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Мусор\Сайт маълумотлар\"/>
    </mc:Choice>
  </mc:AlternateContent>
  <xr:revisionPtr revIDLastSave="0" documentId="13_ncr:1_{E22E0E67-1773-4B78-A279-0B853482B23E}" xr6:coauthVersionLast="45" xr6:coauthVersionMax="47" xr10:uidLastSave="{00000000-0000-0000-0000-000000000000}"/>
  <bookViews>
    <workbookView xWindow="-120" yWindow="-120" windowWidth="29040" windowHeight="15840" tabRatio="858" xr2:uid="{00000000-000D-0000-FFFF-FFFF00000000}"/>
  </bookViews>
  <sheets>
    <sheet name="Смета 2022" sheetId="33" r:id="rId1"/>
    <sheet name="Испольнения смета 2022 ос" sheetId="30" r:id="rId2"/>
    <sheet name="Обектлар, автолар" sheetId="31" r:id="rId3"/>
    <sheet name="Мулклар" sheetId="32" r:id="rId4"/>
    <sheet name="00111" sheetId="2" r:id="rId5"/>
    <sheet name="00192" sheetId="3" r:id="rId6"/>
    <sheet name="00200" sheetId="4" r:id="rId7"/>
    <sheet name="00226" sheetId="22" r:id="rId8"/>
    <sheet name="00282" sheetId="5" r:id="rId9"/>
    <sheet name="00328" sheetId="6" r:id="rId10"/>
    <sheet name="00368" sheetId="7" r:id="rId11"/>
    <sheet name="00446" sheetId="8" r:id="rId12"/>
    <sheet name="00498" sheetId="9" r:id="rId13"/>
    <sheet name="00551" sheetId="10" r:id="rId14"/>
    <sheet name="00585" sheetId="11" r:id="rId15"/>
    <sheet name="00982" sheetId="12" r:id="rId16"/>
    <sheet name="00986" sheetId="13" r:id="rId17"/>
    <sheet name="00989" sheetId="14" r:id="rId18"/>
    <sheet name="01019" sheetId="15" r:id="rId19"/>
    <sheet name="01083" sheetId="17" r:id="rId20"/>
    <sheet name="01084" sheetId="18" r:id="rId21"/>
    <sheet name="01144" sheetId="19" r:id="rId22"/>
    <sheet name="01154" sheetId="20" r:id="rId23"/>
    <sheet name="01171" sheetId="21" r:id="rId24"/>
    <sheet name="приобретение ноябрь" sheetId="25" r:id="rId25"/>
    <sheet name="Лист1" sheetId="28" r:id="rId26"/>
    <sheet name="Лист2" sheetId="29" r:id="rId27"/>
  </sheets>
  <externalReferences>
    <externalReference r:id="rId28"/>
  </externalReferences>
  <definedNames>
    <definedName name="_xlnm._FilterDatabase" localSheetId="25" hidden="1">Лист1!$A$17:$AE$2549</definedName>
    <definedName name="_xlnm.Print_Area" localSheetId="1">'Испольнения смета 2022 ос'!$A$1:$H$230</definedName>
    <definedName name="_xlnm.Print_Area" localSheetId="3">Мулклар!$A$1:$H$230</definedName>
    <definedName name="_xlnm.Print_Area" localSheetId="2">'Обектлар, автолар'!$A$1:$H$230</definedName>
    <definedName name="_xlnm.Print_Area" localSheetId="0">'Смета 2022'!$A$1:$H$230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19" i="33" l="1"/>
  <c r="F218" i="33"/>
  <c r="F217" i="33"/>
  <c r="F216" i="33"/>
  <c r="F215" i="33"/>
  <c r="F214" i="33"/>
  <c r="F213" i="33"/>
  <c r="F212" i="33"/>
  <c r="F211" i="33"/>
  <c r="F210" i="33"/>
  <c r="F209" i="33"/>
  <c r="F208" i="33"/>
  <c r="F207" i="33"/>
  <c r="F206" i="33"/>
  <c r="F205" i="33"/>
  <c r="F204" i="33"/>
  <c r="F203" i="33"/>
  <c r="F202" i="33"/>
  <c r="F201" i="33"/>
  <c r="F200" i="33"/>
  <c r="H197" i="33"/>
  <c r="F197" i="33"/>
  <c r="H195" i="33"/>
  <c r="F195" i="33"/>
  <c r="E195" i="33"/>
  <c r="C195" i="33"/>
  <c r="H194" i="33"/>
  <c r="G194" i="33"/>
  <c r="F194" i="33"/>
  <c r="E194" i="33"/>
  <c r="C194" i="33"/>
  <c r="H193" i="33"/>
  <c r="G193" i="33"/>
  <c r="F193" i="33"/>
  <c r="E193" i="33"/>
  <c r="C193" i="33"/>
  <c r="H192" i="33"/>
  <c r="G192" i="33"/>
  <c r="F192" i="33"/>
  <c r="E192" i="33"/>
  <c r="C192" i="33"/>
  <c r="H191" i="33"/>
  <c r="G191" i="33"/>
  <c r="F191" i="33"/>
  <c r="E191" i="33"/>
  <c r="C191" i="33"/>
  <c r="H190" i="33"/>
  <c r="G190" i="33"/>
  <c r="F190" i="33"/>
  <c r="E190" i="33"/>
  <c r="C190" i="33"/>
  <c r="H189" i="33"/>
  <c r="G189" i="33"/>
  <c r="F189" i="33"/>
  <c r="E189" i="33"/>
  <c r="C189" i="33"/>
  <c r="H188" i="33"/>
  <c r="G188" i="33"/>
  <c r="F188" i="33"/>
  <c r="E188" i="33"/>
  <c r="C188" i="33"/>
  <c r="H187" i="33"/>
  <c r="G187" i="33"/>
  <c r="F187" i="33"/>
  <c r="E187" i="33"/>
  <c r="C187" i="33"/>
  <c r="H186" i="33"/>
  <c r="G186" i="33"/>
  <c r="F186" i="33"/>
  <c r="E186" i="33"/>
  <c r="C186" i="33"/>
  <c r="H185" i="33"/>
  <c r="G185" i="33"/>
  <c r="F185" i="33"/>
  <c r="E185" i="33"/>
  <c r="D185" i="33"/>
  <c r="C185" i="33"/>
  <c r="H184" i="33"/>
  <c r="G184" i="33"/>
  <c r="F184" i="33"/>
  <c r="E184" i="33"/>
  <c r="D184" i="33"/>
  <c r="C184" i="33"/>
  <c r="H183" i="33"/>
  <c r="G183" i="33"/>
  <c r="F183" i="33"/>
  <c r="E183" i="33"/>
  <c r="C183" i="33"/>
  <c r="E182" i="33"/>
  <c r="D182" i="33"/>
  <c r="C182" i="33"/>
  <c r="H181" i="33"/>
  <c r="G181" i="33"/>
  <c r="F181" i="33"/>
  <c r="E181" i="33"/>
  <c r="C181" i="33"/>
  <c r="H180" i="33"/>
  <c r="G180" i="33"/>
  <c r="F180" i="33"/>
  <c r="E180" i="33"/>
  <c r="C180" i="33"/>
  <c r="H179" i="33"/>
  <c r="G179" i="33"/>
  <c r="F179" i="33"/>
  <c r="E179" i="33"/>
  <c r="C179" i="33"/>
  <c r="H178" i="33"/>
  <c r="G178" i="33"/>
  <c r="F178" i="33"/>
  <c r="E178" i="33"/>
  <c r="C178" i="33"/>
  <c r="H177" i="33"/>
  <c r="G177" i="33"/>
  <c r="F177" i="33"/>
  <c r="E177" i="33"/>
  <c r="C177" i="33"/>
  <c r="H176" i="33"/>
  <c r="G176" i="33"/>
  <c r="F176" i="33"/>
  <c r="E176" i="33"/>
  <c r="C176" i="33"/>
  <c r="H175" i="33"/>
  <c r="G175" i="33"/>
  <c r="F175" i="33"/>
  <c r="E175" i="33"/>
  <c r="C175" i="33"/>
  <c r="H174" i="33"/>
  <c r="G174" i="33"/>
  <c r="F174" i="33"/>
  <c r="E174" i="33"/>
  <c r="C174" i="33"/>
  <c r="H173" i="33"/>
  <c r="G173" i="33"/>
  <c r="F173" i="33"/>
  <c r="E173" i="33"/>
  <c r="C173" i="33"/>
  <c r="H172" i="33"/>
  <c r="G172" i="33"/>
  <c r="F172" i="33"/>
  <c r="E172" i="33"/>
  <c r="C172" i="33"/>
  <c r="H171" i="33"/>
  <c r="G171" i="33"/>
  <c r="F171" i="33"/>
  <c r="E171" i="33"/>
  <c r="C171" i="33"/>
  <c r="H170" i="33"/>
  <c r="G170" i="33"/>
  <c r="F170" i="33"/>
  <c r="E170" i="33"/>
  <c r="C170" i="33"/>
  <c r="H169" i="33"/>
  <c r="G169" i="33"/>
  <c r="F169" i="33"/>
  <c r="E169" i="33"/>
  <c r="C169" i="33"/>
  <c r="H168" i="33"/>
  <c r="G168" i="33"/>
  <c r="F168" i="33"/>
  <c r="E168" i="33"/>
  <c r="C168" i="33"/>
  <c r="H167" i="33"/>
  <c r="G167" i="33"/>
  <c r="F167" i="33"/>
  <c r="E167" i="33"/>
  <c r="C167" i="33"/>
  <c r="H166" i="33"/>
  <c r="G166" i="33"/>
  <c r="F166" i="33"/>
  <c r="E166" i="33"/>
  <c r="C166" i="33"/>
  <c r="H165" i="33"/>
  <c r="G165" i="33"/>
  <c r="F165" i="33"/>
  <c r="E165" i="33"/>
  <c r="C165" i="33"/>
  <c r="H164" i="33"/>
  <c r="G164" i="33"/>
  <c r="F164" i="33"/>
  <c r="E164" i="33"/>
  <c r="C164" i="33"/>
  <c r="H163" i="33"/>
  <c r="G163" i="33"/>
  <c r="F163" i="33"/>
  <c r="E163" i="33"/>
  <c r="C163" i="33"/>
  <c r="H162" i="33"/>
  <c r="G162" i="33"/>
  <c r="F162" i="33"/>
  <c r="E162" i="33"/>
  <c r="C162" i="33"/>
  <c r="H161" i="33"/>
  <c r="G161" i="33"/>
  <c r="F161" i="33"/>
  <c r="E161" i="33"/>
  <c r="C161" i="33"/>
  <c r="H160" i="33"/>
  <c r="G160" i="33"/>
  <c r="G158" i="33" s="1"/>
  <c r="F160" i="33"/>
  <c r="E160" i="33"/>
  <c r="C160" i="33"/>
  <c r="H159" i="33"/>
  <c r="G159" i="33"/>
  <c r="F159" i="33"/>
  <c r="E159" i="33"/>
  <c r="C159" i="33"/>
  <c r="E158" i="33"/>
  <c r="D158" i="33"/>
  <c r="C158" i="33"/>
  <c r="H157" i="33"/>
  <c r="G157" i="33"/>
  <c r="F157" i="33"/>
  <c r="E157" i="33"/>
  <c r="C157" i="33"/>
  <c r="H156" i="33"/>
  <c r="G156" i="33"/>
  <c r="F156" i="33"/>
  <c r="E156" i="33"/>
  <c r="C156" i="33"/>
  <c r="H155" i="33"/>
  <c r="G155" i="33"/>
  <c r="F155" i="33"/>
  <c r="E155" i="33"/>
  <c r="C155" i="33"/>
  <c r="H154" i="33"/>
  <c r="G154" i="33"/>
  <c r="F154" i="33"/>
  <c r="E154" i="33"/>
  <c r="C154" i="33"/>
  <c r="H153" i="33"/>
  <c r="G153" i="33"/>
  <c r="F153" i="33"/>
  <c r="E153" i="33"/>
  <c r="C153" i="33"/>
  <c r="H152" i="33"/>
  <c r="G152" i="33"/>
  <c r="F152" i="33"/>
  <c r="E152" i="33"/>
  <c r="C152" i="33"/>
  <c r="H151" i="33"/>
  <c r="G151" i="33"/>
  <c r="F151" i="33"/>
  <c r="E151" i="33"/>
  <c r="C151" i="33"/>
  <c r="H150" i="33"/>
  <c r="G150" i="33"/>
  <c r="F150" i="33"/>
  <c r="E150" i="33"/>
  <c r="C150" i="33"/>
  <c r="H149" i="33"/>
  <c r="G149" i="33"/>
  <c r="F149" i="33"/>
  <c r="E149" i="33"/>
  <c r="C149" i="33"/>
  <c r="H148" i="33"/>
  <c r="G148" i="33"/>
  <c r="F148" i="33"/>
  <c r="E148" i="33"/>
  <c r="C148" i="33"/>
  <c r="H147" i="33"/>
  <c r="G147" i="33"/>
  <c r="F147" i="33"/>
  <c r="E147" i="33"/>
  <c r="C147" i="33"/>
  <c r="H146" i="33"/>
  <c r="G146" i="33"/>
  <c r="F146" i="33"/>
  <c r="E146" i="33"/>
  <c r="C146" i="33"/>
  <c r="H145" i="33"/>
  <c r="G145" i="33"/>
  <c r="F145" i="33"/>
  <c r="E145" i="33"/>
  <c r="C145" i="33"/>
  <c r="H144" i="33"/>
  <c r="G144" i="33"/>
  <c r="F144" i="33"/>
  <c r="E144" i="33"/>
  <c r="C144" i="33"/>
  <c r="H143" i="33"/>
  <c r="G143" i="33"/>
  <c r="F143" i="33"/>
  <c r="E143" i="33"/>
  <c r="C143" i="33"/>
  <c r="H142" i="33"/>
  <c r="G142" i="33"/>
  <c r="F142" i="33"/>
  <c r="E142" i="33"/>
  <c r="C142" i="33"/>
  <c r="H141" i="33"/>
  <c r="G141" i="33"/>
  <c r="F141" i="33"/>
  <c r="E141" i="33"/>
  <c r="C141" i="33"/>
  <c r="E140" i="33"/>
  <c r="D140" i="33"/>
  <c r="C140" i="33"/>
  <c r="H139" i="33"/>
  <c r="G139" i="33"/>
  <c r="F139" i="33"/>
  <c r="E139" i="33"/>
  <c r="C139" i="33"/>
  <c r="H138" i="33"/>
  <c r="G138" i="33"/>
  <c r="F138" i="33"/>
  <c r="E138" i="33"/>
  <c r="C138" i="33"/>
  <c r="H137" i="33"/>
  <c r="G137" i="33"/>
  <c r="F137" i="33"/>
  <c r="E137" i="33"/>
  <c r="C137" i="33"/>
  <c r="H136" i="33"/>
  <c r="G136" i="33"/>
  <c r="F136" i="33"/>
  <c r="E136" i="33"/>
  <c r="C136" i="33"/>
  <c r="H135" i="33"/>
  <c r="G135" i="33"/>
  <c r="F135" i="33"/>
  <c r="E135" i="33"/>
  <c r="C135" i="33"/>
  <c r="H134" i="33"/>
  <c r="G134" i="33"/>
  <c r="F134" i="33"/>
  <c r="E134" i="33"/>
  <c r="C134" i="33"/>
  <c r="H133" i="33"/>
  <c r="G133" i="33"/>
  <c r="F133" i="33"/>
  <c r="E133" i="33"/>
  <c r="C133" i="33"/>
  <c r="H132" i="33"/>
  <c r="G132" i="33"/>
  <c r="F132" i="33"/>
  <c r="E132" i="33"/>
  <c r="C132" i="33"/>
  <c r="H131" i="33"/>
  <c r="G131" i="33"/>
  <c r="F131" i="33"/>
  <c r="E131" i="33"/>
  <c r="C131" i="33"/>
  <c r="H130" i="33"/>
  <c r="G130" i="33"/>
  <c r="F130" i="33"/>
  <c r="E130" i="33"/>
  <c r="C130" i="33"/>
  <c r="H129" i="33"/>
  <c r="G129" i="33"/>
  <c r="F129" i="33"/>
  <c r="E129" i="33"/>
  <c r="C129" i="33"/>
  <c r="H128" i="33"/>
  <c r="G128" i="33"/>
  <c r="F128" i="33"/>
  <c r="E128" i="33"/>
  <c r="C128" i="33"/>
  <c r="H127" i="33"/>
  <c r="G127" i="33"/>
  <c r="F127" i="33"/>
  <c r="E127" i="33"/>
  <c r="C127" i="33"/>
  <c r="H126" i="33"/>
  <c r="G126" i="33"/>
  <c r="F126" i="33"/>
  <c r="E126" i="33"/>
  <c r="C126" i="33"/>
  <c r="H125" i="33"/>
  <c r="G125" i="33"/>
  <c r="F125" i="33"/>
  <c r="E125" i="33"/>
  <c r="C125" i="33"/>
  <c r="H124" i="33"/>
  <c r="G124" i="33"/>
  <c r="F124" i="33"/>
  <c r="E124" i="33"/>
  <c r="C124" i="33"/>
  <c r="H123" i="33"/>
  <c r="G123" i="33"/>
  <c r="F123" i="33"/>
  <c r="E123" i="33"/>
  <c r="C123" i="33"/>
  <c r="H122" i="33"/>
  <c r="G122" i="33"/>
  <c r="F122" i="33"/>
  <c r="E122" i="33"/>
  <c r="C122" i="33"/>
  <c r="H121" i="33"/>
  <c r="G121" i="33"/>
  <c r="F121" i="33"/>
  <c r="E121" i="33"/>
  <c r="C121" i="33"/>
  <c r="H120" i="33"/>
  <c r="G120" i="33"/>
  <c r="F120" i="33"/>
  <c r="E120" i="33"/>
  <c r="C120" i="33"/>
  <c r="H119" i="33"/>
  <c r="E119" i="33"/>
  <c r="D119" i="33"/>
  <c r="C119" i="33"/>
  <c r="H118" i="33"/>
  <c r="G118" i="33"/>
  <c r="F118" i="33"/>
  <c r="E118" i="33"/>
  <c r="C118" i="33"/>
  <c r="H117" i="33"/>
  <c r="G117" i="33"/>
  <c r="F117" i="33"/>
  <c r="E117" i="33"/>
  <c r="C117" i="33"/>
  <c r="H116" i="33"/>
  <c r="G116" i="33"/>
  <c r="F116" i="33"/>
  <c r="E116" i="33"/>
  <c r="C116" i="33"/>
  <c r="H115" i="33"/>
  <c r="G115" i="33"/>
  <c r="F115" i="33"/>
  <c r="E115" i="33"/>
  <c r="C115" i="33"/>
  <c r="H114" i="33"/>
  <c r="G114" i="33"/>
  <c r="F114" i="33"/>
  <c r="E114" i="33"/>
  <c r="C114" i="33"/>
  <c r="H113" i="33"/>
  <c r="G113" i="33"/>
  <c r="F113" i="33"/>
  <c r="E113" i="33"/>
  <c r="C113" i="33"/>
  <c r="H112" i="33"/>
  <c r="G112" i="33"/>
  <c r="F112" i="33"/>
  <c r="E112" i="33"/>
  <c r="C112" i="33"/>
  <c r="H111" i="33"/>
  <c r="G111" i="33"/>
  <c r="F111" i="33"/>
  <c r="E111" i="33"/>
  <c r="C111" i="33"/>
  <c r="H110" i="33"/>
  <c r="G110" i="33"/>
  <c r="F110" i="33"/>
  <c r="E110" i="33"/>
  <c r="C110" i="33"/>
  <c r="H109" i="33"/>
  <c r="G109" i="33"/>
  <c r="F109" i="33"/>
  <c r="E109" i="33"/>
  <c r="C109" i="33"/>
  <c r="H108" i="33"/>
  <c r="G108" i="33"/>
  <c r="F108" i="33"/>
  <c r="E108" i="33"/>
  <c r="C108" i="33"/>
  <c r="H107" i="33"/>
  <c r="G107" i="33"/>
  <c r="F107" i="33"/>
  <c r="E107" i="33"/>
  <c r="C107" i="33"/>
  <c r="H106" i="33"/>
  <c r="G106" i="33"/>
  <c r="F106" i="33"/>
  <c r="E106" i="33"/>
  <c r="C106" i="33"/>
  <c r="H105" i="33"/>
  <c r="G105" i="33"/>
  <c r="F105" i="33"/>
  <c r="E105" i="33"/>
  <c r="C105" i="33"/>
  <c r="H104" i="33"/>
  <c r="G104" i="33"/>
  <c r="F104" i="33"/>
  <c r="E104" i="33"/>
  <c r="C104" i="33"/>
  <c r="H103" i="33"/>
  <c r="G103" i="33"/>
  <c r="F103" i="33"/>
  <c r="E103" i="33"/>
  <c r="C103" i="33"/>
  <c r="H102" i="33"/>
  <c r="G102" i="33"/>
  <c r="F102" i="33"/>
  <c r="E102" i="33"/>
  <c r="C102" i="33"/>
  <c r="H101" i="33"/>
  <c r="G101" i="33"/>
  <c r="F101" i="33"/>
  <c r="E101" i="33"/>
  <c r="C101" i="33"/>
  <c r="H100" i="33"/>
  <c r="G100" i="33"/>
  <c r="F100" i="33"/>
  <c r="F95" i="33" s="1"/>
  <c r="E100" i="33"/>
  <c r="C100" i="33"/>
  <c r="H99" i="33"/>
  <c r="G99" i="33"/>
  <c r="F99" i="33"/>
  <c r="E99" i="33"/>
  <c r="C99" i="33"/>
  <c r="H98" i="33"/>
  <c r="G98" i="33"/>
  <c r="F98" i="33"/>
  <c r="E98" i="33"/>
  <c r="C98" i="33"/>
  <c r="H97" i="33"/>
  <c r="G97" i="33"/>
  <c r="F97" i="33"/>
  <c r="E97" i="33"/>
  <c r="C97" i="33"/>
  <c r="H96" i="33"/>
  <c r="G96" i="33"/>
  <c r="F96" i="33"/>
  <c r="E96" i="33"/>
  <c r="C96" i="33"/>
  <c r="E95" i="33"/>
  <c r="D95" i="33"/>
  <c r="C95" i="33"/>
  <c r="H94" i="33"/>
  <c r="G94" i="33"/>
  <c r="F94" i="33"/>
  <c r="E94" i="33"/>
  <c r="C94" i="33"/>
  <c r="H93" i="33"/>
  <c r="G93" i="33"/>
  <c r="F93" i="33"/>
  <c r="E93" i="33"/>
  <c r="C93" i="33"/>
  <c r="H92" i="33"/>
  <c r="G92" i="33"/>
  <c r="F92" i="33"/>
  <c r="E92" i="33"/>
  <c r="C92" i="33"/>
  <c r="H91" i="33"/>
  <c r="G91" i="33"/>
  <c r="F91" i="33"/>
  <c r="E91" i="33"/>
  <c r="C91" i="33"/>
  <c r="H90" i="33"/>
  <c r="G90" i="33"/>
  <c r="F90" i="33"/>
  <c r="F89" i="33" s="1"/>
  <c r="E90" i="33"/>
  <c r="C90" i="33"/>
  <c r="E89" i="33"/>
  <c r="D89" i="33"/>
  <c r="C89" i="33"/>
  <c r="H88" i="33"/>
  <c r="G88" i="33"/>
  <c r="F88" i="33"/>
  <c r="E88" i="33"/>
  <c r="C88" i="33"/>
  <c r="H87" i="33"/>
  <c r="G87" i="33"/>
  <c r="F87" i="33"/>
  <c r="E87" i="33"/>
  <c r="C87" i="33"/>
  <c r="H86" i="33"/>
  <c r="G86" i="33"/>
  <c r="F86" i="33"/>
  <c r="E86" i="33"/>
  <c r="C86" i="33"/>
  <c r="H85" i="33"/>
  <c r="G85" i="33"/>
  <c r="F85" i="33"/>
  <c r="E85" i="33"/>
  <c r="C85" i="33"/>
  <c r="H84" i="33"/>
  <c r="G84" i="33"/>
  <c r="F84" i="33"/>
  <c r="E84" i="33"/>
  <c r="C84" i="33"/>
  <c r="H83" i="33"/>
  <c r="G83" i="33"/>
  <c r="G82" i="33" s="1"/>
  <c r="F83" i="33"/>
  <c r="F82" i="33" s="1"/>
  <c r="E83" i="33"/>
  <c r="C83" i="33"/>
  <c r="E82" i="33"/>
  <c r="D82" i="33"/>
  <c r="C82" i="33"/>
  <c r="H81" i="33"/>
  <c r="G81" i="33"/>
  <c r="F81" i="33"/>
  <c r="E81" i="33"/>
  <c r="C81" i="33"/>
  <c r="H80" i="33"/>
  <c r="G80" i="33"/>
  <c r="F80" i="33"/>
  <c r="E80" i="33"/>
  <c r="C80" i="33"/>
  <c r="H79" i="33"/>
  <c r="G79" i="33"/>
  <c r="F79" i="33"/>
  <c r="E79" i="33"/>
  <c r="C79" i="33"/>
  <c r="H78" i="33"/>
  <c r="G78" i="33"/>
  <c r="F78" i="33"/>
  <c r="E78" i="33"/>
  <c r="C78" i="33"/>
  <c r="H77" i="33"/>
  <c r="G77" i="33"/>
  <c r="F77" i="33"/>
  <c r="E77" i="33"/>
  <c r="C77" i="33"/>
  <c r="H76" i="33"/>
  <c r="G76" i="33"/>
  <c r="F76" i="33"/>
  <c r="E76" i="33"/>
  <c r="C76" i="33"/>
  <c r="H75" i="33"/>
  <c r="G75" i="33"/>
  <c r="F75" i="33"/>
  <c r="E75" i="33"/>
  <c r="C75" i="33"/>
  <c r="H74" i="33"/>
  <c r="G74" i="33"/>
  <c r="F74" i="33"/>
  <c r="E74" i="33"/>
  <c r="C74" i="33"/>
  <c r="H73" i="33"/>
  <c r="G73" i="33"/>
  <c r="F73" i="33"/>
  <c r="E73" i="33"/>
  <c r="C73" i="33"/>
  <c r="H72" i="33"/>
  <c r="G72" i="33"/>
  <c r="F72" i="33"/>
  <c r="E72" i="33"/>
  <c r="C72" i="33"/>
  <c r="H71" i="33"/>
  <c r="G71" i="33"/>
  <c r="F71" i="33"/>
  <c r="E71" i="33"/>
  <c r="C71" i="33"/>
  <c r="H70" i="33"/>
  <c r="G70" i="33"/>
  <c r="F70" i="33"/>
  <c r="E70" i="33"/>
  <c r="C70" i="33"/>
  <c r="H69" i="33"/>
  <c r="G69" i="33"/>
  <c r="F69" i="33"/>
  <c r="E69" i="33"/>
  <c r="C69" i="33"/>
  <c r="H68" i="33"/>
  <c r="G68" i="33"/>
  <c r="F68" i="33"/>
  <c r="E68" i="33"/>
  <c r="C68" i="33"/>
  <c r="H67" i="33"/>
  <c r="G67" i="33"/>
  <c r="F67" i="33"/>
  <c r="E67" i="33"/>
  <c r="C67" i="33"/>
  <c r="H66" i="33"/>
  <c r="G66" i="33"/>
  <c r="F66" i="33"/>
  <c r="E66" i="33"/>
  <c r="C66" i="33"/>
  <c r="H65" i="33"/>
  <c r="G65" i="33"/>
  <c r="F65" i="33"/>
  <c r="E65" i="33"/>
  <c r="C65" i="33"/>
  <c r="H64" i="33"/>
  <c r="G64" i="33"/>
  <c r="F64" i="33"/>
  <c r="E64" i="33"/>
  <c r="C64" i="33"/>
  <c r="H63" i="33"/>
  <c r="G63" i="33"/>
  <c r="F63" i="33"/>
  <c r="E63" i="33"/>
  <c r="C63" i="33"/>
  <c r="H62" i="33"/>
  <c r="G62" i="33"/>
  <c r="F62" i="33"/>
  <c r="E62" i="33"/>
  <c r="C62" i="33"/>
  <c r="H61" i="33"/>
  <c r="G61" i="33"/>
  <c r="F61" i="33"/>
  <c r="E61" i="33"/>
  <c r="C61" i="33"/>
  <c r="H60" i="33"/>
  <c r="G60" i="33"/>
  <c r="F60" i="33"/>
  <c r="E60" i="33"/>
  <c r="C60" i="33"/>
  <c r="H59" i="33"/>
  <c r="G59" i="33"/>
  <c r="F59" i="33"/>
  <c r="E59" i="33"/>
  <c r="C59" i="33"/>
  <c r="E58" i="33"/>
  <c r="D58" i="33"/>
  <c r="C58" i="33"/>
  <c r="H57" i="33"/>
  <c r="G57" i="33"/>
  <c r="F57" i="33"/>
  <c r="E57" i="33"/>
  <c r="C57" i="33"/>
  <c r="H56" i="33"/>
  <c r="G56" i="33"/>
  <c r="F56" i="33"/>
  <c r="E56" i="33"/>
  <c r="C56" i="33"/>
  <c r="H55" i="33"/>
  <c r="G55" i="33"/>
  <c r="F55" i="33"/>
  <c r="E55" i="33"/>
  <c r="C55" i="33"/>
  <c r="H54" i="33"/>
  <c r="G54" i="33"/>
  <c r="F54" i="33"/>
  <c r="E54" i="33"/>
  <c r="C54" i="33"/>
  <c r="H53" i="33"/>
  <c r="G53" i="33"/>
  <c r="F53" i="33"/>
  <c r="E53" i="33"/>
  <c r="C53" i="33"/>
  <c r="H52" i="33"/>
  <c r="G52" i="33"/>
  <c r="F52" i="33"/>
  <c r="E52" i="33"/>
  <c r="C52" i="33"/>
  <c r="H51" i="33"/>
  <c r="G51" i="33"/>
  <c r="F51" i="33"/>
  <c r="E51" i="33"/>
  <c r="C51" i="33"/>
  <c r="H50" i="33"/>
  <c r="G50" i="33"/>
  <c r="F50" i="33"/>
  <c r="E50" i="33"/>
  <c r="C50" i="33"/>
  <c r="H49" i="33"/>
  <c r="G49" i="33"/>
  <c r="F49" i="33"/>
  <c r="E49" i="33"/>
  <c r="C49" i="33"/>
  <c r="H48" i="33"/>
  <c r="G48" i="33"/>
  <c r="F48" i="33"/>
  <c r="E48" i="33"/>
  <c r="C48" i="33"/>
  <c r="H47" i="33"/>
  <c r="G47" i="33"/>
  <c r="F47" i="33"/>
  <c r="E47" i="33"/>
  <c r="C47" i="33"/>
  <c r="H46" i="33"/>
  <c r="G46" i="33"/>
  <c r="F46" i="33"/>
  <c r="E46" i="33"/>
  <c r="C46" i="33"/>
  <c r="H45" i="33"/>
  <c r="G45" i="33"/>
  <c r="F45" i="33"/>
  <c r="E45" i="33"/>
  <c r="C45" i="33"/>
  <c r="H44" i="33"/>
  <c r="G44" i="33"/>
  <c r="F44" i="33"/>
  <c r="E44" i="33"/>
  <c r="C44" i="33"/>
  <c r="H43" i="33"/>
  <c r="G43" i="33"/>
  <c r="F43" i="33"/>
  <c r="E43" i="33"/>
  <c r="C43" i="33"/>
  <c r="H42" i="33"/>
  <c r="G42" i="33"/>
  <c r="F42" i="33"/>
  <c r="E42" i="33"/>
  <c r="C42" i="33"/>
  <c r="H41" i="33"/>
  <c r="G41" i="33"/>
  <c r="F41" i="33"/>
  <c r="E41" i="33"/>
  <c r="C41" i="33"/>
  <c r="H40" i="33"/>
  <c r="G40" i="33"/>
  <c r="F40" i="33"/>
  <c r="E40" i="33"/>
  <c r="C40" i="33"/>
  <c r="H39" i="33"/>
  <c r="G39" i="33"/>
  <c r="F39" i="33"/>
  <c r="E39" i="33"/>
  <c r="C39" i="33"/>
  <c r="H38" i="33"/>
  <c r="G38" i="33"/>
  <c r="F38" i="33"/>
  <c r="E38" i="33"/>
  <c r="C38" i="33"/>
  <c r="H37" i="33"/>
  <c r="G37" i="33"/>
  <c r="F37" i="33"/>
  <c r="E37" i="33"/>
  <c r="C37" i="33"/>
  <c r="H36" i="33"/>
  <c r="G36" i="33"/>
  <c r="F36" i="33"/>
  <c r="E36" i="33"/>
  <c r="C36" i="33"/>
  <c r="H35" i="33"/>
  <c r="G35" i="33"/>
  <c r="F35" i="33"/>
  <c r="E35" i="33"/>
  <c r="C35" i="33"/>
  <c r="H34" i="33"/>
  <c r="G34" i="33"/>
  <c r="F34" i="33"/>
  <c r="E34" i="33"/>
  <c r="C34" i="33"/>
  <c r="H33" i="33"/>
  <c r="G33" i="33"/>
  <c r="F33" i="33"/>
  <c r="E33" i="33"/>
  <c r="C33" i="33"/>
  <c r="H32" i="33"/>
  <c r="G32" i="33"/>
  <c r="F32" i="33"/>
  <c r="E32" i="33"/>
  <c r="C32" i="33"/>
  <c r="H31" i="33"/>
  <c r="G31" i="33"/>
  <c r="F31" i="33"/>
  <c r="E31" i="33"/>
  <c r="C31" i="33"/>
  <c r="H30" i="33"/>
  <c r="G30" i="33"/>
  <c r="F30" i="33"/>
  <c r="E30" i="33"/>
  <c r="C30" i="33"/>
  <c r="H29" i="33"/>
  <c r="G29" i="33"/>
  <c r="F29" i="33"/>
  <c r="E29" i="33"/>
  <c r="C29" i="33"/>
  <c r="H28" i="33"/>
  <c r="G28" i="33"/>
  <c r="F28" i="33"/>
  <c r="E28" i="33"/>
  <c r="C28" i="33"/>
  <c r="G27" i="33"/>
  <c r="F27" i="33"/>
  <c r="E27" i="33"/>
  <c r="C27" i="33"/>
  <c r="E26" i="33"/>
  <c r="D26" i="33"/>
  <c r="C26" i="33"/>
  <c r="H25" i="33"/>
  <c r="G25" i="33"/>
  <c r="F25" i="33"/>
  <c r="E25" i="33"/>
  <c r="C25" i="33"/>
  <c r="H24" i="33"/>
  <c r="G24" i="33"/>
  <c r="F24" i="33"/>
  <c r="E24" i="33"/>
  <c r="C24" i="33"/>
  <c r="H23" i="33"/>
  <c r="G23" i="33"/>
  <c r="F23" i="33"/>
  <c r="E23" i="33"/>
  <c r="C23" i="33"/>
  <c r="H22" i="33"/>
  <c r="G22" i="33"/>
  <c r="F22" i="33"/>
  <c r="E22" i="33"/>
  <c r="C22" i="33"/>
  <c r="H21" i="33"/>
  <c r="G21" i="33"/>
  <c r="F21" i="33"/>
  <c r="E21" i="33"/>
  <c r="C21" i="33"/>
  <c r="H20" i="33"/>
  <c r="G20" i="33"/>
  <c r="F20" i="33"/>
  <c r="E20" i="33"/>
  <c r="C20" i="33"/>
  <c r="H19" i="33"/>
  <c r="G19" i="33"/>
  <c r="F19" i="33"/>
  <c r="E19" i="33"/>
  <c r="C19" i="33"/>
  <c r="H18" i="33"/>
  <c r="G18" i="33"/>
  <c r="F18" i="33"/>
  <c r="E18" i="33"/>
  <c r="C18" i="33"/>
  <c r="H17" i="33"/>
  <c r="G17" i="33"/>
  <c r="F17" i="33"/>
  <c r="E17" i="33"/>
  <c r="D17" i="33"/>
  <c r="C17" i="33"/>
  <c r="H16" i="33"/>
  <c r="G16" i="33"/>
  <c r="F16" i="33"/>
  <c r="E16" i="33"/>
  <c r="D16" i="33"/>
  <c r="C16" i="33"/>
  <c r="E15" i="33"/>
  <c r="D15" i="33"/>
  <c r="C15" i="33"/>
  <c r="F58" i="33" l="1"/>
  <c r="H82" i="33"/>
  <c r="H15" i="33"/>
  <c r="G15" i="33"/>
  <c r="G182" i="33"/>
  <c r="F15" i="33"/>
  <c r="H27" i="33"/>
  <c r="F182" i="33"/>
  <c r="H58" i="33"/>
  <c r="H89" i="33"/>
  <c r="G119" i="33"/>
  <c r="F140" i="33"/>
  <c r="F158" i="33"/>
  <c r="H182" i="33"/>
  <c r="F220" i="33"/>
  <c r="F26" i="33"/>
  <c r="G89" i="33"/>
  <c r="G140" i="33"/>
  <c r="G26" i="33"/>
  <c r="G58" i="33"/>
  <c r="H95" i="33"/>
  <c r="F119" i="33"/>
  <c r="H140" i="33"/>
  <c r="H158" i="33"/>
  <c r="G95" i="33"/>
  <c r="F196" i="33"/>
  <c r="F198" i="33" s="1"/>
  <c r="H26" i="33"/>
  <c r="H196" i="33" l="1"/>
  <c r="H198" i="33" s="1"/>
  <c r="N95" i="32" l="1"/>
  <c r="N92" i="32"/>
  <c r="N91" i="32"/>
  <c r="N93" i="32" s="1"/>
  <c r="N88" i="32"/>
  <c r="N87" i="32"/>
  <c r="N86" i="32"/>
  <c r="N89" i="32" s="1"/>
  <c r="N83" i="32"/>
  <c r="N82" i="32"/>
  <c r="N81" i="32"/>
  <c r="N84" i="32" s="1"/>
  <c r="N80" i="32"/>
  <c r="N77" i="32"/>
  <c r="N76" i="32"/>
  <c r="N75" i="32"/>
  <c r="N78" i="32" s="1"/>
  <c r="N72" i="32"/>
  <c r="N71" i="32"/>
  <c r="N73" i="32" s="1"/>
  <c r="N68" i="32"/>
  <c r="N67" i="32"/>
  <c r="N66" i="32"/>
  <c r="N65" i="32"/>
  <c r="N64" i="32"/>
  <c r="N63" i="32"/>
  <c r="N62" i="32"/>
  <c r="N61" i="32"/>
  <c r="N69" i="32" s="1"/>
  <c r="N58" i="32"/>
  <c r="N57" i="32"/>
  <c r="N59" i="32" s="1"/>
  <c r="N55" i="32"/>
  <c r="N54" i="32"/>
  <c r="N52" i="32"/>
  <c r="N51" i="32"/>
  <c r="N50" i="32"/>
  <c r="N49" i="32"/>
  <c r="N48" i="32"/>
  <c r="N45" i="32"/>
  <c r="N44" i="32"/>
  <c r="N43" i="32"/>
  <c r="N42" i="32"/>
  <c r="A42" i="32"/>
  <c r="A43" i="32" s="1"/>
  <c r="A44" i="32" s="1"/>
  <c r="A45" i="32" s="1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46" i="32" s="1"/>
  <c r="N17" i="32"/>
  <c r="N16" i="32"/>
  <c r="N15" i="32"/>
  <c r="N14" i="32"/>
  <c r="N13" i="32"/>
  <c r="N18" i="32" s="1"/>
  <c r="N10" i="32"/>
  <c r="N9" i="32"/>
  <c r="N8" i="32"/>
  <c r="N11" i="32" s="1"/>
  <c r="N6" i="32"/>
  <c r="N4" i="32" l="1"/>
  <c r="F219" i="30" l="1"/>
  <c r="F218" i="30"/>
  <c r="F217" i="30"/>
  <c r="F216" i="30"/>
  <c r="F215" i="30"/>
  <c r="F214" i="30"/>
  <c r="F213" i="30"/>
  <c r="F212" i="30"/>
  <c r="F211" i="30"/>
  <c r="F210" i="30"/>
  <c r="F209" i="30"/>
  <c r="F208" i="30"/>
  <c r="F207" i="30"/>
  <c r="F206" i="30"/>
  <c r="F205" i="30"/>
  <c r="F204" i="30"/>
  <c r="F220" i="30" s="1"/>
  <c r="F203" i="30"/>
  <c r="F202" i="30"/>
  <c r="F201" i="30"/>
  <c r="F200" i="30"/>
  <c r="H197" i="30"/>
  <c r="F197" i="30"/>
  <c r="H195" i="30"/>
  <c r="J196" i="30" s="1"/>
  <c r="F195" i="30"/>
  <c r="E195" i="30"/>
  <c r="J195" i="30" s="1"/>
  <c r="C195" i="30"/>
  <c r="I195" i="30" s="1"/>
  <c r="H194" i="30"/>
  <c r="G194" i="30"/>
  <c r="F194" i="30"/>
  <c r="I194" i="30" s="1"/>
  <c r="E194" i="30"/>
  <c r="J194" i="30" s="1"/>
  <c r="C194" i="30"/>
  <c r="H193" i="30"/>
  <c r="G193" i="30"/>
  <c r="F193" i="30"/>
  <c r="E193" i="30"/>
  <c r="J193" i="30" s="1"/>
  <c r="C193" i="30"/>
  <c r="I193" i="30" s="1"/>
  <c r="H192" i="30"/>
  <c r="G192" i="30"/>
  <c r="F192" i="30"/>
  <c r="E192" i="30"/>
  <c r="J192" i="30" s="1"/>
  <c r="C192" i="30"/>
  <c r="I192" i="30" s="1"/>
  <c r="J191" i="30"/>
  <c r="H191" i="30"/>
  <c r="G191" i="30"/>
  <c r="F191" i="30"/>
  <c r="E191" i="30"/>
  <c r="C191" i="30"/>
  <c r="I191" i="30" s="1"/>
  <c r="I190" i="30"/>
  <c r="H190" i="30"/>
  <c r="G190" i="30"/>
  <c r="F190" i="30"/>
  <c r="E190" i="30"/>
  <c r="J190" i="30" s="1"/>
  <c r="C190" i="30"/>
  <c r="H189" i="30"/>
  <c r="G189" i="30"/>
  <c r="F189" i="30"/>
  <c r="E189" i="30"/>
  <c r="J189" i="30" s="1"/>
  <c r="C189" i="30"/>
  <c r="I189" i="30" s="1"/>
  <c r="H188" i="30"/>
  <c r="G188" i="30"/>
  <c r="G182" i="30" s="1"/>
  <c r="F188" i="30"/>
  <c r="E188" i="30"/>
  <c r="J188" i="30" s="1"/>
  <c r="C188" i="30"/>
  <c r="I188" i="30" s="1"/>
  <c r="J187" i="30"/>
  <c r="H187" i="30"/>
  <c r="G187" i="30"/>
  <c r="F187" i="30"/>
  <c r="E187" i="30"/>
  <c r="C187" i="30"/>
  <c r="I187" i="30" s="1"/>
  <c r="H186" i="30"/>
  <c r="G186" i="30"/>
  <c r="F186" i="30"/>
  <c r="I186" i="30" s="1"/>
  <c r="E186" i="30"/>
  <c r="J186" i="30" s="1"/>
  <c r="C186" i="30"/>
  <c r="I185" i="30"/>
  <c r="H185" i="30"/>
  <c r="G185" i="30"/>
  <c r="F185" i="30"/>
  <c r="E185" i="30"/>
  <c r="J185" i="30" s="1"/>
  <c r="D185" i="30"/>
  <c r="C185" i="30"/>
  <c r="I184" i="30"/>
  <c r="H184" i="30"/>
  <c r="G184" i="30"/>
  <c r="F184" i="30"/>
  <c r="E184" i="30"/>
  <c r="J184" i="30" s="1"/>
  <c r="D184" i="30"/>
  <c r="C184" i="30"/>
  <c r="H183" i="30"/>
  <c r="H182" i="30" s="1"/>
  <c r="G183" i="30"/>
  <c r="F183" i="30"/>
  <c r="E183" i="30"/>
  <c r="J183" i="30" s="1"/>
  <c r="C183" i="30"/>
  <c r="I183" i="30" s="1"/>
  <c r="E182" i="30"/>
  <c r="J182" i="30" s="1"/>
  <c r="D182" i="30"/>
  <c r="C182" i="30"/>
  <c r="H181" i="30"/>
  <c r="G181" i="30"/>
  <c r="F181" i="30"/>
  <c r="E181" i="30"/>
  <c r="J181" i="30" s="1"/>
  <c r="C181" i="30"/>
  <c r="I181" i="30" s="1"/>
  <c r="J180" i="30"/>
  <c r="H180" i="30"/>
  <c r="G180" i="30"/>
  <c r="F180" i="30"/>
  <c r="E180" i="30"/>
  <c r="C180" i="30"/>
  <c r="I180" i="30" s="1"/>
  <c r="I179" i="30"/>
  <c r="H179" i="30"/>
  <c r="G179" i="30"/>
  <c r="F179" i="30"/>
  <c r="E179" i="30"/>
  <c r="J179" i="30" s="1"/>
  <c r="C179" i="30"/>
  <c r="H178" i="30"/>
  <c r="G178" i="30"/>
  <c r="F178" i="30"/>
  <c r="E178" i="30"/>
  <c r="J178" i="30" s="1"/>
  <c r="C178" i="30"/>
  <c r="I178" i="30" s="1"/>
  <c r="H177" i="30"/>
  <c r="G177" i="30"/>
  <c r="F177" i="30"/>
  <c r="E177" i="30"/>
  <c r="J177" i="30" s="1"/>
  <c r="C177" i="30"/>
  <c r="I177" i="30" s="1"/>
  <c r="J176" i="30"/>
  <c r="H176" i="30"/>
  <c r="G176" i="30"/>
  <c r="F176" i="30"/>
  <c r="E176" i="30"/>
  <c r="C176" i="30"/>
  <c r="I176" i="30" s="1"/>
  <c r="H175" i="30"/>
  <c r="G175" i="30"/>
  <c r="F175" i="30"/>
  <c r="I175" i="30" s="1"/>
  <c r="E175" i="30"/>
  <c r="J175" i="30" s="1"/>
  <c r="C175" i="30"/>
  <c r="H174" i="30"/>
  <c r="G174" i="30"/>
  <c r="F174" i="30"/>
  <c r="E174" i="30"/>
  <c r="J174" i="30" s="1"/>
  <c r="C174" i="30"/>
  <c r="I174" i="30" s="1"/>
  <c r="H173" i="30"/>
  <c r="G173" i="30"/>
  <c r="F173" i="30"/>
  <c r="E173" i="30"/>
  <c r="J173" i="30" s="1"/>
  <c r="C173" i="30"/>
  <c r="I173" i="30" s="1"/>
  <c r="J172" i="30"/>
  <c r="H172" i="30"/>
  <c r="G172" i="30"/>
  <c r="F172" i="30"/>
  <c r="E172" i="30"/>
  <c r="C172" i="30"/>
  <c r="I172" i="30" s="1"/>
  <c r="I171" i="30"/>
  <c r="H171" i="30"/>
  <c r="G171" i="30"/>
  <c r="F171" i="30"/>
  <c r="E171" i="30"/>
  <c r="J171" i="30" s="1"/>
  <c r="C171" i="30"/>
  <c r="H170" i="30"/>
  <c r="G170" i="30"/>
  <c r="F170" i="30"/>
  <c r="E170" i="30"/>
  <c r="J170" i="30" s="1"/>
  <c r="C170" i="30"/>
  <c r="I170" i="30" s="1"/>
  <c r="H169" i="30"/>
  <c r="G169" i="30"/>
  <c r="F169" i="30"/>
  <c r="E169" i="30"/>
  <c r="J169" i="30" s="1"/>
  <c r="C169" i="30"/>
  <c r="I169" i="30" s="1"/>
  <c r="J168" i="30"/>
  <c r="H168" i="30"/>
  <c r="G168" i="30"/>
  <c r="F168" i="30"/>
  <c r="E168" i="30"/>
  <c r="C168" i="30"/>
  <c r="I168" i="30" s="1"/>
  <c r="H167" i="30"/>
  <c r="G167" i="30"/>
  <c r="F167" i="30"/>
  <c r="I167" i="30" s="1"/>
  <c r="E167" i="30"/>
  <c r="J167" i="30" s="1"/>
  <c r="C167" i="30"/>
  <c r="H166" i="30"/>
  <c r="G166" i="30"/>
  <c r="F166" i="30"/>
  <c r="E166" i="30"/>
  <c r="J166" i="30" s="1"/>
  <c r="C166" i="30"/>
  <c r="I166" i="30" s="1"/>
  <c r="H165" i="30"/>
  <c r="G165" i="30"/>
  <c r="F165" i="30"/>
  <c r="E165" i="30"/>
  <c r="J165" i="30" s="1"/>
  <c r="C165" i="30"/>
  <c r="I165" i="30" s="1"/>
  <c r="J164" i="30"/>
  <c r="H164" i="30"/>
  <c r="G164" i="30"/>
  <c r="F164" i="30"/>
  <c r="E164" i="30"/>
  <c r="C164" i="30"/>
  <c r="I164" i="30" s="1"/>
  <c r="I163" i="30"/>
  <c r="H163" i="30"/>
  <c r="G163" i="30"/>
  <c r="F163" i="30"/>
  <c r="E163" i="30"/>
  <c r="J163" i="30" s="1"/>
  <c r="C163" i="30"/>
  <c r="H162" i="30"/>
  <c r="H158" i="30" s="1"/>
  <c r="G162" i="30"/>
  <c r="F162" i="30"/>
  <c r="E162" i="30"/>
  <c r="J162" i="30" s="1"/>
  <c r="C162" i="30"/>
  <c r="I162" i="30" s="1"/>
  <c r="H161" i="30"/>
  <c r="G161" i="30"/>
  <c r="F161" i="30"/>
  <c r="E161" i="30"/>
  <c r="J161" i="30" s="1"/>
  <c r="C161" i="30"/>
  <c r="I161" i="30" s="1"/>
  <c r="J160" i="30"/>
  <c r="H160" i="30"/>
  <c r="G160" i="30"/>
  <c r="G158" i="30" s="1"/>
  <c r="F160" i="30"/>
  <c r="E160" i="30"/>
  <c r="C160" i="30"/>
  <c r="I160" i="30" s="1"/>
  <c r="I159" i="30"/>
  <c r="H159" i="30"/>
  <c r="G159" i="30"/>
  <c r="F159" i="30"/>
  <c r="F158" i="30" s="1"/>
  <c r="I158" i="30" s="1"/>
  <c r="E159" i="30"/>
  <c r="J159" i="30" s="1"/>
  <c r="C159" i="30"/>
  <c r="E158" i="30"/>
  <c r="J158" i="30" s="1"/>
  <c r="D158" i="30"/>
  <c r="C158" i="30"/>
  <c r="H157" i="30"/>
  <c r="G157" i="30"/>
  <c r="F157" i="30"/>
  <c r="E157" i="30"/>
  <c r="J157" i="30" s="1"/>
  <c r="C157" i="30"/>
  <c r="I157" i="30" s="1"/>
  <c r="H156" i="30"/>
  <c r="G156" i="30"/>
  <c r="F156" i="30"/>
  <c r="E156" i="30"/>
  <c r="J156" i="30" s="1"/>
  <c r="C156" i="30"/>
  <c r="I156" i="30" s="1"/>
  <c r="J155" i="30"/>
  <c r="H155" i="30"/>
  <c r="G155" i="30"/>
  <c r="F155" i="30"/>
  <c r="E155" i="30"/>
  <c r="C155" i="30"/>
  <c r="I155" i="30" s="1"/>
  <c r="I154" i="30"/>
  <c r="H154" i="30"/>
  <c r="G154" i="30"/>
  <c r="F154" i="30"/>
  <c r="E154" i="30"/>
  <c r="J154" i="30" s="1"/>
  <c r="C154" i="30"/>
  <c r="H153" i="30"/>
  <c r="G153" i="30"/>
  <c r="F153" i="30"/>
  <c r="E153" i="30"/>
  <c r="J153" i="30" s="1"/>
  <c r="C153" i="30"/>
  <c r="I153" i="30" s="1"/>
  <c r="H152" i="30"/>
  <c r="G152" i="30"/>
  <c r="F152" i="30"/>
  <c r="E152" i="30"/>
  <c r="J152" i="30" s="1"/>
  <c r="C152" i="30"/>
  <c r="I152" i="30" s="1"/>
  <c r="J151" i="30"/>
  <c r="H151" i="30"/>
  <c r="G151" i="30"/>
  <c r="F151" i="30"/>
  <c r="E151" i="30"/>
  <c r="C151" i="30"/>
  <c r="I151" i="30" s="1"/>
  <c r="H150" i="30"/>
  <c r="G150" i="30"/>
  <c r="F150" i="30"/>
  <c r="I150" i="30" s="1"/>
  <c r="E150" i="30"/>
  <c r="J150" i="30" s="1"/>
  <c r="C150" i="30"/>
  <c r="H149" i="30"/>
  <c r="G149" i="30"/>
  <c r="F149" i="30"/>
  <c r="E149" i="30"/>
  <c r="J149" i="30" s="1"/>
  <c r="C149" i="30"/>
  <c r="I149" i="30" s="1"/>
  <c r="H148" i="30"/>
  <c r="G148" i="30"/>
  <c r="F148" i="30"/>
  <c r="E148" i="30"/>
  <c r="J148" i="30" s="1"/>
  <c r="C148" i="30"/>
  <c r="I148" i="30" s="1"/>
  <c r="J147" i="30"/>
  <c r="H147" i="30"/>
  <c r="G147" i="30"/>
  <c r="F147" i="30"/>
  <c r="E147" i="30"/>
  <c r="C147" i="30"/>
  <c r="I147" i="30" s="1"/>
  <c r="I146" i="30"/>
  <c r="H146" i="30"/>
  <c r="G146" i="30"/>
  <c r="F146" i="30"/>
  <c r="E146" i="30"/>
  <c r="J146" i="30" s="1"/>
  <c r="C146" i="30"/>
  <c r="H145" i="30"/>
  <c r="G145" i="30"/>
  <c r="F145" i="30"/>
  <c r="E145" i="30"/>
  <c r="J145" i="30" s="1"/>
  <c r="C145" i="30"/>
  <c r="I145" i="30" s="1"/>
  <c r="H144" i="30"/>
  <c r="G144" i="30"/>
  <c r="G140" i="30" s="1"/>
  <c r="F144" i="30"/>
  <c r="E144" i="30"/>
  <c r="J144" i="30" s="1"/>
  <c r="C144" i="30"/>
  <c r="I144" i="30" s="1"/>
  <c r="J143" i="30"/>
  <c r="H143" i="30"/>
  <c r="G143" i="30"/>
  <c r="F143" i="30"/>
  <c r="E143" i="30"/>
  <c r="C143" i="30"/>
  <c r="I143" i="30" s="1"/>
  <c r="H142" i="30"/>
  <c r="G142" i="30"/>
  <c r="F142" i="30"/>
  <c r="I142" i="30" s="1"/>
  <c r="E142" i="30"/>
  <c r="J142" i="30" s="1"/>
  <c r="C142" i="30"/>
  <c r="H141" i="30"/>
  <c r="H140" i="30" s="1"/>
  <c r="G141" i="30"/>
  <c r="F141" i="30"/>
  <c r="E141" i="30"/>
  <c r="J141" i="30" s="1"/>
  <c r="C141" i="30"/>
  <c r="I141" i="30" s="1"/>
  <c r="E140" i="30"/>
  <c r="J140" i="30" s="1"/>
  <c r="D140" i="30"/>
  <c r="C140" i="30"/>
  <c r="H139" i="30"/>
  <c r="G139" i="30"/>
  <c r="F139" i="30"/>
  <c r="E139" i="30"/>
  <c r="J139" i="30" s="1"/>
  <c r="C139" i="30"/>
  <c r="I139" i="30" s="1"/>
  <c r="J138" i="30"/>
  <c r="H138" i="30"/>
  <c r="G138" i="30"/>
  <c r="F138" i="30"/>
  <c r="E138" i="30"/>
  <c r="C138" i="30"/>
  <c r="I138" i="30" s="1"/>
  <c r="I137" i="30"/>
  <c r="H137" i="30"/>
  <c r="G137" i="30"/>
  <c r="F137" i="30"/>
  <c r="E137" i="30"/>
  <c r="J137" i="30" s="1"/>
  <c r="C137" i="30"/>
  <c r="H136" i="30"/>
  <c r="G136" i="30"/>
  <c r="F136" i="30"/>
  <c r="E136" i="30"/>
  <c r="J136" i="30" s="1"/>
  <c r="C136" i="30"/>
  <c r="I136" i="30" s="1"/>
  <c r="H135" i="30"/>
  <c r="G135" i="30"/>
  <c r="F135" i="30"/>
  <c r="E135" i="30"/>
  <c r="J135" i="30" s="1"/>
  <c r="C135" i="30"/>
  <c r="I135" i="30" s="1"/>
  <c r="J134" i="30"/>
  <c r="H134" i="30"/>
  <c r="G134" i="30"/>
  <c r="F134" i="30"/>
  <c r="E134" i="30"/>
  <c r="C134" i="30"/>
  <c r="I134" i="30" s="1"/>
  <c r="H133" i="30"/>
  <c r="G133" i="30"/>
  <c r="F133" i="30"/>
  <c r="I133" i="30" s="1"/>
  <c r="E133" i="30"/>
  <c r="J133" i="30" s="1"/>
  <c r="C133" i="30"/>
  <c r="H132" i="30"/>
  <c r="G132" i="30"/>
  <c r="F132" i="30"/>
  <c r="E132" i="30"/>
  <c r="J132" i="30" s="1"/>
  <c r="C132" i="30"/>
  <c r="I132" i="30" s="1"/>
  <c r="H131" i="30"/>
  <c r="G131" i="30"/>
  <c r="F131" i="30"/>
  <c r="E131" i="30"/>
  <c r="J131" i="30" s="1"/>
  <c r="C131" i="30"/>
  <c r="I131" i="30" s="1"/>
  <c r="J130" i="30"/>
  <c r="H130" i="30"/>
  <c r="G130" i="30"/>
  <c r="F130" i="30"/>
  <c r="E130" i="30"/>
  <c r="C130" i="30"/>
  <c r="I130" i="30" s="1"/>
  <c r="I129" i="30"/>
  <c r="H129" i="30"/>
  <c r="G129" i="30"/>
  <c r="F129" i="30"/>
  <c r="E129" i="30"/>
  <c r="J129" i="30" s="1"/>
  <c r="C129" i="30"/>
  <c r="H128" i="30"/>
  <c r="G128" i="30"/>
  <c r="F128" i="30"/>
  <c r="E128" i="30"/>
  <c r="J128" i="30" s="1"/>
  <c r="C128" i="30"/>
  <c r="I128" i="30" s="1"/>
  <c r="H127" i="30"/>
  <c r="G127" i="30"/>
  <c r="F127" i="30"/>
  <c r="E127" i="30"/>
  <c r="J127" i="30" s="1"/>
  <c r="C127" i="30"/>
  <c r="I127" i="30" s="1"/>
  <c r="J126" i="30"/>
  <c r="H126" i="30"/>
  <c r="G126" i="30"/>
  <c r="F126" i="30"/>
  <c r="F119" i="30" s="1"/>
  <c r="E126" i="30"/>
  <c r="C126" i="30"/>
  <c r="I126" i="30" s="1"/>
  <c r="H125" i="30"/>
  <c r="G125" i="30"/>
  <c r="F125" i="30"/>
  <c r="I125" i="30" s="1"/>
  <c r="E125" i="30"/>
  <c r="J125" i="30" s="1"/>
  <c r="C125" i="30"/>
  <c r="H124" i="30"/>
  <c r="G124" i="30"/>
  <c r="F124" i="30"/>
  <c r="E124" i="30"/>
  <c r="J124" i="30" s="1"/>
  <c r="C124" i="30"/>
  <c r="I124" i="30" s="1"/>
  <c r="H123" i="30"/>
  <c r="G123" i="30"/>
  <c r="F123" i="30"/>
  <c r="E123" i="30"/>
  <c r="J123" i="30" s="1"/>
  <c r="C123" i="30"/>
  <c r="I123" i="30" s="1"/>
  <c r="J122" i="30"/>
  <c r="H122" i="30"/>
  <c r="G122" i="30"/>
  <c r="F122" i="30"/>
  <c r="E122" i="30"/>
  <c r="C122" i="30"/>
  <c r="I122" i="30" s="1"/>
  <c r="I121" i="30"/>
  <c r="H121" i="30"/>
  <c r="G121" i="30"/>
  <c r="F121" i="30"/>
  <c r="E121" i="30"/>
  <c r="J121" i="30" s="1"/>
  <c r="C121" i="30"/>
  <c r="H120" i="30"/>
  <c r="H119" i="30" s="1"/>
  <c r="G120" i="30"/>
  <c r="F120" i="30"/>
  <c r="E120" i="30"/>
  <c r="J120" i="30" s="1"/>
  <c r="C120" i="30"/>
  <c r="I120" i="30" s="1"/>
  <c r="G119" i="30"/>
  <c r="E119" i="30"/>
  <c r="D119" i="30"/>
  <c r="C119" i="30"/>
  <c r="I119" i="30" s="1"/>
  <c r="H118" i="30"/>
  <c r="G118" i="30"/>
  <c r="F118" i="30"/>
  <c r="E118" i="30"/>
  <c r="J118" i="30" s="1"/>
  <c r="C118" i="30"/>
  <c r="I118" i="30" s="1"/>
  <c r="J117" i="30"/>
  <c r="H117" i="30"/>
  <c r="G117" i="30"/>
  <c r="F117" i="30"/>
  <c r="E117" i="30"/>
  <c r="C117" i="30"/>
  <c r="I117" i="30" s="1"/>
  <c r="I116" i="30"/>
  <c r="H116" i="30"/>
  <c r="G116" i="30"/>
  <c r="F116" i="30"/>
  <c r="E116" i="30"/>
  <c r="J116" i="30" s="1"/>
  <c r="C116" i="30"/>
  <c r="H115" i="30"/>
  <c r="G115" i="30"/>
  <c r="F115" i="30"/>
  <c r="E115" i="30"/>
  <c r="J115" i="30" s="1"/>
  <c r="C115" i="30"/>
  <c r="I115" i="30" s="1"/>
  <c r="H114" i="30"/>
  <c r="G114" i="30"/>
  <c r="F114" i="30"/>
  <c r="E114" i="30"/>
  <c r="J114" i="30" s="1"/>
  <c r="C114" i="30"/>
  <c r="I114" i="30" s="1"/>
  <c r="J113" i="30"/>
  <c r="H113" i="30"/>
  <c r="G113" i="30"/>
  <c r="F113" i="30"/>
  <c r="E113" i="30"/>
  <c r="C113" i="30"/>
  <c r="I113" i="30" s="1"/>
  <c r="I112" i="30"/>
  <c r="H112" i="30"/>
  <c r="G112" i="30"/>
  <c r="F112" i="30"/>
  <c r="E112" i="30"/>
  <c r="J112" i="30" s="1"/>
  <c r="C112" i="30"/>
  <c r="H111" i="30"/>
  <c r="G111" i="30"/>
  <c r="F111" i="30"/>
  <c r="E111" i="30"/>
  <c r="J111" i="30" s="1"/>
  <c r="C111" i="30"/>
  <c r="I111" i="30" s="1"/>
  <c r="H110" i="30"/>
  <c r="G110" i="30"/>
  <c r="F110" i="30"/>
  <c r="E110" i="30"/>
  <c r="J110" i="30" s="1"/>
  <c r="C110" i="30"/>
  <c r="I110" i="30" s="1"/>
  <c r="J109" i="30"/>
  <c r="H109" i="30"/>
  <c r="G109" i="30"/>
  <c r="F109" i="30"/>
  <c r="E109" i="30"/>
  <c r="C109" i="30"/>
  <c r="I109" i="30" s="1"/>
  <c r="H108" i="30"/>
  <c r="G108" i="30"/>
  <c r="F108" i="30"/>
  <c r="E108" i="30"/>
  <c r="J108" i="30" s="1"/>
  <c r="C108" i="30"/>
  <c r="I108" i="30" s="1"/>
  <c r="H107" i="30"/>
  <c r="G107" i="30"/>
  <c r="F107" i="30"/>
  <c r="E107" i="30"/>
  <c r="J107" i="30" s="1"/>
  <c r="C107" i="30"/>
  <c r="I107" i="30" s="1"/>
  <c r="H106" i="30"/>
  <c r="G106" i="30"/>
  <c r="F106" i="30"/>
  <c r="E106" i="30"/>
  <c r="J106" i="30" s="1"/>
  <c r="C106" i="30"/>
  <c r="I106" i="30" s="1"/>
  <c r="J105" i="30"/>
  <c r="H105" i="30"/>
  <c r="G105" i="30"/>
  <c r="F105" i="30"/>
  <c r="E105" i="30"/>
  <c r="C105" i="30"/>
  <c r="I105" i="30" s="1"/>
  <c r="I104" i="30"/>
  <c r="H104" i="30"/>
  <c r="G104" i="30"/>
  <c r="F104" i="30"/>
  <c r="E104" i="30"/>
  <c r="J104" i="30" s="1"/>
  <c r="C104" i="30"/>
  <c r="H103" i="30"/>
  <c r="G103" i="30"/>
  <c r="F103" i="30"/>
  <c r="E103" i="30"/>
  <c r="J103" i="30" s="1"/>
  <c r="C103" i="30"/>
  <c r="I103" i="30" s="1"/>
  <c r="H102" i="30"/>
  <c r="G102" i="30"/>
  <c r="G95" i="30" s="1"/>
  <c r="F102" i="30"/>
  <c r="E102" i="30"/>
  <c r="J102" i="30" s="1"/>
  <c r="C102" i="30"/>
  <c r="I102" i="30" s="1"/>
  <c r="H101" i="30"/>
  <c r="G101" i="30"/>
  <c r="F101" i="30"/>
  <c r="E101" i="30"/>
  <c r="J101" i="30" s="1"/>
  <c r="C101" i="30"/>
  <c r="I101" i="30" s="1"/>
  <c r="H100" i="30"/>
  <c r="G100" i="30"/>
  <c r="F100" i="30"/>
  <c r="E100" i="30"/>
  <c r="J100" i="30" s="1"/>
  <c r="C100" i="30"/>
  <c r="I100" i="30" s="1"/>
  <c r="H99" i="30"/>
  <c r="G99" i="30"/>
  <c r="F99" i="30"/>
  <c r="E99" i="30"/>
  <c r="J99" i="30" s="1"/>
  <c r="C99" i="30"/>
  <c r="I99" i="30" s="1"/>
  <c r="H98" i="30"/>
  <c r="G98" i="30"/>
  <c r="F98" i="30"/>
  <c r="E98" i="30"/>
  <c r="J98" i="30" s="1"/>
  <c r="C98" i="30"/>
  <c r="I98" i="30" s="1"/>
  <c r="J97" i="30"/>
  <c r="H97" i="30"/>
  <c r="G97" i="30"/>
  <c r="F97" i="30"/>
  <c r="E97" i="30"/>
  <c r="C97" i="30"/>
  <c r="I97" i="30" s="1"/>
  <c r="I96" i="30"/>
  <c r="H96" i="30"/>
  <c r="G96" i="30"/>
  <c r="F96" i="30"/>
  <c r="F95" i="30" s="1"/>
  <c r="E96" i="30"/>
  <c r="J96" i="30" s="1"/>
  <c r="C96" i="30"/>
  <c r="H95" i="30"/>
  <c r="E95" i="30"/>
  <c r="J95" i="30" s="1"/>
  <c r="D95" i="30"/>
  <c r="C95" i="30"/>
  <c r="I95" i="30" s="1"/>
  <c r="H94" i="30"/>
  <c r="G94" i="30"/>
  <c r="F94" i="30"/>
  <c r="E94" i="30"/>
  <c r="J94" i="30" s="1"/>
  <c r="C94" i="30"/>
  <c r="I94" i="30" s="1"/>
  <c r="H93" i="30"/>
  <c r="G93" i="30"/>
  <c r="G89" i="30" s="1"/>
  <c r="F93" i="30"/>
  <c r="E93" i="30"/>
  <c r="J93" i="30" s="1"/>
  <c r="C93" i="30"/>
  <c r="I93" i="30" s="1"/>
  <c r="H92" i="30"/>
  <c r="G92" i="30"/>
  <c r="F92" i="30"/>
  <c r="F89" i="30" s="1"/>
  <c r="E92" i="30"/>
  <c r="J92" i="30" s="1"/>
  <c r="C92" i="30"/>
  <c r="I92" i="30" s="1"/>
  <c r="H91" i="30"/>
  <c r="G91" i="30"/>
  <c r="F91" i="30"/>
  <c r="E91" i="30"/>
  <c r="J91" i="30" s="1"/>
  <c r="C91" i="30"/>
  <c r="I91" i="30" s="1"/>
  <c r="H90" i="30"/>
  <c r="H89" i="30" s="1"/>
  <c r="G90" i="30"/>
  <c r="F90" i="30"/>
  <c r="E90" i="30"/>
  <c r="J90" i="30" s="1"/>
  <c r="C90" i="30"/>
  <c r="I90" i="30" s="1"/>
  <c r="E89" i="30"/>
  <c r="D89" i="30"/>
  <c r="C89" i="30"/>
  <c r="H88" i="30"/>
  <c r="G88" i="30"/>
  <c r="F88" i="30"/>
  <c r="E88" i="30"/>
  <c r="J88" i="30" s="1"/>
  <c r="C88" i="30"/>
  <c r="I88" i="30" s="1"/>
  <c r="J87" i="30"/>
  <c r="H87" i="30"/>
  <c r="G87" i="30"/>
  <c r="F87" i="30"/>
  <c r="E87" i="30"/>
  <c r="C87" i="30"/>
  <c r="I87" i="30" s="1"/>
  <c r="I86" i="30"/>
  <c r="H86" i="30"/>
  <c r="G86" i="30"/>
  <c r="F86" i="30"/>
  <c r="E86" i="30"/>
  <c r="J86" i="30" s="1"/>
  <c r="C86" i="30"/>
  <c r="H85" i="30"/>
  <c r="G85" i="30"/>
  <c r="F85" i="30"/>
  <c r="E85" i="30"/>
  <c r="J85" i="30" s="1"/>
  <c r="C85" i="30"/>
  <c r="I85" i="30" s="1"/>
  <c r="H84" i="30"/>
  <c r="G84" i="30"/>
  <c r="F84" i="30"/>
  <c r="E84" i="30"/>
  <c r="J84" i="30" s="1"/>
  <c r="C84" i="30"/>
  <c r="I84" i="30" s="1"/>
  <c r="H83" i="30"/>
  <c r="H82" i="30" s="1"/>
  <c r="G83" i="30"/>
  <c r="G82" i="30" s="1"/>
  <c r="F83" i="30"/>
  <c r="F82" i="30" s="1"/>
  <c r="E83" i="30"/>
  <c r="J83" i="30" s="1"/>
  <c r="C83" i="30"/>
  <c r="I83" i="30" s="1"/>
  <c r="E82" i="30"/>
  <c r="D82" i="30"/>
  <c r="C82" i="30"/>
  <c r="I82" i="30" s="1"/>
  <c r="H81" i="30"/>
  <c r="G81" i="30"/>
  <c r="F81" i="30"/>
  <c r="E81" i="30"/>
  <c r="J81" i="30" s="1"/>
  <c r="C81" i="30"/>
  <c r="I81" i="30" s="1"/>
  <c r="H80" i="30"/>
  <c r="G80" i="30"/>
  <c r="F80" i="30"/>
  <c r="E80" i="30"/>
  <c r="J80" i="30" s="1"/>
  <c r="C80" i="30"/>
  <c r="I80" i="30" s="1"/>
  <c r="H79" i="30"/>
  <c r="G79" i="30"/>
  <c r="F79" i="30"/>
  <c r="E79" i="30"/>
  <c r="J79" i="30" s="1"/>
  <c r="C79" i="30"/>
  <c r="I79" i="30" s="1"/>
  <c r="J78" i="30"/>
  <c r="H78" i="30"/>
  <c r="G78" i="30"/>
  <c r="F78" i="30"/>
  <c r="E78" i="30"/>
  <c r="C78" i="30"/>
  <c r="I78" i="30" s="1"/>
  <c r="I77" i="30"/>
  <c r="H77" i="30"/>
  <c r="G77" i="30"/>
  <c r="F77" i="30"/>
  <c r="E77" i="30"/>
  <c r="J77" i="30" s="1"/>
  <c r="C77" i="30"/>
  <c r="H76" i="30"/>
  <c r="G76" i="30"/>
  <c r="F76" i="30"/>
  <c r="E76" i="30"/>
  <c r="J76" i="30" s="1"/>
  <c r="C76" i="30"/>
  <c r="I76" i="30" s="1"/>
  <c r="H75" i="30"/>
  <c r="G75" i="30"/>
  <c r="F75" i="30"/>
  <c r="E75" i="30"/>
  <c r="J75" i="30" s="1"/>
  <c r="C75" i="30"/>
  <c r="I75" i="30" s="1"/>
  <c r="H74" i="30"/>
  <c r="G74" i="30"/>
  <c r="F74" i="30"/>
  <c r="E74" i="30"/>
  <c r="J74" i="30" s="1"/>
  <c r="C74" i="30"/>
  <c r="I74" i="30" s="1"/>
  <c r="H73" i="30"/>
  <c r="G73" i="30"/>
  <c r="F73" i="30"/>
  <c r="E73" i="30"/>
  <c r="J73" i="30" s="1"/>
  <c r="C73" i="30"/>
  <c r="I73" i="30" s="1"/>
  <c r="H72" i="30"/>
  <c r="G72" i="30"/>
  <c r="F72" i="30"/>
  <c r="E72" i="30"/>
  <c r="J72" i="30" s="1"/>
  <c r="C72" i="30"/>
  <c r="I72" i="30" s="1"/>
  <c r="H71" i="30"/>
  <c r="G71" i="30"/>
  <c r="F71" i="30"/>
  <c r="E71" i="30"/>
  <c r="J71" i="30" s="1"/>
  <c r="C71" i="30"/>
  <c r="I71" i="30" s="1"/>
  <c r="J70" i="30"/>
  <c r="H70" i="30"/>
  <c r="G70" i="30"/>
  <c r="F70" i="30"/>
  <c r="E70" i="30"/>
  <c r="C70" i="30"/>
  <c r="I70" i="30" s="1"/>
  <c r="I69" i="30"/>
  <c r="H69" i="30"/>
  <c r="G69" i="30"/>
  <c r="F69" i="30"/>
  <c r="E69" i="30"/>
  <c r="J69" i="30" s="1"/>
  <c r="C69" i="30"/>
  <c r="H68" i="30"/>
  <c r="G68" i="30"/>
  <c r="F68" i="30"/>
  <c r="E68" i="30"/>
  <c r="J68" i="30" s="1"/>
  <c r="C68" i="30"/>
  <c r="I68" i="30" s="1"/>
  <c r="H67" i="30"/>
  <c r="G67" i="30"/>
  <c r="F67" i="30"/>
  <c r="E67" i="30"/>
  <c r="J67" i="30" s="1"/>
  <c r="C67" i="30"/>
  <c r="I67" i="30" s="1"/>
  <c r="H66" i="30"/>
  <c r="G66" i="30"/>
  <c r="F66" i="30"/>
  <c r="E66" i="30"/>
  <c r="J66" i="30" s="1"/>
  <c r="C66" i="30"/>
  <c r="I66" i="30" s="1"/>
  <c r="H65" i="30"/>
  <c r="G65" i="30"/>
  <c r="F65" i="30"/>
  <c r="E65" i="30"/>
  <c r="J65" i="30" s="1"/>
  <c r="C65" i="30"/>
  <c r="I65" i="30" s="1"/>
  <c r="H64" i="30"/>
  <c r="G64" i="30"/>
  <c r="F64" i="30"/>
  <c r="E64" i="30"/>
  <c r="J64" i="30" s="1"/>
  <c r="C64" i="30"/>
  <c r="I64" i="30" s="1"/>
  <c r="H63" i="30"/>
  <c r="G63" i="30"/>
  <c r="F63" i="30"/>
  <c r="E63" i="30"/>
  <c r="J63" i="30" s="1"/>
  <c r="C63" i="30"/>
  <c r="I63" i="30" s="1"/>
  <c r="J62" i="30"/>
  <c r="H62" i="30"/>
  <c r="G62" i="30"/>
  <c r="F62" i="30"/>
  <c r="E62" i="30"/>
  <c r="C62" i="30"/>
  <c r="I62" i="30" s="1"/>
  <c r="I61" i="30"/>
  <c r="H61" i="30"/>
  <c r="G61" i="30"/>
  <c r="F61" i="30"/>
  <c r="E61" i="30"/>
  <c r="J61" i="30" s="1"/>
  <c r="C61" i="30"/>
  <c r="H60" i="30"/>
  <c r="G60" i="30"/>
  <c r="F60" i="30"/>
  <c r="E60" i="30"/>
  <c r="J60" i="30" s="1"/>
  <c r="C60" i="30"/>
  <c r="I60" i="30" s="1"/>
  <c r="H59" i="30"/>
  <c r="H58" i="30" s="1"/>
  <c r="G59" i="30"/>
  <c r="G58" i="30" s="1"/>
  <c r="F59" i="30"/>
  <c r="E59" i="30"/>
  <c r="J59" i="30" s="1"/>
  <c r="C59" i="30"/>
  <c r="I59" i="30" s="1"/>
  <c r="F58" i="30"/>
  <c r="E58" i="30"/>
  <c r="D58" i="30"/>
  <c r="C58" i="30"/>
  <c r="I58" i="30" s="1"/>
  <c r="H57" i="30"/>
  <c r="G57" i="30"/>
  <c r="F57" i="30"/>
  <c r="E57" i="30"/>
  <c r="J57" i="30" s="1"/>
  <c r="C57" i="30"/>
  <c r="I57" i="30" s="1"/>
  <c r="H56" i="30"/>
  <c r="G56" i="30"/>
  <c r="F56" i="30"/>
  <c r="E56" i="30"/>
  <c r="J56" i="30" s="1"/>
  <c r="C56" i="30"/>
  <c r="I56" i="30" s="1"/>
  <c r="H55" i="30"/>
  <c r="G55" i="30"/>
  <c r="F55" i="30"/>
  <c r="E55" i="30"/>
  <c r="J55" i="30" s="1"/>
  <c r="C55" i="30"/>
  <c r="I55" i="30" s="1"/>
  <c r="H54" i="30"/>
  <c r="G54" i="30"/>
  <c r="F54" i="30"/>
  <c r="E54" i="30"/>
  <c r="J54" i="30" s="1"/>
  <c r="C54" i="30"/>
  <c r="I54" i="30" s="1"/>
  <c r="J53" i="30"/>
  <c r="H53" i="30"/>
  <c r="G53" i="30"/>
  <c r="F53" i="30"/>
  <c r="E53" i="30"/>
  <c r="C53" i="30"/>
  <c r="I53" i="30" s="1"/>
  <c r="I52" i="30"/>
  <c r="H52" i="30"/>
  <c r="G52" i="30"/>
  <c r="F52" i="30"/>
  <c r="E52" i="30"/>
  <c r="J52" i="30" s="1"/>
  <c r="C52" i="30"/>
  <c r="H51" i="30"/>
  <c r="G51" i="30"/>
  <c r="F51" i="30"/>
  <c r="E51" i="30"/>
  <c r="J51" i="30" s="1"/>
  <c r="C51" i="30"/>
  <c r="I51" i="30" s="1"/>
  <c r="H50" i="30"/>
  <c r="G50" i="30"/>
  <c r="F50" i="30"/>
  <c r="E50" i="30"/>
  <c r="J50" i="30" s="1"/>
  <c r="C50" i="30"/>
  <c r="I50" i="30" s="1"/>
  <c r="H49" i="30"/>
  <c r="G49" i="30"/>
  <c r="F49" i="30"/>
  <c r="E49" i="30"/>
  <c r="J49" i="30" s="1"/>
  <c r="C49" i="30"/>
  <c r="I49" i="30" s="1"/>
  <c r="H48" i="30"/>
  <c r="G48" i="30"/>
  <c r="F48" i="30"/>
  <c r="E48" i="30"/>
  <c r="J48" i="30" s="1"/>
  <c r="C48" i="30"/>
  <c r="I48" i="30" s="1"/>
  <c r="H47" i="30"/>
  <c r="G47" i="30"/>
  <c r="F47" i="30"/>
  <c r="E47" i="30"/>
  <c r="J47" i="30" s="1"/>
  <c r="C47" i="30"/>
  <c r="I47" i="30" s="1"/>
  <c r="H46" i="30"/>
  <c r="G46" i="30"/>
  <c r="F46" i="30"/>
  <c r="E46" i="30"/>
  <c r="J46" i="30" s="1"/>
  <c r="C46" i="30"/>
  <c r="I46" i="30" s="1"/>
  <c r="J45" i="30"/>
  <c r="H45" i="30"/>
  <c r="G45" i="30"/>
  <c r="F45" i="30"/>
  <c r="E45" i="30"/>
  <c r="C45" i="30"/>
  <c r="I45" i="30" s="1"/>
  <c r="I44" i="30"/>
  <c r="H44" i="30"/>
  <c r="G44" i="30"/>
  <c r="F44" i="30"/>
  <c r="E44" i="30"/>
  <c r="J44" i="30" s="1"/>
  <c r="C44" i="30"/>
  <c r="H43" i="30"/>
  <c r="G43" i="30"/>
  <c r="F43" i="30"/>
  <c r="E43" i="30"/>
  <c r="J43" i="30" s="1"/>
  <c r="C43" i="30"/>
  <c r="I43" i="30" s="1"/>
  <c r="H42" i="30"/>
  <c r="G42" i="30"/>
  <c r="F42" i="30"/>
  <c r="E42" i="30"/>
  <c r="J42" i="30" s="1"/>
  <c r="C42" i="30"/>
  <c r="I42" i="30" s="1"/>
  <c r="H41" i="30"/>
  <c r="G41" i="30"/>
  <c r="F41" i="30"/>
  <c r="E41" i="30"/>
  <c r="J41" i="30" s="1"/>
  <c r="C41" i="30"/>
  <c r="I41" i="30" s="1"/>
  <c r="H40" i="30"/>
  <c r="G40" i="30"/>
  <c r="F40" i="30"/>
  <c r="E40" i="30"/>
  <c r="J40" i="30" s="1"/>
  <c r="C40" i="30"/>
  <c r="I40" i="30" s="1"/>
  <c r="H39" i="30"/>
  <c r="G39" i="30"/>
  <c r="F39" i="30"/>
  <c r="E39" i="30"/>
  <c r="J39" i="30" s="1"/>
  <c r="C39" i="30"/>
  <c r="I39" i="30" s="1"/>
  <c r="H38" i="30"/>
  <c r="G38" i="30"/>
  <c r="F38" i="30"/>
  <c r="E38" i="30"/>
  <c r="J38" i="30" s="1"/>
  <c r="C38" i="30"/>
  <c r="I38" i="30" s="1"/>
  <c r="J37" i="30"/>
  <c r="H37" i="30"/>
  <c r="G37" i="30"/>
  <c r="F37" i="30"/>
  <c r="E37" i="30"/>
  <c r="C37" i="30"/>
  <c r="I37" i="30" s="1"/>
  <c r="I36" i="30"/>
  <c r="H36" i="30"/>
  <c r="G36" i="30"/>
  <c r="F36" i="30"/>
  <c r="E36" i="30"/>
  <c r="J36" i="30" s="1"/>
  <c r="C36" i="30"/>
  <c r="H35" i="30"/>
  <c r="G35" i="30"/>
  <c r="F35" i="30"/>
  <c r="E35" i="30"/>
  <c r="J35" i="30" s="1"/>
  <c r="C35" i="30"/>
  <c r="I35" i="30" s="1"/>
  <c r="H34" i="30"/>
  <c r="G34" i="30"/>
  <c r="F34" i="30"/>
  <c r="E34" i="30"/>
  <c r="J34" i="30" s="1"/>
  <c r="C34" i="30"/>
  <c r="I34" i="30" s="1"/>
  <c r="H33" i="30"/>
  <c r="G33" i="30"/>
  <c r="F33" i="30"/>
  <c r="E33" i="30"/>
  <c r="J33" i="30" s="1"/>
  <c r="C33" i="30"/>
  <c r="I33" i="30" s="1"/>
  <c r="H32" i="30"/>
  <c r="G32" i="30"/>
  <c r="F32" i="30"/>
  <c r="E32" i="30"/>
  <c r="J32" i="30" s="1"/>
  <c r="C32" i="30"/>
  <c r="I32" i="30" s="1"/>
  <c r="H31" i="30"/>
  <c r="G31" i="30"/>
  <c r="F31" i="30"/>
  <c r="E31" i="30"/>
  <c r="J31" i="30" s="1"/>
  <c r="C31" i="30"/>
  <c r="I31" i="30" s="1"/>
  <c r="H30" i="30"/>
  <c r="G30" i="30"/>
  <c r="F30" i="30"/>
  <c r="E30" i="30"/>
  <c r="J30" i="30" s="1"/>
  <c r="C30" i="30"/>
  <c r="I30" i="30" s="1"/>
  <c r="J29" i="30"/>
  <c r="H29" i="30"/>
  <c r="G29" i="30"/>
  <c r="F29" i="30"/>
  <c r="E29" i="30"/>
  <c r="C29" i="30"/>
  <c r="I29" i="30" s="1"/>
  <c r="I28" i="30"/>
  <c r="H28" i="30"/>
  <c r="G28" i="30"/>
  <c r="F28" i="30"/>
  <c r="E28" i="30"/>
  <c r="J28" i="30" s="1"/>
  <c r="C28" i="30"/>
  <c r="H27" i="30"/>
  <c r="G27" i="30"/>
  <c r="F27" i="30"/>
  <c r="F26" i="30" s="1"/>
  <c r="E27" i="30"/>
  <c r="J27" i="30" s="1"/>
  <c r="C27" i="30"/>
  <c r="I27" i="30" s="1"/>
  <c r="G26" i="30"/>
  <c r="E26" i="30"/>
  <c r="D26" i="30"/>
  <c r="C26" i="30"/>
  <c r="H25" i="30"/>
  <c r="G25" i="30"/>
  <c r="F25" i="30"/>
  <c r="E25" i="30"/>
  <c r="J25" i="30" s="1"/>
  <c r="C25" i="30"/>
  <c r="I25" i="30" s="1"/>
  <c r="J24" i="30"/>
  <c r="H24" i="30"/>
  <c r="G24" i="30"/>
  <c r="F24" i="30"/>
  <c r="F15" i="30" s="1"/>
  <c r="E24" i="30"/>
  <c r="C24" i="30"/>
  <c r="I24" i="30" s="1"/>
  <c r="H23" i="30"/>
  <c r="G23" i="30"/>
  <c r="F23" i="30"/>
  <c r="E23" i="30"/>
  <c r="J23" i="30" s="1"/>
  <c r="C23" i="30"/>
  <c r="I23" i="30" s="1"/>
  <c r="H22" i="30"/>
  <c r="G22" i="30"/>
  <c r="F22" i="30"/>
  <c r="E22" i="30"/>
  <c r="J22" i="30" s="1"/>
  <c r="C22" i="30"/>
  <c r="I22" i="30" s="1"/>
  <c r="H21" i="30"/>
  <c r="G21" i="30"/>
  <c r="F21" i="30"/>
  <c r="E21" i="30"/>
  <c r="J21" i="30" s="1"/>
  <c r="C21" i="30"/>
  <c r="I21" i="30" s="1"/>
  <c r="J20" i="30"/>
  <c r="H20" i="30"/>
  <c r="G20" i="30"/>
  <c r="F20" i="30"/>
  <c r="E20" i="30"/>
  <c r="C20" i="30"/>
  <c r="I20" i="30" s="1"/>
  <c r="I19" i="30"/>
  <c r="H19" i="30"/>
  <c r="G19" i="30"/>
  <c r="F19" i="30"/>
  <c r="E19" i="30"/>
  <c r="J19" i="30" s="1"/>
  <c r="C19" i="30"/>
  <c r="H18" i="30"/>
  <c r="G18" i="30"/>
  <c r="F18" i="30"/>
  <c r="E18" i="30"/>
  <c r="J18" i="30" s="1"/>
  <c r="C18" i="30"/>
  <c r="I18" i="30" s="1"/>
  <c r="H17" i="30"/>
  <c r="G17" i="30"/>
  <c r="F17" i="30"/>
  <c r="E17" i="30"/>
  <c r="J17" i="30" s="1"/>
  <c r="D17" i="30"/>
  <c r="C17" i="30"/>
  <c r="I17" i="30" s="1"/>
  <c r="H16" i="30"/>
  <c r="H15" i="30" s="1"/>
  <c r="G16" i="30"/>
  <c r="G15" i="30" s="1"/>
  <c r="F16" i="30"/>
  <c r="E16" i="30"/>
  <c r="J16" i="30" s="1"/>
  <c r="D16" i="30"/>
  <c r="C16" i="30"/>
  <c r="I16" i="30" s="1"/>
  <c r="E15" i="30"/>
  <c r="D15" i="30"/>
  <c r="C15" i="30"/>
  <c r="I15" i="30" s="1"/>
  <c r="I89" i="30" l="1"/>
  <c r="J15" i="30"/>
  <c r="I26" i="30"/>
  <c r="H26" i="30"/>
  <c r="H196" i="30" s="1"/>
  <c r="H198" i="30" s="1"/>
  <c r="I198" i="30" s="1"/>
  <c r="J58" i="30"/>
  <c r="J89" i="30"/>
  <c r="J119" i="30"/>
  <c r="J82" i="30"/>
  <c r="F140" i="30"/>
  <c r="F196" i="30" s="1"/>
  <c r="F198" i="30" s="1"/>
  <c r="F182" i="30"/>
  <c r="I182" i="30" s="1"/>
  <c r="G46" i="22"/>
  <c r="G39" i="22"/>
  <c r="G25" i="22"/>
  <c r="G23" i="22"/>
  <c r="I140" i="30" l="1"/>
  <c r="J26" i="30"/>
  <c r="G28" i="22"/>
  <c r="F39" i="22"/>
  <c r="H56" i="18" l="1"/>
  <c r="G56" i="18"/>
  <c r="G53" i="13"/>
  <c r="H56" i="9"/>
  <c r="G56" i="9"/>
  <c r="G156" i="8"/>
  <c r="G55" i="8"/>
  <c r="G88" i="8" l="1"/>
  <c r="G54" i="8"/>
  <c r="G114" i="8"/>
  <c r="G140" i="8"/>
  <c r="H140" i="8" s="1"/>
  <c r="G156" i="5"/>
  <c r="H28" i="22"/>
  <c r="F28" i="22"/>
  <c r="H46" i="22"/>
  <c r="G35" i="22"/>
  <c r="H35" i="22" s="1"/>
  <c r="G80" i="22"/>
  <c r="H80" i="22" s="1"/>
  <c r="H24" i="22"/>
  <c r="G24" i="22"/>
  <c r="F23" i="22"/>
  <c r="H23" i="22"/>
  <c r="H25" i="22"/>
  <c r="H39" i="22"/>
  <c r="F298" i="13" l="1"/>
  <c r="H114" i="8" l="1"/>
  <c r="F189" i="13"/>
  <c r="F189" i="9"/>
  <c r="G145" i="15"/>
  <c r="H145" i="15" s="1"/>
  <c r="H192" i="15"/>
  <c r="G56" i="15"/>
  <c r="H56" i="15" s="1"/>
  <c r="G12" i="15"/>
  <c r="G141" i="15"/>
  <c r="H141" i="15" s="1"/>
  <c r="G136" i="15" l="1"/>
  <c r="H136" i="15" s="1"/>
  <c r="G54" i="15"/>
  <c r="H54" i="15" s="1"/>
  <c r="G33" i="4"/>
  <c r="H33" i="4" s="1"/>
  <c r="G136" i="4"/>
  <c r="G91" i="4"/>
  <c r="H91" i="4" s="1"/>
  <c r="G53" i="8" l="1"/>
  <c r="H53" i="8" s="1"/>
  <c r="G42" i="18"/>
  <c r="H42" i="18" s="1"/>
  <c r="G80" i="18"/>
  <c r="H80" i="18" s="1"/>
  <c r="G136" i="18"/>
  <c r="H136" i="18" s="1"/>
  <c r="G53" i="18"/>
  <c r="G33" i="17" l="1"/>
  <c r="H33" i="17" s="1"/>
  <c r="G54" i="17"/>
  <c r="G19" i="14" l="1"/>
  <c r="H19" i="14" s="1"/>
  <c r="G56" i="14"/>
  <c r="G12" i="14"/>
  <c r="G56" i="13"/>
  <c r="H56" i="13" l="1"/>
  <c r="H53" i="13"/>
  <c r="G42" i="10"/>
  <c r="H42" i="10" s="1"/>
  <c r="G136" i="10"/>
  <c r="G80" i="10"/>
  <c r="G156" i="9"/>
  <c r="H156" i="9" s="1"/>
  <c r="G80" i="9"/>
  <c r="H80" i="9" s="1"/>
  <c r="G69" i="8"/>
  <c r="G192" i="8"/>
  <c r="G73" i="8"/>
  <c r="G80" i="8"/>
  <c r="H195" i="8"/>
  <c r="G161" i="8" l="1"/>
  <c r="H161" i="8" s="1"/>
  <c r="H91" i="8"/>
  <c r="H41" i="8"/>
  <c r="G57" i="8"/>
  <c r="G61" i="8"/>
  <c r="H80" i="8"/>
  <c r="H119" i="8"/>
  <c r="H69" i="8"/>
  <c r="G147" i="8"/>
  <c r="G25" i="8"/>
  <c r="H25" i="8" s="1"/>
  <c r="H192" i="8"/>
  <c r="G67" i="8"/>
  <c r="G56" i="8"/>
  <c r="H193" i="8"/>
  <c r="G91" i="7"/>
  <c r="F25" i="7"/>
  <c r="F189" i="7" s="1"/>
  <c r="G25" i="7"/>
  <c r="G28" i="7"/>
  <c r="I28" i="7"/>
  <c r="H94" i="7"/>
  <c r="G67" i="7"/>
  <c r="G136" i="7"/>
  <c r="G190" i="7"/>
  <c r="G64" i="7"/>
  <c r="G147" i="7"/>
  <c r="G41" i="6"/>
  <c r="G190" i="6" l="1"/>
  <c r="G73" i="6"/>
  <c r="G155" i="6"/>
  <c r="G156" i="6"/>
  <c r="F41" i="6"/>
  <c r="F189" i="6" s="1"/>
  <c r="H193" i="6"/>
  <c r="G80" i="5"/>
  <c r="G56" i="5"/>
  <c r="G54" i="5"/>
  <c r="G19" i="5"/>
  <c r="G87" i="4" l="1"/>
  <c r="G28" i="4"/>
  <c r="G62" i="4"/>
  <c r="G35" i="4"/>
  <c r="G53" i="4"/>
  <c r="G48" i="4"/>
  <c r="G64" i="4"/>
  <c r="G136" i="3"/>
  <c r="G12" i="3"/>
  <c r="G136" i="13" l="1"/>
  <c r="H136" i="13" s="1"/>
  <c r="G80" i="12"/>
  <c r="F80" i="12"/>
  <c r="F189" i="12" s="1"/>
  <c r="H190" i="9"/>
  <c r="H191" i="8"/>
  <c r="G62" i="2"/>
  <c r="G33" i="20" l="1"/>
  <c r="H33" i="20" s="1"/>
  <c r="H78" i="19"/>
  <c r="G80" i="19"/>
  <c r="H80" i="19" s="1"/>
  <c r="H41" i="19"/>
  <c r="H53" i="18"/>
  <c r="F80" i="17"/>
  <c r="G80" i="17"/>
  <c r="H80" i="17" s="1"/>
  <c r="H54" i="17"/>
  <c r="F147" i="15"/>
  <c r="F189" i="15" s="1"/>
  <c r="G147" i="15"/>
  <c r="H147" i="15" s="1"/>
  <c r="H56" i="14"/>
  <c r="H80" i="10"/>
  <c r="H136" i="10"/>
  <c r="H156" i="8"/>
  <c r="H88" i="8"/>
  <c r="H54" i="8"/>
  <c r="H147" i="8"/>
  <c r="H57" i="8"/>
  <c r="H61" i="8"/>
  <c r="H80" i="4"/>
  <c r="H42" i="17"/>
  <c r="G88" i="14"/>
  <c r="H33" i="11"/>
  <c r="H56" i="8" l="1"/>
  <c r="H31" i="7"/>
  <c r="H25" i="7"/>
  <c r="G24" i="7"/>
  <c r="H24" i="7" s="1"/>
  <c r="H23" i="7"/>
  <c r="H190" i="7"/>
  <c r="H136" i="7"/>
  <c r="H67" i="7"/>
  <c r="H28" i="7"/>
  <c r="H91" i="6"/>
  <c r="H174" i="6"/>
  <c r="H175" i="6"/>
  <c r="H156" i="5"/>
  <c r="H66" i="22"/>
  <c r="H35" i="4" l="1"/>
  <c r="H28" i="4"/>
  <c r="H90" i="4"/>
  <c r="H64" i="4"/>
  <c r="H136" i="4"/>
  <c r="G39" i="7" l="1"/>
  <c r="G156" i="14" l="1"/>
  <c r="G25" i="13"/>
  <c r="G148" i="9"/>
  <c r="G90" i="7"/>
  <c r="G191" i="7"/>
  <c r="G88" i="7"/>
  <c r="G26" i="7" l="1"/>
  <c r="G34" i="7"/>
  <c r="H192" i="4"/>
  <c r="G67" i="4"/>
  <c r="G70" i="4"/>
  <c r="G69" i="4"/>
  <c r="G41" i="18" l="1"/>
  <c r="G139" i="5"/>
  <c r="H139" i="5" s="1"/>
  <c r="H190" i="15" l="1"/>
  <c r="G57" i="14"/>
  <c r="H26" i="14"/>
  <c r="G39" i="14"/>
  <c r="G60" i="8"/>
  <c r="F60" i="8"/>
  <c r="F189" i="8" s="1"/>
  <c r="H40" i="22" l="1"/>
  <c r="F189" i="5" l="1"/>
  <c r="F189" i="22"/>
  <c r="F189" i="3"/>
  <c r="F189" i="21"/>
  <c r="F189" i="20"/>
  <c r="F189" i="19"/>
  <c r="F189" i="18"/>
  <c r="F189" i="14"/>
  <c r="F189" i="17"/>
  <c r="H190" i="12"/>
  <c r="H188" i="21" l="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188" i="20"/>
  <c r="H187" i="20"/>
  <c r="H186" i="20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188" i="18"/>
  <c r="H187" i="18"/>
  <c r="H186" i="18"/>
  <c r="H185" i="18"/>
  <c r="H184" i="18"/>
  <c r="H183" i="18"/>
  <c r="H182" i="18"/>
  <c r="H181" i="18"/>
  <c r="H180" i="18"/>
  <c r="H179" i="18"/>
  <c r="H178" i="18"/>
  <c r="H177" i="18"/>
  <c r="H176" i="18"/>
  <c r="H175" i="18"/>
  <c r="H174" i="18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5" i="18"/>
  <c r="H54" i="18"/>
  <c r="H52" i="18"/>
  <c r="H51" i="18"/>
  <c r="H50" i="18"/>
  <c r="H49" i="18"/>
  <c r="H48" i="18"/>
  <c r="H47" i="18"/>
  <c r="H46" i="18"/>
  <c r="H45" i="18"/>
  <c r="H44" i="18"/>
  <c r="H43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23" i="18"/>
  <c r="H22" i="18"/>
  <c r="H21" i="18"/>
  <c r="H20" i="18"/>
  <c r="H19" i="18"/>
  <c r="H18" i="18"/>
  <c r="H17" i="18"/>
  <c r="H16" i="18"/>
  <c r="H15" i="18"/>
  <c r="H14" i="18"/>
  <c r="H13" i="18"/>
  <c r="H12" i="18"/>
  <c r="H11" i="18"/>
  <c r="H10" i="18"/>
  <c r="H9" i="18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1" i="17"/>
  <c r="H60" i="17"/>
  <c r="H59" i="17"/>
  <c r="H58" i="17"/>
  <c r="H57" i="17"/>
  <c r="H56" i="17"/>
  <c r="H55" i="17"/>
  <c r="H53" i="17"/>
  <c r="H52" i="17"/>
  <c r="H51" i="17"/>
  <c r="H50" i="17"/>
  <c r="H49" i="17"/>
  <c r="H48" i="17"/>
  <c r="H47" i="17"/>
  <c r="H46" i="17"/>
  <c r="H45" i="17"/>
  <c r="H44" i="17"/>
  <c r="H43" i="17"/>
  <c r="H40" i="17"/>
  <c r="H39" i="17"/>
  <c r="H38" i="17"/>
  <c r="H37" i="17"/>
  <c r="H36" i="17"/>
  <c r="H35" i="17"/>
  <c r="H34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6" i="15"/>
  <c r="H144" i="15"/>
  <c r="H143" i="15"/>
  <c r="H142" i="15"/>
  <c r="H140" i="15"/>
  <c r="H139" i="15"/>
  <c r="H138" i="15"/>
  <c r="H137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5" i="15"/>
  <c r="H53" i="15"/>
  <c r="H30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H9" i="15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5" i="14"/>
  <c r="H54" i="14"/>
  <c r="H53" i="14"/>
  <c r="H52" i="14"/>
  <c r="H51" i="14"/>
  <c r="H50" i="14"/>
  <c r="H49" i="14"/>
  <c r="H47" i="14"/>
  <c r="H46" i="14"/>
  <c r="H45" i="14"/>
  <c r="H44" i="14"/>
  <c r="H43" i="14"/>
  <c r="H42" i="14"/>
  <c r="H41" i="14"/>
  <c r="H40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5" i="14"/>
  <c r="H24" i="14"/>
  <c r="H23" i="14"/>
  <c r="H22" i="14"/>
  <c r="H21" i="14"/>
  <c r="H20" i="14"/>
  <c r="H18" i="14"/>
  <c r="H17" i="14"/>
  <c r="H16" i="14"/>
  <c r="H15" i="14"/>
  <c r="H14" i="14"/>
  <c r="H13" i="14"/>
  <c r="H12" i="14"/>
  <c r="H11" i="14"/>
  <c r="H10" i="14"/>
  <c r="H9" i="14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5" i="13"/>
  <c r="H54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H9" i="11"/>
  <c r="F189" i="11"/>
  <c r="F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1" i="10"/>
  <c r="H40" i="10"/>
  <c r="H39" i="10"/>
  <c r="H38" i="10"/>
  <c r="H37" i="10"/>
  <c r="H36" i="10"/>
  <c r="H35" i="10"/>
  <c r="H34" i="10"/>
  <c r="H33" i="10"/>
  <c r="H32" i="10"/>
  <c r="H31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H9" i="10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5" i="9"/>
  <c r="H154" i="9"/>
  <c r="H153" i="9"/>
  <c r="H152" i="9"/>
  <c r="H151" i="9"/>
  <c r="H150" i="9"/>
  <c r="H149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0" i="9"/>
  <c r="H89" i="9"/>
  <c r="H88" i="9"/>
  <c r="H87" i="9"/>
  <c r="H86" i="9"/>
  <c r="H85" i="9"/>
  <c r="H84" i="9"/>
  <c r="H83" i="9"/>
  <c r="H82" i="9"/>
  <c r="H81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4" i="8"/>
  <c r="H173" i="8"/>
  <c r="H172" i="8"/>
  <c r="H171" i="8"/>
  <c r="H170" i="8"/>
  <c r="H168" i="8"/>
  <c r="H167" i="8"/>
  <c r="H166" i="8"/>
  <c r="H163" i="8"/>
  <c r="H162" i="8"/>
  <c r="H160" i="8"/>
  <c r="H159" i="8"/>
  <c r="H157" i="8"/>
  <c r="H155" i="8"/>
  <c r="H154" i="8"/>
  <c r="H153" i="8"/>
  <c r="H152" i="8"/>
  <c r="H151" i="8"/>
  <c r="H150" i="8"/>
  <c r="H149" i="8"/>
  <c r="H145" i="8"/>
  <c r="H144" i="8"/>
  <c r="H143" i="8"/>
  <c r="H142" i="8"/>
  <c r="H141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8" i="8"/>
  <c r="H117" i="8"/>
  <c r="H116" i="8"/>
  <c r="H115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3" i="8"/>
  <c r="H92" i="8"/>
  <c r="H90" i="8"/>
  <c r="H89" i="8"/>
  <c r="H87" i="8"/>
  <c r="H86" i="8"/>
  <c r="H85" i="8"/>
  <c r="H84" i="8"/>
  <c r="H83" i="8"/>
  <c r="H82" i="8"/>
  <c r="H81" i="8"/>
  <c r="H79" i="8"/>
  <c r="H78" i="8"/>
  <c r="H77" i="8"/>
  <c r="H76" i="8"/>
  <c r="H75" i="8"/>
  <c r="H74" i="8"/>
  <c r="H72" i="8"/>
  <c r="H71" i="8"/>
  <c r="H68" i="8"/>
  <c r="H66" i="8"/>
  <c r="H65" i="8"/>
  <c r="H64" i="8"/>
  <c r="H63" i="8"/>
  <c r="H62" i="8"/>
  <c r="H59" i="8"/>
  <c r="H58" i="8"/>
  <c r="H55" i="8"/>
  <c r="H52" i="8"/>
  <c r="H51" i="8"/>
  <c r="H50" i="8"/>
  <c r="H49" i="8"/>
  <c r="H48" i="8"/>
  <c r="H47" i="8"/>
  <c r="H46" i="8"/>
  <c r="H45" i="8"/>
  <c r="H44" i="8"/>
  <c r="H43" i="8"/>
  <c r="H42" i="8"/>
  <c r="H40" i="8"/>
  <c r="H39" i="8"/>
  <c r="H38" i="8"/>
  <c r="H37" i="8"/>
  <c r="H36" i="8"/>
  <c r="H35" i="8"/>
  <c r="H34" i="8"/>
  <c r="H33" i="8"/>
  <c r="H32" i="8"/>
  <c r="H31" i="8"/>
  <c r="H30" i="8"/>
  <c r="H27" i="8"/>
  <c r="H26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6" i="7"/>
  <c r="H145" i="7"/>
  <c r="H144" i="7"/>
  <c r="H143" i="7"/>
  <c r="H142" i="7"/>
  <c r="H141" i="7"/>
  <c r="H139" i="7"/>
  <c r="H138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3" i="7"/>
  <c r="H92" i="7"/>
  <c r="H89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8" i="7"/>
  <c r="H66" i="7"/>
  <c r="H65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5" i="7"/>
  <c r="H44" i="7"/>
  <c r="H43" i="7"/>
  <c r="H42" i="7"/>
  <c r="H41" i="7"/>
  <c r="H40" i="7"/>
  <c r="H38" i="7"/>
  <c r="H37" i="7"/>
  <c r="H36" i="7"/>
  <c r="H35" i="7"/>
  <c r="H32" i="7"/>
  <c r="H30" i="7"/>
  <c r="H29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H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2" i="6"/>
  <c r="H71" i="6"/>
  <c r="H70" i="6"/>
  <c r="H69" i="6"/>
  <c r="H68" i="6"/>
  <c r="H67" i="6"/>
  <c r="H66" i="6"/>
  <c r="H65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0" i="6"/>
  <c r="H39" i="6"/>
  <c r="H38" i="6"/>
  <c r="H37" i="6"/>
  <c r="H36" i="6"/>
  <c r="H34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5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8" i="5"/>
  <c r="H17" i="5"/>
  <c r="H16" i="5"/>
  <c r="H15" i="5"/>
  <c r="H14" i="5"/>
  <c r="H13" i="5"/>
  <c r="H12" i="5"/>
  <c r="H11" i="5"/>
  <c r="H10" i="5"/>
  <c r="H9" i="5"/>
  <c r="H42" i="22"/>
  <c r="G26" i="4"/>
  <c r="G23" i="4"/>
  <c r="F23" i="4"/>
  <c r="G45" i="4"/>
  <c r="G42" i="4"/>
  <c r="F42" i="4"/>
  <c r="F24" i="4"/>
  <c r="G24" i="4"/>
  <c r="F39" i="4"/>
  <c r="G39" i="4"/>
  <c r="F189" i="4" l="1"/>
  <c r="H189" i="8"/>
  <c r="H189" i="15"/>
  <c r="H189" i="7"/>
  <c r="H189" i="6"/>
  <c r="H189" i="9"/>
  <c r="H189" i="13"/>
  <c r="H189" i="14"/>
  <c r="H189" i="19"/>
  <c r="H189" i="12"/>
  <c r="H189" i="10"/>
  <c r="H189" i="21"/>
  <c r="H189" i="5"/>
  <c r="H189" i="20"/>
  <c r="H189" i="18"/>
  <c r="H189" i="17"/>
  <c r="H189" i="11"/>
  <c r="G189" i="3" l="1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56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89" i="22"/>
  <c r="H88" i="22"/>
  <c r="H87" i="22"/>
  <c r="H86" i="22"/>
  <c r="H85" i="22"/>
  <c r="H84" i="22"/>
  <c r="H83" i="22"/>
  <c r="H82" i="22"/>
  <c r="H81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5" i="22"/>
  <c r="H64" i="22"/>
  <c r="H63" i="22"/>
  <c r="H62" i="22"/>
  <c r="H61" i="22"/>
  <c r="H60" i="22"/>
  <c r="H59" i="22"/>
  <c r="H58" i="22"/>
  <c r="H55" i="22"/>
  <c r="H54" i="22"/>
  <c r="H53" i="22"/>
  <c r="H52" i="22"/>
  <c r="H51" i="22"/>
  <c r="H50" i="22"/>
  <c r="H49" i="22"/>
  <c r="H48" i="22"/>
  <c r="H47" i="22"/>
  <c r="H45" i="22"/>
  <c r="H44" i="22"/>
  <c r="H43" i="22"/>
  <c r="H41" i="22"/>
  <c r="H38" i="22"/>
  <c r="H37" i="22"/>
  <c r="H36" i="22"/>
  <c r="H34" i="22"/>
  <c r="H33" i="22"/>
  <c r="H31" i="22"/>
  <c r="H30" i="22"/>
  <c r="H29" i="22"/>
  <c r="H27" i="22"/>
  <c r="H26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89" i="4"/>
  <c r="H88" i="4"/>
  <c r="H86" i="4"/>
  <c r="H85" i="4"/>
  <c r="H84" i="4"/>
  <c r="H83" i="4"/>
  <c r="H82" i="4"/>
  <c r="H81" i="4"/>
  <c r="H79" i="4"/>
  <c r="H78" i="4"/>
  <c r="H77" i="4"/>
  <c r="H76" i="4"/>
  <c r="H75" i="4"/>
  <c r="H74" i="4"/>
  <c r="H73" i="4"/>
  <c r="H72" i="4"/>
  <c r="H71" i="4"/>
  <c r="H68" i="4"/>
  <c r="H66" i="4"/>
  <c r="H65" i="4"/>
  <c r="H63" i="4"/>
  <c r="H61" i="4"/>
  <c r="H60" i="4"/>
  <c r="H59" i="4"/>
  <c r="H58" i="4"/>
  <c r="H57" i="4"/>
  <c r="H56" i="4"/>
  <c r="H55" i="4"/>
  <c r="H52" i="4"/>
  <c r="H50" i="4"/>
  <c r="H49" i="4"/>
  <c r="H46" i="4"/>
  <c r="H44" i="4"/>
  <c r="H43" i="4"/>
  <c r="H40" i="4"/>
  <c r="H38" i="4"/>
  <c r="H37" i="4"/>
  <c r="H36" i="4"/>
  <c r="H34" i="4"/>
  <c r="H31" i="4"/>
  <c r="H30" i="4"/>
  <c r="H29" i="4"/>
  <c r="H27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166" i="2"/>
  <c r="H9" i="3"/>
  <c r="G25" i="2"/>
  <c r="F25" i="2"/>
  <c r="H190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189" i="4" l="1"/>
  <c r="H189" i="2"/>
  <c r="H189" i="3"/>
  <c r="F189" i="2"/>
  <c r="H57" i="22"/>
  <c r="E178" i="8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8" i="21"/>
  <c r="E87" i="21"/>
  <c r="E86" i="21"/>
  <c r="E85" i="21"/>
  <c r="E84" i="21"/>
  <c r="E82" i="21"/>
  <c r="E81" i="21"/>
  <c r="E80" i="21"/>
  <c r="E79" i="21"/>
  <c r="E78" i="21"/>
  <c r="E77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1" i="21"/>
  <c r="E50" i="21"/>
  <c r="E49" i="21"/>
  <c r="E48" i="21"/>
  <c r="E47" i="21"/>
  <c r="E46" i="21"/>
  <c r="E45" i="21"/>
  <c r="E44" i="21"/>
  <c r="E43" i="21"/>
  <c r="E42" i="21"/>
  <c r="E41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11" i="21"/>
  <c r="E12" i="21"/>
  <c r="E13" i="21"/>
  <c r="E14" i="21"/>
  <c r="E15" i="21"/>
  <c r="E16" i="21"/>
  <c r="E17" i="21"/>
  <c r="E18" i="21"/>
  <c r="E19" i="21"/>
  <c r="E10" i="21"/>
  <c r="E188" i="20"/>
  <c r="E187" i="20"/>
  <c r="E186" i="20"/>
  <c r="E185" i="20"/>
  <c r="E184" i="20"/>
  <c r="E183" i="20"/>
  <c r="E182" i="20"/>
  <c r="E181" i="20"/>
  <c r="E180" i="20"/>
  <c r="E179" i="20"/>
  <c r="E178" i="20"/>
  <c r="E177" i="20"/>
  <c r="E175" i="20"/>
  <c r="E174" i="20"/>
  <c r="E173" i="20"/>
  <c r="E172" i="20"/>
  <c r="E171" i="20"/>
  <c r="E170" i="20"/>
  <c r="E169" i="20"/>
  <c r="E168" i="20"/>
  <c r="E167" i="20"/>
  <c r="E166" i="20"/>
  <c r="E165" i="20"/>
  <c r="E164" i="20"/>
  <c r="E163" i="20"/>
  <c r="E162" i="20"/>
  <c r="E161" i="20"/>
  <c r="E160" i="20"/>
  <c r="E159" i="20"/>
  <c r="E158" i="20"/>
  <c r="E157" i="20"/>
  <c r="E156" i="20"/>
  <c r="E155" i="20"/>
  <c r="E154" i="20"/>
  <c r="E153" i="20"/>
  <c r="E151" i="20"/>
  <c r="E150" i="20"/>
  <c r="E149" i="20"/>
  <c r="E148" i="20"/>
  <c r="E147" i="20"/>
  <c r="E146" i="20"/>
  <c r="E145" i="20"/>
  <c r="E144" i="20"/>
  <c r="E143" i="20"/>
  <c r="E142" i="20"/>
  <c r="E141" i="20"/>
  <c r="E140" i="20"/>
  <c r="E139" i="20"/>
  <c r="E138" i="20"/>
  <c r="E137" i="20"/>
  <c r="E136" i="20"/>
  <c r="E135" i="20"/>
  <c r="E133" i="20"/>
  <c r="E132" i="20"/>
  <c r="E131" i="20"/>
  <c r="E130" i="20"/>
  <c r="E129" i="20"/>
  <c r="E128" i="20"/>
  <c r="E127" i="20"/>
  <c r="E126" i="20"/>
  <c r="E125" i="20"/>
  <c r="E124" i="20"/>
  <c r="E123" i="20"/>
  <c r="E122" i="20"/>
  <c r="E121" i="20"/>
  <c r="E120" i="20"/>
  <c r="E119" i="20"/>
  <c r="E118" i="20"/>
  <c r="E117" i="20"/>
  <c r="E116" i="20"/>
  <c r="E115" i="20"/>
  <c r="E114" i="20"/>
  <c r="E112" i="20"/>
  <c r="E111" i="20"/>
  <c r="E110" i="20"/>
  <c r="E109" i="20"/>
  <c r="E108" i="20"/>
  <c r="E107" i="20"/>
  <c r="E106" i="20"/>
  <c r="E105" i="20"/>
  <c r="E104" i="20"/>
  <c r="E103" i="20"/>
  <c r="E102" i="20"/>
  <c r="E101" i="20"/>
  <c r="E100" i="20"/>
  <c r="E99" i="20"/>
  <c r="E98" i="20"/>
  <c r="E97" i="20"/>
  <c r="E96" i="20"/>
  <c r="E95" i="20"/>
  <c r="E94" i="20"/>
  <c r="E93" i="20"/>
  <c r="E92" i="20"/>
  <c r="E91" i="20"/>
  <c r="E90" i="20"/>
  <c r="E88" i="20"/>
  <c r="E87" i="20"/>
  <c r="E86" i="20"/>
  <c r="E85" i="20"/>
  <c r="E84" i="20"/>
  <c r="E82" i="20"/>
  <c r="E81" i="20"/>
  <c r="E80" i="20"/>
  <c r="E79" i="20"/>
  <c r="E78" i="20"/>
  <c r="E77" i="20"/>
  <c r="E75" i="20"/>
  <c r="E74" i="20"/>
  <c r="E73" i="20"/>
  <c r="E72" i="20"/>
  <c r="E71" i="20"/>
  <c r="E70" i="20"/>
  <c r="E69" i="20"/>
  <c r="E68" i="20"/>
  <c r="E67" i="20"/>
  <c r="E66" i="20"/>
  <c r="E65" i="20"/>
  <c r="E64" i="20"/>
  <c r="E63" i="20"/>
  <c r="E62" i="20"/>
  <c r="E61" i="20"/>
  <c r="E60" i="20"/>
  <c r="E59" i="20"/>
  <c r="E58" i="20"/>
  <c r="E57" i="20"/>
  <c r="E56" i="20"/>
  <c r="E55" i="20"/>
  <c r="E54" i="20"/>
  <c r="E53" i="20"/>
  <c r="E51" i="20"/>
  <c r="E50" i="20"/>
  <c r="E49" i="20"/>
  <c r="E48" i="20"/>
  <c r="E47" i="20"/>
  <c r="E46" i="20"/>
  <c r="E45" i="20"/>
  <c r="E44" i="20"/>
  <c r="E43" i="20"/>
  <c r="E42" i="20"/>
  <c r="E41" i="20"/>
  <c r="E39" i="20"/>
  <c r="E38" i="20"/>
  <c r="E37" i="20"/>
  <c r="E36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2" i="20"/>
  <c r="E21" i="20"/>
  <c r="E11" i="20"/>
  <c r="E12" i="20"/>
  <c r="E13" i="20"/>
  <c r="E14" i="20"/>
  <c r="E15" i="20"/>
  <c r="E16" i="20"/>
  <c r="E17" i="20"/>
  <c r="E18" i="20"/>
  <c r="E19" i="20"/>
  <c r="E10" i="20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3" i="19"/>
  <c r="E132" i="19"/>
  <c r="E131" i="19"/>
  <c r="E130" i="19"/>
  <c r="E129" i="19"/>
  <c r="E128" i="19"/>
  <c r="E127" i="19"/>
  <c r="E126" i="19"/>
  <c r="E125" i="19"/>
  <c r="E124" i="19"/>
  <c r="E123" i="19"/>
  <c r="E122" i="19"/>
  <c r="E121" i="19"/>
  <c r="E120" i="19"/>
  <c r="E119" i="19"/>
  <c r="E118" i="19"/>
  <c r="E117" i="19"/>
  <c r="E116" i="19"/>
  <c r="E115" i="19"/>
  <c r="E114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8" i="19"/>
  <c r="E87" i="19"/>
  <c r="E86" i="19"/>
  <c r="E85" i="19"/>
  <c r="E84" i="19"/>
  <c r="E82" i="19"/>
  <c r="E81" i="19"/>
  <c r="E80" i="19"/>
  <c r="E79" i="19"/>
  <c r="E78" i="19"/>
  <c r="E77" i="19"/>
  <c r="E75" i="19"/>
  <c r="E74" i="19"/>
  <c r="E73" i="19"/>
  <c r="E72" i="19"/>
  <c r="E71" i="19"/>
  <c r="E70" i="19"/>
  <c r="E69" i="19"/>
  <c r="E68" i="19"/>
  <c r="E67" i="19"/>
  <c r="E66" i="19"/>
  <c r="E65" i="19"/>
  <c r="E64" i="19"/>
  <c r="E63" i="19"/>
  <c r="E62" i="19"/>
  <c r="E61" i="19"/>
  <c r="E60" i="19"/>
  <c r="E59" i="19"/>
  <c r="E58" i="19"/>
  <c r="E57" i="19"/>
  <c r="E56" i="19"/>
  <c r="E55" i="19"/>
  <c r="E54" i="19"/>
  <c r="E53" i="19"/>
  <c r="E51" i="19"/>
  <c r="E50" i="19"/>
  <c r="E49" i="19"/>
  <c r="E48" i="19"/>
  <c r="E47" i="19"/>
  <c r="E46" i="19"/>
  <c r="E45" i="19"/>
  <c r="E44" i="19"/>
  <c r="E43" i="19"/>
  <c r="E42" i="19"/>
  <c r="E41" i="19"/>
  <c r="E39" i="19"/>
  <c r="E38" i="19"/>
  <c r="E37" i="19"/>
  <c r="E36" i="19"/>
  <c r="E35" i="19"/>
  <c r="E34" i="19"/>
  <c r="E33" i="19"/>
  <c r="E32" i="19"/>
  <c r="E31" i="19"/>
  <c r="E30" i="19"/>
  <c r="E29" i="19"/>
  <c r="E28" i="19"/>
  <c r="E27" i="19"/>
  <c r="E26" i="19"/>
  <c r="E25" i="19"/>
  <c r="E24" i="19"/>
  <c r="E23" i="19"/>
  <c r="E22" i="19"/>
  <c r="E21" i="19"/>
  <c r="E11" i="19"/>
  <c r="E12" i="19"/>
  <c r="E13" i="19"/>
  <c r="E14" i="19"/>
  <c r="E15" i="19"/>
  <c r="E16" i="19"/>
  <c r="E17" i="19"/>
  <c r="E18" i="19"/>
  <c r="E19" i="19"/>
  <c r="E10" i="19"/>
  <c r="E188" i="18"/>
  <c r="E187" i="18"/>
  <c r="E186" i="18"/>
  <c r="E185" i="18"/>
  <c r="E184" i="18"/>
  <c r="E183" i="18"/>
  <c r="E182" i="18"/>
  <c r="E181" i="18"/>
  <c r="E180" i="18"/>
  <c r="E179" i="18"/>
  <c r="E178" i="18"/>
  <c r="E177" i="18"/>
  <c r="E175" i="18"/>
  <c r="E174" i="18"/>
  <c r="E173" i="18"/>
  <c r="E172" i="18"/>
  <c r="E171" i="18"/>
  <c r="E170" i="18"/>
  <c r="E169" i="18"/>
  <c r="E168" i="18"/>
  <c r="E167" i="18"/>
  <c r="E166" i="18"/>
  <c r="E165" i="18"/>
  <c r="E164" i="18"/>
  <c r="E163" i="18"/>
  <c r="E162" i="18"/>
  <c r="E161" i="18"/>
  <c r="E160" i="18"/>
  <c r="E159" i="18"/>
  <c r="E158" i="18"/>
  <c r="E157" i="18"/>
  <c r="E156" i="18"/>
  <c r="E155" i="18"/>
  <c r="E154" i="18"/>
  <c r="E153" i="18"/>
  <c r="E151" i="18"/>
  <c r="E150" i="18"/>
  <c r="E149" i="18"/>
  <c r="E148" i="18"/>
  <c r="E147" i="18"/>
  <c r="E146" i="18"/>
  <c r="E145" i="18"/>
  <c r="E144" i="18"/>
  <c r="E143" i="18"/>
  <c r="E142" i="18"/>
  <c r="E141" i="18"/>
  <c r="E140" i="18"/>
  <c r="E139" i="18"/>
  <c r="E138" i="18"/>
  <c r="E137" i="18"/>
  <c r="E136" i="18"/>
  <c r="E135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8" i="18"/>
  <c r="E87" i="18"/>
  <c r="E86" i="18"/>
  <c r="E85" i="18"/>
  <c r="E84" i="18"/>
  <c r="E82" i="18"/>
  <c r="E81" i="18"/>
  <c r="E80" i="18"/>
  <c r="E79" i="18"/>
  <c r="E78" i="18"/>
  <c r="E77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1" i="18"/>
  <c r="E50" i="18"/>
  <c r="E49" i="18"/>
  <c r="E48" i="18"/>
  <c r="E47" i="18"/>
  <c r="E46" i="18"/>
  <c r="E45" i="18"/>
  <c r="E44" i="18"/>
  <c r="E43" i="18"/>
  <c r="E42" i="18"/>
  <c r="E41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11" i="18"/>
  <c r="E12" i="18"/>
  <c r="E13" i="18"/>
  <c r="E14" i="18"/>
  <c r="E15" i="18"/>
  <c r="E16" i="18"/>
  <c r="E17" i="18"/>
  <c r="E18" i="18"/>
  <c r="E19" i="18"/>
  <c r="E10" i="18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8" i="17"/>
  <c r="E87" i="17"/>
  <c r="E86" i="17"/>
  <c r="E85" i="17"/>
  <c r="E84" i="17"/>
  <c r="E82" i="17"/>
  <c r="E81" i="17"/>
  <c r="E80" i="17"/>
  <c r="E79" i="17"/>
  <c r="E78" i="17"/>
  <c r="E77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1" i="17"/>
  <c r="E50" i="17"/>
  <c r="E49" i="17"/>
  <c r="E48" i="17"/>
  <c r="E47" i="17"/>
  <c r="E46" i="17"/>
  <c r="E45" i="17"/>
  <c r="E44" i="17"/>
  <c r="E43" i="17"/>
  <c r="E42" i="17"/>
  <c r="E41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11" i="17"/>
  <c r="E12" i="17"/>
  <c r="E13" i="17"/>
  <c r="E14" i="17"/>
  <c r="E15" i="17"/>
  <c r="E16" i="17"/>
  <c r="E17" i="17"/>
  <c r="E18" i="17"/>
  <c r="E19" i="17"/>
  <c r="E10" i="17"/>
  <c r="E187" i="15"/>
  <c r="E188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8" i="15"/>
  <c r="E87" i="15"/>
  <c r="E86" i="15"/>
  <c r="E85" i="15"/>
  <c r="E84" i="15"/>
  <c r="E82" i="15"/>
  <c r="E81" i="15"/>
  <c r="E80" i="15"/>
  <c r="E79" i="15"/>
  <c r="E78" i="15"/>
  <c r="E77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1" i="15"/>
  <c r="E42" i="15"/>
  <c r="E43" i="15"/>
  <c r="E44" i="15"/>
  <c r="E45" i="15"/>
  <c r="E46" i="15"/>
  <c r="E47" i="15"/>
  <c r="E48" i="15"/>
  <c r="E49" i="15"/>
  <c r="E50" i="15"/>
  <c r="E51" i="15"/>
  <c r="E21" i="15"/>
  <c r="E11" i="15"/>
  <c r="E12" i="15"/>
  <c r="E13" i="15"/>
  <c r="E14" i="15"/>
  <c r="E15" i="15"/>
  <c r="E16" i="15"/>
  <c r="E17" i="15"/>
  <c r="E18" i="15"/>
  <c r="E19" i="15"/>
  <c r="E10" i="15"/>
  <c r="E188" i="14"/>
  <c r="E187" i="14"/>
  <c r="E186" i="14"/>
  <c r="E184" i="14"/>
  <c r="E183" i="14"/>
  <c r="E182" i="14"/>
  <c r="E181" i="14"/>
  <c r="E180" i="14"/>
  <c r="E179" i="14"/>
  <c r="E178" i="14"/>
  <c r="E177" i="14"/>
  <c r="E175" i="14"/>
  <c r="E174" i="14"/>
  <c r="E173" i="14"/>
  <c r="E172" i="14"/>
  <c r="E171" i="14"/>
  <c r="E170" i="14"/>
  <c r="E169" i="14"/>
  <c r="E168" i="14"/>
  <c r="E166" i="14"/>
  <c r="E165" i="14"/>
  <c r="E164" i="14"/>
  <c r="E163" i="14"/>
  <c r="E162" i="14"/>
  <c r="E161" i="14"/>
  <c r="E160" i="14"/>
  <c r="E159" i="14"/>
  <c r="E157" i="14"/>
  <c r="E156" i="14"/>
  <c r="E155" i="14"/>
  <c r="E154" i="14"/>
  <c r="E153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8" i="14"/>
  <c r="E87" i="14"/>
  <c r="E86" i="14"/>
  <c r="E85" i="14"/>
  <c r="E84" i="14"/>
  <c r="E82" i="14"/>
  <c r="E81" i="14"/>
  <c r="E80" i="14"/>
  <c r="E79" i="14"/>
  <c r="E78" i="14"/>
  <c r="E77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1" i="14"/>
  <c r="E50" i="14"/>
  <c r="E49" i="14"/>
  <c r="E48" i="14"/>
  <c r="E47" i="14"/>
  <c r="E46" i="14"/>
  <c r="E45" i="14"/>
  <c r="E44" i="14"/>
  <c r="E43" i="14"/>
  <c r="E42" i="14"/>
  <c r="E41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11" i="14"/>
  <c r="E12" i="14"/>
  <c r="E13" i="14"/>
  <c r="E14" i="14"/>
  <c r="E15" i="14"/>
  <c r="E16" i="14"/>
  <c r="E17" i="14"/>
  <c r="E18" i="14"/>
  <c r="E19" i="14"/>
  <c r="E10" i="14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8" i="13"/>
  <c r="E87" i="13"/>
  <c r="E86" i="13"/>
  <c r="E85" i="13"/>
  <c r="E84" i="13"/>
  <c r="E82" i="13"/>
  <c r="E81" i="13"/>
  <c r="E80" i="13"/>
  <c r="E79" i="13"/>
  <c r="E78" i="13"/>
  <c r="E77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0" i="13"/>
  <c r="E59" i="13"/>
  <c r="E58" i="13"/>
  <c r="E57" i="13"/>
  <c r="E56" i="13"/>
  <c r="E55" i="13"/>
  <c r="E54" i="13"/>
  <c r="E53" i="13"/>
  <c r="E51" i="13"/>
  <c r="E50" i="13"/>
  <c r="E49" i="13"/>
  <c r="E48" i="13"/>
  <c r="E47" i="13"/>
  <c r="E46" i="13"/>
  <c r="E45" i="13"/>
  <c r="E44" i="13"/>
  <c r="E43" i="13"/>
  <c r="E42" i="13"/>
  <c r="E41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11" i="13"/>
  <c r="E12" i="13"/>
  <c r="E13" i="13"/>
  <c r="E14" i="13"/>
  <c r="E15" i="13"/>
  <c r="E16" i="13"/>
  <c r="E17" i="13"/>
  <c r="E18" i="13"/>
  <c r="E19" i="13"/>
  <c r="E10" i="13"/>
  <c r="E188" i="12"/>
  <c r="E187" i="12"/>
  <c r="E186" i="12"/>
  <c r="E185" i="12"/>
  <c r="E184" i="12"/>
  <c r="E183" i="12"/>
  <c r="E182" i="12"/>
  <c r="E181" i="12"/>
  <c r="E180" i="12"/>
  <c r="E179" i="12"/>
  <c r="E177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8" i="12"/>
  <c r="E87" i="12"/>
  <c r="E86" i="12"/>
  <c r="E85" i="12"/>
  <c r="E84" i="12"/>
  <c r="E82" i="12"/>
  <c r="E81" i="12"/>
  <c r="E80" i="12"/>
  <c r="E79" i="12"/>
  <c r="E78" i="12"/>
  <c r="E77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1" i="12"/>
  <c r="E50" i="12"/>
  <c r="E49" i="12"/>
  <c r="E48" i="12"/>
  <c r="E47" i="12"/>
  <c r="E46" i="12"/>
  <c r="E45" i="12"/>
  <c r="E44" i="12"/>
  <c r="E43" i="12"/>
  <c r="E42" i="12"/>
  <c r="E41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11" i="12"/>
  <c r="E12" i="12"/>
  <c r="E13" i="12"/>
  <c r="E14" i="12"/>
  <c r="E15" i="12"/>
  <c r="E16" i="12"/>
  <c r="E17" i="12"/>
  <c r="E18" i="12"/>
  <c r="E19" i="12"/>
  <c r="E10" i="12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8" i="11"/>
  <c r="E87" i="11"/>
  <c r="E86" i="11"/>
  <c r="E85" i="11"/>
  <c r="E84" i="11"/>
  <c r="E82" i="11"/>
  <c r="E81" i="11"/>
  <c r="E80" i="11"/>
  <c r="E79" i="11"/>
  <c r="E78" i="11"/>
  <c r="E77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1" i="11"/>
  <c r="E50" i="11"/>
  <c r="E49" i="11"/>
  <c r="E48" i="11"/>
  <c r="E47" i="11"/>
  <c r="E46" i="11"/>
  <c r="E45" i="11"/>
  <c r="E44" i="11"/>
  <c r="E43" i="11"/>
  <c r="E42" i="11"/>
  <c r="E41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19" i="11"/>
  <c r="E18" i="11"/>
  <c r="E17" i="11"/>
  <c r="E16" i="11"/>
  <c r="E15" i="11"/>
  <c r="E14" i="11"/>
  <c r="E13" i="11"/>
  <c r="E12" i="11"/>
  <c r="E11" i="11"/>
  <c r="E10" i="11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8" i="10"/>
  <c r="E87" i="10"/>
  <c r="E86" i="10"/>
  <c r="E85" i="10"/>
  <c r="E84" i="10"/>
  <c r="E82" i="10"/>
  <c r="E81" i="10"/>
  <c r="E80" i="10"/>
  <c r="E79" i="10"/>
  <c r="E78" i="10"/>
  <c r="E77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1" i="10"/>
  <c r="E50" i="10"/>
  <c r="E49" i="10"/>
  <c r="E48" i="10"/>
  <c r="E47" i="10"/>
  <c r="E46" i="10"/>
  <c r="E45" i="10"/>
  <c r="E44" i="10"/>
  <c r="E43" i="10"/>
  <c r="E42" i="10"/>
  <c r="E41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11" i="10"/>
  <c r="E12" i="10"/>
  <c r="E13" i="10"/>
  <c r="E14" i="10"/>
  <c r="E15" i="10"/>
  <c r="E16" i="10"/>
  <c r="E17" i="10"/>
  <c r="E18" i="10"/>
  <c r="E19" i="10"/>
  <c r="E10" i="10"/>
  <c r="E188" i="9"/>
  <c r="E187" i="9"/>
  <c r="E186" i="9"/>
  <c r="E185" i="9"/>
  <c r="E184" i="9"/>
  <c r="E183" i="9"/>
  <c r="E182" i="9"/>
  <c r="E181" i="9"/>
  <c r="E180" i="9"/>
  <c r="E179" i="9"/>
  <c r="E178" i="9"/>
  <c r="E177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8" i="9"/>
  <c r="E87" i="9"/>
  <c r="E86" i="9"/>
  <c r="E85" i="9"/>
  <c r="E84" i="9"/>
  <c r="E82" i="9"/>
  <c r="E81" i="9"/>
  <c r="E80" i="9"/>
  <c r="E79" i="9"/>
  <c r="E78" i="9"/>
  <c r="E77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1" i="9"/>
  <c r="E50" i="9"/>
  <c r="E49" i="9"/>
  <c r="E48" i="9"/>
  <c r="E47" i="9"/>
  <c r="E46" i="9"/>
  <c r="E45" i="9"/>
  <c r="E44" i="9"/>
  <c r="E43" i="9"/>
  <c r="E42" i="9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11" i="9"/>
  <c r="E12" i="9"/>
  <c r="E13" i="9"/>
  <c r="E14" i="9"/>
  <c r="E15" i="9"/>
  <c r="E16" i="9"/>
  <c r="E17" i="9"/>
  <c r="E18" i="9"/>
  <c r="E19" i="9"/>
  <c r="E10" i="9"/>
  <c r="E181" i="4"/>
  <c r="E181" i="22"/>
  <c r="E181" i="5"/>
  <c r="E181" i="6"/>
  <c r="E181" i="7"/>
  <c r="E181" i="8"/>
  <c r="E181" i="15"/>
  <c r="E181" i="3"/>
  <c r="E181" i="2"/>
  <c r="E148" i="4"/>
  <c r="E148" i="22"/>
  <c r="E148" i="5"/>
  <c r="E148" i="6"/>
  <c r="E148" i="7"/>
  <c r="E148" i="8"/>
  <c r="E148" i="3"/>
  <c r="E188" i="8"/>
  <c r="E187" i="8"/>
  <c r="E186" i="8"/>
  <c r="E185" i="8"/>
  <c r="E184" i="8"/>
  <c r="E183" i="8"/>
  <c r="E182" i="8"/>
  <c r="E180" i="8"/>
  <c r="E179" i="8"/>
  <c r="E177" i="8"/>
  <c r="E175" i="8"/>
  <c r="E174" i="8"/>
  <c r="E173" i="8"/>
  <c r="E172" i="8"/>
  <c r="E171" i="8"/>
  <c r="E170" i="8"/>
  <c r="E169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1" i="8"/>
  <c r="E150" i="8"/>
  <c r="E149" i="8"/>
  <c r="E147" i="8"/>
  <c r="E146" i="8"/>
  <c r="E145" i="8"/>
  <c r="E144" i="8"/>
  <c r="E143" i="8"/>
  <c r="E142" i="8"/>
  <c r="E141" i="8"/>
  <c r="E139" i="8"/>
  <c r="E138" i="8"/>
  <c r="E137" i="8"/>
  <c r="E136" i="8"/>
  <c r="E135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8" i="8"/>
  <c r="E87" i="8"/>
  <c r="E86" i="8"/>
  <c r="E85" i="8"/>
  <c r="E84" i="8"/>
  <c r="E82" i="8"/>
  <c r="E81" i="8"/>
  <c r="E80" i="8"/>
  <c r="E79" i="8"/>
  <c r="E78" i="8"/>
  <c r="E77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1" i="8"/>
  <c r="E50" i="8"/>
  <c r="E49" i="8"/>
  <c r="E48" i="8"/>
  <c r="E47" i="8"/>
  <c r="E46" i="8"/>
  <c r="E44" i="8"/>
  <c r="E43" i="8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19" i="8"/>
  <c r="E11" i="8"/>
  <c r="E12" i="8"/>
  <c r="E13" i="8"/>
  <c r="E14" i="8"/>
  <c r="E15" i="8"/>
  <c r="E16" i="8"/>
  <c r="E17" i="8"/>
  <c r="E18" i="8"/>
  <c r="E10" i="8"/>
  <c r="E188" i="7"/>
  <c r="E187" i="7"/>
  <c r="E186" i="7"/>
  <c r="E185" i="7"/>
  <c r="E184" i="7"/>
  <c r="E183" i="7"/>
  <c r="E182" i="7"/>
  <c r="E180" i="7"/>
  <c r="E179" i="7"/>
  <c r="E178" i="7"/>
  <c r="E177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1" i="7"/>
  <c r="E150" i="7"/>
  <c r="E149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8" i="7"/>
  <c r="E87" i="7"/>
  <c r="E86" i="7"/>
  <c r="E85" i="7"/>
  <c r="E84" i="7"/>
  <c r="E82" i="7"/>
  <c r="E81" i="7"/>
  <c r="E80" i="7"/>
  <c r="E79" i="7"/>
  <c r="E78" i="7"/>
  <c r="E77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1" i="7"/>
  <c r="E50" i="7"/>
  <c r="E49" i="7"/>
  <c r="E48" i="7"/>
  <c r="E47" i="7"/>
  <c r="E46" i="7"/>
  <c r="E45" i="7"/>
  <c r="E44" i="7"/>
  <c r="E43" i="7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11" i="7"/>
  <c r="E12" i="7"/>
  <c r="E13" i="7"/>
  <c r="E14" i="7"/>
  <c r="E15" i="7"/>
  <c r="E16" i="7"/>
  <c r="E17" i="7"/>
  <c r="E18" i="7"/>
  <c r="E19" i="7"/>
  <c r="E10" i="7"/>
  <c r="E188" i="6"/>
  <c r="E187" i="6"/>
  <c r="E186" i="6"/>
  <c r="E185" i="6"/>
  <c r="E184" i="6"/>
  <c r="E183" i="6"/>
  <c r="E182" i="6"/>
  <c r="E180" i="6"/>
  <c r="E179" i="6"/>
  <c r="E178" i="6"/>
  <c r="E177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49" i="6"/>
  <c r="E150" i="6"/>
  <c r="E151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8" i="6"/>
  <c r="E87" i="6"/>
  <c r="E86" i="6"/>
  <c r="E85" i="6"/>
  <c r="E84" i="6"/>
  <c r="E82" i="6"/>
  <c r="E81" i="6"/>
  <c r="E80" i="6"/>
  <c r="E79" i="6"/>
  <c r="E78" i="6"/>
  <c r="E77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1" i="6"/>
  <c r="E50" i="6"/>
  <c r="E49" i="6"/>
  <c r="E48" i="6"/>
  <c r="E47" i="6"/>
  <c r="E46" i="6"/>
  <c r="E45" i="6"/>
  <c r="E44" i="6"/>
  <c r="E4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19" i="6"/>
  <c r="E11" i="6"/>
  <c r="E12" i="6"/>
  <c r="E13" i="6"/>
  <c r="E14" i="6"/>
  <c r="E15" i="6"/>
  <c r="E16" i="6"/>
  <c r="E17" i="6"/>
  <c r="E18" i="6"/>
  <c r="E10" i="6"/>
  <c r="E188" i="5"/>
  <c r="E187" i="5"/>
  <c r="E186" i="5"/>
  <c r="E185" i="5"/>
  <c r="E184" i="5"/>
  <c r="E183" i="5"/>
  <c r="E182" i="5"/>
  <c r="E180" i="5"/>
  <c r="E179" i="5"/>
  <c r="E178" i="5"/>
  <c r="E177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1" i="5"/>
  <c r="E150" i="5"/>
  <c r="E149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8" i="5"/>
  <c r="E87" i="5"/>
  <c r="E86" i="5"/>
  <c r="E85" i="5"/>
  <c r="E84" i="5"/>
  <c r="E82" i="5"/>
  <c r="E81" i="5"/>
  <c r="E80" i="5"/>
  <c r="E79" i="5"/>
  <c r="E78" i="5"/>
  <c r="E77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1" i="5"/>
  <c r="E50" i="5"/>
  <c r="E49" i="5"/>
  <c r="E48" i="5"/>
  <c r="E47" i="5"/>
  <c r="E46" i="5"/>
  <c r="E45" i="5"/>
  <c r="E44" i="5"/>
  <c r="E43" i="5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11" i="5"/>
  <c r="E12" i="5"/>
  <c r="E13" i="5"/>
  <c r="E14" i="5"/>
  <c r="E15" i="5"/>
  <c r="E16" i="5"/>
  <c r="E17" i="5"/>
  <c r="E18" i="5"/>
  <c r="E19" i="5"/>
  <c r="E10" i="5"/>
  <c r="E188" i="22"/>
  <c r="E187" i="22"/>
  <c r="E186" i="22"/>
  <c r="E185" i="22"/>
  <c r="E184" i="22"/>
  <c r="E183" i="22"/>
  <c r="E182" i="22"/>
  <c r="E180" i="22"/>
  <c r="E179" i="22"/>
  <c r="E178" i="22"/>
  <c r="E177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1" i="22"/>
  <c r="E150" i="22"/>
  <c r="E149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8" i="22"/>
  <c r="E87" i="22"/>
  <c r="E86" i="22"/>
  <c r="E85" i="22"/>
  <c r="E84" i="22"/>
  <c r="E82" i="22"/>
  <c r="E81" i="22"/>
  <c r="E80" i="22"/>
  <c r="E79" i="22"/>
  <c r="E78" i="22"/>
  <c r="E77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1" i="22"/>
  <c r="E50" i="22"/>
  <c r="E49" i="22"/>
  <c r="E48" i="22"/>
  <c r="E47" i="22"/>
  <c r="E46" i="22"/>
  <c r="E45" i="22"/>
  <c r="E44" i="22"/>
  <c r="E43" i="22"/>
  <c r="E42" i="22"/>
  <c r="E41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19" i="22"/>
  <c r="E18" i="22"/>
  <c r="E17" i="22"/>
  <c r="E16" i="22"/>
  <c r="E15" i="22"/>
  <c r="E14" i="22"/>
  <c r="E13" i="22"/>
  <c r="E12" i="22"/>
  <c r="E11" i="22"/>
  <c r="E10" i="22"/>
  <c r="E188" i="4"/>
  <c r="E187" i="4"/>
  <c r="E186" i="4"/>
  <c r="E185" i="4"/>
  <c r="E184" i="4"/>
  <c r="E183" i="4"/>
  <c r="E182" i="4"/>
  <c r="E180" i="4"/>
  <c r="E179" i="4"/>
  <c r="E178" i="4"/>
  <c r="E177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1" i="4"/>
  <c r="E150" i="4"/>
  <c r="E149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8" i="4"/>
  <c r="E87" i="4"/>
  <c r="E86" i="4"/>
  <c r="E85" i="4"/>
  <c r="E84" i="4"/>
  <c r="E82" i="4"/>
  <c r="E81" i="4"/>
  <c r="E80" i="4"/>
  <c r="E79" i="4"/>
  <c r="E78" i="4"/>
  <c r="E77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1" i="4"/>
  <c r="E50" i="4"/>
  <c r="E49" i="4"/>
  <c r="E48" i="4"/>
  <c r="E47" i="4"/>
  <c r="E46" i="4"/>
  <c r="E45" i="4"/>
  <c r="E44" i="4"/>
  <c r="E43" i="4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19" i="4"/>
  <c r="E11" i="4"/>
  <c r="E12" i="4"/>
  <c r="E13" i="4"/>
  <c r="E14" i="4"/>
  <c r="E15" i="4"/>
  <c r="E16" i="4"/>
  <c r="E17" i="4"/>
  <c r="E18" i="4"/>
  <c r="E178" i="3"/>
  <c r="E179" i="3"/>
  <c r="E180" i="3"/>
  <c r="E182" i="3"/>
  <c r="E183" i="3"/>
  <c r="E184" i="3"/>
  <c r="E185" i="3"/>
  <c r="E186" i="3"/>
  <c r="E187" i="3"/>
  <c r="E188" i="3"/>
  <c r="E177" i="3"/>
  <c r="E151" i="3"/>
  <c r="E150" i="3"/>
  <c r="E149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8" i="3"/>
  <c r="E87" i="3"/>
  <c r="E86" i="3"/>
  <c r="E85" i="3"/>
  <c r="E84" i="3"/>
  <c r="E82" i="3"/>
  <c r="E81" i="3"/>
  <c r="E80" i="3"/>
  <c r="E79" i="3"/>
  <c r="E78" i="3"/>
  <c r="E77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1" i="3"/>
  <c r="E42" i="3"/>
  <c r="E43" i="3"/>
  <c r="E44" i="3"/>
  <c r="E45" i="3"/>
  <c r="E46" i="3"/>
  <c r="E47" i="3"/>
  <c r="E48" i="3"/>
  <c r="E49" i="3"/>
  <c r="E50" i="3"/>
  <c r="E51" i="3"/>
  <c r="E21" i="3"/>
  <c r="E11" i="3"/>
  <c r="E12" i="3"/>
  <c r="E13" i="3"/>
  <c r="E14" i="3"/>
  <c r="E15" i="3"/>
  <c r="E16" i="3"/>
  <c r="E17" i="3"/>
  <c r="E18" i="3"/>
  <c r="E19" i="3"/>
  <c r="E10" i="3"/>
  <c r="E163" i="3"/>
  <c r="E162" i="3"/>
  <c r="E166" i="3"/>
  <c r="E155" i="2"/>
  <c r="E72" i="3"/>
  <c r="E55" i="3"/>
  <c r="H189" i="22" l="1"/>
  <c r="E89" i="4"/>
  <c r="E89" i="5"/>
  <c r="E89" i="6"/>
  <c r="E89" i="7"/>
  <c r="E89" i="9"/>
  <c r="E89" i="10"/>
  <c r="E89" i="11"/>
  <c r="E89" i="13"/>
  <c r="E89" i="14"/>
  <c r="E89" i="18"/>
  <c r="E89" i="19"/>
  <c r="E89" i="20"/>
  <c r="E176" i="4"/>
  <c r="C176" i="4"/>
  <c r="E176" i="22"/>
  <c r="C176" i="22"/>
  <c r="E176" i="5"/>
  <c r="C176" i="5"/>
  <c r="E176" i="6"/>
  <c r="C176" i="6"/>
  <c r="E176" i="7"/>
  <c r="C176" i="7"/>
  <c r="E176" i="8"/>
  <c r="C176" i="8"/>
  <c r="E176" i="9"/>
  <c r="C176" i="9"/>
  <c r="E176" i="10"/>
  <c r="C176" i="10"/>
  <c r="E176" i="11"/>
  <c r="C176" i="11"/>
  <c r="E176" i="12"/>
  <c r="C176" i="12"/>
  <c r="E176" i="13"/>
  <c r="C176" i="13"/>
  <c r="C176" i="15"/>
  <c r="E176" i="17"/>
  <c r="C176" i="17"/>
  <c r="E176" i="18"/>
  <c r="C176" i="18"/>
  <c r="E176" i="19"/>
  <c r="C176" i="19"/>
  <c r="E176" i="20"/>
  <c r="C176" i="20"/>
  <c r="E176" i="21"/>
  <c r="C176" i="21"/>
  <c r="E176" i="3"/>
  <c r="C176" i="3"/>
  <c r="C152" i="4"/>
  <c r="C152" i="22"/>
  <c r="C152" i="5"/>
  <c r="E152" i="6"/>
  <c r="C152" i="6"/>
  <c r="C152" i="7"/>
  <c r="C152" i="8"/>
  <c r="C152" i="9"/>
  <c r="E152" i="10"/>
  <c r="C152" i="10"/>
  <c r="C152" i="11"/>
  <c r="C152" i="12"/>
  <c r="E152" i="13"/>
  <c r="C152" i="13"/>
  <c r="C152" i="15"/>
  <c r="C152" i="17"/>
  <c r="C152" i="18"/>
  <c r="E152" i="19"/>
  <c r="C152" i="19"/>
  <c r="C152" i="20"/>
  <c r="C152" i="21"/>
  <c r="C152" i="3"/>
  <c r="E134" i="4"/>
  <c r="C134" i="4"/>
  <c r="E134" i="22"/>
  <c r="C134" i="22"/>
  <c r="E134" i="5"/>
  <c r="C134" i="5"/>
  <c r="E134" i="6"/>
  <c r="C134" i="6"/>
  <c r="E134" i="7"/>
  <c r="C134" i="7"/>
  <c r="E134" i="9"/>
  <c r="C134" i="9"/>
  <c r="E134" i="10"/>
  <c r="C134" i="10"/>
  <c r="E134" i="11"/>
  <c r="C134" i="11"/>
  <c r="E134" i="12"/>
  <c r="C134" i="12"/>
  <c r="E134" i="13"/>
  <c r="C134" i="13"/>
  <c r="E134" i="14"/>
  <c r="C134" i="14"/>
  <c r="C134" i="15"/>
  <c r="E134" i="17"/>
  <c r="C134" i="17"/>
  <c r="E134" i="18"/>
  <c r="C134" i="18"/>
  <c r="E134" i="19"/>
  <c r="C134" i="19"/>
  <c r="E134" i="20"/>
  <c r="C134" i="20"/>
  <c r="E134" i="21"/>
  <c r="C134" i="21"/>
  <c r="E134" i="3"/>
  <c r="C134" i="3"/>
  <c r="E113" i="4"/>
  <c r="C113" i="4"/>
  <c r="E113" i="22"/>
  <c r="C113" i="22"/>
  <c r="E113" i="5"/>
  <c r="C113" i="5"/>
  <c r="E113" i="6"/>
  <c r="C113" i="6"/>
  <c r="E113" i="7"/>
  <c r="C113" i="7"/>
  <c r="E113" i="8"/>
  <c r="C113" i="8"/>
  <c r="E113" i="9"/>
  <c r="C113" i="9"/>
  <c r="E113" i="10"/>
  <c r="C113" i="10"/>
  <c r="E113" i="11"/>
  <c r="C113" i="11"/>
  <c r="E113" i="12"/>
  <c r="C113" i="12"/>
  <c r="E113" i="13"/>
  <c r="C113" i="13"/>
  <c r="E113" i="14"/>
  <c r="C113" i="14"/>
  <c r="C113" i="15"/>
  <c r="E113" i="17"/>
  <c r="C113" i="17"/>
  <c r="E113" i="18"/>
  <c r="C113" i="18"/>
  <c r="E113" i="19"/>
  <c r="C113" i="19"/>
  <c r="E113" i="20"/>
  <c r="C113" i="20"/>
  <c r="E113" i="21"/>
  <c r="C113" i="21"/>
  <c r="E113" i="3"/>
  <c r="C113" i="3"/>
  <c r="C89" i="4"/>
  <c r="E89" i="22"/>
  <c r="C89" i="22"/>
  <c r="C89" i="5"/>
  <c r="C89" i="6"/>
  <c r="C89" i="7"/>
  <c r="E89" i="8"/>
  <c r="C89" i="8"/>
  <c r="C89" i="9"/>
  <c r="C89" i="10"/>
  <c r="C89" i="11"/>
  <c r="E89" i="12"/>
  <c r="C89" i="12"/>
  <c r="C89" i="13"/>
  <c r="C89" i="14"/>
  <c r="C89" i="15"/>
  <c r="E89" i="17"/>
  <c r="C89" i="17"/>
  <c r="C89" i="18"/>
  <c r="C89" i="19"/>
  <c r="C89" i="20"/>
  <c r="E89" i="21"/>
  <c r="C89" i="21"/>
  <c r="C89" i="3"/>
  <c r="E83" i="4"/>
  <c r="C83" i="4"/>
  <c r="E83" i="22"/>
  <c r="C83" i="22"/>
  <c r="E83" i="5"/>
  <c r="C83" i="5"/>
  <c r="E83" i="6"/>
  <c r="C83" i="6"/>
  <c r="E83" i="7"/>
  <c r="C83" i="7"/>
  <c r="E83" i="8"/>
  <c r="C83" i="8"/>
  <c r="E83" i="9"/>
  <c r="C83" i="9"/>
  <c r="E83" i="10"/>
  <c r="C83" i="10"/>
  <c r="E83" i="11"/>
  <c r="C83" i="11"/>
  <c r="E83" i="12"/>
  <c r="C83" i="12"/>
  <c r="E83" i="13"/>
  <c r="C83" i="13"/>
  <c r="E83" i="14"/>
  <c r="C83" i="14"/>
  <c r="C83" i="15"/>
  <c r="E83" i="17"/>
  <c r="C83" i="17"/>
  <c r="E83" i="18"/>
  <c r="C83" i="18"/>
  <c r="E83" i="19"/>
  <c r="C83" i="19"/>
  <c r="E83" i="20"/>
  <c r="C83" i="20"/>
  <c r="E83" i="21"/>
  <c r="C83" i="21"/>
  <c r="E83" i="3"/>
  <c r="C83" i="3"/>
  <c r="C76" i="4"/>
  <c r="C76" i="22"/>
  <c r="C76" i="5"/>
  <c r="E76" i="6"/>
  <c r="C76" i="6"/>
  <c r="C76" i="7"/>
  <c r="E76" i="8"/>
  <c r="C76" i="8"/>
  <c r="C76" i="9"/>
  <c r="E76" i="10"/>
  <c r="C76" i="10"/>
  <c r="E76" i="11"/>
  <c r="C76" i="11"/>
  <c r="C76" i="12"/>
  <c r="E76" i="13"/>
  <c r="C76" i="13"/>
  <c r="C76" i="14"/>
  <c r="C76" i="15"/>
  <c r="C76" i="17"/>
  <c r="C76" i="18"/>
  <c r="E76" i="19"/>
  <c r="C76" i="19"/>
  <c r="C76" i="20"/>
  <c r="C76" i="21"/>
  <c r="C76" i="3"/>
  <c r="E52" i="4"/>
  <c r="C52" i="4"/>
  <c r="E52" i="22"/>
  <c r="C52" i="22"/>
  <c r="E52" i="5"/>
  <c r="C52" i="5"/>
  <c r="E52" i="6"/>
  <c r="C52" i="6"/>
  <c r="E52" i="7"/>
  <c r="C52" i="7"/>
  <c r="E52" i="8"/>
  <c r="C52" i="8"/>
  <c r="E52" i="9"/>
  <c r="C52" i="9"/>
  <c r="E52" i="10"/>
  <c r="C52" i="10"/>
  <c r="E52" i="11"/>
  <c r="C52" i="11"/>
  <c r="E52" i="12"/>
  <c r="C52" i="12"/>
  <c r="E52" i="13"/>
  <c r="C52" i="13"/>
  <c r="E52" i="14"/>
  <c r="C52" i="14"/>
  <c r="C52" i="15"/>
  <c r="E52" i="17"/>
  <c r="C52" i="17"/>
  <c r="E52" i="18"/>
  <c r="C52" i="18"/>
  <c r="E52" i="19"/>
  <c r="C52" i="19"/>
  <c r="E52" i="20"/>
  <c r="C52" i="20"/>
  <c r="E52" i="21"/>
  <c r="C52" i="21"/>
  <c r="C52" i="3"/>
  <c r="E20" i="4"/>
  <c r="C20" i="4"/>
  <c r="E20" i="22"/>
  <c r="C20" i="22"/>
  <c r="E20" i="5"/>
  <c r="C20" i="5"/>
  <c r="E20" i="6"/>
  <c r="C20" i="6"/>
  <c r="E20" i="7"/>
  <c r="C20" i="7"/>
  <c r="E20" i="8"/>
  <c r="C20" i="8"/>
  <c r="E20" i="9"/>
  <c r="C20" i="9"/>
  <c r="E20" i="10"/>
  <c r="C20" i="10"/>
  <c r="E20" i="11"/>
  <c r="C20" i="11"/>
  <c r="E20" i="12"/>
  <c r="C20" i="12"/>
  <c r="E20" i="13"/>
  <c r="C20" i="13"/>
  <c r="E20" i="14"/>
  <c r="C20" i="14"/>
  <c r="E20" i="15"/>
  <c r="C20" i="15"/>
  <c r="E20" i="17"/>
  <c r="C20" i="17"/>
  <c r="E20" i="18"/>
  <c r="C20" i="18"/>
  <c r="E20" i="19"/>
  <c r="C20" i="19"/>
  <c r="E20" i="20"/>
  <c r="C20" i="20"/>
  <c r="E20" i="21"/>
  <c r="C20" i="21"/>
  <c r="E20" i="3"/>
  <c r="C20" i="3"/>
  <c r="E9" i="22"/>
  <c r="C9" i="22"/>
  <c r="E9" i="5"/>
  <c r="C9" i="5"/>
  <c r="E9" i="6"/>
  <c r="C9" i="6"/>
  <c r="E9" i="7"/>
  <c r="C9" i="7"/>
  <c r="E9" i="8"/>
  <c r="C9" i="8"/>
  <c r="E9" i="9"/>
  <c r="C9" i="9"/>
  <c r="E9" i="10"/>
  <c r="C9" i="10"/>
  <c r="E9" i="11"/>
  <c r="C9" i="11"/>
  <c r="E9" i="12"/>
  <c r="C9" i="12"/>
  <c r="E9" i="13"/>
  <c r="C9" i="13"/>
  <c r="E9" i="14"/>
  <c r="C9" i="14"/>
  <c r="E9" i="15"/>
  <c r="C9" i="15"/>
  <c r="E9" i="17"/>
  <c r="C9" i="17"/>
  <c r="E9" i="18"/>
  <c r="C9" i="18"/>
  <c r="E9" i="19"/>
  <c r="C9" i="19"/>
  <c r="E9" i="20"/>
  <c r="C9" i="20"/>
  <c r="E9" i="21"/>
  <c r="C9" i="21"/>
  <c r="C9" i="4"/>
  <c r="E9" i="3"/>
  <c r="C9" i="3"/>
  <c r="C176" i="2"/>
  <c r="C152" i="2"/>
  <c r="C134" i="2"/>
  <c r="C113" i="2"/>
  <c r="C89" i="2"/>
  <c r="C83" i="2"/>
  <c r="C76" i="2"/>
  <c r="C52" i="2"/>
  <c r="C20" i="2"/>
  <c r="C9" i="2"/>
  <c r="E188" i="2"/>
  <c r="E187" i="2"/>
  <c r="E186" i="2"/>
  <c r="E185" i="2"/>
  <c r="E184" i="2"/>
  <c r="E183" i="2"/>
  <c r="E182" i="2"/>
  <c r="E180" i="2"/>
  <c r="E179" i="2"/>
  <c r="E178" i="2"/>
  <c r="E177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4" i="2"/>
  <c r="E153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8" i="2"/>
  <c r="E87" i="2"/>
  <c r="E86" i="2"/>
  <c r="E85" i="2"/>
  <c r="E84" i="2"/>
  <c r="E82" i="2"/>
  <c r="E81" i="2"/>
  <c r="E80" i="2"/>
  <c r="E79" i="2"/>
  <c r="E78" i="2"/>
  <c r="E77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1" i="2"/>
  <c r="E50" i="2"/>
  <c r="E49" i="2"/>
  <c r="E48" i="2"/>
  <c r="E47" i="2"/>
  <c r="E46" i="2"/>
  <c r="E45" i="2"/>
  <c r="E44" i="2"/>
  <c r="E43" i="2"/>
  <c r="E42" i="2"/>
  <c r="E41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19" i="2"/>
  <c r="E11" i="2"/>
  <c r="E12" i="2"/>
  <c r="E13" i="2"/>
  <c r="E14" i="2"/>
  <c r="E15" i="2"/>
  <c r="E16" i="2"/>
  <c r="E17" i="2"/>
  <c r="E18" i="2"/>
  <c r="E10" i="2"/>
  <c r="E83" i="2" l="1"/>
  <c r="E9" i="2"/>
  <c r="E76" i="2"/>
  <c r="E113" i="2"/>
  <c r="E176" i="2"/>
  <c r="E52" i="2"/>
  <c r="E20" i="2"/>
  <c r="E89" i="15"/>
  <c r="C189" i="9"/>
  <c r="C189" i="4"/>
  <c r="E152" i="2"/>
  <c r="C189" i="15"/>
  <c r="C189" i="21"/>
  <c r="E189" i="19"/>
  <c r="E189" i="13"/>
  <c r="E189" i="10"/>
  <c r="E189" i="6"/>
  <c r="C189" i="13"/>
  <c r="C189" i="7"/>
  <c r="C189" i="20"/>
  <c r="C189" i="12"/>
  <c r="C189" i="6"/>
  <c r="C189" i="19"/>
  <c r="C189" i="5"/>
  <c r="C189" i="18"/>
  <c r="C189" i="11"/>
  <c r="C189" i="22"/>
  <c r="C189" i="17"/>
  <c r="C189" i="10"/>
  <c r="C189" i="2"/>
  <c r="E89" i="2"/>
  <c r="C189" i="3"/>
  <c r="C140" i="8" l="1"/>
  <c r="E140" i="8" l="1"/>
  <c r="E134" i="8" s="1"/>
  <c r="C134" i="8"/>
  <c r="D168" i="8"/>
  <c r="E168" i="8" s="1"/>
  <c r="C189" i="8" l="1"/>
  <c r="E152" i="8"/>
  <c r="E189" i="8" s="1"/>
  <c r="I151" i="5"/>
  <c r="I75" i="5"/>
  <c r="I51" i="5"/>
  <c r="E152" i="9" l="1"/>
  <c r="E76" i="9"/>
  <c r="E152" i="4"/>
  <c r="E76" i="4"/>
  <c r="E10" i="4"/>
  <c r="E9" i="4" s="1"/>
  <c r="E152" i="11"/>
  <c r="E189" i="11" s="1"/>
  <c r="E189" i="4" l="1"/>
  <c r="E189" i="9"/>
  <c r="E152" i="22"/>
  <c r="E76" i="22" l="1"/>
  <c r="E189" i="22" s="1"/>
  <c r="E152" i="21"/>
  <c r="E76" i="21"/>
  <c r="E152" i="20"/>
  <c r="E76" i="20"/>
  <c r="E152" i="18"/>
  <c r="E76" i="18"/>
  <c r="E152" i="17"/>
  <c r="E76" i="17"/>
  <c r="E189" i="21" l="1"/>
  <c r="E189" i="20"/>
  <c r="E189" i="17"/>
  <c r="E189" i="18"/>
  <c r="E186" i="15"/>
  <c r="E184" i="15"/>
  <c r="E183" i="15"/>
  <c r="E182" i="15"/>
  <c r="E180" i="15"/>
  <c r="E179" i="15"/>
  <c r="E178" i="15"/>
  <c r="C185" i="14"/>
  <c r="C167" i="14"/>
  <c r="C158" i="14"/>
  <c r="E76" i="14"/>
  <c r="E152" i="12"/>
  <c r="E76" i="12"/>
  <c r="E167" i="14" l="1"/>
  <c r="E185" i="14"/>
  <c r="C176" i="14"/>
  <c r="E158" i="14"/>
  <c r="E152" i="14" s="1"/>
  <c r="C152" i="14"/>
  <c r="E76" i="15"/>
  <c r="E134" i="15"/>
  <c r="E152" i="15"/>
  <c r="E52" i="15"/>
  <c r="E83" i="15"/>
  <c r="E113" i="15"/>
  <c r="E176" i="15"/>
  <c r="E189" i="12"/>
  <c r="E152" i="7"/>
  <c r="E76" i="7"/>
  <c r="E152" i="5"/>
  <c r="E76" i="5"/>
  <c r="E175" i="3"/>
  <c r="E174" i="3"/>
  <c r="E173" i="3"/>
  <c r="E172" i="3"/>
  <c r="E171" i="3"/>
  <c r="E170" i="3"/>
  <c r="E169" i="3"/>
  <c r="E168" i="3"/>
  <c r="E167" i="3"/>
  <c r="E165" i="3"/>
  <c r="E164" i="3"/>
  <c r="E161" i="3"/>
  <c r="E160" i="3"/>
  <c r="E159" i="3"/>
  <c r="E158" i="3"/>
  <c r="E157" i="3"/>
  <c r="E156" i="3"/>
  <c r="E155" i="3"/>
  <c r="E154" i="3"/>
  <c r="E153" i="3"/>
  <c r="E74" i="3"/>
  <c r="E73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4" i="3"/>
  <c r="E53" i="3"/>
  <c r="E151" i="2"/>
  <c r="E134" i="2" s="1"/>
  <c r="E189" i="2" s="1"/>
  <c r="C189" i="14" l="1"/>
  <c r="E176" i="14"/>
  <c r="E189" i="14" s="1"/>
  <c r="E189" i="15"/>
  <c r="E189" i="7"/>
  <c r="E152" i="3"/>
  <c r="E189" i="5"/>
  <c r="E76" i="3"/>
  <c r="E89" i="3"/>
  <c r="E52" i="3"/>
  <c r="E189" i="3" l="1"/>
</calcChain>
</file>

<file path=xl/sharedStrings.xml><?xml version="1.0" encoding="utf-8"?>
<sst xmlns="http://schemas.openxmlformats.org/spreadsheetml/2006/main" count="71856" uniqueCount="6906">
  <si>
    <t>на 2022 год.</t>
  </si>
  <si>
    <t>Код</t>
  </si>
  <si>
    <t>Наименование</t>
  </si>
  <si>
    <t>Количество</t>
  </si>
  <si>
    <t>Цена 1 единицы (тыс сум)</t>
  </si>
  <si>
    <t>Общая стоимость (тыс сум)</t>
  </si>
  <si>
    <t>1</t>
  </si>
  <si>
    <t>2</t>
  </si>
  <si>
    <t xml:space="preserve">  16529</t>
  </si>
  <si>
    <t xml:space="preserve">  Транспортные средства</t>
  </si>
  <si>
    <t xml:space="preserve">    1652901</t>
  </si>
  <si>
    <t xml:space="preserve">    Автомобили</t>
  </si>
  <si>
    <t xml:space="preserve">      1652901001</t>
  </si>
  <si>
    <t xml:space="preserve">      Captiva</t>
  </si>
  <si>
    <t xml:space="preserve">      1652901002</t>
  </si>
  <si>
    <t xml:space="preserve">      Cobalt</t>
  </si>
  <si>
    <t xml:space="preserve">      1652901003</t>
  </si>
  <si>
    <t xml:space="preserve">      Damas</t>
  </si>
  <si>
    <t xml:space="preserve">      1652901004</t>
  </si>
  <si>
    <t xml:space="preserve">      Lassetti</t>
  </si>
  <si>
    <t xml:space="preserve">      1652901005</t>
  </si>
  <si>
    <t xml:space="preserve">      Malibu</t>
  </si>
  <si>
    <t xml:space="preserve">      1652901006</t>
  </si>
  <si>
    <t xml:space="preserve">      Tracker</t>
  </si>
  <si>
    <t xml:space="preserve">      1652901007</t>
  </si>
  <si>
    <t xml:space="preserve">      Gazel</t>
  </si>
  <si>
    <t xml:space="preserve">      1652901008</t>
  </si>
  <si>
    <t xml:space="preserve">      Nexia</t>
  </si>
  <si>
    <t xml:space="preserve">      1652901009</t>
  </si>
  <si>
    <t xml:space="preserve">      Газовое оборуд. для служебных автомашин (метан)</t>
  </si>
  <si>
    <t xml:space="preserve">  16535</t>
  </si>
  <si>
    <t xml:space="preserve">  Мебель, приспособления и оборудования</t>
  </si>
  <si>
    <t xml:space="preserve">    1653501</t>
  </si>
  <si>
    <t xml:space="preserve">    Мебель</t>
  </si>
  <si>
    <t xml:space="preserve">      1653501001</t>
  </si>
  <si>
    <t xml:space="preserve">      Шкаф комбинированный</t>
  </si>
  <si>
    <t xml:space="preserve">      1653501002</t>
  </si>
  <si>
    <t xml:space="preserve">      Офисный шкаф</t>
  </si>
  <si>
    <t xml:space="preserve">      1653501003</t>
  </si>
  <si>
    <t xml:space="preserve">      Шкаф для одежды</t>
  </si>
  <si>
    <t xml:space="preserve">      1653501004</t>
  </si>
  <si>
    <t xml:space="preserve">      Стол</t>
  </si>
  <si>
    <t xml:space="preserve">      1653501005</t>
  </si>
  <si>
    <t xml:space="preserve">      журнальный столик</t>
  </si>
  <si>
    <t xml:space="preserve">      1653501006</t>
  </si>
  <si>
    <t xml:space="preserve">      Спец. стол для операционной кассы</t>
  </si>
  <si>
    <t xml:space="preserve">      1653501007</t>
  </si>
  <si>
    <t xml:space="preserve">      Стул</t>
  </si>
  <si>
    <t xml:space="preserve">      1653501008</t>
  </si>
  <si>
    <t xml:space="preserve">      скамейка</t>
  </si>
  <si>
    <t xml:space="preserve">      1653501009</t>
  </si>
  <si>
    <t xml:space="preserve">      стулья  3-местные  (изо,аэропорт)</t>
  </si>
  <si>
    <t xml:space="preserve">      1653501010</t>
  </si>
  <si>
    <t xml:space="preserve">      Кресло руководителя</t>
  </si>
  <si>
    <t xml:space="preserve">      1653501011</t>
  </si>
  <si>
    <t xml:space="preserve">      кресло посетителя</t>
  </si>
  <si>
    <t xml:space="preserve">      1653501012</t>
  </si>
  <si>
    <t xml:space="preserve">      кресло офисное</t>
  </si>
  <si>
    <t xml:space="preserve">      1653501013</t>
  </si>
  <si>
    <t xml:space="preserve">      Стелаж</t>
  </si>
  <si>
    <t xml:space="preserve">      1653501014</t>
  </si>
  <si>
    <t xml:space="preserve">      Мягкая мебель</t>
  </si>
  <si>
    <t xml:space="preserve">      1653501015</t>
  </si>
  <si>
    <t xml:space="preserve">      кабинетный набор</t>
  </si>
  <si>
    <t xml:space="preserve">      1653501016</t>
  </si>
  <si>
    <t xml:space="preserve">      кухонный гарнитур</t>
  </si>
  <si>
    <t xml:space="preserve">      1653501017</t>
  </si>
  <si>
    <t xml:space="preserve">      Тележка</t>
  </si>
  <si>
    <t xml:space="preserve">      1653501018</t>
  </si>
  <si>
    <t xml:space="preserve">      Тумба</t>
  </si>
  <si>
    <t xml:space="preserve">      1653501019</t>
  </si>
  <si>
    <t xml:space="preserve">      Будка</t>
  </si>
  <si>
    <t xml:space="preserve">      1653501020</t>
  </si>
  <si>
    <t xml:space="preserve">      Сейф металлический</t>
  </si>
  <si>
    <t xml:space="preserve">      1653501021</t>
  </si>
  <si>
    <t xml:space="preserve">      Шкаф железный</t>
  </si>
  <si>
    <t xml:space="preserve">      1653501022</t>
  </si>
  <si>
    <t xml:space="preserve">      сейф несгораемый</t>
  </si>
  <si>
    <t xml:space="preserve">      1653501023</t>
  </si>
  <si>
    <t xml:space="preserve">      Многолетнее дерево</t>
  </si>
  <si>
    <t xml:space="preserve">      1653501024</t>
  </si>
  <si>
    <t xml:space="preserve">      Прочее</t>
  </si>
  <si>
    <t xml:space="preserve">      1653501025</t>
  </si>
  <si>
    <t xml:space="preserve">      Барьер</t>
  </si>
  <si>
    <t xml:space="preserve">      1653501026</t>
  </si>
  <si>
    <t xml:space="preserve">      Цент розничных услуг 24/7</t>
  </si>
  <si>
    <t xml:space="preserve">      1653501027</t>
  </si>
  <si>
    <t xml:space="preserve">      столы для операторов с перегородками</t>
  </si>
  <si>
    <t xml:space="preserve">      1653501028</t>
  </si>
  <si>
    <t xml:space="preserve">      перегородка для банкоматов</t>
  </si>
  <si>
    <t xml:space="preserve">      1653501029</t>
  </si>
  <si>
    <t xml:space="preserve">      стекло перегородки</t>
  </si>
  <si>
    <t xml:space="preserve">      1653501030</t>
  </si>
  <si>
    <t xml:space="preserve">    1653502</t>
  </si>
  <si>
    <t xml:space="preserve">    Компьютерные, периферийные устройства, оборудование по обработке данных</t>
  </si>
  <si>
    <t xml:space="preserve">      1653502001</t>
  </si>
  <si>
    <t xml:space="preserve">      Компьютер (комплект)</t>
  </si>
  <si>
    <t xml:space="preserve">      1653502002</t>
  </si>
  <si>
    <t xml:space="preserve">      Моноблок</t>
  </si>
  <si>
    <t xml:space="preserve">      1653502003</t>
  </si>
  <si>
    <t xml:space="preserve">      Ноутбук</t>
  </si>
  <si>
    <t xml:space="preserve">      1653502004</t>
  </si>
  <si>
    <t xml:space="preserve">      Принтер МФУ (3  в 1)</t>
  </si>
  <si>
    <t xml:space="preserve">      1653502005</t>
  </si>
  <si>
    <t xml:space="preserve">      Принтер лазерный</t>
  </si>
  <si>
    <t xml:space="preserve">      1653502006</t>
  </si>
  <si>
    <t xml:space="preserve">      Принтер цветной</t>
  </si>
  <si>
    <t xml:space="preserve">      1653502007</t>
  </si>
  <si>
    <t xml:space="preserve">      Ксерокс</t>
  </si>
  <si>
    <t xml:space="preserve">      1653502008</t>
  </si>
  <si>
    <t xml:space="preserve">      Сканер(fast)</t>
  </si>
  <si>
    <t xml:space="preserve">      1653502009</t>
  </si>
  <si>
    <t xml:space="preserve">      Сервер</t>
  </si>
  <si>
    <t xml:space="preserve">      1653502010</t>
  </si>
  <si>
    <t xml:space="preserve">      Модем</t>
  </si>
  <si>
    <t xml:space="preserve">      1653502011</t>
  </si>
  <si>
    <t xml:space="preserve">      Термопринтер</t>
  </si>
  <si>
    <t xml:space="preserve">      1653502012</t>
  </si>
  <si>
    <t xml:space="preserve">      HUB (свитч)</t>
  </si>
  <si>
    <t xml:space="preserve">      1653502013</t>
  </si>
  <si>
    <t xml:space="preserve">      Планшет</t>
  </si>
  <si>
    <t xml:space="preserve">      1653502014</t>
  </si>
  <si>
    <t xml:space="preserve">      Проектор</t>
  </si>
  <si>
    <t xml:space="preserve">      1653502015</t>
  </si>
  <si>
    <t xml:space="preserve">      Монитор</t>
  </si>
  <si>
    <t xml:space="preserve">      1653502016</t>
  </si>
  <si>
    <t xml:space="preserve">      Микрофон</t>
  </si>
  <si>
    <t xml:space="preserve">      1653502017</t>
  </si>
  <si>
    <t xml:space="preserve">      Коммуникационный шкаф 42 U коммутатор</t>
  </si>
  <si>
    <t xml:space="preserve">      1653502018</t>
  </si>
  <si>
    <t xml:space="preserve">      Маршрутизатор</t>
  </si>
  <si>
    <t xml:space="preserve">      1653502019</t>
  </si>
  <si>
    <t xml:space="preserve">      Беспров точка доступа</t>
  </si>
  <si>
    <t xml:space="preserve">      1653502020</t>
  </si>
  <si>
    <t xml:space="preserve">      Веб Камера</t>
  </si>
  <si>
    <t xml:space="preserve">      1653502021</t>
  </si>
  <si>
    <t xml:space="preserve">      IP камера</t>
  </si>
  <si>
    <t xml:space="preserve">      1653502022</t>
  </si>
  <si>
    <t xml:space="preserve">      Оборудование для организации видеконференцсвязи с филиалами</t>
  </si>
  <si>
    <t xml:space="preserve">      1653502023</t>
  </si>
  <si>
    <t xml:space="preserve">    1653503</t>
  </si>
  <si>
    <t xml:space="preserve">    Кассовые приборы</t>
  </si>
  <si>
    <t xml:space="preserve">      1653503001</t>
  </si>
  <si>
    <t xml:space="preserve">      Вакумный упаковщик</t>
  </si>
  <si>
    <t xml:space="preserve">      1653503002</t>
  </si>
  <si>
    <t xml:space="preserve">      Детектор валют</t>
  </si>
  <si>
    <t xml:space="preserve">      1653503003</t>
  </si>
  <si>
    <t xml:space="preserve">      Счётчик банкнот</t>
  </si>
  <si>
    <t xml:space="preserve">      1653503004</t>
  </si>
  <si>
    <t xml:space="preserve">      Банкнот сартировшик</t>
  </si>
  <si>
    <t xml:space="preserve">      1653503005</t>
  </si>
  <si>
    <t xml:space="preserve">      Тележка для перевоз денег</t>
  </si>
  <si>
    <t xml:space="preserve">      1653503006</t>
  </si>
  <si>
    <t xml:space="preserve">      Калькулятор ленточный</t>
  </si>
  <si>
    <t xml:space="preserve">    1653504</t>
  </si>
  <si>
    <t xml:space="preserve">    Безперебойное электропитание</t>
  </si>
  <si>
    <t xml:space="preserve">      1653504001</t>
  </si>
  <si>
    <t xml:space="preserve">      Генератор</t>
  </si>
  <si>
    <t xml:space="preserve">      1653504002</t>
  </si>
  <si>
    <t xml:space="preserve">      Дизел генератор</t>
  </si>
  <si>
    <t xml:space="preserve">      1653504003</t>
  </si>
  <si>
    <t xml:space="preserve">      Стабилизатор</t>
  </si>
  <si>
    <t xml:space="preserve">      1653504004</t>
  </si>
  <si>
    <t xml:space="preserve">      Трансформатор</t>
  </si>
  <si>
    <t xml:space="preserve">      1653504005</t>
  </si>
  <si>
    <t xml:space="preserve">      УПС</t>
  </si>
  <si>
    <t xml:space="preserve">    1653505</t>
  </si>
  <si>
    <t xml:space="preserve">    Безопасность</t>
  </si>
  <si>
    <t xml:space="preserve">      1653505001</t>
  </si>
  <si>
    <t xml:space="preserve">      Биометрический терминал доступа,  терминал идентифик и контроля</t>
  </si>
  <si>
    <t xml:space="preserve">      1653505002</t>
  </si>
  <si>
    <t xml:space="preserve">      Видеонаблюдение</t>
  </si>
  <si>
    <t xml:space="preserve">      1653505003</t>
  </si>
  <si>
    <t xml:space="preserve">      Оптико-волокон кабель, ЛВС</t>
  </si>
  <si>
    <t xml:space="preserve">      1653505004</t>
  </si>
  <si>
    <t xml:space="preserve">      Турник , NVR</t>
  </si>
  <si>
    <t xml:space="preserve">      1653505005</t>
  </si>
  <si>
    <t xml:space="preserve">      Сигнализация, средства охранно-пожарной сигнализации ,пожарный щит</t>
  </si>
  <si>
    <t xml:space="preserve">      1653505006</t>
  </si>
  <si>
    <t xml:space="preserve">      Обновление гарантии и подписок безопасности на 3 года для существующих МСЭ Fortigate-501E и FortiAnalyzer в Головном офисе Банка (2 комплекта)</t>
  </si>
  <si>
    <t xml:space="preserve">      1653505007</t>
  </si>
  <si>
    <t xml:space="preserve">      Современный межсетевой экран для территориальных ОБУ</t>
  </si>
  <si>
    <t xml:space="preserve">      1653505008</t>
  </si>
  <si>
    <t xml:space="preserve">      Приобретение дополнительных лицензии для аппаратного программного комплекса DLP</t>
  </si>
  <si>
    <t xml:space="preserve">      1653505009</t>
  </si>
  <si>
    <t xml:space="preserve">      Сервер для Microsoft Active Directory для областных центров</t>
  </si>
  <si>
    <t xml:space="preserve">      1653505010</t>
  </si>
  <si>
    <t xml:space="preserve">      Электронный ключ I-key Rainbow 1000 (8k)</t>
  </si>
  <si>
    <t xml:space="preserve">      1653505011</t>
  </si>
  <si>
    <t xml:space="preserve">      Аппаратно-программный комплекс для сбора, анализа и мониторинга событий из различных источников для защиты IT-инфраструктур</t>
  </si>
  <si>
    <t xml:space="preserve">      1653505012</t>
  </si>
  <si>
    <t xml:space="preserve">      Расходы на удаленного просмотра видеонаблюдения 24/7, БХО и Филиалов</t>
  </si>
  <si>
    <t xml:space="preserve">      1653505013</t>
  </si>
  <si>
    <t xml:space="preserve">      Оборудование для охраны Приток-А</t>
  </si>
  <si>
    <t xml:space="preserve">      1653505014</t>
  </si>
  <si>
    <t xml:space="preserve">      Система STYX для модилных устройств Android и IOS</t>
  </si>
  <si>
    <t xml:space="preserve">      1653505015</t>
  </si>
  <si>
    <t xml:space="preserve">      Металлодетектор ручной для поста</t>
  </si>
  <si>
    <t xml:space="preserve">      1653505016</t>
  </si>
  <si>
    <t xml:space="preserve">      Оборудование, инвентарь и спецодежда ГО</t>
  </si>
  <si>
    <t xml:space="preserve">      1653505017</t>
  </si>
  <si>
    <t xml:space="preserve">      SIEM система по управлению информацией о безопасности и управлении событиями безопасности.</t>
  </si>
  <si>
    <t xml:space="preserve">      1653505018</t>
  </si>
  <si>
    <t xml:space="preserve">      PAM Контроль привилегированных пользователей</t>
  </si>
  <si>
    <t xml:space="preserve">      1653505019</t>
  </si>
  <si>
    <t xml:space="preserve">      сканер пальца</t>
  </si>
  <si>
    <t xml:space="preserve">      1653505020</t>
  </si>
  <si>
    <t xml:space="preserve">      счит устр GIGID</t>
  </si>
  <si>
    <t xml:space="preserve">      1653505021</t>
  </si>
  <si>
    <t xml:space="preserve">      Программно-аппаратная песочница: специально выделенная (изолированная) среда для безопасного исполнения компьютерных программ.</t>
  </si>
  <si>
    <t xml:space="preserve">      1653505022</t>
  </si>
  <si>
    <t xml:space="preserve">      Рация</t>
  </si>
  <si>
    <t xml:space="preserve">      1653505023</t>
  </si>
  <si>
    <t xml:space="preserve">      Зарядные станция (Power bank)</t>
  </si>
  <si>
    <t xml:space="preserve">    1653506</t>
  </si>
  <si>
    <t xml:space="preserve">    Бытовая техника</t>
  </si>
  <si>
    <t xml:space="preserve">      1653506001</t>
  </si>
  <si>
    <t xml:space="preserve">      Электрочайник Тефаль (Кофеварка)</t>
  </si>
  <si>
    <t xml:space="preserve">      1653506002</t>
  </si>
  <si>
    <t xml:space="preserve">      Микровалновка</t>
  </si>
  <si>
    <t xml:space="preserve">      1653506003</t>
  </si>
  <si>
    <t xml:space="preserve">      Обогреватель</t>
  </si>
  <si>
    <t xml:space="preserve">      1653506004</t>
  </si>
  <si>
    <t xml:space="preserve">      Пылесос</t>
  </si>
  <si>
    <t xml:space="preserve">      1653506005</t>
  </si>
  <si>
    <t xml:space="preserve">      Фотоаппарат</t>
  </si>
  <si>
    <t xml:space="preserve">      1653506006</t>
  </si>
  <si>
    <t xml:space="preserve">      Холодильник</t>
  </si>
  <si>
    <t xml:space="preserve">      1653506007</t>
  </si>
  <si>
    <t xml:space="preserve">      Чистка обуви</t>
  </si>
  <si>
    <t xml:space="preserve">      1653506008</t>
  </si>
  <si>
    <t xml:space="preserve">      Воздуходувка</t>
  </si>
  <si>
    <t xml:space="preserve">      1653506009</t>
  </si>
  <si>
    <t xml:space="preserve">      Газовая плита</t>
  </si>
  <si>
    <t xml:space="preserve">      1653506010</t>
  </si>
  <si>
    <t xml:space="preserve">      доска</t>
  </si>
  <si>
    <t xml:space="preserve">      1653506011</t>
  </si>
  <si>
    <t xml:space="preserve">      Настольный теннис</t>
  </si>
  <si>
    <t xml:space="preserve">      1653506012</t>
  </si>
  <si>
    <t xml:space="preserve">      Газонокосилка</t>
  </si>
  <si>
    <t xml:space="preserve">      1653506013</t>
  </si>
  <si>
    <t xml:space="preserve">      Дрель</t>
  </si>
  <si>
    <t xml:space="preserve">      1653506014</t>
  </si>
  <si>
    <t xml:space="preserve">      Вентилятор</t>
  </si>
  <si>
    <t xml:space="preserve">      1653506015</t>
  </si>
  <si>
    <t xml:space="preserve">      электрическая плита</t>
  </si>
  <si>
    <t xml:space="preserve">      1653506016</t>
  </si>
  <si>
    <t xml:space="preserve">      Табло световой</t>
  </si>
  <si>
    <t xml:space="preserve">      1653506017</t>
  </si>
  <si>
    <t xml:space="preserve">      Стримянка (нарвон)</t>
  </si>
  <si>
    <t xml:space="preserve">      1653506018</t>
  </si>
  <si>
    <t xml:space="preserve">      Подставка под телевизор</t>
  </si>
  <si>
    <t xml:space="preserve">      1653506019</t>
  </si>
  <si>
    <t xml:space="preserve">      Машинка для переплета</t>
  </si>
  <si>
    <t xml:space="preserve">      1653506020</t>
  </si>
  <si>
    <t xml:space="preserve">    1653507</t>
  </si>
  <si>
    <t xml:space="preserve">    Оргтехника</t>
  </si>
  <si>
    <t xml:space="preserve">      1653507001</t>
  </si>
  <si>
    <t xml:space="preserve">      Факс</t>
  </si>
  <si>
    <t xml:space="preserve">      1653507002</t>
  </si>
  <si>
    <t xml:space="preserve">      Кондиционер</t>
  </si>
  <si>
    <t xml:space="preserve">      1653507003</t>
  </si>
  <si>
    <t xml:space="preserve">      кондиц колонного типа</t>
  </si>
  <si>
    <t xml:space="preserve">      1653507004</t>
  </si>
  <si>
    <t xml:space="preserve">      Котёл, водонагреватель Аристон</t>
  </si>
  <si>
    <t xml:space="preserve">      1653507005</t>
  </si>
  <si>
    <t xml:space="preserve">      Кулер</t>
  </si>
  <si>
    <t xml:space="preserve">      1653507006</t>
  </si>
  <si>
    <t xml:space="preserve">      Мобильный телефон</t>
  </si>
  <si>
    <t xml:space="preserve">      1653507007</t>
  </si>
  <si>
    <t xml:space="preserve">      Насос, водяной насос</t>
  </si>
  <si>
    <t xml:space="preserve">      1653507008</t>
  </si>
  <si>
    <t xml:space="preserve">      Счетчик водяной</t>
  </si>
  <si>
    <t xml:space="preserve">      1653507009</t>
  </si>
  <si>
    <t xml:space="preserve">      Счетчик газовый</t>
  </si>
  <si>
    <t xml:space="preserve">      1653507010</t>
  </si>
  <si>
    <t xml:space="preserve">      Счетчик  электрический</t>
  </si>
  <si>
    <t xml:space="preserve">      1653507011</t>
  </si>
  <si>
    <t xml:space="preserve">      Телевизор</t>
  </si>
  <si>
    <t xml:space="preserve">      1653507012</t>
  </si>
  <si>
    <t xml:space="preserve">      Телефон</t>
  </si>
  <si>
    <t xml:space="preserve">      1653507013</t>
  </si>
  <si>
    <t xml:space="preserve">      IP-Телефон, видеотелефон</t>
  </si>
  <si>
    <t xml:space="preserve">      1653507014</t>
  </si>
  <si>
    <t xml:space="preserve">      Электронная очередь</t>
  </si>
  <si>
    <t xml:space="preserve">      1653507015</t>
  </si>
  <si>
    <t xml:space="preserve">      Шлагбаум</t>
  </si>
  <si>
    <t xml:space="preserve">      1653507016</t>
  </si>
  <si>
    <t xml:space="preserve">      Рекламные принадлежности (световые буквы и др.)</t>
  </si>
  <si>
    <t xml:space="preserve">      1653507017</t>
  </si>
  <si>
    <t xml:space="preserve">  16541</t>
  </si>
  <si>
    <t xml:space="preserve">  Оборудование для осуществления расчетов платежными картами</t>
  </si>
  <si>
    <t xml:space="preserve">    1654101</t>
  </si>
  <si>
    <t xml:space="preserve">    Терминал</t>
  </si>
  <si>
    <t xml:space="preserve">      1654101001</t>
  </si>
  <si>
    <t xml:space="preserve">      Терминалы валютный</t>
  </si>
  <si>
    <t xml:space="preserve">      1654101002</t>
  </si>
  <si>
    <t xml:space="preserve">      Терминалы EMV Uzcard</t>
  </si>
  <si>
    <t xml:space="preserve">      1654101003</t>
  </si>
  <si>
    <t xml:space="preserve">      Мобил. терминал. устр. (HUMO)</t>
  </si>
  <si>
    <t xml:space="preserve">      1654101004</t>
  </si>
  <si>
    <t xml:space="preserve">      Evolis принтер</t>
  </si>
  <si>
    <t xml:space="preserve">    1654102</t>
  </si>
  <si>
    <t xml:space="preserve">    Инфокиоск</t>
  </si>
  <si>
    <t xml:space="preserve">      1654102001</t>
  </si>
  <si>
    <t xml:space="preserve">      Information-payment terminal (infokiosk)</t>
  </si>
  <si>
    <t xml:space="preserve">    1654103</t>
  </si>
  <si>
    <t xml:space="preserve">    Банкомат  Uzcard</t>
  </si>
  <si>
    <t xml:space="preserve">      1654103001</t>
  </si>
  <si>
    <t xml:space="preserve">      Банкомат  HUMO</t>
  </si>
  <si>
    <t xml:space="preserve">      1654103002</t>
  </si>
  <si>
    <t xml:space="preserve">      Банкомат валютный</t>
  </si>
  <si>
    <t xml:space="preserve">      1654103003</t>
  </si>
  <si>
    <t xml:space="preserve">      Картоматы</t>
  </si>
  <si>
    <t xml:space="preserve">      1654103004</t>
  </si>
  <si>
    <t xml:space="preserve">      кассета для банкоматов</t>
  </si>
  <si>
    <t xml:space="preserve">      1654103005</t>
  </si>
  <si>
    <t xml:space="preserve">      АДМ,  Автомотизированные пункт самообслуживания (VTM)</t>
  </si>
  <si>
    <t xml:space="preserve">    1654104</t>
  </si>
  <si>
    <t xml:space="preserve">    Эмбоссер</t>
  </si>
  <si>
    <t xml:space="preserve">      1654104001</t>
  </si>
  <si>
    <t xml:space="preserve">      Процессинговый центр банка</t>
  </si>
  <si>
    <t xml:space="preserve">    1654105</t>
  </si>
  <si>
    <t xml:space="preserve">    Прочее</t>
  </si>
  <si>
    <t xml:space="preserve">      1654105001</t>
  </si>
  <si>
    <t xml:space="preserve">  16549</t>
  </si>
  <si>
    <t xml:space="preserve">  Основные средства сданные в аренду</t>
  </si>
  <si>
    <t xml:space="preserve">    1654901</t>
  </si>
  <si>
    <t xml:space="preserve">      1654901001</t>
  </si>
  <si>
    <t xml:space="preserve">      1654901002</t>
  </si>
  <si>
    <t xml:space="preserve">      1654901003</t>
  </si>
  <si>
    <t>16600</t>
  </si>
  <si>
    <t>НМА</t>
  </si>
  <si>
    <t xml:space="preserve">  1660101</t>
  </si>
  <si>
    <t xml:space="preserve">  Програмное обеспечение</t>
  </si>
  <si>
    <t xml:space="preserve">    1660101001</t>
  </si>
  <si>
    <t xml:space="preserve">    Colvir</t>
  </si>
  <si>
    <t xml:space="preserve">    1660101002</t>
  </si>
  <si>
    <t xml:space="preserve">    Oracle</t>
  </si>
  <si>
    <t xml:space="preserve">    1660101003</t>
  </si>
  <si>
    <t xml:space="preserve">    ИАБС</t>
  </si>
  <si>
    <t xml:space="preserve">    1660101004</t>
  </si>
  <si>
    <t xml:space="preserve">    Лицензии программных продуктов Microsoft</t>
  </si>
  <si>
    <t xml:space="preserve">    1660101005</t>
  </si>
  <si>
    <t xml:space="preserve">    SWIFT</t>
  </si>
  <si>
    <t xml:space="preserve">    1660101006</t>
  </si>
  <si>
    <t xml:space="preserve">    Мобильный банкинг</t>
  </si>
  <si>
    <t xml:space="preserve">    1660101007</t>
  </si>
  <si>
    <t xml:space="preserve">  1660102</t>
  </si>
  <si>
    <t xml:space="preserve">  Прочие НМА</t>
  </si>
  <si>
    <t xml:space="preserve">    1660102001</t>
  </si>
  <si>
    <t xml:space="preserve">    Разработка, закуп и внедрение новых программных модулей</t>
  </si>
  <si>
    <t>Жами</t>
  </si>
  <si>
    <t xml:space="preserve">План  приобретения  основных  средств  по  Карши   филиалу   АКБ  "Туронбанка" </t>
  </si>
  <si>
    <t xml:space="preserve">      Сканер</t>
  </si>
  <si>
    <t xml:space="preserve">      Современный межсетевой экран для территориальных ОБУ </t>
  </si>
  <si>
    <t xml:space="preserve">      Прочее-колонка </t>
  </si>
  <si>
    <t xml:space="preserve">    Кассовые приборы-калькулятор </t>
  </si>
  <si>
    <t xml:space="preserve"> спецодежда ГО(комплект)</t>
  </si>
  <si>
    <t xml:space="preserve">План  приобретения  основных  средств  по  Гулистанскому филиалу   АКБ  "Туронбанк" </t>
  </si>
  <si>
    <t xml:space="preserve">    Тезкор  Сканер</t>
  </si>
  <si>
    <t xml:space="preserve">План  приобретения  основных  средств  по Нукусскому филиалу  АКБ  "Туронбанка" </t>
  </si>
  <si>
    <t xml:space="preserve">План  приобретения  основных  средств  по  Джизакскому   филиалу    АКБ  "Туронбанка" </t>
  </si>
  <si>
    <t xml:space="preserve">План  приобретения  основных  средств  по  Мирабадскому филиалу    АКБ  "Туронбанка" </t>
  </si>
  <si>
    <t xml:space="preserve">План  приобретения  основных  средств  по  Шахрисабзскому  филиалу   АКБ  "Туронбанка" </t>
  </si>
  <si>
    <t xml:space="preserve">      Центр розничных услуг 24/7</t>
  </si>
  <si>
    <t xml:space="preserve">План  приобретения  основных  средств  по Зангиотинскому  филиалу    АКБ  "Туронбанка" </t>
  </si>
  <si>
    <t xml:space="preserve">План  приобретения  основных  средств  по  Яшнобод   филиалу   АКБ  "Туронбанка" </t>
  </si>
  <si>
    <t>План  приобретения  основных  средств  по    АКБ  "Туронбанка" Чиланзарский филиал</t>
  </si>
  <si>
    <t>металическая дверь</t>
  </si>
  <si>
    <t xml:space="preserve">План  приобретения  основных  средств  по  Мирзо-Улугбек филиала  АКБ  "Туронбанка" </t>
  </si>
  <si>
    <t xml:space="preserve">"ТУРОНБАНК" АТБ </t>
  </si>
  <si>
    <t>АНДИЖОН ФИЛИАЛИ ТОМОНИДАН</t>
  </si>
  <si>
    <t>2022 ЙИЛДА АСОСИЙ ВОСИТАЛАР СОТИБ</t>
  </si>
  <si>
    <t xml:space="preserve"> ОЛИШ РЕЖАСИ</t>
  </si>
  <si>
    <t xml:space="preserve">План  приобретения  основных  средств  по  ЦОУ  и  филиалам   АКБ  "Туронбанка" </t>
  </si>
  <si>
    <t xml:space="preserve">    План  приобретения  основных  средств  по  Бухарскому филиалу   АКБ  "Туронбанка" </t>
  </si>
  <si>
    <t>жами</t>
  </si>
  <si>
    <t xml:space="preserve">План  приобретения  основных  средств  по  Наманганского  филиала  АКБ  "Туронбанка" </t>
  </si>
  <si>
    <t xml:space="preserve">План  приобретения  основных  средств  по   Самаркандскому   филиалу   АКБ  "Туронбанка" </t>
  </si>
  <si>
    <t xml:space="preserve">                  План  приобретения  основных  средств  по Термезскому   филиалу    АКБ  "Туронбанка" </t>
  </si>
  <si>
    <t xml:space="preserve">План  приобретения  основных  средств  по Ургенч  филиалу    АКБ  "Туронбанка" </t>
  </si>
  <si>
    <t xml:space="preserve">      Прочее - огнетушитель </t>
  </si>
  <si>
    <t xml:space="preserve">      Обновление гарантии и подписок безопасности на 3 года для существующих МСЭ   Fortigate-501E и FortiAnalyzer в Головном офисе Банка (2 комплекта)</t>
  </si>
  <si>
    <t xml:space="preserve">План  приобретения  основных  средств  по  Навои   филиалу    АКБ  "Туронбанка" </t>
  </si>
  <si>
    <t>диван</t>
  </si>
  <si>
    <t xml:space="preserve">План  приобретения  основных  средств  по  Юнусободскому   филиалу    АКБ  "Туронбанка" </t>
  </si>
  <si>
    <t xml:space="preserve">    Банкомат </t>
  </si>
  <si>
    <t xml:space="preserve">    Банкомат  </t>
  </si>
  <si>
    <t xml:space="preserve"> Банкомат </t>
  </si>
  <si>
    <t xml:space="preserve">Персонализатор, эмбоссер </t>
  </si>
  <si>
    <t xml:space="preserve">План  приобретения  основных  средств  по  ОПЕРУ   АКБ  "Туронбанка" </t>
  </si>
  <si>
    <t xml:space="preserve">    Разработка, закуп и внедрение новых программных модулей (Программное обеспечение  для  создания  удостоверения  COREDRAW Graphics Sute</t>
  </si>
  <si>
    <t xml:space="preserve">      Прочее (Приобретение  дополнительных лицензий  и прождение техподдержки системы уникального многоуровневого  решения безопастности для защиты  банкоматов встраиваемых систем от новейших угроз онивиру  для банкоматов на 3 года </t>
  </si>
  <si>
    <t xml:space="preserve">      Зарядные станция (Power bank), Аппаратно - программный фаирвол для раздачи контроля доступа  интернет шлюз безопастности </t>
  </si>
  <si>
    <t>ПО    Пластиковые карты</t>
  </si>
  <si>
    <t xml:space="preserve">    ИАБС,Сorel Draw лицензия программных продуктов</t>
  </si>
  <si>
    <t xml:space="preserve">  ПО  Пластиковые карты</t>
  </si>
  <si>
    <t xml:space="preserve">      Процессинговый центр банка, персоцентр</t>
  </si>
  <si>
    <t>прочие не материальные активы - Ио, CRM, Кц, KPI и др.</t>
  </si>
  <si>
    <t>Банковское программное  обеспечение (Расходы на внедрения) - Ио, CRM, Кц, KPI и др.</t>
  </si>
  <si>
    <t>Итого:</t>
  </si>
  <si>
    <t xml:space="preserve">      Прочееғ огнетушитель</t>
  </si>
  <si>
    <t>факт</t>
  </si>
  <si>
    <t>атермин</t>
  </si>
  <si>
    <t xml:space="preserve">      Прочее (мнталлич дверь)</t>
  </si>
  <si>
    <t xml:space="preserve">      Прочее (сетка алюм,арка метал)</t>
  </si>
  <si>
    <t xml:space="preserve">     Микро автобус</t>
  </si>
  <si>
    <t>Микроавтобус</t>
  </si>
  <si>
    <t>Мебельный оборудование</t>
  </si>
  <si>
    <t>ПЛАН</t>
  </si>
  <si>
    <t xml:space="preserve">"Туронбанк" АТБ  </t>
  </si>
  <si>
    <t xml:space="preserve">Бошқарувининг  </t>
  </si>
  <si>
    <t>2021 йил ___ ноябрдаги</t>
  </si>
  <si>
    <t>____ -сонли қарори билан</t>
  </si>
  <si>
    <t>"ТАСДИҚЛАНГАН"</t>
  </si>
  <si>
    <t>3-ИЛОВА</t>
  </si>
  <si>
    <t>огнетушители</t>
  </si>
  <si>
    <t>сигнализац щит</t>
  </si>
  <si>
    <t>стол для ресепшена</t>
  </si>
  <si>
    <t xml:space="preserve">Бухара </t>
  </si>
  <si>
    <t xml:space="preserve">Карши </t>
  </si>
  <si>
    <t xml:space="preserve">Навои </t>
  </si>
  <si>
    <t xml:space="preserve">Наманган </t>
  </si>
  <si>
    <t>Самрканд</t>
  </si>
  <si>
    <t>Термез</t>
  </si>
  <si>
    <t>Гулистан</t>
  </si>
  <si>
    <t>маб</t>
  </si>
  <si>
    <t xml:space="preserve">фергана </t>
  </si>
  <si>
    <t>ургенч</t>
  </si>
  <si>
    <t>нукус</t>
  </si>
  <si>
    <t xml:space="preserve">миробод </t>
  </si>
  <si>
    <t>Шахрисабз</t>
  </si>
  <si>
    <t>Зангиота</t>
  </si>
  <si>
    <t xml:space="preserve">      Приобретение дополнительных лицензии для аппаратного программного комплекса  Юнусобод</t>
  </si>
  <si>
    <t>лицензия  Колвир</t>
  </si>
  <si>
    <t>Яшнобод</t>
  </si>
  <si>
    <t xml:space="preserve">Чиланзар </t>
  </si>
  <si>
    <t>Юнусобод</t>
  </si>
  <si>
    <t xml:space="preserve">М-Улугбек </t>
  </si>
  <si>
    <t>Андижан</t>
  </si>
  <si>
    <t>Всего</t>
  </si>
  <si>
    <t>джизак</t>
  </si>
  <si>
    <t xml:space="preserve">ремонт генерат </t>
  </si>
  <si>
    <t xml:space="preserve">план </t>
  </si>
  <si>
    <t>план</t>
  </si>
  <si>
    <t>выполнение +-</t>
  </si>
  <si>
    <t xml:space="preserve">сверхлимита сверх сметы </t>
  </si>
  <si>
    <t xml:space="preserve">проверочно сверка </t>
  </si>
  <si>
    <t>прочая бытовая техника -фен для рук(сушилка)</t>
  </si>
  <si>
    <t>оприход в счет 2021 г</t>
  </si>
  <si>
    <t>16561 склад</t>
  </si>
  <si>
    <t>аппарат для мойки автом (карчер)</t>
  </si>
  <si>
    <t>леса</t>
  </si>
  <si>
    <t>пылесос</t>
  </si>
  <si>
    <t>газовый котел</t>
  </si>
  <si>
    <t>вытяжка</t>
  </si>
  <si>
    <t>Терминал MOVE 2500</t>
  </si>
  <si>
    <t>Терминал РАХ S90</t>
  </si>
  <si>
    <t>Мультибиометрический идентификационный терминал контроля доступа ZKTeco V4L</t>
  </si>
  <si>
    <t>Терминал PAX S90 GPRS</t>
  </si>
  <si>
    <t>Oгнетушитель ОП-5</t>
  </si>
  <si>
    <t>IP Телефон аппар. GRP2601P</t>
  </si>
  <si>
    <t>Wi Fi роутер TP LINK 5400</t>
  </si>
  <si>
    <t>Многофункциональное уст. (МФУ) 3170</t>
  </si>
  <si>
    <t>Сканер Canon DR-C240</t>
  </si>
  <si>
    <t>Моноблок DELL Optiplex 7490</t>
  </si>
  <si>
    <t>Банкоматы Хумо АТМ NCR Self Serv 23</t>
  </si>
  <si>
    <t>Компьютер (комплект) - Моноблок</t>
  </si>
  <si>
    <t>Принтер - Epson 2170</t>
  </si>
  <si>
    <t>Принтер - термопринтер</t>
  </si>
  <si>
    <t>Итого по 16515000900000989804 - Амир Темур БХО биноси</t>
  </si>
  <si>
    <t>Принтер - CONON i SENSYS</t>
  </si>
  <si>
    <t>Кондиционер</t>
  </si>
  <si>
    <t>630</t>
  </si>
  <si>
    <t>1148</t>
  </si>
  <si>
    <t>2*6249+2*5000</t>
  </si>
  <si>
    <t>мусорный  контейнер</t>
  </si>
  <si>
    <t>10900+5626*9</t>
  </si>
  <si>
    <t>мебель</t>
  </si>
  <si>
    <t>домофон</t>
  </si>
  <si>
    <t>в смете с ремонтом</t>
  </si>
  <si>
    <t>жесткий диск</t>
  </si>
  <si>
    <t>мобильный стенд для телевиз</t>
  </si>
  <si>
    <t xml:space="preserve">инвентарь приоберетно по смете стройки </t>
  </si>
  <si>
    <t>система хранения двнных</t>
  </si>
  <si>
    <t>лоток для прин</t>
  </si>
  <si>
    <t>табло модульное + инфокиоск</t>
  </si>
  <si>
    <t>аденеж</t>
  </si>
  <si>
    <t>МИНИ АТС</t>
  </si>
  <si>
    <t>ДИВАН,кровать</t>
  </si>
  <si>
    <t>пожарный щит ? Огнетушители</t>
  </si>
  <si>
    <t>Счит уст DIGID ONE</t>
  </si>
  <si>
    <t>Ёнувчи слим реклама стенд</t>
  </si>
  <si>
    <t>Кресло руководителя</t>
  </si>
  <si>
    <t>Банкомат CINEO</t>
  </si>
  <si>
    <t>H68VL Банкоматы Ресайклер</t>
  </si>
  <si>
    <t>Терминалы Verifone VX 520</t>
  </si>
  <si>
    <t>Терминал Ingenico DESK 3500</t>
  </si>
  <si>
    <t>Принтер - многофункциональное устройство</t>
  </si>
  <si>
    <t>Офисный шкаф</t>
  </si>
  <si>
    <t>Сортировщик банкнот CASSIDA ARES</t>
  </si>
  <si>
    <t>Валютный банкомат Tactilion</t>
  </si>
  <si>
    <t>Стол рабочий</t>
  </si>
  <si>
    <t>Шкаф для одежды</t>
  </si>
  <si>
    <t>Маршрутизатор</t>
  </si>
  <si>
    <t>Телефон -</t>
  </si>
  <si>
    <t>Тумба</t>
  </si>
  <si>
    <t>Шкаф комбинированный</t>
  </si>
  <si>
    <t>Видеонаблюдение</t>
  </si>
  <si>
    <t>Моноблок</t>
  </si>
  <si>
    <t>Стол - Стол журнальный</t>
  </si>
  <si>
    <t>Телевизор</t>
  </si>
  <si>
    <t>Телефон</t>
  </si>
  <si>
    <t>Oгнетушитель ОП-10</t>
  </si>
  <si>
    <t>Стол</t>
  </si>
  <si>
    <t>Источник бесперебойного питания ( USP) 2000</t>
  </si>
  <si>
    <t>Тележка</t>
  </si>
  <si>
    <t>Стул</t>
  </si>
  <si>
    <t>Шкаф металлический -</t>
  </si>
  <si>
    <t>Прочие - Кресло посетитель на полозъях</t>
  </si>
  <si>
    <t>Кондиционер - Кондеционер Артел 48</t>
  </si>
  <si>
    <t>Стабилизатор</t>
  </si>
  <si>
    <t>Mirzobadalov Abubakr Kosimovich</t>
  </si>
  <si>
    <t>Шкаф железный</t>
  </si>
  <si>
    <t>скамейка</t>
  </si>
  <si>
    <t>Прочие МБП - Веб камера мини</t>
  </si>
  <si>
    <t>ОС - Биндер (Переплёт) штук 2</t>
  </si>
  <si>
    <t>Компьютер (комплект) - Компьютер Моноблок</t>
  </si>
  <si>
    <t xml:space="preserve">    Прочее(программа для банкоматов)</t>
  </si>
  <si>
    <t>уничтожитель для бумаг</t>
  </si>
  <si>
    <t xml:space="preserve">Узбекистон БХО </t>
  </si>
  <si>
    <t xml:space="preserve">16509 нов здание </t>
  </si>
  <si>
    <t>кармана будка 16515</t>
  </si>
  <si>
    <t xml:space="preserve">здание ремонт </t>
  </si>
  <si>
    <t>5*630</t>
  </si>
  <si>
    <t>паддон</t>
  </si>
  <si>
    <t>здание 16509</t>
  </si>
  <si>
    <t>огнетуш</t>
  </si>
  <si>
    <t xml:space="preserve">системный аппарат </t>
  </si>
  <si>
    <t>здание Мичуринец</t>
  </si>
  <si>
    <t xml:space="preserve">здание филиал </t>
  </si>
  <si>
    <t>огнетушит</t>
  </si>
  <si>
    <t>дальномер</t>
  </si>
  <si>
    <t xml:space="preserve">       </t>
  </si>
  <si>
    <t xml:space="preserve"> 19909 остаток - 190 000  Led панель </t>
  </si>
  <si>
    <t>19909 Жентра автомобиль - 156356</t>
  </si>
  <si>
    <t>а</t>
  </si>
  <si>
    <t>OS-01</t>
  </si>
  <si>
    <t>Книга учета ОС: 04. Бухгалтерская книга. Валюта книги учета: UZS</t>
  </si>
  <si>
    <t>В подразделении: Не задано</t>
  </si>
  <si>
    <t>МОЛ: Не задано</t>
  </si>
  <si>
    <t>Склад: Не задано</t>
  </si>
  <si>
    <t>Местонахождение: Не задано</t>
  </si>
  <si>
    <t>На балансе: Да</t>
  </si>
  <si>
    <t>Состояние ОС: EQ_GET. На складе</t>
  </si>
  <si>
    <t>Способ поступления ОС: Не задан</t>
  </si>
  <si>
    <t>№ п/п</t>
  </si>
  <si>
    <t>Код гр. 
уч. ОС</t>
  </si>
  <si>
    <t>Наименование 
гр. учета ОС</t>
  </si>
  <si>
    <t>Наименование 
типа ОС</t>
  </si>
  <si>
    <t>Инвентарный номер ОС</t>
  </si>
  <si>
    <t>Наименование ОС</t>
  </si>
  <si>
    <t>Склад</t>
  </si>
  <si>
    <t>МОЛ</t>
  </si>
  <si>
    <t>Состояние ОС</t>
  </si>
  <si>
    <t>Дата посту-пл.</t>
  </si>
  <si>
    <t>Балансовая стоим.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</si>
  <si>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</si>
  <si>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</si>
  <si>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</si>
  <si>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</si>
  <si>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</si>
  <si>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</si>
  <si>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</si>
  <si>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</si>
  <si>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</si>
  <si>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</si>
  <si>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</si>
  <si>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</si>
  <si>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</si>
  <si>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</si>
  <si>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</si>
  <si>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</si>
  <si>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</si>
  <si>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</si>
  <si>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</si>
  <si>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</si>
  <si>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</si>
  <si>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</si>
  <si>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</si>
  <si>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</si>
  <si>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</si>
  <si>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</si>
  <si>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</si>
  <si>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</si>
  <si>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</si>
  <si>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00446</t>
  </si>
  <si>
    <t>Hasanov Alisher Rajabboyevich</t>
  </si>
  <si>
    <t>На складе</t>
  </si>
  <si>
    <t>08</t>
  </si>
  <si>
    <t>30.09.2022</t>
  </si>
  <si>
    <t>Приобр. (с предоплатой)</t>
  </si>
  <si>
    <t>Muxamedaliyev Farrux Murataliyevich</t>
  </si>
  <si>
    <t xml:space="preserve"> </t>
  </si>
  <si>
    <t>16535</t>
  </si>
  <si>
    <t>Мебель, приспособления и оборудования</t>
  </si>
  <si>
    <t>01019/537869-1</t>
  </si>
  <si>
    <t>Прочие - Шкаф комбинир 1800х500х1900мм</t>
  </si>
  <si>
    <t>01019</t>
  </si>
  <si>
    <t>YULDASHEV JAMOLIDDIN ZOYIROVICH</t>
  </si>
  <si>
    <t>07</t>
  </si>
  <si>
    <t>18.02.2022</t>
  </si>
  <si>
    <t>01019/537873-1</t>
  </si>
  <si>
    <t>Прочие - Шкаф комбинир 1200х500х1900мм</t>
  </si>
  <si>
    <t>01019/537873-2</t>
  </si>
  <si>
    <t>01019/537873-3</t>
  </si>
  <si>
    <t>01019/537873-4</t>
  </si>
  <si>
    <t>01019/537873-5</t>
  </si>
  <si>
    <t>01019/537873-6</t>
  </si>
  <si>
    <t>01019/537873-7</t>
  </si>
  <si>
    <t>01019/537873-8</t>
  </si>
  <si>
    <t>1653501002</t>
  </si>
  <si>
    <t>00226/567195-1</t>
  </si>
  <si>
    <t>Стул - Stul</t>
  </si>
  <si>
    <t>00226</t>
  </si>
  <si>
    <t>Djurayev Kodir Kazimovich</t>
  </si>
  <si>
    <t>29.08.2022</t>
  </si>
  <si>
    <t>(iABS_MAT = 567195) WH</t>
  </si>
  <si>
    <t>00226/567195-2</t>
  </si>
  <si>
    <t>00226/567212-1</t>
  </si>
  <si>
    <t>Прочие - Kitob shkafi</t>
  </si>
  <si>
    <t>(iABS_MAT = 567212) WH</t>
  </si>
  <si>
    <t>00226/567214-1</t>
  </si>
  <si>
    <t>Прочие - Kitob shkafi komplekt</t>
  </si>
  <si>
    <t>(iABS_MAT = 567214) WH</t>
  </si>
  <si>
    <t>00226/567220-1</t>
  </si>
  <si>
    <t>Прочие - Kitob shkafi tumbali</t>
  </si>
  <si>
    <t>(iABS_MAT = 567220) WH</t>
  </si>
  <si>
    <t>00226/567224-1</t>
  </si>
  <si>
    <t>(iABS_MAT = 567224) WH</t>
  </si>
  <si>
    <t>00226/567224-2</t>
  </si>
  <si>
    <t>00226/567224-3</t>
  </si>
  <si>
    <t>00226/567225-1</t>
  </si>
  <si>
    <t>Прочие - Kitob shkafi kupe</t>
  </si>
  <si>
    <t>(iABS_MAT = 567225) WH</t>
  </si>
  <si>
    <t>00226/567230-1</t>
  </si>
  <si>
    <t>(iABS_MAT = 567230) WH</t>
  </si>
  <si>
    <t>00226/567288-1</t>
  </si>
  <si>
    <t>Стул - Kutish stuli</t>
  </si>
  <si>
    <t>(iABS_MAT = 567288) WH</t>
  </si>
  <si>
    <t>00226/567288-2</t>
  </si>
  <si>
    <t>00226/567288-3</t>
  </si>
  <si>
    <t>00226/567288-4</t>
  </si>
  <si>
    <t>00226/567288-5</t>
  </si>
  <si>
    <t>00226/567288-6</t>
  </si>
  <si>
    <t>00226/567288-7</t>
  </si>
  <si>
    <t>00226/567288-8</t>
  </si>
  <si>
    <t>00226/567293-1</t>
  </si>
  <si>
    <t>(iABS_MAT = 567293) WH</t>
  </si>
  <si>
    <t>00226/567293-10</t>
  </si>
  <si>
    <t>00226/567293-100</t>
  </si>
  <si>
    <t>32</t>
  </si>
  <si>
    <t>00226/567293-11</t>
  </si>
  <si>
    <t>33</t>
  </si>
  <si>
    <t>00226/567293-12</t>
  </si>
  <si>
    <t>34</t>
  </si>
  <si>
    <t>00226/567293-13</t>
  </si>
  <si>
    <t>35</t>
  </si>
  <si>
    <t>00226/567293-14</t>
  </si>
  <si>
    <t>36</t>
  </si>
  <si>
    <t>00226/567293-15</t>
  </si>
  <si>
    <t>37</t>
  </si>
  <si>
    <t>00226/567293-16</t>
  </si>
  <si>
    <t>38</t>
  </si>
  <si>
    <t>00226/567293-17</t>
  </si>
  <si>
    <t>39</t>
  </si>
  <si>
    <t>00226/567293-18</t>
  </si>
  <si>
    <t>40</t>
  </si>
  <si>
    <t>00226/567293-19</t>
  </si>
  <si>
    <t>41</t>
  </si>
  <si>
    <t>00226/567293-2</t>
  </si>
  <si>
    <t>42</t>
  </si>
  <si>
    <t>00226/567293-20</t>
  </si>
  <si>
    <t>43</t>
  </si>
  <si>
    <t>00226/567293-21</t>
  </si>
  <si>
    <t>44</t>
  </si>
  <si>
    <t>00226/567293-22</t>
  </si>
  <si>
    <t>45</t>
  </si>
  <si>
    <t>00226/567293-23</t>
  </si>
  <si>
    <t>46</t>
  </si>
  <si>
    <t>00226/567293-24</t>
  </si>
  <si>
    <t>47</t>
  </si>
  <si>
    <t>00226/567293-25</t>
  </si>
  <si>
    <t>48</t>
  </si>
  <si>
    <t>00226/567293-26</t>
  </si>
  <si>
    <t>49</t>
  </si>
  <si>
    <t>00226/567293-27</t>
  </si>
  <si>
    <t>50</t>
  </si>
  <si>
    <t>00226/567293-28</t>
  </si>
  <si>
    <t>51</t>
  </si>
  <si>
    <t>00226/567293-29</t>
  </si>
  <si>
    <t>52</t>
  </si>
  <si>
    <t>00226/567293-3</t>
  </si>
  <si>
    <t>53</t>
  </si>
  <si>
    <t>00226/567293-30</t>
  </si>
  <si>
    <t>54</t>
  </si>
  <si>
    <t>00226/567293-31</t>
  </si>
  <si>
    <t>55</t>
  </si>
  <si>
    <t>00226/567293-32</t>
  </si>
  <si>
    <t>56</t>
  </si>
  <si>
    <t>00226/567293-33</t>
  </si>
  <si>
    <t>57</t>
  </si>
  <si>
    <t>00226/567293-34</t>
  </si>
  <si>
    <t>58</t>
  </si>
  <si>
    <t>00226/567293-35</t>
  </si>
  <si>
    <t>59</t>
  </si>
  <si>
    <t>00226/567293-36</t>
  </si>
  <si>
    <t>60</t>
  </si>
  <si>
    <t>00226/567293-37</t>
  </si>
  <si>
    <t>61</t>
  </si>
  <si>
    <t>00226/567293-38</t>
  </si>
  <si>
    <t>62</t>
  </si>
  <si>
    <t>00226/567293-39</t>
  </si>
  <si>
    <t>63</t>
  </si>
  <si>
    <t>00226/567293-4</t>
  </si>
  <si>
    <t>64</t>
  </si>
  <si>
    <t>00226/567293-40</t>
  </si>
  <si>
    <t>65</t>
  </si>
  <si>
    <t>00226/567293-41</t>
  </si>
  <si>
    <t>66</t>
  </si>
  <si>
    <t>00226/567293-42</t>
  </si>
  <si>
    <t>67</t>
  </si>
  <si>
    <t>00226/567293-43</t>
  </si>
  <si>
    <t>68</t>
  </si>
  <si>
    <t>00226/567293-44</t>
  </si>
  <si>
    <t>69</t>
  </si>
  <si>
    <t>00226/567293-45</t>
  </si>
  <si>
    <t>70</t>
  </si>
  <si>
    <t>00226/567293-46</t>
  </si>
  <si>
    <t>71</t>
  </si>
  <si>
    <t>00226/567293-47</t>
  </si>
  <si>
    <t>72</t>
  </si>
  <si>
    <t>00226/567293-48</t>
  </si>
  <si>
    <t>73</t>
  </si>
  <si>
    <t>00226/567293-49</t>
  </si>
  <si>
    <t>74</t>
  </si>
  <si>
    <t>00226/567293-5</t>
  </si>
  <si>
    <t>75</t>
  </si>
  <si>
    <t>00226/567293-50</t>
  </si>
  <si>
    <t>76</t>
  </si>
  <si>
    <t>00226/567293-51</t>
  </si>
  <si>
    <t>77</t>
  </si>
  <si>
    <t>00226/567293-52</t>
  </si>
  <si>
    <t>78</t>
  </si>
  <si>
    <t>00226/567293-53</t>
  </si>
  <si>
    <t>79</t>
  </si>
  <si>
    <t>00226/567293-54</t>
  </si>
  <si>
    <t>80</t>
  </si>
  <si>
    <t>00226/567293-55</t>
  </si>
  <si>
    <t>81</t>
  </si>
  <si>
    <t>00226/567293-56</t>
  </si>
  <si>
    <t>82</t>
  </si>
  <si>
    <t>00226/567293-57</t>
  </si>
  <si>
    <t>83</t>
  </si>
  <si>
    <t>00226/567293-58</t>
  </si>
  <si>
    <t>84</t>
  </si>
  <si>
    <t>00226/567293-59</t>
  </si>
  <si>
    <t>85</t>
  </si>
  <si>
    <t>00226/567293-6</t>
  </si>
  <si>
    <t>86</t>
  </si>
  <si>
    <t>00226/567293-60</t>
  </si>
  <si>
    <t>87</t>
  </si>
  <si>
    <t>00226/567293-61</t>
  </si>
  <si>
    <t>88</t>
  </si>
  <si>
    <t>00226/567293-62</t>
  </si>
  <si>
    <t>89</t>
  </si>
  <si>
    <t>00226/567293-63</t>
  </si>
  <si>
    <t>90</t>
  </si>
  <si>
    <t>00226/567293-64</t>
  </si>
  <si>
    <t>91</t>
  </si>
  <si>
    <t>00226/567293-65</t>
  </si>
  <si>
    <t>92</t>
  </si>
  <si>
    <t>00226/567293-66</t>
  </si>
  <si>
    <t>93</t>
  </si>
  <si>
    <t>00226/567293-67</t>
  </si>
  <si>
    <t>94</t>
  </si>
  <si>
    <t>00226/567293-68</t>
  </si>
  <si>
    <t>95</t>
  </si>
  <si>
    <t>00226/567293-69</t>
  </si>
  <si>
    <t>96</t>
  </si>
  <si>
    <t>00226/567293-7</t>
  </si>
  <si>
    <t>97</t>
  </si>
  <si>
    <t>00226/567293-70</t>
  </si>
  <si>
    <t>98</t>
  </si>
  <si>
    <t>00226/567293-71</t>
  </si>
  <si>
    <t>99</t>
  </si>
  <si>
    <t>00226/567293-72</t>
  </si>
  <si>
    <t>100</t>
  </si>
  <si>
    <t>00226/567293-73</t>
  </si>
  <si>
    <t>101</t>
  </si>
  <si>
    <t>00226/567293-74</t>
  </si>
  <si>
    <t>102</t>
  </si>
  <si>
    <t>00226/567293-75</t>
  </si>
  <si>
    <t>103</t>
  </si>
  <si>
    <t>00226/567293-76</t>
  </si>
  <si>
    <t>104</t>
  </si>
  <si>
    <t>00226/567293-77</t>
  </si>
  <si>
    <t>105</t>
  </si>
  <si>
    <t>00226/567293-78</t>
  </si>
  <si>
    <t>106</t>
  </si>
  <si>
    <t>00226/567293-79</t>
  </si>
  <si>
    <t>107</t>
  </si>
  <si>
    <t>00226/567293-8</t>
  </si>
  <si>
    <t>108</t>
  </si>
  <si>
    <t>00226/567293-80</t>
  </si>
  <si>
    <t>109</t>
  </si>
  <si>
    <t>00226/567293-81</t>
  </si>
  <si>
    <t>110</t>
  </si>
  <si>
    <t>00226/567293-82</t>
  </si>
  <si>
    <t>111</t>
  </si>
  <si>
    <t>00226/567293-83</t>
  </si>
  <si>
    <t>112</t>
  </si>
  <si>
    <t>00226/567293-84</t>
  </si>
  <si>
    <t>113</t>
  </si>
  <si>
    <t>00226/567293-85</t>
  </si>
  <si>
    <t>114</t>
  </si>
  <si>
    <t>00226/567293-86</t>
  </si>
  <si>
    <t>115</t>
  </si>
  <si>
    <t>00226/567293-87</t>
  </si>
  <si>
    <t>116</t>
  </si>
  <si>
    <t>00226/567293-88</t>
  </si>
  <si>
    <t>117</t>
  </si>
  <si>
    <t>00226/567293-89</t>
  </si>
  <si>
    <t>118</t>
  </si>
  <si>
    <t>00226/567293-9</t>
  </si>
  <si>
    <t>119</t>
  </si>
  <si>
    <t>00226/567293-90</t>
  </si>
  <si>
    <t>120</t>
  </si>
  <si>
    <t>00226/567293-91</t>
  </si>
  <si>
    <t>121</t>
  </si>
  <si>
    <t>00226/567293-92</t>
  </si>
  <si>
    <t>122</t>
  </si>
  <si>
    <t>00226/567293-93</t>
  </si>
  <si>
    <t>123</t>
  </si>
  <si>
    <t>00226/567293-94</t>
  </si>
  <si>
    <t>124</t>
  </si>
  <si>
    <t>00226/567293-95</t>
  </si>
  <si>
    <t>125</t>
  </si>
  <si>
    <t>00226/567293-96</t>
  </si>
  <si>
    <t>126</t>
  </si>
  <si>
    <t>00226/567293-97</t>
  </si>
  <si>
    <t>127</t>
  </si>
  <si>
    <t>00226/567293-98</t>
  </si>
  <si>
    <t>128</t>
  </si>
  <si>
    <t>00226/567293-99</t>
  </si>
  <si>
    <t>129</t>
  </si>
  <si>
    <t>01019/537872-1</t>
  </si>
  <si>
    <t>Прочие - Шкаф файл бокс 450х600х1350мм</t>
  </si>
  <si>
    <t>130</t>
  </si>
  <si>
    <t>01019/537881-1</t>
  </si>
  <si>
    <t>Прочие - Шкаф книжный (800х400х1900мм)</t>
  </si>
  <si>
    <t>131</t>
  </si>
  <si>
    <t>01019/537881-10</t>
  </si>
  <si>
    <t>132</t>
  </si>
  <si>
    <t>01019/537881-11</t>
  </si>
  <si>
    <t>133</t>
  </si>
  <si>
    <t>01019/537881-12</t>
  </si>
  <si>
    <t>134</t>
  </si>
  <si>
    <t>01019/537881-13</t>
  </si>
  <si>
    <t>135</t>
  </si>
  <si>
    <t>01019/537881-14</t>
  </si>
  <si>
    <t>136</t>
  </si>
  <si>
    <t>01019/537881-15</t>
  </si>
  <si>
    <t>137</t>
  </si>
  <si>
    <t>01019/537881-16</t>
  </si>
  <si>
    <t>138</t>
  </si>
  <si>
    <t>01019/537881-17</t>
  </si>
  <si>
    <t>139</t>
  </si>
  <si>
    <t>01019/537881-18</t>
  </si>
  <si>
    <t>140</t>
  </si>
  <si>
    <t>01019/537881-19</t>
  </si>
  <si>
    <t>141</t>
  </si>
  <si>
    <t>01019/537881-2</t>
  </si>
  <si>
    <t>142</t>
  </si>
  <si>
    <t>01019/537881-20</t>
  </si>
  <si>
    <t>143</t>
  </si>
  <si>
    <t>01019/537881-21</t>
  </si>
  <si>
    <t>144</t>
  </si>
  <si>
    <t>01019/537881-22</t>
  </si>
  <si>
    <t>145</t>
  </si>
  <si>
    <t>01019/537881-23</t>
  </si>
  <si>
    <t>146</t>
  </si>
  <si>
    <t>01019/537881-3</t>
  </si>
  <si>
    <t>147</t>
  </si>
  <si>
    <t>01019/537881-4</t>
  </si>
  <si>
    <t>148</t>
  </si>
  <si>
    <t>01019/537881-5</t>
  </si>
  <si>
    <t>149</t>
  </si>
  <si>
    <t>01019/537881-6</t>
  </si>
  <si>
    <t>150</t>
  </si>
  <si>
    <t>01019/537881-7</t>
  </si>
  <si>
    <t>151</t>
  </si>
  <si>
    <t>01019/537881-8</t>
  </si>
  <si>
    <t>152</t>
  </si>
  <si>
    <t>01019/537881-9</t>
  </si>
  <si>
    <t>153</t>
  </si>
  <si>
    <t>1653501003</t>
  </si>
  <si>
    <t>00226/567197-1</t>
  </si>
  <si>
    <t>Прочие - Operator shkafi</t>
  </si>
  <si>
    <t>(iABS_MAT = 567197) WH</t>
  </si>
  <si>
    <t>154</t>
  </si>
  <si>
    <t>00226/567197-2</t>
  </si>
  <si>
    <t>155</t>
  </si>
  <si>
    <t>00226/567197-3</t>
  </si>
  <si>
    <t>156</t>
  </si>
  <si>
    <t>00226/567197-4</t>
  </si>
  <si>
    <t>157</t>
  </si>
  <si>
    <t>00226/567197-5</t>
  </si>
  <si>
    <t>158</t>
  </si>
  <si>
    <t>00226/567197-6</t>
  </si>
  <si>
    <t>159</t>
  </si>
  <si>
    <t>00226/567197-7</t>
  </si>
  <si>
    <t>160</t>
  </si>
  <si>
    <t>00226/567197-8</t>
  </si>
  <si>
    <t>161</t>
  </si>
  <si>
    <t>00226/567226-1</t>
  </si>
  <si>
    <t>Прочие - Shkaf garderob</t>
  </si>
  <si>
    <t>(iABS_MAT = 567226) WH</t>
  </si>
  <si>
    <t>162</t>
  </si>
  <si>
    <t>00226/567226-2</t>
  </si>
  <si>
    <t>163</t>
  </si>
  <si>
    <t>00226/567227-1</t>
  </si>
  <si>
    <t>Офисная мебель - Kitob shkafi</t>
  </si>
  <si>
    <t>(iABS_MAT = 567227) WH</t>
  </si>
  <si>
    <t>164</t>
  </si>
  <si>
    <t>00226/567227-10</t>
  </si>
  <si>
    <t>165</t>
  </si>
  <si>
    <t>00226/567227-2</t>
  </si>
  <si>
    <t>166</t>
  </si>
  <si>
    <t>00226/567227-3</t>
  </si>
  <si>
    <t>167</t>
  </si>
  <si>
    <t>00226/567227-4</t>
  </si>
  <si>
    <t>168</t>
  </si>
  <si>
    <t>00226/567227-5</t>
  </si>
  <si>
    <t>169</t>
  </si>
  <si>
    <t>00226/567227-6</t>
  </si>
  <si>
    <t>170</t>
  </si>
  <si>
    <t>00226/567227-7</t>
  </si>
  <si>
    <t>171</t>
  </si>
  <si>
    <t>00226/567227-8</t>
  </si>
  <si>
    <t>172</t>
  </si>
  <si>
    <t>00226/567227-9</t>
  </si>
  <si>
    <t>173</t>
  </si>
  <si>
    <t>00226/567229-1</t>
  </si>
  <si>
    <t>(iABS_MAT = 567229) WH</t>
  </si>
  <si>
    <t>174</t>
  </si>
  <si>
    <t>00226/567229-10</t>
  </si>
  <si>
    <t>175</t>
  </si>
  <si>
    <t>00226/567229-11</t>
  </si>
  <si>
    <t>176</t>
  </si>
  <si>
    <t>00226/567229-12</t>
  </si>
  <si>
    <t>177</t>
  </si>
  <si>
    <t>00226/567229-13</t>
  </si>
  <si>
    <t>178</t>
  </si>
  <si>
    <t>00226/567229-14</t>
  </si>
  <si>
    <t>179</t>
  </si>
  <si>
    <t>00226/567229-2</t>
  </si>
  <si>
    <t>180</t>
  </si>
  <si>
    <t>00226/567229-3</t>
  </si>
  <si>
    <t>181</t>
  </si>
  <si>
    <t>00226/567229-4</t>
  </si>
  <si>
    <t>182</t>
  </si>
  <si>
    <t>00226/567229-5</t>
  </si>
  <si>
    <t>183</t>
  </si>
  <si>
    <t>00226/567229-6</t>
  </si>
  <si>
    <t>184</t>
  </si>
  <si>
    <t>00226/567229-7</t>
  </si>
  <si>
    <t>185</t>
  </si>
  <si>
    <t>00226/567229-8</t>
  </si>
  <si>
    <t>186</t>
  </si>
  <si>
    <t>00226/567229-9</t>
  </si>
  <si>
    <t>187</t>
  </si>
  <si>
    <t>00226/567249-1</t>
  </si>
  <si>
    <t>Прочие - Oshxona shkafi</t>
  </si>
  <si>
    <t>188</t>
  </si>
  <si>
    <t>01019/537862-1</t>
  </si>
  <si>
    <t>Прочие - Шкаф плательный 1620х500х1900</t>
  </si>
  <si>
    <t>189</t>
  </si>
  <si>
    <t>01019/537862-2</t>
  </si>
  <si>
    <t>190</t>
  </si>
  <si>
    <t>01019/537862-3</t>
  </si>
  <si>
    <t>191</t>
  </si>
  <si>
    <t>1653501004</t>
  </si>
  <si>
    <t>00226/567193-1</t>
  </si>
  <si>
    <t>Стол - Operator stoli</t>
  </si>
  <si>
    <t>(iABS_MAT = 567193) WH</t>
  </si>
  <si>
    <t>192</t>
  </si>
  <si>
    <t>00226/567193-10</t>
  </si>
  <si>
    <t>193</t>
  </si>
  <si>
    <t>00226/567193-11</t>
  </si>
  <si>
    <t>194</t>
  </si>
  <si>
    <t>00226/567193-12</t>
  </si>
  <si>
    <t>195</t>
  </si>
  <si>
    <t>00226/567193-13</t>
  </si>
  <si>
    <t>196</t>
  </si>
  <si>
    <t>00226/567193-14</t>
  </si>
  <si>
    <t>197</t>
  </si>
  <si>
    <t>00226/567193-15</t>
  </si>
  <si>
    <t>198</t>
  </si>
  <si>
    <t>00226/567193-16</t>
  </si>
  <si>
    <t>199</t>
  </si>
  <si>
    <t>00226/567193-17</t>
  </si>
  <si>
    <t>200</t>
  </si>
  <si>
    <t>00226/567193-18</t>
  </si>
  <si>
    <t>201</t>
  </si>
  <si>
    <t>00226/567193-19</t>
  </si>
  <si>
    <t>202</t>
  </si>
  <si>
    <t>00226/567193-2</t>
  </si>
  <si>
    <t>203</t>
  </si>
  <si>
    <t>00226/567193-20</t>
  </si>
  <si>
    <t>204</t>
  </si>
  <si>
    <t>00226/567193-21</t>
  </si>
  <si>
    <t>205</t>
  </si>
  <si>
    <t>00226/567193-22</t>
  </si>
  <si>
    <t>206</t>
  </si>
  <si>
    <t>00226/567193-23</t>
  </si>
  <si>
    <t>207</t>
  </si>
  <si>
    <t>00226/567193-24</t>
  </si>
  <si>
    <t>208</t>
  </si>
  <si>
    <t>00226/567193-25</t>
  </si>
  <si>
    <t>209</t>
  </si>
  <si>
    <t>00226/567193-26</t>
  </si>
  <si>
    <t>210</t>
  </si>
  <si>
    <t>00226/567193-27</t>
  </si>
  <si>
    <t>211</t>
  </si>
  <si>
    <t>00226/567193-28</t>
  </si>
  <si>
    <t>212</t>
  </si>
  <si>
    <t>00226/567193-29</t>
  </si>
  <si>
    <t>213</t>
  </si>
  <si>
    <t>00226/567193-3</t>
  </si>
  <si>
    <t>214</t>
  </si>
  <si>
    <t>00226/567193-30</t>
  </si>
  <si>
    <t>215</t>
  </si>
  <si>
    <t>00226/567193-31</t>
  </si>
  <si>
    <t>216</t>
  </si>
  <si>
    <t>00226/567193-32</t>
  </si>
  <si>
    <t>217</t>
  </si>
  <si>
    <t>00226/567193-33</t>
  </si>
  <si>
    <t>218</t>
  </si>
  <si>
    <t>00226/567193-4</t>
  </si>
  <si>
    <t>219</t>
  </si>
  <si>
    <t>00226/567193-5</t>
  </si>
  <si>
    <t>220</t>
  </si>
  <si>
    <t>00226/567193-6</t>
  </si>
  <si>
    <t>221</t>
  </si>
  <si>
    <t>00226/567193-7</t>
  </si>
  <si>
    <t>222</t>
  </si>
  <si>
    <t>00226/567193-8</t>
  </si>
  <si>
    <t>223</t>
  </si>
  <si>
    <t>00226/567193-9</t>
  </si>
  <si>
    <t>224</t>
  </si>
  <si>
    <t>00226/567194-1</t>
  </si>
  <si>
    <t>Стол - Stol</t>
  </si>
  <si>
    <t>(iABS_MAT = 567194) WH</t>
  </si>
  <si>
    <t>225</t>
  </si>
  <si>
    <t>00226/567194-2</t>
  </si>
  <si>
    <t>226</t>
  </si>
  <si>
    <t>00226/567198-1</t>
  </si>
  <si>
    <t>Стол - Kompyuter stoli</t>
  </si>
  <si>
    <t>227</t>
  </si>
  <si>
    <t>00226/567199-1</t>
  </si>
  <si>
    <t>Стол - Stol komplekt</t>
  </si>
  <si>
    <t>(iABS_MAT = 567199) WH</t>
  </si>
  <si>
    <t>228</t>
  </si>
  <si>
    <t>00226/567213-1</t>
  </si>
  <si>
    <t>Стол - Stol komplekt 24 talik</t>
  </si>
  <si>
    <t>(iABS_MAT = 567213) WH</t>
  </si>
  <si>
    <t>229</t>
  </si>
  <si>
    <t>00226/567217-1</t>
  </si>
  <si>
    <t>Стол - komplekt 12 talik</t>
  </si>
  <si>
    <t>(iABS_MAT = 567217) WH</t>
  </si>
  <si>
    <t>230</t>
  </si>
  <si>
    <t>00226/567221-1</t>
  </si>
  <si>
    <t>(iABS_MAT = 567221) WH</t>
  </si>
  <si>
    <t>231</t>
  </si>
  <si>
    <t>00226/567221-2</t>
  </si>
  <si>
    <t>232</t>
  </si>
  <si>
    <t>00226/567221-3</t>
  </si>
  <si>
    <t>233</t>
  </si>
  <si>
    <t>00226/567221-4</t>
  </si>
  <si>
    <t>234</t>
  </si>
  <si>
    <t>00226/567234-1</t>
  </si>
  <si>
    <t>(iABS_MAT = 567234) WH</t>
  </si>
  <si>
    <t>235</t>
  </si>
  <si>
    <t>00226/567234-2</t>
  </si>
  <si>
    <t>236</t>
  </si>
  <si>
    <t>00226/567234-3</t>
  </si>
  <si>
    <t>237</t>
  </si>
  <si>
    <t>00226/567234-4</t>
  </si>
  <si>
    <t>238</t>
  </si>
  <si>
    <t>00226/567234-5</t>
  </si>
  <si>
    <t>239</t>
  </si>
  <si>
    <t>00226/567237-1</t>
  </si>
  <si>
    <t>(iABS_MAT = 567237) WH</t>
  </si>
  <si>
    <t>240</t>
  </si>
  <si>
    <t>00226/567237-2</t>
  </si>
  <si>
    <t>241</t>
  </si>
  <si>
    <t>00226/567237-3</t>
  </si>
  <si>
    <t>242</t>
  </si>
  <si>
    <t>00446/385894-1</t>
  </si>
  <si>
    <t>17.03.2020</t>
  </si>
  <si>
    <t>(iABS_MAT = 385894) WH</t>
  </si>
  <si>
    <t>243</t>
  </si>
  <si>
    <t>01019/537884-1</t>
  </si>
  <si>
    <t>Стол - Стеллаж металлич 800х400х1800</t>
  </si>
  <si>
    <t>244</t>
  </si>
  <si>
    <t>01019/537884-10</t>
  </si>
  <si>
    <t>245</t>
  </si>
  <si>
    <t>01019/537884-11</t>
  </si>
  <si>
    <t>246</t>
  </si>
  <si>
    <t>01019/537884-12</t>
  </si>
  <si>
    <t>247</t>
  </si>
  <si>
    <t>01019/537884-13</t>
  </si>
  <si>
    <t>248</t>
  </si>
  <si>
    <t>01019/537884-14</t>
  </si>
  <si>
    <t>249</t>
  </si>
  <si>
    <t>01019/537884-15</t>
  </si>
  <si>
    <t>250</t>
  </si>
  <si>
    <t>01019/537884-16</t>
  </si>
  <si>
    <t>251</t>
  </si>
  <si>
    <t>01019/537884-17</t>
  </si>
  <si>
    <t>252</t>
  </si>
  <si>
    <t>01019/537884-18</t>
  </si>
  <si>
    <t>253</t>
  </si>
  <si>
    <t>01019/537884-19</t>
  </si>
  <si>
    <t>254</t>
  </si>
  <si>
    <t>01019/537884-2</t>
  </si>
  <si>
    <t>255</t>
  </si>
  <si>
    <t>01019/537884-20</t>
  </si>
  <si>
    <t>256</t>
  </si>
  <si>
    <t>01019/537884-21</t>
  </si>
  <si>
    <t>257</t>
  </si>
  <si>
    <t>01019/537884-22</t>
  </si>
  <si>
    <t>258</t>
  </si>
  <si>
    <t>01019/537884-23</t>
  </si>
  <si>
    <t>259</t>
  </si>
  <si>
    <t>01019/537884-24</t>
  </si>
  <si>
    <t>260</t>
  </si>
  <si>
    <t>01019/537884-3</t>
  </si>
  <si>
    <t>261</t>
  </si>
  <si>
    <t>01019/537884-4</t>
  </si>
  <si>
    <t>262</t>
  </si>
  <si>
    <t>01019/537884-5</t>
  </si>
  <si>
    <t>263</t>
  </si>
  <si>
    <t>01019/537884-6</t>
  </si>
  <si>
    <t>264</t>
  </si>
  <si>
    <t>01019/537884-7</t>
  </si>
  <si>
    <t>265</t>
  </si>
  <si>
    <t>01019/537884-8</t>
  </si>
  <si>
    <t>266</t>
  </si>
  <si>
    <t>01019/537884-9</t>
  </si>
  <si>
    <t>267</t>
  </si>
  <si>
    <t>01019/537885-1</t>
  </si>
  <si>
    <t>Стол - Стол рабочий (2040х600х760мм)</t>
  </si>
  <si>
    <t>268</t>
  </si>
  <si>
    <t>01019/537886-1</t>
  </si>
  <si>
    <t>Стол - Стол на металлической основе</t>
  </si>
  <si>
    <t>269</t>
  </si>
  <si>
    <t>01019/537886-2</t>
  </si>
  <si>
    <t>270</t>
  </si>
  <si>
    <t>01019/537886-3</t>
  </si>
  <si>
    <t>271</t>
  </si>
  <si>
    <t>01019/537886-4</t>
  </si>
  <si>
    <t>272</t>
  </si>
  <si>
    <t>01019/537886-5</t>
  </si>
  <si>
    <t>273</t>
  </si>
  <si>
    <t>01019/537887-1</t>
  </si>
  <si>
    <t>Стол - Стол рабочий 11200х900х1450мм</t>
  </si>
  <si>
    <t>274</t>
  </si>
  <si>
    <t>01019/537888-1</t>
  </si>
  <si>
    <t>Стол - Стол рабочий 5300х900х1450мм</t>
  </si>
  <si>
    <t>275</t>
  </si>
  <si>
    <t>01019/537889-1</t>
  </si>
  <si>
    <t>Стол - Стол обеденный 900х900х760</t>
  </si>
  <si>
    <t>276</t>
  </si>
  <si>
    <t>01019/537889-2</t>
  </si>
  <si>
    <t>277</t>
  </si>
  <si>
    <t>01019/537889-3</t>
  </si>
  <si>
    <t>278</t>
  </si>
  <si>
    <t>01019/537889-4</t>
  </si>
  <si>
    <t>279</t>
  </si>
  <si>
    <t>01019/537889-5</t>
  </si>
  <si>
    <t>280</t>
  </si>
  <si>
    <t>01019/537889-6</t>
  </si>
  <si>
    <t>281</t>
  </si>
  <si>
    <t>01019/537889-7</t>
  </si>
  <si>
    <t>282</t>
  </si>
  <si>
    <t>01019/537890-1</t>
  </si>
  <si>
    <t>Стол - Стол на металлич 1500х750х1060</t>
  </si>
  <si>
    <t>283</t>
  </si>
  <si>
    <t>01019/537890-2</t>
  </si>
  <si>
    <t>284</t>
  </si>
  <si>
    <t>01019/537890-3</t>
  </si>
  <si>
    <t>285</t>
  </si>
  <si>
    <t>01019/537890-4</t>
  </si>
  <si>
    <t>286</t>
  </si>
  <si>
    <t>01019/537890-5</t>
  </si>
  <si>
    <t>287</t>
  </si>
  <si>
    <t>01019/537891-1</t>
  </si>
  <si>
    <t>Стол - Для заседания 5700х2100х760</t>
  </si>
  <si>
    <t>288</t>
  </si>
  <si>
    <t>01019/537892-1</t>
  </si>
  <si>
    <t>Стол - Угловой 1850х1750х700х500х760</t>
  </si>
  <si>
    <t>289</t>
  </si>
  <si>
    <t>01019/537893-1</t>
  </si>
  <si>
    <t>Стол - Стол обеденный 1600х800х760</t>
  </si>
  <si>
    <t>290</t>
  </si>
  <si>
    <t>01019/537894-1</t>
  </si>
  <si>
    <t>Стол - Стол рабочий (1900х600х760мм)</t>
  </si>
  <si>
    <t>291</t>
  </si>
  <si>
    <t>01019/537895-1</t>
  </si>
  <si>
    <t>Стол - Стол рабочий (2110х600х760мм)</t>
  </si>
  <si>
    <t>292</t>
  </si>
  <si>
    <t>01019/537897-1</t>
  </si>
  <si>
    <t>Стол - Стол рабочий (1400х600х760мм)</t>
  </si>
  <si>
    <t>293</t>
  </si>
  <si>
    <t>01019/537897-10</t>
  </si>
  <si>
    <t>294</t>
  </si>
  <si>
    <t>01019/537897-11</t>
  </si>
  <si>
    <t>295</t>
  </si>
  <si>
    <t>01019/537897-12</t>
  </si>
  <si>
    <t>296</t>
  </si>
  <si>
    <t>01019/537897-13</t>
  </si>
  <si>
    <t>297</t>
  </si>
  <si>
    <t>01019/537897-14</t>
  </si>
  <si>
    <t>298</t>
  </si>
  <si>
    <t>01019/537897-15</t>
  </si>
  <si>
    <t>299</t>
  </si>
  <si>
    <t>01019/537897-16</t>
  </si>
  <si>
    <t>300</t>
  </si>
  <si>
    <t>01019/537897-17</t>
  </si>
  <si>
    <t>301</t>
  </si>
  <si>
    <t>01019/537897-2</t>
  </si>
  <si>
    <t>302</t>
  </si>
  <si>
    <t>01019/537897-3</t>
  </si>
  <si>
    <t>303</t>
  </si>
  <si>
    <t>01019/537897-4</t>
  </si>
  <si>
    <t>304</t>
  </si>
  <si>
    <t>01019/537897-5</t>
  </si>
  <si>
    <t>305</t>
  </si>
  <si>
    <t>01019/537897-6</t>
  </si>
  <si>
    <t>306</t>
  </si>
  <si>
    <t>01019/537897-7</t>
  </si>
  <si>
    <t>307</t>
  </si>
  <si>
    <t>01019/537897-8</t>
  </si>
  <si>
    <t>308</t>
  </si>
  <si>
    <t>01019/537897-9</t>
  </si>
  <si>
    <t>309</t>
  </si>
  <si>
    <t>01019/537898-1</t>
  </si>
  <si>
    <t>Стол - Стол рабочий (1970х600х760мм)</t>
  </si>
  <si>
    <t>310</t>
  </si>
  <si>
    <t>01019/537899-1</t>
  </si>
  <si>
    <t>Стол - Стол рабочий (3250х600х760мм)</t>
  </si>
  <si>
    <t>311</t>
  </si>
  <si>
    <t>01019/537900-1</t>
  </si>
  <si>
    <t>Стол - Стол рабочий (2270х600х760мм)</t>
  </si>
  <si>
    <t>312</t>
  </si>
  <si>
    <t>01019/537901-1</t>
  </si>
  <si>
    <t>Стол - Стол рабочий (1855х600х760мм)</t>
  </si>
  <si>
    <t>313</t>
  </si>
  <si>
    <t>журнальный столик</t>
  </si>
  <si>
    <t>01019/537896-1</t>
  </si>
  <si>
    <t>314</t>
  </si>
  <si>
    <t>01019/537896-10</t>
  </si>
  <si>
    <t>315</t>
  </si>
  <si>
    <t>01019/537896-11</t>
  </si>
  <si>
    <t>316</t>
  </si>
  <si>
    <t>01019/537896-2</t>
  </si>
  <si>
    <t>317</t>
  </si>
  <si>
    <t>01019/537896-3</t>
  </si>
  <si>
    <t>318</t>
  </si>
  <si>
    <t>01019/537896-4</t>
  </si>
  <si>
    <t>319</t>
  </si>
  <si>
    <t>01019/537896-5</t>
  </si>
  <si>
    <t>320</t>
  </si>
  <si>
    <t>01019/537896-6</t>
  </si>
  <si>
    <t>321</t>
  </si>
  <si>
    <t>01019/537896-7</t>
  </si>
  <si>
    <t>322</t>
  </si>
  <si>
    <t>01019/537896-8</t>
  </si>
  <si>
    <t>323</t>
  </si>
  <si>
    <t>01019/537896-9</t>
  </si>
  <si>
    <t>324</t>
  </si>
  <si>
    <t>01019/537902-1</t>
  </si>
  <si>
    <t>Стул - Стул полумяг на метал</t>
  </si>
  <si>
    <t>325</t>
  </si>
  <si>
    <t>01019/537902-10</t>
  </si>
  <si>
    <t>326</t>
  </si>
  <si>
    <t>01019/537902-11</t>
  </si>
  <si>
    <t>327</t>
  </si>
  <si>
    <t>01019/537902-12</t>
  </si>
  <si>
    <t>328</t>
  </si>
  <si>
    <t>01019/537902-13</t>
  </si>
  <si>
    <t>329</t>
  </si>
  <si>
    <t>01019/537902-14</t>
  </si>
  <si>
    <t>330</t>
  </si>
  <si>
    <t>01019/537902-15</t>
  </si>
  <si>
    <t>331</t>
  </si>
  <si>
    <t>01019/537902-16</t>
  </si>
  <si>
    <t>332</t>
  </si>
  <si>
    <t>01019/537902-17</t>
  </si>
  <si>
    <t>333</t>
  </si>
  <si>
    <t>01019/537902-18</t>
  </si>
  <si>
    <t>334</t>
  </si>
  <si>
    <t>01019/537902-19</t>
  </si>
  <si>
    <t>335</t>
  </si>
  <si>
    <t>01019/537902-2</t>
  </si>
  <si>
    <t>336</t>
  </si>
  <si>
    <t>01019/537902-20</t>
  </si>
  <si>
    <t>337</t>
  </si>
  <si>
    <t>01019/537902-21</t>
  </si>
  <si>
    <t>338</t>
  </si>
  <si>
    <t>01019/537902-22</t>
  </si>
  <si>
    <t>339</t>
  </si>
  <si>
    <t>01019/537902-23</t>
  </si>
  <si>
    <t>340</t>
  </si>
  <si>
    <t>01019/537902-24</t>
  </si>
  <si>
    <t>341</t>
  </si>
  <si>
    <t>01019/537902-25</t>
  </si>
  <si>
    <t>342</t>
  </si>
  <si>
    <t>01019/537902-26</t>
  </si>
  <si>
    <t>343</t>
  </si>
  <si>
    <t>01019/537902-27</t>
  </si>
  <si>
    <t>344</t>
  </si>
  <si>
    <t>01019/537902-28</t>
  </si>
  <si>
    <t>345</t>
  </si>
  <si>
    <t>01019/537902-3</t>
  </si>
  <si>
    <t>346</t>
  </si>
  <si>
    <t>01019/537902-4</t>
  </si>
  <si>
    <t>347</t>
  </si>
  <si>
    <t>01019/537902-5</t>
  </si>
  <si>
    <t>348</t>
  </si>
  <si>
    <t>01019/537902-6</t>
  </si>
  <si>
    <t>349</t>
  </si>
  <si>
    <t>01019/537902-7</t>
  </si>
  <si>
    <t>350</t>
  </si>
  <si>
    <t>01019/537902-8</t>
  </si>
  <si>
    <t>351</t>
  </si>
  <si>
    <t>01019/537902-9</t>
  </si>
  <si>
    <t>352</t>
  </si>
  <si>
    <t>01019/537903-1</t>
  </si>
  <si>
    <t>Стул - Стул на раме SYLWIA</t>
  </si>
  <si>
    <t>353</t>
  </si>
  <si>
    <t>01019/537903-2</t>
  </si>
  <si>
    <t>354</t>
  </si>
  <si>
    <t>01019/537903-3</t>
  </si>
  <si>
    <t>355</t>
  </si>
  <si>
    <t>01019/537903-4</t>
  </si>
  <si>
    <t>356</t>
  </si>
  <si>
    <t>01019/537903-5</t>
  </si>
  <si>
    <t>357</t>
  </si>
  <si>
    <t>01019/537903-6</t>
  </si>
  <si>
    <t>358</t>
  </si>
  <si>
    <t>01019/537903-7</t>
  </si>
  <si>
    <t>359</t>
  </si>
  <si>
    <t>01019/537903-8</t>
  </si>
  <si>
    <t>360</t>
  </si>
  <si>
    <t>01019/537904-1</t>
  </si>
  <si>
    <t>Стул - Стул мягкой дерев 560х600х900</t>
  </si>
  <si>
    <t>361</t>
  </si>
  <si>
    <t>01019/537904-2</t>
  </si>
  <si>
    <t>362</t>
  </si>
  <si>
    <t>01019/537904-3</t>
  </si>
  <si>
    <t>363</t>
  </si>
  <si>
    <t>01019/537904-4</t>
  </si>
  <si>
    <t>364</t>
  </si>
  <si>
    <t>01019/537907-1</t>
  </si>
  <si>
    <t>Стул - Стул полумягкий на металличе</t>
  </si>
  <si>
    <t>365</t>
  </si>
  <si>
    <t>01019/537907-2</t>
  </si>
  <si>
    <t>366</t>
  </si>
  <si>
    <t>01019/537907-3</t>
  </si>
  <si>
    <t>367</t>
  </si>
  <si>
    <t>01019/537907-4</t>
  </si>
  <si>
    <t>368</t>
  </si>
  <si>
    <t>01019/537907-5</t>
  </si>
  <si>
    <t>369</t>
  </si>
  <si>
    <t>01019/537907-6</t>
  </si>
  <si>
    <t>370</t>
  </si>
  <si>
    <t>01019/537909-1</t>
  </si>
  <si>
    <t>Стул - Стул на раме SAMBA</t>
  </si>
  <si>
    <t>371</t>
  </si>
  <si>
    <t>01019/537909-10</t>
  </si>
  <si>
    <t>372</t>
  </si>
  <si>
    <t>01019/537909-11</t>
  </si>
  <si>
    <t>373</t>
  </si>
  <si>
    <t>01019/537909-12</t>
  </si>
  <si>
    <t>374</t>
  </si>
  <si>
    <t>01019/537909-13</t>
  </si>
  <si>
    <t>375</t>
  </si>
  <si>
    <t>01019/537909-14</t>
  </si>
  <si>
    <t>376</t>
  </si>
  <si>
    <t>01019/537909-15</t>
  </si>
  <si>
    <t>377</t>
  </si>
  <si>
    <t>01019/537909-16</t>
  </si>
  <si>
    <t>378</t>
  </si>
  <si>
    <t>01019/537909-17</t>
  </si>
  <si>
    <t>379</t>
  </si>
  <si>
    <t>01019/537909-18</t>
  </si>
  <si>
    <t>380</t>
  </si>
  <si>
    <t>01019/537909-19</t>
  </si>
  <si>
    <t>381</t>
  </si>
  <si>
    <t>01019/537909-2</t>
  </si>
  <si>
    <t>382</t>
  </si>
  <si>
    <t>01019/537909-20</t>
  </si>
  <si>
    <t>383</t>
  </si>
  <si>
    <t>01019/537909-21</t>
  </si>
  <si>
    <t>384</t>
  </si>
  <si>
    <t>01019/537909-22</t>
  </si>
  <si>
    <t>385</t>
  </si>
  <si>
    <t>01019/537909-23</t>
  </si>
  <si>
    <t>386</t>
  </si>
  <si>
    <t>01019/537909-24</t>
  </si>
  <si>
    <t>387</t>
  </si>
  <si>
    <t>01019/537909-25</t>
  </si>
  <si>
    <t>388</t>
  </si>
  <si>
    <t>01019/537909-26</t>
  </si>
  <si>
    <t>389</t>
  </si>
  <si>
    <t>01019/537909-27</t>
  </si>
  <si>
    <t>390</t>
  </si>
  <si>
    <t>01019/537909-28</t>
  </si>
  <si>
    <t>391</t>
  </si>
  <si>
    <t>01019/537909-29</t>
  </si>
  <si>
    <t>392</t>
  </si>
  <si>
    <t>01019/537909-3</t>
  </si>
  <si>
    <t>393</t>
  </si>
  <si>
    <t>01019/537909-30</t>
  </si>
  <si>
    <t>394</t>
  </si>
  <si>
    <t>01019/537909-31</t>
  </si>
  <si>
    <t>395</t>
  </si>
  <si>
    <t>01019/537909-32</t>
  </si>
  <si>
    <t>396</t>
  </si>
  <si>
    <t>01019/537909-33</t>
  </si>
  <si>
    <t>397</t>
  </si>
  <si>
    <t>01019/537909-34</t>
  </si>
  <si>
    <t>398</t>
  </si>
  <si>
    <t>01019/537909-35</t>
  </si>
  <si>
    <t>399</t>
  </si>
  <si>
    <t>01019/537909-36</t>
  </si>
  <si>
    <t>400</t>
  </si>
  <si>
    <t>01019/537909-37</t>
  </si>
  <si>
    <t>401</t>
  </si>
  <si>
    <t>01019/537909-38</t>
  </si>
  <si>
    <t>402</t>
  </si>
  <si>
    <t>01019/537909-39</t>
  </si>
  <si>
    <t>403</t>
  </si>
  <si>
    <t>01019/537909-4</t>
  </si>
  <si>
    <t>404</t>
  </si>
  <si>
    <t>01019/537909-40</t>
  </si>
  <si>
    <t>405</t>
  </si>
  <si>
    <t>01019/537909-41</t>
  </si>
  <si>
    <t>406</t>
  </si>
  <si>
    <t>01019/537909-42</t>
  </si>
  <si>
    <t>407</t>
  </si>
  <si>
    <t>01019/537909-43</t>
  </si>
  <si>
    <t>408</t>
  </si>
  <si>
    <t>01019/537909-44</t>
  </si>
  <si>
    <t>409</t>
  </si>
  <si>
    <t>01019/537909-45</t>
  </si>
  <si>
    <t>410</t>
  </si>
  <si>
    <t>01019/537909-46</t>
  </si>
  <si>
    <t>411</t>
  </si>
  <si>
    <t>01019/537909-47</t>
  </si>
  <si>
    <t>412</t>
  </si>
  <si>
    <t>01019/537909-48</t>
  </si>
  <si>
    <t>413</t>
  </si>
  <si>
    <t>01019/537909-49</t>
  </si>
  <si>
    <t>414</t>
  </si>
  <si>
    <t>01019/537909-5</t>
  </si>
  <si>
    <t>415</t>
  </si>
  <si>
    <t>01019/537909-50</t>
  </si>
  <si>
    <t>416</t>
  </si>
  <si>
    <t>01019/537909-51</t>
  </si>
  <si>
    <t>417</t>
  </si>
  <si>
    <t>01019/537909-52</t>
  </si>
  <si>
    <t>418</t>
  </si>
  <si>
    <t>01019/537909-53</t>
  </si>
  <si>
    <t>419</t>
  </si>
  <si>
    <t>01019/537909-54</t>
  </si>
  <si>
    <t>420</t>
  </si>
  <si>
    <t>01019/537909-55</t>
  </si>
  <si>
    <t>421</t>
  </si>
  <si>
    <t>01019/537909-56</t>
  </si>
  <si>
    <t>422</t>
  </si>
  <si>
    <t>01019/537909-6</t>
  </si>
  <si>
    <t>423</t>
  </si>
  <si>
    <t>01019/537909-7</t>
  </si>
  <si>
    <t>424</t>
  </si>
  <si>
    <t>01019/537909-8</t>
  </si>
  <si>
    <t>425</t>
  </si>
  <si>
    <t>01019/537909-9</t>
  </si>
  <si>
    <t>426</t>
  </si>
  <si>
    <t>01019/537866-1</t>
  </si>
  <si>
    <t>Прочие - Скамейка на метал каркасе</t>
  </si>
  <si>
    <t>427</t>
  </si>
  <si>
    <t>01019/537866-2</t>
  </si>
  <si>
    <t>428</t>
  </si>
  <si>
    <t>01019/537864-1</t>
  </si>
  <si>
    <t>Прочие - Набор офисной мебели для руко</t>
  </si>
  <si>
    <t>429</t>
  </si>
  <si>
    <t>01019/537868-1</t>
  </si>
  <si>
    <t>Прочие - Набор офисной мебели для руков</t>
  </si>
  <si>
    <t>430</t>
  </si>
  <si>
    <t>01019/537882-1</t>
  </si>
  <si>
    <t>Прочие - Набор офисной мебели для рук</t>
  </si>
  <si>
    <t>431</t>
  </si>
  <si>
    <t>кресло посетителя</t>
  </si>
  <si>
    <t>00982/357627-1</t>
  </si>
  <si>
    <t>00982</t>
  </si>
  <si>
    <t>Mamatmuradov Gayrat Sanaqulovich</t>
  </si>
  <si>
    <t>19.12.2019</t>
  </si>
  <si>
    <t>432</t>
  </si>
  <si>
    <t>00982/357627-2</t>
  </si>
  <si>
    <t>433</t>
  </si>
  <si>
    <t>00982/357627-3</t>
  </si>
  <si>
    <t>434</t>
  </si>
  <si>
    <t>00982/357627-4</t>
  </si>
  <si>
    <t>435</t>
  </si>
  <si>
    <t>00982/357627-5</t>
  </si>
  <si>
    <t>436</t>
  </si>
  <si>
    <t>00982/357627-6</t>
  </si>
  <si>
    <t>437</t>
  </si>
  <si>
    <t>1653501012</t>
  </si>
  <si>
    <t>кресло офисное</t>
  </si>
  <si>
    <t>00226/567287-1</t>
  </si>
  <si>
    <t>Прочие - Kreslo operator</t>
  </si>
  <si>
    <t>(iABS_MAT = 567287) WH</t>
  </si>
  <si>
    <t>438</t>
  </si>
  <si>
    <t>00226/567287-10</t>
  </si>
  <si>
    <t>439</t>
  </si>
  <si>
    <t>00226/567287-11</t>
  </si>
  <si>
    <t>440</t>
  </si>
  <si>
    <t>00226/567287-12</t>
  </si>
  <si>
    <t>441</t>
  </si>
  <si>
    <t>00226/567287-13</t>
  </si>
  <si>
    <t>442</t>
  </si>
  <si>
    <t>00226/567287-14</t>
  </si>
  <si>
    <t>443</t>
  </si>
  <si>
    <t>00226/567287-15</t>
  </si>
  <si>
    <t>444</t>
  </si>
  <si>
    <t>00226/567287-16</t>
  </si>
  <si>
    <t>445</t>
  </si>
  <si>
    <t>00226/567287-17</t>
  </si>
  <si>
    <t>446</t>
  </si>
  <si>
    <t>00226/567287-18</t>
  </si>
  <si>
    <t>447</t>
  </si>
  <si>
    <t>00226/567287-19</t>
  </si>
  <si>
    <t>448</t>
  </si>
  <si>
    <t>00226/567287-2</t>
  </si>
  <si>
    <t>449</t>
  </si>
  <si>
    <t>00226/567287-20</t>
  </si>
  <si>
    <t>450</t>
  </si>
  <si>
    <t>00226/567287-21</t>
  </si>
  <si>
    <t>451</t>
  </si>
  <si>
    <t>00226/567287-22</t>
  </si>
  <si>
    <t>452</t>
  </si>
  <si>
    <t>00226/567287-23</t>
  </si>
  <si>
    <t>453</t>
  </si>
  <si>
    <t>00226/567287-24</t>
  </si>
  <si>
    <t>454</t>
  </si>
  <si>
    <t>00226/567287-25</t>
  </si>
  <si>
    <t>455</t>
  </si>
  <si>
    <t>00226/567287-26</t>
  </si>
  <si>
    <t>456</t>
  </si>
  <si>
    <t>00226/567287-27</t>
  </si>
  <si>
    <t>457</t>
  </si>
  <si>
    <t>00226/567287-28</t>
  </si>
  <si>
    <t>458</t>
  </si>
  <si>
    <t>00226/567287-29</t>
  </si>
  <si>
    <t>459</t>
  </si>
  <si>
    <t>00226/567287-3</t>
  </si>
  <si>
    <t>460</t>
  </si>
  <si>
    <t>00226/567287-30</t>
  </si>
  <si>
    <t>461</t>
  </si>
  <si>
    <t>00226/567287-31</t>
  </si>
  <si>
    <t>462</t>
  </si>
  <si>
    <t>00226/567287-32</t>
  </si>
  <si>
    <t>463</t>
  </si>
  <si>
    <t>00226/567287-33</t>
  </si>
  <si>
    <t>464</t>
  </si>
  <si>
    <t>00226/567287-34</t>
  </si>
  <si>
    <t>465</t>
  </si>
  <si>
    <t>00226/567287-35</t>
  </si>
  <si>
    <t>466</t>
  </si>
  <si>
    <t>00226/567287-36</t>
  </si>
  <si>
    <t>467</t>
  </si>
  <si>
    <t>00226/567287-37</t>
  </si>
  <si>
    <t>468</t>
  </si>
  <si>
    <t>00226/567287-38</t>
  </si>
  <si>
    <t>469</t>
  </si>
  <si>
    <t>00226/567287-39</t>
  </si>
  <si>
    <t>470</t>
  </si>
  <si>
    <t>00226/567287-4</t>
  </si>
  <si>
    <t>471</t>
  </si>
  <si>
    <t>00226/567287-40</t>
  </si>
  <si>
    <t>472</t>
  </si>
  <si>
    <t>00226/567287-41</t>
  </si>
  <si>
    <t>473</t>
  </si>
  <si>
    <t>00226/567287-5</t>
  </si>
  <si>
    <t>474</t>
  </si>
  <si>
    <t>00226/567287-6</t>
  </si>
  <si>
    <t>475</t>
  </si>
  <si>
    <t>00226/567287-7</t>
  </si>
  <si>
    <t>476</t>
  </si>
  <si>
    <t>00226/567287-8</t>
  </si>
  <si>
    <t>477</t>
  </si>
  <si>
    <t>00226/567287-9</t>
  </si>
  <si>
    <t>478</t>
  </si>
  <si>
    <t>00226/567289-1</t>
  </si>
  <si>
    <t>Прочие - Kreslo</t>
  </si>
  <si>
    <t>(iABS_MAT = 567289) WH</t>
  </si>
  <si>
    <t>479</t>
  </si>
  <si>
    <t>00226/567289-2</t>
  </si>
  <si>
    <t>480</t>
  </si>
  <si>
    <t>00226/567289-3</t>
  </si>
  <si>
    <t>481</t>
  </si>
  <si>
    <t>00226/567289-4</t>
  </si>
  <si>
    <t>482</t>
  </si>
  <si>
    <t>00226/567289-5</t>
  </si>
  <si>
    <t>483</t>
  </si>
  <si>
    <t>00226/567289-6</t>
  </si>
  <si>
    <t>484</t>
  </si>
  <si>
    <t>01019/537867-1</t>
  </si>
  <si>
    <t>Прочие - Кресло поворот FIDEL LUX EXTRA</t>
  </si>
  <si>
    <t>485</t>
  </si>
  <si>
    <t>01019/537905-1</t>
  </si>
  <si>
    <t>Стул - Кресло поворотное REMO</t>
  </si>
  <si>
    <t>486</t>
  </si>
  <si>
    <t>01019/537905-10</t>
  </si>
  <si>
    <t>487</t>
  </si>
  <si>
    <t>01019/537905-11</t>
  </si>
  <si>
    <t>488</t>
  </si>
  <si>
    <t>01019/537905-12</t>
  </si>
  <si>
    <t>489</t>
  </si>
  <si>
    <t>01019/537905-13</t>
  </si>
  <si>
    <t>490</t>
  </si>
  <si>
    <t>01019/537905-14</t>
  </si>
  <si>
    <t>491</t>
  </si>
  <si>
    <t>01019/537905-15</t>
  </si>
  <si>
    <t>492</t>
  </si>
  <si>
    <t>01019/537905-16</t>
  </si>
  <si>
    <t>493</t>
  </si>
  <si>
    <t>01019/537905-17</t>
  </si>
  <si>
    <t>494</t>
  </si>
  <si>
    <t>01019/537905-18</t>
  </si>
  <si>
    <t>495</t>
  </si>
  <si>
    <t>01019/537905-19</t>
  </si>
  <si>
    <t>496</t>
  </si>
  <si>
    <t>01019/537905-2</t>
  </si>
  <si>
    <t>497</t>
  </si>
  <si>
    <t>01019/537905-20</t>
  </si>
  <si>
    <t>498</t>
  </si>
  <si>
    <t>01019/537905-21</t>
  </si>
  <si>
    <t>499</t>
  </si>
  <si>
    <t>01019/537905-22</t>
  </si>
  <si>
    <t>500</t>
  </si>
  <si>
    <t>01019/537905-23</t>
  </si>
  <si>
    <t>501</t>
  </si>
  <si>
    <t>01019/537905-24</t>
  </si>
  <si>
    <t>502</t>
  </si>
  <si>
    <t>01019/537905-25</t>
  </si>
  <si>
    <t>503</t>
  </si>
  <si>
    <t>01019/537905-26</t>
  </si>
  <si>
    <t>504</t>
  </si>
  <si>
    <t>01019/537905-27</t>
  </si>
  <si>
    <t>505</t>
  </si>
  <si>
    <t>01019/537905-28</t>
  </si>
  <si>
    <t>506</t>
  </si>
  <si>
    <t>01019/537905-29</t>
  </si>
  <si>
    <t>507</t>
  </si>
  <si>
    <t>01019/537905-3</t>
  </si>
  <si>
    <t>508</t>
  </si>
  <si>
    <t>01019/537905-30</t>
  </si>
  <si>
    <t>509</t>
  </si>
  <si>
    <t>01019/537905-31</t>
  </si>
  <si>
    <t>510</t>
  </si>
  <si>
    <t>01019/537905-32</t>
  </si>
  <si>
    <t>511</t>
  </si>
  <si>
    <t>01019/537905-33</t>
  </si>
  <si>
    <t>512</t>
  </si>
  <si>
    <t>01019/537905-34</t>
  </si>
  <si>
    <t>513</t>
  </si>
  <si>
    <t>01019/537905-35</t>
  </si>
  <si>
    <t>514</t>
  </si>
  <si>
    <t>01019/537905-36</t>
  </si>
  <si>
    <t>515</t>
  </si>
  <si>
    <t>01019/537905-4</t>
  </si>
  <si>
    <t>516</t>
  </si>
  <si>
    <t>01019/537905-5</t>
  </si>
  <si>
    <t>517</t>
  </si>
  <si>
    <t>01019/537905-6</t>
  </si>
  <si>
    <t>518</t>
  </si>
  <si>
    <t>01019/537905-7</t>
  </si>
  <si>
    <t>519</t>
  </si>
  <si>
    <t>01019/537905-8</t>
  </si>
  <si>
    <t>520</t>
  </si>
  <si>
    <t>01019/537905-9</t>
  </si>
  <si>
    <t>521</t>
  </si>
  <si>
    <t>01019/537906-1</t>
  </si>
  <si>
    <t>Стул - Кресло мяхкий (850х800х850мм)</t>
  </si>
  <si>
    <t>522</t>
  </si>
  <si>
    <t>01019/537906-2</t>
  </si>
  <si>
    <t>523</t>
  </si>
  <si>
    <t>01019/537906-3</t>
  </si>
  <si>
    <t>524</t>
  </si>
  <si>
    <t>01019/537906-4</t>
  </si>
  <si>
    <t>525</t>
  </si>
  <si>
    <t>01019/537906-5</t>
  </si>
  <si>
    <t>526</t>
  </si>
  <si>
    <t>01019/537908-1</t>
  </si>
  <si>
    <t>Стул - Кресло поворотное RIGA</t>
  </si>
  <si>
    <t>527</t>
  </si>
  <si>
    <t>01019/537908-2</t>
  </si>
  <si>
    <t>528</t>
  </si>
  <si>
    <t>Мягкая мебель</t>
  </si>
  <si>
    <t>01019/537865-1</t>
  </si>
  <si>
    <t>Прочие - Набор мягкой мебелив набор</t>
  </si>
  <si>
    <t>529</t>
  </si>
  <si>
    <t>01019/537877-1</t>
  </si>
  <si>
    <t>Прочие - Диван 3х местный</t>
  </si>
  <si>
    <t>530</t>
  </si>
  <si>
    <t>01019/537877-10</t>
  </si>
  <si>
    <t>531</t>
  </si>
  <si>
    <t>01019/537877-11</t>
  </si>
  <si>
    <t>532</t>
  </si>
  <si>
    <t>01019/537877-12</t>
  </si>
  <si>
    <t>533</t>
  </si>
  <si>
    <t>01019/537877-13</t>
  </si>
  <si>
    <t>534</t>
  </si>
  <si>
    <t>01019/537877-2</t>
  </si>
  <si>
    <t>535</t>
  </si>
  <si>
    <t>01019/537877-3</t>
  </si>
  <si>
    <t>536</t>
  </si>
  <si>
    <t>01019/537877-4</t>
  </si>
  <si>
    <t>537</t>
  </si>
  <si>
    <t>01019/537877-5</t>
  </si>
  <si>
    <t>538</t>
  </si>
  <si>
    <t>01019/537877-6</t>
  </si>
  <si>
    <t>539</t>
  </si>
  <si>
    <t>01019/537877-7</t>
  </si>
  <si>
    <t>540</t>
  </si>
  <si>
    <t>01019/537877-8</t>
  </si>
  <si>
    <t>541</t>
  </si>
  <si>
    <t>01019/537877-9</t>
  </si>
  <si>
    <t>542</t>
  </si>
  <si>
    <t>1653501015</t>
  </si>
  <si>
    <t>кабинетный набор</t>
  </si>
  <si>
    <t>00226/567281-1</t>
  </si>
  <si>
    <t>Прочие - Yumshoq mebel komplekt(xon bn)</t>
  </si>
  <si>
    <t>(iABS_MAT = 567281) WH</t>
  </si>
  <si>
    <t>543</t>
  </si>
  <si>
    <t>00226/567282-1</t>
  </si>
  <si>
    <t>544</t>
  </si>
  <si>
    <t>00226/567283-1</t>
  </si>
  <si>
    <t>Прочие - Yumshoq mebel ugolok</t>
  </si>
  <si>
    <t>(iABS_MAT = 567283) WH</t>
  </si>
  <si>
    <t>545</t>
  </si>
  <si>
    <t>01019/537863-1</t>
  </si>
  <si>
    <t>Прочие - Тележка по инд. зак600х700х800</t>
  </si>
  <si>
    <t>546</t>
  </si>
  <si>
    <t>1653501018</t>
  </si>
  <si>
    <t>00226/567196-1</t>
  </si>
  <si>
    <t>Офисная мебель - Tumba</t>
  </si>
  <si>
    <t>(iABS_MAT = 567196) WH</t>
  </si>
  <si>
    <t>547</t>
  </si>
  <si>
    <t>00226/567196-2</t>
  </si>
  <si>
    <t>548</t>
  </si>
  <si>
    <t>00226/567196-3</t>
  </si>
  <si>
    <t>549</t>
  </si>
  <si>
    <t>00226/567196-4</t>
  </si>
  <si>
    <t>550</t>
  </si>
  <si>
    <t>00226/567196-5</t>
  </si>
  <si>
    <t>551</t>
  </si>
  <si>
    <t>00226/567196-6</t>
  </si>
  <si>
    <t>552</t>
  </si>
  <si>
    <t>00226/567196-7</t>
  </si>
  <si>
    <t>553</t>
  </si>
  <si>
    <t>00226/567196-8</t>
  </si>
  <si>
    <t>554</t>
  </si>
  <si>
    <t>00226/567196-9</t>
  </si>
  <si>
    <t>555</t>
  </si>
  <si>
    <t>01019/537870-1</t>
  </si>
  <si>
    <t>Прочие - Тумба мобильная 4500х400х850</t>
  </si>
  <si>
    <t>556</t>
  </si>
  <si>
    <t>01019/537875-1</t>
  </si>
  <si>
    <t>Прочие - Тумба мобильная 2400х400х900мм</t>
  </si>
  <si>
    <t>557</t>
  </si>
  <si>
    <t>01019/537876-1</t>
  </si>
  <si>
    <t>Прочие - Тумба мобильная 3330х600х850мм</t>
  </si>
  <si>
    <t>558</t>
  </si>
  <si>
    <t>01019/537880-1</t>
  </si>
  <si>
    <t>Прочие - Тумба мобильная (900х400х850</t>
  </si>
  <si>
    <t>559</t>
  </si>
  <si>
    <t>01019/537880-2</t>
  </si>
  <si>
    <t>560</t>
  </si>
  <si>
    <t>01019/537910-1</t>
  </si>
  <si>
    <t>Шкаф металлический - Шкаф металлический 500х400х650</t>
  </si>
  <si>
    <t>561</t>
  </si>
  <si>
    <t>01019/537910-2</t>
  </si>
  <si>
    <t>562</t>
  </si>
  <si>
    <t>01019/537910-3</t>
  </si>
  <si>
    <t>563</t>
  </si>
  <si>
    <t>01019/537910-4</t>
  </si>
  <si>
    <t>564</t>
  </si>
  <si>
    <t>01019/537910-5</t>
  </si>
  <si>
    <t>565</t>
  </si>
  <si>
    <t>01019/537910-6</t>
  </si>
  <si>
    <t>566</t>
  </si>
  <si>
    <t>01019/537910-7</t>
  </si>
  <si>
    <t>567</t>
  </si>
  <si>
    <t>01019/537910-8</t>
  </si>
  <si>
    <t>568</t>
  </si>
  <si>
    <t>01019/537911-1</t>
  </si>
  <si>
    <t>Шкаф металлический - Шкаф металличес 500х400х1300</t>
  </si>
  <si>
    <t>569</t>
  </si>
  <si>
    <t>01019/537911-2</t>
  </si>
  <si>
    <t>570</t>
  </si>
  <si>
    <t>01019/537911-3</t>
  </si>
  <si>
    <t>571</t>
  </si>
  <si>
    <t>01019/537911-4</t>
  </si>
  <si>
    <t>572</t>
  </si>
  <si>
    <t>01019/537911-5</t>
  </si>
  <si>
    <t>573</t>
  </si>
  <si>
    <t>01019/537911-6</t>
  </si>
  <si>
    <t>574</t>
  </si>
  <si>
    <t>01019/537911-7</t>
  </si>
  <si>
    <t>575</t>
  </si>
  <si>
    <t>01019/537911-8</t>
  </si>
  <si>
    <t>576</t>
  </si>
  <si>
    <t>01019/537912-1</t>
  </si>
  <si>
    <t>Шкаф металлический - Шкаф металличес 800х450х1900</t>
  </si>
  <si>
    <t>577</t>
  </si>
  <si>
    <t>01019/537912-2</t>
  </si>
  <si>
    <t>578</t>
  </si>
  <si>
    <t>01019/537912-3</t>
  </si>
  <si>
    <t>579</t>
  </si>
  <si>
    <t>01019/537912-4</t>
  </si>
  <si>
    <t>580</t>
  </si>
  <si>
    <t>01019/537912-5</t>
  </si>
  <si>
    <t>581</t>
  </si>
  <si>
    <t>01019/537913-1</t>
  </si>
  <si>
    <t>Шкаф металлический - Шкаф металличес 800х450х1800мм</t>
  </si>
  <si>
    <t>582</t>
  </si>
  <si>
    <t>01019/537913-10</t>
  </si>
  <si>
    <t>583</t>
  </si>
  <si>
    <t>01019/537913-11</t>
  </si>
  <si>
    <t>584</t>
  </si>
  <si>
    <t>01019/537913-12</t>
  </si>
  <si>
    <t>585</t>
  </si>
  <si>
    <t>01019/537913-13</t>
  </si>
  <si>
    <t>586</t>
  </si>
  <si>
    <t>01019/537913-14</t>
  </si>
  <si>
    <t>587</t>
  </si>
  <si>
    <t>01019/537913-15</t>
  </si>
  <si>
    <t>588</t>
  </si>
  <si>
    <t>01019/537913-16</t>
  </si>
  <si>
    <t>589</t>
  </si>
  <si>
    <t>01019/537913-17</t>
  </si>
  <si>
    <t>590</t>
  </si>
  <si>
    <t>01019/537913-18</t>
  </si>
  <si>
    <t>591</t>
  </si>
  <si>
    <t>01019/537913-19</t>
  </si>
  <si>
    <t>592</t>
  </si>
  <si>
    <t>01019/537913-2</t>
  </si>
  <si>
    <t>593</t>
  </si>
  <si>
    <t>01019/537913-20</t>
  </si>
  <si>
    <t>594</t>
  </si>
  <si>
    <t>01019/537913-21</t>
  </si>
  <si>
    <t>595</t>
  </si>
  <si>
    <t>01019/537913-22</t>
  </si>
  <si>
    <t>596</t>
  </si>
  <si>
    <t>01019/537913-23</t>
  </si>
  <si>
    <t>597</t>
  </si>
  <si>
    <t>01019/537913-24</t>
  </si>
  <si>
    <t>598</t>
  </si>
  <si>
    <t>01019/537913-25</t>
  </si>
  <si>
    <t>599</t>
  </si>
  <si>
    <t>01019/537913-26</t>
  </si>
  <si>
    <t>600</t>
  </si>
  <si>
    <t>01019/537913-3</t>
  </si>
  <si>
    <t>601</t>
  </si>
  <si>
    <t>01019/537913-4</t>
  </si>
  <si>
    <t>602</t>
  </si>
  <si>
    <t>01019/537913-5</t>
  </si>
  <si>
    <t>603</t>
  </si>
  <si>
    <t>01019/537913-6</t>
  </si>
  <si>
    <t>604</t>
  </si>
  <si>
    <t>01019/537913-7</t>
  </si>
  <si>
    <t>605</t>
  </si>
  <si>
    <t>01019/537913-8</t>
  </si>
  <si>
    <t>606</t>
  </si>
  <si>
    <t>01019/537913-9</t>
  </si>
  <si>
    <t>607</t>
  </si>
  <si>
    <t>01019/563354-1</t>
  </si>
  <si>
    <t>10.08.2022</t>
  </si>
  <si>
    <t>608</t>
  </si>
  <si>
    <t>01019/563354-2</t>
  </si>
  <si>
    <t>609</t>
  </si>
  <si>
    <t>01019/563354-3</t>
  </si>
  <si>
    <t>610</t>
  </si>
  <si>
    <t>01019/563354-4</t>
  </si>
  <si>
    <t>611</t>
  </si>
  <si>
    <t>01019/563356-1</t>
  </si>
  <si>
    <t>Шкаф металлический - 1980*960*480 для юридик дело</t>
  </si>
  <si>
    <t>612</t>
  </si>
  <si>
    <t>01019/563356-2</t>
  </si>
  <si>
    <t>613</t>
  </si>
  <si>
    <t>01019/563356-3</t>
  </si>
  <si>
    <t>614</t>
  </si>
  <si>
    <t>Прочее</t>
  </si>
  <si>
    <t>01019/537874-1</t>
  </si>
  <si>
    <t>Прочие - Трибуна 500х400х1200мм</t>
  </si>
  <si>
    <t>615</t>
  </si>
  <si>
    <t>1653501025</t>
  </si>
  <si>
    <t>Барьер, перегородки</t>
  </si>
  <si>
    <t>00226/567242-1</t>
  </si>
  <si>
    <t>Прочие - Kassa baryer</t>
  </si>
  <si>
    <t>(iABS_MAT = 567242) WH</t>
  </si>
  <si>
    <t>616</t>
  </si>
  <si>
    <t>00226/567242-2</t>
  </si>
  <si>
    <t>617</t>
  </si>
  <si>
    <t>00226/567242-3</t>
  </si>
  <si>
    <t>618</t>
  </si>
  <si>
    <t>00226/567242-4</t>
  </si>
  <si>
    <t>619</t>
  </si>
  <si>
    <t>00226/567242-5</t>
  </si>
  <si>
    <t>620</t>
  </si>
  <si>
    <t>00226/567247-1</t>
  </si>
  <si>
    <t>Прочие - Baryer</t>
  </si>
  <si>
    <t>(iABS_MAT = 567247) WH</t>
  </si>
  <si>
    <t>621</t>
  </si>
  <si>
    <t>00226/567247-2</t>
  </si>
  <si>
    <t>622</t>
  </si>
  <si>
    <t>00226/567247-3</t>
  </si>
  <si>
    <t>623</t>
  </si>
  <si>
    <t>00226/567247-4</t>
  </si>
  <si>
    <t>624</t>
  </si>
  <si>
    <t>00226/567247-5</t>
  </si>
  <si>
    <t>625</t>
  </si>
  <si>
    <t>00226/567248-1</t>
  </si>
  <si>
    <t>Прочие - Baryer.</t>
  </si>
  <si>
    <t>626</t>
  </si>
  <si>
    <t>00226/567248-2</t>
  </si>
  <si>
    <t>627</t>
  </si>
  <si>
    <t>00226/567248-3</t>
  </si>
  <si>
    <t>628</t>
  </si>
  <si>
    <t>00226/567248-4</t>
  </si>
  <si>
    <t>629</t>
  </si>
  <si>
    <t>00226/567248-5</t>
  </si>
  <si>
    <t>Декор</t>
  </si>
  <si>
    <t>01019/537871-1</t>
  </si>
  <si>
    <t>Прочие - Заготовка из ЛМДФ Деря декор</t>
  </si>
  <si>
    <t>631</t>
  </si>
  <si>
    <t>01019/537871-2</t>
  </si>
  <si>
    <t>632</t>
  </si>
  <si>
    <t>01019/537871-3</t>
  </si>
  <si>
    <t>633</t>
  </si>
  <si>
    <t>01019/537871-4</t>
  </si>
  <si>
    <t>634</t>
  </si>
  <si>
    <t>01019/537871-5</t>
  </si>
  <si>
    <t>635</t>
  </si>
  <si>
    <t>01019/537878-1</t>
  </si>
  <si>
    <t>Прочие - Деревянный декор</t>
  </si>
  <si>
    <t>636</t>
  </si>
  <si>
    <t>01019/537879-1</t>
  </si>
  <si>
    <t>Прочие - Заготовка из ЛМДФ деревя декор</t>
  </si>
  <si>
    <t>637</t>
  </si>
  <si>
    <t>Ресепшн (стойка)</t>
  </si>
  <si>
    <t>01019/537861-1</t>
  </si>
  <si>
    <t>Ресепшин - Стойка ресепшен</t>
  </si>
  <si>
    <t>638</t>
  </si>
  <si>
    <t>01019/537883-1</t>
  </si>
  <si>
    <t>Ресепшин - Стойка ресепшен 3050х400х1200</t>
  </si>
  <si>
    <t>639</t>
  </si>
  <si>
    <t>Компьютер (комплект)</t>
  </si>
  <si>
    <t>01144/566098-1</t>
  </si>
  <si>
    <t>Компьютер (комплект) - персоналный компютер</t>
  </si>
  <si>
    <t>01144</t>
  </si>
  <si>
    <t>Xusainov Shakirjan Shanazarovich</t>
  </si>
  <si>
    <t>24.08.2022</t>
  </si>
  <si>
    <t>640</t>
  </si>
  <si>
    <t>00192/556090-1</t>
  </si>
  <si>
    <t>00192</t>
  </si>
  <si>
    <t>Kenjayev Ixtiyor Terkashevich</t>
  </si>
  <si>
    <t>30.06.2022</t>
  </si>
  <si>
    <t>641</t>
  </si>
  <si>
    <t>00192/556090-2</t>
  </si>
  <si>
    <t>642</t>
  </si>
  <si>
    <t>00192/556090-3</t>
  </si>
  <si>
    <t>643</t>
  </si>
  <si>
    <t>00192/556090-4</t>
  </si>
  <si>
    <t>644</t>
  </si>
  <si>
    <t>00192/556090-5</t>
  </si>
  <si>
    <t>645</t>
  </si>
  <si>
    <t>00192/556090-6</t>
  </si>
  <si>
    <t>646</t>
  </si>
  <si>
    <t>00192/556090-7</t>
  </si>
  <si>
    <t>647</t>
  </si>
  <si>
    <t>00192/556090-8</t>
  </si>
  <si>
    <t>648</t>
  </si>
  <si>
    <t>00192/556090-9</t>
  </si>
  <si>
    <t>649</t>
  </si>
  <si>
    <t>00446-1</t>
  </si>
  <si>
    <t>USMANOV ODILJON ARAPJANOVICH</t>
  </si>
  <si>
    <t>Омбор- Усманов О</t>
  </si>
  <si>
    <t>17.03.2022</t>
  </si>
  <si>
    <t>(iABS_MAT = 537969) WH</t>
  </si>
  <si>
    <t>650</t>
  </si>
  <si>
    <t>00446/537969-4</t>
  </si>
  <si>
    <t>651</t>
  </si>
  <si>
    <t>00446/537969-5</t>
  </si>
  <si>
    <t>652</t>
  </si>
  <si>
    <t>00446/537969-6</t>
  </si>
  <si>
    <t>653</t>
  </si>
  <si>
    <t>00446/537969-7</t>
  </si>
  <si>
    <t>654</t>
  </si>
  <si>
    <t>00498/553039-1</t>
  </si>
  <si>
    <t>00498</t>
  </si>
  <si>
    <t>14.06.2022</t>
  </si>
  <si>
    <t>655</t>
  </si>
  <si>
    <t>00498/553039-10</t>
  </si>
  <si>
    <t>656</t>
  </si>
  <si>
    <t>00498/553039-11</t>
  </si>
  <si>
    <t>657</t>
  </si>
  <si>
    <t>00498/553039-12</t>
  </si>
  <si>
    <t>658</t>
  </si>
  <si>
    <t>659</t>
  </si>
  <si>
    <t>00498/553039-14</t>
  </si>
  <si>
    <t>660</t>
  </si>
  <si>
    <t>00498/553039-15</t>
  </si>
  <si>
    <t>661</t>
  </si>
  <si>
    <t>00498/553039-16</t>
  </si>
  <si>
    <t>662</t>
  </si>
  <si>
    <t>00498/553039-17</t>
  </si>
  <si>
    <t>663</t>
  </si>
  <si>
    <t>00498/553039-18</t>
  </si>
  <si>
    <t>664</t>
  </si>
  <si>
    <t>00498/553039-19</t>
  </si>
  <si>
    <t>665</t>
  </si>
  <si>
    <t>00498/553039-2</t>
  </si>
  <si>
    <t>666</t>
  </si>
  <si>
    <t>00498/553039-20</t>
  </si>
  <si>
    <t>667</t>
  </si>
  <si>
    <t>00498/553039-21</t>
  </si>
  <si>
    <t>668</t>
  </si>
  <si>
    <t>00498/553039-22</t>
  </si>
  <si>
    <t>669</t>
  </si>
  <si>
    <t>00498/553039-23</t>
  </si>
  <si>
    <t>670</t>
  </si>
  <si>
    <t>00498/553039-24</t>
  </si>
  <si>
    <t>671</t>
  </si>
  <si>
    <t>00498/553039-3</t>
  </si>
  <si>
    <t>672</t>
  </si>
  <si>
    <t>00498/553039-4</t>
  </si>
  <si>
    <t>673</t>
  </si>
  <si>
    <t>00498/553039-5</t>
  </si>
  <si>
    <t>674</t>
  </si>
  <si>
    <t>00498/553039-6</t>
  </si>
  <si>
    <t>675</t>
  </si>
  <si>
    <t>676</t>
  </si>
  <si>
    <t>00498/553039-8</t>
  </si>
  <si>
    <t>677</t>
  </si>
  <si>
    <t>00498/553039-9</t>
  </si>
  <si>
    <t>678</t>
  </si>
  <si>
    <t>00986/565898-10</t>
  </si>
  <si>
    <t>00986</t>
  </si>
  <si>
    <t>679</t>
  </si>
  <si>
    <t>00986/565898-7</t>
  </si>
  <si>
    <t>680</t>
  </si>
  <si>
    <t>00986/565898-8</t>
  </si>
  <si>
    <t>681</t>
  </si>
  <si>
    <t>00986/565898-9</t>
  </si>
  <si>
    <t>682</t>
  </si>
  <si>
    <t>00989/534586-1</t>
  </si>
  <si>
    <t>Компьютер (комплект) - Моноблок HP Pavilion 24-k0021</t>
  </si>
  <si>
    <t>00989</t>
  </si>
  <si>
    <t>TOSHTEMIROV NAJIMIDDIN MANNONOVICH</t>
  </si>
  <si>
    <t>25.02.2022</t>
  </si>
  <si>
    <t>683</t>
  </si>
  <si>
    <t>00989/534586-2</t>
  </si>
  <si>
    <t>684</t>
  </si>
  <si>
    <t>00989/534586-3</t>
  </si>
  <si>
    <t>685</t>
  </si>
  <si>
    <t>00989/534586-4</t>
  </si>
  <si>
    <t>686</t>
  </si>
  <si>
    <t>01019/560359-1</t>
  </si>
  <si>
    <t>Компьютер (комплект) - Моноблок Acer</t>
  </si>
  <si>
    <t>25.07.2022</t>
  </si>
  <si>
    <t>687</t>
  </si>
  <si>
    <t>01019/560359-10</t>
  </si>
  <si>
    <t>688</t>
  </si>
  <si>
    <t>01019/560359-2</t>
  </si>
  <si>
    <t>689</t>
  </si>
  <si>
    <t>01019/560359-3</t>
  </si>
  <si>
    <t>690</t>
  </si>
  <si>
    <t>01019/560359-4</t>
  </si>
  <si>
    <t>691</t>
  </si>
  <si>
    <t>01019/560359-5</t>
  </si>
  <si>
    <t>692</t>
  </si>
  <si>
    <t>01019/560359-6</t>
  </si>
  <si>
    <t>693</t>
  </si>
  <si>
    <t>01019/560359-7</t>
  </si>
  <si>
    <t>694</t>
  </si>
  <si>
    <t>01019/560359-8</t>
  </si>
  <si>
    <t>695</t>
  </si>
  <si>
    <t>01019/560359-9</t>
  </si>
  <si>
    <t>696</t>
  </si>
  <si>
    <t>697</t>
  </si>
  <si>
    <t>1653502004</t>
  </si>
  <si>
    <t>Принтер МФУ (3  в 1)</t>
  </si>
  <si>
    <t>00192/556088-1</t>
  </si>
  <si>
    <t>698</t>
  </si>
  <si>
    <t>00192/556088-2</t>
  </si>
  <si>
    <t>699</t>
  </si>
  <si>
    <t>00192/556088-3</t>
  </si>
  <si>
    <t>700</t>
  </si>
  <si>
    <t>00446/534774-1</t>
  </si>
  <si>
    <t>28.02.2022</t>
  </si>
  <si>
    <t>(iABS_MAT = 534774) WH</t>
  </si>
  <si>
    <t>701</t>
  </si>
  <si>
    <t>Принтер - Принтер Epson M2170</t>
  </si>
  <si>
    <t>19.08.2022</t>
  </si>
  <si>
    <t>702</t>
  </si>
  <si>
    <t>703</t>
  </si>
  <si>
    <t>704</t>
  </si>
  <si>
    <t>705</t>
  </si>
  <si>
    <t>706</t>
  </si>
  <si>
    <t>707</t>
  </si>
  <si>
    <t>708</t>
  </si>
  <si>
    <t>00498/565257-16</t>
  </si>
  <si>
    <t>709</t>
  </si>
  <si>
    <t>00498/565257-17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</si>
  <si>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</si>
  <si>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</si>
  <si>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</si>
  <si>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</si>
  <si>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</si>
  <si>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</si>
  <si>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</si>
  <si>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</si>
  <si>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</si>
  <si>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</si>
  <si>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00498/565257-8</t>
  </si>
  <si>
    <t>720</t>
  </si>
  <si>
    <t>721</t>
  </si>
  <si>
    <t>Принтер лазерный</t>
  </si>
  <si>
    <t>00986/492352-1</t>
  </si>
  <si>
    <t>06.08.2021</t>
  </si>
  <si>
    <t>722</t>
  </si>
  <si>
    <t>01019/536935-1</t>
  </si>
  <si>
    <t>11.03.2022</t>
  </si>
  <si>
    <t>723</t>
  </si>
  <si>
    <t>01019/536935-2</t>
  </si>
  <si>
    <t>724</t>
  </si>
  <si>
    <t>01019/536935-3</t>
  </si>
  <si>
    <t>725</t>
  </si>
  <si>
    <t>Сканер</t>
  </si>
  <si>
    <t>00446/534802-1</t>
  </si>
  <si>
    <t>(iABS_MAT = 534802) WH</t>
  </si>
  <si>
    <t>726</t>
  </si>
  <si>
    <t>00446/534802-2</t>
  </si>
  <si>
    <t>727</t>
  </si>
  <si>
    <t>00446/534802-3</t>
  </si>
  <si>
    <t>728</t>
  </si>
  <si>
    <t>Термопринтер</t>
  </si>
  <si>
    <t>00226/511058-1</t>
  </si>
  <si>
    <t>10.11.2021</t>
  </si>
  <si>
    <t>729</t>
  </si>
  <si>
    <t>Планшет</t>
  </si>
  <si>
    <t>00226/564430-1</t>
  </si>
  <si>
    <t>ОС - Planshet LENOVO</t>
  </si>
  <si>
    <t>18.08.2022</t>
  </si>
  <si>
    <t>730</t>
  </si>
  <si>
    <t>Коммуникационный шкаф 42 U коммутатор</t>
  </si>
  <si>
    <t>00226/562669-1</t>
  </si>
  <si>
    <t>Сетевые обооруд-я - Kommutator ELTEX</t>
  </si>
  <si>
    <t>08.08.2022</t>
  </si>
  <si>
    <t>731</t>
  </si>
  <si>
    <t>00226/562669-2</t>
  </si>
  <si>
    <t>732</t>
  </si>
  <si>
    <t>00446/550609-1</t>
  </si>
  <si>
    <t>Серверный шкаф (стойка) Dell высотой 42U/ Dell NetShelter SX 42U  Deep Enclosure</t>
  </si>
  <si>
    <t>02.06.2022</t>
  </si>
  <si>
    <t>(iABS_MAT = 550609) WH</t>
  </si>
  <si>
    <t>733</t>
  </si>
  <si>
    <t>01019/561608-1</t>
  </si>
  <si>
    <t>Проч. обор-я для оргтехнике - Коммутатор уровня</t>
  </si>
  <si>
    <t>734</t>
  </si>
  <si>
    <t>01019/561608-2</t>
  </si>
  <si>
    <t>735</t>
  </si>
  <si>
    <t>01019/561608-3</t>
  </si>
  <si>
    <t>736</t>
  </si>
  <si>
    <t>01019/561608-4</t>
  </si>
  <si>
    <t>737</t>
  </si>
  <si>
    <t>01019/561608-5</t>
  </si>
  <si>
    <t>738</t>
  </si>
  <si>
    <t>01019/561608-6</t>
  </si>
  <si>
    <t>739</t>
  </si>
  <si>
    <t>01019/561608-7</t>
  </si>
  <si>
    <t>740</t>
  </si>
  <si>
    <t>01019/561608-8</t>
  </si>
  <si>
    <t>741</t>
  </si>
  <si>
    <t>01019/561608-9</t>
  </si>
  <si>
    <t>742</t>
  </si>
  <si>
    <t>1653502018</t>
  </si>
  <si>
    <t>00446/521129-1</t>
  </si>
  <si>
    <t>27.12.2021</t>
  </si>
  <si>
    <t>(iABS_MAT = 521129) WH</t>
  </si>
  <si>
    <t>743</t>
  </si>
  <si>
    <t>00446/521129-2</t>
  </si>
  <si>
    <t>744</t>
  </si>
  <si>
    <t>00446/521129-3</t>
  </si>
  <si>
    <t>745</t>
  </si>
  <si>
    <t>00446/521129-4</t>
  </si>
  <si>
    <t>746</t>
  </si>
  <si>
    <t>00446/521129-5</t>
  </si>
  <si>
    <t>747</t>
  </si>
  <si>
    <t>Веб Камера</t>
  </si>
  <si>
    <t>01019/549428-1</t>
  </si>
  <si>
    <t>24.05.2022</t>
  </si>
  <si>
    <t>748</t>
  </si>
  <si>
    <t>1653503004</t>
  </si>
  <si>
    <t>Банкнот сартировшик</t>
  </si>
  <si>
    <t>00446/554254-1</t>
  </si>
  <si>
    <t>24.06.2022</t>
  </si>
  <si>
    <t>(iABS_MAT = 554254) WH</t>
  </si>
  <si>
    <t>749</t>
  </si>
  <si>
    <t>01171/560869-1</t>
  </si>
  <si>
    <t>01171</t>
  </si>
  <si>
    <t>Abdusalomov Madaminjon Jaloliddin o`gli</t>
  </si>
  <si>
    <t>18.07.2022</t>
  </si>
  <si>
    <t>750</t>
  </si>
  <si>
    <t>1653504003</t>
  </si>
  <si>
    <t>01084/561494-1</t>
  </si>
  <si>
    <t>Прочие бытовая техника - СТАБИЛИЗАТОР 1-ШТ.</t>
  </si>
  <si>
    <t>01084</t>
  </si>
  <si>
    <t>Bahriyev Shahzod Olimjon o`g`li</t>
  </si>
  <si>
    <t>29.07.2022</t>
  </si>
  <si>
    <t>751</t>
  </si>
  <si>
    <t>15.08.2022</t>
  </si>
  <si>
    <t>(iABS_MAT = 563980) WH</t>
  </si>
  <si>
    <t>752</t>
  </si>
  <si>
    <t>00446/563980-3</t>
  </si>
  <si>
    <t>753</t>
  </si>
  <si>
    <t>00446/563980-4</t>
  </si>
  <si>
    <t>754</t>
  </si>
  <si>
    <t>00446/563980-5</t>
  </si>
  <si>
    <t>755</t>
  </si>
  <si>
    <t>00446/563980-6</t>
  </si>
  <si>
    <t>756</t>
  </si>
  <si>
    <t>Биометрический терминал доступа,  терминал идентифик и контроля</t>
  </si>
  <si>
    <t>01019/490338-1</t>
  </si>
  <si>
    <t>24.07.2021</t>
  </si>
  <si>
    <t>757</t>
  </si>
  <si>
    <t>00226/554344-1</t>
  </si>
  <si>
    <t>Прочие - видео конференцсвязи</t>
  </si>
  <si>
    <t>27.06.2022</t>
  </si>
  <si>
    <t>758</t>
  </si>
  <si>
    <t>счит устр GIGID</t>
  </si>
  <si>
    <t>00446/402923-1</t>
  </si>
  <si>
    <t>12.06.2020</t>
  </si>
  <si>
    <t>(iABS_MAT = 402923) WH</t>
  </si>
  <si>
    <t>759</t>
  </si>
  <si>
    <t>00446/402923-2</t>
  </si>
  <si>
    <t>760</t>
  </si>
  <si>
    <t>00446/402923-3</t>
  </si>
  <si>
    <t>761</t>
  </si>
  <si>
    <t>00446/402923-4</t>
  </si>
  <si>
    <t>762</t>
  </si>
  <si>
    <t>00446/402923-5</t>
  </si>
  <si>
    <t>763</t>
  </si>
  <si>
    <t>00446/402923-6</t>
  </si>
  <si>
    <t>764</t>
  </si>
  <si>
    <t>00498/405247-1</t>
  </si>
  <si>
    <t>18.06.2020</t>
  </si>
  <si>
    <t>765</t>
  </si>
  <si>
    <t>01154/406518-1</t>
  </si>
  <si>
    <t>01154</t>
  </si>
  <si>
    <t>Abdullayev Aziz Abduganiyevich</t>
  </si>
  <si>
    <t>24.06.2020</t>
  </si>
  <si>
    <t>766</t>
  </si>
  <si>
    <t>Oгнетушитель</t>
  </si>
  <si>
    <t>18.12.2019</t>
  </si>
  <si>
    <t>(iABS_MAT = 357004) WH</t>
  </si>
  <si>
    <t>767</t>
  </si>
  <si>
    <t>00446/357004-10</t>
  </si>
  <si>
    <t>768</t>
  </si>
  <si>
    <t>00446/357004-11</t>
  </si>
  <si>
    <t>769</t>
  </si>
  <si>
    <t>00446/357004-12</t>
  </si>
  <si>
    <t>770</t>
  </si>
  <si>
    <t>00446/357004-13</t>
  </si>
  <si>
    <t>771</t>
  </si>
  <si>
    <t>00446/357004-14</t>
  </si>
  <si>
    <t>772</t>
  </si>
  <si>
    <t>00446/357004-15</t>
  </si>
  <si>
    <t>773</t>
  </si>
  <si>
    <t>00446/357004-16</t>
  </si>
  <si>
    <t>774</t>
  </si>
  <si>
    <t>00446/357004-17</t>
  </si>
  <si>
    <t>775</t>
  </si>
  <si>
    <t>00446/357004-18</t>
  </si>
  <si>
    <t>776</t>
  </si>
  <si>
    <t>00446/357004-19</t>
  </si>
  <si>
    <t>777</t>
  </si>
  <si>
    <t>00446/357004-2</t>
  </si>
  <si>
    <t>778</t>
  </si>
  <si>
    <t>779</t>
  </si>
  <si>
    <t>00446/357004-21</t>
  </si>
  <si>
    <t>780</t>
  </si>
  <si>
    <t>00446/357004-22</t>
  </si>
  <si>
    <t>781</t>
  </si>
  <si>
    <t>00446/357004-23</t>
  </si>
  <si>
    <t>782</t>
  </si>
  <si>
    <t>00446/357004-24</t>
  </si>
  <si>
    <t>783</t>
  </si>
  <si>
    <t>00446/357004-3</t>
  </si>
  <si>
    <t>784</t>
  </si>
  <si>
    <t>00446/357004-4</t>
  </si>
  <si>
    <t>785</t>
  </si>
  <si>
    <t>00446/357004-5</t>
  </si>
  <si>
    <t>786</t>
  </si>
  <si>
    <t>00446/357004-6</t>
  </si>
  <si>
    <t>787</t>
  </si>
  <si>
    <t>00446/357004-7</t>
  </si>
  <si>
    <t>788</t>
  </si>
  <si>
    <t>00446/357004-8</t>
  </si>
  <si>
    <t>789</t>
  </si>
  <si>
    <t>00446/357004-9</t>
  </si>
  <si>
    <t>790</t>
  </si>
  <si>
    <t>00446/357005-1</t>
  </si>
  <si>
    <t>(iABS_MAT = 357005) WH</t>
  </si>
  <si>
    <t>791</t>
  </si>
  <si>
    <t>Машинка для переплета</t>
  </si>
  <si>
    <t>01144/481148-1</t>
  </si>
  <si>
    <t>24.05.2021</t>
  </si>
  <si>
    <t>792</t>
  </si>
  <si>
    <t>00982/353558-1</t>
  </si>
  <si>
    <t>03.12.2019</t>
  </si>
  <si>
    <t>793</t>
  </si>
  <si>
    <t>00982/353558-2</t>
  </si>
  <si>
    <t>794</t>
  </si>
  <si>
    <t>1653507011</t>
  </si>
  <si>
    <t>01084/567190-1</t>
  </si>
  <si>
    <t>795</t>
  </si>
  <si>
    <t>01084/567190-2</t>
  </si>
  <si>
    <t>796</t>
  </si>
  <si>
    <t>1653507012</t>
  </si>
  <si>
    <t>00226/558188-1</t>
  </si>
  <si>
    <t>14.07.2022</t>
  </si>
  <si>
    <t>(iABS_MAT = 558188) WH</t>
  </si>
  <si>
    <t>797</t>
  </si>
  <si>
    <t>00226/558188-10</t>
  </si>
  <si>
    <t>798</t>
  </si>
  <si>
    <t>00226/558188-11</t>
  </si>
  <si>
    <t>799</t>
  </si>
  <si>
    <t>00226/558188-12</t>
  </si>
  <si>
    <t>800</t>
  </si>
  <si>
    <t>00226/558188-13</t>
  </si>
  <si>
    <t>801</t>
  </si>
  <si>
    <t>00226/558188-14</t>
  </si>
  <si>
    <t>802</t>
  </si>
  <si>
    <t>00226/558188-15</t>
  </si>
  <si>
    <t>803</t>
  </si>
  <si>
    <t>00226/558188-16</t>
  </si>
  <si>
    <t>804</t>
  </si>
  <si>
    <t>00226/558188-17</t>
  </si>
  <si>
    <t>805</t>
  </si>
  <si>
    <t>00226/558188-18</t>
  </si>
  <si>
    <t>806</t>
  </si>
  <si>
    <t>00226/558188-19</t>
  </si>
  <si>
    <t>807</t>
  </si>
  <si>
    <t>00226/558188-2</t>
  </si>
  <si>
    <t>808</t>
  </si>
  <si>
    <t>00226/558188-20</t>
  </si>
  <si>
    <t>809</t>
  </si>
  <si>
    <t>00226/558188-3</t>
  </si>
  <si>
    <t>810</t>
  </si>
  <si>
    <t>00226/558188-4</t>
  </si>
  <si>
    <t>811</t>
  </si>
  <si>
    <t>00226/558188-5</t>
  </si>
  <si>
    <t>812</t>
  </si>
  <si>
    <t>00226/558188-6</t>
  </si>
  <si>
    <t>813</t>
  </si>
  <si>
    <t>00226/558188-7</t>
  </si>
  <si>
    <t>814</t>
  </si>
  <si>
    <t>00226/558188-8</t>
  </si>
  <si>
    <t>815</t>
  </si>
  <si>
    <t>00226/558188-9</t>
  </si>
  <si>
    <t>816</t>
  </si>
  <si>
    <t>IP-Телефон, видеотелефон</t>
  </si>
  <si>
    <t>00446/519605-1</t>
  </si>
  <si>
    <t>23.12.2021</t>
  </si>
  <si>
    <t>(iABS_MAT = 519605) WH</t>
  </si>
  <si>
    <t>817</t>
  </si>
  <si>
    <t>00446/519606-1</t>
  </si>
  <si>
    <t>IP Телефон аппар. GXP2160</t>
  </si>
  <si>
    <t>(iABS_MAT = 519606) WH</t>
  </si>
  <si>
    <t>818</t>
  </si>
  <si>
    <t>Рекламные принадлежности, световые буквы,светодиод. лампочка " аэропорт " и др.</t>
  </si>
  <si>
    <t>00446/443983-1</t>
  </si>
  <si>
    <t>03.12.2020</t>
  </si>
  <si>
    <t>(iABS_MAT = 443983) WH</t>
  </si>
  <si>
    <t>819</t>
  </si>
  <si>
    <t>16541</t>
  </si>
  <si>
    <t>Оборудование для осуществления расчетов платежными картами</t>
  </si>
  <si>
    <t>Терминалы валютный</t>
  </si>
  <si>
    <t>00226/325631-1</t>
  </si>
  <si>
    <t>03.07.2019</t>
  </si>
  <si>
    <t>820</t>
  </si>
  <si>
    <t>00226/325631-2</t>
  </si>
  <si>
    <t>821</t>
  </si>
  <si>
    <t>00446/248654-1</t>
  </si>
  <si>
    <t>30.03.2018</t>
  </si>
  <si>
    <t>(iABS_MAT = 248654) WH</t>
  </si>
  <si>
    <t>822</t>
  </si>
  <si>
    <t>00446/248654-2</t>
  </si>
  <si>
    <t>823</t>
  </si>
  <si>
    <t>00446/248654-3</t>
  </si>
  <si>
    <t>824</t>
  </si>
  <si>
    <t>00446/248654-4</t>
  </si>
  <si>
    <t>825</t>
  </si>
  <si>
    <t>00446/248654-5</t>
  </si>
  <si>
    <t>826</t>
  </si>
  <si>
    <t>00498/323388-1</t>
  </si>
  <si>
    <t>827</t>
  </si>
  <si>
    <t>00498/323388-2</t>
  </si>
  <si>
    <t>828</t>
  </si>
  <si>
    <t>00585/324434-1</t>
  </si>
  <si>
    <t>00585</t>
  </si>
  <si>
    <t>Oteniyazov Hamirniyaz Xojaniyazovich</t>
  </si>
  <si>
    <t>10.07.2019</t>
  </si>
  <si>
    <t>829</t>
  </si>
  <si>
    <t>00585/324434-2</t>
  </si>
  <si>
    <t>830</t>
  </si>
  <si>
    <t>00986/331183-1</t>
  </si>
  <si>
    <t>08.08.2019</t>
  </si>
  <si>
    <t>831</t>
  </si>
  <si>
    <t>00986/331183-2</t>
  </si>
  <si>
    <t>832</t>
  </si>
  <si>
    <t>00986/331183-3</t>
  </si>
  <si>
    <t>833</t>
  </si>
  <si>
    <t>00986/331183-4</t>
  </si>
  <si>
    <t>834</t>
  </si>
  <si>
    <t>00986/331183-5</t>
  </si>
  <si>
    <t>835</t>
  </si>
  <si>
    <t>01144/322900-1</t>
  </si>
  <si>
    <t>01.07.2019</t>
  </si>
  <si>
    <t>836</t>
  </si>
  <si>
    <t>01144/322900-2</t>
  </si>
  <si>
    <t>837</t>
  </si>
  <si>
    <t>01144/322900-3</t>
  </si>
  <si>
    <t>838</t>
  </si>
  <si>
    <t>01144/322900-4</t>
  </si>
  <si>
    <t>839</t>
  </si>
  <si>
    <t>01144/322900-5</t>
  </si>
  <si>
    <t>840</t>
  </si>
  <si>
    <t>1654101002</t>
  </si>
  <si>
    <t>Терминалы EMV Uzcard</t>
  </si>
  <si>
    <t>00192/512411-1</t>
  </si>
  <si>
    <t>16.11.2021</t>
  </si>
  <si>
    <t>841</t>
  </si>
  <si>
    <t>00192/512411-2</t>
  </si>
  <si>
    <t>842</t>
  </si>
  <si>
    <t>00192/512411-3</t>
  </si>
  <si>
    <t>843</t>
  </si>
  <si>
    <t>00226/546518-3</t>
  </si>
  <si>
    <t>06.05.2022</t>
  </si>
  <si>
    <t>844</t>
  </si>
  <si>
    <t>00226/546518-4</t>
  </si>
  <si>
    <t>845</t>
  </si>
  <si>
    <t>00282/439044-1</t>
  </si>
  <si>
    <t>00282</t>
  </si>
  <si>
    <t>Raxmanov Alisher Saidkamolovich</t>
  </si>
  <si>
    <t>03.11.2020</t>
  </si>
  <si>
    <t>846</t>
  </si>
  <si>
    <t>00282/439044-10</t>
  </si>
  <si>
    <t>847</t>
  </si>
  <si>
    <t>00282/439044-11</t>
  </si>
  <si>
    <t>848</t>
  </si>
  <si>
    <t>00282/439044-12</t>
  </si>
  <si>
    <t>849</t>
  </si>
  <si>
    <t>00282/439044-13</t>
  </si>
  <si>
    <t>850</t>
  </si>
  <si>
    <t>00282/439044-14</t>
  </si>
  <si>
    <t>851</t>
  </si>
  <si>
    <t>00282/439044-15</t>
  </si>
  <si>
    <t>852</t>
  </si>
  <si>
    <t>00282/439044-16</t>
  </si>
  <si>
    <t>853</t>
  </si>
  <si>
    <t>00282/439044-17</t>
  </si>
  <si>
    <t>854</t>
  </si>
  <si>
    <t>00282/439044-18</t>
  </si>
  <si>
    <t>855</t>
  </si>
  <si>
    <t>00282/439044-19</t>
  </si>
  <si>
    <t>856</t>
  </si>
  <si>
    <t>00282/439044-2</t>
  </si>
  <si>
    <t>857</t>
  </si>
  <si>
    <t>00282/439044-3</t>
  </si>
  <si>
    <t>858</t>
  </si>
  <si>
    <t>00282/439044-4</t>
  </si>
  <si>
    <t>859</t>
  </si>
  <si>
    <t>00282/439044-5</t>
  </si>
  <si>
    <t>860</t>
  </si>
  <si>
    <t>00282/439044-6</t>
  </si>
  <si>
    <t>861</t>
  </si>
  <si>
    <t>00282/439044-7</t>
  </si>
  <si>
    <t>862</t>
  </si>
  <si>
    <t>00282/439044-8</t>
  </si>
  <si>
    <t>863</t>
  </si>
  <si>
    <t>00282/439044-9</t>
  </si>
  <si>
    <t>864</t>
  </si>
  <si>
    <t>00282/439045-1</t>
  </si>
  <si>
    <t>865</t>
  </si>
  <si>
    <t>00282/439045-2</t>
  </si>
  <si>
    <t>866</t>
  </si>
  <si>
    <t>00368/466180-1</t>
  </si>
  <si>
    <t>00368</t>
  </si>
  <si>
    <t>TASHMURATOV ABDULLA SAPAROVICH</t>
  </si>
  <si>
    <t>15.03.2021</t>
  </si>
  <si>
    <t>867</t>
  </si>
  <si>
    <t>00368/466180-2</t>
  </si>
  <si>
    <t>868</t>
  </si>
  <si>
    <t>00368/466180-3</t>
  </si>
  <si>
    <t>869</t>
  </si>
  <si>
    <t>00368/466319-1</t>
  </si>
  <si>
    <t>870</t>
  </si>
  <si>
    <t>00368/466319-10</t>
  </si>
  <si>
    <t>871</t>
  </si>
  <si>
    <t>00368/466319-11</t>
  </si>
  <si>
    <t>872</t>
  </si>
  <si>
    <t>00368/466319-12</t>
  </si>
  <si>
    <t>873</t>
  </si>
  <si>
    <t>00368/466319-13</t>
  </si>
  <si>
    <t>874</t>
  </si>
  <si>
    <t>00368/466319-14</t>
  </si>
  <si>
    <t>875</t>
  </si>
  <si>
    <t>00368/466319-15</t>
  </si>
  <si>
    <t>876</t>
  </si>
  <si>
    <t>00368/466319-16</t>
  </si>
  <si>
    <t>877</t>
  </si>
  <si>
    <t>00368/466319-17</t>
  </si>
  <si>
    <t>878</t>
  </si>
  <si>
    <t>00368/466319-18</t>
  </si>
  <si>
    <t>879</t>
  </si>
  <si>
    <t>00368/466319-19</t>
  </si>
  <si>
    <t>880</t>
  </si>
  <si>
    <t>00368/466319-2</t>
  </si>
  <si>
    <t>881</t>
  </si>
  <si>
    <t>00368/466319-20</t>
  </si>
  <si>
    <t>882</t>
  </si>
  <si>
    <t>00368/466319-3</t>
  </si>
  <si>
    <t>883</t>
  </si>
  <si>
    <t>00368/466319-4</t>
  </si>
  <si>
    <t>884</t>
  </si>
  <si>
    <t>00368/466319-5</t>
  </si>
  <si>
    <t>885</t>
  </si>
  <si>
    <t>00368/466319-6</t>
  </si>
  <si>
    <t>886</t>
  </si>
  <si>
    <t>00368/466319-7</t>
  </si>
  <si>
    <t>887</t>
  </si>
  <si>
    <t>00368/466319-8</t>
  </si>
  <si>
    <t>888</t>
  </si>
  <si>
    <t>00368/466319-9</t>
  </si>
  <si>
    <t>889</t>
  </si>
  <si>
    <t>17.12.2020</t>
  </si>
  <si>
    <t>(iABS_MAT = 446361) WH</t>
  </si>
  <si>
    <t>890</t>
  </si>
  <si>
    <t>00446/446361-2</t>
  </si>
  <si>
    <t>891</t>
  </si>
  <si>
    <t>00446/446361-3</t>
  </si>
  <si>
    <t>892</t>
  </si>
  <si>
    <t>00446/446361-4</t>
  </si>
  <si>
    <t>893</t>
  </si>
  <si>
    <t>00446/446361-5</t>
  </si>
  <si>
    <t>894</t>
  </si>
  <si>
    <t>00498/434249-1</t>
  </si>
  <si>
    <t>23.10.2020</t>
  </si>
  <si>
    <t>895</t>
  </si>
  <si>
    <t>00551/567639-10</t>
  </si>
  <si>
    <t>Торговый Терминал "PAX S90 GPRS"</t>
  </si>
  <si>
    <t>00551</t>
  </si>
  <si>
    <t>Masharipov Ollabergan Eshchanbayevich</t>
  </si>
  <si>
    <t>896</t>
  </si>
  <si>
    <t>00551/567639-2</t>
  </si>
  <si>
    <t>897</t>
  </si>
  <si>
    <t>00551/567639-3</t>
  </si>
  <si>
    <t>898</t>
  </si>
  <si>
    <t>00551/567639-4</t>
  </si>
  <si>
    <t>899</t>
  </si>
  <si>
    <t>00551/567639-5</t>
  </si>
  <si>
    <t>900</t>
  </si>
  <si>
    <t>00551/567639-6</t>
  </si>
  <si>
    <t>901</t>
  </si>
  <si>
    <t>00551/567639-7</t>
  </si>
  <si>
    <t>902</t>
  </si>
  <si>
    <t>00551/567639-8</t>
  </si>
  <si>
    <t>903</t>
  </si>
  <si>
    <t>00551/567639-9</t>
  </si>
  <si>
    <t>904</t>
  </si>
  <si>
    <t>01084/526702-1</t>
  </si>
  <si>
    <t>13.01.2022</t>
  </si>
  <si>
    <t>905</t>
  </si>
  <si>
    <t>01144/432719-1</t>
  </si>
  <si>
    <t>20.10.2020</t>
  </si>
  <si>
    <t>906</t>
  </si>
  <si>
    <t>01144/432719-10</t>
  </si>
  <si>
    <t>907</t>
  </si>
  <si>
    <t>01144/432719-11</t>
  </si>
  <si>
    <t>908</t>
  </si>
  <si>
    <t>01144/432719-12</t>
  </si>
  <si>
    <t>909</t>
  </si>
  <si>
    <t>01144/432719-13</t>
  </si>
  <si>
    <t>910</t>
  </si>
  <si>
    <t>01144/432719-14</t>
  </si>
  <si>
    <t>911</t>
  </si>
  <si>
    <t>01144/432719-15</t>
  </si>
  <si>
    <t>912</t>
  </si>
  <si>
    <t>01144/432719-2</t>
  </si>
  <si>
    <t>913</t>
  </si>
  <si>
    <t>01144/432719-3</t>
  </si>
  <si>
    <t>914</t>
  </si>
  <si>
    <t>01144/432719-4</t>
  </si>
  <si>
    <t>915</t>
  </si>
  <si>
    <t>01144/432719-5</t>
  </si>
  <si>
    <t>916</t>
  </si>
  <si>
    <t>01144/432719-6</t>
  </si>
  <si>
    <t>917</t>
  </si>
  <si>
    <t>01144/432719-7</t>
  </si>
  <si>
    <t>918</t>
  </si>
  <si>
    <t>01144/432719-8</t>
  </si>
  <si>
    <t>919</t>
  </si>
  <si>
    <t>01144/432719-9</t>
  </si>
  <si>
    <t>920</t>
  </si>
  <si>
    <t>1654101003</t>
  </si>
  <si>
    <t>Мобил. терминал. устр. (HUMO)</t>
  </si>
  <si>
    <t>00111/525301-1</t>
  </si>
  <si>
    <t>00111</t>
  </si>
  <si>
    <t>07.01.2022</t>
  </si>
  <si>
    <t>921</t>
  </si>
  <si>
    <t>00111/525301-2</t>
  </si>
  <si>
    <t>922</t>
  </si>
  <si>
    <t>00111/525301-3</t>
  </si>
  <si>
    <t>923</t>
  </si>
  <si>
    <t>00111/525301-4</t>
  </si>
  <si>
    <t>924</t>
  </si>
  <si>
    <t>00111/525301-5</t>
  </si>
  <si>
    <t>925</t>
  </si>
  <si>
    <t>00192/528923-1</t>
  </si>
  <si>
    <t>14.01.2022</t>
  </si>
  <si>
    <t>926</t>
  </si>
  <si>
    <t>00192/528923-10</t>
  </si>
  <si>
    <t>927</t>
  </si>
  <si>
    <t>00192/528923-11</t>
  </si>
  <si>
    <t>928</t>
  </si>
  <si>
    <t>00192/528923-12</t>
  </si>
  <si>
    <t>929</t>
  </si>
  <si>
    <t>00192/528923-13</t>
  </si>
  <si>
    <t>930</t>
  </si>
  <si>
    <t>00192/528923-14</t>
  </si>
  <si>
    <t>931</t>
  </si>
  <si>
    <t>00192/528923-15</t>
  </si>
  <si>
    <t>932</t>
  </si>
  <si>
    <t>00192/528923-16</t>
  </si>
  <si>
    <t>933</t>
  </si>
  <si>
    <t>00192/528923-17</t>
  </si>
  <si>
    <t>934</t>
  </si>
  <si>
    <t>00192/528923-18</t>
  </si>
  <si>
    <t>935</t>
  </si>
  <si>
    <t>00192/528923-19</t>
  </si>
  <si>
    <t>936</t>
  </si>
  <si>
    <t>00192/528923-2</t>
  </si>
  <si>
    <t>937</t>
  </si>
  <si>
    <t>00192/528923-20</t>
  </si>
  <si>
    <t>938</t>
  </si>
  <si>
    <t>00192/528923-21</t>
  </si>
  <si>
    <t>939</t>
  </si>
  <si>
    <t>00192/528923-22</t>
  </si>
  <si>
    <t>940</t>
  </si>
  <si>
    <t>00192/528923-23</t>
  </si>
  <si>
    <t>941</t>
  </si>
  <si>
    <t>00192/528923-24</t>
  </si>
  <si>
    <t>942</t>
  </si>
  <si>
    <t>00192/528923-25</t>
  </si>
  <si>
    <t>943</t>
  </si>
  <si>
    <t>00192/528923-26</t>
  </si>
  <si>
    <t>944</t>
  </si>
  <si>
    <t>00192/528923-27</t>
  </si>
  <si>
    <t>945</t>
  </si>
  <si>
    <t>00192/528923-28</t>
  </si>
  <si>
    <t>946</t>
  </si>
  <si>
    <t>00192/528923-29</t>
  </si>
  <si>
    <t>947</t>
  </si>
  <si>
    <t>00192/528923-3</t>
  </si>
  <si>
    <t>948</t>
  </si>
  <si>
    <t>00192/528923-31</t>
  </si>
  <si>
    <t>949</t>
  </si>
  <si>
    <t>00192/528923-4</t>
  </si>
  <si>
    <t>950</t>
  </si>
  <si>
    <t>00192/528923-5</t>
  </si>
  <si>
    <t>951</t>
  </si>
  <si>
    <t>00192/528923-6</t>
  </si>
  <si>
    <t>952</t>
  </si>
  <si>
    <t>00192/528923-7</t>
  </si>
  <si>
    <t>953</t>
  </si>
  <si>
    <t>00192/528923-8</t>
  </si>
  <si>
    <t>954</t>
  </si>
  <si>
    <t>00192/528923-9</t>
  </si>
  <si>
    <t>955</t>
  </si>
  <si>
    <t>00192/553953-1</t>
  </si>
  <si>
    <t>21.06.2022</t>
  </si>
  <si>
    <t>956</t>
  </si>
  <si>
    <t>00200</t>
  </si>
  <si>
    <t>Umarov Tulkin Buriyevich</t>
  </si>
  <si>
    <t>07.02.2022</t>
  </si>
  <si>
    <t>957</t>
  </si>
  <si>
    <t>958</t>
  </si>
  <si>
    <t>00200/532567-15</t>
  </si>
  <si>
    <t>959</t>
  </si>
  <si>
    <t>00200/532567-16</t>
  </si>
  <si>
    <t>960</t>
  </si>
  <si>
    <t>00200/532567-17</t>
  </si>
  <si>
    <t>961</t>
  </si>
  <si>
    <t>00200/532567-18</t>
  </si>
  <si>
    <t>962</t>
  </si>
  <si>
    <t>00200/532567-19</t>
  </si>
  <si>
    <t>963</t>
  </si>
  <si>
    <t>00200/532567-2</t>
  </si>
  <si>
    <t>964</t>
  </si>
  <si>
    <t>00200/532567-20</t>
  </si>
  <si>
    <t>965</t>
  </si>
  <si>
    <t>00200/532567-21</t>
  </si>
  <si>
    <t>966</t>
  </si>
  <si>
    <t>00200/532567-22</t>
  </si>
  <si>
    <t>967</t>
  </si>
  <si>
    <t>00200/532567-23</t>
  </si>
  <si>
    <t>968</t>
  </si>
  <si>
    <t>00200/532567-24</t>
  </si>
  <si>
    <t>969</t>
  </si>
  <si>
    <t>00200/532567-3</t>
  </si>
  <si>
    <t>970</t>
  </si>
  <si>
    <t>00200/532567-4</t>
  </si>
  <si>
    <t>971</t>
  </si>
  <si>
    <t>00200/532567-5</t>
  </si>
  <si>
    <t>972</t>
  </si>
  <si>
    <t>00200/532567-6</t>
  </si>
  <si>
    <t>973</t>
  </si>
  <si>
    <t>00200/532567-7</t>
  </si>
  <si>
    <t>974</t>
  </si>
  <si>
    <t>00200/532567-8</t>
  </si>
  <si>
    <t>975</t>
  </si>
  <si>
    <t>00200/532567-9</t>
  </si>
  <si>
    <t>976</t>
  </si>
  <si>
    <t>00200/545340-1</t>
  </si>
  <si>
    <t>27.04.2022</t>
  </si>
  <si>
    <t>977</t>
  </si>
  <si>
    <t>00200/553592-1</t>
  </si>
  <si>
    <t>20.06.2022</t>
  </si>
  <si>
    <t>978</t>
  </si>
  <si>
    <t>00226/526851-15</t>
  </si>
  <si>
    <t>(iABS_MAT = 526851) WH</t>
  </si>
  <si>
    <t>979</t>
  </si>
  <si>
    <t>00226/526851-16</t>
  </si>
  <si>
    <t>980</t>
  </si>
  <si>
    <t>00226/526851-17</t>
  </si>
  <si>
    <t>981</t>
  </si>
  <si>
    <t>00226/526851-18</t>
  </si>
  <si>
    <t>982</t>
  </si>
  <si>
    <t>00226/526851-19</t>
  </si>
  <si>
    <t>983</t>
  </si>
  <si>
    <t>00226/526851-2</t>
  </si>
  <si>
    <t>984</t>
  </si>
  <si>
    <t>00226/526851-20</t>
  </si>
  <si>
    <t>985</t>
  </si>
  <si>
    <t>00226/526851-21</t>
  </si>
  <si>
    <t>986</t>
  </si>
  <si>
    <t>00226/526851-22</t>
  </si>
  <si>
    <t>987</t>
  </si>
  <si>
    <t>00226/526851-23</t>
  </si>
  <si>
    <t>988</t>
  </si>
  <si>
    <t>00226/526851-24</t>
  </si>
  <si>
    <t>989</t>
  </si>
  <si>
    <t>00226/526851-25</t>
  </si>
  <si>
    <t>990</t>
  </si>
  <si>
    <t>00226/526851-26</t>
  </si>
  <si>
    <t>991</t>
  </si>
  <si>
    <t>00226/526851-27</t>
  </si>
  <si>
    <t>992</t>
  </si>
  <si>
    <t>00226/526851-28</t>
  </si>
  <si>
    <t>993</t>
  </si>
  <si>
    <t>00226/526851-29</t>
  </si>
  <si>
    <t>994</t>
  </si>
  <si>
    <t>00226/526851-3</t>
  </si>
  <si>
    <t>995</t>
  </si>
  <si>
    <t>00226/526851-30</t>
  </si>
  <si>
    <t>996</t>
  </si>
  <si>
    <t>00226/526851-31</t>
  </si>
  <si>
    <t>997</t>
  </si>
  <si>
    <t>00226/526851-32</t>
  </si>
  <si>
    <t>998</t>
  </si>
  <si>
    <t>00226/526851-33</t>
  </si>
  <si>
    <t>999</t>
  </si>
  <si>
    <t>00226/526851-34</t>
  </si>
  <si>
    <t>1000</t>
  </si>
  <si>
    <t>00226/526851-35</t>
  </si>
  <si>
    <t>1001</t>
  </si>
  <si>
    <t>00226/526851-4</t>
  </si>
  <si>
    <t>1002</t>
  </si>
  <si>
    <t>00226/526851-5</t>
  </si>
  <si>
    <t>1003</t>
  </si>
  <si>
    <t>00226/526851-6</t>
  </si>
  <si>
    <t>1004</t>
  </si>
  <si>
    <t>00226/526851-7</t>
  </si>
  <si>
    <t>1005</t>
  </si>
  <si>
    <t>00226/526851-8</t>
  </si>
  <si>
    <t>1006</t>
  </si>
  <si>
    <t>00226/526851-9</t>
  </si>
  <si>
    <t>1007</t>
  </si>
  <si>
    <t>00282/526327-10</t>
  </si>
  <si>
    <t>11.01.2022</t>
  </si>
  <si>
    <t>1008</t>
  </si>
  <si>
    <t>00282/526327-11</t>
  </si>
  <si>
    <t>1009</t>
  </si>
  <si>
    <t>00282/526327-12</t>
  </si>
  <si>
    <t>1010</t>
  </si>
  <si>
    <t>00282/526327-13</t>
  </si>
  <si>
    <t>1011</t>
  </si>
  <si>
    <t>00282/526327-14</t>
  </si>
  <si>
    <t>1012</t>
  </si>
  <si>
    <t>00282/526327-15</t>
  </si>
  <si>
    <t>1013</t>
  </si>
  <si>
    <t>00282/526327-16</t>
  </si>
  <si>
    <t>1014</t>
  </si>
  <si>
    <t>00282/526327-17</t>
  </si>
  <si>
    <t>1015</t>
  </si>
  <si>
    <t>00282/526327-18</t>
  </si>
  <si>
    <t>1016</t>
  </si>
  <si>
    <t>00282/526327-19</t>
  </si>
  <si>
    <t>1017</t>
  </si>
  <si>
    <t>00282/526327-20</t>
  </si>
  <si>
    <t>1018</t>
  </si>
  <si>
    <t>00282/526327-21</t>
  </si>
  <si>
    <t>1019</t>
  </si>
  <si>
    <t>00282/526327-22</t>
  </si>
  <si>
    <t>1020</t>
  </si>
  <si>
    <t>00282/526327-23</t>
  </si>
  <si>
    <t>1021</t>
  </si>
  <si>
    <t>00282/526327-24</t>
  </si>
  <si>
    <t>1022</t>
  </si>
  <si>
    <t>00282/526327-25</t>
  </si>
  <si>
    <t>1023</t>
  </si>
  <si>
    <t>00282/526327-6</t>
  </si>
  <si>
    <t>1024</t>
  </si>
  <si>
    <t>00282/526327-7</t>
  </si>
  <si>
    <t>1025</t>
  </si>
  <si>
    <t>00282/526327-8</t>
  </si>
  <si>
    <t>1026</t>
  </si>
  <si>
    <t>00282/526327-9</t>
  </si>
  <si>
    <t>1027</t>
  </si>
  <si>
    <t>00328/525909-1</t>
  </si>
  <si>
    <t>00328</t>
  </si>
  <si>
    <t>Xonaliyev Baxrom Bekmuratovich</t>
  </si>
  <si>
    <t>1028</t>
  </si>
  <si>
    <t>00328/525909-10</t>
  </si>
  <si>
    <t>1029</t>
  </si>
  <si>
    <t>00328/525909-11</t>
  </si>
  <si>
    <t>1030</t>
  </si>
  <si>
    <t>00328/525909-12</t>
  </si>
  <si>
    <t>1031</t>
  </si>
  <si>
    <t>00328/525909-13</t>
  </si>
  <si>
    <t>1032</t>
  </si>
  <si>
    <t>00328/525909-14</t>
  </si>
  <si>
    <t>1033</t>
  </si>
  <si>
    <t>00328/525909-15</t>
  </si>
  <si>
    <t>1034</t>
  </si>
  <si>
    <t>00328/525909-16</t>
  </si>
  <si>
    <t>1035</t>
  </si>
  <si>
    <t>00328/525909-17</t>
  </si>
  <si>
    <t>1036</t>
  </si>
  <si>
    <t>00328/525909-18</t>
  </si>
  <si>
    <t>1037</t>
  </si>
  <si>
    <t>00328/525909-19</t>
  </si>
  <si>
    <t>1038</t>
  </si>
  <si>
    <t>00328/525909-2</t>
  </si>
  <si>
    <t>1039</t>
  </si>
  <si>
    <t>00328/525909-20</t>
  </si>
  <si>
    <t>1040</t>
  </si>
  <si>
    <t>00328/525909-3</t>
  </si>
  <si>
    <t>1041</t>
  </si>
  <si>
    <t>00328/525909-4</t>
  </si>
  <si>
    <t>1042</t>
  </si>
  <si>
    <t>00328/525909-5</t>
  </si>
  <si>
    <t>1043</t>
  </si>
  <si>
    <t>00328/525909-6</t>
  </si>
  <si>
    <t>1044</t>
  </si>
  <si>
    <t>00328/525909-7</t>
  </si>
  <si>
    <t>1045</t>
  </si>
  <si>
    <t>00328/525909-8</t>
  </si>
  <si>
    <t>1046</t>
  </si>
  <si>
    <t>00328/525909-9</t>
  </si>
  <si>
    <t>1047</t>
  </si>
  <si>
    <t>00368/525118-1</t>
  </si>
  <si>
    <t>1048</t>
  </si>
  <si>
    <t>00368/525118-10</t>
  </si>
  <si>
    <t>1049</t>
  </si>
  <si>
    <t>00368/525118-11</t>
  </si>
  <si>
    <t>1050</t>
  </si>
  <si>
    <t>00368/525118-12</t>
  </si>
  <si>
    <t>1051</t>
  </si>
  <si>
    <t>00368/525118-13</t>
  </si>
  <si>
    <t>1052</t>
  </si>
  <si>
    <t>00368/525118-14</t>
  </si>
  <si>
    <t>1053</t>
  </si>
  <si>
    <t>00368/525118-15</t>
  </si>
  <si>
    <t>1054</t>
  </si>
  <si>
    <t>00368/525118-16</t>
  </si>
  <si>
    <t>1055</t>
  </si>
  <si>
    <t>00368/525118-17</t>
  </si>
  <si>
    <t>1056</t>
  </si>
  <si>
    <t>00368/525118-18</t>
  </si>
  <si>
    <t>1057</t>
  </si>
  <si>
    <t>00368/525118-19</t>
  </si>
  <si>
    <t>1058</t>
  </si>
  <si>
    <t>00368/525118-2</t>
  </si>
  <si>
    <t>1059</t>
  </si>
  <si>
    <t>00368/525118-20</t>
  </si>
  <si>
    <t>1060</t>
  </si>
  <si>
    <t>00368/525118-21</t>
  </si>
  <si>
    <t>1061</t>
  </si>
  <si>
    <t>00368/525118-22</t>
  </si>
  <si>
    <t>1062</t>
  </si>
  <si>
    <t>00368/525118-23</t>
  </si>
  <si>
    <t>1063</t>
  </si>
  <si>
    <t>00368/525118-24</t>
  </si>
  <si>
    <t>1064</t>
  </si>
  <si>
    <t>00368/525118-25</t>
  </si>
  <si>
    <t>1065</t>
  </si>
  <si>
    <t>00368/525118-26</t>
  </si>
  <si>
    <t>1066</t>
  </si>
  <si>
    <t>00368/525118-27</t>
  </si>
  <si>
    <t>1067</t>
  </si>
  <si>
    <t>00368/525118-28</t>
  </si>
  <si>
    <t>1068</t>
  </si>
  <si>
    <t>00368/525118-29</t>
  </si>
  <si>
    <t>1069</t>
  </si>
  <si>
    <t>00368/525118-3</t>
  </si>
  <si>
    <t>1070</t>
  </si>
  <si>
    <t>00368/525118-30</t>
  </si>
  <si>
    <t>1071</t>
  </si>
  <si>
    <t>00368/525118-31</t>
  </si>
  <si>
    <t>1072</t>
  </si>
  <si>
    <t>00368/525118-32</t>
  </si>
  <si>
    <t>1073</t>
  </si>
  <si>
    <t>00368/525118-33</t>
  </si>
  <si>
    <t>1074</t>
  </si>
  <si>
    <t>00368/525118-34</t>
  </si>
  <si>
    <t>1075</t>
  </si>
  <si>
    <t>00368/525118-35</t>
  </si>
  <si>
    <t>1076</t>
  </si>
  <si>
    <t>00368/525118-36</t>
  </si>
  <si>
    <t>1077</t>
  </si>
  <si>
    <t>00368/525118-37</t>
  </si>
  <si>
    <t>1078</t>
  </si>
  <si>
    <t>00368/525118-38</t>
  </si>
  <si>
    <t>1079</t>
  </si>
  <si>
    <t>00368/525118-39</t>
  </si>
  <si>
    <t>1080</t>
  </si>
  <si>
    <t>00368/525118-4</t>
  </si>
  <si>
    <t>1081</t>
  </si>
  <si>
    <t>00368/525118-40</t>
  </si>
  <si>
    <t>1082</t>
  </si>
  <si>
    <t>00368/525118-41</t>
  </si>
  <si>
    <t>1083</t>
  </si>
  <si>
    <t>00368/525118-42</t>
  </si>
  <si>
    <t>1084</t>
  </si>
  <si>
    <t>00368/525118-43</t>
  </si>
  <si>
    <t>1085</t>
  </si>
  <si>
    <t>00368/525118-44</t>
  </si>
  <si>
    <t>1086</t>
  </si>
  <si>
    <t>00368/525118-45</t>
  </si>
  <si>
    <t>1087</t>
  </si>
  <si>
    <t>00368/525118-46</t>
  </si>
  <si>
    <t>1088</t>
  </si>
  <si>
    <t>00368/525118-47</t>
  </si>
  <si>
    <t>1089</t>
  </si>
  <si>
    <t>00368/525118-5</t>
  </si>
  <si>
    <t>1090</t>
  </si>
  <si>
    <t>00368/525118-6</t>
  </si>
  <si>
    <t>1091</t>
  </si>
  <si>
    <t>00368/525118-7</t>
  </si>
  <si>
    <t>1092</t>
  </si>
  <si>
    <t>00368/525118-8</t>
  </si>
  <si>
    <t>1093</t>
  </si>
  <si>
    <t>00368/525118-9</t>
  </si>
  <si>
    <t>1094</t>
  </si>
  <si>
    <t>00368/559757-1</t>
  </si>
  <si>
    <t>20.07.2022</t>
  </si>
  <si>
    <t>1095</t>
  </si>
  <si>
    <t>00446/361089-1</t>
  </si>
  <si>
    <t>28.12.2019</t>
  </si>
  <si>
    <t>(iABS_MAT = 361089) WH</t>
  </si>
  <si>
    <t>1096</t>
  </si>
  <si>
    <t>00446/361089-2</t>
  </si>
  <si>
    <t>1097</t>
  </si>
  <si>
    <t>00446/361089-3</t>
  </si>
  <si>
    <t>1098</t>
  </si>
  <si>
    <t>00446/361089-4</t>
  </si>
  <si>
    <t>1099</t>
  </si>
  <si>
    <t>00446/522787-108</t>
  </si>
  <si>
    <t>29.12.2021</t>
  </si>
  <si>
    <t>(iABS_MAT = 522787) WH</t>
  </si>
  <si>
    <t>1100</t>
  </si>
  <si>
    <t>00446/522787-109</t>
  </si>
  <si>
    <t>1101</t>
  </si>
  <si>
    <t>00446/522787-11</t>
  </si>
  <si>
    <t>1102</t>
  </si>
  <si>
    <t>00446/522787-110</t>
  </si>
  <si>
    <t>1103</t>
  </si>
  <si>
    <t>00446/522787-111</t>
  </si>
  <si>
    <t>1104</t>
  </si>
  <si>
    <t>00446/522787-112</t>
  </si>
  <si>
    <t>1105</t>
  </si>
  <si>
    <t>00446/522787-113</t>
  </si>
  <si>
    <t>1106</t>
  </si>
  <si>
    <t>00446/522787-114</t>
  </si>
  <si>
    <t>1107</t>
  </si>
  <si>
    <t>00446/522787-115</t>
  </si>
  <si>
    <t>1108</t>
  </si>
  <si>
    <t>00446/522787-116</t>
  </si>
  <si>
    <t>1109</t>
  </si>
  <si>
    <t>00446/522787-117</t>
  </si>
  <si>
    <t>1110</t>
  </si>
  <si>
    <t>00446/522787-118</t>
  </si>
  <si>
    <t>1111</t>
  </si>
  <si>
    <t>00446/522787-119</t>
  </si>
  <si>
    <t>1112</t>
  </si>
  <si>
    <t>00446/522787-12</t>
  </si>
  <si>
    <t>1113</t>
  </si>
  <si>
    <t>00446/522787-120</t>
  </si>
  <si>
    <t>1114</t>
  </si>
  <si>
    <t>00446/522787-121</t>
  </si>
  <si>
    <t>1115</t>
  </si>
  <si>
    <t>00446/522787-122</t>
  </si>
  <si>
    <t>1116</t>
  </si>
  <si>
    <t>00446/522787-123</t>
  </si>
  <si>
    <t>1117</t>
  </si>
  <si>
    <t>00446/522787-124</t>
  </si>
  <si>
    <t>1118</t>
  </si>
  <si>
    <t>00446/522787-125</t>
  </si>
  <si>
    <t>1119</t>
  </si>
  <si>
    <t>00446/522787-126</t>
  </si>
  <si>
    <t>1120</t>
  </si>
  <si>
    <t>00446/522787-127</t>
  </si>
  <si>
    <t>1121</t>
  </si>
  <si>
    <t>00446/522787-128</t>
  </si>
  <si>
    <t>1122</t>
  </si>
  <si>
    <t>00446/522787-129</t>
  </si>
  <si>
    <t>1123</t>
  </si>
  <si>
    <t>00446/522787-13</t>
  </si>
  <si>
    <t>1124</t>
  </si>
  <si>
    <t>00446/522787-130</t>
  </si>
  <si>
    <t>1125</t>
  </si>
  <si>
    <t>00446/522787-131</t>
  </si>
  <si>
    <t>1126</t>
  </si>
  <si>
    <t>00446/522787-132</t>
  </si>
  <si>
    <t>1127</t>
  </si>
  <si>
    <t>00446/522787-133</t>
  </si>
  <si>
    <t>1128</t>
  </si>
  <si>
    <t>00446/522787-134</t>
  </si>
  <si>
    <t>1129</t>
  </si>
  <si>
    <t>00446/522787-135</t>
  </si>
  <si>
    <t>1130</t>
  </si>
  <si>
    <t>00446/522787-136</t>
  </si>
  <si>
    <t>1131</t>
  </si>
  <si>
    <t>00446/522787-137</t>
  </si>
  <si>
    <t>1132</t>
  </si>
  <si>
    <t>00446/522787-138</t>
  </si>
  <si>
    <t>1133</t>
  </si>
  <si>
    <t>00446/522787-139</t>
  </si>
  <si>
    <t>1134</t>
  </si>
  <si>
    <t>00446/522787-14</t>
  </si>
  <si>
    <t>1135</t>
  </si>
  <si>
    <t>00446/522787-140</t>
  </si>
  <si>
    <t>1136</t>
  </si>
  <si>
    <t>00446/522787-141</t>
  </si>
  <si>
    <t>1137</t>
  </si>
  <si>
    <t>00446/522787-142</t>
  </si>
  <si>
    <t>1138</t>
  </si>
  <si>
    <t>00446/522787-143</t>
  </si>
  <si>
    <t>1139</t>
  </si>
  <si>
    <t>00446/522787-144</t>
  </si>
  <si>
    <t>1140</t>
  </si>
  <si>
    <t>00446/522787-145</t>
  </si>
  <si>
    <t>1141</t>
  </si>
  <si>
    <t>00446/522787-146</t>
  </si>
  <si>
    <t>1142</t>
  </si>
  <si>
    <t>00446/522787-147</t>
  </si>
  <si>
    <t>1143</t>
  </si>
  <si>
    <t>00446/522787-148</t>
  </si>
  <si>
    <t>1144</t>
  </si>
  <si>
    <t>00446/522787-149</t>
  </si>
  <si>
    <t>1145</t>
  </si>
  <si>
    <t>00446/522787-15</t>
  </si>
  <si>
    <t>1146</t>
  </si>
  <si>
    <t>00446/522787-150</t>
  </si>
  <si>
    <t>1147</t>
  </si>
  <si>
    <t>00446/522787-151</t>
  </si>
  <si>
    <t>00446/522787-152</t>
  </si>
  <si>
    <t>1149</t>
  </si>
  <si>
    <t>00446/522787-153</t>
  </si>
  <si>
    <t>1150</t>
  </si>
  <si>
    <t>00446/522787-154</t>
  </si>
  <si>
    <t>1151</t>
  </si>
  <si>
    <t>00446/522787-155</t>
  </si>
  <si>
    <t>1152</t>
  </si>
  <si>
    <t>00446/522787-156</t>
  </si>
  <si>
    <t>1153</t>
  </si>
  <si>
    <t>00446/522787-157</t>
  </si>
  <si>
    <t>1154</t>
  </si>
  <si>
    <t>00446/522787-158</t>
  </si>
  <si>
    <t>1155</t>
  </si>
  <si>
    <t>00446/522787-159</t>
  </si>
  <si>
    <t>1156</t>
  </si>
  <si>
    <t>00446/522787-16</t>
  </si>
  <si>
    <t>1157</t>
  </si>
  <si>
    <t>00446/522787-160</t>
  </si>
  <si>
    <t>1158</t>
  </si>
  <si>
    <t>00446/522787-161</t>
  </si>
  <si>
    <t>1159</t>
  </si>
  <si>
    <t>00446/522787-162</t>
  </si>
  <si>
    <t>1160</t>
  </si>
  <si>
    <t>00446/522787-163</t>
  </si>
  <si>
    <t>1161</t>
  </si>
  <si>
    <t>00446/522787-164</t>
  </si>
  <si>
    <t>1162</t>
  </si>
  <si>
    <t>00446/522787-165</t>
  </si>
  <si>
    <t>1163</t>
  </si>
  <si>
    <t>00446/522787-166</t>
  </si>
  <si>
    <t>1164</t>
  </si>
  <si>
    <t>00446/522787-167</t>
  </si>
  <si>
    <t>1165</t>
  </si>
  <si>
    <t>00446/522787-168</t>
  </si>
  <si>
    <t>1166</t>
  </si>
  <si>
    <t>00446/522787-169</t>
  </si>
  <si>
    <t>1167</t>
  </si>
  <si>
    <t>00446/522787-17</t>
  </si>
  <si>
    <t>1168</t>
  </si>
  <si>
    <t>00446/522787-170</t>
  </si>
  <si>
    <t>1169</t>
  </si>
  <si>
    <t>00446/522787-171</t>
  </si>
  <si>
    <t>1170</t>
  </si>
  <si>
    <t>00446/522787-172</t>
  </si>
  <si>
    <t>1171</t>
  </si>
  <si>
    <t>00446/522787-173</t>
  </si>
  <si>
    <t>1172</t>
  </si>
  <si>
    <t>00446/522787-174</t>
  </si>
  <si>
    <t>1173</t>
  </si>
  <si>
    <t>00446/522787-175</t>
  </si>
  <si>
    <t>1174</t>
  </si>
  <si>
    <t>00446/522787-176</t>
  </si>
  <si>
    <t>1175</t>
  </si>
  <si>
    <t>00446/522787-177</t>
  </si>
  <si>
    <t>1176</t>
  </si>
  <si>
    <t>00446/522787-178</t>
  </si>
  <si>
    <t>1177</t>
  </si>
  <si>
    <t>00446/522787-179</t>
  </si>
  <si>
    <t>1178</t>
  </si>
  <si>
    <t>00446/522787-18</t>
  </si>
  <si>
    <t>1179</t>
  </si>
  <si>
    <t>00446/522787-180</t>
  </si>
  <si>
    <t>1180</t>
  </si>
  <si>
    <t>00446/522787-181</t>
  </si>
  <si>
    <t>1181</t>
  </si>
  <si>
    <t>00446/522787-182</t>
  </si>
  <si>
    <t>1182</t>
  </si>
  <si>
    <t>00446/522787-183</t>
  </si>
  <si>
    <t>1183</t>
  </si>
  <si>
    <t>00446/522787-184</t>
  </si>
  <si>
    <t>1184</t>
  </si>
  <si>
    <t>00446/522787-185</t>
  </si>
  <si>
    <t>1185</t>
  </si>
  <si>
    <t>00446/522787-186</t>
  </si>
  <si>
    <t>1186</t>
  </si>
  <si>
    <t>00446/522787-187</t>
  </si>
  <si>
    <t>1187</t>
  </si>
  <si>
    <t>00446/522787-188</t>
  </si>
  <si>
    <t>1188</t>
  </si>
  <si>
    <t>00446/522787-189</t>
  </si>
  <si>
    <t>1189</t>
  </si>
  <si>
    <t>00446/522787-19</t>
  </si>
  <si>
    <t>1190</t>
  </si>
  <si>
    <t>00446/522787-190</t>
  </si>
  <si>
    <t>1191</t>
  </si>
  <si>
    <t>00446/522787-191</t>
  </si>
  <si>
    <t>1192</t>
  </si>
  <si>
    <t>00446/522787-192</t>
  </si>
  <si>
    <t>1193</t>
  </si>
  <si>
    <t>00446/522787-193</t>
  </si>
  <si>
    <t>1194</t>
  </si>
  <si>
    <t>00446/522787-194</t>
  </si>
  <si>
    <t>1195</t>
  </si>
  <si>
    <t>00446/522787-195</t>
  </si>
  <si>
    <t>1196</t>
  </si>
  <si>
    <t>00446/522787-196</t>
  </si>
  <si>
    <t>1197</t>
  </si>
  <si>
    <t>00446/522787-197</t>
  </si>
  <si>
    <t>1198</t>
  </si>
  <si>
    <t>00446/522787-198</t>
  </si>
  <si>
    <t>1199</t>
  </si>
  <si>
    <t>00446/522787-199</t>
  </si>
  <si>
    <t>1200</t>
  </si>
  <si>
    <t>00446/522787-2</t>
  </si>
  <si>
    <t>1201</t>
  </si>
  <si>
    <t>00446/522787-20</t>
  </si>
  <si>
    <t>1202</t>
  </si>
  <si>
    <t>00446/522787-200</t>
  </si>
  <si>
    <t>1203</t>
  </si>
  <si>
    <t>00446/522787-201</t>
  </si>
  <si>
    <t>1204</t>
  </si>
  <si>
    <t>00446/522787-202</t>
  </si>
  <si>
    <t>1205</t>
  </si>
  <si>
    <t>00446/522787-203</t>
  </si>
  <si>
    <t>1206</t>
  </si>
  <si>
    <t>00446/522787-204</t>
  </si>
  <si>
    <t>1207</t>
  </si>
  <si>
    <t>00446/522787-205</t>
  </si>
  <si>
    <t>1208</t>
  </si>
  <si>
    <t>00446/522787-206</t>
  </si>
  <si>
    <t>1209</t>
  </si>
  <si>
    <t>00446/522787-207</t>
  </si>
  <si>
    <t>1210</t>
  </si>
  <si>
    <t>00446/522787-208</t>
  </si>
  <si>
    <t>1211</t>
  </si>
  <si>
    <t>00446/522787-209</t>
  </si>
  <si>
    <t>1212</t>
  </si>
  <si>
    <t>00446/522787-21</t>
  </si>
  <si>
    <t>1213</t>
  </si>
  <si>
    <t>00446/522787-210</t>
  </si>
  <si>
    <t>1214</t>
  </si>
  <si>
    <t>00446/522787-211</t>
  </si>
  <si>
    <t>1215</t>
  </si>
  <si>
    <t>00446/522787-212</t>
  </si>
  <si>
    <t>1216</t>
  </si>
  <si>
    <t>00446/522787-213</t>
  </si>
  <si>
    <t>1217</t>
  </si>
  <si>
    <t>00446/522787-214</t>
  </si>
  <si>
    <t>1218</t>
  </si>
  <si>
    <t>00446/522787-215</t>
  </si>
  <si>
    <t>1219</t>
  </si>
  <si>
    <t>00446/522787-216</t>
  </si>
  <si>
    <t>1220</t>
  </si>
  <si>
    <t>00446/522787-217</t>
  </si>
  <si>
    <t>1221</t>
  </si>
  <si>
    <t>00446/522787-218</t>
  </si>
  <si>
    <t>1222</t>
  </si>
  <si>
    <t>00446/522787-219</t>
  </si>
  <si>
    <t>1223</t>
  </si>
  <si>
    <t>00446/522787-22</t>
  </si>
  <si>
    <t>1224</t>
  </si>
  <si>
    <t>00446/522787-220</t>
  </si>
  <si>
    <t>1225</t>
  </si>
  <si>
    <t>00446/522787-221</t>
  </si>
  <si>
    <t>1226</t>
  </si>
  <si>
    <t>00446/522787-222</t>
  </si>
  <si>
    <t>1227</t>
  </si>
  <si>
    <t>00446/522787-223</t>
  </si>
  <si>
    <t>1228</t>
  </si>
  <si>
    <t>00446/522787-224</t>
  </si>
  <si>
    <t>1229</t>
  </si>
  <si>
    <t>00446/522787-225</t>
  </si>
  <si>
    <t>1230</t>
  </si>
  <si>
    <t>00446/522787-226</t>
  </si>
  <si>
    <t>1231</t>
  </si>
  <si>
    <t>00446/522787-227</t>
  </si>
  <si>
    <t>1232</t>
  </si>
  <si>
    <t>00446/522787-228</t>
  </si>
  <si>
    <t>1233</t>
  </si>
  <si>
    <t>00446/522787-229</t>
  </si>
  <si>
    <t>1234</t>
  </si>
  <si>
    <t>00446/522787-23</t>
  </si>
  <si>
    <t>1235</t>
  </si>
  <si>
    <t>00446/522787-230</t>
  </si>
  <si>
    <t>1236</t>
  </si>
  <si>
    <t>00446/522787-231</t>
  </si>
  <si>
    <t>1237</t>
  </si>
  <si>
    <t>00446/522787-232</t>
  </si>
  <si>
    <t>1238</t>
  </si>
  <si>
    <t>00446/522787-233</t>
  </si>
  <si>
    <t>1239</t>
  </si>
  <si>
    <t>00446/522787-234</t>
  </si>
  <si>
    <t>1240</t>
  </si>
  <si>
    <t>00446/522787-235</t>
  </si>
  <si>
    <t>1241</t>
  </si>
  <si>
    <t>00446/522787-236</t>
  </si>
  <si>
    <t>1242</t>
  </si>
  <si>
    <t>00446/522787-237</t>
  </si>
  <si>
    <t>1243</t>
  </si>
  <si>
    <t>00446/522787-238</t>
  </si>
  <si>
    <t>1244</t>
  </si>
  <si>
    <t>00446/522787-239</t>
  </si>
  <si>
    <t>1245</t>
  </si>
  <si>
    <t>00446/522787-24</t>
  </si>
  <si>
    <t>1246</t>
  </si>
  <si>
    <t>00446/522787-240</t>
  </si>
  <si>
    <t>1247</t>
  </si>
  <si>
    <t>00446/522787-241</t>
  </si>
  <si>
    <t>1248</t>
  </si>
  <si>
    <t>00446/522787-242</t>
  </si>
  <si>
    <t>1249</t>
  </si>
  <si>
    <t>00446/522787-243</t>
  </si>
  <si>
    <t>1250</t>
  </si>
  <si>
    <t>00446/522787-244</t>
  </si>
  <si>
    <t>1251</t>
  </si>
  <si>
    <t>00446/522787-245</t>
  </si>
  <si>
    <t>1252</t>
  </si>
  <si>
    <t>00446/522787-246</t>
  </si>
  <si>
    <t>1253</t>
  </si>
  <si>
    <t>00446/522787-247</t>
  </si>
  <si>
    <t>1254</t>
  </si>
  <si>
    <t>00446/522787-248</t>
  </si>
  <si>
    <t>1255</t>
  </si>
  <si>
    <t>00446/522787-249</t>
  </si>
  <si>
    <t>1256</t>
  </si>
  <si>
    <t>00446/522787-25</t>
  </si>
  <si>
    <t>1257</t>
  </si>
  <si>
    <t>00446/522787-250</t>
  </si>
  <si>
    <t>1258</t>
  </si>
  <si>
    <t>00446/522787-251</t>
  </si>
  <si>
    <t>1259</t>
  </si>
  <si>
    <t>00446/522787-252</t>
  </si>
  <si>
    <t>1260</t>
  </si>
  <si>
    <t>00446/522787-253</t>
  </si>
  <si>
    <t>1261</t>
  </si>
  <si>
    <t>00446/522787-254</t>
  </si>
  <si>
    <t>1262</t>
  </si>
  <si>
    <t>00446/522787-255</t>
  </si>
  <si>
    <t>1263</t>
  </si>
  <si>
    <t>00446/522787-256</t>
  </si>
  <si>
    <t>1264</t>
  </si>
  <si>
    <t>00446/522787-257</t>
  </si>
  <si>
    <t>1265</t>
  </si>
  <si>
    <t>00446/522787-258</t>
  </si>
  <si>
    <t>1266</t>
  </si>
  <si>
    <t>00446/522787-259</t>
  </si>
  <si>
    <t>1267</t>
  </si>
  <si>
    <t>00446/522787-26</t>
  </si>
  <si>
    <t>1268</t>
  </si>
  <si>
    <t>00446/522787-260</t>
  </si>
  <si>
    <t>1269</t>
  </si>
  <si>
    <t>00446/522787-261</t>
  </si>
  <si>
    <t>1270</t>
  </si>
  <si>
    <t>00446/522787-262</t>
  </si>
  <si>
    <t>1271</t>
  </si>
  <si>
    <t>00446/522787-263</t>
  </si>
  <si>
    <t>1272</t>
  </si>
  <si>
    <t>00446/522787-264</t>
  </si>
  <si>
    <t>1273</t>
  </si>
  <si>
    <t>00446/522787-265</t>
  </si>
  <si>
    <t>1274</t>
  </si>
  <si>
    <t>00446/522787-266</t>
  </si>
  <si>
    <t>1275</t>
  </si>
  <si>
    <t>00446/522787-267</t>
  </si>
  <si>
    <t>1276</t>
  </si>
  <si>
    <t>00446/522787-268</t>
  </si>
  <si>
    <t>1277</t>
  </si>
  <si>
    <t>00446/522787-269</t>
  </si>
  <si>
    <t>1278</t>
  </si>
  <si>
    <t>00446/522787-27</t>
  </si>
  <si>
    <t>1279</t>
  </si>
  <si>
    <t>00446/522787-270</t>
  </si>
  <si>
    <t>1280</t>
  </si>
  <si>
    <t>00446/522787-271</t>
  </si>
  <si>
    <t>1281</t>
  </si>
  <si>
    <t>00446/522787-272</t>
  </si>
  <si>
    <t>1282</t>
  </si>
  <si>
    <t>00446/522787-273</t>
  </si>
  <si>
    <t>1283</t>
  </si>
  <si>
    <t>00446/522787-274</t>
  </si>
  <si>
    <t>1284</t>
  </si>
  <si>
    <t>00446/522787-275</t>
  </si>
  <si>
    <t>1285</t>
  </si>
  <si>
    <t>00446/522787-276</t>
  </si>
  <si>
    <t>1286</t>
  </si>
  <si>
    <t>00446/522787-277</t>
  </si>
  <si>
    <t>1287</t>
  </si>
  <si>
    <t>00446/522787-278</t>
  </si>
  <si>
    <t>1288</t>
  </si>
  <si>
    <t>00446/522787-279</t>
  </si>
  <si>
    <t>1289</t>
  </si>
  <si>
    <t>00446/522787-28</t>
  </si>
  <si>
    <t>1290</t>
  </si>
  <si>
    <t>00446/522787-280</t>
  </si>
  <si>
    <t>1291</t>
  </si>
  <si>
    <t>00446/522787-281</t>
  </si>
  <si>
    <t>1292</t>
  </si>
  <si>
    <t>00446/522787-282</t>
  </si>
  <si>
    <t>1293</t>
  </si>
  <si>
    <t>00446/522787-283</t>
  </si>
  <si>
    <t>1294</t>
  </si>
  <si>
    <t>00446/522787-284</t>
  </si>
  <si>
    <t>1295</t>
  </si>
  <si>
    <t>00446/522787-285</t>
  </si>
  <si>
    <t>1296</t>
  </si>
  <si>
    <t>00446/522787-286</t>
  </si>
  <si>
    <t>1297</t>
  </si>
  <si>
    <t>00446/522787-287</t>
  </si>
  <si>
    <t>1298</t>
  </si>
  <si>
    <t>00446/522787-288</t>
  </si>
  <si>
    <t>1299</t>
  </si>
  <si>
    <t>00446/522787-289</t>
  </si>
  <si>
    <t>1300</t>
  </si>
  <si>
    <t>00446/522787-29</t>
  </si>
  <si>
    <t>1301</t>
  </si>
  <si>
    <t>00446/522787-290</t>
  </si>
  <si>
    <t>1302</t>
  </si>
  <si>
    <t>00446/522787-291</t>
  </si>
  <si>
    <t>1303</t>
  </si>
  <si>
    <t>00446/522787-292</t>
  </si>
  <si>
    <t>1304</t>
  </si>
  <si>
    <t>00446/522787-293</t>
  </si>
  <si>
    <t>1305</t>
  </si>
  <si>
    <t>00446/522787-294</t>
  </si>
  <si>
    <t>1306</t>
  </si>
  <si>
    <t>00446/522787-295</t>
  </si>
  <si>
    <t>1307</t>
  </si>
  <si>
    <t>00446/522787-296</t>
  </si>
  <si>
    <t>1308</t>
  </si>
  <si>
    <t>00446/522787-297</t>
  </si>
  <si>
    <t>1309</t>
  </si>
  <si>
    <t>00446/522787-298</t>
  </si>
  <si>
    <t>1310</t>
  </si>
  <si>
    <t>00446/522787-299</t>
  </si>
  <si>
    <t>1311</t>
  </si>
  <si>
    <t>00446/522787-3</t>
  </si>
  <si>
    <t>1312</t>
  </si>
  <si>
    <t>00446/522787-30</t>
  </si>
  <si>
    <t>1313</t>
  </si>
  <si>
    <t>00446/522787-300</t>
  </si>
  <si>
    <t>1314</t>
  </si>
  <si>
    <t>00446/522787-301</t>
  </si>
  <si>
    <t>1315</t>
  </si>
  <si>
    <t>00446/522787-302</t>
  </si>
  <si>
    <t>1316</t>
  </si>
  <si>
    <t>00446/522787-303</t>
  </si>
  <si>
    <t>1317</t>
  </si>
  <si>
    <t>00446/522787-304</t>
  </si>
  <si>
    <t>1318</t>
  </si>
  <si>
    <t>00446/522787-305</t>
  </si>
  <si>
    <t>1319</t>
  </si>
  <si>
    <t>00446/522787-306</t>
  </si>
  <si>
    <t>1320</t>
  </si>
  <si>
    <t>00446/522787-307</t>
  </si>
  <si>
    <t>1321</t>
  </si>
  <si>
    <t>00446/522787-308</t>
  </si>
  <si>
    <t>1322</t>
  </si>
  <si>
    <t>00446/522787-309</t>
  </si>
  <si>
    <t>1323</t>
  </si>
  <si>
    <t>00446/522787-31</t>
  </si>
  <si>
    <t>1324</t>
  </si>
  <si>
    <t>00446/522787-310</t>
  </si>
  <si>
    <t>1325</t>
  </si>
  <si>
    <t>00446/522787-311</t>
  </si>
  <si>
    <t>1326</t>
  </si>
  <si>
    <t>00446/522787-312</t>
  </si>
  <si>
    <t>1327</t>
  </si>
  <si>
    <t>00446/522787-313</t>
  </si>
  <si>
    <t>1328</t>
  </si>
  <si>
    <t>00446/522787-314</t>
  </si>
  <si>
    <t>1329</t>
  </si>
  <si>
    <t>00446/522787-315</t>
  </si>
  <si>
    <t>1330</t>
  </si>
  <si>
    <t>00446/522787-316</t>
  </si>
  <si>
    <t>1331</t>
  </si>
  <si>
    <t>00446/522787-317</t>
  </si>
  <si>
    <t>1332</t>
  </si>
  <si>
    <t>00446/522787-318</t>
  </si>
  <si>
    <t>1333</t>
  </si>
  <si>
    <t>00446/522787-319</t>
  </si>
  <si>
    <t>1334</t>
  </si>
  <si>
    <t>00446/522787-32</t>
  </si>
  <si>
    <t>1335</t>
  </si>
  <si>
    <t>00446/522787-320</t>
  </si>
  <si>
    <t>1336</t>
  </si>
  <si>
    <t>00446/522787-321</t>
  </si>
  <si>
    <t>1337</t>
  </si>
  <si>
    <t>00446/522787-322</t>
  </si>
  <si>
    <t>1338</t>
  </si>
  <si>
    <t>00446/522787-323</t>
  </si>
  <si>
    <t>1339</t>
  </si>
  <si>
    <t>00446/522787-324</t>
  </si>
  <si>
    <t>1340</t>
  </si>
  <si>
    <t>00446/522787-325</t>
  </si>
  <si>
    <t>1341</t>
  </si>
  <si>
    <t>00446/522787-326</t>
  </si>
  <si>
    <t>1342</t>
  </si>
  <si>
    <t>00446/522787-327</t>
  </si>
  <si>
    <t>1343</t>
  </si>
  <si>
    <t>00446/522787-328</t>
  </si>
  <si>
    <t>1344</t>
  </si>
  <si>
    <t>00446/522787-329</t>
  </si>
  <si>
    <t>1345</t>
  </si>
  <si>
    <t>00446/522787-33</t>
  </si>
  <si>
    <t>1346</t>
  </si>
  <si>
    <t>00446/522787-330</t>
  </si>
  <si>
    <t>1347</t>
  </si>
  <si>
    <t>00446/522787-331</t>
  </si>
  <si>
    <t>1348</t>
  </si>
  <si>
    <t>00446/522787-332</t>
  </si>
  <si>
    <t>1349</t>
  </si>
  <si>
    <t>00446/522787-333</t>
  </si>
  <si>
    <t>1350</t>
  </si>
  <si>
    <t>00446/522787-334</t>
  </si>
  <si>
    <t>1351</t>
  </si>
  <si>
    <t>00446/522787-335</t>
  </si>
  <si>
    <t>1352</t>
  </si>
  <si>
    <t>00446/522787-336</t>
  </si>
  <si>
    <t>1353</t>
  </si>
  <si>
    <t>00446/522787-337</t>
  </si>
  <si>
    <t>1354</t>
  </si>
  <si>
    <t>00446/522787-338</t>
  </si>
  <si>
    <t>1355</t>
  </si>
  <si>
    <t>00446/522787-339</t>
  </si>
  <si>
    <t>1356</t>
  </si>
  <si>
    <t>00446/522787-34</t>
  </si>
  <si>
    <t>1357</t>
  </si>
  <si>
    <t>00446/522787-340</t>
  </si>
  <si>
    <t>1358</t>
  </si>
  <si>
    <t>00446/522787-341</t>
  </si>
  <si>
    <t>1359</t>
  </si>
  <si>
    <t>00446/522787-342</t>
  </si>
  <si>
    <t>1360</t>
  </si>
  <si>
    <t>00446/522787-343</t>
  </si>
  <si>
    <t>1361</t>
  </si>
  <si>
    <t>00446/522787-344</t>
  </si>
  <si>
    <t>1362</t>
  </si>
  <si>
    <t>00446/522787-345</t>
  </si>
  <si>
    <t>1363</t>
  </si>
  <si>
    <t>00446/522787-346</t>
  </si>
  <si>
    <t>1364</t>
  </si>
  <si>
    <t>00446/522787-347</t>
  </si>
  <si>
    <t>1365</t>
  </si>
  <si>
    <t>00446/522787-348</t>
  </si>
  <si>
    <t>1366</t>
  </si>
  <si>
    <t>00446/522787-349</t>
  </si>
  <si>
    <t>1367</t>
  </si>
  <si>
    <t>00446/522787-35</t>
  </si>
  <si>
    <t>1368</t>
  </si>
  <si>
    <t>00446/522787-350</t>
  </si>
  <si>
    <t>1369</t>
  </si>
  <si>
    <t>00446/522787-351</t>
  </si>
  <si>
    <t>1370</t>
  </si>
  <si>
    <t>00446/522787-352</t>
  </si>
  <si>
    <t>1371</t>
  </si>
  <si>
    <t>00446/522787-353</t>
  </si>
  <si>
    <t>1372</t>
  </si>
  <si>
    <t>00446/522787-354</t>
  </si>
  <si>
    <t>1373</t>
  </si>
  <si>
    <t>00446/522787-355</t>
  </si>
  <si>
    <t>1374</t>
  </si>
  <si>
    <t>00446/522787-356</t>
  </si>
  <si>
    <t>1375</t>
  </si>
  <si>
    <t>00446/522787-357</t>
  </si>
  <si>
    <t>1376</t>
  </si>
  <si>
    <t>00446/522787-358</t>
  </si>
  <si>
    <t>1377</t>
  </si>
  <si>
    <t>00446/522787-359</t>
  </si>
  <si>
    <t>1378</t>
  </si>
  <si>
    <t>00446/522787-36</t>
  </si>
  <si>
    <t>1379</t>
  </si>
  <si>
    <t>00446/522787-360</t>
  </si>
  <si>
    <t>1380</t>
  </si>
  <si>
    <t>00446/522787-361</t>
  </si>
  <si>
    <t>1381</t>
  </si>
  <si>
    <t>00446/522787-362</t>
  </si>
  <si>
    <t>1382</t>
  </si>
  <si>
    <t>00446/522787-363</t>
  </si>
  <si>
    <t>1383</t>
  </si>
  <si>
    <t>00446/522787-364</t>
  </si>
  <si>
    <t>1384</t>
  </si>
  <si>
    <t>00446/522787-365</t>
  </si>
  <si>
    <t>1385</t>
  </si>
  <si>
    <t>00446/522787-366</t>
  </si>
  <si>
    <t>1386</t>
  </si>
  <si>
    <t>00446/522787-367</t>
  </si>
  <si>
    <t>1387</t>
  </si>
  <si>
    <t>00446/522787-368</t>
  </si>
  <si>
    <t>1388</t>
  </si>
  <si>
    <t>00446/522787-369</t>
  </si>
  <si>
    <t>1389</t>
  </si>
  <si>
    <t>00446/522787-37</t>
  </si>
  <si>
    <t>1390</t>
  </si>
  <si>
    <t>00446/522787-370</t>
  </si>
  <si>
    <t>1391</t>
  </si>
  <si>
    <t>00446/522787-371</t>
  </si>
  <si>
    <t>1392</t>
  </si>
  <si>
    <t>00446/522787-372</t>
  </si>
  <si>
    <t>1393</t>
  </si>
  <si>
    <t>00446/522787-373</t>
  </si>
  <si>
    <t>1394</t>
  </si>
  <si>
    <t>00446/522787-374</t>
  </si>
  <si>
    <t>1395</t>
  </si>
  <si>
    <t>00446/522787-375</t>
  </si>
  <si>
    <t>1396</t>
  </si>
  <si>
    <t>00446/522787-376</t>
  </si>
  <si>
    <t>1397</t>
  </si>
  <si>
    <t>00446/522787-377</t>
  </si>
  <si>
    <t>1398</t>
  </si>
  <si>
    <t>00446/522787-378</t>
  </si>
  <si>
    <t>1399</t>
  </si>
  <si>
    <t>00446/522787-379</t>
  </si>
  <si>
    <t>1400</t>
  </si>
  <si>
    <t>00446/522787-38</t>
  </si>
  <si>
    <t>1401</t>
  </si>
  <si>
    <t>00446/522787-380</t>
  </si>
  <si>
    <t>1402</t>
  </si>
  <si>
    <t>00446/522787-381</t>
  </si>
  <si>
    <t>1403</t>
  </si>
  <si>
    <t>00446/522787-382</t>
  </si>
  <si>
    <t>1404</t>
  </si>
  <si>
    <t>00446/522787-383</t>
  </si>
  <si>
    <t>1405</t>
  </si>
  <si>
    <t>00446/522787-384</t>
  </si>
  <si>
    <t>1406</t>
  </si>
  <si>
    <t>00446/522787-385</t>
  </si>
  <si>
    <t>1407</t>
  </si>
  <si>
    <t>00446/522787-386</t>
  </si>
  <si>
    <t>1408</t>
  </si>
  <si>
    <t>00446/522787-387</t>
  </si>
  <si>
    <t>1409</t>
  </si>
  <si>
    <t>00446/522787-388</t>
  </si>
  <si>
    <t>1410</t>
  </si>
  <si>
    <t>00446/522787-389</t>
  </si>
  <si>
    <t>1411</t>
  </si>
  <si>
    <t>00446/522787-39</t>
  </si>
  <si>
    <t>1412</t>
  </si>
  <si>
    <t>00446/522787-390</t>
  </si>
  <si>
    <t>1413</t>
  </si>
  <si>
    <t>00446/522787-391</t>
  </si>
  <si>
    <t>1414</t>
  </si>
  <si>
    <t>00446/522787-392</t>
  </si>
  <si>
    <t>1415</t>
  </si>
  <si>
    <t>00446/522787-393</t>
  </si>
  <si>
    <t>1416</t>
  </si>
  <si>
    <t>00446/522787-394</t>
  </si>
  <si>
    <t>1417</t>
  </si>
  <si>
    <t>00446/522787-395</t>
  </si>
  <si>
    <t>1418</t>
  </si>
  <si>
    <t>00446/522787-396</t>
  </si>
  <si>
    <t>1419</t>
  </si>
  <si>
    <t>00446/522787-397</t>
  </si>
  <si>
    <t>1420</t>
  </si>
  <si>
    <t>00446/522787-398</t>
  </si>
  <si>
    <t>1421</t>
  </si>
  <si>
    <t>00446/522787-399</t>
  </si>
  <si>
    <t>1422</t>
  </si>
  <si>
    <t>00446/522787-4</t>
  </si>
  <si>
    <t>1423</t>
  </si>
  <si>
    <t>00446/522787-40</t>
  </si>
  <si>
    <t>1424</t>
  </si>
  <si>
    <t>00446/522787-400</t>
  </si>
  <si>
    <t>1425</t>
  </si>
  <si>
    <t>00446/522787-401</t>
  </si>
  <si>
    <t>1426</t>
  </si>
  <si>
    <t>00446/522787-402</t>
  </si>
  <si>
    <t>1427</t>
  </si>
  <si>
    <t>00446/522787-403</t>
  </si>
  <si>
    <t>1428</t>
  </si>
  <si>
    <t>00446/522787-404</t>
  </si>
  <si>
    <t>1429</t>
  </si>
  <si>
    <t>00446/522787-405</t>
  </si>
  <si>
    <t>1430</t>
  </si>
  <si>
    <t>00446/522787-406</t>
  </si>
  <si>
    <t>1431</t>
  </si>
  <si>
    <t>00446/522787-407</t>
  </si>
  <si>
    <t>1432</t>
  </si>
  <si>
    <t>00446/522787-408</t>
  </si>
  <si>
    <t>1433</t>
  </si>
  <si>
    <t>00446/522787-409</t>
  </si>
  <si>
    <t>1434</t>
  </si>
  <si>
    <t>00446/522787-41</t>
  </si>
  <si>
    <t>1435</t>
  </si>
  <si>
    <t>00446/522787-410</t>
  </si>
  <si>
    <t>1436</t>
  </si>
  <si>
    <t>00446/522787-411</t>
  </si>
  <si>
    <t>1437</t>
  </si>
  <si>
    <t>00446/522787-412</t>
  </si>
  <si>
    <t>1438</t>
  </si>
  <si>
    <t>00446/522787-413</t>
  </si>
  <si>
    <t>1439</t>
  </si>
  <si>
    <t>00446/522787-414</t>
  </si>
  <si>
    <t>1440</t>
  </si>
  <si>
    <t>00446/522787-415</t>
  </si>
  <si>
    <t>1441</t>
  </si>
  <si>
    <t>00446/522787-416</t>
  </si>
  <si>
    <t>1442</t>
  </si>
  <si>
    <t>00446/522787-417</t>
  </si>
  <si>
    <t>1443</t>
  </si>
  <si>
    <t>00446/522787-418</t>
  </si>
  <si>
    <t>1444</t>
  </si>
  <si>
    <t>00446/522787-419</t>
  </si>
  <si>
    <t>1445</t>
  </si>
  <si>
    <t>00446/522787-42</t>
  </si>
  <si>
    <t>1446</t>
  </si>
  <si>
    <t>00446/522787-420</t>
  </si>
  <si>
    <t>1447</t>
  </si>
  <si>
    <t>00446/522787-421</t>
  </si>
  <si>
    <t>1448</t>
  </si>
  <si>
    <t>00446/522787-422</t>
  </si>
  <si>
    <t>1449</t>
  </si>
  <si>
    <t>00446/522787-423</t>
  </si>
  <si>
    <t>1450</t>
  </si>
  <si>
    <t>00446/522787-424</t>
  </si>
  <si>
    <t>1451</t>
  </si>
  <si>
    <t>00446/522787-425</t>
  </si>
  <si>
    <t>1452</t>
  </si>
  <si>
    <t>00446/522787-426</t>
  </si>
  <si>
    <t>1453</t>
  </si>
  <si>
    <t>00446/522787-427</t>
  </si>
  <si>
    <t>1454</t>
  </si>
  <si>
    <t>00446/522787-428</t>
  </si>
  <si>
    <t>1455</t>
  </si>
  <si>
    <t>00446/522787-429</t>
  </si>
  <si>
    <t>1456</t>
  </si>
  <si>
    <t>00446/522787-43</t>
  </si>
  <si>
    <t>1457</t>
  </si>
  <si>
    <t>00446/522787-430</t>
  </si>
  <si>
    <t>1458</t>
  </si>
  <si>
    <t>00446/522787-431</t>
  </si>
  <si>
    <t>1459</t>
  </si>
  <si>
    <t>00446/522787-432</t>
  </si>
  <si>
    <t>1460</t>
  </si>
  <si>
    <t>00446/522787-433</t>
  </si>
  <si>
    <t>1461</t>
  </si>
  <si>
    <t>00446/522787-434</t>
  </si>
  <si>
    <t>1462</t>
  </si>
  <si>
    <t>00446/522787-435</t>
  </si>
  <si>
    <t>1463</t>
  </si>
  <si>
    <t>00446/522787-436</t>
  </si>
  <si>
    <t>1464</t>
  </si>
  <si>
    <t>00446/522787-437</t>
  </si>
  <si>
    <t>1465</t>
  </si>
  <si>
    <t>00446/522787-438</t>
  </si>
  <si>
    <t>1466</t>
  </si>
  <si>
    <t>00446/522787-439</t>
  </si>
  <si>
    <t>1467</t>
  </si>
  <si>
    <t>00446/522787-44</t>
  </si>
  <si>
    <t>1468</t>
  </si>
  <si>
    <t>00446/522787-440</t>
  </si>
  <si>
    <t>1469</t>
  </si>
  <si>
    <t>00446/522787-441</t>
  </si>
  <si>
    <t>1470</t>
  </si>
  <si>
    <t>00446/522787-442</t>
  </si>
  <si>
    <t>1471</t>
  </si>
  <si>
    <t>00446/522787-443</t>
  </si>
  <si>
    <t>1472</t>
  </si>
  <si>
    <t>00446/522787-444</t>
  </si>
  <si>
    <t>1473</t>
  </si>
  <si>
    <t>00446/522787-445</t>
  </si>
  <si>
    <t>1474</t>
  </si>
  <si>
    <t>00446/522787-446</t>
  </si>
  <si>
    <t>1475</t>
  </si>
  <si>
    <t>00446/522787-447</t>
  </si>
  <si>
    <t>1476</t>
  </si>
  <si>
    <t>00446/522787-448</t>
  </si>
  <si>
    <t>1477</t>
  </si>
  <si>
    <t>00446/522787-449</t>
  </si>
  <si>
    <t>1478</t>
  </si>
  <si>
    <t>00446/522787-45</t>
  </si>
  <si>
    <t>1479</t>
  </si>
  <si>
    <t>00446/522787-450</t>
  </si>
  <si>
    <t>1480</t>
  </si>
  <si>
    <t>00446/522787-451</t>
  </si>
  <si>
    <t>1481</t>
  </si>
  <si>
    <t>00446/522787-452</t>
  </si>
  <si>
    <t>1482</t>
  </si>
  <si>
    <t>00446/522787-453</t>
  </si>
  <si>
    <t>1483</t>
  </si>
  <si>
    <t>00446/522787-454</t>
  </si>
  <si>
    <t>1484</t>
  </si>
  <si>
    <t>00446/522787-455</t>
  </si>
  <si>
    <t>1485</t>
  </si>
  <si>
    <t>00446/522787-456</t>
  </si>
  <si>
    <t>1486</t>
  </si>
  <si>
    <t>00446/522787-457</t>
  </si>
  <si>
    <t>1487</t>
  </si>
  <si>
    <t>00446/522787-458</t>
  </si>
  <si>
    <t>1488</t>
  </si>
  <si>
    <t>00446/522787-459</t>
  </si>
  <si>
    <t>1489</t>
  </si>
  <si>
    <t>00446/522787-46</t>
  </si>
  <si>
    <t>1490</t>
  </si>
  <si>
    <t>00446/522787-460</t>
  </si>
  <si>
    <t>1491</t>
  </si>
  <si>
    <t>00446/522787-461</t>
  </si>
  <si>
    <t>1492</t>
  </si>
  <si>
    <t>00446/522787-462</t>
  </si>
  <si>
    <t>1493</t>
  </si>
  <si>
    <t>00446/522787-463</t>
  </si>
  <si>
    <t>1494</t>
  </si>
  <si>
    <t>00446/522787-464</t>
  </si>
  <si>
    <t>1495</t>
  </si>
  <si>
    <t>00446/522787-465</t>
  </si>
  <si>
    <t>1496</t>
  </si>
  <si>
    <t>00446/522787-466</t>
  </si>
  <si>
    <t>1497</t>
  </si>
  <si>
    <t>00446/522787-467</t>
  </si>
  <si>
    <t>1498</t>
  </si>
  <si>
    <t>00446/522787-468</t>
  </si>
  <si>
    <t>1499</t>
  </si>
  <si>
    <t>00446/522787-469</t>
  </si>
  <si>
    <t>1500</t>
  </si>
  <si>
    <t>00446/522787-47</t>
  </si>
  <si>
    <t>1501</t>
  </si>
  <si>
    <t>00446/522787-470</t>
  </si>
  <si>
    <t>1502</t>
  </si>
  <si>
    <t>00446/522787-471</t>
  </si>
  <si>
    <t>1503</t>
  </si>
  <si>
    <t>00446/522787-472</t>
  </si>
  <si>
    <t>1504</t>
  </si>
  <si>
    <t>00446/522787-473</t>
  </si>
  <si>
    <t>1505</t>
  </si>
  <si>
    <t>00446/522787-474</t>
  </si>
  <si>
    <t>1506</t>
  </si>
  <si>
    <t>00446/522787-475</t>
  </si>
  <si>
    <t>1507</t>
  </si>
  <si>
    <t>00446/522787-476</t>
  </si>
  <si>
    <t>1508</t>
  </si>
  <si>
    <t>00446/522787-477</t>
  </si>
  <si>
    <t>1509</t>
  </si>
  <si>
    <t>00446/522787-478</t>
  </si>
  <si>
    <t>1510</t>
  </si>
  <si>
    <t>00446/522787-479</t>
  </si>
  <si>
    <t>1511</t>
  </si>
  <si>
    <t>00446/522787-48</t>
  </si>
  <si>
    <t>1512</t>
  </si>
  <si>
    <t>00446/522787-480</t>
  </si>
  <si>
    <t>1513</t>
  </si>
  <si>
    <t>00446/522787-481</t>
  </si>
  <si>
    <t>1514</t>
  </si>
  <si>
    <t>00446/522787-482</t>
  </si>
  <si>
    <t>1515</t>
  </si>
  <si>
    <t>00446/522787-483</t>
  </si>
  <si>
    <t>1516</t>
  </si>
  <si>
    <t>00446/522787-484</t>
  </si>
  <si>
    <t>1517</t>
  </si>
  <si>
    <t>00446/522787-485</t>
  </si>
  <si>
    <t>1518</t>
  </si>
  <si>
    <t>00446/522787-486</t>
  </si>
  <si>
    <t>1519</t>
  </si>
  <si>
    <t>00446/522787-487</t>
  </si>
  <si>
    <t>1520</t>
  </si>
  <si>
    <t>00446/522787-488</t>
  </si>
  <si>
    <t>1521</t>
  </si>
  <si>
    <t>00446/522787-489</t>
  </si>
  <si>
    <t>1522</t>
  </si>
  <si>
    <t>00446/522787-49</t>
  </si>
  <si>
    <t>1523</t>
  </si>
  <si>
    <t>00446/522787-490</t>
  </si>
  <si>
    <t>1524</t>
  </si>
  <si>
    <t>00446/522787-491</t>
  </si>
  <si>
    <t>1525</t>
  </si>
  <si>
    <t>00446/522787-492</t>
  </si>
  <si>
    <t>1526</t>
  </si>
  <si>
    <t>00446/522787-493</t>
  </si>
  <si>
    <t>1527</t>
  </si>
  <si>
    <t>00446/522787-494</t>
  </si>
  <si>
    <t>1528</t>
  </si>
  <si>
    <t>00446/522787-495</t>
  </si>
  <si>
    <t>1529</t>
  </si>
  <si>
    <t>00446/522787-496</t>
  </si>
  <si>
    <t>1530</t>
  </si>
  <si>
    <t>00446/522787-497</t>
  </si>
  <si>
    <t>1531</t>
  </si>
  <si>
    <t>00446/522787-498</t>
  </si>
  <si>
    <t>1532</t>
  </si>
  <si>
    <t>00446/522787-499</t>
  </si>
  <si>
    <t>1533</t>
  </si>
  <si>
    <t>00446/522787-5</t>
  </si>
  <si>
    <t>1534</t>
  </si>
  <si>
    <t>00446/522787-50</t>
  </si>
  <si>
    <t>1535</t>
  </si>
  <si>
    <t>00446/522787-500</t>
  </si>
  <si>
    <t>1536</t>
  </si>
  <si>
    <t>00446/522787-501</t>
  </si>
  <si>
    <t>1537</t>
  </si>
  <si>
    <t>00446/522787-502</t>
  </si>
  <si>
    <t>1538</t>
  </si>
  <si>
    <t>00446/522787-503</t>
  </si>
  <si>
    <t>1539</t>
  </si>
  <si>
    <t>00446/522787-504</t>
  </si>
  <si>
    <t>1540</t>
  </si>
  <si>
    <t>00446/522787-505</t>
  </si>
  <si>
    <t>1541</t>
  </si>
  <si>
    <t>00446/522787-506</t>
  </si>
  <si>
    <t>1542</t>
  </si>
  <si>
    <t>00446/522787-507</t>
  </si>
  <si>
    <t>1543</t>
  </si>
  <si>
    <t>00446/522787-508</t>
  </si>
  <si>
    <t>1544</t>
  </si>
  <si>
    <t>00446/522787-509</t>
  </si>
  <si>
    <t>1545</t>
  </si>
  <si>
    <t>00446/522787-51</t>
  </si>
  <si>
    <t>1546</t>
  </si>
  <si>
    <t>00446/522787-510</t>
  </si>
  <si>
    <t>1547</t>
  </si>
  <si>
    <t>00446/522787-511</t>
  </si>
  <si>
    <t>1548</t>
  </si>
  <si>
    <t>00446/522787-512</t>
  </si>
  <si>
    <t>1549</t>
  </si>
  <si>
    <t>00446/522787-513</t>
  </si>
  <si>
    <t>1550</t>
  </si>
  <si>
    <t>00446/522787-514</t>
  </si>
  <si>
    <t>1551</t>
  </si>
  <si>
    <t>00446/522787-515</t>
  </si>
  <si>
    <t>1552</t>
  </si>
  <si>
    <t>00446/522787-516</t>
  </si>
  <si>
    <t>1553</t>
  </si>
  <si>
    <t>00446/522787-517</t>
  </si>
  <si>
    <t>1554</t>
  </si>
  <si>
    <t>00446/522787-518</t>
  </si>
  <si>
    <t>1555</t>
  </si>
  <si>
    <t>00446/522787-519</t>
  </si>
  <si>
    <t>1556</t>
  </si>
  <si>
    <t>00446/522787-52</t>
  </si>
  <si>
    <t>1557</t>
  </si>
  <si>
    <t>00446/522787-520</t>
  </si>
  <si>
    <t>1558</t>
  </si>
  <si>
    <t>00446/522787-521</t>
  </si>
  <si>
    <t>1559</t>
  </si>
  <si>
    <t>00446/522787-522</t>
  </si>
  <si>
    <t>1560</t>
  </si>
  <si>
    <t>00446/522787-523</t>
  </si>
  <si>
    <t>1561</t>
  </si>
  <si>
    <t>00446/522787-524</t>
  </si>
  <si>
    <t>1562</t>
  </si>
  <si>
    <t>00446/522787-525</t>
  </si>
  <si>
    <t>1563</t>
  </si>
  <si>
    <t>00446/522787-526</t>
  </si>
  <si>
    <t>1564</t>
  </si>
  <si>
    <t>00446/522787-527</t>
  </si>
  <si>
    <t>1565</t>
  </si>
  <si>
    <t>00446/522787-528</t>
  </si>
  <si>
    <t>1566</t>
  </si>
  <si>
    <t>00446/522787-529</t>
  </si>
  <si>
    <t>1567</t>
  </si>
  <si>
    <t>00446/522787-53</t>
  </si>
  <si>
    <t>1568</t>
  </si>
  <si>
    <t>00446/522787-530</t>
  </si>
  <si>
    <t>1569</t>
  </si>
  <si>
    <t>00446/522787-531</t>
  </si>
  <si>
    <t>1570</t>
  </si>
  <si>
    <t>00446/522787-532</t>
  </si>
  <si>
    <t>1571</t>
  </si>
  <si>
    <t>00446/522787-533</t>
  </si>
  <si>
    <t>1572</t>
  </si>
  <si>
    <t>00446/522787-534</t>
  </si>
  <si>
    <t>1573</t>
  </si>
  <si>
    <t>00446/522787-535</t>
  </si>
  <si>
    <t>1574</t>
  </si>
  <si>
    <t>00446/522787-536</t>
  </si>
  <si>
    <t>1575</t>
  </si>
  <si>
    <t>00446/522787-537</t>
  </si>
  <si>
    <t>1576</t>
  </si>
  <si>
    <t>00446/522787-538</t>
  </si>
  <si>
    <t>1577</t>
  </si>
  <si>
    <t>00446/522787-539</t>
  </si>
  <si>
    <t>1578</t>
  </si>
  <si>
    <t>00446/522787-54</t>
  </si>
  <si>
    <t>1579</t>
  </si>
  <si>
    <t>00446/522787-540</t>
  </si>
  <si>
    <t>1580</t>
  </si>
  <si>
    <t>00446/522787-541</t>
  </si>
  <si>
    <t>1581</t>
  </si>
  <si>
    <t>00446/522787-542</t>
  </si>
  <si>
    <t>1582</t>
  </si>
  <si>
    <t>00446/522787-543</t>
  </si>
  <si>
    <t>1583</t>
  </si>
  <si>
    <t>00446/522787-544</t>
  </si>
  <si>
    <t>1584</t>
  </si>
  <si>
    <t>00446/522787-545</t>
  </si>
  <si>
    <t>1585</t>
  </si>
  <si>
    <t>00446/522787-546</t>
  </si>
  <si>
    <t>1586</t>
  </si>
  <si>
    <t>00446/522787-547</t>
  </si>
  <si>
    <t>1587</t>
  </si>
  <si>
    <t>00446/522787-548</t>
  </si>
  <si>
    <t>1588</t>
  </si>
  <si>
    <t>00446/522787-549</t>
  </si>
  <si>
    <t>1589</t>
  </si>
  <si>
    <t>00446/522787-55</t>
  </si>
  <si>
    <t>1590</t>
  </si>
  <si>
    <t>00446/522787-550</t>
  </si>
  <si>
    <t>1591</t>
  </si>
  <si>
    <t>00446/522787-551</t>
  </si>
  <si>
    <t>1592</t>
  </si>
  <si>
    <t>00446/522787-552</t>
  </si>
  <si>
    <t>1593</t>
  </si>
  <si>
    <t>00446/522787-553</t>
  </si>
  <si>
    <t>1594</t>
  </si>
  <si>
    <t>00446/522787-554</t>
  </si>
  <si>
    <t>1595</t>
  </si>
  <si>
    <t>00446/522787-555</t>
  </si>
  <si>
    <t>1596</t>
  </si>
  <si>
    <t>00446/522787-556</t>
  </si>
  <si>
    <t>1597</t>
  </si>
  <si>
    <t>00446/522787-557</t>
  </si>
  <si>
    <t>1598</t>
  </si>
  <si>
    <t>00446/522787-558</t>
  </si>
  <si>
    <t>1599</t>
  </si>
  <si>
    <t>00446/522787-559</t>
  </si>
  <si>
    <t>1600</t>
  </si>
  <si>
    <t>00446/522787-56</t>
  </si>
  <si>
    <t>1601</t>
  </si>
  <si>
    <t>00446/522787-560</t>
  </si>
  <si>
    <t>1602</t>
  </si>
  <si>
    <t>00446/522787-561</t>
  </si>
  <si>
    <t>1603</t>
  </si>
  <si>
    <t>00446/522787-562</t>
  </si>
  <si>
    <t>1604</t>
  </si>
  <si>
    <t>00446/522787-563</t>
  </si>
  <si>
    <t>1605</t>
  </si>
  <si>
    <t>00446/522787-564</t>
  </si>
  <si>
    <t>1606</t>
  </si>
  <si>
    <t>00446/522787-565</t>
  </si>
  <si>
    <t>1607</t>
  </si>
  <si>
    <t>00446/522787-566</t>
  </si>
  <si>
    <t>1608</t>
  </si>
  <si>
    <t>00446/522787-567</t>
  </si>
  <si>
    <t>1609</t>
  </si>
  <si>
    <t>00446/522787-568</t>
  </si>
  <si>
    <t>1610</t>
  </si>
  <si>
    <t>00446/522787-569</t>
  </si>
  <si>
    <t>1611</t>
  </si>
  <si>
    <t>00446/522787-57</t>
  </si>
  <si>
    <t>1612</t>
  </si>
  <si>
    <t>00446/522787-570</t>
  </si>
  <si>
    <t>1613</t>
  </si>
  <si>
    <t>00446/522787-571</t>
  </si>
  <si>
    <t>1614</t>
  </si>
  <si>
    <t>00446/522787-572</t>
  </si>
  <si>
    <t>1615</t>
  </si>
  <si>
    <t>00446/522787-573</t>
  </si>
  <si>
    <t>1616</t>
  </si>
  <si>
    <t>00446/522787-574</t>
  </si>
  <si>
    <t>1617</t>
  </si>
  <si>
    <t>00446/522787-575</t>
  </si>
  <si>
    <t>1618</t>
  </si>
  <si>
    <t>00446/522787-576</t>
  </si>
  <si>
    <t>1619</t>
  </si>
  <si>
    <t>00446/522787-577</t>
  </si>
  <si>
    <t>1620</t>
  </si>
  <si>
    <t>00446/522787-578</t>
  </si>
  <si>
    <t>1621</t>
  </si>
  <si>
    <t>00446/522787-579</t>
  </si>
  <si>
    <t>1622</t>
  </si>
  <si>
    <t>00446/522787-58</t>
  </si>
  <si>
    <t>1623</t>
  </si>
  <si>
    <t>00446/522787-580</t>
  </si>
  <si>
    <t>1624</t>
  </si>
  <si>
    <t>00446/522787-581</t>
  </si>
  <si>
    <t>1625</t>
  </si>
  <si>
    <t>00446/522787-582</t>
  </si>
  <si>
    <t>1626</t>
  </si>
  <si>
    <t>00446/522787-583</t>
  </si>
  <si>
    <t>1627</t>
  </si>
  <si>
    <t>00446/522787-584</t>
  </si>
  <si>
    <t>1628</t>
  </si>
  <si>
    <t>00446/522787-585</t>
  </si>
  <si>
    <t>1629</t>
  </si>
  <si>
    <t>00446/522787-586</t>
  </si>
  <si>
    <t>1630</t>
  </si>
  <si>
    <t>00446/522787-587</t>
  </si>
  <si>
    <t>1631</t>
  </si>
  <si>
    <t>00446/522787-588</t>
  </si>
  <si>
    <t>1632</t>
  </si>
  <si>
    <t>00446/522787-589</t>
  </si>
  <si>
    <t>1633</t>
  </si>
  <si>
    <t>00446/522787-59</t>
  </si>
  <si>
    <t>1634</t>
  </si>
  <si>
    <t>00446/522787-590</t>
  </si>
  <si>
    <t>1635</t>
  </si>
  <si>
    <t>00446/522787-591</t>
  </si>
  <si>
    <t>1636</t>
  </si>
  <si>
    <t>00446/522787-592</t>
  </si>
  <si>
    <t>1637</t>
  </si>
  <si>
    <t>00446/522787-593</t>
  </si>
  <si>
    <t>1638</t>
  </si>
  <si>
    <t>00446/522787-594</t>
  </si>
  <si>
    <t>1639</t>
  </si>
  <si>
    <t>00446/522787-595</t>
  </si>
  <si>
    <t>1640</t>
  </si>
  <si>
    <t>00446/522787-596</t>
  </si>
  <si>
    <t>1641</t>
  </si>
  <si>
    <t>00446/522787-597</t>
  </si>
  <si>
    <t>1642</t>
  </si>
  <si>
    <t>00446/522787-598</t>
  </si>
  <si>
    <t>1643</t>
  </si>
  <si>
    <t>00446/522787-599</t>
  </si>
  <si>
    <t>1644</t>
  </si>
  <si>
    <t>00446/522787-6</t>
  </si>
  <si>
    <t>1645</t>
  </si>
  <si>
    <t>00446/522787-60</t>
  </si>
  <si>
    <t>1646</t>
  </si>
  <si>
    <t>00446/522787-600</t>
  </si>
  <si>
    <t>1647</t>
  </si>
  <si>
    <t>00446/522787-601</t>
  </si>
  <si>
    <t>1648</t>
  </si>
  <si>
    <t>00446/522787-602</t>
  </si>
  <si>
    <t>1649</t>
  </si>
  <si>
    <t>00446/522787-603</t>
  </si>
  <si>
    <t>1650</t>
  </si>
  <si>
    <t>00446/522787-604</t>
  </si>
  <si>
    <t>1651</t>
  </si>
  <si>
    <t>00446/522787-605</t>
  </si>
  <si>
    <t>1652</t>
  </si>
  <si>
    <t>00446/522787-606</t>
  </si>
  <si>
    <t>1653</t>
  </si>
  <si>
    <t>00446/522787-607</t>
  </si>
  <si>
    <t>1654</t>
  </si>
  <si>
    <t>00446/522787-608</t>
  </si>
  <si>
    <t>1655</t>
  </si>
  <si>
    <t>00446/522787-609</t>
  </si>
  <si>
    <t>1656</t>
  </si>
  <si>
    <t>00446/522787-61</t>
  </si>
  <si>
    <t>1657</t>
  </si>
  <si>
    <t>00446/522787-610</t>
  </si>
  <si>
    <t>1658</t>
  </si>
  <si>
    <t>00446/522787-611</t>
  </si>
  <si>
    <t>1659</t>
  </si>
  <si>
    <t>00446/522787-612</t>
  </si>
  <si>
    <t>1660</t>
  </si>
  <si>
    <t>00446/522787-613</t>
  </si>
  <si>
    <t>1661</t>
  </si>
  <si>
    <t>00446/522787-614</t>
  </si>
  <si>
    <t>1662</t>
  </si>
  <si>
    <t>00446/522787-615</t>
  </si>
  <si>
    <t>1663</t>
  </si>
  <si>
    <t>00446/522787-616</t>
  </si>
  <si>
    <t>1664</t>
  </si>
  <si>
    <t>00446/522787-617</t>
  </si>
  <si>
    <t>1665</t>
  </si>
  <si>
    <t>00446/522787-618</t>
  </si>
  <si>
    <t>1666</t>
  </si>
  <si>
    <t>00446/522787-619</t>
  </si>
  <si>
    <t>1667</t>
  </si>
  <si>
    <t>00446/522787-62</t>
  </si>
  <si>
    <t>1668</t>
  </si>
  <si>
    <t>00446/522787-620</t>
  </si>
  <si>
    <t>1669</t>
  </si>
  <si>
    <t>00446/522787-621</t>
  </si>
  <si>
    <t>1670</t>
  </si>
  <si>
    <t>00446/522787-622</t>
  </si>
  <si>
    <t>1671</t>
  </si>
  <si>
    <t>00446/522787-623</t>
  </si>
  <si>
    <t>1672</t>
  </si>
  <si>
    <t>00446/522787-624</t>
  </si>
  <si>
    <t>1673</t>
  </si>
  <si>
    <t>00446/522787-625</t>
  </si>
  <si>
    <t>1674</t>
  </si>
  <si>
    <t>00446/522787-626</t>
  </si>
  <si>
    <t>1675</t>
  </si>
  <si>
    <t>00446/522787-627</t>
  </si>
  <si>
    <t>1676</t>
  </si>
  <si>
    <t>00446/522787-628</t>
  </si>
  <si>
    <t>1677</t>
  </si>
  <si>
    <t>00446/522787-629</t>
  </si>
  <si>
    <t>1678</t>
  </si>
  <si>
    <t>00446/522787-63</t>
  </si>
  <si>
    <t>1679</t>
  </si>
  <si>
    <t>00446/522787-630</t>
  </si>
  <si>
    <t>1680</t>
  </si>
  <si>
    <t>00446/522787-631</t>
  </si>
  <si>
    <t>1681</t>
  </si>
  <si>
    <t>00446/522787-632</t>
  </si>
  <si>
    <t>1682</t>
  </si>
  <si>
    <t>00446/522787-633</t>
  </si>
  <si>
    <t>1683</t>
  </si>
  <si>
    <t>00446/522787-634</t>
  </si>
  <si>
    <t>1684</t>
  </si>
  <si>
    <t>00446/522787-635</t>
  </si>
  <si>
    <t>1685</t>
  </si>
  <si>
    <t>00446/522787-636</t>
  </si>
  <si>
    <t>1686</t>
  </si>
  <si>
    <t>00446/522787-637</t>
  </si>
  <si>
    <t>1687</t>
  </si>
  <si>
    <t>00446/522787-638</t>
  </si>
  <si>
    <t>1688</t>
  </si>
  <si>
    <t>00446/522787-639</t>
  </si>
  <si>
    <t>1689</t>
  </si>
  <si>
    <t>00446/522787-64</t>
  </si>
  <si>
    <t>1690</t>
  </si>
  <si>
    <t>00446/522787-640</t>
  </si>
  <si>
    <t>1691</t>
  </si>
  <si>
    <t>00446/522787-641</t>
  </si>
  <si>
    <t>1692</t>
  </si>
  <si>
    <t>00446/522787-642</t>
  </si>
  <si>
    <t>1693</t>
  </si>
  <si>
    <t>00446/522787-643</t>
  </si>
  <si>
    <t>1694</t>
  </si>
  <si>
    <t>00446/522787-644</t>
  </si>
  <si>
    <t>1695</t>
  </si>
  <si>
    <t>00446/522787-645</t>
  </si>
  <si>
    <t>1696</t>
  </si>
  <si>
    <t>00446/522787-646</t>
  </si>
  <si>
    <t>1697</t>
  </si>
  <si>
    <t>00446/522787-647</t>
  </si>
  <si>
    <t>1698</t>
  </si>
  <si>
    <t>00446/522787-648</t>
  </si>
  <si>
    <t>1699</t>
  </si>
  <si>
    <t>00446/522787-649</t>
  </si>
  <si>
    <t>1700</t>
  </si>
  <si>
    <t>00446/522787-65</t>
  </si>
  <si>
    <t>1701</t>
  </si>
  <si>
    <t>00446/522787-650</t>
  </si>
  <si>
    <t>1702</t>
  </si>
  <si>
    <t>00446/522787-651</t>
  </si>
  <si>
    <t>1703</t>
  </si>
  <si>
    <t>00446/522787-652</t>
  </si>
  <si>
    <t>1704</t>
  </si>
  <si>
    <t>00446/522787-653</t>
  </si>
  <si>
    <t>1705</t>
  </si>
  <si>
    <t>00446/522787-654</t>
  </si>
  <si>
    <t>1706</t>
  </si>
  <si>
    <t>00446/522787-655</t>
  </si>
  <si>
    <t>1707</t>
  </si>
  <si>
    <t>00446/522787-656</t>
  </si>
  <si>
    <t>1708</t>
  </si>
  <si>
    <t>00446/522787-657</t>
  </si>
  <si>
    <t>1709</t>
  </si>
  <si>
    <t>00446/522787-658</t>
  </si>
  <si>
    <t>1710</t>
  </si>
  <si>
    <t>00446/522787-659</t>
  </si>
  <si>
    <t>1711</t>
  </si>
  <si>
    <t>00446/522787-66</t>
  </si>
  <si>
    <t>1712</t>
  </si>
  <si>
    <t>00446/522787-660</t>
  </si>
  <si>
    <t>1713</t>
  </si>
  <si>
    <t>00446/522787-661</t>
  </si>
  <si>
    <t>1714</t>
  </si>
  <si>
    <t>00446/522787-662</t>
  </si>
  <si>
    <t>1715</t>
  </si>
  <si>
    <t>00446/522787-663</t>
  </si>
  <si>
    <t>1716</t>
  </si>
  <si>
    <t>00446/522787-664</t>
  </si>
  <si>
    <t>1717</t>
  </si>
  <si>
    <t>00446/522787-665</t>
  </si>
  <si>
    <t>1718</t>
  </si>
  <si>
    <t>00446/522787-666</t>
  </si>
  <si>
    <t>1719</t>
  </si>
  <si>
    <t>00446/522787-667</t>
  </si>
  <si>
    <t>1720</t>
  </si>
  <si>
    <t>00446/522787-668</t>
  </si>
  <si>
    <t>1721</t>
  </si>
  <si>
    <t>00446/522787-669</t>
  </si>
  <si>
    <t>1722</t>
  </si>
  <si>
    <t>00446/522787-67</t>
  </si>
  <si>
    <t>1723</t>
  </si>
  <si>
    <t>00446/522787-670</t>
  </si>
  <si>
    <t>1724</t>
  </si>
  <si>
    <t>00446/522787-671</t>
  </si>
  <si>
    <t>1725</t>
  </si>
  <si>
    <t>00446/522787-672</t>
  </si>
  <si>
    <t>1726</t>
  </si>
  <si>
    <t>00446/522787-673</t>
  </si>
  <si>
    <t>1727</t>
  </si>
  <si>
    <t>00446/522787-674</t>
  </si>
  <si>
    <t>1728</t>
  </si>
  <si>
    <t>00446/522787-675</t>
  </si>
  <si>
    <t>1729</t>
  </si>
  <si>
    <t>00446/522787-676</t>
  </si>
  <si>
    <t>1730</t>
  </si>
  <si>
    <t>00446/522787-677</t>
  </si>
  <si>
    <t>1731</t>
  </si>
  <si>
    <t>00446/522787-678</t>
  </si>
  <si>
    <t>1732</t>
  </si>
  <si>
    <t>00446/522787-679</t>
  </si>
  <si>
    <t>1733</t>
  </si>
  <si>
    <t>00446/522787-68</t>
  </si>
  <si>
    <t>1734</t>
  </si>
  <si>
    <t>00446/522787-680</t>
  </si>
  <si>
    <t>1735</t>
  </si>
  <si>
    <t>00446/522787-681</t>
  </si>
  <si>
    <t>1736</t>
  </si>
  <si>
    <t>00446/522787-682</t>
  </si>
  <si>
    <t>1737</t>
  </si>
  <si>
    <t>00446/522787-683</t>
  </si>
  <si>
    <t>1738</t>
  </si>
  <si>
    <t>00446/522787-684</t>
  </si>
  <si>
    <t>1739</t>
  </si>
  <si>
    <t>00446/522787-685</t>
  </si>
  <si>
    <t>1740</t>
  </si>
  <si>
    <t>00446/522787-686</t>
  </si>
  <si>
    <t>1741</t>
  </si>
  <si>
    <t>00446/522787-687</t>
  </si>
  <si>
    <t>1742</t>
  </si>
  <si>
    <t>00446/522787-688</t>
  </si>
  <si>
    <t>1743</t>
  </si>
  <si>
    <t>00446/522787-689</t>
  </si>
  <si>
    <t>1744</t>
  </si>
  <si>
    <t>00446/522787-69</t>
  </si>
  <si>
    <t>1745</t>
  </si>
  <si>
    <t>00446/522787-690</t>
  </si>
  <si>
    <t>1746</t>
  </si>
  <si>
    <t>00446/522787-691</t>
  </si>
  <si>
    <t>1747</t>
  </si>
  <si>
    <t>00446/522787-692</t>
  </si>
  <si>
    <t>1748</t>
  </si>
  <si>
    <t>00446/522787-693</t>
  </si>
  <si>
    <t>1749</t>
  </si>
  <si>
    <t>00446/522787-694</t>
  </si>
  <si>
    <t>1750</t>
  </si>
  <si>
    <t>00446/522787-695</t>
  </si>
  <si>
    <t>1751</t>
  </si>
  <si>
    <t>00446/522787-696</t>
  </si>
  <si>
    <t>1752</t>
  </si>
  <si>
    <t>00446/522787-697</t>
  </si>
  <si>
    <t>1753</t>
  </si>
  <si>
    <t>00446/522787-698</t>
  </si>
  <si>
    <t>1754</t>
  </si>
  <si>
    <t>00446/522787-699</t>
  </si>
  <si>
    <t>1755</t>
  </si>
  <si>
    <t>00446/522787-7</t>
  </si>
  <si>
    <t>1756</t>
  </si>
  <si>
    <t>00446/522787-70</t>
  </si>
  <si>
    <t>1757</t>
  </si>
  <si>
    <t>00446/522787-700</t>
  </si>
  <si>
    <t>1758</t>
  </si>
  <si>
    <t>00446/522787-701</t>
  </si>
  <si>
    <t>1759</t>
  </si>
  <si>
    <t>00446/522787-702</t>
  </si>
  <si>
    <t>1760</t>
  </si>
  <si>
    <t>00446/522787-703</t>
  </si>
  <si>
    <t>1761</t>
  </si>
  <si>
    <t>00446/522787-704</t>
  </si>
  <si>
    <t>1762</t>
  </si>
  <si>
    <t>00446/522787-705</t>
  </si>
  <si>
    <t>1763</t>
  </si>
  <si>
    <t>00446/522787-706</t>
  </si>
  <si>
    <t>1764</t>
  </si>
  <si>
    <t>00446/522787-707</t>
  </si>
  <si>
    <t>1765</t>
  </si>
  <si>
    <t>00446/522787-708</t>
  </si>
  <si>
    <t>1766</t>
  </si>
  <si>
    <t>00446/522787-709</t>
  </si>
  <si>
    <t>1767</t>
  </si>
  <si>
    <t>00446/522787-71</t>
  </si>
  <si>
    <t>1768</t>
  </si>
  <si>
    <t>00446/522787-710</t>
  </si>
  <si>
    <t>1769</t>
  </si>
  <si>
    <t>00446/522787-711</t>
  </si>
  <si>
    <t>1770</t>
  </si>
  <si>
    <t>00446/522787-712</t>
  </si>
  <si>
    <t>1771</t>
  </si>
  <si>
    <t>00446/522787-713</t>
  </si>
  <si>
    <t>1772</t>
  </si>
  <si>
    <t>00446/522787-714</t>
  </si>
  <si>
    <t>1773</t>
  </si>
  <si>
    <t>00446/522787-715</t>
  </si>
  <si>
    <t>1774</t>
  </si>
  <si>
    <t>00446/522787-716</t>
  </si>
  <si>
    <t>1775</t>
  </si>
  <si>
    <t>00446/522787-717</t>
  </si>
  <si>
    <t>1776</t>
  </si>
  <si>
    <t>00446/522787-718</t>
  </si>
  <si>
    <t>1777</t>
  </si>
  <si>
    <t>00446/522787-719</t>
  </si>
  <si>
    <t>1778</t>
  </si>
  <si>
    <t>00446/522787-72</t>
  </si>
  <si>
    <t>1779</t>
  </si>
  <si>
    <t>00446/522787-720</t>
  </si>
  <si>
    <t>1780</t>
  </si>
  <si>
    <t>00446/522787-721</t>
  </si>
  <si>
    <t>1781</t>
  </si>
  <si>
    <t>00446/522787-722</t>
  </si>
  <si>
    <t>1782</t>
  </si>
  <si>
    <t>00446/522787-723</t>
  </si>
  <si>
    <t>1783</t>
  </si>
  <si>
    <t>00446/522787-724</t>
  </si>
  <si>
    <t>1784</t>
  </si>
  <si>
    <t>00446/522787-725</t>
  </si>
  <si>
    <t>1785</t>
  </si>
  <si>
    <t>00446/522787-726</t>
  </si>
  <si>
    <t>1786</t>
  </si>
  <si>
    <t>00446/522787-727</t>
  </si>
  <si>
    <t>1787</t>
  </si>
  <si>
    <t>00446/522787-728</t>
  </si>
  <si>
    <t>1788</t>
  </si>
  <si>
    <t>00446/522787-729</t>
  </si>
  <si>
    <t>1789</t>
  </si>
  <si>
    <t>00446/522787-73</t>
  </si>
  <si>
    <t>1790</t>
  </si>
  <si>
    <t>00446/522787-730</t>
  </si>
  <si>
    <t>1791</t>
  </si>
  <si>
    <t>00446/522787-731</t>
  </si>
  <si>
    <t>1792</t>
  </si>
  <si>
    <t>00446/522787-732</t>
  </si>
  <si>
    <t>1793</t>
  </si>
  <si>
    <t>00446/522787-733</t>
  </si>
  <si>
    <t>1794</t>
  </si>
  <si>
    <t>00446/522787-734</t>
  </si>
  <si>
    <t>1795</t>
  </si>
  <si>
    <t>00446/522787-735</t>
  </si>
  <si>
    <t>1796</t>
  </si>
  <si>
    <t>00446/522787-736</t>
  </si>
  <si>
    <t>1797</t>
  </si>
  <si>
    <t>00446/522787-737</t>
  </si>
  <si>
    <t>1798</t>
  </si>
  <si>
    <t>00446/522787-738</t>
  </si>
  <si>
    <t>1799</t>
  </si>
  <si>
    <t>00446/522787-739</t>
  </si>
  <si>
    <t>1800</t>
  </si>
  <si>
    <t>00446/522787-74</t>
  </si>
  <si>
    <t>1801</t>
  </si>
  <si>
    <t>00446/522787-740</t>
  </si>
  <si>
    <t>1802</t>
  </si>
  <si>
    <t>00446/522787-741</t>
  </si>
  <si>
    <t>1803</t>
  </si>
  <si>
    <t>00446/522787-742</t>
  </si>
  <si>
    <t>1804</t>
  </si>
  <si>
    <t>00446/522787-743</t>
  </si>
  <si>
    <t>1805</t>
  </si>
  <si>
    <t>00446/522787-744</t>
  </si>
  <si>
    <t>1806</t>
  </si>
  <si>
    <t>00446/522787-745</t>
  </si>
  <si>
    <t>1807</t>
  </si>
  <si>
    <t>00446/522787-746</t>
  </si>
  <si>
    <t>1808</t>
  </si>
  <si>
    <t>00446/522787-747</t>
  </si>
  <si>
    <t>1809</t>
  </si>
  <si>
    <t>00446/522787-748</t>
  </si>
  <si>
    <t>1810</t>
  </si>
  <si>
    <t>00446/522787-749</t>
  </si>
  <si>
    <t>1811</t>
  </si>
  <si>
    <t>00446/522787-75</t>
  </si>
  <si>
    <t>1812</t>
  </si>
  <si>
    <t>00446/522787-750</t>
  </si>
  <si>
    <t>1813</t>
  </si>
  <si>
    <t>00446/522787-751</t>
  </si>
  <si>
    <t>1814</t>
  </si>
  <si>
    <t>00446/522787-752</t>
  </si>
  <si>
    <t>1815</t>
  </si>
  <si>
    <t>00446/522787-753</t>
  </si>
  <si>
    <t>1816</t>
  </si>
  <si>
    <t>00446/522787-754</t>
  </si>
  <si>
    <t>1817</t>
  </si>
  <si>
    <t>00446/522787-755</t>
  </si>
  <si>
    <t>1818</t>
  </si>
  <si>
    <t>00446/522787-756</t>
  </si>
  <si>
    <t>1819</t>
  </si>
  <si>
    <t>00446/522787-757</t>
  </si>
  <si>
    <t>1820</t>
  </si>
  <si>
    <t>00446/522787-758</t>
  </si>
  <si>
    <t>1821</t>
  </si>
  <si>
    <t>00446/522787-759</t>
  </si>
  <si>
    <t>1822</t>
  </si>
  <si>
    <t>00446/522787-76</t>
  </si>
  <si>
    <t>1823</t>
  </si>
  <si>
    <t>00446/522787-760</t>
  </si>
  <si>
    <t>1824</t>
  </si>
  <si>
    <t>00446/522787-761</t>
  </si>
  <si>
    <t>1825</t>
  </si>
  <si>
    <t>00446/522787-762</t>
  </si>
  <si>
    <t>1826</t>
  </si>
  <si>
    <t>00446/522787-763</t>
  </si>
  <si>
    <t>1827</t>
  </si>
  <si>
    <t>00446/522787-764</t>
  </si>
  <si>
    <t>1828</t>
  </si>
  <si>
    <t>00446/522787-765</t>
  </si>
  <si>
    <t>1829</t>
  </si>
  <si>
    <t>00446/522787-766</t>
  </si>
  <si>
    <t>1830</t>
  </si>
  <si>
    <t>00446/522787-767</t>
  </si>
  <si>
    <t>1831</t>
  </si>
  <si>
    <t>00446/522787-768</t>
  </si>
  <si>
    <t>1832</t>
  </si>
  <si>
    <t>00446/522787-769</t>
  </si>
  <si>
    <t>1833</t>
  </si>
  <si>
    <t>00446/522787-77</t>
  </si>
  <si>
    <t>1834</t>
  </si>
  <si>
    <t>00446/522787-770</t>
  </si>
  <si>
    <t>1835</t>
  </si>
  <si>
    <t>00446/522787-771</t>
  </si>
  <si>
    <t>1836</t>
  </si>
  <si>
    <t>00446/522787-772</t>
  </si>
  <si>
    <t>1837</t>
  </si>
  <si>
    <t>00446/522787-773</t>
  </si>
  <si>
    <t>1838</t>
  </si>
  <si>
    <t>00446/522787-774</t>
  </si>
  <si>
    <t>1839</t>
  </si>
  <si>
    <t>00446/522787-775</t>
  </si>
  <si>
    <t>1840</t>
  </si>
  <si>
    <t>00446/522787-776</t>
  </si>
  <si>
    <t>1841</t>
  </si>
  <si>
    <t>00446/522787-777</t>
  </si>
  <si>
    <t>1842</t>
  </si>
  <si>
    <t>00446/522787-778</t>
  </si>
  <si>
    <t>1843</t>
  </si>
  <si>
    <t>00446/522787-779</t>
  </si>
  <si>
    <t>1844</t>
  </si>
  <si>
    <t>00446/522787-78</t>
  </si>
  <si>
    <t>1845</t>
  </si>
  <si>
    <t>00446/522787-780</t>
  </si>
  <si>
    <t>1846</t>
  </si>
  <si>
    <t>00446/522787-781</t>
  </si>
  <si>
    <t>1847</t>
  </si>
  <si>
    <t>00446/522787-782</t>
  </si>
  <si>
    <t>1848</t>
  </si>
  <si>
    <t>00446/522787-783</t>
  </si>
  <si>
    <t>1849</t>
  </si>
  <si>
    <t>00446/522787-784</t>
  </si>
  <si>
    <t>1850</t>
  </si>
  <si>
    <t>00446/522787-785</t>
  </si>
  <si>
    <t>1851</t>
  </si>
  <si>
    <t>00446/522787-786</t>
  </si>
  <si>
    <t>1852</t>
  </si>
  <si>
    <t>00446/522787-787</t>
  </si>
  <si>
    <t>1853</t>
  </si>
  <si>
    <t>00446/522787-788</t>
  </si>
  <si>
    <t>1854</t>
  </si>
  <si>
    <t>00446/522787-789</t>
  </si>
  <si>
    <t>1855</t>
  </si>
  <si>
    <t>00446/522787-79</t>
  </si>
  <si>
    <t>1856</t>
  </si>
  <si>
    <t>00446/522787-790</t>
  </si>
  <si>
    <t>1857</t>
  </si>
  <si>
    <t>00446/522787-791</t>
  </si>
  <si>
    <t>1858</t>
  </si>
  <si>
    <t>00446/522787-792</t>
  </si>
  <si>
    <t>1859</t>
  </si>
  <si>
    <t>00446/522787-793</t>
  </si>
  <si>
    <t>1860</t>
  </si>
  <si>
    <t>00446/522787-794</t>
  </si>
  <si>
    <t>1861</t>
  </si>
  <si>
    <t>00446/522787-795</t>
  </si>
  <si>
    <t>1862</t>
  </si>
  <si>
    <t>00446/522787-796</t>
  </si>
  <si>
    <t>1863</t>
  </si>
  <si>
    <t>00446/522787-797</t>
  </si>
  <si>
    <t>1864</t>
  </si>
  <si>
    <t>00446/522787-798</t>
  </si>
  <si>
    <t>1865</t>
  </si>
  <si>
    <t>00446/522787-799</t>
  </si>
  <si>
    <t>1866</t>
  </si>
  <si>
    <t>00446/522787-8</t>
  </si>
  <si>
    <t>1867</t>
  </si>
  <si>
    <t>00446/522787-80</t>
  </si>
  <si>
    <t>1868</t>
  </si>
  <si>
    <t>00446/522787-800</t>
  </si>
  <si>
    <t>1869</t>
  </si>
  <si>
    <t>00446/522787-801</t>
  </si>
  <si>
    <t>1870</t>
  </si>
  <si>
    <t>00446/522787-802</t>
  </si>
  <si>
    <t>1871</t>
  </si>
  <si>
    <t>00446/522787-803</t>
  </si>
  <si>
    <t>1872</t>
  </si>
  <si>
    <t>00446/522787-804</t>
  </si>
  <si>
    <t>1873</t>
  </si>
  <si>
    <t>00446/522787-805</t>
  </si>
  <si>
    <t>1874</t>
  </si>
  <si>
    <t>00446/522787-806</t>
  </si>
  <si>
    <t>1875</t>
  </si>
  <si>
    <t>00446/522787-807</t>
  </si>
  <si>
    <t>1876</t>
  </si>
  <si>
    <t>00446/522787-808</t>
  </si>
  <si>
    <t>1877</t>
  </si>
  <si>
    <t>00446/522787-809</t>
  </si>
  <si>
    <t>1878</t>
  </si>
  <si>
    <t>00446/522787-81</t>
  </si>
  <si>
    <t>1879</t>
  </si>
  <si>
    <t>00446/522787-810</t>
  </si>
  <si>
    <t>1880</t>
  </si>
  <si>
    <t>00446/522787-811</t>
  </si>
  <si>
    <t>1881</t>
  </si>
  <si>
    <t>00446/522787-812</t>
  </si>
  <si>
    <t>1882</t>
  </si>
  <si>
    <t>00446/522787-813</t>
  </si>
  <si>
    <t>1883</t>
  </si>
  <si>
    <t>00446/522787-814</t>
  </si>
  <si>
    <t>1884</t>
  </si>
  <si>
    <t>00446/522787-815</t>
  </si>
  <si>
    <t>1885</t>
  </si>
  <si>
    <t>00446/522787-816</t>
  </si>
  <si>
    <t>1886</t>
  </si>
  <si>
    <t>00446/522787-817</t>
  </si>
  <si>
    <t>1887</t>
  </si>
  <si>
    <t>00446/522787-818</t>
  </si>
  <si>
    <t>1888</t>
  </si>
  <si>
    <t>00446/522787-819</t>
  </si>
  <si>
    <t>1889</t>
  </si>
  <si>
    <t>00446/522787-82</t>
  </si>
  <si>
    <t>1890</t>
  </si>
  <si>
    <t>00446/522787-820</t>
  </si>
  <si>
    <t>1891</t>
  </si>
  <si>
    <t>00446/522787-821</t>
  </si>
  <si>
    <t>1892</t>
  </si>
  <si>
    <t>00446/522787-822</t>
  </si>
  <si>
    <t>1893</t>
  </si>
  <si>
    <t>00446/522787-823</t>
  </si>
  <si>
    <t>1894</t>
  </si>
  <si>
    <t>00446/522787-824</t>
  </si>
  <si>
    <t>1895</t>
  </si>
  <si>
    <t>00446/522787-825</t>
  </si>
  <si>
    <t>1896</t>
  </si>
  <si>
    <t>00446/522787-826</t>
  </si>
  <si>
    <t>1897</t>
  </si>
  <si>
    <t>00446/522787-827</t>
  </si>
  <si>
    <t>1898</t>
  </si>
  <si>
    <t>00446/522787-828</t>
  </si>
  <si>
    <t>1899</t>
  </si>
  <si>
    <t>00446/522787-829</t>
  </si>
  <si>
    <t>1900</t>
  </si>
  <si>
    <t>00446/522787-83</t>
  </si>
  <si>
    <t>1901</t>
  </si>
  <si>
    <t>00446/522787-830</t>
  </si>
  <si>
    <t>1902</t>
  </si>
  <si>
    <t>00446/522787-831</t>
  </si>
  <si>
    <t>1903</t>
  </si>
  <si>
    <t>00446/522787-832</t>
  </si>
  <si>
    <t>1904</t>
  </si>
  <si>
    <t>00446/522787-833</t>
  </si>
  <si>
    <t>1905</t>
  </si>
  <si>
    <t>00446/522787-834</t>
  </si>
  <si>
    <t>1906</t>
  </si>
  <si>
    <t>00446/522787-835</t>
  </si>
  <si>
    <t>1907</t>
  </si>
  <si>
    <t>00446/522787-836</t>
  </si>
  <si>
    <t>1908</t>
  </si>
  <si>
    <t>00446/522787-837</t>
  </si>
  <si>
    <t>1909</t>
  </si>
  <si>
    <t>00446/522787-838</t>
  </si>
  <si>
    <t>1910</t>
  </si>
  <si>
    <t>00446/522787-839</t>
  </si>
  <si>
    <t>1911</t>
  </si>
  <si>
    <t>00446/522787-84</t>
  </si>
  <si>
    <t>1912</t>
  </si>
  <si>
    <t>00446/522787-840</t>
  </si>
  <si>
    <t>1913</t>
  </si>
  <si>
    <t>00446/522787-841</t>
  </si>
  <si>
    <t>1914</t>
  </si>
  <si>
    <t>00446/522787-842</t>
  </si>
  <si>
    <t>1915</t>
  </si>
  <si>
    <t>00446/522787-843</t>
  </si>
  <si>
    <t>1916</t>
  </si>
  <si>
    <t>00446/522787-844</t>
  </si>
  <si>
    <t>1917</t>
  </si>
  <si>
    <t>00446/522787-845</t>
  </si>
  <si>
    <t>1918</t>
  </si>
  <si>
    <t>00446/522787-846</t>
  </si>
  <si>
    <t>1919</t>
  </si>
  <si>
    <t>00446/522787-847</t>
  </si>
  <si>
    <t>1920</t>
  </si>
  <si>
    <t>00446/522787-848</t>
  </si>
  <si>
    <t>1921</t>
  </si>
  <si>
    <t>00446/522787-849</t>
  </si>
  <si>
    <t>1922</t>
  </si>
  <si>
    <t>00446/522787-85</t>
  </si>
  <si>
    <t>1923</t>
  </si>
  <si>
    <t>00446/522787-850</t>
  </si>
  <si>
    <t>1924</t>
  </si>
  <si>
    <t>00446/522787-851</t>
  </si>
  <si>
    <t>1925</t>
  </si>
  <si>
    <t>00446/522787-852</t>
  </si>
  <si>
    <t>1926</t>
  </si>
  <si>
    <t>00446/522787-853</t>
  </si>
  <si>
    <t>1927</t>
  </si>
  <si>
    <t>00446/522787-854</t>
  </si>
  <si>
    <t>1928</t>
  </si>
  <si>
    <t>00446/522787-855</t>
  </si>
  <si>
    <t>1929</t>
  </si>
  <si>
    <t>00446/522787-856</t>
  </si>
  <si>
    <t>1930</t>
  </si>
  <si>
    <t>00446/522787-857</t>
  </si>
  <si>
    <t>1931</t>
  </si>
  <si>
    <t>00446/522787-858</t>
  </si>
  <si>
    <t>1932</t>
  </si>
  <si>
    <t>00446/522787-859</t>
  </si>
  <si>
    <t>1933</t>
  </si>
  <si>
    <t>00446/522787-86</t>
  </si>
  <si>
    <t>1934</t>
  </si>
  <si>
    <t>00446/522787-860</t>
  </si>
  <si>
    <t>1935</t>
  </si>
  <si>
    <t>00446/522787-861</t>
  </si>
  <si>
    <t>1936</t>
  </si>
  <si>
    <t>00446/522787-862</t>
  </si>
  <si>
    <t>1937</t>
  </si>
  <si>
    <t>00446/522787-863</t>
  </si>
  <si>
    <t>1938</t>
  </si>
  <si>
    <t>00446/522787-864</t>
  </si>
  <si>
    <t>1939</t>
  </si>
  <si>
    <t>00446/522787-865</t>
  </si>
  <si>
    <t>1940</t>
  </si>
  <si>
    <t>00446/522787-866</t>
  </si>
  <si>
    <t>1941</t>
  </si>
  <si>
    <t>00446/522787-867</t>
  </si>
  <si>
    <t>1942</t>
  </si>
  <si>
    <t>00446/522787-868</t>
  </si>
  <si>
    <t>1943</t>
  </si>
  <si>
    <t>00446/522787-869</t>
  </si>
  <si>
    <t>1944</t>
  </si>
  <si>
    <t>00446/522787-87</t>
  </si>
  <si>
    <t>1945</t>
  </si>
  <si>
    <t>00446/522787-870</t>
  </si>
  <si>
    <t>1946</t>
  </si>
  <si>
    <t>00446/522787-871</t>
  </si>
  <si>
    <t>1947</t>
  </si>
  <si>
    <t>00446/522787-872</t>
  </si>
  <si>
    <t>1948</t>
  </si>
  <si>
    <t>00446/522787-873</t>
  </si>
  <si>
    <t>1949</t>
  </si>
  <si>
    <t>00446/522787-874</t>
  </si>
  <si>
    <t>1950</t>
  </si>
  <si>
    <t>00446/522787-875</t>
  </si>
  <si>
    <t>1951</t>
  </si>
  <si>
    <t>00446/522787-876</t>
  </si>
  <si>
    <t>1952</t>
  </si>
  <si>
    <t>00446/522787-877</t>
  </si>
  <si>
    <t>1953</t>
  </si>
  <si>
    <t>00446/522787-878</t>
  </si>
  <si>
    <t>1954</t>
  </si>
  <si>
    <t>00446/522787-879</t>
  </si>
  <si>
    <t>1955</t>
  </si>
  <si>
    <t>00446/522787-88</t>
  </si>
  <si>
    <t>1956</t>
  </si>
  <si>
    <t>00446/522787-880</t>
  </si>
  <si>
    <t>1957</t>
  </si>
  <si>
    <t>00446/522787-881</t>
  </si>
  <si>
    <t>1958</t>
  </si>
  <si>
    <t>00446/522787-882</t>
  </si>
  <si>
    <t>1959</t>
  </si>
  <si>
    <t>00446/522787-883</t>
  </si>
  <si>
    <t>1960</t>
  </si>
  <si>
    <t>00446/522787-884</t>
  </si>
  <si>
    <t>1961</t>
  </si>
  <si>
    <t>00446/522787-885</t>
  </si>
  <si>
    <t>1962</t>
  </si>
  <si>
    <t>00446/522787-886</t>
  </si>
  <si>
    <t>1963</t>
  </si>
  <si>
    <t>00446/522787-887</t>
  </si>
  <si>
    <t>1964</t>
  </si>
  <si>
    <t>00446/522787-888</t>
  </si>
  <si>
    <t>1965</t>
  </si>
  <si>
    <t>00446/522787-889</t>
  </si>
  <si>
    <t>1966</t>
  </si>
  <si>
    <t>00446/522787-89</t>
  </si>
  <si>
    <t>1967</t>
  </si>
  <si>
    <t>00446/522787-890</t>
  </si>
  <si>
    <t>1968</t>
  </si>
  <si>
    <t>00446/522787-891</t>
  </si>
  <si>
    <t>1969</t>
  </si>
  <si>
    <t>00446/522787-892</t>
  </si>
  <si>
    <t>1970</t>
  </si>
  <si>
    <t>00446/522787-893</t>
  </si>
  <si>
    <t>1971</t>
  </si>
  <si>
    <t>00446/522787-894</t>
  </si>
  <si>
    <t>1972</t>
  </si>
  <si>
    <t>00446/522787-895</t>
  </si>
  <si>
    <t>1973</t>
  </si>
  <si>
    <t>00446/522787-896</t>
  </si>
  <si>
    <t>1974</t>
  </si>
  <si>
    <t>00446/522787-897</t>
  </si>
  <si>
    <t>1975</t>
  </si>
  <si>
    <t>00446/522787-898</t>
  </si>
  <si>
    <t>1976</t>
  </si>
  <si>
    <t>00446/522787-899</t>
  </si>
  <si>
    <t>1977</t>
  </si>
  <si>
    <t>00446/522787-9</t>
  </si>
  <si>
    <t>1978</t>
  </si>
  <si>
    <t>00446/522787-90</t>
  </si>
  <si>
    <t>1979</t>
  </si>
  <si>
    <t>00446/522787-900</t>
  </si>
  <si>
    <t>1980</t>
  </si>
  <si>
    <t>00446/522787-901</t>
  </si>
  <si>
    <t>1981</t>
  </si>
  <si>
    <t>00446/522787-902</t>
  </si>
  <si>
    <t>1982</t>
  </si>
  <si>
    <t>00446/522787-903</t>
  </si>
  <si>
    <t>1983</t>
  </si>
  <si>
    <t>00446/522787-904</t>
  </si>
  <si>
    <t>1984</t>
  </si>
  <si>
    <t>00446/522787-905</t>
  </si>
  <si>
    <t>1985</t>
  </si>
  <si>
    <t>00446/522787-906</t>
  </si>
  <si>
    <t>1986</t>
  </si>
  <si>
    <t>00446/522787-907</t>
  </si>
  <si>
    <t>1987</t>
  </si>
  <si>
    <t>00446/522787-908</t>
  </si>
  <si>
    <t>1988</t>
  </si>
  <si>
    <t>00446/522787-909</t>
  </si>
  <si>
    <t>1989</t>
  </si>
  <si>
    <t>00446/522787-91</t>
  </si>
  <si>
    <t>1990</t>
  </si>
  <si>
    <t>00446/522787-910</t>
  </si>
  <si>
    <t>1991</t>
  </si>
  <si>
    <t>00446/522787-911</t>
  </si>
  <si>
    <t>1992</t>
  </si>
  <si>
    <t>00446/522787-912</t>
  </si>
  <si>
    <t>1993</t>
  </si>
  <si>
    <t>00446/522787-913</t>
  </si>
  <si>
    <t>1994</t>
  </si>
  <si>
    <t>00446/522787-914</t>
  </si>
  <si>
    <t>1995</t>
  </si>
  <si>
    <t>00446/522787-915</t>
  </si>
  <si>
    <t>1996</t>
  </si>
  <si>
    <t>00446/522787-916</t>
  </si>
  <si>
    <t>1997</t>
  </si>
  <si>
    <t>00446/522787-917</t>
  </si>
  <si>
    <t>1998</t>
  </si>
  <si>
    <t>00446/522787-918</t>
  </si>
  <si>
    <t>1999</t>
  </si>
  <si>
    <t>00446/522787-919</t>
  </si>
  <si>
    <t>2000</t>
  </si>
  <si>
    <t>00446/522787-92</t>
  </si>
  <si>
    <t>2001</t>
  </si>
  <si>
    <t>00446/522787-920</t>
  </si>
  <si>
    <t>2002</t>
  </si>
  <si>
    <t>00446/522787-921</t>
  </si>
  <si>
    <t>2003</t>
  </si>
  <si>
    <t>00446/522787-922</t>
  </si>
  <si>
    <t>2004</t>
  </si>
  <si>
    <t>00446/522787-923</t>
  </si>
  <si>
    <t>2005</t>
  </si>
  <si>
    <t>00446/522787-924</t>
  </si>
  <si>
    <t>2006</t>
  </si>
  <si>
    <t>00446/522787-925</t>
  </si>
  <si>
    <t>2007</t>
  </si>
  <si>
    <t>00446/522787-926</t>
  </si>
  <si>
    <t>2008</t>
  </si>
  <si>
    <t>00446/522787-927</t>
  </si>
  <si>
    <t>2009</t>
  </si>
  <si>
    <t>00446/522787-928</t>
  </si>
  <si>
    <t>2010</t>
  </si>
  <si>
    <t>00446/522787-929</t>
  </si>
  <si>
    <t>2011</t>
  </si>
  <si>
    <t>00446/522787-93</t>
  </si>
  <si>
    <t>2012</t>
  </si>
  <si>
    <t>00446/522787-930</t>
  </si>
  <si>
    <t>2013</t>
  </si>
  <si>
    <t>00446/522787-931</t>
  </si>
  <si>
    <t>2014</t>
  </si>
  <si>
    <t>00446/522787-932</t>
  </si>
  <si>
    <t>2015</t>
  </si>
  <si>
    <t>00446/522787-933</t>
  </si>
  <si>
    <t>2016</t>
  </si>
  <si>
    <t>00446/522787-934</t>
  </si>
  <si>
    <t>2017</t>
  </si>
  <si>
    <t>00446/522787-935</t>
  </si>
  <si>
    <t>2018</t>
  </si>
  <si>
    <t>00446/522787-936</t>
  </si>
  <si>
    <t>2019</t>
  </si>
  <si>
    <t>00446/522787-937</t>
  </si>
  <si>
    <t>2020</t>
  </si>
  <si>
    <t>00446/522787-938</t>
  </si>
  <si>
    <t>2021</t>
  </si>
  <si>
    <t>00446/522787-939</t>
  </si>
  <si>
    <t>2022</t>
  </si>
  <si>
    <t>00446/522787-94</t>
  </si>
  <si>
    <t>2023</t>
  </si>
  <si>
    <t>00446/522787-940</t>
  </si>
  <si>
    <t>2024</t>
  </si>
  <si>
    <t>00446/522787-941</t>
  </si>
  <si>
    <t>2025</t>
  </si>
  <si>
    <t>00446/522787-942</t>
  </si>
  <si>
    <t>2026</t>
  </si>
  <si>
    <t>00446/522787-943</t>
  </si>
  <si>
    <t>2027</t>
  </si>
  <si>
    <t>00446/522787-944</t>
  </si>
  <si>
    <t>2028</t>
  </si>
  <si>
    <t>00446/522787-945</t>
  </si>
  <si>
    <t>2029</t>
  </si>
  <si>
    <t>00446/522787-946</t>
  </si>
  <si>
    <t>2030</t>
  </si>
  <si>
    <t>00446/522787-947</t>
  </si>
  <si>
    <t>2031</t>
  </si>
  <si>
    <t>00446/522787-948</t>
  </si>
  <si>
    <t>2032</t>
  </si>
  <si>
    <t>00446/522787-95</t>
  </si>
  <si>
    <t>2033</t>
  </si>
  <si>
    <t>00446/522787-96</t>
  </si>
  <si>
    <t>2034</t>
  </si>
  <si>
    <t>00446/522787-97</t>
  </si>
  <si>
    <t>2035</t>
  </si>
  <si>
    <t>00446/522787-98</t>
  </si>
  <si>
    <t>2036</t>
  </si>
  <si>
    <t>00446/522787-99</t>
  </si>
  <si>
    <t>2037</t>
  </si>
  <si>
    <t>00498/526029-1</t>
  </si>
  <si>
    <t>(iABS_MAT = 526029) WH</t>
  </si>
  <si>
    <t>2038</t>
  </si>
  <si>
    <t>00498/526029-10</t>
  </si>
  <si>
    <t>2039</t>
  </si>
  <si>
    <t>00498/526029-11</t>
  </si>
  <si>
    <t>2040</t>
  </si>
  <si>
    <t>00498/526029-12</t>
  </si>
  <si>
    <t>2041</t>
  </si>
  <si>
    <t>00498/526029-13</t>
  </si>
  <si>
    <t>2042</t>
  </si>
  <si>
    <t>00498/526029-14</t>
  </si>
  <si>
    <t>2043</t>
  </si>
  <si>
    <t>00498/526029-15</t>
  </si>
  <si>
    <t>2044</t>
  </si>
  <si>
    <t>00498/526029-16</t>
  </si>
  <si>
    <t>2045</t>
  </si>
  <si>
    <t>00498/526029-17</t>
  </si>
  <si>
    <t>2046</t>
  </si>
  <si>
    <t>00498/526029-18</t>
  </si>
  <si>
    <t>2047</t>
  </si>
  <si>
    <t>00498/526029-19</t>
  </si>
  <si>
    <t>2048</t>
  </si>
  <si>
    <t>00498/526029-2</t>
  </si>
  <si>
    <t>2049</t>
  </si>
  <si>
    <t>00498/526029-20</t>
  </si>
  <si>
    <t>2050</t>
  </si>
  <si>
    <t>00498/526029-21</t>
  </si>
  <si>
    <t>2051</t>
  </si>
  <si>
    <t>00498/526029-22</t>
  </si>
  <si>
    <t>2052</t>
  </si>
  <si>
    <t>00498/526029-23</t>
  </si>
  <si>
    <t>2053</t>
  </si>
  <si>
    <t>00498/526029-24</t>
  </si>
  <si>
    <t>2054</t>
  </si>
  <si>
    <t>00498/526029-25</t>
  </si>
  <si>
    <t>2055</t>
  </si>
  <si>
    <t>00498/526029-26</t>
  </si>
  <si>
    <t>2056</t>
  </si>
  <si>
    <t>00498/526029-27</t>
  </si>
  <si>
    <t>2057</t>
  </si>
  <si>
    <t>00498/526029-28</t>
  </si>
  <si>
    <t>2058</t>
  </si>
  <si>
    <t>00498/526029-29</t>
  </si>
  <si>
    <t>2059</t>
  </si>
  <si>
    <t>00498/526029-3</t>
  </si>
  <si>
    <t>2060</t>
  </si>
  <si>
    <t>00498/526029-30</t>
  </si>
  <si>
    <t>2061</t>
  </si>
  <si>
    <t>00498/526029-4</t>
  </si>
  <si>
    <t>2062</t>
  </si>
  <si>
    <t>00498/526029-5</t>
  </si>
  <si>
    <t>2063</t>
  </si>
  <si>
    <t>00498/526029-6</t>
  </si>
  <si>
    <t>2064</t>
  </si>
  <si>
    <t>00498/526029-7</t>
  </si>
  <si>
    <t>2065</t>
  </si>
  <si>
    <t>00498/526029-8</t>
  </si>
  <si>
    <t>2066</t>
  </si>
  <si>
    <t>00498/526029-9</t>
  </si>
  <si>
    <t>2067</t>
  </si>
  <si>
    <t>00551/525697-10</t>
  </si>
  <si>
    <t>Торговый Терминал "MOVE 2500"</t>
  </si>
  <si>
    <t>08.01.2022</t>
  </si>
  <si>
    <t>(iABS_MAT = 525697) WH</t>
  </si>
  <si>
    <t>2068</t>
  </si>
  <si>
    <t>00551/525697-11</t>
  </si>
  <si>
    <t>2069</t>
  </si>
  <si>
    <t>00551/525697-12</t>
  </si>
  <si>
    <t>2070</t>
  </si>
  <si>
    <t>00551/525697-2</t>
  </si>
  <si>
    <t>2071</t>
  </si>
  <si>
    <t>00551/525697-3</t>
  </si>
  <si>
    <t>2072</t>
  </si>
  <si>
    <t>00551/525697-4</t>
  </si>
  <si>
    <t>2073</t>
  </si>
  <si>
    <t>00551/525697-5</t>
  </si>
  <si>
    <t>2074</t>
  </si>
  <si>
    <t>00551/525697-6</t>
  </si>
  <si>
    <t>2075</t>
  </si>
  <si>
    <t>00551/525697-7</t>
  </si>
  <si>
    <t>2076</t>
  </si>
  <si>
    <t>00551/525697-8</t>
  </si>
  <si>
    <t>2077</t>
  </si>
  <si>
    <t>00551/525697-9</t>
  </si>
  <si>
    <t>2078</t>
  </si>
  <si>
    <t>24.01.2022</t>
  </si>
  <si>
    <t>(iABS_MAT = 528418) WH</t>
  </si>
  <si>
    <t>2079</t>
  </si>
  <si>
    <t>00585/528418-11</t>
  </si>
  <si>
    <t>2080</t>
  </si>
  <si>
    <t>00585/528418-12</t>
  </si>
  <si>
    <t>2081</t>
  </si>
  <si>
    <t>00585/528418-13</t>
  </si>
  <si>
    <t>2082</t>
  </si>
  <si>
    <t>00585/528418-14</t>
  </si>
  <si>
    <t>2083</t>
  </si>
  <si>
    <t>00585/528418-15</t>
  </si>
  <si>
    <t>2084</t>
  </si>
  <si>
    <t>00585/528418-16</t>
  </si>
  <si>
    <t>2085</t>
  </si>
  <si>
    <t>00585/528418-17</t>
  </si>
  <si>
    <t>2086</t>
  </si>
  <si>
    <t>00585/528418-19</t>
  </si>
  <si>
    <t>2087</t>
  </si>
  <si>
    <t>00585/528418-2</t>
  </si>
  <si>
    <t>2088</t>
  </si>
  <si>
    <t>00585/528418-20</t>
  </si>
  <si>
    <t>2089</t>
  </si>
  <si>
    <t>00585/528418-21</t>
  </si>
  <si>
    <t>2090</t>
  </si>
  <si>
    <t>00585/528418-22</t>
  </si>
  <si>
    <t>2091</t>
  </si>
  <si>
    <t>00585/528418-23</t>
  </si>
  <si>
    <t>2092</t>
  </si>
  <si>
    <t>00585/528418-24</t>
  </si>
  <si>
    <t>2093</t>
  </si>
  <si>
    <t>00585/528418-25</t>
  </si>
  <si>
    <t>2094</t>
  </si>
  <si>
    <t>00585/528418-26</t>
  </si>
  <si>
    <t>2095</t>
  </si>
  <si>
    <t>00585/528418-27</t>
  </si>
  <si>
    <t>2096</t>
  </si>
  <si>
    <t>00585/528418-28</t>
  </si>
  <si>
    <t>2097</t>
  </si>
  <si>
    <t>00585/528418-29</t>
  </si>
  <si>
    <t>2098</t>
  </si>
  <si>
    <t>00585/528418-3</t>
  </si>
  <si>
    <t>2099</t>
  </si>
  <si>
    <t>00585/528418-30</t>
  </si>
  <si>
    <t>2100</t>
  </si>
  <si>
    <t>00585/528418-31</t>
  </si>
  <si>
    <t>2101</t>
  </si>
  <si>
    <t>00585/528418-32</t>
  </si>
  <si>
    <t>2102</t>
  </si>
  <si>
    <t>00585/528418-33</t>
  </si>
  <si>
    <t>2103</t>
  </si>
  <si>
    <t>00585/528418-34</t>
  </si>
  <si>
    <t>2104</t>
  </si>
  <si>
    <t>00585/528418-35</t>
  </si>
  <si>
    <t>2105</t>
  </si>
  <si>
    <t>00585/528418-36</t>
  </si>
  <si>
    <t>2106</t>
  </si>
  <si>
    <t>00585/528418-37</t>
  </si>
  <si>
    <t>2107</t>
  </si>
  <si>
    <t>00585/528418-38</t>
  </si>
  <si>
    <t>2108</t>
  </si>
  <si>
    <t>00585/528418-39</t>
  </si>
  <si>
    <t>2109</t>
  </si>
  <si>
    <t>00585/528418-4</t>
  </si>
  <si>
    <t>2110</t>
  </si>
  <si>
    <t>00585/528418-40</t>
  </si>
  <si>
    <t>2111</t>
  </si>
  <si>
    <t>00585/528418-41</t>
  </si>
  <si>
    <t>2112</t>
  </si>
  <si>
    <t>00585/528418-42</t>
  </si>
  <si>
    <t>2113</t>
  </si>
  <si>
    <t>00585/528418-43</t>
  </si>
  <si>
    <t>2114</t>
  </si>
  <si>
    <t>00585/528418-44</t>
  </si>
  <si>
    <t>2115</t>
  </si>
  <si>
    <t>00585/528418-45</t>
  </si>
  <si>
    <t>2116</t>
  </si>
  <si>
    <t>00585/528418-46</t>
  </si>
  <si>
    <t>2117</t>
  </si>
  <si>
    <t>00585/528418-47</t>
  </si>
  <si>
    <t>2118</t>
  </si>
  <si>
    <t>00585/528418-48</t>
  </si>
  <si>
    <t>2119</t>
  </si>
  <si>
    <t>00585/528418-49</t>
  </si>
  <si>
    <t>2120</t>
  </si>
  <si>
    <t>00585/528418-5</t>
  </si>
  <si>
    <t>2121</t>
  </si>
  <si>
    <t>00585/528418-50</t>
  </si>
  <si>
    <t>2122</t>
  </si>
  <si>
    <t>00585/528418-6</t>
  </si>
  <si>
    <t>2123</t>
  </si>
  <si>
    <t>00585/528418-7</t>
  </si>
  <si>
    <t>2124</t>
  </si>
  <si>
    <t>00585/528418-8</t>
  </si>
  <si>
    <t>2125</t>
  </si>
  <si>
    <t>00585/528418-9</t>
  </si>
  <si>
    <t>2126</t>
  </si>
  <si>
    <t>00585/553410-1</t>
  </si>
  <si>
    <t>17.06.2022</t>
  </si>
  <si>
    <t>(iABS_MAT = 553410) WH</t>
  </si>
  <si>
    <t>2127</t>
  </si>
  <si>
    <t>12.01.2022</t>
  </si>
  <si>
    <t>(iABS_MAT = 527965) WH</t>
  </si>
  <si>
    <t>2128</t>
  </si>
  <si>
    <t>2129</t>
  </si>
  <si>
    <t>00986/527965-12</t>
  </si>
  <si>
    <t>2130</t>
  </si>
  <si>
    <t>00986/527965-13</t>
  </si>
  <si>
    <t>2131</t>
  </si>
  <si>
    <t>00986/527965-14</t>
  </si>
  <si>
    <t>2132</t>
  </si>
  <si>
    <t>00986/527965-15</t>
  </si>
  <si>
    <t>2133</t>
  </si>
  <si>
    <t>00986/527965-16</t>
  </si>
  <si>
    <t>2134</t>
  </si>
  <si>
    <t>00986/527965-17</t>
  </si>
  <si>
    <t>2135</t>
  </si>
  <si>
    <t>00986/527965-18</t>
  </si>
  <si>
    <t>2136</t>
  </si>
  <si>
    <t>00986/527965-19</t>
  </si>
  <si>
    <t>2137</t>
  </si>
  <si>
    <t>00986/527965-2</t>
  </si>
  <si>
    <t>2138</t>
  </si>
  <si>
    <t>00986/527965-20</t>
  </si>
  <si>
    <t>2139</t>
  </si>
  <si>
    <t>00986/527965-21</t>
  </si>
  <si>
    <t>2140</t>
  </si>
  <si>
    <t>00986/527965-22</t>
  </si>
  <si>
    <t>2141</t>
  </si>
  <si>
    <t>00986/527965-23</t>
  </si>
  <si>
    <t>2142</t>
  </si>
  <si>
    <t>00986/527965-24</t>
  </si>
  <si>
    <t>2143</t>
  </si>
  <si>
    <t>00986/527965-25</t>
  </si>
  <si>
    <t>2144</t>
  </si>
  <si>
    <t>00986/527965-26</t>
  </si>
  <si>
    <t>2145</t>
  </si>
  <si>
    <t>00986/527965-27</t>
  </si>
  <si>
    <t>2146</t>
  </si>
  <si>
    <t>00986/527965-28</t>
  </si>
  <si>
    <t>2147</t>
  </si>
  <si>
    <t>00986/527965-29</t>
  </si>
  <si>
    <t>2148</t>
  </si>
  <si>
    <t>00986/527965-3</t>
  </si>
  <si>
    <t>2149</t>
  </si>
  <si>
    <t>00986/527965-30</t>
  </si>
  <si>
    <t>2150</t>
  </si>
  <si>
    <t>00986/527965-31</t>
  </si>
  <si>
    <t>2151</t>
  </si>
  <si>
    <t>00986/527965-32</t>
  </si>
  <si>
    <t>2152</t>
  </si>
  <si>
    <t>00986/527965-33</t>
  </si>
  <si>
    <t>2153</t>
  </si>
  <si>
    <t>00986/527965-34</t>
  </si>
  <si>
    <t>2154</t>
  </si>
  <si>
    <t>00986/527965-35</t>
  </si>
  <si>
    <t>2155</t>
  </si>
  <si>
    <t>00986/527965-36</t>
  </si>
  <si>
    <t>2156</t>
  </si>
  <si>
    <t>00986/527965-37</t>
  </si>
  <si>
    <t>2157</t>
  </si>
  <si>
    <t>00986/527965-38</t>
  </si>
  <si>
    <t>2158</t>
  </si>
  <si>
    <t>00986/527965-39</t>
  </si>
  <si>
    <t>2159</t>
  </si>
  <si>
    <t>00986/527965-4</t>
  </si>
  <si>
    <t>2160</t>
  </si>
  <si>
    <t>00986/527965-40</t>
  </si>
  <si>
    <t>2161</t>
  </si>
  <si>
    <t>00986/527965-5</t>
  </si>
  <si>
    <t>2162</t>
  </si>
  <si>
    <t>00986/527965-6</t>
  </si>
  <si>
    <t>13842994</t>
  </si>
  <si>
    <t>2163</t>
  </si>
  <si>
    <t>00986/527965-7</t>
  </si>
  <si>
    <t>13934753</t>
  </si>
  <si>
    <t>2164</t>
  </si>
  <si>
    <t>00986/527965-8</t>
  </si>
  <si>
    <t>13927618</t>
  </si>
  <si>
    <t>2165</t>
  </si>
  <si>
    <t>00986/527965-9</t>
  </si>
  <si>
    <t>13938212</t>
  </si>
  <si>
    <t>2166</t>
  </si>
  <si>
    <t>00986/545098-1</t>
  </si>
  <si>
    <t>13928819</t>
  </si>
  <si>
    <t>28.04.2022</t>
  </si>
  <si>
    <t>(iABS_MAT = 545098) WH</t>
  </si>
  <si>
    <t>2167</t>
  </si>
  <si>
    <t>00989/535756-1</t>
  </si>
  <si>
    <t>02.03.2022</t>
  </si>
  <si>
    <t>(iABS_MAT = 535756) WH</t>
  </si>
  <si>
    <t>2168</t>
  </si>
  <si>
    <t>00989/535756-10</t>
  </si>
  <si>
    <t>2169</t>
  </si>
  <si>
    <t>00989/535756-11</t>
  </si>
  <si>
    <t>2170</t>
  </si>
  <si>
    <t>00989/535756-12</t>
  </si>
  <si>
    <t>2171</t>
  </si>
  <si>
    <t>00989/535756-13</t>
  </si>
  <si>
    <t>2172</t>
  </si>
  <si>
    <t>00989/535756-14</t>
  </si>
  <si>
    <t>2173</t>
  </si>
  <si>
    <t>00989/535756-15</t>
  </si>
  <si>
    <t>2174</t>
  </si>
  <si>
    <t>00989/535756-16</t>
  </si>
  <si>
    <t>2175</t>
  </si>
  <si>
    <t>00989/535756-17</t>
  </si>
  <si>
    <t>2176</t>
  </si>
  <si>
    <t>00989/535756-18</t>
  </si>
  <si>
    <t>2177</t>
  </si>
  <si>
    <t>00989/535756-19</t>
  </si>
  <si>
    <t>2178</t>
  </si>
  <si>
    <t>00989/535756-2</t>
  </si>
  <si>
    <t>2179</t>
  </si>
  <si>
    <t>00989/535756-20</t>
  </si>
  <si>
    <t>2180</t>
  </si>
  <si>
    <t>00989/535756-21</t>
  </si>
  <si>
    <t>2181</t>
  </si>
  <si>
    <t>00989/535756-22</t>
  </si>
  <si>
    <t>2182</t>
  </si>
  <si>
    <t>00989/535756-23</t>
  </si>
  <si>
    <t>2183</t>
  </si>
  <si>
    <t>00989/535756-24</t>
  </si>
  <si>
    <t>2184</t>
  </si>
  <si>
    <t>00989/535756-25</t>
  </si>
  <si>
    <t>2185</t>
  </si>
  <si>
    <t>00989/535756-26</t>
  </si>
  <si>
    <t>2186</t>
  </si>
  <si>
    <t>00989/535756-27</t>
  </si>
  <si>
    <t>2187</t>
  </si>
  <si>
    <t>00989/535756-28</t>
  </si>
  <si>
    <t>2188</t>
  </si>
  <si>
    <t>00989/535756-29</t>
  </si>
  <si>
    <t>2189</t>
  </si>
  <si>
    <t>00989/535756-3</t>
  </si>
  <si>
    <t>2190</t>
  </si>
  <si>
    <t>00989/535756-30</t>
  </si>
  <si>
    <t>2191</t>
  </si>
  <si>
    <t>00989/535756-31</t>
  </si>
  <si>
    <t>2192</t>
  </si>
  <si>
    <t>00989/535756-32</t>
  </si>
  <si>
    <t>2193</t>
  </si>
  <si>
    <t>00989/535756-33</t>
  </si>
  <si>
    <t>2194</t>
  </si>
  <si>
    <t>00989/535756-34</t>
  </si>
  <si>
    <t>2195</t>
  </si>
  <si>
    <t>00989/535756-35</t>
  </si>
  <si>
    <t>2196</t>
  </si>
  <si>
    <t>00989/535756-36</t>
  </si>
  <si>
    <t>2197</t>
  </si>
  <si>
    <t>00989/535756-37</t>
  </si>
  <si>
    <t>2198</t>
  </si>
  <si>
    <t>00989/535756-38</t>
  </si>
  <si>
    <t>2199</t>
  </si>
  <si>
    <t>00989/535756-39</t>
  </si>
  <si>
    <t>2200</t>
  </si>
  <si>
    <t>00989/535756-4</t>
  </si>
  <si>
    <t>2201</t>
  </si>
  <si>
    <t>00989/535756-40</t>
  </si>
  <si>
    <t>2202</t>
  </si>
  <si>
    <t>00989/535756-41</t>
  </si>
  <si>
    <t>2203</t>
  </si>
  <si>
    <t>00989/535756-42</t>
  </si>
  <si>
    <t>2204</t>
  </si>
  <si>
    <t>00989/535756-43</t>
  </si>
  <si>
    <t>2205</t>
  </si>
  <si>
    <t>00989/535756-44</t>
  </si>
  <si>
    <t>2206</t>
  </si>
  <si>
    <t>00989/535756-45</t>
  </si>
  <si>
    <t>2207</t>
  </si>
  <si>
    <t>00989/535756-46</t>
  </si>
  <si>
    <t>2208</t>
  </si>
  <si>
    <t>00989/535756-47</t>
  </si>
  <si>
    <t>2209</t>
  </si>
  <si>
    <t>00989/535756-48</t>
  </si>
  <si>
    <t>2210</t>
  </si>
  <si>
    <t>00989/535756-49</t>
  </si>
  <si>
    <t>2211</t>
  </si>
  <si>
    <t>00989/535756-5</t>
  </si>
  <si>
    <t>2212</t>
  </si>
  <si>
    <t>00989/535756-50</t>
  </si>
  <si>
    <t>2213</t>
  </si>
  <si>
    <t>00989/535756-6</t>
  </si>
  <si>
    <t>2214</t>
  </si>
  <si>
    <t>00989/535756-7</t>
  </si>
  <si>
    <t>2215</t>
  </si>
  <si>
    <t>00989/535756-8</t>
  </si>
  <si>
    <t>2216</t>
  </si>
  <si>
    <t>00989/535756-9</t>
  </si>
  <si>
    <t>2217</t>
  </si>
  <si>
    <t>01083/526389-11</t>
  </si>
  <si>
    <t>01083</t>
  </si>
  <si>
    <t>ABDULLAYEV BEXZOD ZAFAROVICH</t>
  </si>
  <si>
    <t>(iABS_MAT = 526389) WH</t>
  </si>
  <si>
    <t>2218</t>
  </si>
  <si>
    <t>01083/526389-12</t>
  </si>
  <si>
    <t>2219</t>
  </si>
  <si>
    <t>01083/526389-13</t>
  </si>
  <si>
    <t>2220</t>
  </si>
  <si>
    <t>01083/526389-14</t>
  </si>
  <si>
    <t>2221</t>
  </si>
  <si>
    <t>01083/526389-19</t>
  </si>
  <si>
    <t>2222</t>
  </si>
  <si>
    <t>01083/526389-2</t>
  </si>
  <si>
    <t>2223</t>
  </si>
  <si>
    <t>01083/526389-20</t>
  </si>
  <si>
    <t>2224</t>
  </si>
  <si>
    <t>01083/526389-21</t>
  </si>
  <si>
    <t>2225</t>
  </si>
  <si>
    <t>01083/526389-22</t>
  </si>
  <si>
    <t>2226</t>
  </si>
  <si>
    <t>01083/526389-23</t>
  </si>
  <si>
    <t>2227</t>
  </si>
  <si>
    <t>01083/526389-24</t>
  </si>
  <si>
    <t>2228</t>
  </si>
  <si>
    <t>01083/526389-25</t>
  </si>
  <si>
    <t>2229</t>
  </si>
  <si>
    <t>01083/526389-26</t>
  </si>
  <si>
    <t>2230</t>
  </si>
  <si>
    <t>01083/526389-27</t>
  </si>
  <si>
    <t>2231</t>
  </si>
  <si>
    <t>01083/526389-28</t>
  </si>
  <si>
    <t>2232</t>
  </si>
  <si>
    <t>01083/526389-29</t>
  </si>
  <si>
    <t>2233</t>
  </si>
  <si>
    <t>01083/526389-3</t>
  </si>
  <si>
    <t>2234</t>
  </si>
  <si>
    <t>01083/526389-30</t>
  </si>
  <si>
    <t>2235</t>
  </si>
  <si>
    <t>01083/526389-31</t>
  </si>
  <si>
    <t>2236</t>
  </si>
  <si>
    <t>01083/526389-32</t>
  </si>
  <si>
    <t>01083/526389-33</t>
  </si>
  <si>
    <t>01083/526389-34</t>
  </si>
  <si>
    <t>01083/526389-35</t>
  </si>
  <si>
    <t>01083/526389-36</t>
  </si>
  <si>
    <t>01083/526389-37</t>
  </si>
  <si>
    <t>01083/526389-38</t>
  </si>
  <si>
    <t>01083/526389-39</t>
  </si>
  <si>
    <t>01083/526389-4</t>
  </si>
  <si>
    <t>01083/526389-40</t>
  </si>
  <si>
    <t>01083/526389-41</t>
  </si>
  <si>
    <t>01083/526389-42</t>
  </si>
  <si>
    <t>01083/526389-43</t>
  </si>
  <si>
    <t>01083/526389-44</t>
  </si>
  <si>
    <t>01083/526389-45</t>
  </si>
  <si>
    <t>01083/526389-46</t>
  </si>
  <si>
    <t>01083/526389-47</t>
  </si>
  <si>
    <t>01083/526389-48</t>
  </si>
  <si>
    <t>01083/526389-49</t>
  </si>
  <si>
    <t>01083/526389-5</t>
  </si>
  <si>
    <t>01083/526389-50</t>
  </si>
  <si>
    <t>01083/526389-6</t>
  </si>
  <si>
    <t>01083/526389-7</t>
  </si>
  <si>
    <t>01083/526389-8</t>
  </si>
  <si>
    <t>01083/526389-9</t>
  </si>
  <si>
    <t>01083/553214-1</t>
  </si>
  <si>
    <t>16.06.2022</t>
  </si>
  <si>
    <t>(iABS_MAT = 553214) WH</t>
  </si>
  <si>
    <t>01084/525223-1</t>
  </si>
  <si>
    <t>(iABS_MAT = 525223) WH</t>
  </si>
  <si>
    <t>01084/525223-10</t>
  </si>
  <si>
    <t>01084/525223-11</t>
  </si>
  <si>
    <t>01084/525223-12</t>
  </si>
  <si>
    <t>01084/525223-13</t>
  </si>
  <si>
    <t>01084/525223-14</t>
  </si>
  <si>
    <t>01084/525223-15</t>
  </si>
  <si>
    <t>01084/525223-16</t>
  </si>
  <si>
    <t>01084/525223-17</t>
  </si>
  <si>
    <t>01084/525223-18</t>
  </si>
  <si>
    <t>01084/525223-19</t>
  </si>
  <si>
    <t>01084/525223-2</t>
  </si>
  <si>
    <t>01084/525223-20</t>
  </si>
  <si>
    <t>01084/525223-21</t>
  </si>
  <si>
    <t>01084/525223-22</t>
  </si>
  <si>
    <t>01084/525223-23</t>
  </si>
  <si>
    <t>01084/525223-24</t>
  </si>
  <si>
    <t>01084/525223-25</t>
  </si>
  <si>
    <t>01084/525223-26</t>
  </si>
  <si>
    <t>01084/525223-27</t>
  </si>
  <si>
    <t>01084/525223-28</t>
  </si>
  <si>
    <t>01084/525223-29</t>
  </si>
  <si>
    <t>01084/525223-3</t>
  </si>
  <si>
    <t>01084/525223-30</t>
  </si>
  <si>
    <t>01084/525223-31</t>
  </si>
  <si>
    <t>01084/525223-32</t>
  </si>
  <si>
    <t>01084/525223-33</t>
  </si>
  <si>
    <t>01084/525223-4</t>
  </si>
  <si>
    <t>01084/525223-5</t>
  </si>
  <si>
    <t>01084/525223-6</t>
  </si>
  <si>
    <t>01084/525223-7</t>
  </si>
  <si>
    <t>01084/525223-8</t>
  </si>
  <si>
    <t>01084/525223-9</t>
  </si>
  <si>
    <t>01144/524936-1</t>
  </si>
  <si>
    <t>(iABS_MAT = 524936) WH</t>
  </si>
  <si>
    <t>01144/524936-10</t>
  </si>
  <si>
    <t>01144/524936-11</t>
  </si>
  <si>
    <t>01144/524936-12</t>
  </si>
  <si>
    <t>01144/524936-13</t>
  </si>
  <si>
    <t>01144/524936-14</t>
  </si>
  <si>
    <t>01144/524936-15</t>
  </si>
  <si>
    <t>01144/524936-16</t>
  </si>
  <si>
    <t>01144/524936-17</t>
  </si>
  <si>
    <t>01144/524936-18</t>
  </si>
  <si>
    <t>01144/524936-19</t>
  </si>
  <si>
    <t>01144/524936-2</t>
  </si>
  <si>
    <t>01144/524936-20</t>
  </si>
  <si>
    <t>01144/524936-21</t>
  </si>
  <si>
    <t>01144/524936-22</t>
  </si>
  <si>
    <t>01144/524936-23</t>
  </si>
  <si>
    <t>01144/524936-24</t>
  </si>
  <si>
    <t>01144/524936-25</t>
  </si>
  <si>
    <t>01144/524936-3</t>
  </si>
  <si>
    <t>01144/524936-4</t>
  </si>
  <si>
    <t>01144/524936-5</t>
  </si>
  <si>
    <t>01144/524936-6</t>
  </si>
  <si>
    <t>01144/524936-7</t>
  </si>
  <si>
    <t>01144/524936-8</t>
  </si>
  <si>
    <t>01144/524936-9</t>
  </si>
  <si>
    <t>01144/556025-1</t>
  </si>
  <si>
    <t>23.06.2022</t>
  </si>
  <si>
    <t>(iABS_MAT = 556025) WH</t>
  </si>
  <si>
    <t>01154/526515-10</t>
  </si>
  <si>
    <t>(iABS_MAT = 526515) WH</t>
  </si>
  <si>
    <t>01154/526515-12</t>
  </si>
  <si>
    <t>01154/526515-8</t>
  </si>
  <si>
    <t>01154/526515-9</t>
  </si>
  <si>
    <t>01171/536178-10</t>
  </si>
  <si>
    <t>03.03.2022</t>
  </si>
  <si>
    <t>01171/536178-11</t>
  </si>
  <si>
    <t>01171/536178-5</t>
  </si>
  <si>
    <t>01171/536178-6</t>
  </si>
  <si>
    <t>01171/536178-7</t>
  </si>
  <si>
    <t>01171/554085-1</t>
  </si>
  <si>
    <t>1654103001</t>
  </si>
  <si>
    <t>Банкомат HUMO</t>
  </si>
  <si>
    <t>00446/461149-1</t>
  </si>
  <si>
    <t>19.02.2021</t>
  </si>
  <si>
    <t>(iABS_MAT = 461149) WH</t>
  </si>
  <si>
    <t>00446/492816-1</t>
  </si>
  <si>
    <t>11.08.2021</t>
  </si>
  <si>
    <t>(iABS_MAT = 492816) WH</t>
  </si>
  <si>
    <t>00446/492816-2</t>
  </si>
  <si>
    <t>00446/492816-3</t>
  </si>
  <si>
    <t>00446/492816-4</t>
  </si>
  <si>
    <t>01084/466021-1</t>
  </si>
  <si>
    <t>(iABS_MAT = 466021) WH</t>
  </si>
  <si>
    <t>01084/495372-1</t>
  </si>
  <si>
    <t>20.08.2021</t>
  </si>
  <si>
    <t>(iABS_MAT = 495372) WH</t>
  </si>
  <si>
    <t>01144/457548-1</t>
  </si>
  <si>
    <t>21.01.2021</t>
  </si>
  <si>
    <t>(iABS_MAT = 457548) WH</t>
  </si>
  <si>
    <t>01144/466358-1</t>
  </si>
  <si>
    <t>16.03.2021</t>
  </si>
  <si>
    <t>(iABS_MAT = 466358) WH</t>
  </si>
  <si>
    <t>Банкомат валютный</t>
  </si>
  <si>
    <t>00446/374803-1</t>
  </si>
  <si>
    <t>28.01.2020</t>
  </si>
  <si>
    <t>(iABS_MAT = 374803) WH</t>
  </si>
  <si>
    <t>00446/462394-1</t>
  </si>
  <si>
    <t>Клавиатура выносная IPP 220</t>
  </si>
  <si>
    <t>25.02.2021</t>
  </si>
  <si>
    <t>(iABS_MAT = 462394) WH</t>
  </si>
  <si>
    <t>00446/462394-10</t>
  </si>
  <si>
    <t>00446/462394-100</t>
  </si>
  <si>
    <t>00446/462394-101</t>
  </si>
  <si>
    <t>00446/462394-102</t>
  </si>
  <si>
    <t>00446/462394-103</t>
  </si>
  <si>
    <t>00446/462394-104</t>
  </si>
  <si>
    <t>00446/462394-105</t>
  </si>
  <si>
    <t>00446/462394-11</t>
  </si>
  <si>
    <t>00446/462394-12</t>
  </si>
  <si>
    <t>00446/462394-13</t>
  </si>
  <si>
    <t>00446/462394-14</t>
  </si>
  <si>
    <t>00446/462394-15</t>
  </si>
  <si>
    <t>00446/462394-16</t>
  </si>
  <si>
    <t>00446/462394-17</t>
  </si>
  <si>
    <t>00446/462394-18</t>
  </si>
  <si>
    <t>00446/462394-19</t>
  </si>
  <si>
    <t>00446/462394-2</t>
  </si>
  <si>
    <t>00446/462394-20</t>
  </si>
  <si>
    <t>00446/462394-21</t>
  </si>
  <si>
    <t>00446/462394-22</t>
  </si>
  <si>
    <t>00446/462394-23</t>
  </si>
  <si>
    <t>00446/462394-24</t>
  </si>
  <si>
    <t>00446/462394-25</t>
  </si>
  <si>
    <t>00446/462394-26</t>
  </si>
  <si>
    <t>00446/462394-27</t>
  </si>
  <si>
    <t>00446/462394-28</t>
  </si>
  <si>
    <t>00446/462394-29</t>
  </si>
  <si>
    <t>00446/462394-3</t>
  </si>
  <si>
    <t>00446/462394-30</t>
  </si>
  <si>
    <t>00446/462394-31</t>
  </si>
  <si>
    <t>00446/462394-32</t>
  </si>
  <si>
    <t>00446/462394-33</t>
  </si>
  <si>
    <t>00446/462394-34</t>
  </si>
  <si>
    <t>00446/462394-35</t>
  </si>
  <si>
    <t>00446/462394-36</t>
  </si>
  <si>
    <t>00446/462394-37</t>
  </si>
  <si>
    <t>00446/462394-38</t>
  </si>
  <si>
    <t>00446/462394-39</t>
  </si>
  <si>
    <t>00446/462394-4</t>
  </si>
  <si>
    <t>00446/462394-40</t>
  </si>
  <si>
    <t>00446/462394-41</t>
  </si>
  <si>
    <t>00446/462394-42</t>
  </si>
  <si>
    <t>00446/462394-43</t>
  </si>
  <si>
    <t>00446/462394-44</t>
  </si>
  <si>
    <t>00446/462394-45</t>
  </si>
  <si>
    <t>00446/462394-46</t>
  </si>
  <si>
    <t>00446/462394-47</t>
  </si>
  <si>
    <t>00446/462394-48</t>
  </si>
  <si>
    <t>00446/462394-49</t>
  </si>
  <si>
    <t>00446/462394-5</t>
  </si>
  <si>
    <t>00446/462394-50</t>
  </si>
  <si>
    <t>00446/462394-51</t>
  </si>
  <si>
    <t>00446/462394-52</t>
  </si>
  <si>
    <t>00446/462394-53</t>
  </si>
  <si>
    <t>00446/462394-54</t>
  </si>
  <si>
    <t>00446/462394-55</t>
  </si>
  <si>
    <t>00446/462394-56</t>
  </si>
  <si>
    <t>00446/462394-57</t>
  </si>
  <si>
    <t>00446/462394-58</t>
  </si>
  <si>
    <t>00446/462394-59</t>
  </si>
  <si>
    <t>00446/462394-6</t>
  </si>
  <si>
    <t>00446/462394-60</t>
  </si>
  <si>
    <t>00446/462394-61</t>
  </si>
  <si>
    <t>00446/462394-62</t>
  </si>
  <si>
    <t>00446/462394-63</t>
  </si>
  <si>
    <t>00446/462394-64</t>
  </si>
  <si>
    <t>00446/462394-65</t>
  </si>
  <si>
    <t>00446/462394-66</t>
  </si>
  <si>
    <t>00446/462394-67</t>
  </si>
  <si>
    <t>00446/462394-68</t>
  </si>
  <si>
    <t>00446/462394-69</t>
  </si>
  <si>
    <t>00446/462394-7</t>
  </si>
  <si>
    <t>00446/462394-70</t>
  </si>
  <si>
    <t>00446/462394-71</t>
  </si>
  <si>
    <t>00446/462394-72</t>
  </si>
  <si>
    <t>00446/462394-73</t>
  </si>
  <si>
    <t>00446/462394-74</t>
  </si>
  <si>
    <t>00446/462394-75</t>
  </si>
  <si>
    <t>00446/462394-76</t>
  </si>
  <si>
    <t>00446/462394-77</t>
  </si>
  <si>
    <t>00446/462394-78</t>
  </si>
  <si>
    <t>00446/462394-79</t>
  </si>
  <si>
    <t>00446/462394-8</t>
  </si>
  <si>
    <t>00446/462394-80</t>
  </si>
  <si>
    <t>00446/462394-81</t>
  </si>
  <si>
    <t>00446/462394-82</t>
  </si>
  <si>
    <t>00446/462394-83</t>
  </si>
  <si>
    <t>00446/462394-84</t>
  </si>
  <si>
    <t>00446/462394-85</t>
  </si>
  <si>
    <t>00446/462394-86</t>
  </si>
  <si>
    <t>00446/462394-87</t>
  </si>
  <si>
    <t>00446/462394-88</t>
  </si>
  <si>
    <t>00446/462394-89</t>
  </si>
  <si>
    <t>00446/462394-9</t>
  </si>
  <si>
    <t>00446/462394-90</t>
  </si>
  <si>
    <t>00446/462394-91</t>
  </si>
  <si>
    <t>00446/462394-92</t>
  </si>
  <si>
    <t>00446/462394-93</t>
  </si>
  <si>
    <t>00446/462394-94</t>
  </si>
  <si>
    <t>00446/462394-95</t>
  </si>
  <si>
    <t>00446/462394-96</t>
  </si>
  <si>
    <t>00446/462394-97</t>
  </si>
  <si>
    <t>00446/462394-98</t>
  </si>
  <si>
    <t>00446/462394-99</t>
  </si>
  <si>
    <t>Исполнитель: Урманова Алла Ринатовна</t>
  </si>
  <si>
    <t>/________________________________________/</t>
  </si>
  <si>
    <t>OS-13</t>
  </si>
  <si>
    <t>Перевод ОС со склада в эксплуатацию</t>
  </si>
  <si>
    <t>Туронбанк АТБ Наманган банк хизматлари маркази</t>
  </si>
  <si>
    <t>БХО Кодирий 16515</t>
  </si>
  <si>
    <t>БХО Хувайдо 16515</t>
  </si>
  <si>
    <t>Рем-строитель работы Кухна Кала БХО16515</t>
  </si>
  <si>
    <t>склад 16561</t>
  </si>
  <si>
    <t>заготовка из ДСП</t>
  </si>
  <si>
    <t xml:space="preserve">ресепшен стойки </t>
  </si>
  <si>
    <t>музыкальный центр (комплект)</t>
  </si>
  <si>
    <t>19909 автомобиль Ласетти -  156356 (156391)</t>
  </si>
  <si>
    <t>19909 счет - 175230  - Програм. обеспечен. QMS iQueue. ( OOO " LeeryBit " )</t>
  </si>
  <si>
    <t>26.10.2022</t>
  </si>
  <si>
    <t>11.10.2022</t>
  </si>
  <si>
    <t>UPS, аккумуляторная батарея</t>
  </si>
  <si>
    <t>13.10.2022</t>
  </si>
  <si>
    <t>04.10.2022</t>
  </si>
  <si>
    <t>00226/526851-12</t>
  </si>
  <si>
    <t>00226/526851-14</t>
  </si>
  <si>
    <t>00226/526851-13</t>
  </si>
  <si>
    <t>18.10.2022</t>
  </si>
  <si>
    <t>0000000000218</t>
  </si>
  <si>
    <t>0000000000228</t>
  </si>
  <si>
    <t>0000000000238</t>
  </si>
  <si>
    <t>0000000000248</t>
  </si>
  <si>
    <t>0000000000258</t>
  </si>
  <si>
    <t>0000000000268</t>
  </si>
  <si>
    <t>0000000000352</t>
  </si>
  <si>
    <t>Моноблок Dell OptiPlex 5490 Intel Core i5</t>
  </si>
  <si>
    <t>24.10.2022</t>
  </si>
  <si>
    <t>0000000000362</t>
  </si>
  <si>
    <t>0000000000372</t>
  </si>
  <si>
    <t>0000000000382</t>
  </si>
  <si>
    <t>0000000000392</t>
  </si>
  <si>
    <t>0000000000402</t>
  </si>
  <si>
    <t>0000000000412</t>
  </si>
  <si>
    <t>0000000000422</t>
  </si>
  <si>
    <t>0000000000432</t>
  </si>
  <si>
    <t>0000000000442</t>
  </si>
  <si>
    <t>0000000000294</t>
  </si>
  <si>
    <t>0000000000328</t>
  </si>
  <si>
    <t>0000000000524</t>
  </si>
  <si>
    <t>Банкнот сартировшик Magner 165F</t>
  </si>
  <si>
    <t>0000000000534</t>
  </si>
  <si>
    <t>0000000000544</t>
  </si>
  <si>
    <t>0000000000554</t>
  </si>
  <si>
    <t>Банкнот сартировшик Magner 175</t>
  </si>
  <si>
    <t>0000000000564</t>
  </si>
  <si>
    <t>Чистка обуви</t>
  </si>
  <si>
    <t>0000000000337</t>
  </si>
  <si>
    <t>Кулер</t>
  </si>
  <si>
    <t>0000000000305</t>
  </si>
  <si>
    <t>XALILOV HOSHIM NASIMOVICH</t>
  </si>
  <si>
    <t>МАБ Чакана булими</t>
  </si>
  <si>
    <t>ПО ПРИОБРЕТЕНИЮ ОСНОВНЫХ СРЕДСТВ И НЕМАТЕРИАЛНЫХ АКТИВОВ НА 2022 ГОД</t>
  </si>
  <si>
    <t>январь - октябрь 2022  план- факт</t>
  </si>
  <si>
    <t>16515</t>
  </si>
  <si>
    <t>Право на аренду</t>
  </si>
  <si>
    <t>1651501001</t>
  </si>
  <si>
    <t>0000000001271</t>
  </si>
  <si>
    <t>Перевод ОС из монтажа в эксплуатацию</t>
  </si>
  <si>
    <t>30.11.2022</t>
  </si>
  <si>
    <t>Строительство</t>
  </si>
  <si>
    <t>29.11.2022</t>
  </si>
  <si>
    <t>23.11.2022</t>
  </si>
  <si>
    <t>28.11.2022</t>
  </si>
  <si>
    <t>17.11.2022</t>
  </si>
  <si>
    <t>24.11.2022</t>
  </si>
  <si>
    <t>1653504002</t>
  </si>
  <si>
    <t>Дизел генератор</t>
  </si>
  <si>
    <t>0000000000662</t>
  </si>
  <si>
    <t>05</t>
  </si>
  <si>
    <t>0000000001121</t>
  </si>
  <si>
    <t>Сигнализация, средства охранно-пожарной сигнализации ,пожарный щит</t>
  </si>
  <si>
    <t>0000000000115</t>
  </si>
  <si>
    <t>11.11.2022</t>
  </si>
  <si>
    <t>0000000000125</t>
  </si>
  <si>
    <t>Огнетушитель</t>
  </si>
  <si>
    <t>14.11.2022</t>
  </si>
  <si>
    <t>0000000000135</t>
  </si>
  <si>
    <t>0000000000145</t>
  </si>
  <si>
    <t>0000000000155</t>
  </si>
  <si>
    <t>0000000000165</t>
  </si>
  <si>
    <t>0000000000175</t>
  </si>
  <si>
    <t>0000000000185</t>
  </si>
  <si>
    <t>0000000000195</t>
  </si>
  <si>
    <t>0000000000575</t>
  </si>
  <si>
    <t>0000000000585</t>
  </si>
  <si>
    <t>0000000000603</t>
  </si>
  <si>
    <t>18.11.2022</t>
  </si>
  <si>
    <t>0000000000613</t>
  </si>
  <si>
    <t>0000000000623</t>
  </si>
  <si>
    <t>Настолный теннис</t>
  </si>
  <si>
    <t>0000000000951</t>
  </si>
  <si>
    <t>0000000000934</t>
  </si>
  <si>
    <t>0000000000944</t>
  </si>
  <si>
    <t>XAMIDOV DONIYORBEK MAVLONOVICH</t>
  </si>
  <si>
    <t>Оптико-волокон кабель, ЛВС</t>
  </si>
  <si>
    <t>0000000000653</t>
  </si>
  <si>
    <t>0000000000905</t>
  </si>
  <si>
    <t>0000000000915</t>
  </si>
  <si>
    <t>0000000000922</t>
  </si>
  <si>
    <t>Дизельный генератор 75 Квт/ 75КВа Kvant</t>
  </si>
  <si>
    <t>0000000001175</t>
  </si>
  <si>
    <t>0000000001185</t>
  </si>
  <si>
    <t>0000000001195</t>
  </si>
  <si>
    <t>0000000001205</t>
  </si>
  <si>
    <t>0000000001215</t>
  </si>
  <si>
    <t>0000000001225</t>
  </si>
  <si>
    <t>0000000001235</t>
  </si>
  <si>
    <t>0000000001245</t>
  </si>
  <si>
    <t>0000000001255</t>
  </si>
  <si>
    <t>0000000001265</t>
  </si>
  <si>
    <t>0000000000672</t>
  </si>
  <si>
    <t>0000000000682</t>
  </si>
  <si>
    <t>0000000000692</t>
  </si>
  <si>
    <t>0000000000702</t>
  </si>
  <si>
    <t>0000000000712</t>
  </si>
  <si>
    <t>0000000000722</t>
  </si>
  <si>
    <t>0000000000732</t>
  </si>
  <si>
    <t>0000000000742</t>
  </si>
  <si>
    <t>0000000000752</t>
  </si>
  <si>
    <t>0000000000762</t>
  </si>
  <si>
    <t>0000000000772</t>
  </si>
  <si>
    <t>0000000000782</t>
  </si>
  <si>
    <t>0000000000792</t>
  </si>
  <si>
    <t>0000000000802</t>
  </si>
  <si>
    <t>0000000000812</t>
  </si>
  <si>
    <t>0000000001094</t>
  </si>
  <si>
    <t>0000000001104</t>
  </si>
  <si>
    <t>0000000001114</t>
  </si>
  <si>
    <t>0000000001135</t>
  </si>
  <si>
    <t>0000000001145</t>
  </si>
  <si>
    <t>0000000001155</t>
  </si>
  <si>
    <t>0000000001165</t>
  </si>
  <si>
    <t>0000000001024</t>
  </si>
  <si>
    <t>0000000001034</t>
  </si>
  <si>
    <t>0000000001044</t>
  </si>
  <si>
    <t>0000000001054</t>
  </si>
  <si>
    <t>0000000001064</t>
  </si>
  <si>
    <t>0000000001074</t>
  </si>
  <si>
    <t>0000000000968</t>
  </si>
  <si>
    <t>0000000000978</t>
  </si>
  <si>
    <t>0000000000988</t>
  </si>
  <si>
    <t>0000000000998</t>
  </si>
  <si>
    <t>0000000001008</t>
  </si>
  <si>
    <t>0000000001018</t>
  </si>
  <si>
    <t>Ведомость наличия основных средств по состоянию на 30.11.2022</t>
  </si>
  <si>
    <t>Дата: 30.11.2022</t>
  </si>
  <si>
    <t>Группа учета/тип ОС: 16500. Основные средства</t>
  </si>
  <si>
    <t>Дата: 27.12.2022</t>
  </si>
  <si>
    <t>Группа учета/тип ОС: Не задано</t>
  </si>
  <si>
    <t>Состояние ОС: Не задано</t>
  </si>
  <si>
    <t>Подр.</t>
  </si>
  <si>
    <t>Местона-хождение</t>
  </si>
  <si>
    <t>Дата ввода в эксп.</t>
  </si>
  <si>
    <t>Первона-чальная стоим.</t>
  </si>
  <si>
    <t>Сумма переоценок</t>
  </si>
  <si>
    <t>Накопленная амортизация</t>
  </si>
  <si>
    <t>Остаточная стоим.</t>
  </si>
  <si>
    <t>16509</t>
  </si>
  <si>
    <t>Здания и строения</t>
  </si>
  <si>
    <t>00111-4D</t>
  </si>
  <si>
    <t>Здание филиала по ул. Муминова 29/1</t>
  </si>
  <si>
    <t>В эксплуатации</t>
  </si>
  <si>
    <t>Здания филиала банка ул. И.Муминова 29/1</t>
  </si>
  <si>
    <t>01.12.2011</t>
  </si>
  <si>
    <t>00192/001</t>
  </si>
  <si>
    <t>Здание филиала по ул. Камилон 28</t>
  </si>
  <si>
    <t>Здание банка</t>
  </si>
  <si>
    <t>12.09.2008</t>
  </si>
  <si>
    <t>00200-2462</t>
  </si>
  <si>
    <t>Янги бино Навоий шахар Фаровон 55Т</t>
  </si>
  <si>
    <t>Административное здание филиала</t>
  </si>
  <si>
    <t>22.06.2022</t>
  </si>
  <si>
    <t>00200-4012-062</t>
  </si>
  <si>
    <t>Здание филиала по ул. Низами 28</t>
  </si>
  <si>
    <t>02.12.1996</t>
  </si>
  <si>
    <t>00200-4013-063</t>
  </si>
  <si>
    <t>Здание минибанка Гулистон по ул. Проспект 4а  Х.Дустлик 48-1</t>
  </si>
  <si>
    <t>Здания банка(квартира И.Каримов)</t>
  </si>
  <si>
    <t>28.09.2007</t>
  </si>
  <si>
    <t>002269008</t>
  </si>
  <si>
    <t>Здание филиала по ул. Ахунбабаева 68</t>
  </si>
  <si>
    <t>Здания филиала ул. Охунбобоева № 68</t>
  </si>
  <si>
    <t>11.11.1996</t>
  </si>
  <si>
    <t>00282/б/н/23</t>
  </si>
  <si>
    <t>Здание филиала по ул М.Улугбек 62</t>
  </si>
  <si>
    <t>Конверсия амалиётлари булими</t>
  </si>
  <si>
    <t>28.11.1996</t>
  </si>
  <si>
    <t>003680000</t>
  </si>
  <si>
    <t>Здание ул.Хондамир,77А</t>
  </si>
  <si>
    <t>Административное здание филиала - г. Гулистан, ул. Хондамир,77А</t>
  </si>
  <si>
    <t>0036800368</t>
  </si>
  <si>
    <t>Здание филиала по ул. Ахунбабаева.49</t>
  </si>
  <si>
    <t>Административное здание филиала - г. Гулистан, ул. Ахунбобоева,49</t>
  </si>
  <si>
    <t>27.11.1996</t>
  </si>
  <si>
    <t>0044600446</t>
  </si>
  <si>
    <t>Банковское помещ.- Кибрайский р-н Ок-Ковок кфй СВТ Мичуринец (Дом отдыха)</t>
  </si>
  <si>
    <t>10725</t>
  </si>
  <si>
    <t>Кибрай -дача зона отдыха Мичуринец</t>
  </si>
  <si>
    <t>15.03.2022</t>
  </si>
  <si>
    <t>00446376</t>
  </si>
  <si>
    <t>Здание Головного банка по ул Абая 4а</t>
  </si>
  <si>
    <t>Банк биносида-Абай 4 а</t>
  </si>
  <si>
    <t>28.06.2002</t>
  </si>
  <si>
    <t>00982/1/б/н</t>
  </si>
  <si>
    <t>Здание филиала по ул. Х.Дустлиги 62</t>
  </si>
  <si>
    <t>Юрист хонаси</t>
  </si>
  <si>
    <t>13.06.2007</t>
  </si>
  <si>
    <t>01019/1315</t>
  </si>
  <si>
    <t>Здание филиала по ул. Мустакиллик 1а</t>
  </si>
  <si>
    <t>Хужалик ишлар бўлими</t>
  </si>
  <si>
    <t>28.04.2005</t>
  </si>
  <si>
    <t>01019/2557</t>
  </si>
  <si>
    <t>Здания - Охангарон тумани Гуслитон КФЙ</t>
  </si>
  <si>
    <t>Охангарон БХО</t>
  </si>
  <si>
    <t>16.12.2019</t>
  </si>
  <si>
    <t>01083-1064</t>
  </si>
  <si>
    <t>Здание филиала по ул. Корасув 4</t>
  </si>
  <si>
    <t>Банк биносидаги бошка хар хил махсулотлар</t>
  </si>
  <si>
    <t>03.08.2007</t>
  </si>
  <si>
    <t>01084/100</t>
  </si>
  <si>
    <t>Здание филиала по ул. Фархадская 6а</t>
  </si>
  <si>
    <t>Помещение ( пост-милиция)</t>
  </si>
  <si>
    <t>31.03.2008</t>
  </si>
  <si>
    <t>01144-0001</t>
  </si>
  <si>
    <t>Здание по ул. Ц-6 ул. Хуршида дом 85 "Юнус-Обод"</t>
  </si>
  <si>
    <t>20.11.2013</t>
  </si>
  <si>
    <t>1/585</t>
  </si>
  <si>
    <t>Здание филиала по ул Ш.Рашидова 25 а</t>
  </si>
  <si>
    <t>OTENIYAZOV HAMIRNIYAZ XOJANIYAZOVICH</t>
  </si>
  <si>
    <t>31.12.1996</t>
  </si>
  <si>
    <t>100/498</t>
  </si>
  <si>
    <t>Здание филиала по ул.Маърифат 44</t>
  </si>
  <si>
    <t>11.12.2006</t>
  </si>
  <si>
    <t>100989</t>
  </si>
  <si>
    <t>Здание филиала по ул. Ипак Йули 2</t>
  </si>
  <si>
    <t>Банк ховлиси</t>
  </si>
  <si>
    <t>21.10.2002</t>
  </si>
  <si>
    <t>1960/551</t>
  </si>
  <si>
    <t>Здание Ургенчского филиал (г. Ургенч ул. Ханкинская 104 а)</t>
  </si>
  <si>
    <t>Кабинет по службе безопасности</t>
  </si>
  <si>
    <t>31.05.2004</t>
  </si>
  <si>
    <t>328/1265</t>
  </si>
  <si>
    <t>Здание филиала по ул. Ф. Хужаева 32</t>
  </si>
  <si>
    <t>При филиала 24/7</t>
  </si>
  <si>
    <t>31.08.2004</t>
  </si>
  <si>
    <t>7777-216</t>
  </si>
  <si>
    <t>Здание по ул. Буюк Ипак йули дом 218-220</t>
  </si>
  <si>
    <t>24.02.2014</t>
  </si>
  <si>
    <t>итого по типу:</t>
  </si>
  <si>
    <t>1650901001</t>
  </si>
  <si>
    <t>итого по группе:</t>
  </si>
  <si>
    <t>Сардоба БХО</t>
  </si>
  <si>
    <t>00111-1-3</t>
  </si>
  <si>
    <t>Помещение Цру  и 24\7 г.Каган -</t>
  </si>
  <si>
    <t>10665</t>
  </si>
  <si>
    <t>Каган БХО + 24/7</t>
  </si>
  <si>
    <t>00111-1-A</t>
  </si>
  <si>
    <t>Установка ОПС в помещении Каракуль БХО</t>
  </si>
  <si>
    <t>10668</t>
  </si>
  <si>
    <t>Каракуль БХО +24\7</t>
  </si>
  <si>
    <t>08.09.2020</t>
  </si>
  <si>
    <t>00111-2-A</t>
  </si>
  <si>
    <t>Ремонт арендованного помещения Гиждуван офиса</t>
  </si>
  <si>
    <t>10773</t>
  </si>
  <si>
    <t>"А. Fиждувоний" банк хизматлари офиси</t>
  </si>
  <si>
    <t>30.03.2020</t>
  </si>
  <si>
    <t>00111-3-A</t>
  </si>
  <si>
    <t>Работы по ремонту арендованного здания  Самоний офиса</t>
  </si>
  <si>
    <t>10666</t>
  </si>
  <si>
    <t>Самоний БХО + 24/7</t>
  </si>
  <si>
    <t>31.03.2020</t>
  </si>
  <si>
    <t>00111-34</t>
  </si>
  <si>
    <t>Ремонт и реконструкыия Каган БХО</t>
  </si>
  <si>
    <t>08.04.2021</t>
  </si>
  <si>
    <t>00111-4A</t>
  </si>
  <si>
    <t>Ремонт - ПСД - арендованного помещения  - Мохитобон офис (Шофиркон тум)</t>
  </si>
  <si>
    <t>10667</t>
  </si>
  <si>
    <t>Мохитобон БХО +24\7</t>
  </si>
  <si>
    <t>03.06.2020</t>
  </si>
  <si>
    <t>00111-6-2</t>
  </si>
  <si>
    <t>Каравулбозор БХО +24/7</t>
  </si>
  <si>
    <t>10669</t>
  </si>
  <si>
    <t>Каравулбозор БХО +24\7</t>
  </si>
  <si>
    <t>19.11.2020</t>
  </si>
  <si>
    <t>00192/2538</t>
  </si>
  <si>
    <t>Реклама махсулотлари</t>
  </si>
  <si>
    <t>10670</t>
  </si>
  <si>
    <t>"Насаф" БХО</t>
  </si>
  <si>
    <t>30.04.2020</t>
  </si>
  <si>
    <t>00192/2539</t>
  </si>
  <si>
    <t>10671</t>
  </si>
  <si>
    <t>"Косон" БХО</t>
  </si>
  <si>
    <t>00192/2540</t>
  </si>
  <si>
    <t>Реклама махсулотлари Миришкор БХО</t>
  </si>
  <si>
    <t>10672</t>
  </si>
  <si>
    <t>"Миришкор" БХО</t>
  </si>
  <si>
    <t>00200-01</t>
  </si>
  <si>
    <t>Канимех БХО</t>
  </si>
  <si>
    <t>10678</t>
  </si>
  <si>
    <t>Помещение "КОНИМЕХ" БХО</t>
  </si>
  <si>
    <t>17.08.2021</t>
  </si>
  <si>
    <t>00200-1-06</t>
  </si>
  <si>
    <t>Нурафшон БХО</t>
  </si>
  <si>
    <t>10675</t>
  </si>
  <si>
    <t>Помещение "НУРАФШОН" БХО</t>
  </si>
  <si>
    <t>27.12.2019</t>
  </si>
  <si>
    <t>00200-1-1-1-1</t>
  </si>
  <si>
    <t>Юксалиш БХО</t>
  </si>
  <si>
    <t>10829</t>
  </si>
  <si>
    <t>Помещение "ЮКСАЛИШ" БХО</t>
  </si>
  <si>
    <t>21.09.2020</t>
  </si>
  <si>
    <t>00200-2-1-1</t>
  </si>
  <si>
    <t>Хатирчи БХО</t>
  </si>
  <si>
    <t>10676</t>
  </si>
  <si>
    <t>Помещение "ХАТИРЧИ" БХО</t>
  </si>
  <si>
    <t>00200-23-020</t>
  </si>
  <si>
    <t>Навбахор БХО</t>
  </si>
  <si>
    <t>10838</t>
  </si>
  <si>
    <t>Помещение "НАВБАХОР" БХО</t>
  </si>
  <si>
    <t>00200-2367</t>
  </si>
  <si>
    <t>Кармана БХО Бутка 24/7</t>
  </si>
  <si>
    <t>00200-3</t>
  </si>
  <si>
    <t>Кизилтепа БХО</t>
  </si>
  <si>
    <t>10677</t>
  </si>
  <si>
    <t>Помещение "КИЗИЛТЕПА" БХО</t>
  </si>
  <si>
    <t>002260008</t>
  </si>
  <si>
    <t>Лола БХО Наманган шахар</t>
  </si>
  <si>
    <t>10841</t>
  </si>
  <si>
    <t>Лола БХО</t>
  </si>
  <si>
    <t>30.11.2020</t>
  </si>
  <si>
    <t>002260015</t>
  </si>
  <si>
    <t>Косонсой БХО</t>
  </si>
  <si>
    <t>10680</t>
  </si>
  <si>
    <t>06.10.2020</t>
  </si>
  <si>
    <t>002263318</t>
  </si>
  <si>
    <t>Наманган шахар Дустлик Банк хизматлари офиси 2019</t>
  </si>
  <si>
    <t>10679</t>
  </si>
  <si>
    <t>Дустлик банк хизматлар маркази</t>
  </si>
  <si>
    <t>26.12.2019</t>
  </si>
  <si>
    <t>002263781</t>
  </si>
  <si>
    <t>Чорсу БХО</t>
  </si>
  <si>
    <t>10840</t>
  </si>
  <si>
    <t>26.03.2020</t>
  </si>
  <si>
    <t>00282/435295</t>
  </si>
  <si>
    <t>Прочие МБП - "Боги Сарой" БХО-га реклама жи</t>
  </si>
  <si>
    <t>10684</t>
  </si>
  <si>
    <t>Боги-сарой БХО</t>
  </si>
  <si>
    <t>14.12.2020</t>
  </si>
  <si>
    <t>00282/435297</t>
  </si>
  <si>
    <t>Прочие МБП - "Челак" БХО-га реклама жихозла</t>
  </si>
  <si>
    <t>10685</t>
  </si>
  <si>
    <t>Челак БХО</t>
  </si>
  <si>
    <t>00282/435298</t>
  </si>
  <si>
    <t>Лойиш БХО 2019 й</t>
  </si>
  <si>
    <t>10681</t>
  </si>
  <si>
    <t>"Лойиш" банк хизматлари офиси</t>
  </si>
  <si>
    <t>00282/5200</t>
  </si>
  <si>
    <t>Реклама жихозлари  - "Булунгур БХО"</t>
  </si>
  <si>
    <t>10683</t>
  </si>
  <si>
    <t>Булунгур БХО</t>
  </si>
  <si>
    <t>003680005</t>
  </si>
  <si>
    <t>Текущий ремонт помещения Гулистон БХО</t>
  </si>
  <si>
    <t>10691</t>
  </si>
  <si>
    <t>Помещение "Гулистон БХО"</t>
  </si>
  <si>
    <t>27.02.2020</t>
  </si>
  <si>
    <t>003680006</t>
  </si>
  <si>
    <t>Рекламное оформление Сирдаре БХО</t>
  </si>
  <si>
    <t>10692</t>
  </si>
  <si>
    <t>"Тараккиёт" банк хизматлари офиси</t>
  </si>
  <si>
    <t>003680007</t>
  </si>
  <si>
    <t>Реконструкция помещения Истиклол БХО</t>
  </si>
  <si>
    <t>10694</t>
  </si>
  <si>
    <t>Помещение "Истиклол БХО"</t>
  </si>
  <si>
    <t>31.12.2020</t>
  </si>
  <si>
    <t>003680008</t>
  </si>
  <si>
    <t>Реконструкция помещения Хумо</t>
  </si>
  <si>
    <t>10695</t>
  </si>
  <si>
    <t>Помещение "Хумо БХО"</t>
  </si>
  <si>
    <t>003680014/1</t>
  </si>
  <si>
    <t>Реконструкция  Мирзаобод БХО</t>
  </si>
  <si>
    <t>10693</t>
  </si>
  <si>
    <t>Помещение "Мирзаабад БХО"</t>
  </si>
  <si>
    <t>05.03.2020</t>
  </si>
  <si>
    <t>00446/604</t>
  </si>
  <si>
    <t>Кап. ремонт. Центра банк. услуг ЦОУ распол. по адр. г.Ташкент, Ю.Абад. р-н, 4-кв, ул. А.Дониш, дом 80</t>
  </si>
  <si>
    <t>10831</t>
  </si>
  <si>
    <t>Юридик департамент</t>
  </si>
  <si>
    <t>30.01.2020</t>
  </si>
  <si>
    <t>00982/200/б/н</t>
  </si>
  <si>
    <t>Логотив "Бахмал" БХО</t>
  </si>
  <si>
    <t>10705</t>
  </si>
  <si>
    <t>Бахмал БХО</t>
  </si>
  <si>
    <t>00986/2878</t>
  </si>
  <si>
    <t>Таъмирлаш Сарикул БХО</t>
  </si>
  <si>
    <t>10707</t>
  </si>
  <si>
    <t>"Мехржон" банк хизматлари офиси</t>
  </si>
  <si>
    <t>21.05.2020</t>
  </si>
  <si>
    <t>00986/2932-1</t>
  </si>
  <si>
    <t>Объектларни ижарага олиш ва ижарага олинган банк биноларини такомиллаштириш хукуки (Сергели БХО)</t>
  </si>
  <si>
    <t>10709</t>
  </si>
  <si>
    <t>Помещение "Сергели" БХО</t>
  </si>
  <si>
    <t>26.02.2021</t>
  </si>
  <si>
    <t>00986/2994</t>
  </si>
  <si>
    <t>Кушбеги  биносининг ремонти</t>
  </si>
  <si>
    <t>10708</t>
  </si>
  <si>
    <t>Помещение "Кушбеги" БХО</t>
  </si>
  <si>
    <t>03.07.2020</t>
  </si>
  <si>
    <t>00986/4</t>
  </si>
  <si>
    <t>Ижарага олинган бино (Фаргона йули-2а)</t>
  </si>
  <si>
    <t>Банк Биноси</t>
  </si>
  <si>
    <t>31.12.2004</t>
  </si>
  <si>
    <t>00986/4281</t>
  </si>
  <si>
    <t>Объектларни ижарага олиш ва ижарага олинган банк биноларини такомиллаштириш хукуки (ХПУ Куйлик)</t>
  </si>
  <si>
    <t>10706</t>
  </si>
  <si>
    <t>"Янги Куйлик" банк хизматлари офиси</t>
  </si>
  <si>
    <t>31.10.2019</t>
  </si>
  <si>
    <t>00986/4282</t>
  </si>
  <si>
    <t>Капитал ремонт</t>
  </si>
  <si>
    <t>01019/2553</t>
  </si>
  <si>
    <t>Бек барака мини банк ижара обек таком хук</t>
  </si>
  <si>
    <t>Бек барака мини банк</t>
  </si>
  <si>
    <t>14.11.2019</t>
  </si>
  <si>
    <t>01019/2554</t>
  </si>
  <si>
    <t>Узбекистон мини банк ижара олинган обек таком. хукуки</t>
  </si>
  <si>
    <t>Ўзбекистон мини банк</t>
  </si>
  <si>
    <t>01019/3751</t>
  </si>
  <si>
    <t>Бекобод БХО ижарага олинган бино такомилаштириш</t>
  </si>
  <si>
    <t>10713</t>
  </si>
  <si>
    <t>Бекобод БХО</t>
  </si>
  <si>
    <t>31.01.2020</t>
  </si>
  <si>
    <t>01019/4050</t>
  </si>
  <si>
    <t>Чиноз БХО ижарага олинган бино</t>
  </si>
  <si>
    <t>10714</t>
  </si>
  <si>
    <t>Чиноз БХО</t>
  </si>
  <si>
    <t>01019/4142</t>
  </si>
  <si>
    <t>Янгийул БХО Объектларни ижарага олиш</t>
  </si>
  <si>
    <t>10717</t>
  </si>
  <si>
    <t>Янгийўл БХО</t>
  </si>
  <si>
    <t>17.08.2020</t>
  </si>
  <si>
    <t>01019/4143</t>
  </si>
  <si>
    <t>Чирчик БХО ижарага олинган бино капитал ремонти</t>
  </si>
  <si>
    <t>10716</t>
  </si>
  <si>
    <t>Чирчик БХО</t>
  </si>
  <si>
    <t>25.08.2020</t>
  </si>
  <si>
    <t>01083-1066</t>
  </si>
  <si>
    <t>Ижарага олинган банк биноси Яшнобод Мини банкининг капитал ремонти</t>
  </si>
  <si>
    <t>10718</t>
  </si>
  <si>
    <t>"Fалаба" банк хизматлари офиси</t>
  </si>
  <si>
    <t>27.08.2019</t>
  </si>
  <si>
    <t>01083-1069</t>
  </si>
  <si>
    <t>Объектларни ижарага олиш ва уни такомиллаштириш &amp;#1203;у&amp;#1179;у&amp;#1179;и- "Галаба"БХМ</t>
  </si>
  <si>
    <t>10719</t>
  </si>
  <si>
    <t>"ГАЛАБА" БХО</t>
  </si>
  <si>
    <t>29.01.2020</t>
  </si>
  <si>
    <t>01144-0079</t>
  </si>
  <si>
    <t>Фаробий БХО</t>
  </si>
  <si>
    <t>10721</t>
  </si>
  <si>
    <t>17.02.2020</t>
  </si>
  <si>
    <t>01144-0081</t>
  </si>
  <si>
    <t>Юнусобод БХО</t>
  </si>
  <si>
    <t>10830</t>
  </si>
  <si>
    <t>Сайрам БХО</t>
  </si>
  <si>
    <t>101/498</t>
  </si>
  <si>
    <t>Маърифат БХО таъмирлаш ишлари</t>
  </si>
  <si>
    <t>10698</t>
  </si>
  <si>
    <t>Офис банковских услуг "Маърифат"</t>
  </si>
  <si>
    <t>29.05.2020</t>
  </si>
  <si>
    <t>102/498</t>
  </si>
  <si>
    <t>Нурхон БХО таъмирлаш ишлари</t>
  </si>
  <si>
    <t>10699</t>
  </si>
  <si>
    <t>Офис банковских услуг "Нурхон"</t>
  </si>
  <si>
    <t>104/498</t>
  </si>
  <si>
    <t>Риштон БХО биносини таъмирлаш</t>
  </si>
  <si>
    <t>10839</t>
  </si>
  <si>
    <t>Офис банковских услуг "Риштон"</t>
  </si>
  <si>
    <t>14.10.2020</t>
  </si>
  <si>
    <t>105/498</t>
  </si>
  <si>
    <t>Водил БХО таъмирлаш ишлари</t>
  </si>
  <si>
    <t>10697</t>
  </si>
  <si>
    <t>Офис банковских услуг "Водил"</t>
  </si>
  <si>
    <t>173100989</t>
  </si>
  <si>
    <t>Китоб мини банк</t>
  </si>
  <si>
    <t>Банк филиал биноси</t>
  </si>
  <si>
    <t>13.11.2019</t>
  </si>
  <si>
    <t>174500989</t>
  </si>
  <si>
    <t>Оксарой БХО биноси</t>
  </si>
  <si>
    <t>10711</t>
  </si>
  <si>
    <t>Оксарой БХО</t>
  </si>
  <si>
    <t>28.02.2020</t>
  </si>
  <si>
    <t>1893/551</t>
  </si>
  <si>
    <t>Урганч БХО (Объектни ижарага олиш ва уни такомиллаштириш хукуки)</t>
  </si>
  <si>
    <t>10700</t>
  </si>
  <si>
    <t>Помещение "Урганч" БХО</t>
  </si>
  <si>
    <t>17.12.2019</t>
  </si>
  <si>
    <t>1933/551</t>
  </si>
  <si>
    <t>Хонка БХО (Объектни ижарага олиш ва уни такомиллаштириш хукуки)</t>
  </si>
  <si>
    <t>10701</t>
  </si>
  <si>
    <t>Помещение "Хонка" БХО</t>
  </si>
  <si>
    <t>1940/551</t>
  </si>
  <si>
    <t>Янгибозор БХО (Объектларни ижарага олиш ва уни такомиллаштириш хукуки)</t>
  </si>
  <si>
    <t>10776</t>
  </si>
  <si>
    <t>Помещение "Янгибозор" БХО</t>
  </si>
  <si>
    <t>30.12.2020</t>
  </si>
  <si>
    <t>1979/551</t>
  </si>
  <si>
    <t>Ал. Хоразмий БХО (Объектни ижарага олиш ва уни такомиллаштириш хукуки)</t>
  </si>
  <si>
    <t>10702</t>
  </si>
  <si>
    <t>Помещение "Ал-Хоразмий" БХО</t>
  </si>
  <si>
    <t>2/585</t>
  </si>
  <si>
    <t>Рекламные товары для Ходжейли БХО</t>
  </si>
  <si>
    <t>10777</t>
  </si>
  <si>
    <t>Помещение Ходжейли БХО</t>
  </si>
  <si>
    <t>2010/551</t>
  </si>
  <si>
    <t>Жайхун БХО (Объектни ижарага олиш ва уни такомиллаштириш хукуки)</t>
  </si>
  <si>
    <t>10775</t>
  </si>
  <si>
    <t>Помещение "Жайхун" БХО</t>
  </si>
  <si>
    <t>28.10.2020</t>
  </si>
  <si>
    <t>211800989</t>
  </si>
  <si>
    <t>Чирокчи БХО биноси</t>
  </si>
  <si>
    <t>10710</t>
  </si>
  <si>
    <t>Чирокчи БХО</t>
  </si>
  <si>
    <t>222400989</t>
  </si>
  <si>
    <t>Чоршанбе БХО биноси</t>
  </si>
  <si>
    <t>10712</t>
  </si>
  <si>
    <t>Чоршанбе БХО</t>
  </si>
  <si>
    <t>13.05.2020</t>
  </si>
  <si>
    <t>2391/498</t>
  </si>
  <si>
    <t>Хувайдо БХО таъмирлаш ишлари</t>
  </si>
  <si>
    <t>Хувайдо БХО</t>
  </si>
  <si>
    <t>2401/498</t>
  </si>
  <si>
    <t>Кодирий БХО таъмирлаш ишлари</t>
  </si>
  <si>
    <t>Кодирий БХО</t>
  </si>
  <si>
    <t>31.08.2022</t>
  </si>
  <si>
    <t>254400989</t>
  </si>
  <si>
    <t>Амир Темур БХО биноси</t>
  </si>
  <si>
    <t>11250</t>
  </si>
  <si>
    <t>Амир Темур БХО</t>
  </si>
  <si>
    <t>16.03.2022</t>
  </si>
  <si>
    <t>258/1171</t>
  </si>
  <si>
    <t>Андижон филиали биноси</t>
  </si>
  <si>
    <t>Банк биноси</t>
  </si>
  <si>
    <t>30.12.2018</t>
  </si>
  <si>
    <t>3/585</t>
  </si>
  <si>
    <t>Рекламные товары для Тахиаташ БХО</t>
  </si>
  <si>
    <t>10704</t>
  </si>
  <si>
    <t>Помещение Тахиаташ БХО</t>
  </si>
  <si>
    <t>28.12.2020</t>
  </si>
  <si>
    <t>328/1/72</t>
  </si>
  <si>
    <t>Жаркургон БХО ижарага олинган бино ва уни такомиллаштириш</t>
  </si>
  <si>
    <t>10774</t>
  </si>
  <si>
    <t>Помещение "Жаркурган" БХО</t>
  </si>
  <si>
    <t>23.07.2020</t>
  </si>
  <si>
    <t>328/61</t>
  </si>
  <si>
    <t>Денов БХО капитал таьмирлаш лойиха смета харажатлари</t>
  </si>
  <si>
    <t>10690</t>
  </si>
  <si>
    <t>Помещение "Денов" БХО</t>
  </si>
  <si>
    <t>26.02.2020</t>
  </si>
  <si>
    <t>328/71</t>
  </si>
  <si>
    <t>Кумкургон БХО ижарага олинган бинони жорий таьмирлаш (Изготовленов  ПСД )</t>
  </si>
  <si>
    <t>10689</t>
  </si>
  <si>
    <t>Помещение "Кумкурган" БХО</t>
  </si>
  <si>
    <t>4/585</t>
  </si>
  <si>
    <t>Рекламные товары для Акмангит БХО</t>
  </si>
  <si>
    <t>10778</t>
  </si>
  <si>
    <t>Помещение Акмангит БХО</t>
  </si>
  <si>
    <t>29.07.2020</t>
  </si>
  <si>
    <t>7777-237</t>
  </si>
  <si>
    <t>Корасу Банк хизматлари маркази капитал таъмир</t>
  </si>
  <si>
    <t>10722</t>
  </si>
  <si>
    <t>Корасу БХО</t>
  </si>
  <si>
    <t>27.11.2019</t>
  </si>
  <si>
    <t>7777-63</t>
  </si>
  <si>
    <t>Дурмон БХО кошидаги ахолига хизмат курсатиш пункти</t>
  </si>
  <si>
    <t>10723</t>
  </si>
  <si>
    <t>Дурмон БХО</t>
  </si>
  <si>
    <t>19.06.2020</t>
  </si>
  <si>
    <t>16529</t>
  </si>
  <si>
    <t>Транспортные средства</t>
  </si>
  <si>
    <t>Captiva</t>
  </si>
  <si>
    <t>00200-4078-18</t>
  </si>
  <si>
    <t>Автомашина "Каптива" гос.номер 01-933-VEA</t>
  </si>
  <si>
    <t>10.11.2014</t>
  </si>
  <si>
    <t>00446/340</t>
  </si>
  <si>
    <t>Автомашина "Каптива" гос.номер 01-810-LFA</t>
  </si>
  <si>
    <t>21.05.2018</t>
  </si>
  <si>
    <t>00986/1/1</t>
  </si>
  <si>
    <t>Автомашина Кобальт 01 977 CGA</t>
  </si>
  <si>
    <t>24.11.2021</t>
  </si>
  <si>
    <t>1652901001</t>
  </si>
  <si>
    <t>Cobalt</t>
  </si>
  <si>
    <t>00111-4B</t>
  </si>
  <si>
    <t>Автомашина "Кобальт" гос.номер 80-086-NAA</t>
  </si>
  <si>
    <t>Кабинет Управляющего</t>
  </si>
  <si>
    <t>17.09.2014</t>
  </si>
  <si>
    <t>00192/1920_75228892</t>
  </si>
  <si>
    <t>Легковые - COBALT GX/14ATB</t>
  </si>
  <si>
    <t>Гараж</t>
  </si>
  <si>
    <t>28.06.2022</t>
  </si>
  <si>
    <t>002260021</t>
  </si>
  <si>
    <t>Автомашина " Кобальт" гос.номер 50-250-ОАА</t>
  </si>
  <si>
    <t>29.05.2014</t>
  </si>
  <si>
    <t>00282/3006</t>
  </si>
  <si>
    <t>Легковые - DAMAS-2 D2 (Дамас Делюкс)2022й</t>
  </si>
  <si>
    <t>00446/594</t>
  </si>
  <si>
    <t>Автомобиль Сobalt гос № 01285 CGA</t>
  </si>
  <si>
    <t>МАБ Кредит булими. юр. Шахс</t>
  </si>
  <si>
    <t>08.04.2019</t>
  </si>
  <si>
    <t>00982/155/б/н</t>
  </si>
  <si>
    <t>Автомашина "Кобальт" гос.номер 25-774 DAA</t>
  </si>
  <si>
    <t>Миллий гвардия хонаси</t>
  </si>
  <si>
    <t>30.08.2017</t>
  </si>
  <si>
    <t>01019/4722</t>
  </si>
  <si>
    <t>Легковые - СOBALT GX/16ATB-PLUS 10/107 DCA</t>
  </si>
  <si>
    <t>Кредитларни мониторинг ?илиш бўлими</t>
  </si>
  <si>
    <t>25.10.2021</t>
  </si>
  <si>
    <t>010192022402</t>
  </si>
  <si>
    <t>Легковые - автомобил COBALT GX/14 ATB</t>
  </si>
  <si>
    <t>05.07.2022</t>
  </si>
  <si>
    <t>01144-88</t>
  </si>
  <si>
    <t>Автомашина "Кобальт" гос.номер 01-788-XEA</t>
  </si>
  <si>
    <t>05.07.2017</t>
  </si>
  <si>
    <t>1483/498</t>
  </si>
  <si>
    <t>Авомашина "Кобальт" гос.номер 40-337-JBA</t>
  </si>
  <si>
    <t>Отдел управления</t>
  </si>
  <si>
    <t>18.05.2018</t>
  </si>
  <si>
    <t>253500989</t>
  </si>
  <si>
    <t>Автомашина COBALT GX/16ATB(4-позиция,SUMMIT WHITE(GAZ))</t>
  </si>
  <si>
    <t>23.02.2022</t>
  </si>
  <si>
    <t>557/551</t>
  </si>
  <si>
    <t>Автомашина "Кобальт" гос.номер 90-491-ОАА</t>
  </si>
  <si>
    <t>06.07.2015</t>
  </si>
  <si>
    <t>7/585</t>
  </si>
  <si>
    <t>Автомашина COBALT гос.номер 95-464-ВВА</t>
  </si>
  <si>
    <t>12.05.2020</t>
  </si>
  <si>
    <t>770/1171</t>
  </si>
  <si>
    <t>Легковые - KOBALT</t>
  </si>
  <si>
    <t>30.07.2020</t>
  </si>
  <si>
    <t>7777-148</t>
  </si>
  <si>
    <t>Автомашина "Кобальт" гос.номер 01-630-FFA</t>
  </si>
  <si>
    <t>03.04.2018</t>
  </si>
  <si>
    <t>1652901002</t>
  </si>
  <si>
    <t>Damas</t>
  </si>
  <si>
    <t>00111-3-2</t>
  </si>
  <si>
    <t>Служебный автомобиль DAMAS</t>
  </si>
  <si>
    <t>11.09.2018</t>
  </si>
  <si>
    <t>00111-3-B</t>
  </si>
  <si>
    <t>Легковые - Автомобиль Дамас</t>
  </si>
  <si>
    <t>21.07.2020</t>
  </si>
  <si>
    <t>00200-1272</t>
  </si>
  <si>
    <t>Легковые - Дамас-2 Д2</t>
  </si>
  <si>
    <t>17.07.2020</t>
  </si>
  <si>
    <t>00200-423-27</t>
  </si>
  <si>
    <t>Автомашина DAMAS</t>
  </si>
  <si>
    <t>19.09.2018</t>
  </si>
  <si>
    <t>002260016</t>
  </si>
  <si>
    <t>Дамас автомашинаси</t>
  </si>
  <si>
    <t>07.09.2018</t>
  </si>
  <si>
    <t>00282/1694</t>
  </si>
  <si>
    <t>DAMAS-2(D2) DLX Кузов №XWB7T12YDJP106315, ДВГ№F8CB181560156.</t>
  </si>
  <si>
    <t>08.08.2018</t>
  </si>
  <si>
    <t>003680002</t>
  </si>
  <si>
    <t>Легковые - Дамас</t>
  </si>
  <si>
    <t>Двор</t>
  </si>
  <si>
    <t>00446/123</t>
  </si>
  <si>
    <t>Автомашина "Дамас-2" DLX Куз. № XWB7T12YDJP106070 (гос. № 01/482 QFA)</t>
  </si>
  <si>
    <t>МАБ касса (валюта айирбошлаш)</t>
  </si>
  <si>
    <t>27.08.2018</t>
  </si>
  <si>
    <t>00446/369</t>
  </si>
  <si>
    <t>Автомашина "Дамас-2" DLX Куз. № XWB7T12YDJP106076 (гос. № 01/480 QFA)</t>
  </si>
  <si>
    <t>00446/629</t>
  </si>
  <si>
    <t>Автомашина "Дамас-2" DLX Куз. № XWB7T12YDJP106150 (гос. № 01/481 QFA)</t>
  </si>
  <si>
    <t>Хавфсизлик Бошлиги</t>
  </si>
  <si>
    <t>004467417</t>
  </si>
  <si>
    <t>Авто Дамас DLX ( Damas )</t>
  </si>
  <si>
    <t>23.08.2022</t>
  </si>
  <si>
    <t>00982/161/б/н</t>
  </si>
  <si>
    <t>DAMAS-2 DLX B6OCL4QI2UGZ 25-151 KAA</t>
  </si>
  <si>
    <t>29.08.2018</t>
  </si>
  <si>
    <t>00982/361/б/н</t>
  </si>
  <si>
    <t>GM-UZ-DAMAS-2 D2 25-869AAA</t>
  </si>
  <si>
    <t>22.09.2020</t>
  </si>
  <si>
    <t>00986/2903</t>
  </si>
  <si>
    <t>Легковые - Damas-2 D2</t>
  </si>
  <si>
    <t>15.12.2020</t>
  </si>
  <si>
    <t>00986/2988</t>
  </si>
  <si>
    <t>DAMAS -2 DLX-</t>
  </si>
  <si>
    <t>05.10.2018</t>
  </si>
  <si>
    <t>00986/4375</t>
  </si>
  <si>
    <t>Автомашина Дамас 01 753 FNA</t>
  </si>
  <si>
    <t>30.09.2020</t>
  </si>
  <si>
    <t>01019/4242</t>
  </si>
  <si>
    <t>Легковые - DAMAS-2 D2</t>
  </si>
  <si>
    <t>16.09.2020</t>
  </si>
  <si>
    <t>01019/5061</t>
  </si>
  <si>
    <t>Дамас Транспорт воситаси кузов №XWB7T12YDKP123929</t>
  </si>
  <si>
    <t>04.01.2019</t>
  </si>
  <si>
    <t>01083-379</t>
  </si>
  <si>
    <t>07.09.2020</t>
  </si>
  <si>
    <t>01083-851</t>
  </si>
  <si>
    <t>Автомашина DAMAS-2 DLX</t>
  </si>
  <si>
    <t>09.08.2018</t>
  </si>
  <si>
    <t>01084/214</t>
  </si>
  <si>
    <t>Легковые - DAMAS-2 D2 (Дамас делюкс)</t>
  </si>
  <si>
    <t>01084/249</t>
  </si>
  <si>
    <t>DAMAS-2 DLX</t>
  </si>
  <si>
    <t>13.08.2018</t>
  </si>
  <si>
    <t>01144-196</t>
  </si>
  <si>
    <t>03.08.2018</t>
  </si>
  <si>
    <t>01144-810-02</t>
  </si>
  <si>
    <t>Легковые - DAMAS-2 D2 (Дамас Делю</t>
  </si>
  <si>
    <t>Кабинет отдела кредитования</t>
  </si>
  <si>
    <t>13.10.2020</t>
  </si>
  <si>
    <t>1144/551</t>
  </si>
  <si>
    <t>Транспортное оборудование Chevrolet Damas2 гос. номер 90 122 SAA</t>
  </si>
  <si>
    <t>29.11.2019</t>
  </si>
  <si>
    <t>1996/498</t>
  </si>
  <si>
    <t>Легковые - Дамас авмошина сотиб олиш учун</t>
  </si>
  <si>
    <t>25.06.2020</t>
  </si>
  <si>
    <t>2386/498</t>
  </si>
  <si>
    <t>Легковые - Damas-2 D2 (Дамас делюкс пасс)</t>
  </si>
  <si>
    <t>258000989</t>
  </si>
  <si>
    <t>Легковые - Автомашина DAMAS-2 D2</t>
  </si>
  <si>
    <t>25.03.2022</t>
  </si>
  <si>
    <t>328/84</t>
  </si>
  <si>
    <t>Автобусы - Damas-2D2(Дамас Делюкс пассаж)</t>
  </si>
  <si>
    <t>27.07.2020</t>
  </si>
  <si>
    <t>6/585</t>
  </si>
  <si>
    <t>Автомашина Дамас гос.номер 95-358-ХАА</t>
  </si>
  <si>
    <t>24.08.2018</t>
  </si>
  <si>
    <t>7777-214</t>
  </si>
  <si>
    <t>Легковые - За автомашину DAMAS-2 D2</t>
  </si>
  <si>
    <t>Бошкарувчи уринбосари</t>
  </si>
  <si>
    <t>1652901003</t>
  </si>
  <si>
    <t>Lassetti</t>
  </si>
  <si>
    <t>0000000000314</t>
  </si>
  <si>
    <t>Lassetti   автомашина</t>
  </si>
  <si>
    <t>02.11.2022</t>
  </si>
  <si>
    <t>0000000001084</t>
  </si>
  <si>
    <t>Бошкарувчи хонаси</t>
  </si>
  <si>
    <t>00111-2-C</t>
  </si>
  <si>
    <t>Автомашина "Ласетти" гос.номер 80-522-YAA</t>
  </si>
  <si>
    <t>04.05.2018</t>
  </si>
  <si>
    <t>00192/780</t>
  </si>
  <si>
    <t>Легковые - LACETTI L15-15 (GAZ)</t>
  </si>
  <si>
    <t>10.05.2019</t>
  </si>
  <si>
    <t>00200-2239-21</t>
  </si>
  <si>
    <t>LASETTI L-ELEGANT/AT PLUS summit white(GAZ)</t>
  </si>
  <si>
    <t>30.12.2021</t>
  </si>
  <si>
    <t>00200-424-28</t>
  </si>
  <si>
    <t>Автомашина LACETTI</t>
  </si>
  <si>
    <t>002260002</t>
  </si>
  <si>
    <t>Автомашина "Ласетти" гос.номер 50-828-ХАА</t>
  </si>
  <si>
    <t>25.05.2018</t>
  </si>
  <si>
    <t>002260153</t>
  </si>
  <si>
    <t>Ласетти  50 260 NAA</t>
  </si>
  <si>
    <t>10.03.2022</t>
  </si>
  <si>
    <t>00282/22</t>
  </si>
  <si>
    <t>Lacetti CDX A/T</t>
  </si>
  <si>
    <t>13.02.2019</t>
  </si>
  <si>
    <t>003680001</t>
  </si>
  <si>
    <t>Автомащина "Ласетти" гос.номер 20-996-MAA</t>
  </si>
  <si>
    <t>28.04.2018</t>
  </si>
  <si>
    <t>003680003</t>
  </si>
  <si>
    <t>Автомашина Ласетти  20 30 RAA</t>
  </si>
  <si>
    <t>01.07.2020</t>
  </si>
  <si>
    <t>00446/227</t>
  </si>
  <si>
    <t>Автомашина Lacetti (1,5) cdx Кузов № XWB5V31BVJA533129</t>
  </si>
  <si>
    <t>00446/228</t>
  </si>
  <si>
    <t>Автомобиль Lacetti  (1.5 ) CDX</t>
  </si>
  <si>
    <t>МАБ Банк ички хисоб-китоблар булими</t>
  </si>
  <si>
    <t>004461508</t>
  </si>
  <si>
    <t>Автомашина Lacetti L15-15 (3 позиция) гос. № 01/505 РСА</t>
  </si>
  <si>
    <t>Ташкент БХМ</t>
  </si>
  <si>
    <t>10.04.2019</t>
  </si>
  <si>
    <t>00446882</t>
  </si>
  <si>
    <t>Автомашина  "Ласетти" гос.номер 01-225-KDА</t>
  </si>
  <si>
    <t>17.04.2014</t>
  </si>
  <si>
    <t>00982/162/б/н</t>
  </si>
  <si>
    <t>Lacetti (1.5)L15-15 25-501 OAA</t>
  </si>
  <si>
    <t>18.02.2019</t>
  </si>
  <si>
    <t>00986/2833</t>
  </si>
  <si>
    <t>Легковые - Ласетти, 3-позиция</t>
  </si>
  <si>
    <t>23.04.2019</t>
  </si>
  <si>
    <t>01019/4059</t>
  </si>
  <si>
    <t>Легковые - LACETTI L-ELEGANT/AT PLUS</t>
  </si>
  <si>
    <t>14.07.2020</t>
  </si>
  <si>
    <t>01019/5067</t>
  </si>
  <si>
    <t>Автомобил Ласетти(1,5) кузов №XWB5V31BVKA500829</t>
  </si>
  <si>
    <t>15.09.2018</t>
  </si>
  <si>
    <t>01083-2</t>
  </si>
  <si>
    <t>Автомашина "Ласетти" гос.номер 01-939-GEA</t>
  </si>
  <si>
    <t>01083-593</t>
  </si>
  <si>
    <t>Легковые - LACETTIL-ELEGANT/AT PLUS</t>
  </si>
  <si>
    <t>01084/211</t>
  </si>
  <si>
    <t>LACETTI-2 (1.5)</t>
  </si>
  <si>
    <t>01084/478</t>
  </si>
  <si>
    <t>Легковые - Lacetti L-Elegant/AT Plus</t>
  </si>
  <si>
    <t>15.04.2021</t>
  </si>
  <si>
    <t>01144-646</t>
  </si>
  <si>
    <t>Легковые - LACETTI-ELEGANT/AT PLUS</t>
  </si>
  <si>
    <t>Приёмная управ.</t>
  </si>
  <si>
    <t>08.06.2020</t>
  </si>
  <si>
    <t>1849/498</t>
  </si>
  <si>
    <t>Ласетти Элегант АТ кузов XWB5V31BVLA532816</t>
  </si>
  <si>
    <t>1983/551</t>
  </si>
  <si>
    <t>Автомашина LACETTI (1.5) гос.номер 90-551-YАА</t>
  </si>
  <si>
    <t>Кабинет по программному обеспечению</t>
  </si>
  <si>
    <t>12.11.2018</t>
  </si>
  <si>
    <t>1984/551</t>
  </si>
  <si>
    <t>Автомашина "LACETTI  ELEGANT AT PLUS" гос.номер 90 551 CBA</t>
  </si>
  <si>
    <t>22.04.2021</t>
  </si>
  <si>
    <t>248000989</t>
  </si>
  <si>
    <t>Рахбарият хонаси</t>
  </si>
  <si>
    <t>05.05.2021</t>
  </si>
  <si>
    <t>271/1171</t>
  </si>
  <si>
    <t>Lasetti BVD (куз №XWB5V31BVKA528310)</t>
  </si>
  <si>
    <t>05.02.2019</t>
  </si>
  <si>
    <t>282/0306</t>
  </si>
  <si>
    <t>Легковые - Янги LACETTI GENTRA авто</t>
  </si>
  <si>
    <t>03.06.2022</t>
  </si>
  <si>
    <t>328/1267</t>
  </si>
  <si>
    <t>"Lacetti (1.5)" автомабили</t>
  </si>
  <si>
    <t>22.11.2018</t>
  </si>
  <si>
    <t>328/907</t>
  </si>
  <si>
    <t>Автомашина "Ласетти" гос.номер 75-416-ААА</t>
  </si>
  <si>
    <t>29.10.2017</t>
  </si>
  <si>
    <t>5/585</t>
  </si>
  <si>
    <t>Ласетти (1,5) CDX Кузов№XWB5V31BVJA532157,Двигатель№B15D212181792DFFX0357,Цвет GAZ</t>
  </si>
  <si>
    <t>30.07.2018</t>
  </si>
  <si>
    <t>7777-217</t>
  </si>
  <si>
    <t>Банк кириш эшиги</t>
  </si>
  <si>
    <t>8/585</t>
  </si>
  <si>
    <t>Автомашина Ласетти гос.номер 95-277- ХАА</t>
  </si>
  <si>
    <t>1652901004</t>
  </si>
  <si>
    <t>Malibu</t>
  </si>
  <si>
    <t>0000000000025</t>
  </si>
  <si>
    <t>MALIBU-2 (MALBDB2TL(LTZ) UVB) Цвет-GBO</t>
  </si>
  <si>
    <t>ОПЕРУ</t>
  </si>
  <si>
    <t>01.11.2022</t>
  </si>
  <si>
    <t>00446/1504</t>
  </si>
  <si>
    <t>Malibu 2 MALBDBTL ( 2 позиц  турбо )</t>
  </si>
  <si>
    <t>ZIYOLI SHEROZIY</t>
  </si>
  <si>
    <t>03.06.2019</t>
  </si>
  <si>
    <t>00446/636</t>
  </si>
  <si>
    <t>Автомашина "Малибу" гос.номер 01-020-RCA</t>
  </si>
  <si>
    <t>Ишлар Бошкармаси</t>
  </si>
  <si>
    <t>11.05.2017</t>
  </si>
  <si>
    <t>00446233</t>
  </si>
  <si>
    <t>Автомашина "Малибу" гос. номер 01-943 OFA</t>
  </si>
  <si>
    <t>04.07.2018</t>
  </si>
  <si>
    <t>1652901005</t>
  </si>
  <si>
    <t>Nexia</t>
  </si>
  <si>
    <t>00200-2240-52</t>
  </si>
  <si>
    <t>NEXIA 3 N21D03B SUMMIT WHITE-GAZ</t>
  </si>
  <si>
    <t>1652901008</t>
  </si>
  <si>
    <t>TRAVERSE PREMIER-AT</t>
  </si>
  <si>
    <t>0044613</t>
  </si>
  <si>
    <t>Автомашина TRAVERSE PREMIER-AT</t>
  </si>
  <si>
    <t>1652901012</t>
  </si>
  <si>
    <t>Микроавтобус  "Hyundai"</t>
  </si>
  <si>
    <t>00446/836</t>
  </si>
  <si>
    <t>Микроавтобус  "Hyundai" гос.номер 01-307-СЕА</t>
  </si>
  <si>
    <t>Чакана хизмати департаменти</t>
  </si>
  <si>
    <t>28.03.2016</t>
  </si>
  <si>
    <t>1652901013</t>
  </si>
  <si>
    <t>Автомобиль Forza</t>
  </si>
  <si>
    <t>01084/1153/1</t>
  </si>
  <si>
    <t>Автомобиль Forza гос.ном 01 761 ZGA</t>
  </si>
  <si>
    <t>30.09.2021</t>
  </si>
  <si>
    <t>1652901014</t>
  </si>
  <si>
    <t xml:space="preserve">16505     Незавершенное  строительство </t>
  </si>
  <si>
    <t xml:space="preserve">Зангиота  БХМ </t>
  </si>
  <si>
    <t xml:space="preserve">Головной банк 00446 </t>
  </si>
  <si>
    <t xml:space="preserve">Шахрисабз БХМ 00989 </t>
  </si>
  <si>
    <t>16701 ҳисобрақамига ўтказилган мол-мулклар тўғрисида 
МАЪЛУМОТ</t>
  </si>
  <si>
    <t>20.12.2022 йил ҳолатига</t>
  </si>
  <si>
    <t>минг сўмда</t>
  </si>
  <si>
    <t>№</t>
  </si>
  <si>
    <t>МФО</t>
  </si>
  <si>
    <t>Балансда сақловчи филиал номи</t>
  </si>
  <si>
    <t>Кредит олган қарздор номи</t>
  </si>
  <si>
    <t>ИНН клиента</t>
  </si>
  <si>
    <t>ID - 
Договор</t>
  </si>
  <si>
    <t>ID - 
Имушество</t>
  </si>
  <si>
    <t xml:space="preserve"> счёт</t>
  </si>
  <si>
    <t>Балансга олинган сана</t>
  </si>
  <si>
    <t>Объектнинг номи</t>
  </si>
  <si>
    <t>Жойлашган манзили</t>
  </si>
  <si>
    <t>Эгаллаган ер майдони, (га)</t>
  </si>
  <si>
    <t>Бино иншоотлар майдони, (кв.м)</t>
  </si>
  <si>
    <t>Баланс қиймати</t>
  </si>
  <si>
    <t>Ҳужжати банк номига расмийлаштирилмаган мулклар</t>
  </si>
  <si>
    <t xml:space="preserve">Аукцион савдосига чиқарилмаган мулклар </t>
  </si>
  <si>
    <t>Бошқарув қарори рақами</t>
  </si>
  <si>
    <t>Бошқарув қарори санаси</t>
  </si>
  <si>
    <t>Кенгаш қарори рақами</t>
  </si>
  <si>
    <t>Кенгаш қарори санаси</t>
  </si>
  <si>
    <t>Изоҳ</t>
  </si>
  <si>
    <t>Яратилиши лозим бўлган захира</t>
  </si>
  <si>
    <t>LOT рақами</t>
  </si>
  <si>
    <t xml:space="preserve">Бош банк томонидан қандай </t>
  </si>
  <si>
    <t>БАНК БЎЙИЧА ЖАМИ</t>
  </si>
  <si>
    <t>БУХОРО</t>
  </si>
  <si>
    <t>Бухоро</t>
  </si>
  <si>
    <t>"НУРИДДИНОВА КУМРИ САДРИДДИНОВНА" Д/Х</t>
  </si>
  <si>
    <t>066864</t>
  </si>
  <si>
    <t>16701000500000111001</t>
  </si>
  <si>
    <t>Нозимбек транс сервис МЧЖ га тегишли давлат раками 80 622 DBA булган MAN TGA 2 русумли юк автомашинаси</t>
  </si>
  <si>
    <t xml:space="preserve">Тех.паспорт хужжатларини расмийлаштириш жараёнида  (Солик томонидан тақиқ қўйилган),  </t>
  </si>
  <si>
    <t>НАВОИЙ</t>
  </si>
  <si>
    <t>Навоий</t>
  </si>
  <si>
    <t>"KAMOLA AZIZBEK SAVDO" МЧЖ</t>
  </si>
  <si>
    <t>062306</t>
  </si>
  <si>
    <t>16701000700000200101</t>
  </si>
  <si>
    <t>Нотурар жой</t>
  </si>
  <si>
    <t>Ғиждувон тумани, Гулистон МФЙ (аввалги У.Абдуллаева №38), ҳозирги Гулистон кўчаси, 160-уй</t>
  </si>
  <si>
    <t>17/4</t>
  </si>
  <si>
    <t>16/1</t>
  </si>
  <si>
    <t>01.03.2022</t>
  </si>
  <si>
    <t>394,6 млн.сўмга баҳолатиб, 11.11.2022 йилда бўлиб ўтган аукцион савдо кунида сотилмаган. Навбатдаги аукцион савдосига қўйиш чоралари кўрилмоқда.</t>
  </si>
  <si>
    <t>Ипотека</t>
  </si>
  <si>
    <t>"MUXTOROV MUXTORJON" МЧЖ</t>
  </si>
  <si>
    <t>098898</t>
  </si>
  <si>
    <t>16701000400000200105</t>
  </si>
  <si>
    <t>Навоий шаҳар, Гулистон МФЙ, Гулистон кўчаси, 26-2-уй</t>
  </si>
  <si>
    <t>70/14</t>
  </si>
  <si>
    <t>К-65</t>
  </si>
  <si>
    <t xml:space="preserve">Мулкни баҳолатиб, аукцион савдоларига чиқариш             чоралари кўрилмоқда. </t>
  </si>
  <si>
    <t>" QUVNOQ-YULDUZCHA" МЧЖ</t>
  </si>
  <si>
    <t>077012</t>
  </si>
  <si>
    <t>16701000600000200106</t>
  </si>
  <si>
    <t>Турар жой биноси</t>
  </si>
  <si>
    <t xml:space="preserve">Навоий шаҳар, Истиқлол МФЙ, Имом Ал Бухорий кўчаси, 90-уй </t>
  </si>
  <si>
    <t>ЖАМИ</t>
  </si>
  <si>
    <t>НАМАНГАН</t>
  </si>
  <si>
    <t>Наманган</t>
  </si>
  <si>
    <t>Юсупов Фаррух Киргизович</t>
  </si>
  <si>
    <t>072190</t>
  </si>
  <si>
    <t>16701000400000226002</t>
  </si>
  <si>
    <t>2013 йилда ишлаб чиқарилган Нексия русумли автомашина</t>
  </si>
  <si>
    <t>35/2</t>
  </si>
  <si>
    <t>25.04.2022</t>
  </si>
  <si>
    <t>К-36</t>
  </si>
  <si>
    <t xml:space="preserve">41,556 млн.сўмга мулк баҳоланиб, аукцион савдоларига чиқариш чоралари кўрилмоқда. </t>
  </si>
  <si>
    <t>қарор чиқмаган</t>
  </si>
  <si>
    <t>Плюс минутка ОКга</t>
  </si>
  <si>
    <t>000226</t>
  </si>
  <si>
    <t>16701000800000226004</t>
  </si>
  <si>
    <t>2014 йилда ишлаб чиқарилган ISUZU SAZ N37 русумли автобус</t>
  </si>
  <si>
    <t>42/3</t>
  </si>
  <si>
    <t>20.05.2022</t>
  </si>
  <si>
    <t>К-59</t>
  </si>
  <si>
    <t>22.07.2022</t>
  </si>
  <si>
    <t>131,0 млн.сўмга мулк баҳоланиб, аукцион савдо куни 26.12.2022 й белгиланган.</t>
  </si>
  <si>
    <t>Кенгаш карорини аниклаш керак</t>
  </si>
  <si>
    <t>16701000000000226005</t>
  </si>
  <si>
    <t>131,8 млн.сўмга мулк баҳоланиб, аукцион савдо куни 26.12.2022 й белгиланган.</t>
  </si>
  <si>
    <t xml:space="preserve">Fayz invest tekstil МЧЖ </t>
  </si>
  <si>
    <t>089352</t>
  </si>
  <si>
    <t>16701000100000226011</t>
  </si>
  <si>
    <t>3 қаватли бинонинг 2-3 қаватида жойлашган савдо дўкони</t>
  </si>
  <si>
    <t>Наманган шаҳар, Даштобод МФЙ, А.Темур кўчаси</t>
  </si>
  <si>
    <t>Мулкни баҳолатиб, аукцион савдоларига чиқариш               чоралари кўрилмоқда. (Солик томонидан тақиқ қўйилган)</t>
  </si>
  <si>
    <t>Имзолар тўлиқ эмас. Алла опа масала қилаяптилар.</t>
  </si>
  <si>
    <t xml:space="preserve">Юсуф Хамадоний МЧЖ </t>
  </si>
  <si>
    <t>022317</t>
  </si>
  <si>
    <t>16701000200000226012</t>
  </si>
  <si>
    <t xml:space="preserve">"Омборхона ва иссиқхона" бино-иншоотлари  </t>
  </si>
  <si>
    <t xml:space="preserve"> Наманган вилояти, Поп тумани,
Ўрта Хонобод МФЙ ҳудуди</t>
  </si>
  <si>
    <t xml:space="preserve">Кадастр ҳужжатларини расмийлаштириш чоралари кўрилмоқда.  </t>
  </si>
  <si>
    <t>ТЕРМИЗ</t>
  </si>
  <si>
    <t>Термиз</t>
  </si>
  <si>
    <t>"JANUB OKEAN" МЧЖ</t>
  </si>
  <si>
    <t>нотурар жой айдиси топилмади</t>
  </si>
  <si>
    <t>16701000100000328009</t>
  </si>
  <si>
    <t xml:space="preserve">Термиз шаҳри, Ибн Сино кўчаси,          1-уй, 1-дўкон </t>
  </si>
  <si>
    <t>-</t>
  </si>
  <si>
    <r>
      <t xml:space="preserve">104/3,            </t>
    </r>
    <r>
      <rPr>
        <sz val="15"/>
        <color rgb="FFFF0000"/>
        <rFont val="Arial"/>
        <family val="2"/>
        <charset val="204"/>
      </rPr>
      <t>24/2</t>
    </r>
  </si>
  <si>
    <r>
      <t xml:space="preserve">25.11.2022, </t>
    </r>
    <r>
      <rPr>
        <sz val="15"/>
        <color rgb="FFFF0000"/>
        <rFont val="Arial"/>
        <family val="2"/>
        <charset val="204"/>
      </rPr>
      <t>18.03.2022</t>
    </r>
  </si>
  <si>
    <t>К-25/1</t>
  </si>
  <si>
    <t>841,1 млн.сўмга баҳоланиб, 13.10.2022 йилда бўлиб ўтган аукцион савдо кунида сотилмаган. Навбатдаги аукцион савдосига чиқариш чораси кўрилмоқда.</t>
  </si>
  <si>
    <t>Дом қурувчига сотиш чоралари кўрилади</t>
  </si>
  <si>
    <t>Кенгаш қарори имзоси якунига етмаган</t>
  </si>
  <si>
    <t xml:space="preserve">"Ойбек Сурхон Сервис" МЧЖ </t>
  </si>
  <si>
    <t>16701000000000328015</t>
  </si>
  <si>
    <t>Маъмурий ва хужалик бинолари</t>
  </si>
  <si>
    <t xml:space="preserve">Термиз шахри, Гулирано МФЙ, Садриддин  Айний кўчаси 26 "а" уй </t>
  </si>
  <si>
    <r>
      <t xml:space="preserve">104/24,          </t>
    </r>
    <r>
      <rPr>
        <sz val="15"/>
        <color rgb="FFFF0000"/>
        <rFont val="Arial"/>
        <family val="2"/>
        <charset val="204"/>
      </rPr>
      <t>62/2</t>
    </r>
  </si>
  <si>
    <r>
      <t xml:space="preserve"> 25.11.2022, </t>
    </r>
    <r>
      <rPr>
        <sz val="15"/>
        <color rgb="FFFF0000"/>
        <rFont val="Arial"/>
        <family val="2"/>
        <charset val="204"/>
      </rPr>
      <t>16.07.2022</t>
    </r>
  </si>
  <si>
    <t>556,7 млн.сўмга сотувга қўйилган. 13.09.2022 йилда бўлиб ўтган аукцион савдо кунида сотилмаган. Навбатдаги аукцион савдосига чиқариш чораси кўрилмоқда.</t>
  </si>
  <si>
    <t>16701000900000328016</t>
  </si>
  <si>
    <t xml:space="preserve">Меҳмонхона ва хўжалик бинолари </t>
  </si>
  <si>
    <t>Термиз шахри, Наврўз МФЙ, Наврўз кўчаси, 32-уй, 1-хонадон</t>
  </si>
  <si>
    <r>
      <t xml:space="preserve">104/25,         </t>
    </r>
    <r>
      <rPr>
        <sz val="15"/>
        <color rgb="FFFF0000"/>
        <rFont val="Arial"/>
        <family val="2"/>
        <charset val="204"/>
      </rPr>
      <t>62/2</t>
    </r>
  </si>
  <si>
    <r>
      <t xml:space="preserve">25.11.2022, </t>
    </r>
    <r>
      <rPr>
        <sz val="15"/>
        <color rgb="FFFF0000"/>
        <rFont val="Arial"/>
        <family val="2"/>
        <charset val="204"/>
      </rPr>
      <t>16.07.2022</t>
    </r>
  </si>
  <si>
    <t>558,1 млн.сўмга сотувга қўйилган. 13.10.2022 йилда бўлиб ўтган аукцион савдо кунида сотилмаган. Навбатдаги аукцион савдосига чиқариш чораси кўрилмоқда.</t>
  </si>
  <si>
    <t>"Surxon Olmos Denov" ОК</t>
  </si>
  <si>
    <t>096011</t>
  </si>
  <si>
    <t>16701000600000328011</t>
  </si>
  <si>
    <t>Нотурар жой (Маиший хизмат кўрсатиш биноси)</t>
  </si>
  <si>
    <t>Денов тумани, "Зарафшон" МФЙ, Хумо кўчаси 17-А уй</t>
  </si>
  <si>
    <r>
      <t xml:space="preserve">104/23,           </t>
    </r>
    <r>
      <rPr>
        <sz val="15"/>
        <color rgb="FFFF0000"/>
        <rFont val="Arial"/>
        <family val="2"/>
        <charset val="204"/>
      </rPr>
      <t>35/2</t>
    </r>
  </si>
  <si>
    <r>
      <t xml:space="preserve">25.11.2022, </t>
    </r>
    <r>
      <rPr>
        <sz val="15"/>
        <color rgb="FFFF0000"/>
        <rFont val="Arial"/>
        <family val="2"/>
        <charset val="204"/>
      </rPr>
      <t>25.04.2022</t>
    </r>
  </si>
  <si>
    <t xml:space="preserve">401,7 млн.сўмга баҳоланиб, 13.10.2022 йилда бўлиб ўтган аукцион савдо кунида сотилмаган. Навбатдаги аукцион савдосига чиқариш чораси кўрилмоқда. </t>
  </si>
  <si>
    <t>ўзи сотилади</t>
  </si>
  <si>
    <t>13.04.2022 йилда сотиш юзасидан Бош банкка мурожаат қилган.</t>
  </si>
  <si>
    <t>"INOBAT NUR DENOV" ХК</t>
  </si>
  <si>
    <t>16701000700000328012</t>
  </si>
  <si>
    <t>Нотурар жой (дорихона ва савдо биноси)</t>
  </si>
  <si>
    <t>Денов шаҳар, Н.Мирзаев кўчаси, 134-А уй.</t>
  </si>
  <si>
    <r>
      <t xml:space="preserve">104/26, </t>
    </r>
    <r>
      <rPr>
        <sz val="15"/>
        <color rgb="FFFF0000"/>
        <rFont val="Arial"/>
        <family val="2"/>
        <charset val="204"/>
      </rPr>
      <t>38/11</t>
    </r>
  </si>
  <si>
    <r>
      <t xml:space="preserve">25.11.2022, </t>
    </r>
    <r>
      <rPr>
        <sz val="15"/>
        <color rgb="FFFF0000"/>
        <rFont val="Arial"/>
        <family val="2"/>
        <charset val="204"/>
      </rPr>
      <t>29.04.2022</t>
    </r>
  </si>
  <si>
    <t>К-43</t>
  </si>
  <si>
    <t xml:space="preserve">430,8 млн.сўмга баҳоланиб, 13.10.2022 йилда бўлиб ўтган аукцион савдо кунида сотилмаган.Навбатдаги аукцион савдосига чиқариш чораси кўрилмоқда. </t>
  </si>
  <si>
    <t>Эгасининг қарзи бор. 15.04.22 йилда кадастр банк номига расмийлаштирилади.</t>
  </si>
  <si>
    <t>Идеал Давр МЧЖ</t>
  </si>
  <si>
    <t>16701000100000328055</t>
  </si>
  <si>
    <t>1/9 сонли савдо маиший хизмат курсатиш дукони</t>
  </si>
  <si>
    <t xml:space="preserve"> Термиз шаҳар Ибн Сино кўчаси </t>
  </si>
  <si>
    <t xml:space="preserve">Кадастр хужжатларини расмийлаштириш жараёнида. (Солик томонидан тақиқ қўйилган) </t>
  </si>
  <si>
    <t>16701000400000328054</t>
  </si>
  <si>
    <t>1/10 сонли савдо маиший хизмат курсатиш дукони</t>
  </si>
  <si>
    <t xml:space="preserve">Чориев Мурод Бахтиёр Угли </t>
  </si>
  <si>
    <t>027022</t>
  </si>
  <si>
    <t>16701000900000328056</t>
  </si>
  <si>
    <t xml:space="preserve">Турар-жой </t>
  </si>
  <si>
    <t>Термиз шаҳар, Хаким Ат-Термизий кўчаси, 12-уй, 16-хонадон</t>
  </si>
  <si>
    <t xml:space="preserve">Кадастр хужжатларини расмийлаштириш жараёнида. (Разница тўғрисида 02.11.2022 й суднинг қарор чикди) </t>
  </si>
  <si>
    <t xml:space="preserve">Миллий Голд Плаза МЧЖ </t>
  </si>
  <si>
    <t>026127</t>
  </si>
  <si>
    <t>16701000600000328057</t>
  </si>
  <si>
    <t>Мактабгача таълим муассасаси биноси</t>
  </si>
  <si>
    <t>Сурхондарё вилояти, Шеробод тумани, Октепа МФЙ худуди</t>
  </si>
  <si>
    <t xml:space="preserve">Кадастр хужжатларини расмийлаштириш жараёнида.  (Разница тўғрисида 27.10.2022 й суднинг қарор чикди) </t>
  </si>
  <si>
    <t xml:space="preserve">21.11. </t>
  </si>
  <si>
    <t xml:space="preserve">Чоршанбиева Зебо Камол кизи </t>
  </si>
  <si>
    <t>024475</t>
  </si>
  <si>
    <t>16701000300000328058</t>
  </si>
  <si>
    <t>Сурхондарё вилояти, Термиз шахар, Шодлик МФЙ, Истиқлол кўчаси, 56-уй, 29-хонадон.</t>
  </si>
  <si>
    <t>104/27</t>
  </si>
  <si>
    <t>25.11.2022</t>
  </si>
  <si>
    <t>Мулкни баҳолатиб, аукцион савдоларига чиқариш чоралари кўрилмоқда.</t>
  </si>
  <si>
    <t xml:space="preserve">Мавлонбек Асилабону Файз МЧЖ </t>
  </si>
  <si>
    <t>024792</t>
  </si>
  <si>
    <t>16701000900000328059</t>
  </si>
  <si>
    <t xml:space="preserve">Савдо ва маиший хизмат кўрсатиш шахобчаси бино ва иншоотлари,   </t>
  </si>
  <si>
    <t xml:space="preserve">Сурхондарё вилояти, Жарқўрғон тумани, Дўстлик МФЙ, 7-уй. </t>
  </si>
  <si>
    <t>Кадастр хужжатларини расмийлаштириш жараёнида.  (Соликдан тақиқ қўйилган, ички ишлар томонидан жиноят иши давом этмоқда)</t>
  </si>
  <si>
    <t xml:space="preserve">Зияев Сирожиддин Кудратович </t>
  </si>
  <si>
    <t>024822</t>
  </si>
  <si>
    <t>16701000500000328060</t>
  </si>
  <si>
    <t>Сурхондарё вилояти, Термиз шаҳар, Шодлик МФЙ, Истиклол кўчаси, 56-уй, 18-хонадон</t>
  </si>
  <si>
    <t>104/29</t>
  </si>
  <si>
    <t xml:space="preserve">Бактрия Бунед Файз МЧЖ </t>
  </si>
  <si>
    <t>024473</t>
  </si>
  <si>
    <t>16701000100000328061</t>
  </si>
  <si>
    <t>Маъмурий бино</t>
  </si>
  <si>
    <t>Сурхондарё вилояти, Музрабод тумани, .Янги диёр маҳалласи</t>
  </si>
  <si>
    <t>Кадастр хужжатларини расмийлаштириш жараёнида. (Солиқ томонидан тақиқ қўйилган)</t>
  </si>
  <si>
    <t>O'SIMLIKLAR DUNYOSI МЧЖ</t>
  </si>
  <si>
    <t>016798</t>
  </si>
  <si>
    <t>16701000200000328004</t>
  </si>
  <si>
    <t>Айланма маблағларни тўлдириш учун</t>
  </si>
  <si>
    <t>Абдуллаев Шерзод Рустамовичга тегишли бўлган Зарбдор тумани ҳудудида жойлашган Офис биноси</t>
  </si>
  <si>
    <t>Кадастр хужжатларини расмийлаштириш жараёнида.  (Солиқ томонидан тақиқ қўйилган)</t>
  </si>
  <si>
    <t>BUTAYEVA FAROGAT BABAKULOVNA</t>
  </si>
  <si>
    <t>033591</t>
  </si>
  <si>
    <t>16701000700000328001</t>
  </si>
  <si>
    <t>Термиз шаҳар, Дўстлик МФЙ, Ибн-Сино кўчаси, 18-уй,                 36-хонадон</t>
  </si>
  <si>
    <t>107/2</t>
  </si>
  <si>
    <t>02.12.2022</t>
  </si>
  <si>
    <t>MAMATOV ALISHER JUMANAZAROVICH</t>
  </si>
  <si>
    <t>058497</t>
  </si>
  <si>
    <t>16701000900000328003</t>
  </si>
  <si>
    <t>Термиз шаҳар, Шодлик МФЙ, Истиқлол кўчаси, 56-уй,               49-хонадон</t>
  </si>
  <si>
    <t>104/28</t>
  </si>
  <si>
    <t>TEXNO-HAMKOR-SAVDO MCHJ</t>
  </si>
  <si>
    <t>023610</t>
  </si>
  <si>
    <t>16701000900000328002</t>
  </si>
  <si>
    <t xml:space="preserve">5-сонли савдо дукони </t>
  </si>
  <si>
    <t>Термиз шаҳар, Ибн Сино кўчаси,       28-уй</t>
  </si>
  <si>
    <t>TRANS IMPEX MCHJ</t>
  </si>
  <si>
    <t>067500</t>
  </si>
  <si>
    <t>16701000600000328006</t>
  </si>
  <si>
    <t xml:space="preserve">Музлатгич омборхона </t>
  </si>
  <si>
    <t xml:space="preserve">Термиз тумани, Қахрамон МФЙ худуди </t>
  </si>
  <si>
    <t>BIRD AZIA MCHJ</t>
  </si>
  <si>
    <t>069955</t>
  </si>
  <si>
    <t>16701000400000328005</t>
  </si>
  <si>
    <t>Қадоқлаш цехи</t>
  </si>
  <si>
    <t>Boysun tumani "Mustaqillik" MFYda joylashgan quruq mevalarni qadoqlash sexi</t>
  </si>
  <si>
    <t>PIRMATOV SHERZOD SHOYMARDONOVICH</t>
  </si>
  <si>
    <t>099867</t>
  </si>
  <si>
    <t>16701000800000328007</t>
  </si>
  <si>
    <t>Ипотека кредити</t>
  </si>
  <si>
    <t>Термиз шахар, Тупроққўрғон МФЙ,  Ал хаким ат-Термизий  кўчаси, 12-уй, 1-Корпус, 47-хонадон</t>
  </si>
  <si>
    <t>107/3</t>
  </si>
  <si>
    <t>ООО "BANDIXON AGRO EXPORT"</t>
  </si>
  <si>
    <t>037237</t>
  </si>
  <si>
    <t>16701000000000328008</t>
  </si>
  <si>
    <t>"Сурхон идеал таъминот Инвест" МЧЖга тегишли бўлган юк  Автотранспорт воситаси</t>
  </si>
  <si>
    <t xml:space="preserve"> -</t>
  </si>
  <si>
    <t>09.12.2022</t>
  </si>
  <si>
    <t>CHORIYEV UMIDJON BAXTIYOR UGLI</t>
  </si>
  <si>
    <t>033377</t>
  </si>
  <si>
    <t>16701000500000328020</t>
  </si>
  <si>
    <t xml:space="preserve">Турар жой </t>
  </si>
  <si>
    <t>Термиз шахар, Тупроккургон МФЙ, Ал-хаким ат-Термизий кўчаси ,              12-уй, 1-корпус, 15-хонадон</t>
  </si>
  <si>
    <t>108/2</t>
  </si>
  <si>
    <t>Xasanova Nigora Ravshanovna</t>
  </si>
  <si>
    <t>224741</t>
  </si>
  <si>
    <t>063256</t>
  </si>
  <si>
    <t>16701000500000328021</t>
  </si>
  <si>
    <t>Termiz shahar, Шифокор МФЙ,            Ibn-Sino ko`chasi, 21"a"-uy,                       16-xonadon</t>
  </si>
  <si>
    <t>107/5</t>
  </si>
  <si>
    <t>"ASIA BETON SURXON" MCHJ</t>
  </si>
  <si>
    <t>000452</t>
  </si>
  <si>
    <t>16701000100000328017</t>
  </si>
  <si>
    <t xml:space="preserve">Нотурар жой </t>
  </si>
  <si>
    <t xml:space="preserve">Boysun tumani, “Sho`rsoy” MFY, Kuvonchli kuchasi, 1З7-uуda joylashgan omborxona, ofis va xizmat ko`rsatish binosi,  </t>
  </si>
  <si>
    <t>107/4</t>
  </si>
  <si>
    <t xml:space="preserve"> "BIRD AZIA" MCHJ</t>
  </si>
  <si>
    <t>068381</t>
  </si>
  <si>
    <t>16701000200000328018</t>
  </si>
  <si>
    <t>Boysun tumani, “Mustaqillik” MFYda joylashgan quruq mevalarni qadoqlash sexi binosi (yer maydonidan foydalanish huquqi bilan birgalikda)</t>
  </si>
  <si>
    <t>070723</t>
  </si>
  <si>
    <t>16701000300000328019</t>
  </si>
  <si>
    <t>Boysun tumani, “Kosiblar” MFYda joylashgan Savdo do`koni va nonvoyxona binosi</t>
  </si>
  <si>
    <t>ГУЛИСТОН</t>
  </si>
  <si>
    <t>Гулистон</t>
  </si>
  <si>
    <t xml:space="preserve"> "Асалчи Қум Шағал" МЧЖ</t>
  </si>
  <si>
    <t>306636500</t>
  </si>
  <si>
    <t>16701000900000368035</t>
  </si>
  <si>
    <t>Сирдарё тумани, Фурқат МФЙ, Иштиёқ кўчаси, 7-уй</t>
  </si>
  <si>
    <r>
      <t xml:space="preserve">104/30,  </t>
    </r>
    <r>
      <rPr>
        <sz val="15"/>
        <color rgb="FFFF0000"/>
        <rFont val="Arial"/>
        <family val="2"/>
        <charset val="204"/>
      </rPr>
      <t>13/2</t>
    </r>
  </si>
  <si>
    <r>
      <t xml:space="preserve">25.11.2022, </t>
    </r>
    <r>
      <rPr>
        <sz val="15"/>
        <color rgb="FFFF0000"/>
        <rFont val="Arial"/>
        <family val="2"/>
        <charset val="204"/>
      </rPr>
      <t>11.02.2022</t>
    </r>
  </si>
  <si>
    <t>К-13</t>
  </si>
  <si>
    <t>16.02.2022</t>
  </si>
  <si>
    <t>4,2 млрд.сўмга баҳоланиб, 07.11.2022 йилда бўлиб ўтган аукцион савдо кунида сотилмаган. Навбатдаги аукцион савдо куни 16.12.2022 й белгиланган.</t>
  </si>
  <si>
    <t>аукционга чиқариш керак</t>
  </si>
  <si>
    <t xml:space="preserve">талабгорлар йук </t>
  </si>
  <si>
    <t>16701000200000368047</t>
  </si>
  <si>
    <t xml:space="preserve"> "Земснаряд" ZSS-1800/67-rusumli, 2018-yilda ishlab chiqarilgan, dvigatel raqamsiz, kuzov raqamsiz boʻlgan qum qazib chiqarish uskunasi</t>
  </si>
  <si>
    <t>Sirdaryo viloyati, Sayxunobod tumani, Robot MFY hududida joylashgan</t>
  </si>
  <si>
    <r>
      <t xml:space="preserve">104/31,  </t>
    </r>
    <r>
      <rPr>
        <sz val="15"/>
        <color rgb="FFFF0000"/>
        <rFont val="Arial"/>
        <family val="2"/>
        <charset val="204"/>
      </rPr>
      <t>59/3</t>
    </r>
  </si>
  <si>
    <r>
      <t xml:space="preserve">25.11.2022, </t>
    </r>
    <r>
      <rPr>
        <sz val="15"/>
        <color rgb="FFFF0000"/>
        <rFont val="Arial"/>
        <family val="2"/>
        <charset val="204"/>
      </rPr>
      <t>08.07.2022</t>
    </r>
  </si>
  <si>
    <t>К-58</t>
  </si>
  <si>
    <t>21.07.2022</t>
  </si>
  <si>
    <t xml:space="preserve"> 1,822 млрд.сўмга баҳоланиб, 02.11.2022 йилда бўлиб ўтган аукцион савло кунида сотилмаган. Навбатдаги аукцион савдо куни 16.12.2022 й белгиланган. </t>
  </si>
  <si>
    <t>BEK TEKS МЧЖ</t>
  </si>
  <si>
    <t>031061</t>
  </si>
  <si>
    <t>16701000900000368048</t>
  </si>
  <si>
    <t xml:space="preserve">Ишлаб чикариш бино ва иншоатлари </t>
  </si>
  <si>
    <t xml:space="preserve"> Жиззах вилояти, Жиззах шахар, Сайилжой МФЙ, Сайилжой кўчаси, 1A-уй</t>
  </si>
  <si>
    <t>102/1</t>
  </si>
  <si>
    <t>42,015 млрд.сўмга баҳоланиб, Аукцион савдо куни 16.01.2023 й. белгиланган.</t>
  </si>
  <si>
    <t xml:space="preserve">BEK TEKS МЧЖ  </t>
  </si>
  <si>
    <t>031083</t>
  </si>
  <si>
    <t>16701000900000368056</t>
  </si>
  <si>
    <t>Тукимачилик ва тикувчилик асбоб ускуналари</t>
  </si>
  <si>
    <t>102/2</t>
  </si>
  <si>
    <t>Харидори аниқ, сотилади</t>
  </si>
  <si>
    <t>МАБ</t>
  </si>
  <si>
    <t>"Янгийул Шароб Савдо" МЧЖ</t>
  </si>
  <si>
    <t>203161995</t>
  </si>
  <si>
    <t>082101</t>
  </si>
  <si>
    <t>16701000800010725067</t>
  </si>
  <si>
    <t>"Ўзбекистон Шампани" АЖ га тегишли кўчмас мулк</t>
  </si>
  <si>
    <t>Тошкент шаҳар, Яшнобод (Ҳамза) тумани С.Машхадий кўчаси 186-уй</t>
  </si>
  <si>
    <t>Судда ютказилган. 2022 йил 15 июл куни банк Бошқаруви томонидан МАБ бошлиғи номига 16701 ҳисобрақамидан бошқа ҳисобрақамга ўтказиш юзасидан кўрсатма хат юборилган.</t>
  </si>
  <si>
    <t>Суд натижаси кутилади</t>
  </si>
  <si>
    <t>Банк ютказган</t>
  </si>
  <si>
    <t>Суд ютказилган</t>
  </si>
  <si>
    <t>ФАРҒОНА</t>
  </si>
  <si>
    <t>Фарғона</t>
  </si>
  <si>
    <t>"O'ZMATBAA-TA'MINOT" МЧЖ</t>
  </si>
  <si>
    <t>200898705</t>
  </si>
  <si>
    <t>170428</t>
  </si>
  <si>
    <t>061939</t>
  </si>
  <si>
    <t>16701000100000498236</t>
  </si>
  <si>
    <t xml:space="preserve">Бино-иншоат ва кадоклаш цехи. 
</t>
  </si>
  <si>
    <t>Fargʻona viloyati, Fargʻona shahar, Kimyogarlar koʻchasi, 9-uy</t>
  </si>
  <si>
    <t>10 627,55</t>
  </si>
  <si>
    <t>86/11</t>
  </si>
  <si>
    <t>07.10.2022</t>
  </si>
  <si>
    <t>9 760 101 млн.сўмга мулкни бахолатиб, 05.12.2022 йда аукцион савдоси орқали сотилди. Колвир тизимидаги техник хатолик сабабли бухгалтерия ўтказмаларини амалга ошириш имконияти бўлмаяпти. Бу ҳолат буйича КОЛВИРга задача берилган.</t>
  </si>
  <si>
    <t>"O'KTAMBEK XOJI OTA FAYZ" МЧЖ</t>
  </si>
  <si>
    <t>301442271</t>
  </si>
  <si>
    <t>306120</t>
  </si>
  <si>
    <t>011538</t>
  </si>
  <si>
    <t>16701000000000498238</t>
  </si>
  <si>
    <t>"Мева саклаш омбори" бино-иншоотлари</t>
  </si>
  <si>
    <t>Фарғона вилояти, Фарғона тумани, Оқ Олтин МФЙ, Жайхун кўчаси, 98а-уй</t>
  </si>
  <si>
    <t xml:space="preserve">1 301 256 млн.сўмга мулкни бахолатиб, Аукцион савдо куни 26.12.2022 й белгиланган. </t>
  </si>
  <si>
    <t>УРГАНЧ</t>
  </si>
  <si>
    <t>Урганч</t>
  </si>
  <si>
    <t>O"RINBOY GISHTCHI ХУСУСИЙ КОРХОНАСИ</t>
  </si>
  <si>
    <t>16701000900000551190</t>
  </si>
  <si>
    <t>Нотура жой (дала шийпони)</t>
  </si>
  <si>
    <t>Қўшкупир тумани, Довуд МФЙ, Шарқ гавхари</t>
  </si>
  <si>
    <t>24/2</t>
  </si>
  <si>
    <t>18.03.2022</t>
  </si>
  <si>
    <t>65,5 млн. сўмга баҳоланиб, 12.12.2022 йилда бўлиб ўтган аукцион савдо кунида сотилмаган. Навбатдаги аукцион савдо куни 22.12.2022 й. белгиланган.</t>
  </si>
  <si>
    <t xml:space="preserve"> "Khiva Agro Fruit Product" МЧЖ</t>
  </si>
  <si>
    <t>049511</t>
  </si>
  <si>
    <t>16701000200000551191</t>
  </si>
  <si>
    <t>Нотурар-жой. Ферма</t>
  </si>
  <si>
    <t>Хива тумани, Дурдона кўчаси, 75/1-уй</t>
  </si>
  <si>
    <t xml:space="preserve">1 027,0 млн. сўмга баҳоланиб, 12.12.2022 йилда бўлиб ўтган аукцион савдо кунида сотилмаган. Навбатдаги аукцион савдо куни 22.12.2022 й. белгиланган. </t>
  </si>
  <si>
    <t>049601</t>
  </si>
  <si>
    <t>16701000300000551194</t>
  </si>
  <si>
    <t>Автосервис</t>
  </si>
  <si>
    <t>Хива тумани, Полвон дарвоза, 107/1-уй</t>
  </si>
  <si>
    <t xml:space="preserve">233,3 млн. сўмга баҳоланиб, 12.12.2022 йилда бўлиб ўтган аукцион савдо кунида сотилмаган.  Навбатдаги аукцион савдо куни 22.12.2022 й. белгиланган. </t>
  </si>
  <si>
    <t>104297</t>
  </si>
  <si>
    <t>16701000500000551236</t>
  </si>
  <si>
    <t>Маиший хизмат кўрсатиш шахобчаси биноси</t>
  </si>
  <si>
    <t>Xiva tumani, Qiyot qishlogʻi, Ravon koʻchasi, 18-uyda</t>
  </si>
  <si>
    <t>94/9</t>
  </si>
  <si>
    <t>28.10.2022</t>
  </si>
  <si>
    <t xml:space="preserve">264,7 млн.сўмга мулкни бахолатиб, 30.12.2022 й аукцион савдо куни белгиланган. </t>
  </si>
  <si>
    <t>KENAGAS DOVUD TAMORQA XIZMATLARI МЧЖ</t>
  </si>
  <si>
    <t>16701000800000551214</t>
  </si>
  <si>
    <t>Нотурар-жой. tikuvchilik va zargarlik sexi</t>
  </si>
  <si>
    <t>Хonqa tumani, Ilg‘or mahallasi, Turkiston ko‘chasi, 199-uy</t>
  </si>
  <si>
    <t>38/11</t>
  </si>
  <si>
    <t>29.04.2022</t>
  </si>
  <si>
    <t xml:space="preserve">569,7 млн. сўмга баҳоланиб, 12.12.2022 йилда бўлиб ўтган аукцион савдо кунида сотилмаган. Навбатдаги аукцион савдо куни 22.12.2022 й. белгиланган. </t>
  </si>
  <si>
    <t>021186</t>
  </si>
  <si>
    <t>16701000200000551239</t>
  </si>
  <si>
    <t xml:space="preserve"> Нотурар-жой, "Xonqa Deepfreeze" МЧЖга тегишли Савдо шахобчаси биноси </t>
  </si>
  <si>
    <t xml:space="preserve"> Хонқа тумани, Ал Хоразмий кўчаси, 34г/1-уй</t>
  </si>
  <si>
    <t xml:space="preserve">Кадастр хужжатларини расмийлаштириш жараёнида.  </t>
  </si>
  <si>
    <t>Гозовот саноат сервис МЧЖ</t>
  </si>
  <si>
    <t>001379</t>
  </si>
  <si>
    <t>16701000300000551238</t>
  </si>
  <si>
    <t>Қўшкўпир тумани, Ғозовот қишлоғи, Янгилик маҳалласи (Ғишт ишлаб чиқариш заводи бино иншоатлари)</t>
  </si>
  <si>
    <t>"Музаффар Хурсандбек Имконият" ОК</t>
  </si>
  <si>
    <t>091822</t>
  </si>
  <si>
    <t>16701000400000551237</t>
  </si>
  <si>
    <t>Хонка тумани,Знахоc МФЙ, Алишер Навоий кўчаси, 64/1-уйда жойлашган "Дала шийпон биноси"</t>
  </si>
  <si>
    <t>104/19</t>
  </si>
  <si>
    <t>Мулкни баҳолатиб, аукцион савдоларига чиқариш учун Бошқарув қарори кутилмоқда.</t>
  </si>
  <si>
    <t>НУКУС</t>
  </si>
  <si>
    <t>Нукус</t>
  </si>
  <si>
    <t>DAWLETLI RAMAZAN МЧЖ</t>
  </si>
  <si>
    <t>16701000600000585002</t>
  </si>
  <si>
    <t>Нотурар жой (савдо дукони)</t>
  </si>
  <si>
    <t xml:space="preserve">Нукус шаҳри, М.Жуманазар кўчаси, 67-уй, 2-хонадон </t>
  </si>
  <si>
    <r>
      <t xml:space="preserve">104/33,  </t>
    </r>
    <r>
      <rPr>
        <sz val="15"/>
        <color rgb="FFFF0000"/>
        <rFont val="Arial"/>
        <family val="2"/>
        <charset val="204"/>
      </rPr>
      <t>24/2</t>
    </r>
  </si>
  <si>
    <t>546,7 млн. сўмга баҳоланиб, 17.11.2022 йилда  бўлиб ўтган аукцион савдо кунида сотилмаган. Навбатдаги аукцион савдо куни 22.12.2022 й белгиланган.</t>
  </si>
  <si>
    <t>BALTABAYEVA RAUSHAN KANJARBAYEVNA</t>
  </si>
  <si>
    <t>16701000400000585001</t>
  </si>
  <si>
    <t>Нукус шаҳри, М.Жуманазар кўчаси, 67-уй, 2-хонадон</t>
  </si>
  <si>
    <r>
      <t xml:space="preserve">104/32,         </t>
    </r>
    <r>
      <rPr>
        <sz val="15"/>
        <color rgb="FFFF0000"/>
        <rFont val="Arial"/>
        <family val="2"/>
        <charset val="204"/>
      </rPr>
      <t>24/2</t>
    </r>
  </si>
  <si>
    <r>
      <rPr>
        <sz val="15"/>
        <color theme="1"/>
        <rFont val="Arial"/>
        <family val="2"/>
        <charset val="204"/>
      </rPr>
      <t>25.11.2022,</t>
    </r>
    <r>
      <rPr>
        <sz val="15"/>
        <color rgb="FFFF0000"/>
        <rFont val="Arial"/>
        <family val="2"/>
        <charset val="204"/>
      </rPr>
      <t xml:space="preserve"> 18.03.2022</t>
    </r>
  </si>
  <si>
    <t>268 023 млн.сўмга баҳоланиб,17.11.2022 йилда бўлиб ўтган аукцион савдо кунида сотилмади.  Навбатдаги аукцион савдо куни 22.12.2022 й белгиланган.</t>
  </si>
  <si>
    <t>ЖИЗЗАХ</t>
  </si>
  <si>
    <t>Жиззах</t>
  </si>
  <si>
    <t>Toshkeskan qurilish MCHJ</t>
  </si>
  <si>
    <t>16701000900000982016</t>
  </si>
  <si>
    <t>Қурилиши тугалланмаган 2 қаватли супермаокет биноси</t>
  </si>
  <si>
    <t xml:space="preserve">Зарбдор тумани, Навоий МФЙ,           Лойиҳадаги кўчаси, 73-уй </t>
  </si>
  <si>
    <r>
      <rPr>
        <sz val="15"/>
        <rFont val="Arial"/>
        <family val="2"/>
        <charset val="204"/>
      </rPr>
      <t xml:space="preserve">104/34,  </t>
    </r>
    <r>
      <rPr>
        <sz val="15"/>
        <color rgb="FFFF0000"/>
        <rFont val="Arial"/>
        <family val="2"/>
        <charset val="204"/>
      </rPr>
      <t xml:space="preserve">14/2    </t>
    </r>
    <r>
      <rPr>
        <sz val="15"/>
        <color theme="1"/>
        <rFont val="Arial"/>
        <family val="2"/>
        <charset val="204"/>
      </rPr>
      <t xml:space="preserve">             </t>
    </r>
  </si>
  <si>
    <r>
      <rPr>
        <sz val="15"/>
        <rFont val="Arial"/>
        <family val="2"/>
        <charset val="204"/>
      </rPr>
      <t>25.11.2022,</t>
    </r>
    <r>
      <rPr>
        <sz val="15"/>
        <color rgb="FFFF0000"/>
        <rFont val="Arial"/>
        <family val="2"/>
        <charset val="204"/>
      </rPr>
      <t xml:space="preserve"> 18.02.2022 </t>
    </r>
  </si>
  <si>
    <t>К-14/1</t>
  </si>
  <si>
    <t>851,0 млн. сўмга баҳоланиб, 18.10.2022 йилда бўлиб ўтган аукцион савдо кунида сотилмади. Навбатдаги аукцион савдосига чиқариш чораси кўрилмоқда.</t>
  </si>
  <si>
    <t>ЧП "FAYZIBEK-STROY-INVEST"</t>
  </si>
  <si>
    <t>307996512</t>
  </si>
  <si>
    <t>16701000300000982019</t>
  </si>
  <si>
    <t xml:space="preserve">Noturar-joy bino inshootlarini </t>
  </si>
  <si>
    <t>Jizzax viloyati, Sh.Rashidov tumani, Qatortol MFY, loyihadagi koʻchasi</t>
  </si>
  <si>
    <t xml:space="preserve">Мулкни бахолатиб, аукционга чикариш чоралари кўрилмоқда </t>
  </si>
  <si>
    <t>16701000200000982018</t>
  </si>
  <si>
    <t>Нотурар-жой</t>
  </si>
  <si>
    <t xml:space="preserve">Жиззах вилояти, Ғаллаорол тумани, Маданият ҚФЙ, Қанглиобод шаҳарчаси, 46 А - уй </t>
  </si>
  <si>
    <r>
      <rPr>
        <sz val="15"/>
        <rFont val="Arial"/>
        <family val="2"/>
        <charset val="204"/>
      </rPr>
      <t xml:space="preserve">104/35,      </t>
    </r>
    <r>
      <rPr>
        <sz val="15"/>
        <color theme="1"/>
        <rFont val="Arial"/>
        <family val="2"/>
        <charset val="204"/>
      </rPr>
      <t xml:space="preserve">     </t>
    </r>
    <r>
      <rPr>
        <sz val="15"/>
        <color rgb="FFFF0000"/>
        <rFont val="Arial"/>
        <family val="2"/>
        <charset val="204"/>
      </rPr>
      <t>35/2</t>
    </r>
  </si>
  <si>
    <r>
      <rPr>
        <sz val="15"/>
        <rFont val="Arial"/>
        <family val="2"/>
        <charset val="204"/>
      </rPr>
      <t xml:space="preserve">25.11.2022, </t>
    </r>
    <r>
      <rPr>
        <sz val="15"/>
        <color rgb="FFFF0000"/>
        <rFont val="Arial"/>
        <family val="2"/>
        <charset val="204"/>
      </rPr>
      <t>25.04.2022</t>
    </r>
  </si>
  <si>
    <t>1 987,1 млн. сўмга баҳоланиб 29.08.2022 йилда бўлиб ўтган аукцион савдо кунида сотилмади. Навбатдаги аукцион савдо куни 22.12.2022 й. белгиланган.</t>
  </si>
  <si>
    <t>ЗАНГИОТА</t>
  </si>
  <si>
    <t xml:space="preserve"> TAXI GARANT PLUS  МЧЖ</t>
  </si>
  <si>
    <t>065593</t>
  </si>
  <si>
    <t>16701000100001019036</t>
  </si>
  <si>
    <t>2013 йилда ишлаб чиқарилган, 10 251 ECA NEXIA SONS русумли автомашина</t>
  </si>
  <si>
    <t>133/6</t>
  </si>
  <si>
    <t>19.11.2021</t>
  </si>
  <si>
    <t>41 795,0 млн.сўмга баҳоланиб, 02.12.2022 й. Бўлиб ўтган аукцион савдоларида аукцион савдолари бўлиб-бўлиб тўлаш шарти билан сотилган. Колвир дастурида рассрочка модили энди яратилмоқда.</t>
  </si>
  <si>
    <t xml:space="preserve">1 йил </t>
  </si>
  <si>
    <t>SHOX FAYZ MED FARM МЧЖ</t>
  </si>
  <si>
    <t>16701000200001019035</t>
  </si>
  <si>
    <t>Турар-жой</t>
  </si>
  <si>
    <t>Тошкент вилояти, Нурафшон шаҳри, Деҳқонобод кўчаси                530-уй</t>
  </si>
  <si>
    <t>271,7 млн.сўм бахоланиб, 12.12.2022 йилда бўлиб ўтган аукцион савдо кунида сотилмади. Навбатдаги аукцион савдо куни 22.12.2022 й. белгиланган.</t>
  </si>
  <si>
    <t>SHOX FAYZ MED FARM</t>
  </si>
  <si>
    <t>062270</t>
  </si>
  <si>
    <t>16701000900001019001</t>
  </si>
  <si>
    <t xml:space="preserve"> Тошкент вилояти, Охангарон шаҳри, Хонобод МФЙ, Шифокорлар кўчаси, 5-уй.</t>
  </si>
  <si>
    <t>89/6</t>
  </si>
  <si>
    <t>14.10.2022</t>
  </si>
  <si>
    <t>838,2 млн.сўмга баҳоланиб, 26.12.2012 йил аукцион савдо куни белгиланган.</t>
  </si>
  <si>
    <t xml:space="preserve">Каландарова Насиба Искандаровна </t>
  </si>
  <si>
    <t>16701000900001019037</t>
  </si>
  <si>
    <t xml:space="preserve"> Тошкент вилояти, Охангарон тумани, Гулистон МФЙ, А.Темур кўчаси, 9-уй, 18-хонадон</t>
  </si>
  <si>
    <t>83/1</t>
  </si>
  <si>
    <t>23.09.2022</t>
  </si>
  <si>
    <t>К-72/1</t>
  </si>
  <si>
    <t>27.09.2022</t>
  </si>
  <si>
    <t>232 094,0 млн.сўмга баҳоланиб, 01.12.2012 йилда бўлиб ўтган аукцион савдо кунида сотилмади. 12.12.2022 й навбатдаги аукцион савдоси орқали сотилди.Аукциондан пули тушмаган хали.</t>
  </si>
  <si>
    <t>ЯШНОБОД</t>
  </si>
  <si>
    <t>МЧЖ "BULUNG'UR MEVA-SABZAVOT"</t>
  </si>
  <si>
    <t>16701000900001083003</t>
  </si>
  <si>
    <t>Зангиота тумани, Туркистон қишлоғи А.Икромов массивида жойлашган  83,50 гектар узумзор (289 туп олхури ва 59 585 туп узум кўчатлари билан)</t>
  </si>
  <si>
    <t>Тошкент вилояти, Зангиота тумани, Туркистон қишлоғи, А.Икромов массиви ҳудуди</t>
  </si>
  <si>
    <t>80/2</t>
  </si>
  <si>
    <t>17.07.2018</t>
  </si>
  <si>
    <t xml:space="preserve">Сотиш бўйича чоралар кўрилмоқда. Зангиота туман прокуратурасининг 06.10.2022 йил 11/20-22-сонли даъво аризаси орқали Тошкент туманлараро иқтисодий судига ижара шартномасини бекор қилиш юзасидан мурожаат қилинди.    </t>
  </si>
  <si>
    <t>Давлатга ўтказий керак</t>
  </si>
  <si>
    <t>Бўлиши керак</t>
  </si>
  <si>
    <t>"UNIVERSAL ENGINEERING" МЧЖ</t>
  </si>
  <si>
    <t>080070</t>
  </si>
  <si>
    <t>16701000200001083005</t>
  </si>
  <si>
    <t>2018-yilda ishlab chiqarilgan DOOSAN DX-300LCA rusumli zanjirli ekskavator</t>
  </si>
  <si>
    <r>
      <rPr>
        <sz val="15"/>
        <rFont val="Arial"/>
        <family val="2"/>
        <charset val="204"/>
      </rPr>
      <t xml:space="preserve">107/7,            </t>
    </r>
    <r>
      <rPr>
        <sz val="15"/>
        <color rgb="FFFF0000"/>
        <rFont val="Arial"/>
        <family val="2"/>
        <charset val="204"/>
      </rPr>
      <t>42/3</t>
    </r>
  </si>
  <si>
    <r>
      <rPr>
        <sz val="15"/>
        <rFont val="Arial"/>
        <family val="2"/>
        <charset val="204"/>
      </rPr>
      <t xml:space="preserve">02.12.2022, </t>
    </r>
    <r>
      <rPr>
        <sz val="15"/>
        <color rgb="FFFF0000"/>
        <rFont val="Arial"/>
        <family val="2"/>
        <charset val="204"/>
      </rPr>
      <t>20.05.2022</t>
    </r>
  </si>
  <si>
    <t>1 355,5 млн. сўмга баҳоланиб, 17.10.2022 йилда бўлиб ўтган аукцион савдо кунида сотилмади. Навбатдаги аукцион савдо куни 20.12.2022 й. белгиланган.</t>
  </si>
  <si>
    <t>"BATASH USAN" МЧЖ</t>
  </si>
  <si>
    <t>075908</t>
  </si>
  <si>
    <t>16701000700001083002</t>
  </si>
  <si>
    <t>Тошкент вилояти Паркент тумани Навбаҳор МФЙ, Навбаҳор кўчаси 134-уй</t>
  </si>
  <si>
    <t>ЧИЛОНЗОР</t>
  </si>
  <si>
    <t>Чилонзор</t>
  </si>
  <si>
    <t>BUHARA GOLD 777</t>
  </si>
  <si>
    <t>16701000100001084016</t>
  </si>
  <si>
    <t>Тошкент вилояти, Янгийўл тумани, Янгийўл МФЙ, Зафаробод кўчаси 114-уй</t>
  </si>
  <si>
    <r>
      <t xml:space="preserve">107/6,            </t>
    </r>
    <r>
      <rPr>
        <sz val="15"/>
        <color rgb="FFFF0000"/>
        <rFont val="Arial"/>
        <family val="2"/>
        <charset val="204"/>
      </rPr>
      <t>24/2</t>
    </r>
  </si>
  <si>
    <r>
      <t xml:space="preserve">02.12.2022, </t>
    </r>
    <r>
      <rPr>
        <sz val="15"/>
        <color rgb="FFFF0000"/>
        <rFont val="Arial"/>
        <family val="2"/>
        <charset val="204"/>
      </rPr>
      <t>18.03.2022</t>
    </r>
  </si>
  <si>
    <t xml:space="preserve">333,9 млн.сўмга баҳоланиб, 05.09.2022 йилда бўлиб ўтган аукцион савдо кунида сотилмади. Навбатдаги аукцион савдосига қўйиш чоралари кўрилмоқда. </t>
  </si>
  <si>
    <t>DJUMAYEV ABDUKARIM MAMADRAIMOVICH</t>
  </si>
  <si>
    <t>073259</t>
  </si>
  <si>
    <t>16701000800001084001</t>
  </si>
  <si>
    <t xml:space="preserve">DJUMAYEV ABDUKARIM MAMADRAIMOVICHга тегишли Nexia dons                     2 русумли автомашинаси </t>
  </si>
  <si>
    <t>Мижоз билан ўзаро келишувга асосан бўлиб-бўлиб тўлаш шарти билан сотилган. Ушбу шартнома аукцион орқали расмийлаштирилиши лозим.</t>
  </si>
  <si>
    <t>АНДИЖОН</t>
  </si>
  <si>
    <t>Андижон</t>
  </si>
  <si>
    <t>"FAMILY TEXS" МЧЖ</t>
  </si>
  <si>
    <t>16701000700001171003</t>
  </si>
  <si>
    <t>Чойхона биноси</t>
  </si>
  <si>
    <t>Андижон вилояти, Жалақудуқ тумани, Маданият МФЙ ҳудудида жойлашган нотурар жой</t>
  </si>
  <si>
    <r>
      <t xml:space="preserve">107/1,            </t>
    </r>
    <r>
      <rPr>
        <sz val="15"/>
        <color rgb="FFFF0000"/>
        <rFont val="Arial"/>
        <family val="2"/>
        <charset val="204"/>
      </rPr>
      <t>83/1</t>
    </r>
  </si>
  <si>
    <r>
      <t xml:space="preserve">02.12.2022, </t>
    </r>
    <r>
      <rPr>
        <sz val="15"/>
        <color rgb="FFFF0000"/>
        <rFont val="Arial"/>
        <family val="2"/>
        <charset val="204"/>
      </rPr>
      <t>11.08.2021</t>
    </r>
  </si>
  <si>
    <t>2022 йил 3 ноябр куни бўлиб ўтган аукцион савдоларида мулк сотилмаган. Навбатдаги аукцион савдосига чиқариш чораси кўрилмоқда.</t>
  </si>
  <si>
    <t>Бошқарув қарори чиққан, аниқ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</si>
</sst>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_-* #,##0.00_р_._-;\-* #,##0.00_р_._-;_-* &quot;-&quot;??_р_._-;_-@_-"/>
    <numFmt numFmtId="167" formatCode="_-* #,##0_р_._-;\-* #,##0_р_._-;_-* &quot;-&quot;??_р_._-;_-@_-"/>
    <numFmt numFmtId="168" formatCode="###\ ###\ ###\ ###\ ###\ ###\ ##0.00"/>
    <numFmt numFmtId="169" formatCode="#,##0_ ;\-#,##0\ "/>
    <numFmt numFmtId="170" formatCode="_-* #,##0.00\ _₽_-;\-* #,##0.00\ _₽_-;_-* &quot;-&quot;??\ _₽_-;_-@_-"/>
    <numFmt numFmtId="171" formatCode="_-* #,##0\ _₽_-;\-* #,##0\ _₽_-;_-* &quot;-&quot;??\ _₽_-;_-@_-"/>
    <numFmt numFmtId="172" formatCode="_-* #,##0.0000\ _₽_-;\-* #,##0.0000\ _₽_-;_-* &quot;-&quot;??\ _₽_-;_-@_-"/>
    <numFmt numFmtId="173" formatCode="_-* #,##0.0\ _₽_-;\-* #,##0.0\ _₽_-;_-* &quot;-&quot;??\ _₽_-;_-@_-"/>
  </numFmts>
  <fonts count="6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0"/>
      <color indexed="8"/>
      <name val="Courier"/>
    </font>
    <font>
      <sz val="10"/>
      <color indexed="8"/>
      <name val="Courier"/>
    </font>
    <font>
      <b/>
      <sz val="14"/>
      <color indexed="8"/>
      <name val="Courier New"/>
      <family val="3"/>
      <charset val="204"/>
    </font>
    <font>
      <sz val="9"/>
      <color indexed="8"/>
      <name val="Courier New"/>
      <family val="3"/>
      <charset val="204"/>
    </font>
    <font>
      <sz val="8"/>
      <color indexed="8"/>
      <name val="Arial"/>
      <family val="2"/>
      <charset val="204"/>
    </font>
    <font>
      <sz val="10"/>
      <color indexed="8"/>
      <name val="Symbol"/>
      <family val="1"/>
      <charset val="2"/>
    </font>
    <font>
      <b/>
      <sz val="8"/>
      <color indexed="8"/>
      <name val="Arial"/>
      <family val="2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color indexed="8"/>
      <name val="Arial"/>
      <charset val="204"/>
    </font>
    <font>
      <sz val="10"/>
      <color indexed="8"/>
      <name val="Courier New"/>
      <charset val="204"/>
    </font>
    <font>
      <sz val="10"/>
      <color indexed="8"/>
      <name val="Arial"/>
      <charset val="204"/>
    </font>
    <font>
      <b/>
      <sz val="8"/>
      <color indexed="8"/>
      <name val="Arial"/>
      <charset val="204"/>
    </font>
    <font>
      <b/>
      <sz val="8"/>
      <color indexed="8"/>
      <name val="Arial"/>
    </font>
    <font>
      <b/>
      <sz val="15"/>
      <color theme="1"/>
      <name val="Arial"/>
      <family val="2"/>
      <charset val="204"/>
    </font>
    <font>
      <sz val="15"/>
      <color theme="1"/>
      <name val="Arial"/>
      <family val="2"/>
      <charset val="204"/>
    </font>
    <font>
      <b/>
      <sz val="15"/>
      <color rgb="FFFF0000"/>
      <name val="Arial"/>
      <family val="2"/>
      <charset val="204"/>
    </font>
    <font>
      <sz val="15"/>
      <color rgb="FFFF0000"/>
      <name val="Arial"/>
      <family val="2"/>
      <charset val="204"/>
    </font>
    <font>
      <sz val="15"/>
      <name val="Arial"/>
      <family val="2"/>
      <charset val="204"/>
    </font>
    <font>
      <sz val="15"/>
      <color theme="1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4"/>
      <color theme="1"/>
      <name val="Arial"/>
      <family val="2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FDFD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0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/>
      <top/>
      <bottom/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47">
    <xf numFmtId="0" fontId="0" fillId="0" borderId="0"/>
    <xf numFmtId="43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31" fillId="0" borderId="0" applyNumberFormat="0" applyFill="0" applyBorder="0" applyAlignment="0" applyProtection="0"/>
    <xf numFmtId="0" fontId="32" fillId="0" borderId="22" applyNumberFormat="0" applyFill="0" applyAlignment="0" applyProtection="0"/>
    <xf numFmtId="0" fontId="33" fillId="0" borderId="23" applyNumberFormat="0" applyFill="0" applyAlignment="0" applyProtection="0"/>
    <xf numFmtId="0" fontId="34" fillId="0" borderId="24" applyNumberFormat="0" applyFill="0" applyAlignment="0" applyProtection="0"/>
    <xf numFmtId="0" fontId="34" fillId="0" borderId="0" applyNumberFormat="0" applyFill="0" applyBorder="0" applyAlignment="0" applyProtection="0"/>
    <xf numFmtId="0" fontId="35" fillId="13" borderId="0" applyNumberFormat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8" fillId="16" borderId="25" applyNumberFormat="0" applyAlignment="0" applyProtection="0"/>
    <xf numFmtId="0" fontId="39" fillId="17" borderId="26" applyNumberFormat="0" applyAlignment="0" applyProtection="0"/>
    <xf numFmtId="0" fontId="40" fillId="17" borderId="25" applyNumberFormat="0" applyAlignment="0" applyProtection="0"/>
    <xf numFmtId="0" fontId="41" fillId="0" borderId="27" applyNumberFormat="0" applyFill="0" applyAlignment="0" applyProtection="0"/>
    <xf numFmtId="0" fontId="42" fillId="18" borderId="28" applyNumberFormat="0" applyAlignment="0" applyProtection="0"/>
    <xf numFmtId="0" fontId="43" fillId="0" borderId="0" applyNumberFormat="0" applyFill="0" applyBorder="0" applyAlignment="0" applyProtection="0"/>
    <xf numFmtId="0" fontId="1" fillId="19" borderId="29" applyNumberFormat="0" applyFont="0" applyAlignment="0" applyProtection="0"/>
    <xf numFmtId="0" fontId="44" fillId="0" borderId="0" applyNumberFormat="0" applyFill="0" applyBorder="0" applyAlignment="0" applyProtection="0"/>
    <xf numFmtId="0" fontId="16" fillId="0" borderId="30" applyNumberFormat="0" applyFill="0" applyAlignment="0" applyProtection="0"/>
    <xf numFmtId="0" fontId="45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5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5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5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5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5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0" fontId="48" fillId="0" borderId="0"/>
    <xf numFmtId="0" fontId="1" fillId="0" borderId="0"/>
  </cellStyleXfs>
  <cellXfs count="530">
    <xf numFmtId="0" fontId="0" fillId="0" borderId="0" xfId="0"/>
    <xf numFmtId="0" fontId="4" fillId="0" borderId="0" xfId="0" applyFont="1" applyAlignment="1">
      <alignment horizontal="center" vertic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3" fontId="4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3" fontId="6" fillId="0" borderId="0" xfId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/>
    </xf>
    <xf numFmtId="43" fontId="4" fillId="0" borderId="0" xfId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43" fontId="2" fillId="0" borderId="0" xfId="1" applyFont="1" applyFill="1" applyBorder="1" applyAlignment="1" applyProtection="1">
      <alignment horizontal="center" vertical="center"/>
      <protection locked="0"/>
    </xf>
    <xf numFmtId="3" fontId="2" fillId="0" borderId="0" xfId="0" applyNumberFormat="1" applyFont="1" applyAlignment="1" applyProtection="1">
      <alignment horizontal="center" vertical="center"/>
      <protection locked="0"/>
    </xf>
    <xf numFmtId="3" fontId="5" fillId="0" borderId="0" xfId="0" applyNumberFormat="1" applyFont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3" fontId="4" fillId="0" borderId="7" xfId="1" applyNumberFormat="1" applyFont="1" applyBorder="1" applyAlignment="1">
      <alignment horizontal="center" vertical="center"/>
    </xf>
    <xf numFmtId="43" fontId="4" fillId="0" borderId="7" xfId="1" applyFont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9" fillId="0" borderId="7" xfId="0" applyFont="1" applyBorder="1" applyAlignment="1">
      <alignment vertical="center" wrapText="1"/>
    </xf>
    <xf numFmtId="43" fontId="3" fillId="0" borderId="7" xfId="1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3" fontId="8" fillId="0" borderId="7" xfId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43" fontId="6" fillId="0" borderId="7" xfId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43" fontId="5" fillId="0" borderId="7" xfId="1" applyFont="1" applyFill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43" fontId="3" fillId="2" borderId="7" xfId="1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 wrapText="1"/>
    </xf>
    <xf numFmtId="43" fontId="4" fillId="5" borderId="7" xfId="1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43" fontId="3" fillId="3" borderId="7" xfId="1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43" fontId="3" fillId="4" borderId="7" xfId="1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43" fontId="4" fillId="4" borderId="7" xfId="1" applyFont="1" applyFill="1" applyBorder="1" applyAlignment="1">
      <alignment horizontal="center" vertical="center"/>
    </xf>
    <xf numFmtId="43" fontId="6" fillId="5" borderId="7" xfId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4" fontId="3" fillId="2" borderId="7" xfId="0" applyNumberFormat="1" applyFont="1" applyFill="1" applyBorder="1" applyAlignment="1">
      <alignment horizontal="center" vertical="center" wrapText="1"/>
    </xf>
    <xf numFmtId="4" fontId="3" fillId="2" borderId="7" xfId="0" applyNumberFormat="1" applyFont="1" applyFill="1" applyBorder="1" applyAlignment="1">
      <alignment horizontal="center" vertical="center"/>
    </xf>
    <xf numFmtId="3" fontId="3" fillId="2" borderId="7" xfId="0" applyNumberFormat="1" applyFont="1" applyFill="1" applyBorder="1" applyAlignment="1">
      <alignment horizontal="center" vertical="center" wrapText="1"/>
    </xf>
    <xf numFmtId="3" fontId="3" fillId="2" borderId="7" xfId="0" applyNumberFormat="1" applyFont="1" applyFill="1" applyBorder="1" applyAlignment="1">
      <alignment horizontal="center" vertical="center"/>
    </xf>
    <xf numFmtId="43" fontId="3" fillId="2" borderId="7" xfId="1" applyFont="1" applyFill="1" applyBorder="1" applyAlignment="1">
      <alignment horizontal="center" vertical="center" wrapText="1"/>
    </xf>
    <xf numFmtId="0" fontId="3" fillId="2" borderId="7" xfId="1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43" fontId="6" fillId="2" borderId="7" xfId="1" applyFont="1" applyFill="1" applyBorder="1" applyAlignment="1">
      <alignment horizontal="center" vertical="center"/>
    </xf>
    <xf numFmtId="3" fontId="3" fillId="0" borderId="7" xfId="1" applyNumberFormat="1" applyFont="1" applyBorder="1" applyAlignment="1">
      <alignment horizontal="center" vertical="center"/>
    </xf>
    <xf numFmtId="0" fontId="6" fillId="0" borderId="7" xfId="0" applyFont="1" applyBorder="1"/>
    <xf numFmtId="0" fontId="6" fillId="2" borderId="7" xfId="0" applyFont="1" applyFill="1" applyBorder="1"/>
    <xf numFmtId="0" fontId="8" fillId="0" borderId="7" xfId="0" applyFont="1" applyBorder="1"/>
    <xf numFmtId="3" fontId="4" fillId="5" borderId="7" xfId="1" applyNumberFormat="1" applyFont="1" applyFill="1" applyBorder="1" applyAlignment="1">
      <alignment horizontal="center" vertical="center"/>
    </xf>
    <xf numFmtId="0" fontId="6" fillId="5" borderId="7" xfId="0" applyFont="1" applyFill="1" applyBorder="1"/>
    <xf numFmtId="0" fontId="6" fillId="5" borderId="0" xfId="0" applyFont="1" applyFill="1"/>
    <xf numFmtId="0" fontId="5" fillId="0" borderId="7" xfId="0" applyFont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1" fontId="3" fillId="2" borderId="7" xfId="0" applyNumberFormat="1" applyFont="1" applyFill="1" applyBorder="1" applyAlignment="1">
      <alignment horizontal="center" vertical="center"/>
    </xf>
    <xf numFmtId="1" fontId="4" fillId="0" borderId="7" xfId="1" applyNumberFormat="1" applyFont="1" applyBorder="1" applyAlignment="1">
      <alignment horizontal="center" vertical="center"/>
    </xf>
    <xf numFmtId="1" fontId="4" fillId="5" borderId="7" xfId="1" applyNumberFormat="1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3" fillId="0" borderId="7" xfId="1" applyNumberFormat="1" applyFont="1" applyBorder="1" applyAlignment="1">
      <alignment horizontal="center" vertical="center"/>
    </xf>
    <xf numFmtId="1" fontId="4" fillId="0" borderId="7" xfId="1" applyNumberFormat="1" applyFont="1" applyFill="1" applyBorder="1" applyAlignment="1" applyProtection="1">
      <alignment horizontal="center" vertical="center"/>
    </xf>
    <xf numFmtId="1" fontId="4" fillId="2" borderId="7" xfId="1" applyNumberFormat="1" applyFont="1" applyFill="1" applyBorder="1" applyAlignment="1">
      <alignment horizontal="center" vertical="center"/>
    </xf>
    <xf numFmtId="1" fontId="3" fillId="2" borderId="7" xfId="1" applyNumberFormat="1" applyFont="1" applyFill="1" applyBorder="1" applyAlignment="1">
      <alignment horizontal="center" vertical="center"/>
    </xf>
    <xf numFmtId="1" fontId="3" fillId="4" borderId="7" xfId="1" applyNumberFormat="1" applyFont="1" applyFill="1" applyBorder="1" applyAlignment="1">
      <alignment horizontal="center" vertical="center"/>
    </xf>
    <xf numFmtId="1" fontId="4" fillId="4" borderId="7" xfId="1" applyNumberFormat="1" applyFont="1" applyFill="1" applyBorder="1" applyAlignment="1">
      <alignment horizontal="center" vertical="center"/>
    </xf>
    <xf numFmtId="43" fontId="6" fillId="0" borderId="0" xfId="1" applyFont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0" fontId="9" fillId="0" borderId="7" xfId="0" applyFont="1" applyBorder="1" applyAlignment="1">
      <alignment horizontal="center" vertical="center" wrapText="1"/>
    </xf>
    <xf numFmtId="1" fontId="8" fillId="2" borderId="7" xfId="1" applyNumberFormat="1" applyFont="1" applyFill="1" applyBorder="1" applyAlignment="1">
      <alignment horizontal="center" vertical="center"/>
    </xf>
    <xf numFmtId="43" fontId="8" fillId="2" borderId="7" xfId="1" applyFont="1" applyFill="1" applyBorder="1" applyAlignment="1">
      <alignment horizontal="center" vertical="center"/>
    </xf>
    <xf numFmtId="0" fontId="9" fillId="5" borderId="7" xfId="0" applyFont="1" applyFill="1" applyBorder="1" applyAlignment="1">
      <alignment vertical="center" wrapText="1"/>
    </xf>
    <xf numFmtId="1" fontId="3" fillId="0" borderId="7" xfId="1" applyNumberFormat="1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>
      <alignment horizontal="center" vertical="center" wrapText="1"/>
    </xf>
    <xf numFmtId="1" fontId="4" fillId="3" borderId="7" xfId="1" applyNumberFormat="1" applyFont="1" applyFill="1" applyBorder="1" applyAlignment="1">
      <alignment horizontal="center" vertical="center"/>
    </xf>
    <xf numFmtId="1" fontId="3" fillId="5" borderId="7" xfId="1" applyNumberFormat="1" applyFont="1" applyFill="1" applyBorder="1" applyAlignment="1">
      <alignment horizontal="center" vertical="center"/>
    </xf>
    <xf numFmtId="0" fontId="8" fillId="5" borderId="7" xfId="0" applyFont="1" applyFill="1" applyBorder="1"/>
    <xf numFmtId="167" fontId="11" fillId="0" borderId="0" xfId="2" applyNumberFormat="1" applyFont="1" applyFill="1" applyAlignment="1">
      <alignment horizontal="right" vertical="center" wrapText="1"/>
    </xf>
    <xf numFmtId="0" fontId="3" fillId="7" borderId="4" xfId="0" applyFont="1" applyFill="1" applyBorder="1" applyAlignment="1">
      <alignment horizontal="center" vertical="center" wrapText="1"/>
    </xf>
    <xf numFmtId="43" fontId="3" fillId="7" borderId="4" xfId="1" applyFont="1" applyFill="1" applyBorder="1" applyAlignment="1">
      <alignment horizontal="center" vertical="center"/>
    </xf>
    <xf numFmtId="0" fontId="3" fillId="7" borderId="4" xfId="0" applyFont="1" applyFill="1" applyBorder="1" applyAlignment="1">
      <alignment horizontal="center" vertical="center"/>
    </xf>
    <xf numFmtId="43" fontId="2" fillId="0" borderId="7" xfId="1" applyFont="1" applyBorder="1" applyAlignment="1">
      <alignment vertical="center"/>
    </xf>
    <xf numFmtId="43" fontId="5" fillId="0" borderId="7" xfId="1" applyFont="1" applyBorder="1" applyAlignment="1">
      <alignment vertical="center"/>
    </xf>
    <xf numFmtId="43" fontId="5" fillId="5" borderId="7" xfId="1" applyFont="1" applyFill="1" applyBorder="1" applyAlignment="1">
      <alignment vertical="center"/>
    </xf>
    <xf numFmtId="3" fontId="5" fillId="0" borderId="7" xfId="1" applyNumberFormat="1" applyFont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165" fontId="3" fillId="7" borderId="7" xfId="1" applyNumberFormat="1" applyFont="1" applyFill="1" applyBorder="1" applyAlignment="1">
      <alignment vertical="center" wrapText="1"/>
    </xf>
    <xf numFmtId="164" fontId="3" fillId="7" borderId="7" xfId="1" applyNumberFormat="1" applyFont="1" applyFill="1" applyBorder="1" applyAlignment="1">
      <alignment vertical="center" wrapText="1"/>
    </xf>
    <xf numFmtId="167" fontId="2" fillId="0" borderId="0" xfId="2" applyNumberFormat="1" applyFont="1" applyAlignment="1">
      <alignment vertical="center"/>
    </xf>
    <xf numFmtId="167" fontId="13" fillId="0" borderId="0" xfId="2" applyNumberFormat="1" applyFont="1" applyAlignment="1">
      <alignment horizontal="left" vertical="center" wrapText="1"/>
    </xf>
    <xf numFmtId="0" fontId="8" fillId="2" borderId="7" xfId="0" applyFont="1" applyFill="1" applyBorder="1"/>
    <xf numFmtId="1" fontId="6" fillId="0" borderId="0" xfId="0" applyNumberFormat="1" applyFont="1"/>
    <xf numFmtId="0" fontId="6" fillId="2" borderId="0" xfId="0" applyFont="1" applyFill="1" applyAlignment="1">
      <alignment horizontal="center" vertical="center"/>
    </xf>
    <xf numFmtId="2" fontId="8" fillId="0" borderId="7" xfId="0" applyNumberFormat="1" applyFont="1" applyBorder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8" fillId="7" borderId="7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7" borderId="7" xfId="0" applyFont="1" applyFill="1" applyBorder="1"/>
    <xf numFmtId="3" fontId="6" fillId="0" borderId="7" xfId="0" applyNumberFormat="1" applyFont="1" applyBorder="1"/>
    <xf numFmtId="43" fontId="6" fillId="0" borderId="7" xfId="0" applyNumberFormat="1" applyFont="1" applyBorder="1"/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/>
    </xf>
    <xf numFmtId="1" fontId="4" fillId="0" borderId="0" xfId="0" applyNumberFormat="1" applyFont="1" applyAlignment="1">
      <alignment horizontal="center" vertical="top"/>
    </xf>
    <xf numFmtId="4" fontId="4" fillId="0" borderId="0" xfId="0" applyNumberFormat="1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3" fillId="2" borderId="7" xfId="0" applyFont="1" applyFill="1" applyBorder="1" applyAlignment="1">
      <alignment horizontal="center" vertical="top" wrapText="1"/>
    </xf>
    <xf numFmtId="1" fontId="3" fillId="2" borderId="7" xfId="0" applyNumberFormat="1" applyFont="1" applyFill="1" applyBorder="1" applyAlignment="1">
      <alignment horizontal="center" vertical="top"/>
    </xf>
    <xf numFmtId="4" fontId="3" fillId="2" borderId="7" xfId="0" applyNumberFormat="1" applyFont="1" applyFill="1" applyBorder="1" applyAlignment="1">
      <alignment horizontal="center" vertical="top" wrapText="1"/>
    </xf>
    <xf numFmtId="43" fontId="3" fillId="2" borderId="7" xfId="1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6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  <xf numFmtId="1" fontId="3" fillId="0" borderId="7" xfId="1" applyNumberFormat="1" applyFont="1" applyBorder="1" applyAlignment="1">
      <alignment horizontal="center" vertical="top"/>
    </xf>
    <xf numFmtId="1" fontId="4" fillId="0" borderId="7" xfId="1" applyNumberFormat="1" applyFont="1" applyBorder="1" applyAlignment="1">
      <alignment horizontal="center" vertical="top"/>
    </xf>
    <xf numFmtId="0" fontId="8" fillId="0" borderId="7" xfId="0" applyFont="1" applyBorder="1" applyAlignment="1">
      <alignment vertical="top"/>
    </xf>
    <xf numFmtId="43" fontId="4" fillId="0" borderId="7" xfId="1" applyFont="1" applyBorder="1" applyAlignment="1">
      <alignment horizontal="center" vertical="top"/>
    </xf>
    <xf numFmtId="0" fontId="6" fillId="0" borderId="7" xfId="0" applyFont="1" applyBorder="1" applyAlignment="1">
      <alignment vertical="top"/>
    </xf>
    <xf numFmtId="43" fontId="3" fillId="0" borderId="7" xfId="1" applyFont="1" applyBorder="1" applyAlignment="1">
      <alignment horizontal="center" vertical="top"/>
    </xf>
    <xf numFmtId="43" fontId="6" fillId="0" borderId="7" xfId="1" applyFont="1" applyBorder="1" applyAlignment="1">
      <alignment horizontal="center" vertical="top"/>
    </xf>
    <xf numFmtId="0" fontId="6" fillId="5" borderId="7" xfId="0" applyFont="1" applyFill="1" applyBorder="1" applyAlignment="1">
      <alignment vertical="top"/>
    </xf>
    <xf numFmtId="0" fontId="9" fillId="0" borderId="7" xfId="0" applyFont="1" applyBorder="1" applyAlignment="1">
      <alignment vertical="top" wrapText="1"/>
    </xf>
    <xf numFmtId="0" fontId="4" fillId="5" borderId="7" xfId="0" applyFont="1" applyFill="1" applyBorder="1" applyAlignment="1">
      <alignment horizontal="center" vertical="top" wrapText="1"/>
    </xf>
    <xf numFmtId="43" fontId="8" fillId="0" borderId="7" xfId="1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 wrapText="1"/>
    </xf>
    <xf numFmtId="1" fontId="8" fillId="2" borderId="7" xfId="1" applyNumberFormat="1" applyFont="1" applyFill="1" applyBorder="1" applyAlignment="1">
      <alignment horizontal="center" vertical="top"/>
    </xf>
    <xf numFmtId="43" fontId="8" fillId="2" borderId="7" xfId="1" applyFont="1" applyFill="1" applyBorder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vertical="top"/>
    </xf>
    <xf numFmtId="1" fontId="6" fillId="0" borderId="0" xfId="0" applyNumberFormat="1" applyFont="1" applyAlignment="1">
      <alignment horizontal="center" vertical="top"/>
    </xf>
    <xf numFmtId="0" fontId="6" fillId="2" borderId="0" xfId="0" applyFont="1" applyFill="1" applyAlignment="1">
      <alignment vertical="top"/>
    </xf>
    <xf numFmtId="0" fontId="8" fillId="0" borderId="9" xfId="0" applyFont="1" applyBorder="1" applyAlignment="1">
      <alignment vertical="top"/>
    </xf>
    <xf numFmtId="0" fontId="5" fillId="5" borderId="7" xfId="0" applyFont="1" applyFill="1" applyBorder="1" applyAlignment="1">
      <alignment vertical="top"/>
    </xf>
    <xf numFmtId="168" fontId="14" fillId="0" borderId="0" xfId="0" applyNumberFormat="1" applyFont="1" applyAlignment="1">
      <alignment horizontal="right" vertical="top"/>
    </xf>
    <xf numFmtId="49" fontId="14" fillId="0" borderId="0" xfId="0" applyNumberFormat="1" applyFont="1" applyAlignment="1">
      <alignment horizontal="left" vertical="center" wrapText="1"/>
    </xf>
    <xf numFmtId="168" fontId="14" fillId="0" borderId="0" xfId="0" applyNumberFormat="1" applyFont="1" applyAlignment="1">
      <alignment horizontal="right" vertical="center"/>
    </xf>
    <xf numFmtId="169" fontId="14" fillId="0" borderId="0" xfId="0" applyNumberFormat="1" applyFont="1" applyAlignment="1">
      <alignment horizontal="right" vertical="center"/>
    </xf>
    <xf numFmtId="49" fontId="14" fillId="0" borderId="10" xfId="0" applyNumberFormat="1" applyFont="1" applyBorder="1" applyAlignment="1">
      <alignment horizontal="left" vertical="center" wrapText="1"/>
    </xf>
    <xf numFmtId="168" fontId="14" fillId="0" borderId="10" xfId="0" applyNumberFormat="1" applyFont="1" applyBorder="1" applyAlignment="1">
      <alignment horizontal="right" vertical="center"/>
    </xf>
    <xf numFmtId="168" fontId="14" fillId="5" borderId="0" xfId="0" applyNumberFormat="1" applyFont="1" applyFill="1" applyAlignment="1">
      <alignment horizontal="right" vertical="center"/>
    </xf>
    <xf numFmtId="168" fontId="15" fillId="0" borderId="0" xfId="0" applyNumberFormat="1" applyFont="1" applyAlignment="1">
      <alignment horizontal="right" vertical="center"/>
    </xf>
    <xf numFmtId="49" fontId="14" fillId="5" borderId="0" xfId="0" applyNumberFormat="1" applyFont="1" applyFill="1" applyAlignment="1">
      <alignment horizontal="left" vertical="center" wrapText="1"/>
    </xf>
    <xf numFmtId="168" fontId="15" fillId="5" borderId="0" xfId="0" applyNumberFormat="1" applyFont="1" applyFill="1" applyAlignment="1">
      <alignment horizontal="right" vertical="center"/>
    </xf>
    <xf numFmtId="0" fontId="3" fillId="2" borderId="11" xfId="0" applyFont="1" applyFill="1" applyBorder="1" applyAlignment="1">
      <alignment horizontal="center" vertical="top" wrapText="1"/>
    </xf>
    <xf numFmtId="0" fontId="6" fillId="2" borderId="11" xfId="0" applyFont="1" applyFill="1" applyBorder="1" applyAlignment="1">
      <alignment horizontal="center" vertical="top"/>
    </xf>
    <xf numFmtId="0" fontId="8" fillId="0" borderId="11" xfId="0" applyFont="1" applyBorder="1" applyAlignment="1">
      <alignment vertical="top"/>
    </xf>
    <xf numFmtId="0" fontId="6" fillId="0" borderId="7" xfId="0" applyFont="1" applyBorder="1" applyAlignment="1">
      <alignment horizontal="center" vertical="top"/>
    </xf>
    <xf numFmtId="0" fontId="0" fillId="5" borderId="7" xfId="0" applyFill="1" applyBorder="1" applyAlignment="1">
      <alignment vertical="top"/>
    </xf>
    <xf numFmtId="49" fontId="14" fillId="0" borderId="7" xfId="0" applyNumberFormat="1" applyFont="1" applyBorder="1" applyAlignment="1">
      <alignment horizontal="left" vertical="top" wrapText="1"/>
    </xf>
    <xf numFmtId="49" fontId="14" fillId="0" borderId="7" xfId="0" applyNumberFormat="1" applyFont="1" applyBorder="1" applyAlignment="1">
      <alignment horizontal="center" vertical="top" wrapText="1"/>
    </xf>
    <xf numFmtId="0" fontId="6" fillId="5" borderId="7" xfId="0" applyFont="1" applyFill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 wrapText="1"/>
    </xf>
    <xf numFmtId="0" fontId="0" fillId="5" borderId="7" xfId="0" applyFill="1" applyBorder="1"/>
    <xf numFmtId="49" fontId="14" fillId="5" borderId="7" xfId="0" applyNumberFormat="1" applyFont="1" applyFill="1" applyBorder="1" applyAlignment="1">
      <alignment horizontal="center" vertical="center" wrapText="1"/>
    </xf>
    <xf numFmtId="49" fontId="14" fillId="0" borderId="7" xfId="0" applyNumberFormat="1" applyFont="1" applyBorder="1" applyAlignment="1">
      <alignment horizontal="left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/>
    </xf>
    <xf numFmtId="3" fontId="6" fillId="0" borderId="9" xfId="0" applyNumberFormat="1" applyFont="1" applyBorder="1"/>
    <xf numFmtId="14" fontId="6" fillId="0" borderId="0" xfId="0" applyNumberFormat="1" applyFont="1"/>
    <xf numFmtId="4" fontId="17" fillId="8" borderId="16" xfId="0" applyNumberFormat="1" applyFont="1" applyFill="1" applyBorder="1" applyAlignment="1">
      <alignment horizontal="right"/>
    </xf>
    <xf numFmtId="2" fontId="6" fillId="0" borderId="0" xfId="0" applyNumberFormat="1" applyFont="1"/>
    <xf numFmtId="0" fontId="6" fillId="9" borderId="7" xfId="0" applyFont="1" applyFill="1" applyBorder="1"/>
    <xf numFmtId="0" fontId="8" fillId="9" borderId="7" xfId="0" applyFont="1" applyFill="1" applyBorder="1"/>
    <xf numFmtId="4" fontId="6" fillId="0" borderId="0" xfId="0" applyNumberFormat="1" applyFont="1"/>
    <xf numFmtId="4" fontId="8" fillId="5" borderId="7" xfId="0" applyNumberFormat="1" applyFont="1" applyFill="1" applyBorder="1"/>
    <xf numFmtId="0" fontId="6" fillId="5" borderId="7" xfId="0" applyFont="1" applyFill="1" applyBorder="1" applyAlignment="1">
      <alignment horizontal="center"/>
    </xf>
    <xf numFmtId="0" fontId="9" fillId="5" borderId="7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/>
    </xf>
    <xf numFmtId="0" fontId="8" fillId="5" borderId="7" xfId="0" applyFont="1" applyFill="1" applyBorder="1" applyAlignment="1">
      <alignment vertical="top"/>
    </xf>
    <xf numFmtId="0" fontId="8" fillId="5" borderId="11" xfId="0" applyFont="1" applyFill="1" applyBorder="1" applyAlignment="1">
      <alignment vertical="top"/>
    </xf>
    <xf numFmtId="0" fontId="6" fillId="5" borderId="7" xfId="0" applyFont="1" applyFill="1" applyBorder="1" applyAlignment="1">
      <alignment horizontal="center" vertical="top"/>
    </xf>
    <xf numFmtId="0" fontId="6" fillId="5" borderId="7" xfId="0" applyFont="1" applyFill="1" applyBorder="1" applyAlignment="1">
      <alignment horizontal="center" vertical="top" wrapText="1"/>
    </xf>
    <xf numFmtId="0" fontId="9" fillId="5" borderId="7" xfId="0" applyFont="1" applyFill="1" applyBorder="1" applyAlignment="1">
      <alignment vertical="top" wrapText="1"/>
    </xf>
    <xf numFmtId="0" fontId="4" fillId="5" borderId="0" xfId="0" applyFont="1" applyFill="1" applyAlignment="1">
      <alignment horizontal="center" vertical="top"/>
    </xf>
    <xf numFmtId="0" fontId="6" fillId="5" borderId="0" xfId="0" applyFont="1" applyFill="1" applyAlignment="1">
      <alignment horizontal="center" vertical="top"/>
    </xf>
    <xf numFmtId="0" fontId="6" fillId="5" borderId="7" xfId="0" applyFont="1" applyFill="1" applyBorder="1" applyAlignment="1">
      <alignment horizontal="center" vertical="center" wrapText="1"/>
    </xf>
    <xf numFmtId="0" fontId="21" fillId="5" borderId="7" xfId="0" applyFont="1" applyFill="1" applyBorder="1"/>
    <xf numFmtId="0" fontId="21" fillId="2" borderId="7" xfId="0" applyFont="1" applyFill="1" applyBorder="1"/>
    <xf numFmtId="0" fontId="21" fillId="0" borderId="7" xfId="0" applyFont="1" applyBorder="1"/>
    <xf numFmtId="0" fontId="21" fillId="9" borderId="7" xfId="0" applyFont="1" applyFill="1" applyBorder="1"/>
    <xf numFmtId="0" fontId="21" fillId="10" borderId="7" xfId="0" applyFont="1" applyFill="1" applyBorder="1"/>
    <xf numFmtId="0" fontId="8" fillId="10" borderId="7" xfId="0" applyFont="1" applyFill="1" applyBorder="1"/>
    <xf numFmtId="0" fontId="6" fillId="10" borderId="7" xfId="0" applyFont="1" applyFill="1" applyBorder="1"/>
    <xf numFmtId="0" fontId="7" fillId="5" borderId="7" xfId="0" applyFont="1" applyFill="1" applyBorder="1"/>
    <xf numFmtId="0" fontId="7" fillId="5" borderId="0" xfId="0" applyFont="1" applyFill="1" applyAlignment="1">
      <alignment horizontal="center" vertical="center"/>
    </xf>
    <xf numFmtId="4" fontId="0" fillId="0" borderId="0" xfId="0" applyNumberFormat="1"/>
    <xf numFmtId="0" fontId="18" fillId="5" borderId="7" xfId="0" applyFont="1" applyFill="1" applyBorder="1" applyAlignment="1">
      <alignment horizontal="center" vertical="center"/>
    </xf>
    <xf numFmtId="0" fontId="19" fillId="5" borderId="7" xfId="0" applyFont="1" applyFill="1" applyBorder="1"/>
    <xf numFmtId="4" fontId="17" fillId="5" borderId="16" xfId="0" applyNumberFormat="1" applyFont="1" applyFill="1" applyBorder="1" applyAlignment="1">
      <alignment horizontal="right"/>
    </xf>
    <xf numFmtId="0" fontId="26" fillId="0" borderId="4" xfId="0" applyFont="1" applyBorder="1" applyAlignment="1">
      <alignment vertical="top" wrapText="1"/>
    </xf>
    <xf numFmtId="0" fontId="26" fillId="0" borderId="4" xfId="0" applyFont="1" applyBorder="1" applyAlignment="1">
      <alignment horizontal="left" vertical="top" wrapText="1"/>
    </xf>
    <xf numFmtId="0" fontId="26" fillId="0" borderId="4" xfId="0" applyFont="1" applyBorder="1" applyAlignment="1">
      <alignment horizontal="center" vertical="top"/>
    </xf>
    <xf numFmtId="4" fontId="26" fillId="0" borderId="4" xfId="0" applyNumberFormat="1" applyFont="1" applyBorder="1" applyAlignment="1">
      <alignment horizontal="right" vertical="top"/>
    </xf>
    <xf numFmtId="43" fontId="6" fillId="5" borderId="0" xfId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5" borderId="0" xfId="0" applyFont="1" applyFill="1" applyAlignment="1">
      <alignment vertical="top"/>
    </xf>
    <xf numFmtId="0" fontId="5" fillId="5" borderId="0" xfId="0" applyFont="1" applyFill="1" applyAlignment="1">
      <alignment horizontal="center" vertical="center"/>
    </xf>
    <xf numFmtId="0" fontId="16" fillId="5" borderId="17" xfId="0" applyFont="1" applyFill="1" applyBorder="1" applyAlignment="1">
      <alignment horizontal="left"/>
    </xf>
    <xf numFmtId="0" fontId="16" fillId="5" borderId="18" xfId="0" applyFont="1" applyFill="1" applyBorder="1" applyAlignment="1">
      <alignment horizontal="left"/>
    </xf>
    <xf numFmtId="4" fontId="0" fillId="5" borderId="16" xfId="0" applyNumberFormat="1" applyFill="1" applyBorder="1" applyAlignment="1">
      <alignment horizontal="right"/>
    </xf>
    <xf numFmtId="0" fontId="29" fillId="5" borderId="0" xfId="0" applyFont="1" applyFill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1" fontId="30" fillId="5" borderId="0" xfId="0" applyNumberFormat="1" applyFont="1" applyFill="1" applyAlignment="1">
      <alignment horizontal="center" vertical="center"/>
    </xf>
    <xf numFmtId="3" fontId="30" fillId="5" borderId="0" xfId="0" applyNumberFormat="1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center" vertical="center"/>
    </xf>
    <xf numFmtId="4" fontId="6" fillId="5" borderId="0" xfId="0" applyNumberFormat="1" applyFont="1" applyFill="1" applyAlignment="1">
      <alignment horizontal="center" vertical="center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0" fontId="26" fillId="0" borderId="0" xfId="0" applyFont="1" applyAlignment="1">
      <alignment horizontal="center" vertical="top"/>
    </xf>
    <xf numFmtId="4" fontId="26" fillId="0" borderId="0" xfId="0" applyNumberFormat="1" applyFont="1" applyAlignment="1">
      <alignment horizontal="right" vertical="top"/>
    </xf>
    <xf numFmtId="4" fontId="26" fillId="0" borderId="0" xfId="0" applyNumberFormat="1" applyFont="1" applyAlignment="1">
      <alignment horizontal="right" vertical="top" wrapText="1"/>
    </xf>
    <xf numFmtId="0" fontId="26" fillId="0" borderId="0" xfId="0" applyFont="1" applyAlignment="1">
      <alignment horizontal="left" vertical="top" wrapText="1"/>
    </xf>
    <xf numFmtId="4" fontId="6" fillId="0" borderId="0" xfId="0" applyNumberFormat="1" applyFont="1" applyAlignment="1">
      <alignment horizontal="center" vertical="top"/>
    </xf>
    <xf numFmtId="0" fontId="21" fillId="5" borderId="11" xfId="0" applyFont="1" applyFill="1" applyBorder="1" applyAlignment="1">
      <alignment vertical="top"/>
    </xf>
    <xf numFmtId="0" fontId="7" fillId="5" borderId="7" xfId="0" applyFont="1" applyFill="1" applyBorder="1" applyAlignment="1">
      <alignment vertical="top"/>
    </xf>
    <xf numFmtId="4" fontId="6" fillId="5" borderId="0" xfId="0" applyNumberFormat="1" applyFont="1" applyFill="1"/>
    <xf numFmtId="170" fontId="6" fillId="0" borderId="0" xfId="0" applyNumberFormat="1" applyFont="1"/>
    <xf numFmtId="1" fontId="7" fillId="0" borderId="0" xfId="0" applyNumberFormat="1" applyFont="1" applyAlignment="1">
      <alignment horizontal="center" vertical="center"/>
    </xf>
    <xf numFmtId="43" fontId="7" fillId="0" borderId="0" xfId="1" applyFont="1" applyAlignment="1">
      <alignment horizontal="center" vertical="center"/>
    </xf>
    <xf numFmtId="0" fontId="7" fillId="0" borderId="0" xfId="0" applyFont="1" applyAlignment="1">
      <alignment horizontal="center" vertical="top"/>
    </xf>
    <xf numFmtId="0" fontId="5" fillId="5" borderId="8" xfId="0" applyFont="1" applyFill="1" applyBorder="1" applyAlignment="1">
      <alignment vertical="top"/>
    </xf>
    <xf numFmtId="0" fontId="5" fillId="5" borderId="0" xfId="0" applyFont="1" applyFill="1" applyAlignment="1">
      <alignment vertical="top"/>
    </xf>
    <xf numFmtId="1" fontId="7" fillId="0" borderId="0" xfId="0" applyNumberFormat="1" applyFont="1" applyAlignment="1">
      <alignment horizontal="center" vertical="top"/>
    </xf>
    <xf numFmtId="4" fontId="7" fillId="0" borderId="0" xfId="0" applyNumberFormat="1" applyFont="1" applyAlignment="1">
      <alignment horizontal="center" vertical="top"/>
    </xf>
    <xf numFmtId="43" fontId="7" fillId="0" borderId="0" xfId="1" applyFont="1" applyFill="1" applyBorder="1" applyAlignment="1" applyProtection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4" fontId="43" fillId="0" borderId="0" xfId="0" applyNumberFormat="1" applyFont="1"/>
    <xf numFmtId="0" fontId="20" fillId="0" borderId="16" xfId="0" applyFont="1" applyBorder="1" applyAlignment="1">
      <alignment horizontal="left" wrapText="1"/>
    </xf>
    <xf numFmtId="0" fontId="46" fillId="5" borderId="13" xfId="0" applyFont="1" applyFill="1" applyBorder="1" applyAlignment="1">
      <alignment horizontal="left"/>
    </xf>
    <xf numFmtId="0" fontId="46" fillId="5" borderId="17" xfId="0" applyFont="1" applyFill="1" applyBorder="1" applyAlignment="1">
      <alignment horizontal="left"/>
    </xf>
    <xf numFmtId="0" fontId="47" fillId="5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 applyProtection="1">
      <alignment horizontal="center" vertical="center"/>
      <protection locked="0"/>
    </xf>
    <xf numFmtId="4" fontId="26" fillId="0" borderId="0" xfId="3" applyNumberFormat="1" applyFont="1" applyAlignment="1">
      <alignment horizontal="right" vertical="top"/>
    </xf>
    <xf numFmtId="0" fontId="10" fillId="0" borderId="0" xfId="3"/>
    <xf numFmtId="0" fontId="25" fillId="11" borderId="33" xfId="3" applyFont="1" applyFill="1" applyBorder="1" applyAlignment="1">
      <alignment horizontal="center" vertical="center" wrapText="1"/>
    </xf>
    <xf numFmtId="0" fontId="25" fillId="11" borderId="31" xfId="3" applyFont="1" applyFill="1" applyBorder="1" applyAlignment="1">
      <alignment horizontal="center" vertical="center" wrapText="1"/>
    </xf>
    <xf numFmtId="0" fontId="25" fillId="11" borderId="34" xfId="3" applyFont="1" applyFill="1" applyBorder="1" applyAlignment="1">
      <alignment horizontal="center" vertical="center" wrapText="1"/>
    </xf>
    <xf numFmtId="0" fontId="25" fillId="11" borderId="31" xfId="3" applyFont="1" applyFill="1" applyBorder="1" applyAlignment="1">
      <alignment horizontal="center" vertical="center"/>
    </xf>
    <xf numFmtId="0" fontId="25" fillId="11" borderId="35" xfId="3" applyFont="1" applyFill="1" applyBorder="1" applyAlignment="1">
      <alignment horizontal="center" vertical="center"/>
    </xf>
    <xf numFmtId="0" fontId="26" fillId="0" borderId="31" xfId="3" applyFont="1" applyBorder="1" applyAlignment="1">
      <alignment vertical="top" wrapText="1"/>
    </xf>
    <xf numFmtId="0" fontId="26" fillId="0" borderId="31" xfId="3" applyFont="1" applyBorder="1" applyAlignment="1">
      <alignment horizontal="left" vertical="top" wrapText="1"/>
    </xf>
    <xf numFmtId="0" fontId="26" fillId="0" borderId="31" xfId="3" applyFont="1" applyBorder="1" applyAlignment="1">
      <alignment vertical="top"/>
    </xf>
    <xf numFmtId="0" fontId="27" fillId="0" borderId="31" xfId="3" applyFont="1" applyBorder="1" applyAlignment="1">
      <alignment horizontal="center" vertical="top"/>
    </xf>
    <xf numFmtId="0" fontId="26" fillId="0" borderId="31" xfId="3" applyFont="1" applyBorder="1" applyAlignment="1">
      <alignment horizontal="center" vertical="top"/>
    </xf>
    <xf numFmtId="4" fontId="26" fillId="0" borderId="31" xfId="3" applyNumberFormat="1" applyFont="1" applyBorder="1" applyAlignment="1">
      <alignment horizontal="right" vertical="top"/>
    </xf>
    <xf numFmtId="4" fontId="26" fillId="0" borderId="31" xfId="3" applyNumberFormat="1" applyFont="1" applyBorder="1" applyAlignment="1">
      <alignment horizontal="right" vertical="top" wrapText="1"/>
    </xf>
    <xf numFmtId="0" fontId="22" fillId="12" borderId="31" xfId="3" applyFont="1" applyFill="1" applyBorder="1" applyAlignment="1">
      <alignment horizontal="right" vertical="center"/>
    </xf>
    <xf numFmtId="0" fontId="22" fillId="12" borderId="31" xfId="3" applyFont="1" applyFill="1" applyBorder="1" applyAlignment="1">
      <alignment horizontal="right" vertical="top"/>
    </xf>
    <xf numFmtId="4" fontId="28" fillId="12" borderId="31" xfId="3" applyNumberFormat="1" applyFont="1" applyFill="1" applyBorder="1" applyAlignment="1">
      <alignment horizontal="right" vertical="top"/>
    </xf>
    <xf numFmtId="0" fontId="22" fillId="12" borderId="31" xfId="3" applyFont="1" applyFill="1" applyBorder="1"/>
    <xf numFmtId="0" fontId="22" fillId="0" borderId="32" xfId="3" applyFont="1" applyBorder="1"/>
    <xf numFmtId="0" fontId="22" fillId="0" borderId="32" xfId="3" applyFont="1" applyBorder="1" applyAlignment="1">
      <alignment horizontal="right" vertical="center"/>
    </xf>
    <xf numFmtId="0" fontId="22" fillId="0" borderId="32" xfId="3" applyFont="1" applyBorder="1" applyAlignment="1">
      <alignment horizontal="right" vertical="top"/>
    </xf>
    <xf numFmtId="0" fontId="28" fillId="0" borderId="32" xfId="3" applyFont="1" applyBorder="1" applyAlignment="1">
      <alignment horizontal="right" vertical="top"/>
    </xf>
    <xf numFmtId="0" fontId="23" fillId="0" borderId="1" xfId="3" applyFont="1" applyBorder="1"/>
    <xf numFmtId="4" fontId="28" fillId="12" borderId="31" xfId="3" applyNumberFormat="1" applyFont="1" applyFill="1" applyBorder="1" applyAlignment="1">
      <alignment horizontal="right" vertical="center"/>
    </xf>
    <xf numFmtId="0" fontId="22" fillId="12" borderId="31" xfId="3" applyFont="1" applyFill="1" applyBorder="1" applyAlignment="1">
      <alignment vertical="center"/>
    </xf>
    <xf numFmtId="0" fontId="23" fillId="0" borderId="32" xfId="3" applyFont="1" applyBorder="1"/>
    <xf numFmtId="0" fontId="7" fillId="2" borderId="7" xfId="0" applyFont="1" applyFill="1" applyBorder="1"/>
    <xf numFmtId="0" fontId="7" fillId="10" borderId="7" xfId="0" applyFont="1" applyFill="1" applyBorder="1"/>
    <xf numFmtId="0" fontId="4" fillId="10" borderId="7" xfId="0" applyFont="1" applyFill="1" applyBorder="1" applyAlignment="1">
      <alignment horizontal="center" vertical="center" wrapText="1"/>
    </xf>
    <xf numFmtId="1" fontId="4" fillId="10" borderId="7" xfId="1" applyNumberFormat="1" applyFont="1" applyFill="1" applyBorder="1" applyAlignment="1">
      <alignment horizontal="center" vertical="center"/>
    </xf>
    <xf numFmtId="43" fontId="6" fillId="10" borderId="7" xfId="1" applyFont="1" applyFill="1" applyBorder="1" applyAlignment="1">
      <alignment horizontal="center" vertical="center"/>
    </xf>
    <xf numFmtId="0" fontId="6" fillId="10" borderId="7" xfId="0" applyFont="1" applyFill="1" applyBorder="1" applyAlignment="1">
      <alignment horizontal="center" vertical="center"/>
    </xf>
    <xf numFmtId="0" fontId="22" fillId="0" borderId="0" xfId="0" applyFont="1"/>
    <xf numFmtId="0" fontId="26" fillId="0" borderId="36" xfId="0" applyFont="1" applyBorder="1" applyAlignment="1">
      <alignment vertical="top" wrapText="1"/>
    </xf>
    <xf numFmtId="0" fontId="26" fillId="0" borderId="36" xfId="0" applyFont="1" applyBorder="1" applyAlignment="1">
      <alignment horizontal="left" vertical="top" wrapText="1"/>
    </xf>
    <xf numFmtId="0" fontId="26" fillId="0" borderId="36" xfId="0" applyFont="1" applyBorder="1" applyAlignment="1">
      <alignment vertical="top"/>
    </xf>
    <xf numFmtId="0" fontId="27" fillId="0" borderId="36" xfId="0" applyFont="1" applyBorder="1" applyAlignment="1">
      <alignment horizontal="center" vertical="top"/>
    </xf>
    <xf numFmtId="0" fontId="26" fillId="0" borderId="36" xfId="0" applyFont="1" applyBorder="1" applyAlignment="1">
      <alignment horizontal="center" vertical="top"/>
    </xf>
    <xf numFmtId="4" fontId="26" fillId="0" borderId="36" xfId="0" applyNumberFormat="1" applyFont="1" applyBorder="1" applyAlignment="1">
      <alignment horizontal="right" vertical="top"/>
    </xf>
    <xf numFmtId="4" fontId="26" fillId="0" borderId="36" xfId="0" applyNumberFormat="1" applyFont="1" applyBorder="1" applyAlignment="1">
      <alignment horizontal="right" vertical="top" wrapText="1"/>
    </xf>
    <xf numFmtId="4" fontId="8" fillId="2" borderId="7" xfId="0" applyNumberFormat="1" applyFont="1" applyFill="1" applyBorder="1"/>
    <xf numFmtId="4" fontId="21" fillId="2" borderId="7" xfId="0" applyNumberFormat="1" applyFont="1" applyFill="1" applyBorder="1"/>
    <xf numFmtId="0" fontId="49" fillId="0" borderId="36" xfId="0" applyFont="1" applyBorder="1" applyAlignment="1">
      <alignment vertical="top" wrapText="1"/>
    </xf>
    <xf numFmtId="0" fontId="49" fillId="0" borderId="36" xfId="0" applyFont="1" applyBorder="1" applyAlignment="1">
      <alignment horizontal="left" vertical="top" wrapText="1"/>
    </xf>
    <xf numFmtId="0" fontId="49" fillId="0" borderId="36" xfId="0" applyFont="1" applyBorder="1" applyAlignment="1">
      <alignment horizontal="center" vertical="top"/>
    </xf>
    <xf numFmtId="4" fontId="49" fillId="0" borderId="36" xfId="0" applyNumberFormat="1" applyFont="1" applyBorder="1" applyAlignment="1">
      <alignment horizontal="right" vertical="top"/>
    </xf>
    <xf numFmtId="0" fontId="50" fillId="0" borderId="0" xfId="0" applyFont="1"/>
    <xf numFmtId="0" fontId="51" fillId="0" borderId="0" xfId="0" applyFont="1"/>
    <xf numFmtId="0" fontId="23" fillId="0" borderId="0" xfId="0" applyFont="1"/>
    <xf numFmtId="0" fontId="24" fillId="0" borderId="0" xfId="0" applyFont="1"/>
    <xf numFmtId="0" fontId="22" fillId="0" borderId="0" xfId="0" applyFont="1" applyAlignment="1">
      <alignment vertical="center"/>
    </xf>
    <xf numFmtId="0" fontId="25" fillId="11" borderId="33" xfId="0" applyFont="1" applyFill="1" applyBorder="1" applyAlignment="1">
      <alignment horizontal="center" vertical="center" wrapText="1"/>
    </xf>
    <xf numFmtId="0" fontId="25" fillId="11" borderId="36" xfId="0" applyFont="1" applyFill="1" applyBorder="1" applyAlignment="1">
      <alignment horizontal="center" vertical="center"/>
    </xf>
    <xf numFmtId="167" fontId="11" fillId="0" borderId="0" xfId="2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7" borderId="0" xfId="0" applyFont="1" applyFill="1" applyAlignment="1">
      <alignment horizontal="center" vertical="center" wrapText="1"/>
    </xf>
    <xf numFmtId="0" fontId="16" fillId="7" borderId="3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locked="0"/>
    </xf>
    <xf numFmtId="167" fontId="11" fillId="0" borderId="0" xfId="2" applyNumberFormat="1" applyFont="1" applyAlignment="1">
      <alignment horizontal="center" vertical="center" wrapText="1"/>
    </xf>
    <xf numFmtId="167" fontId="2" fillId="0" borderId="0" xfId="2" applyNumberFormat="1" applyFont="1" applyAlignment="1">
      <alignment horizontal="center" vertical="center" wrapText="1"/>
    </xf>
    <xf numFmtId="0" fontId="2" fillId="7" borderId="0" xfId="0" applyFont="1" applyFill="1" applyAlignment="1" applyProtection="1">
      <alignment horizontal="center" vertical="center" wrapText="1"/>
      <protection locked="0"/>
    </xf>
    <xf numFmtId="0" fontId="2" fillId="7" borderId="0" xfId="0" applyFont="1" applyFill="1" applyAlignment="1" applyProtection="1">
      <alignment horizontal="center" vertical="center"/>
      <protection locked="0"/>
    </xf>
    <xf numFmtId="0" fontId="12" fillId="0" borderId="0" xfId="0" applyFont="1" applyAlignment="1">
      <alignment horizontal="center"/>
    </xf>
    <xf numFmtId="167" fontId="12" fillId="0" borderId="0" xfId="2" applyNumberFormat="1" applyFont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" fillId="0" borderId="0" xfId="0" applyFont="1" applyAlignment="1" applyProtection="1">
      <alignment horizontal="center" vertical="top"/>
      <protection locked="0"/>
    </xf>
    <xf numFmtId="0" fontId="6" fillId="0" borderId="11" xfId="0" applyFont="1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6" fillId="5" borderId="19" xfId="0" applyFont="1" applyFill="1" applyBorder="1" applyAlignment="1">
      <alignment horizontal="center" vertical="center"/>
    </xf>
    <xf numFmtId="0" fontId="0" fillId="5" borderId="20" xfId="0" applyFill="1" applyBorder="1" applyAlignment="1">
      <alignment horizontal="center" vertical="center"/>
    </xf>
    <xf numFmtId="3" fontId="2" fillId="0" borderId="0" xfId="0" applyNumberFormat="1" applyFont="1" applyAlignment="1" applyProtection="1">
      <alignment horizontal="center" vertical="center"/>
      <protection locked="0"/>
    </xf>
    <xf numFmtId="4" fontId="49" fillId="0" borderId="36" xfId="0" applyNumberFormat="1" applyFont="1" applyBorder="1" applyAlignment="1">
      <alignment horizontal="right" vertical="top" wrapText="1"/>
    </xf>
    <xf numFmtId="0" fontId="22" fillId="12" borderId="19" xfId="0" applyFont="1" applyFill="1" applyBorder="1" applyAlignment="1">
      <alignment horizontal="right"/>
    </xf>
    <xf numFmtId="0" fontId="22" fillId="12" borderId="37" xfId="0" applyFont="1" applyFill="1" applyBorder="1" applyAlignment="1">
      <alignment horizontal="left"/>
    </xf>
    <xf numFmtId="0" fontId="22" fillId="12" borderId="37" xfId="0" applyFont="1" applyFill="1" applyBorder="1"/>
    <xf numFmtId="0" fontId="52" fillId="12" borderId="20" xfId="0" applyFont="1" applyFill="1" applyBorder="1" applyAlignment="1">
      <alignment horizontal="left" vertical="center"/>
    </xf>
    <xf numFmtId="0" fontId="22" fillId="12" borderId="36" xfId="0" applyFont="1" applyFill="1" applyBorder="1" applyAlignment="1">
      <alignment horizontal="left" vertical="top" wrapText="1"/>
    </xf>
    <xf numFmtId="0" fontId="22" fillId="12" borderId="36" xfId="0" applyFont="1" applyFill="1" applyBorder="1" applyAlignment="1">
      <alignment horizontal="right" vertical="center"/>
    </xf>
    <xf numFmtId="0" fontId="22" fillId="12" borderId="36" xfId="0" applyFont="1" applyFill="1" applyBorder="1" applyAlignment="1">
      <alignment horizontal="right" vertical="top"/>
    </xf>
    <xf numFmtId="4" fontId="28" fillId="12" borderId="36" xfId="0" applyNumberFormat="1" applyFont="1" applyFill="1" applyBorder="1" applyAlignment="1">
      <alignment horizontal="right" vertical="top"/>
    </xf>
    <xf numFmtId="0" fontId="22" fillId="0" borderId="32" xfId="0" applyFont="1" applyBorder="1" applyAlignment="1">
      <alignment horizontal="right"/>
    </xf>
    <xf numFmtId="0" fontId="22" fillId="0" borderId="32" xfId="0" applyFont="1" applyBorder="1" applyAlignment="1">
      <alignment horizontal="left"/>
    </xf>
    <xf numFmtId="0" fontId="22" fillId="0" borderId="32" xfId="0" applyFont="1" applyBorder="1"/>
    <xf numFmtId="0" fontId="53" fillId="0" borderId="32" xfId="0" applyFont="1" applyBorder="1" applyAlignment="1">
      <alignment horizontal="left" vertical="center"/>
    </xf>
    <xf numFmtId="0" fontId="22" fillId="0" borderId="32" xfId="0" applyFont="1" applyBorder="1" applyAlignment="1">
      <alignment horizontal="left" vertical="top" wrapText="1"/>
    </xf>
    <xf numFmtId="0" fontId="22" fillId="0" borderId="32" xfId="0" applyFont="1" applyBorder="1" applyAlignment="1">
      <alignment horizontal="right" vertical="center"/>
    </xf>
    <xf numFmtId="0" fontId="22" fillId="0" borderId="32" xfId="0" applyFont="1" applyBorder="1" applyAlignment="1">
      <alignment horizontal="right" vertical="top"/>
    </xf>
    <xf numFmtId="0" fontId="53" fillId="0" borderId="32" xfId="0" applyFont="1" applyBorder="1" applyAlignment="1">
      <alignment horizontal="right" vertical="top"/>
    </xf>
    <xf numFmtId="0" fontId="0" fillId="0" borderId="0" xfId="0"/>
    <xf numFmtId="0" fontId="54" fillId="0" borderId="0" xfId="3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54" fillId="0" borderId="0" xfId="3" applyFont="1" applyAlignment="1">
      <alignment vertical="center" wrapText="1"/>
    </xf>
    <xf numFmtId="171" fontId="54" fillId="5" borderId="0" xfId="1" applyNumberFormat="1" applyFont="1" applyFill="1" applyAlignment="1">
      <alignment vertical="center" wrapText="1"/>
    </xf>
    <xf numFmtId="0" fontId="54" fillId="5" borderId="0" xfId="46" applyFont="1" applyFill="1" applyAlignment="1">
      <alignment vertical="center" wrapText="1"/>
    </xf>
    <xf numFmtId="0" fontId="54" fillId="5" borderId="0" xfId="46" applyFont="1" applyFill="1" applyAlignment="1">
      <alignment horizontal="left" vertical="center"/>
    </xf>
    <xf numFmtId="0" fontId="54" fillId="5" borderId="0" xfId="46" applyFont="1" applyFill="1" applyAlignment="1">
      <alignment vertical="center"/>
    </xf>
    <xf numFmtId="0" fontId="54" fillId="5" borderId="0" xfId="46" applyFont="1" applyFill="1" applyAlignment="1">
      <alignment horizontal="center" vertical="center" wrapText="1"/>
    </xf>
    <xf numFmtId="0" fontId="54" fillId="0" borderId="0" xfId="46" applyFont="1" applyAlignment="1">
      <alignment vertical="center" wrapText="1"/>
    </xf>
    <xf numFmtId="0" fontId="54" fillId="0" borderId="0" xfId="3" applyFont="1" applyAlignment="1">
      <alignment vertical="top"/>
    </xf>
    <xf numFmtId="0" fontId="54" fillId="0" borderId="0" xfId="3" applyFont="1" applyAlignment="1">
      <alignment horizontal="center" vertical="top" wrapText="1"/>
    </xf>
    <xf numFmtId="0" fontId="54" fillId="5" borderId="35" xfId="3" applyFont="1" applyFill="1" applyBorder="1" applyAlignment="1">
      <alignment horizontal="center" vertical="top" wrapText="1"/>
    </xf>
    <xf numFmtId="0" fontId="54" fillId="5" borderId="0" xfId="3" applyFont="1" applyFill="1" applyAlignment="1">
      <alignment vertical="top" wrapText="1"/>
    </xf>
    <xf numFmtId="49" fontId="54" fillId="5" borderId="0" xfId="3" applyNumberFormat="1" applyFont="1" applyFill="1" applyAlignment="1">
      <alignment vertical="top" wrapText="1"/>
    </xf>
    <xf numFmtId="0" fontId="54" fillId="0" borderId="0" xfId="3" applyFont="1" applyAlignment="1">
      <alignment vertical="top" wrapText="1"/>
    </xf>
    <xf numFmtId="0" fontId="55" fillId="5" borderId="0" xfId="3" applyFont="1" applyFill="1" applyAlignment="1">
      <alignment vertical="top" wrapText="1"/>
    </xf>
    <xf numFmtId="172" fontId="54" fillId="5" borderId="0" xfId="1" applyNumberFormat="1" applyFont="1" applyFill="1" applyAlignment="1">
      <alignment vertical="top" wrapText="1"/>
    </xf>
    <xf numFmtId="170" fontId="54" fillId="5" borderId="0" xfId="1" applyNumberFormat="1" applyFont="1" applyFill="1" applyAlignment="1">
      <alignment vertical="top" wrapText="1"/>
    </xf>
    <xf numFmtId="171" fontId="54" fillId="0" borderId="0" xfId="1" applyNumberFormat="1" applyFont="1" applyAlignment="1">
      <alignment vertical="center" wrapText="1"/>
    </xf>
    <xf numFmtId="49" fontId="56" fillId="5" borderId="0" xfId="46" applyNumberFormat="1" applyFont="1" applyFill="1" applyAlignment="1">
      <alignment horizontal="center" vertical="center" wrapText="1"/>
    </xf>
    <xf numFmtId="49" fontId="54" fillId="5" borderId="0" xfId="46" applyNumberFormat="1" applyFont="1" applyFill="1" applyAlignment="1">
      <alignment horizontal="center" vertical="center" wrapText="1"/>
    </xf>
    <xf numFmtId="0" fontId="54" fillId="5" borderId="0" xfId="3" applyFont="1" applyFill="1" applyAlignment="1">
      <alignment horizontal="right" vertical="top" wrapText="1"/>
    </xf>
    <xf numFmtId="0" fontId="54" fillId="0" borderId="36" xfId="46" applyFont="1" applyBorder="1" applyAlignment="1">
      <alignment horizontal="center" vertical="center"/>
    </xf>
    <xf numFmtId="0" fontId="54" fillId="0" borderId="36" xfId="46" applyFont="1" applyBorder="1" applyAlignment="1">
      <alignment horizontal="center" vertical="center" wrapText="1"/>
    </xf>
    <xf numFmtId="0" fontId="54" fillId="5" borderId="36" xfId="3" applyFont="1" applyFill="1" applyBorder="1" applyAlignment="1">
      <alignment horizontal="center" vertical="center" wrapText="1"/>
    </xf>
    <xf numFmtId="0" fontId="54" fillId="5" borderId="36" xfId="46" applyFont="1" applyFill="1" applyBorder="1" applyAlignment="1">
      <alignment horizontal="center" vertical="center"/>
    </xf>
    <xf numFmtId="0" fontId="54" fillId="5" borderId="36" xfId="46" applyFont="1" applyFill="1" applyBorder="1" applyAlignment="1">
      <alignment horizontal="center" vertical="center" wrapText="1"/>
    </xf>
    <xf numFmtId="49" fontId="54" fillId="5" borderId="36" xfId="46" applyNumberFormat="1" applyFont="1" applyFill="1" applyBorder="1" applyAlignment="1">
      <alignment horizontal="center" vertical="center" wrapText="1"/>
    </xf>
    <xf numFmtId="172" fontId="54" fillId="5" borderId="36" xfId="1" applyNumberFormat="1" applyFont="1" applyFill="1" applyBorder="1" applyAlignment="1">
      <alignment horizontal="center" vertical="center" wrapText="1"/>
    </xf>
    <xf numFmtId="170" fontId="54" fillId="5" borderId="36" xfId="1" applyNumberFormat="1" applyFont="1" applyFill="1" applyBorder="1" applyAlignment="1">
      <alignment horizontal="center" vertical="center" wrapText="1"/>
    </xf>
    <xf numFmtId="166" fontId="54" fillId="44" borderId="36" xfId="2" applyFont="1" applyFill="1" applyBorder="1" applyAlignment="1">
      <alignment horizontal="center" vertical="center" wrapText="1"/>
    </xf>
    <xf numFmtId="49" fontId="56" fillId="5" borderId="36" xfId="2" applyNumberFormat="1" applyFont="1" applyFill="1" applyBorder="1" applyAlignment="1">
      <alignment horizontal="center" vertical="center" wrapText="1"/>
    </xf>
    <xf numFmtId="49" fontId="54" fillId="5" borderId="36" xfId="2" applyNumberFormat="1" applyFont="1" applyFill="1" applyBorder="1" applyAlignment="1">
      <alignment horizontal="center" vertical="center" wrapText="1"/>
    </xf>
    <xf numFmtId="170" fontId="54" fillId="5" borderId="36" xfId="2" applyNumberFormat="1" applyFont="1" applyFill="1" applyBorder="1" applyAlignment="1">
      <alignment horizontal="center" vertical="center" wrapText="1"/>
    </xf>
    <xf numFmtId="171" fontId="54" fillId="5" borderId="36" xfId="1" applyNumberFormat="1" applyFont="1" applyFill="1" applyBorder="1" applyAlignment="1">
      <alignment horizontal="center" vertical="center" wrapText="1"/>
    </xf>
    <xf numFmtId="171" fontId="54" fillId="5" borderId="0" xfId="1" applyNumberFormat="1" applyFont="1" applyFill="1" applyAlignment="1">
      <alignment horizontal="center" vertical="center" wrapText="1"/>
    </xf>
    <xf numFmtId="0" fontId="54" fillId="5" borderId="0" xfId="46" applyFont="1" applyFill="1" applyAlignment="1">
      <alignment horizontal="center" vertical="center"/>
    </xf>
    <xf numFmtId="0" fontId="54" fillId="0" borderId="0" xfId="46" applyFont="1" applyAlignment="1">
      <alignment horizontal="center" vertical="center" wrapText="1"/>
    </xf>
    <xf numFmtId="0" fontId="54" fillId="0" borderId="33" xfId="46" applyFont="1" applyBorder="1" applyAlignment="1">
      <alignment horizontal="center" vertical="center"/>
    </xf>
    <xf numFmtId="0" fontId="54" fillId="0" borderId="33" xfId="46" applyFont="1" applyBorder="1" applyAlignment="1">
      <alignment horizontal="center" vertical="center" wrapText="1"/>
    </xf>
    <xf numFmtId="0" fontId="54" fillId="5" borderId="33" xfId="3" applyFont="1" applyFill="1" applyBorder="1" applyAlignment="1">
      <alignment horizontal="center" vertical="center" wrapText="1"/>
    </xf>
    <xf numFmtId="0" fontId="54" fillId="5" borderId="33" xfId="46" applyFont="1" applyFill="1" applyBorder="1" applyAlignment="1">
      <alignment horizontal="center" vertical="center"/>
    </xf>
    <xf numFmtId="49" fontId="54" fillId="5" borderId="33" xfId="46" applyNumberFormat="1" applyFont="1" applyFill="1" applyBorder="1" applyAlignment="1">
      <alignment horizontal="center" vertical="center"/>
    </xf>
    <xf numFmtId="0" fontId="55" fillId="5" borderId="33" xfId="46" applyFont="1" applyFill="1" applyBorder="1" applyAlignment="1">
      <alignment horizontal="center" vertical="center" wrapText="1"/>
    </xf>
    <xf numFmtId="172" fontId="54" fillId="5" borderId="33" xfId="1" applyNumberFormat="1" applyFont="1" applyFill="1" applyBorder="1" applyAlignment="1">
      <alignment horizontal="center" vertical="center" wrapText="1"/>
    </xf>
    <xf numFmtId="170" fontId="54" fillId="5" borderId="33" xfId="1" applyNumberFormat="1" applyFont="1" applyFill="1" applyBorder="1" applyAlignment="1">
      <alignment horizontal="center" vertical="center" wrapText="1"/>
    </xf>
    <xf numFmtId="171" fontId="54" fillId="44" borderId="33" xfId="2" applyNumberFormat="1" applyFont="1" applyFill="1" applyBorder="1" applyAlignment="1">
      <alignment vertical="center" wrapText="1"/>
    </xf>
    <xf numFmtId="49" fontId="56" fillId="5" borderId="33" xfId="2" applyNumberFormat="1" applyFont="1" applyFill="1" applyBorder="1" applyAlignment="1">
      <alignment horizontal="center" vertical="center" wrapText="1"/>
    </xf>
    <xf numFmtId="49" fontId="54" fillId="5" borderId="33" xfId="2" applyNumberFormat="1" applyFont="1" applyFill="1" applyBorder="1" applyAlignment="1">
      <alignment horizontal="center" vertical="center" wrapText="1"/>
    </xf>
    <xf numFmtId="170" fontId="54" fillId="5" borderId="33" xfId="2" applyNumberFormat="1" applyFont="1" applyFill="1" applyBorder="1" applyAlignment="1">
      <alignment horizontal="center" vertical="center" wrapText="1"/>
    </xf>
    <xf numFmtId="171" fontId="54" fillId="5" borderId="36" xfId="2" applyNumberFormat="1" applyFont="1" applyFill="1" applyBorder="1" applyAlignment="1">
      <alignment horizontal="center" vertical="center" wrapText="1"/>
    </xf>
    <xf numFmtId="0" fontId="54" fillId="0" borderId="19" xfId="46" applyFont="1" applyBorder="1" applyAlignment="1">
      <alignment horizontal="center" vertical="center"/>
    </xf>
    <xf numFmtId="0" fontId="54" fillId="0" borderId="37" xfId="46" applyFont="1" applyBorder="1" applyAlignment="1">
      <alignment horizontal="center" vertical="center"/>
    </xf>
    <xf numFmtId="0" fontId="54" fillId="0" borderId="37" xfId="46" applyFont="1" applyBorder="1" applyAlignment="1">
      <alignment horizontal="center" vertical="center" wrapText="1"/>
    </xf>
    <xf numFmtId="0" fontId="54" fillId="5" borderId="37" xfId="3" applyFont="1" applyFill="1" applyBorder="1" applyAlignment="1">
      <alignment horizontal="center" vertical="center" wrapText="1"/>
    </xf>
    <xf numFmtId="0" fontId="54" fillId="5" borderId="37" xfId="46" applyFont="1" applyFill="1" applyBorder="1" applyAlignment="1">
      <alignment horizontal="center" vertical="center"/>
    </xf>
    <xf numFmtId="49" fontId="54" fillId="5" borderId="37" xfId="46" applyNumberFormat="1" applyFont="1" applyFill="1" applyBorder="1" applyAlignment="1">
      <alignment horizontal="center" vertical="center"/>
    </xf>
    <xf numFmtId="0" fontId="55" fillId="5" borderId="37" xfId="46" applyFont="1" applyFill="1" applyBorder="1" applyAlignment="1">
      <alignment horizontal="center" vertical="center" wrapText="1"/>
    </xf>
    <xf numFmtId="172" fontId="54" fillId="5" borderId="37" xfId="1" applyNumberFormat="1" applyFont="1" applyFill="1" applyBorder="1" applyAlignment="1">
      <alignment horizontal="center" vertical="center" wrapText="1"/>
    </xf>
    <xf numFmtId="170" fontId="54" fillId="5" borderId="37" xfId="1" applyNumberFormat="1" applyFont="1" applyFill="1" applyBorder="1" applyAlignment="1">
      <alignment horizontal="center" vertical="center" wrapText="1"/>
    </xf>
    <xf numFmtId="171" fontId="54" fillId="44" borderId="37" xfId="2" applyNumberFormat="1" applyFont="1" applyFill="1" applyBorder="1" applyAlignment="1">
      <alignment vertical="center" wrapText="1"/>
    </xf>
    <xf numFmtId="49" fontId="56" fillId="5" borderId="37" xfId="2" applyNumberFormat="1" applyFont="1" applyFill="1" applyBorder="1" applyAlignment="1">
      <alignment horizontal="center" vertical="center" wrapText="1"/>
    </xf>
    <xf numFmtId="49" fontId="54" fillId="5" borderId="37" xfId="2" applyNumberFormat="1" applyFont="1" applyFill="1" applyBorder="1" applyAlignment="1">
      <alignment horizontal="center" vertical="center" wrapText="1"/>
    </xf>
    <xf numFmtId="170" fontId="54" fillId="5" borderId="20" xfId="2" applyNumberFormat="1" applyFont="1" applyFill="1" applyBorder="1" applyAlignment="1">
      <alignment horizontal="center" vertical="center" wrapText="1"/>
    </xf>
    <xf numFmtId="171" fontId="54" fillId="5" borderId="20" xfId="2" applyNumberFormat="1" applyFont="1" applyFill="1" applyBorder="1" applyAlignment="1">
      <alignment horizontal="center" vertical="center" wrapText="1"/>
    </xf>
    <xf numFmtId="0" fontId="55" fillId="0" borderId="35" xfId="46" applyFont="1" applyBorder="1" applyAlignment="1">
      <alignment horizontal="center" vertical="center"/>
    </xf>
    <xf numFmtId="49" fontId="55" fillId="0" borderId="35" xfId="46" applyNumberFormat="1" applyFont="1" applyBorder="1" applyAlignment="1">
      <alignment horizontal="center" vertical="center"/>
    </xf>
    <xf numFmtId="0" fontId="55" fillId="0" borderId="35" xfId="46" applyFont="1" applyBorder="1" applyAlignment="1">
      <alignment horizontal="center" vertical="center" wrapText="1"/>
    </xf>
    <xf numFmtId="49" fontId="55" fillId="0" borderId="38" xfId="0" applyNumberFormat="1" applyFont="1" applyBorder="1" applyAlignment="1">
      <alignment horizontal="center" vertical="center" wrapText="1"/>
    </xf>
    <xf numFmtId="0" fontId="55" fillId="5" borderId="9" xfId="46" applyFont="1" applyFill="1" applyBorder="1" applyAlignment="1">
      <alignment horizontal="center" vertical="center"/>
    </xf>
    <xf numFmtId="49" fontId="55" fillId="5" borderId="9" xfId="46" applyNumberFormat="1" applyFont="1" applyFill="1" applyBorder="1" applyAlignment="1">
      <alignment horizontal="center" vertical="center"/>
    </xf>
    <xf numFmtId="0" fontId="55" fillId="0" borderId="9" xfId="46" applyFont="1" applyBorder="1" applyAlignment="1">
      <alignment horizontal="center" vertical="center"/>
    </xf>
    <xf numFmtId="14" fontId="55" fillId="5" borderId="9" xfId="46" applyNumberFormat="1" applyFont="1" applyFill="1" applyBorder="1" applyAlignment="1">
      <alignment horizontal="center" vertical="center" wrapText="1"/>
    </xf>
    <xf numFmtId="0" fontId="54" fillId="5" borderId="9" xfId="3" applyFont="1" applyFill="1" applyBorder="1" applyAlignment="1">
      <alignment horizontal="center" vertical="center" wrapText="1"/>
    </xf>
    <xf numFmtId="172" fontId="54" fillId="5" borderId="9" xfId="1" applyNumberFormat="1" applyFont="1" applyFill="1" applyBorder="1" applyAlignment="1">
      <alignment horizontal="center" vertical="center" wrapText="1"/>
    </xf>
    <xf numFmtId="170" fontId="54" fillId="5" borderId="9" xfId="1" applyNumberFormat="1" applyFont="1" applyFill="1" applyBorder="1" applyAlignment="1">
      <alignment horizontal="center" vertical="center" wrapText="1"/>
    </xf>
    <xf numFmtId="3" fontId="54" fillId="44" borderId="9" xfId="2" applyNumberFormat="1" applyFont="1" applyFill="1" applyBorder="1" applyAlignment="1">
      <alignment vertical="center"/>
    </xf>
    <xf numFmtId="49" fontId="57" fillId="5" borderId="9" xfId="2" applyNumberFormat="1" applyFont="1" applyFill="1" applyBorder="1" applyAlignment="1">
      <alignment horizontal="center" vertical="center" wrapText="1"/>
    </xf>
    <xf numFmtId="49" fontId="56" fillId="5" borderId="9" xfId="2" applyNumberFormat="1" applyFont="1" applyFill="1" applyBorder="1" applyAlignment="1">
      <alignment horizontal="center" vertical="center" wrapText="1"/>
    </xf>
    <xf numFmtId="49" fontId="54" fillId="5" borderId="9" xfId="2" applyNumberFormat="1" applyFont="1" applyFill="1" applyBorder="1" applyAlignment="1">
      <alignment horizontal="center" vertical="center" wrapText="1"/>
    </xf>
    <xf numFmtId="171" fontId="55" fillId="5" borderId="9" xfId="1" applyNumberFormat="1" applyFont="1" applyFill="1" applyBorder="1" applyAlignment="1">
      <alignment horizontal="center" vertical="center" wrapText="1"/>
    </xf>
    <xf numFmtId="0" fontId="54" fillId="5" borderId="36" xfId="46" applyFont="1" applyFill="1" applyBorder="1" applyAlignment="1">
      <alignment vertical="center"/>
    </xf>
    <xf numFmtId="0" fontId="55" fillId="0" borderId="36" xfId="46" applyFont="1" applyBorder="1" applyAlignment="1">
      <alignment horizontal="center" vertical="center"/>
    </xf>
    <xf numFmtId="49" fontId="55" fillId="0" borderId="36" xfId="46" applyNumberFormat="1" applyFont="1" applyBorder="1" applyAlignment="1">
      <alignment horizontal="center" vertical="center"/>
    </xf>
    <xf numFmtId="0" fontId="55" fillId="0" borderId="36" xfId="46" applyFont="1" applyBorder="1" applyAlignment="1">
      <alignment horizontal="center" vertical="center" wrapText="1"/>
    </xf>
    <xf numFmtId="0" fontId="55" fillId="5" borderId="36" xfId="46" applyFont="1" applyFill="1" applyBorder="1" applyAlignment="1">
      <alignment horizontal="center" vertical="center" wrapText="1"/>
    </xf>
    <xf numFmtId="0" fontId="55" fillId="5" borderId="36" xfId="46" applyFont="1" applyFill="1" applyBorder="1" applyAlignment="1">
      <alignment horizontal="center" vertical="center"/>
    </xf>
    <xf numFmtId="49" fontId="55" fillId="5" borderId="36" xfId="46" applyNumberFormat="1" applyFont="1" applyFill="1" applyBorder="1" applyAlignment="1">
      <alignment horizontal="center" vertical="center"/>
    </xf>
    <xf numFmtId="14" fontId="55" fillId="5" borderId="36" xfId="46" applyNumberFormat="1" applyFont="1" applyFill="1" applyBorder="1" applyAlignment="1">
      <alignment horizontal="center" vertical="center"/>
    </xf>
    <xf numFmtId="172" fontId="55" fillId="5" borderId="36" xfId="1" applyNumberFormat="1" applyFont="1" applyFill="1" applyBorder="1" applyAlignment="1">
      <alignment horizontal="right" vertical="center" wrapText="1" indent="1"/>
    </xf>
    <xf numFmtId="170" fontId="55" fillId="5" borderId="36" xfId="1" applyNumberFormat="1" applyFont="1" applyFill="1" applyBorder="1" applyAlignment="1">
      <alignment horizontal="right" vertical="center" wrapText="1" indent="1"/>
    </xf>
    <xf numFmtId="3" fontId="54" fillId="44" borderId="36" xfId="2" applyNumberFormat="1" applyFont="1" applyFill="1" applyBorder="1" applyAlignment="1">
      <alignment vertical="center"/>
    </xf>
    <xf numFmtId="49" fontId="57" fillId="5" borderId="36" xfId="2" applyNumberFormat="1" applyFont="1" applyFill="1" applyBorder="1" applyAlignment="1">
      <alignment horizontal="center" vertical="center"/>
    </xf>
    <xf numFmtId="49" fontId="55" fillId="5" borderId="36" xfId="2" applyNumberFormat="1" applyFont="1" applyFill="1" applyBorder="1" applyAlignment="1">
      <alignment horizontal="center" vertical="center"/>
    </xf>
    <xf numFmtId="171" fontId="55" fillId="5" borderId="36" xfId="1" applyNumberFormat="1" applyFont="1" applyFill="1" applyBorder="1" applyAlignment="1">
      <alignment horizontal="center" vertical="center" wrapText="1"/>
    </xf>
    <xf numFmtId="171" fontId="55" fillId="5" borderId="36" xfId="1" applyNumberFormat="1" applyFont="1" applyFill="1" applyBorder="1" applyAlignment="1">
      <alignment vertical="center" wrapText="1"/>
    </xf>
    <xf numFmtId="14" fontId="55" fillId="5" borderId="0" xfId="1" applyNumberFormat="1" applyFont="1" applyFill="1" applyAlignment="1">
      <alignment vertical="center" wrapText="1"/>
    </xf>
    <xf numFmtId="0" fontId="55" fillId="5" borderId="0" xfId="1" applyNumberFormat="1" applyFont="1" applyFill="1" applyAlignment="1">
      <alignment vertical="center"/>
    </xf>
    <xf numFmtId="0" fontId="55" fillId="5" borderId="0" xfId="46" applyFont="1" applyFill="1" applyAlignment="1">
      <alignment horizontal="left" vertical="center"/>
    </xf>
    <xf numFmtId="0" fontId="55" fillId="5" borderId="0" xfId="46" applyFont="1" applyFill="1" applyAlignment="1">
      <alignment vertical="center" wrapText="1"/>
    </xf>
    <xf numFmtId="0" fontId="55" fillId="5" borderId="0" xfId="46" applyFont="1" applyFill="1" applyAlignment="1">
      <alignment vertical="center"/>
    </xf>
    <xf numFmtId="0" fontId="55" fillId="5" borderId="0" xfId="46" applyFont="1" applyFill="1" applyAlignment="1">
      <alignment horizontal="center" vertical="center" wrapText="1"/>
    </xf>
    <xf numFmtId="0" fontId="55" fillId="5" borderId="36" xfId="46" applyFont="1" applyFill="1" applyBorder="1" applyAlignment="1">
      <alignment vertical="center" wrapText="1"/>
    </xf>
    <xf numFmtId="0" fontId="55" fillId="0" borderId="0" xfId="46" applyFont="1" applyAlignment="1">
      <alignment vertical="center" wrapText="1"/>
    </xf>
    <xf numFmtId="171" fontId="55" fillId="5" borderId="36" xfId="1" applyNumberFormat="1" applyFont="1" applyFill="1" applyBorder="1" applyAlignment="1">
      <alignment horizontal="right" vertical="center" wrapText="1" indent="1"/>
    </xf>
    <xf numFmtId="0" fontId="58" fillId="0" borderId="36" xfId="0" applyFont="1" applyBorder="1" applyAlignment="1">
      <alignment horizontal="center" vertical="center"/>
    </xf>
    <xf numFmtId="3" fontId="54" fillId="5" borderId="36" xfId="2" applyNumberFormat="1" applyFont="1" applyFill="1" applyBorder="1" applyAlignment="1">
      <alignment horizontal="right" vertical="center" indent="1"/>
    </xf>
    <xf numFmtId="49" fontId="55" fillId="5" borderId="36" xfId="0" applyNumberFormat="1" applyFont="1" applyFill="1" applyBorder="1" applyAlignment="1">
      <alignment horizontal="center" vertical="center"/>
    </xf>
    <xf numFmtId="49" fontId="55" fillId="0" borderId="36" xfId="0" applyNumberFormat="1" applyFont="1" applyBorder="1" applyAlignment="1">
      <alignment horizontal="center" vertical="center"/>
    </xf>
    <xf numFmtId="14" fontId="55" fillId="5" borderId="36" xfId="0" applyNumberFormat="1" applyFont="1" applyFill="1" applyBorder="1" applyAlignment="1">
      <alignment horizontal="center" vertical="center"/>
    </xf>
    <xf numFmtId="49" fontId="55" fillId="5" borderId="36" xfId="46" applyNumberFormat="1" applyFont="1" applyFill="1" applyBorder="1" applyAlignment="1">
      <alignment horizontal="center" vertical="center" wrapText="1"/>
    </xf>
    <xf numFmtId="49" fontId="55" fillId="5" borderId="36" xfId="2" applyNumberFormat="1" applyFont="1" applyFill="1" applyBorder="1" applyAlignment="1">
      <alignment horizontal="center" vertical="center" wrapText="1"/>
    </xf>
    <xf numFmtId="0" fontId="55" fillId="5" borderId="36" xfId="0" applyFont="1" applyFill="1" applyBorder="1" applyAlignment="1">
      <alignment horizontal="center" vertical="center"/>
    </xf>
    <xf numFmtId="173" fontId="55" fillId="5" borderId="36" xfId="1" applyNumberFormat="1" applyFont="1" applyFill="1" applyBorder="1" applyAlignment="1">
      <alignment horizontal="right" vertical="center" wrapText="1" indent="1"/>
    </xf>
    <xf numFmtId="16" fontId="55" fillId="5" borderId="36" xfId="46" applyNumberFormat="1" applyFont="1" applyFill="1" applyBorder="1" applyAlignment="1">
      <alignment vertical="center" wrapText="1"/>
    </xf>
    <xf numFmtId="49" fontId="55" fillId="5" borderId="36" xfId="0" applyNumberFormat="1" applyFont="1" applyFill="1" applyBorder="1" applyAlignment="1">
      <alignment horizontal="center" vertical="center" wrapText="1"/>
    </xf>
    <xf numFmtId="49" fontId="55" fillId="0" borderId="36" xfId="46" applyNumberFormat="1" applyFont="1" applyBorder="1" applyAlignment="1">
      <alignment horizontal="center" vertical="center" wrapText="1"/>
    </xf>
    <xf numFmtId="49" fontId="55" fillId="0" borderId="36" xfId="0" applyNumberFormat="1" applyFont="1" applyBorder="1" applyAlignment="1">
      <alignment horizontal="center" vertical="center" wrapText="1"/>
    </xf>
    <xf numFmtId="172" fontId="55" fillId="5" borderId="36" xfId="1" applyNumberFormat="1" applyFont="1" applyFill="1" applyBorder="1" applyAlignment="1">
      <alignment horizontal="center" vertical="center" wrapText="1"/>
    </xf>
    <xf numFmtId="170" fontId="55" fillId="5" borderId="36" xfId="1" applyNumberFormat="1" applyFont="1" applyFill="1" applyBorder="1" applyAlignment="1">
      <alignment horizontal="center" vertical="center" wrapText="1"/>
    </xf>
    <xf numFmtId="49" fontId="57" fillId="5" borderId="36" xfId="2" applyNumberFormat="1" applyFont="1" applyFill="1" applyBorder="1" applyAlignment="1">
      <alignment horizontal="center" vertical="center" wrapText="1"/>
    </xf>
    <xf numFmtId="0" fontId="55" fillId="5" borderId="36" xfId="0" applyFont="1" applyFill="1" applyBorder="1" applyAlignment="1">
      <alignment horizontal="center" vertical="center" wrapText="1"/>
    </xf>
    <xf numFmtId="14" fontId="55" fillId="5" borderId="36" xfId="0" applyNumberFormat="1" applyFont="1" applyFill="1" applyBorder="1" applyAlignment="1">
      <alignment horizontal="center" vertical="center" wrapText="1"/>
    </xf>
    <xf numFmtId="14" fontId="55" fillId="5" borderId="36" xfId="1" applyNumberFormat="1" applyFont="1" applyFill="1" applyBorder="1" applyAlignment="1">
      <alignment horizontal="center" vertical="center" wrapText="1"/>
    </xf>
    <xf numFmtId="0" fontId="55" fillId="5" borderId="36" xfId="1" applyNumberFormat="1" applyFont="1" applyFill="1" applyBorder="1" applyAlignment="1">
      <alignment horizontal="center" vertical="center" wrapText="1"/>
    </xf>
    <xf numFmtId="0" fontId="55" fillId="5" borderId="19" xfId="46" applyFont="1" applyFill="1" applyBorder="1" applyAlignment="1">
      <alignment horizontal="center" vertical="center" wrapText="1"/>
    </xf>
    <xf numFmtId="0" fontId="55" fillId="0" borderId="0" xfId="46" applyFont="1" applyAlignment="1">
      <alignment horizontal="center" vertical="center" wrapText="1"/>
    </xf>
    <xf numFmtId="173" fontId="55" fillId="5" borderId="36" xfId="1" applyNumberFormat="1" applyFont="1" applyFill="1" applyBorder="1" applyAlignment="1">
      <alignment horizontal="center" vertical="center" wrapText="1"/>
    </xf>
    <xf numFmtId="0" fontId="55" fillId="0" borderId="36" xfId="0" applyFont="1" applyBorder="1" applyAlignment="1">
      <alignment horizontal="center" vertical="center" wrapText="1"/>
    </xf>
    <xf numFmtId="14" fontId="55" fillId="5" borderId="0" xfId="1" applyNumberFormat="1" applyFont="1" applyFill="1" applyAlignment="1">
      <alignment horizontal="center" vertical="center" wrapText="1"/>
    </xf>
    <xf numFmtId="0" fontId="55" fillId="5" borderId="0" xfId="1" applyNumberFormat="1" applyFont="1" applyFill="1" applyAlignment="1">
      <alignment horizontal="center" vertical="center" wrapText="1"/>
    </xf>
    <xf numFmtId="49" fontId="59" fillId="0" borderId="16" xfId="0" applyNumberFormat="1" applyFont="1" applyBorder="1" applyAlignment="1">
      <alignment horizontal="center" vertical="center" wrapText="1"/>
    </xf>
    <xf numFmtId="0" fontId="60" fillId="5" borderId="36" xfId="0" applyFont="1" applyFill="1" applyBorder="1" applyAlignment="1">
      <alignment horizontal="center" vertical="center" wrapText="1"/>
    </xf>
    <xf numFmtId="49" fontId="59" fillId="5" borderId="10" xfId="0" applyNumberFormat="1" applyFont="1" applyFill="1" applyBorder="1" applyAlignment="1">
      <alignment horizontal="center" vertical="center" wrapText="1"/>
    </xf>
    <xf numFmtId="49" fontId="59" fillId="5" borderId="36" xfId="0" applyNumberFormat="1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61" fillId="5" borderId="36" xfId="0" applyFont="1" applyFill="1" applyBorder="1" applyAlignment="1">
      <alignment horizontal="center" vertical="center" wrapText="1"/>
    </xf>
    <xf numFmtId="0" fontId="61" fillId="0" borderId="36" xfId="0" applyFont="1" applyBorder="1" applyAlignment="1">
      <alignment horizontal="center" vertical="center" wrapText="1"/>
    </xf>
    <xf numFmtId="49" fontId="59" fillId="0" borderId="38" xfId="0" applyNumberFormat="1" applyFont="1" applyBorder="1" applyAlignment="1">
      <alignment horizontal="center" vertical="center" wrapText="1"/>
    </xf>
    <xf numFmtId="49" fontId="59" fillId="5" borderId="38" xfId="0" applyNumberFormat="1" applyFont="1" applyFill="1" applyBorder="1" applyAlignment="1">
      <alignment horizontal="center" vertical="center" wrapText="1"/>
    </xf>
    <xf numFmtId="49" fontId="59" fillId="5" borderId="16" xfId="0" applyNumberFormat="1" applyFont="1" applyFill="1" applyBorder="1" applyAlignment="1">
      <alignment horizontal="center" vertical="center" wrapText="1"/>
    </xf>
    <xf numFmtId="171" fontId="55" fillId="5" borderId="0" xfId="1" applyNumberFormat="1" applyFont="1" applyFill="1" applyAlignment="1">
      <alignment horizontal="center" vertical="center" wrapText="1"/>
    </xf>
    <xf numFmtId="0" fontId="55" fillId="5" borderId="36" xfId="1" applyNumberFormat="1" applyFont="1" applyFill="1" applyBorder="1" applyAlignment="1">
      <alignment horizontal="center" vertical="center"/>
    </xf>
    <xf numFmtId="49" fontId="54" fillId="5" borderId="36" xfId="46" applyNumberFormat="1" applyFont="1" applyFill="1" applyBorder="1" applyAlignment="1">
      <alignment vertical="center"/>
    </xf>
    <xf numFmtId="0" fontId="54" fillId="0" borderId="36" xfId="46" applyFont="1" applyBorder="1" applyAlignment="1">
      <alignment vertical="center"/>
    </xf>
    <xf numFmtId="0" fontId="55" fillId="5" borderId="36" xfId="46" applyFont="1" applyFill="1" applyBorder="1" applyAlignment="1">
      <alignment vertical="center"/>
    </xf>
    <xf numFmtId="0" fontId="54" fillId="44" borderId="36" xfId="46" applyFont="1" applyFill="1" applyBorder="1" applyAlignment="1">
      <alignment vertical="center"/>
    </xf>
    <xf numFmtId="0" fontId="57" fillId="5" borderId="36" xfId="46" applyFont="1" applyFill="1" applyBorder="1" applyAlignment="1">
      <alignment horizontal="center" vertical="center"/>
    </xf>
    <xf numFmtId="0" fontId="55" fillId="0" borderId="36" xfId="0" applyFont="1" applyBorder="1" applyAlignment="1">
      <alignment horizontal="right" vertical="center"/>
    </xf>
    <xf numFmtId="0" fontId="55" fillId="0" borderId="0" xfId="0" applyFont="1" applyAlignment="1">
      <alignment horizontal="right" vertical="center"/>
    </xf>
    <xf numFmtId="171" fontId="57" fillId="2" borderId="36" xfId="1" applyNumberFormat="1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49" fontId="55" fillId="5" borderId="36" xfId="46" applyNumberFormat="1" applyFont="1" applyFill="1" applyBorder="1" applyAlignment="1">
      <alignment vertical="center"/>
    </xf>
    <xf numFmtId="0" fontId="55" fillId="0" borderId="36" xfId="46" applyFont="1" applyBorder="1" applyAlignment="1">
      <alignment vertical="center"/>
    </xf>
    <xf numFmtId="171" fontId="57" fillId="5" borderId="36" xfId="1" applyNumberFormat="1" applyFont="1" applyFill="1" applyBorder="1" applyAlignment="1">
      <alignment horizontal="center" vertical="center"/>
    </xf>
    <xf numFmtId="0" fontId="55" fillId="5" borderId="0" xfId="0" applyFont="1" applyFill="1" applyAlignment="1">
      <alignment vertical="center" wrapText="1"/>
    </xf>
    <xf numFmtId="3" fontId="55" fillId="5" borderId="36" xfId="46" applyNumberFormat="1" applyFont="1" applyFill="1" applyBorder="1" applyAlignment="1">
      <alignment horizontal="center" vertical="center" wrapText="1"/>
    </xf>
    <xf numFmtId="0" fontId="55" fillId="5" borderId="0" xfId="1" applyNumberFormat="1" applyFont="1" applyFill="1" applyAlignment="1">
      <alignment horizontal="center" vertical="center"/>
    </xf>
    <xf numFmtId="0" fontId="55" fillId="5" borderId="0" xfId="46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171" fontId="55" fillId="0" borderId="36" xfId="1" applyNumberFormat="1" applyFont="1" applyBorder="1" applyAlignment="1">
      <alignment vertical="center" wrapText="1"/>
    </xf>
    <xf numFmtId="49" fontId="59" fillId="5" borderId="39" xfId="0" applyNumberFormat="1" applyFont="1" applyFill="1" applyBorder="1" applyAlignment="1">
      <alignment horizontal="center" vertical="center" wrapText="1"/>
    </xf>
    <xf numFmtId="14" fontId="55" fillId="5" borderId="0" xfId="1" applyNumberFormat="1" applyFont="1" applyFill="1" applyAlignment="1">
      <alignment vertical="center"/>
    </xf>
    <xf numFmtId="3" fontId="57" fillId="5" borderId="36" xfId="46" applyNumberFormat="1" applyFont="1" applyFill="1" applyBorder="1" applyAlignment="1">
      <alignment horizontal="center" vertical="center" wrapText="1"/>
    </xf>
    <xf numFmtId="0" fontId="55" fillId="0" borderId="0" xfId="46" applyFont="1" applyAlignment="1">
      <alignment horizontal="center" vertical="center"/>
    </xf>
    <xf numFmtId="49" fontId="55" fillId="5" borderId="0" xfId="46" applyNumberFormat="1" applyFont="1" applyFill="1" applyAlignment="1">
      <alignment horizontal="center" vertical="center"/>
    </xf>
    <xf numFmtId="172" fontId="55" fillId="5" borderId="0" xfId="1" applyNumberFormat="1" applyFont="1" applyFill="1" applyAlignment="1">
      <alignment horizontal="center" vertical="center"/>
    </xf>
    <xf numFmtId="170" fontId="55" fillId="5" borderId="0" xfId="1" applyNumberFormat="1" applyFont="1" applyFill="1" applyAlignment="1">
      <alignment horizontal="center" vertical="center"/>
    </xf>
    <xf numFmtId="3" fontId="54" fillId="44" borderId="0" xfId="46" applyNumberFormat="1" applyFont="1" applyFill="1" applyAlignment="1">
      <alignment vertical="center"/>
    </xf>
    <xf numFmtId="49" fontId="57" fillId="5" borderId="0" xfId="46" applyNumberFormat="1" applyFont="1" applyFill="1" applyAlignment="1">
      <alignment horizontal="center" vertical="center"/>
    </xf>
    <xf numFmtId="171" fontId="55" fillId="5" borderId="0" xfId="1" applyNumberFormat="1" applyFont="1" applyFill="1" applyAlignment="1">
      <alignment vertical="center" wrapText="1"/>
    </xf>
    <xf numFmtId="0" fontId="55" fillId="5" borderId="0" xfId="0" applyFont="1" applyFill="1"/>
  </cellXfs>
  <cellStyles count="47">
    <cellStyle name="20% — акцент1" xfId="22" builtinId="30" customBuiltin="1"/>
    <cellStyle name="20% — акцент2" xfId="26" builtinId="34" customBuiltin="1"/>
    <cellStyle name="20% — акцент3" xfId="30" builtinId="38" customBuiltin="1"/>
    <cellStyle name="20% — акцент4" xfId="34" builtinId="42" customBuiltin="1"/>
    <cellStyle name="20% — акцент5" xfId="38" builtinId="46" customBuiltin="1"/>
    <cellStyle name="20% — акцент6" xfId="42" builtinId="50" customBuiltin="1"/>
    <cellStyle name="40% — акцент1" xfId="23" builtinId="31" customBuiltin="1"/>
    <cellStyle name="40% — акцент2" xfId="27" builtinId="35" customBuiltin="1"/>
    <cellStyle name="40% — акцент3" xfId="31" builtinId="39" customBuiltin="1"/>
    <cellStyle name="40% — акцент4" xfId="35" builtinId="43" customBuiltin="1"/>
    <cellStyle name="40% — акцент5" xfId="39" builtinId="47" customBuiltin="1"/>
    <cellStyle name="40% — акцент6" xfId="43" builtinId="51" customBuiltin="1"/>
    <cellStyle name="60% — акцент1" xfId="24" builtinId="32" customBuiltin="1"/>
    <cellStyle name="60% — акцент2" xfId="28" builtinId="36" customBuiltin="1"/>
    <cellStyle name="60% — акцент3" xfId="32" builtinId="40" customBuiltin="1"/>
    <cellStyle name="60% — акцент4" xfId="36" builtinId="44" customBuiltin="1"/>
    <cellStyle name="60% — акцент5" xfId="40" builtinId="48" customBuiltin="1"/>
    <cellStyle name="60% — акцент6" xfId="44" builtinId="52" customBuiltin="1"/>
    <cellStyle name="Акцент1" xfId="21" builtinId="29" customBuiltin="1"/>
    <cellStyle name="Акцент2" xfId="25" builtinId="33" customBuiltin="1"/>
    <cellStyle name="Акцент3" xfId="29" builtinId="37" customBuiltin="1"/>
    <cellStyle name="Акцент4" xfId="33" builtinId="41" customBuiltin="1"/>
    <cellStyle name="Акцент5" xfId="37" builtinId="45" customBuiltin="1"/>
    <cellStyle name="Акцент6" xfId="41" builtinId="49" customBuiltin="1"/>
    <cellStyle name="Ввод " xfId="12" builtinId="20" customBuiltin="1"/>
    <cellStyle name="Вывод" xfId="13" builtinId="21" customBuiltin="1"/>
    <cellStyle name="Вычисление" xfId="14" builtinId="22" customBuiltin="1"/>
    <cellStyle name="Заголовок 1" xfId="5" builtinId="16" customBuiltin="1"/>
    <cellStyle name="Заголовок 2" xfId="6" builtinId="17" customBuiltin="1"/>
    <cellStyle name="Заголовок 3" xfId="7" builtinId="18" customBuiltin="1"/>
    <cellStyle name="Заголовок 4" xfId="8" builtinId="19" customBuiltin="1"/>
    <cellStyle name="Итог" xfId="20" builtinId="25" customBuiltin="1"/>
    <cellStyle name="Контрольная ячейка" xfId="16" builtinId="23" customBuiltin="1"/>
    <cellStyle name="Название" xfId="4" builtinId="15" customBuiltin="1"/>
    <cellStyle name="Нейтральный" xfId="11" builtinId="28" customBuiltin="1"/>
    <cellStyle name="Обычный" xfId="0" builtinId="0"/>
    <cellStyle name="Обычный 108" xfId="46" xr:uid="{71AA0A33-3550-4FE6-8626-7C8BE93D3E09}"/>
    <cellStyle name="Обычный 2" xfId="3" xr:uid="{C8A4C94C-049F-4B8F-8951-05A8E9D7480D}"/>
    <cellStyle name="Обычный 3" xfId="45" xr:uid="{31EA7C2A-CBD5-4E98-A948-1155DBF67B7F}"/>
    <cellStyle name="Плохой" xfId="10" builtinId="27" customBuiltin="1"/>
    <cellStyle name="Пояснение" xfId="19" builtinId="53" customBuiltin="1"/>
    <cellStyle name="Примечание" xfId="18" builtinId="10" customBuiltin="1"/>
    <cellStyle name="Связанная ячейка" xfId="15" builtinId="24" customBuiltin="1"/>
    <cellStyle name="Текст предупреждения" xfId="17" builtinId="11" customBuiltin="1"/>
    <cellStyle name="Финансовый" xfId="1" builtinId="3"/>
    <cellStyle name="Финансовый 2" xfId="2" xr:uid="{00000000-0005-0000-0000-000002000000}"/>
    <cellStyle name="Хороший" xfId="9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.12.2022%20-%20&#1052;&#1091;&#1083;&#1082;&#1083;&#1072;&#10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 (лист 1)"/>
      <sheetName val="таблица 19 (3)"/>
    </sheetNames>
    <sheetDataSet>
      <sheetData sheetId="0">
        <row r="1">
          <cell r="G1"/>
          <cell r="H1"/>
          <cell r="I1"/>
          <cell r="J1"/>
          <cell r="K1"/>
          <cell r="L1"/>
          <cell r="M1"/>
          <cell r="N1"/>
          <cell r="O1"/>
          <cell r="P1"/>
          <cell r="Q1"/>
        </row>
        <row r="2">
          <cell r="G2"/>
          <cell r="H2"/>
          <cell r="I2"/>
          <cell r="J2"/>
          <cell r="K2"/>
          <cell r="L2"/>
          <cell r="M2"/>
          <cell r="N2"/>
          <cell r="O2"/>
          <cell r="P2"/>
          <cell r="Q2"/>
        </row>
        <row r="3">
          <cell r="G3"/>
          <cell r="H3"/>
          <cell r="I3"/>
          <cell r="J3"/>
          <cell r="K3"/>
          <cell r="L3"/>
          <cell r="M3"/>
          <cell r="N3"/>
          <cell r="O3"/>
          <cell r="P3"/>
          <cell r="Q3"/>
        </row>
        <row r="4">
          <cell r="G4"/>
          <cell r="H4"/>
          <cell r="I4"/>
          <cell r="J4"/>
          <cell r="K4"/>
          <cell r="L4"/>
          <cell r="M4"/>
          <cell r="N4"/>
          <cell r="O4"/>
          <cell r="P4"/>
          <cell r="Q4"/>
        </row>
        <row r="5">
          <cell r="G5"/>
          <cell r="H5"/>
          <cell r="I5"/>
          <cell r="J5"/>
          <cell r="K5"/>
          <cell r="L5"/>
          <cell r="M5"/>
          <cell r="N5"/>
          <cell r="O5"/>
          <cell r="P5"/>
          <cell r="Q5"/>
        </row>
        <row r="6">
          <cell r="G6"/>
          <cell r="H6"/>
          <cell r="I6"/>
          <cell r="J6"/>
          <cell r="K6"/>
          <cell r="L6"/>
          <cell r="M6"/>
          <cell r="N6"/>
          <cell r="O6"/>
          <cell r="P6"/>
          <cell r="Q6"/>
        </row>
        <row r="7">
          <cell r="G7"/>
          <cell r="H7"/>
          <cell r="I7"/>
          <cell r="J7"/>
          <cell r="K7"/>
          <cell r="L7"/>
          <cell r="M7"/>
          <cell r="N7"/>
          <cell r="O7"/>
          <cell r="P7"/>
          <cell r="Q7"/>
        </row>
        <row r="8"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</row>
        <row r="9">
          <cell r="G9" t="str">
            <v>Номер лицевого счета</v>
          </cell>
          <cell r="H9" t="str">
            <v>Наименование лицевых счетов, счетов и разделов баланса</v>
          </cell>
          <cell r="I9" t="str">
            <v>Код валюты счета</v>
          </cell>
          <cell r="J9" t="str">
            <v xml:space="preserve">Входящий </v>
          </cell>
          <cell r="K9"/>
          <cell r="L9" t="str">
            <v>Обороты</v>
          </cell>
          <cell r="M9"/>
          <cell r="N9"/>
          <cell r="O9"/>
          <cell r="P9" t="str">
            <v xml:space="preserve">Исходящий </v>
          </cell>
          <cell r="Q9"/>
        </row>
        <row r="10">
          <cell r="G10"/>
          <cell r="H10"/>
          <cell r="I10"/>
          <cell r="J10" t="str">
            <v>остаток</v>
          </cell>
          <cell r="K10"/>
          <cell r="L10" t="str">
            <v>Дебет</v>
          </cell>
          <cell r="M10"/>
          <cell r="N10" t="str">
            <v>Кредит</v>
          </cell>
          <cell r="O10"/>
          <cell r="P10" t="str">
            <v>остаток</v>
          </cell>
          <cell r="Q10"/>
        </row>
        <row r="11">
          <cell r="G11"/>
          <cell r="H11"/>
          <cell r="I11"/>
          <cell r="J11" t="str">
            <v>в валюте счета</v>
          </cell>
          <cell r="K11" t="str">
            <v>эквивалент в национальной валюте</v>
          </cell>
          <cell r="L11" t="str">
            <v>в валюте счета</v>
          </cell>
          <cell r="M11" t="str">
            <v>эквивалент в национальной валюте</v>
          </cell>
          <cell r="N11" t="str">
            <v>в валюте счета</v>
          </cell>
          <cell r="O11" t="str">
            <v>эквивалент в национальной валюте</v>
          </cell>
          <cell r="P11" t="str">
            <v>в валюте счета</v>
          </cell>
          <cell r="Q11" t="str">
            <v>эквивалент в национальной валюте</v>
          </cell>
        </row>
        <row r="12">
          <cell r="G12" t="str">
            <v>7</v>
          </cell>
          <cell r="H12" t="str">
            <v>8</v>
          </cell>
          <cell r="I12" t="str">
            <v>10</v>
          </cell>
          <cell r="J12" t="str">
            <v>11</v>
          </cell>
          <cell r="K12" t="str">
            <v>12</v>
          </cell>
          <cell r="L12" t="str">
            <v>13</v>
          </cell>
          <cell r="M12" t="str">
            <v>14</v>
          </cell>
          <cell r="N12" t="str">
            <v>15</v>
          </cell>
          <cell r="O12" t="str">
            <v>16</v>
          </cell>
          <cell r="P12" t="str">
            <v>17</v>
          </cell>
          <cell r="Q12" t="str">
            <v>18</v>
          </cell>
        </row>
        <row r="13"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</row>
        <row r="14">
          <cell r="G14" t="str">
            <v>АКТИВ</v>
          </cell>
          <cell r="H14"/>
          <cell r="I14"/>
          <cell r="J14"/>
          <cell r="K14"/>
          <cell r="L14"/>
          <cell r="M14"/>
          <cell r="N14"/>
          <cell r="O14"/>
          <cell r="P14"/>
          <cell r="Q14"/>
        </row>
        <row r="15">
          <cell r="G15" t="str">
            <v>Заложенное имущество, взысканное по кредитам и лизингу</v>
          </cell>
          <cell r="H15"/>
          <cell r="I15"/>
          <cell r="J15"/>
          <cell r="K15"/>
          <cell r="L15"/>
          <cell r="M15"/>
          <cell r="N15"/>
          <cell r="O15"/>
          <cell r="P15"/>
          <cell r="Q15"/>
        </row>
        <row r="16">
          <cell r="G16" t="str">
            <v>16701000200000368047</v>
          </cell>
          <cell r="H16" t="str">
            <v>Залоговое имщество (зем.снаряд) -ООО "ASALCHI QUM SHAG'AL"</v>
          </cell>
          <cell r="I16" t="str">
            <v>UZS</v>
          </cell>
          <cell r="J16">
            <v>1579972604</v>
          </cell>
          <cell r="K16">
            <v>1579972604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1579972604</v>
          </cell>
          <cell r="Q16">
            <v>1579972604</v>
          </cell>
        </row>
        <row r="17">
          <cell r="G17" t="str">
            <v>16701000800010725067</v>
          </cell>
          <cell r="H17" t="str">
            <v>Янгийул Шароб Савдо</v>
          </cell>
          <cell r="I17" t="str">
            <v>UZS</v>
          </cell>
          <cell r="J17">
            <v>1899194283.5799999</v>
          </cell>
          <cell r="K17">
            <v>1899194283.5799999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1899194283.5799999</v>
          </cell>
          <cell r="Q17">
            <v>1899194283.5799999</v>
          </cell>
        </row>
        <row r="18">
          <cell r="G18" t="str">
            <v>16701000100000328061</v>
          </cell>
          <cell r="H18" t="str">
            <v>Бактрия Бунед Файз МЧЖ(Бактрия Бунёд Файз МЧЖ (Музрабод т.Янги диер МФЙ да 5500 кв.Маьмурий бино)</v>
          </cell>
          <cell r="I18" t="str">
            <v>UZS</v>
          </cell>
          <cell r="J18">
            <v>585000000</v>
          </cell>
          <cell r="K18">
            <v>585000000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585000000</v>
          </cell>
          <cell r="Q18">
            <v>585000000</v>
          </cell>
        </row>
        <row r="19">
          <cell r="G19" t="str">
            <v>16701000500000328060</v>
          </cell>
          <cell r="H19" t="str">
            <v>Зияев Сирожиддин Кудратович (Термиз.ш Истиклол кучаси 56/18)</v>
          </cell>
          <cell r="I19" t="str">
            <v>UZS</v>
          </cell>
          <cell r="J19">
            <v>361500000</v>
          </cell>
          <cell r="K19">
            <v>361500000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361500000</v>
          </cell>
          <cell r="Q19">
            <v>361500000</v>
          </cell>
        </row>
        <row r="20">
          <cell r="G20" t="str">
            <v>16701000900000328059</v>
          </cell>
          <cell r="H20" t="str">
            <v>Мавлонбек Асилабону Файз МЧЖ(Жаркургон т.Дустлик МФЙ Жаркургон куч.7 уй 300кв.м Савдо ва маиш.хизмат шахобча)</v>
          </cell>
          <cell r="I20" t="str">
            <v>UZS</v>
          </cell>
          <cell r="J20">
            <v>450000000</v>
          </cell>
          <cell r="K20">
            <v>450000000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450000000</v>
          </cell>
          <cell r="Q20">
            <v>450000000</v>
          </cell>
        </row>
        <row r="21">
          <cell r="G21" t="str">
            <v>16701000300000328058</v>
          </cell>
          <cell r="H21" t="str">
            <v>Чоршанбиева Зебо Камол кизи(Термиз шахар Истиклол кучаси 56/29)</v>
          </cell>
          <cell r="I21" t="str">
            <v>UZS</v>
          </cell>
          <cell r="J21">
            <v>361500000</v>
          </cell>
          <cell r="K21">
            <v>361500000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361500000</v>
          </cell>
          <cell r="Q21">
            <v>361500000</v>
          </cell>
        </row>
        <row r="22">
          <cell r="G22" t="str">
            <v>16701000900000328016</v>
          </cell>
          <cell r="H22" t="str">
            <v>"Ойбек Сурхон Сервис" МЧЖ (Султанова Зубайда Жуманазаровнага тегишли Термиз т Навруз м.ги бино )</v>
          </cell>
          <cell r="I22" t="str">
            <v>UZS</v>
          </cell>
          <cell r="J22">
            <v>465921446.5</v>
          </cell>
          <cell r="K22">
            <v>465921446.5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465921446.5</v>
          </cell>
          <cell r="Q22">
            <v>465921446.5</v>
          </cell>
        </row>
        <row r="23">
          <cell r="G23" t="str">
            <v>16701000600000328057</v>
          </cell>
          <cell r="H23" t="str">
            <v>Миллий Голд Плаза МЧЖ(Халмуратов Мурат Намазович тег.Шеробод .т Октепа МФЙхуд жой.Нодавлат мактабгача таьлим муассас</v>
          </cell>
          <cell r="I23" t="str">
            <v>UZS</v>
          </cell>
          <cell r="J23">
            <v>534832900</v>
          </cell>
          <cell r="K23">
            <v>534832900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534832900</v>
          </cell>
          <cell r="Q23">
            <v>534832900</v>
          </cell>
        </row>
        <row r="24">
          <cell r="G24" t="str">
            <v>16701000900000328056</v>
          </cell>
          <cell r="H24" t="str">
            <v>Чориев Мурод Бахтиёр Угли(Термиз шахар Хаким Ат Термизий кучаси 12/16)</v>
          </cell>
          <cell r="I24" t="str">
            <v>UZS</v>
          </cell>
          <cell r="J24">
            <v>542546000</v>
          </cell>
          <cell r="K24">
            <v>542546000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542546000</v>
          </cell>
          <cell r="Q24">
            <v>542546000</v>
          </cell>
        </row>
        <row r="25">
          <cell r="G25" t="str">
            <v>16701000700000328012</v>
          </cell>
          <cell r="H25" t="str">
            <v>"Инобат Нур Денов" ХК (Денов ш.Н.Мирзаев кўчаси 34 а-уйда жойлашган Дорихона)</v>
          </cell>
          <cell r="I25" t="str">
            <v>UZS</v>
          </cell>
          <cell r="J25">
            <v>366802200</v>
          </cell>
          <cell r="K25">
            <v>366802200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366802200</v>
          </cell>
          <cell r="Q25">
            <v>366802200</v>
          </cell>
        </row>
        <row r="26">
          <cell r="G26" t="str">
            <v>16701000600000328011</v>
          </cell>
          <cell r="H26" t="str">
            <v>"Surxon Olmos Denov" ОК (Денов тумани "Зарафшон"(эски Хитоян) мах.да жойлашган МХКШ)</v>
          </cell>
          <cell r="I26" t="str">
            <v>UZS</v>
          </cell>
          <cell r="J26">
            <v>203467500</v>
          </cell>
          <cell r="K26">
            <v>203467500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203467500</v>
          </cell>
          <cell r="Q26">
            <v>203467500</v>
          </cell>
        </row>
        <row r="27">
          <cell r="G27" t="str">
            <v>16701000100000328055</v>
          </cell>
          <cell r="H27" t="str">
            <v>Идеал Давр МЧЖ (Термиз ш.Ибн Сино кучаси 1/10 сонли савдо маиший хизмат курс.нук)</v>
          </cell>
          <cell r="I27" t="str">
            <v>UZS</v>
          </cell>
          <cell r="J27">
            <v>792013700</v>
          </cell>
          <cell r="K27">
            <v>792013700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792013700</v>
          </cell>
          <cell r="Q27">
            <v>792013700</v>
          </cell>
        </row>
        <row r="28">
          <cell r="G28" t="str">
            <v>16701000400000328054</v>
          </cell>
          <cell r="H28" t="str">
            <v>Идеал Давр МЧЖ (Термиз ш.Ибн Сино кучаси 1/9 сонли савдо маиший хизмат курс.нук)</v>
          </cell>
          <cell r="I28" t="str">
            <v>UZS</v>
          </cell>
          <cell r="J28">
            <v>792013700</v>
          </cell>
          <cell r="K28">
            <v>792013700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792013700</v>
          </cell>
          <cell r="Q28">
            <v>792013700</v>
          </cell>
        </row>
        <row r="29">
          <cell r="G29" t="str">
            <v>16701000100000328009</v>
          </cell>
          <cell r="H29" t="str">
            <v>"Жануб Океан" МЧЖ (Термиз ш Ибн-Син к 1 уй 1-сонли савдо ва МХКН)</v>
          </cell>
          <cell r="I29" t="str">
            <v>UZS</v>
          </cell>
          <cell r="J29">
            <v>723217500</v>
          </cell>
          <cell r="K29">
            <v>723217500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723217500</v>
          </cell>
          <cell r="Q29">
            <v>723217500</v>
          </cell>
        </row>
        <row r="30">
          <cell r="G30" t="str">
            <v>16701000900000368035</v>
          </cell>
          <cell r="H30" t="str">
            <v>Залоговое имщество (теплица) -ООО "ASALCHI QUM SHAG'AL"</v>
          </cell>
          <cell r="I30" t="str">
            <v>UZS</v>
          </cell>
          <cell r="J30">
            <v>3619874999</v>
          </cell>
          <cell r="K30">
            <v>3619874999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3619874999</v>
          </cell>
          <cell r="Q30">
            <v>3619874999</v>
          </cell>
        </row>
        <row r="31">
          <cell r="G31" t="str">
            <v>16701000000000328015</v>
          </cell>
          <cell r="H31" t="str">
            <v>"Ойбек Сурхон Сервис" МЧЖ (Химматова Саодатхонга тегишли Термиз ш С.Айний к 26-а уй )</v>
          </cell>
          <cell r="I31" t="str">
            <v>UZS</v>
          </cell>
          <cell r="J31">
            <v>466412830</v>
          </cell>
          <cell r="K31">
            <v>466412830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466412830</v>
          </cell>
          <cell r="Q31">
            <v>466412830</v>
          </cell>
        </row>
        <row r="32">
          <cell r="G32" t="str">
            <v>16701000100001019036</v>
          </cell>
          <cell r="H32" t="str">
            <v>TAXI GARANT PLUS кредити хисобига банк балансига олинган 10 251 ECA NEXIA SONS автомашинаси</v>
          </cell>
          <cell r="I32" t="str">
            <v>UZS</v>
          </cell>
          <cell r="J32">
            <v>41795630</v>
          </cell>
          <cell r="K32">
            <v>41795630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41795630</v>
          </cell>
          <cell r="Q32">
            <v>41795630</v>
          </cell>
        </row>
        <row r="33">
          <cell r="G33" t="str">
            <v>16701000200001019035</v>
          </cell>
          <cell r="H33" t="str">
            <v>SHOX FAYZ MED FARM Кредит ва лизинг буйича гаров хисобидан ундирилган 234 млн мулк</v>
          </cell>
          <cell r="I33" t="str">
            <v>UZS</v>
          </cell>
          <cell r="J33">
            <v>235465000</v>
          </cell>
          <cell r="K33">
            <v>235465000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235465000</v>
          </cell>
          <cell r="Q33">
            <v>235465000</v>
          </cell>
        </row>
        <row r="34">
          <cell r="G34" t="str">
            <v>16701000900001019037</v>
          </cell>
          <cell r="H34" t="str">
            <v>Каландарова Насиба гаров хисобига олинган мулк</v>
          </cell>
          <cell r="I34" t="str">
            <v>UZS</v>
          </cell>
          <cell r="J34">
            <v>201821559</v>
          </cell>
          <cell r="K34">
            <v>201821559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201821559</v>
          </cell>
          <cell r="Q34">
            <v>201821559</v>
          </cell>
        </row>
        <row r="35">
          <cell r="G35" t="str">
            <v>16701000100001084016</v>
          </cell>
          <cell r="H35" t="str">
            <v>ООО BUHARA GOLD 777</v>
          </cell>
          <cell r="I35" t="str">
            <v>UZS</v>
          </cell>
          <cell r="J35">
            <v>290349000</v>
          </cell>
          <cell r="K35">
            <v>290349000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290349000</v>
          </cell>
          <cell r="Q35">
            <v>290349000</v>
          </cell>
        </row>
        <row r="36">
          <cell r="G36" t="str">
            <v>16701000900001083003</v>
          </cell>
          <cell r="H36" t="str">
            <v>МЧЖ "BULUNG'UR MEVA-SABZAVOT"-Кредит ва лизинг буйича гаров хисобидан ундирилган мулк</v>
          </cell>
          <cell r="I36" t="str">
            <v>UZS</v>
          </cell>
          <cell r="J36">
            <v>2850000000</v>
          </cell>
          <cell r="K36">
            <v>2850000000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2850000000</v>
          </cell>
          <cell r="Q36">
            <v>2850000000</v>
          </cell>
        </row>
        <row r="37">
          <cell r="G37" t="str">
            <v>16701000700001171003</v>
          </cell>
          <cell r="H37" t="str">
            <v>(FAMILY TEXS МЧЖ) Юлдашев Хайитбой Тожидиновичга тегишли кучмас мулк</v>
          </cell>
          <cell r="I37" t="str">
            <v>UZS</v>
          </cell>
          <cell r="J37">
            <v>452292500</v>
          </cell>
          <cell r="K37">
            <v>452292500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452292500</v>
          </cell>
          <cell r="Q37">
            <v>452292500</v>
          </cell>
        </row>
        <row r="38">
          <cell r="G38" t="str">
            <v>16701000200001083005</v>
          </cell>
          <cell r="H38" t="str">
            <v>ООО "UNIVERSAL ENGINEERING"</v>
          </cell>
          <cell r="I38" t="str">
            <v>UZS</v>
          </cell>
          <cell r="J38">
            <v>1237393999</v>
          </cell>
          <cell r="K38">
            <v>1237393999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1237393999</v>
          </cell>
          <cell r="Q38">
            <v>1237393999</v>
          </cell>
        </row>
        <row r="39">
          <cell r="G39" t="str">
            <v>16701000900000982016</v>
          </cell>
          <cell r="H39" t="str">
            <v>Toshkeskan qurilish MCHJ - balansga olingan mulk</v>
          </cell>
          <cell r="I39" t="str">
            <v>UZS</v>
          </cell>
          <cell r="J39">
            <v>734119252.85000002</v>
          </cell>
          <cell r="K39">
            <v>734119252.85000002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734119252.85000002</v>
          </cell>
          <cell r="Q39">
            <v>734119252.85000002</v>
          </cell>
        </row>
        <row r="40">
          <cell r="G40" t="str">
            <v>16701000800000551214</v>
          </cell>
          <cell r="H40" t="str">
            <v>"KENAGAS DOVUD TAMORQA XIZMATLARI" MCHJ Кредит ва лизинг буйича гаров хисобидан ундирилган мулк</v>
          </cell>
          <cell r="I40" t="str">
            <v>UZS</v>
          </cell>
          <cell r="J40">
            <v>542529765</v>
          </cell>
          <cell r="K40">
            <v>542529765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542529765</v>
          </cell>
          <cell r="Q40">
            <v>542529765</v>
          </cell>
        </row>
        <row r="41">
          <cell r="G41" t="str">
            <v>16701000200000226012</v>
          </cell>
          <cell r="H41" t="str">
            <v>Юсуф Хамадоний МЧЖ(Дилроз Бохир)</v>
          </cell>
          <cell r="I41" t="str">
            <v>UZS</v>
          </cell>
          <cell r="J41">
            <v>225000000</v>
          </cell>
          <cell r="K41">
            <v>225000000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225000000</v>
          </cell>
          <cell r="Q41">
            <v>225000000</v>
          </cell>
        </row>
        <row r="42">
          <cell r="G42" t="str">
            <v>16701000400000226002</v>
          </cell>
          <cell r="H42" t="str">
            <v>Юсупов Фаррух Киргизович</v>
          </cell>
          <cell r="I42" t="str">
            <v>UZS</v>
          </cell>
          <cell r="J42">
            <v>42637500</v>
          </cell>
          <cell r="K42">
            <v>42637500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42637500</v>
          </cell>
          <cell r="Q42">
            <v>42637500</v>
          </cell>
        </row>
        <row r="43">
          <cell r="G43" t="str">
            <v>16701000800000226004</v>
          </cell>
          <cell r="H43" t="str">
            <v>Плюс минутка ОКга (Isuzu Saz NP 37-1)</v>
          </cell>
          <cell r="I43" t="str">
            <v>UZS</v>
          </cell>
          <cell r="J43">
            <v>112500000</v>
          </cell>
          <cell r="K43">
            <v>112500000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112500000</v>
          </cell>
          <cell r="Q43">
            <v>112500000</v>
          </cell>
        </row>
        <row r="44">
          <cell r="G44" t="str">
            <v>16701000000000226005</v>
          </cell>
          <cell r="H44" t="str">
            <v>Плюс минутка ОКга (Isuzu Saz NP 37-2)</v>
          </cell>
          <cell r="I44" t="str">
            <v>UZS</v>
          </cell>
          <cell r="J44">
            <v>112500000</v>
          </cell>
          <cell r="K44">
            <v>112500000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112500000</v>
          </cell>
          <cell r="Q44">
            <v>112500000</v>
          </cell>
        </row>
        <row r="45">
          <cell r="G45" t="str">
            <v>16701000600000200106</v>
          </cell>
          <cell r="H45" t="str">
            <v>" QUVNOQ-YULDUZCHA" МЧЖ</v>
          </cell>
          <cell r="I45" t="str">
            <v>UZS</v>
          </cell>
          <cell r="J45">
            <v>1081517800</v>
          </cell>
          <cell r="K45">
            <v>1081517800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1081517800</v>
          </cell>
          <cell r="Q45">
            <v>1081517800</v>
          </cell>
        </row>
        <row r="46">
          <cell r="G46" t="str">
            <v>16701000400000200105</v>
          </cell>
          <cell r="H46" t="str">
            <v>"MUXTOROV MUXTORJON" МЧЖ</v>
          </cell>
          <cell r="I46" t="str">
            <v>UZS</v>
          </cell>
          <cell r="J46">
            <v>1362767800</v>
          </cell>
          <cell r="K46">
            <v>1362767800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1362767800</v>
          </cell>
          <cell r="Q46">
            <v>1362767800</v>
          </cell>
        </row>
        <row r="47">
          <cell r="G47" t="str">
            <v>16701000300000551194</v>
          </cell>
          <cell r="H47" t="str">
            <v>"Khiva agrofruit produkt" ХК кред. буй. гаров хис. унд-ган мулк - Автомоб тех. хиз. кур. бино (мулк эгаси Махмудов И)</v>
          </cell>
          <cell r="I47" t="str">
            <v>UZS</v>
          </cell>
          <cell r="J47">
            <v>222247494.25</v>
          </cell>
          <cell r="K47">
            <v>222247494.25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222247494.25</v>
          </cell>
          <cell r="Q47">
            <v>222247494.25</v>
          </cell>
        </row>
        <row r="48">
          <cell r="G48" t="str">
            <v>16701000200000551191</v>
          </cell>
          <cell r="H48" t="str">
            <v>"Khiva  agrofruit produkt" ХК кред. буй. гаров хис. ундирилган мулк - Фермахона (мулк эгаси Xiva Chorva Baraka Агроф.)</v>
          </cell>
          <cell r="I48" t="str">
            <v>UZS</v>
          </cell>
          <cell r="J48">
            <v>933739000</v>
          </cell>
          <cell r="K48">
            <v>933739000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933739000</v>
          </cell>
          <cell r="Q48">
            <v>933739000</v>
          </cell>
        </row>
        <row r="49">
          <cell r="G49" t="str">
            <v>16701000900000551190</v>
          </cell>
          <cell r="H49" t="str">
            <v>"Уринбой Гиштчи" ХК кредити буй. гаров хисобидан ундирилган мулк - Далашийпон (мул эгаси О.У.Оллаберганов)</v>
          </cell>
          <cell r="I49" t="str">
            <v>UZS</v>
          </cell>
          <cell r="J49">
            <v>62433000</v>
          </cell>
          <cell r="K49">
            <v>62433000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62433000</v>
          </cell>
          <cell r="Q49">
            <v>62433000</v>
          </cell>
        </row>
        <row r="50">
          <cell r="G50" t="str">
            <v>16701000100000226011</v>
          </cell>
          <cell r="H50" t="str">
            <v>Fayz invest tekstil МЧЖ гаров хисобидан ундирилган мулк(Савдо дукон)</v>
          </cell>
          <cell r="I50" t="str">
            <v>UZS</v>
          </cell>
          <cell r="J50">
            <v>450000000</v>
          </cell>
          <cell r="K50">
            <v>450000000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450000000</v>
          </cell>
          <cell r="Q50">
            <v>450000000</v>
          </cell>
        </row>
        <row r="51">
          <cell r="G51" t="str">
            <v>16701000700000200101</v>
          </cell>
          <cell r="H51" t="str">
            <v>Камола Азизбек савдо ХК-Кредит ва лизинг буйича гаров хисобидан ундирилган мулк</v>
          </cell>
          <cell r="I51" t="str">
            <v>UZS</v>
          </cell>
          <cell r="J51">
            <v>331875000</v>
          </cell>
          <cell r="K51">
            <v>331875000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331875000</v>
          </cell>
          <cell r="Q51">
            <v>331875000</v>
          </cell>
        </row>
        <row r="52">
          <cell r="G52" t="str">
            <v>16701000600000585002</v>
          </cell>
          <cell r="H52" t="str">
            <v>Кредит ва лизинг буйича гаров хисобидан ундирилган мулк "DAULETLI RAMAZAN"</v>
          </cell>
          <cell r="I52" t="str">
            <v>UZS</v>
          </cell>
          <cell r="J52">
            <v>458730000</v>
          </cell>
          <cell r="K52">
            <v>458730000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458730000</v>
          </cell>
          <cell r="Q52">
            <v>458730000</v>
          </cell>
        </row>
        <row r="53">
          <cell r="G53" t="str">
            <v>16701000400000585001</v>
          </cell>
          <cell r="H53" t="str">
            <v>Кредит ва лизинг буйича гаров хисобидан ундирилган мулк</v>
          </cell>
          <cell r="I53" t="str">
            <v>UZS</v>
          </cell>
          <cell r="J53">
            <v>225180450</v>
          </cell>
          <cell r="K53">
            <v>225180450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225180450</v>
          </cell>
          <cell r="Q53">
            <v>225180450</v>
          </cell>
        </row>
        <row r="54">
          <cell r="G54" t="str">
            <v>16701000200000551239</v>
          </cell>
          <cell r="H54" t="str">
            <v>Имущество, принятое на баланс</v>
          </cell>
          <cell r="I54" t="str">
            <v>UZS</v>
          </cell>
          <cell r="J54">
            <v>360000000</v>
          </cell>
          <cell r="K54">
            <v>360000000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360000000</v>
          </cell>
          <cell r="Q54">
            <v>360000000</v>
          </cell>
        </row>
        <row r="55">
          <cell r="G55" t="str">
            <v>16701000300000551238</v>
          </cell>
          <cell r="H55" t="str">
            <v>Gazovot sanoat servis MCHJ Имущество, принятое на баланс</v>
          </cell>
          <cell r="I55" t="str">
            <v>UZS</v>
          </cell>
          <cell r="J55">
            <v>954000000</v>
          </cell>
          <cell r="K55">
            <v>954000000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954000000</v>
          </cell>
          <cell r="Q55">
            <v>954000000</v>
          </cell>
        </row>
        <row r="56">
          <cell r="G56" t="str">
            <v>16701000700001083002</v>
          </cell>
          <cell r="H56" t="str">
            <v>Имущество, принятое на баланс</v>
          </cell>
          <cell r="I56" t="str">
            <v>UZS</v>
          </cell>
          <cell r="J56">
            <v>146250000</v>
          </cell>
          <cell r="K56">
            <v>146250000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146250000</v>
          </cell>
          <cell r="Q56">
            <v>146250000</v>
          </cell>
        </row>
        <row r="57">
          <cell r="G57" t="str">
            <v>16701000500000328020</v>
          </cell>
          <cell r="H57" t="str">
            <v>Чориев Умиджон Термиз ш Ат Термизий кучаси 12/15 хонадон</v>
          </cell>
          <cell r="I57" t="str">
            <v>UZS</v>
          </cell>
          <cell r="J57">
            <v>564000000</v>
          </cell>
          <cell r="K57">
            <v>564000000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564000000</v>
          </cell>
          <cell r="Q57">
            <v>564000000</v>
          </cell>
        </row>
        <row r="58">
          <cell r="G58" t="str">
            <v>16701000500000111001</v>
          </cell>
          <cell r="H58" t="str">
            <v>Имущество, принятое на баланс</v>
          </cell>
          <cell r="I58" t="str">
            <v>UZS</v>
          </cell>
          <cell r="J58">
            <v>370440000</v>
          </cell>
          <cell r="K58">
            <v>370440000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370440000</v>
          </cell>
          <cell r="Q58">
            <v>370440000</v>
          </cell>
        </row>
        <row r="59">
          <cell r="G59" t="str">
            <v>16701000800000328007</v>
          </cell>
          <cell r="H59" t="str">
            <v>Пирматов Шерзод Шойимардонович (Термиз ш.Ат. Термизий кучаси 12/47 хонадон)</v>
          </cell>
          <cell r="I59" t="str">
            <v>UZS</v>
          </cell>
          <cell r="J59">
            <v>482521312</v>
          </cell>
          <cell r="K59">
            <v>482521312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482521312</v>
          </cell>
          <cell r="Q59">
            <v>482521312</v>
          </cell>
        </row>
        <row r="60">
          <cell r="G60" t="str">
            <v>16701000400000551237</v>
          </cell>
          <cell r="H60" t="str">
            <v>"Muzaffar Xursandbek Imkoniyat" MCHJ balansga olingan mulk - dala shiypon (Mulk egasi - Xayitov Sherzod Farxadovich)</v>
          </cell>
          <cell r="I60" t="str">
            <v>UZS</v>
          </cell>
          <cell r="J60">
            <v>208500000</v>
          </cell>
          <cell r="K60">
            <v>208500000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208500000</v>
          </cell>
          <cell r="Q60">
            <v>208500000</v>
          </cell>
        </row>
        <row r="61">
          <cell r="G61" t="str">
            <v>16701000000000328008</v>
          </cell>
          <cell r="H61" t="str">
            <v>Бандихон Агро Экспорт МЧЖ(Юк Рефрижатор Холодилник )транспорт воситаси</v>
          </cell>
          <cell r="I61" t="str">
            <v>UZS</v>
          </cell>
          <cell r="J61">
            <v>228729500</v>
          </cell>
          <cell r="K61">
            <v>228729500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228729500</v>
          </cell>
          <cell r="Q61">
            <v>228729500</v>
          </cell>
        </row>
        <row r="62">
          <cell r="G62" t="str">
            <v>16701000500000328021</v>
          </cell>
          <cell r="H62" t="str">
            <v>Хасанова Нигора Равшановна  (Термиз шахар Ибн Сино кучаси 21 ауй /16 хонадон)</v>
          </cell>
          <cell r="I62" t="str">
            <v>UZS</v>
          </cell>
          <cell r="J62">
            <v>354986925</v>
          </cell>
          <cell r="K62">
            <v>354986925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354986925</v>
          </cell>
          <cell r="Q62">
            <v>354986925</v>
          </cell>
        </row>
        <row r="63">
          <cell r="G63" t="str">
            <v>16701000100000328017</v>
          </cell>
          <cell r="H63" t="str">
            <v>Азия Бетон Срухон МЧЖ (Бойсун т. Шурсой МФЙда жойлашган офис омборхона ва хизмат курсатиш биноси)</v>
          </cell>
          <cell r="I63" t="str">
            <v>UZS</v>
          </cell>
          <cell r="J63">
            <v>418381007.39999998</v>
          </cell>
          <cell r="K63">
            <v>418381007.39999998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418381007.39999998</v>
          </cell>
          <cell r="Q63">
            <v>418381007.39999998</v>
          </cell>
        </row>
        <row r="64">
          <cell r="G64" t="str">
            <v>16701000200000328018</v>
          </cell>
          <cell r="H64" t="str">
            <v>BIRD AZIYA (Бойсун туман Мустакиллик МФЙ меваларни кадоклаш цехи</v>
          </cell>
          <cell r="I64" t="str">
            <v>UZS</v>
          </cell>
          <cell r="J64">
            <v>211139979.59999999</v>
          </cell>
          <cell r="K64">
            <v>211139979.59999999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211139979.59999999</v>
          </cell>
          <cell r="Q64">
            <v>211139979.59999999</v>
          </cell>
        </row>
        <row r="65">
          <cell r="G65" t="str">
            <v>16701000300000328019</v>
          </cell>
          <cell r="H65" t="str">
            <v>BIRD AZIAБойсун туман Косиблар МФЙда жойлашган  савдо дукони ва нонвойхона  биноси</v>
          </cell>
          <cell r="I65" t="str">
            <v>UZS</v>
          </cell>
          <cell r="J65">
            <v>84455969.400000006</v>
          </cell>
          <cell r="K65">
            <v>84455969.400000006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84455969.400000006</v>
          </cell>
          <cell r="Q65">
            <v>84455969.400000006</v>
          </cell>
        </row>
        <row r="66">
          <cell r="G66" t="str">
            <v>16701000900000328002</v>
          </cell>
          <cell r="H66" t="str">
            <v>: "TEXNO-HAMKOR-SAVDO" МЧЖ Термиз шахар Ибн сино кучаси 28уй 5 сонли савдо дукони</v>
          </cell>
          <cell r="I66" t="str">
            <v>UZS</v>
          </cell>
          <cell r="J66">
            <v>604800000</v>
          </cell>
          <cell r="K66">
            <v>604800000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604800000</v>
          </cell>
          <cell r="Q66">
            <v>604800000</v>
          </cell>
        </row>
        <row r="67">
          <cell r="G67" t="str">
            <v>16701000700000328001</v>
          </cell>
          <cell r="H67" t="str">
            <v>BUTAYEVA FAROGAT BABAKULOVNA Термиз шахар Ибн сино кучаси 18/36 хонадон</v>
          </cell>
          <cell r="I67" t="str">
            <v>UZS</v>
          </cell>
          <cell r="J67">
            <v>388500000</v>
          </cell>
          <cell r="K67">
            <v>388500000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388500000</v>
          </cell>
          <cell r="Q67">
            <v>388500000</v>
          </cell>
        </row>
        <row r="68">
          <cell r="G68" t="str">
            <v>16701000900000328003</v>
          </cell>
          <cell r="H68" t="str">
            <v>MAMATOV ALISHER JUMANAZAROVICH Термиз шахар Истиклол кучаси 56/49хонадон</v>
          </cell>
          <cell r="I68" t="str">
            <v>UZS</v>
          </cell>
          <cell r="J68">
            <v>325500000</v>
          </cell>
          <cell r="K68">
            <v>325500000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325500000</v>
          </cell>
          <cell r="Q68">
            <v>325500000</v>
          </cell>
        </row>
        <row r="69">
          <cell r="G69" t="str">
            <v>16701000200000328004</v>
          </cell>
          <cell r="H69" t="str">
            <v>O'SIMLIKLAR DUNYOSI МЧЖ Кумкургон туман Боботог махалласидан жойлашган  иссикхоналардан иборат  умумий ер майдони 5841,4 квм ва курилиш ости майдони 5796кв.Мбулган мулк</v>
          </cell>
          <cell r="I69" t="str">
            <v>UZS</v>
          </cell>
          <cell r="J69">
            <v>299947968</v>
          </cell>
          <cell r="K69">
            <v>299947968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299947968</v>
          </cell>
          <cell r="Q69">
            <v>299947968</v>
          </cell>
        </row>
        <row r="70">
          <cell r="G70" t="str">
            <v>16701000100000498236</v>
          </cell>
          <cell r="H70" t="str">
            <v>Фаргона ш Кимёгарлар 9 уйда жойлашган музлатгич, мевасабзавотларни куритиш ва кадоклаш ёрдамчи бинолар (O'zmatbaa taminot МЧЖ)</v>
          </cell>
          <cell r="I70" t="str">
            <v>UZS</v>
          </cell>
          <cell r="J70">
            <v>8586717909.3999996</v>
          </cell>
          <cell r="K70">
            <v>8586717909.3999996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8586717909.3999996</v>
          </cell>
          <cell r="Q70">
            <v>8586717909.3999996</v>
          </cell>
        </row>
        <row r="71">
          <cell r="G71" t="str">
            <v>16701000000000498238</v>
          </cell>
          <cell r="H71" t="str">
            <v>Фаргона туман Хонкиз МФЙ жойлашган пиллахона бино иншоотлар, меваларни саклаш хонаси (ООО O'KTAMBEK XOJI OTA FAYZ)</v>
          </cell>
          <cell r="I71" t="str">
            <v>UZS</v>
          </cell>
          <cell r="J71">
            <v>1137000000</v>
          </cell>
          <cell r="K71">
            <v>1137000000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1137000000</v>
          </cell>
          <cell r="Q71">
            <v>1137000000</v>
          </cell>
        </row>
        <row r="72">
          <cell r="G72" t="str">
            <v>16701000400000328005</v>
          </cell>
          <cell r="H72" t="str">
            <v>OOO BIRD AZIA  Бойсун туман Шуроб МФЙда  Саноатгароинвестга карашли Албастр Цех биноси (ер майдонидан фойдаланиш  хукуки</v>
          </cell>
          <cell r="I72" t="str">
            <v>UZS</v>
          </cell>
          <cell r="J72">
            <v>1562435966</v>
          </cell>
          <cell r="K72">
            <v>1562435966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1562435966</v>
          </cell>
          <cell r="Q72">
            <v>1562435966</v>
          </cell>
        </row>
        <row r="73">
          <cell r="G73" t="str">
            <v>16701000600000328006</v>
          </cell>
          <cell r="H73" t="str">
            <v>"TRANS IMPEX" MCHJ(Кахрамон МФЙда жой. Маьмурий ва ёрдамчи биноларда иссикхона ва музлатгич биносигамузлатгич.1000 т)</v>
          </cell>
          <cell r="I73" t="str">
            <v>UZS</v>
          </cell>
          <cell r="J73">
            <v>1996847931</v>
          </cell>
          <cell r="K73">
            <v>1996847931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1996847931</v>
          </cell>
          <cell r="Q73">
            <v>1996847931</v>
          </cell>
        </row>
        <row r="74">
          <cell r="G74" t="str">
            <v>16701000500000551236</v>
          </cell>
          <cell r="H74" t="str">
            <v>"Khiva  agrofruit produkt" ХК кред. буй. гаров хис. ундирилган мулк - савдо шахобчаси (мулк эгаси Жонибеков Сардор)</v>
          </cell>
          <cell r="I74" t="str">
            <v>UZS</v>
          </cell>
          <cell r="J74">
            <v>252345066.25</v>
          </cell>
          <cell r="K74">
            <v>252345066.25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252345066.25</v>
          </cell>
          <cell r="Q74">
            <v>252345066.25</v>
          </cell>
        </row>
        <row r="75">
          <cell r="G75" t="str">
            <v>16701000800001084001</v>
          </cell>
          <cell r="H75" t="str">
            <v>Имущество, принятое на баланс</v>
          </cell>
          <cell r="I75" t="str">
            <v>UZS</v>
          </cell>
          <cell r="J75">
            <v>41803667.950000003</v>
          </cell>
          <cell r="K75">
            <v>41803667.950000003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41803667.950000003</v>
          </cell>
          <cell r="Q75">
            <v>41803667.950000003</v>
          </cell>
        </row>
        <row r="76">
          <cell r="G76" t="str">
            <v>16701000900001019001</v>
          </cell>
          <cell r="H76" t="str">
            <v>SHOX FAYZ MED FARM Кредит ва лизинг буйича гаров хисобидан ундирилган 720 млн мулк</v>
          </cell>
          <cell r="I76" t="str">
            <v>UZS</v>
          </cell>
          <cell r="J76">
            <v>721700000</v>
          </cell>
          <cell r="K76">
            <v>721700000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721700000</v>
          </cell>
          <cell r="Q76">
            <v>721700000</v>
          </cell>
        </row>
        <row r="77">
          <cell r="G77" t="str">
            <v>16701000300000982019</v>
          </cell>
          <cell r="H77" t="str">
            <v>ЧП "FAYZIBEK-STROY-INVEST" (стадион)</v>
          </cell>
          <cell r="I77" t="str">
            <v>UZS</v>
          </cell>
          <cell r="J77">
            <v>3029668700</v>
          </cell>
          <cell r="K77">
            <v>3029668700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3029668700</v>
          </cell>
          <cell r="Q77">
            <v>3029668700</v>
          </cell>
        </row>
        <row r="78">
          <cell r="G78" t="str">
            <v>16701000200000982018</v>
          </cell>
          <cell r="H78" t="str">
            <v>ЧП "FAYZIBEK-STROY-INVEST"</v>
          </cell>
          <cell r="I78" t="str">
            <v>UZS</v>
          </cell>
          <cell r="J78">
            <v>1704307708.97</v>
          </cell>
          <cell r="K78">
            <v>1704307708.97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1704307708.97</v>
          </cell>
          <cell r="Q78">
            <v>1704307708.97</v>
          </cell>
        </row>
        <row r="79">
          <cell r="G79" t="str">
            <v>16701000900000368056</v>
          </cell>
          <cell r="H79" t="str">
            <v>BEK TEKS МЧЖ - Тукимачилик ва тикувчилик асбоб ускуналари (Жиззах шахар, Сайилжой МФЙ, Сайилжой к 1 уйда жойлашган)</v>
          </cell>
          <cell r="I79" t="str">
            <v>UZS</v>
          </cell>
          <cell r="J79">
            <v>36506720000</v>
          </cell>
          <cell r="K79">
            <v>36506720000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36506720000</v>
          </cell>
          <cell r="Q79">
            <v>36506720000</v>
          </cell>
        </row>
        <row r="80">
          <cell r="G80" t="str">
            <v>16701000900000368048</v>
          </cell>
          <cell r="H80" t="str">
            <v>BEK TEKS МЧЖ -Ишлаб чикариш бино ва иншоатлари (Жиззах шахар, Сайилжой МФЙ, Сайилжой к 1 уй)</v>
          </cell>
          <cell r="I80" t="str">
            <v>UZS</v>
          </cell>
          <cell r="J80">
            <v>40007280000</v>
          </cell>
          <cell r="K80">
            <v>40007280000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40007280000</v>
          </cell>
          <cell r="Q80">
            <v>40007280000</v>
          </cell>
        </row>
        <row r="81">
          <cell r="G81"/>
          <cell r="H81" t="str">
            <v>UZS</v>
          </cell>
          <cell r="I81">
            <v>127500144024.14999</v>
          </cell>
          <cell r="J81">
            <v>127500144024.14999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127500144024.14999</v>
          </cell>
          <cell r="P81">
            <v>127500144024.14999</v>
          </cell>
          <cell r="Q81"/>
        </row>
        <row r="82">
          <cell r="G82"/>
          <cell r="H82"/>
          <cell r="I82"/>
          <cell r="J82" t="str">
            <v>S_SBALIN3</v>
          </cell>
          <cell r="K82"/>
          <cell r="L82">
            <v>0</v>
          </cell>
          <cell r="M82"/>
          <cell r="N82">
            <v>0</v>
          </cell>
          <cell r="O82"/>
          <cell r="P82">
            <v>127500144024.14999</v>
          </cell>
          <cell r="Q82"/>
        </row>
        <row r="83">
          <cell r="G83"/>
          <cell r="H83" t="str">
            <v>UZS</v>
          </cell>
          <cell r="I83">
            <v>127500144024.14999</v>
          </cell>
          <cell r="J83">
            <v>127500144024.14999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127500144024.14999</v>
          </cell>
          <cell r="P83">
            <v>127500144024.14999</v>
          </cell>
          <cell r="Q83"/>
        </row>
        <row r="84">
          <cell r="G84"/>
          <cell r="H84"/>
          <cell r="I84"/>
          <cell r="J84" t="str">
            <v>S_SBALIN2</v>
          </cell>
          <cell r="K84"/>
          <cell r="L84">
            <v>0</v>
          </cell>
          <cell r="M84"/>
          <cell r="N84">
            <v>0</v>
          </cell>
          <cell r="O84"/>
          <cell r="P84">
            <v>127500144024.14999</v>
          </cell>
          <cell r="Q84"/>
        </row>
        <row r="85">
          <cell r="G85"/>
          <cell r="H85" t="str">
            <v>UZS</v>
          </cell>
          <cell r="I85">
            <v>127500144024.14999</v>
          </cell>
          <cell r="J85">
            <v>127500144024.14999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127500144024.14999</v>
          </cell>
          <cell r="P85">
            <v>127500144024.14999</v>
          </cell>
          <cell r="Q85"/>
        </row>
        <row r="86">
          <cell r="G86"/>
          <cell r="H86"/>
          <cell r="I86"/>
          <cell r="J86">
            <v>127500144024.14999</v>
          </cell>
          <cell r="K86"/>
          <cell r="L86">
            <v>0</v>
          </cell>
          <cell r="M86"/>
          <cell r="N86">
            <v>0</v>
          </cell>
          <cell r="O86"/>
          <cell r="P86">
            <v>127500144024.14999</v>
          </cell>
          <cell r="Q86"/>
        </row>
        <row r="87"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</row>
        <row r="88">
          <cell r="G88"/>
          <cell r="H88"/>
          <cell r="I88"/>
          <cell r="J88"/>
          <cell r="K88"/>
          <cell r="L88"/>
          <cell r="M88"/>
          <cell r="N88"/>
          <cell r="O88"/>
          <cell r="P88"/>
          <cell r="Q88"/>
        </row>
        <row r="89">
          <cell r="G89"/>
          <cell r="H89"/>
          <cell r="I89"/>
          <cell r="J89"/>
          <cell r="K89"/>
          <cell r="L89"/>
          <cell r="M89"/>
          <cell r="N89"/>
          <cell r="O89"/>
          <cell r="P89"/>
          <cell r="Q89"/>
        </row>
        <row r="90">
          <cell r="G90"/>
          <cell r="H90"/>
          <cell r="I90"/>
          <cell r="J90">
            <v>150065852214.75</v>
          </cell>
          <cell r="K90"/>
          <cell r="L90">
            <v>0</v>
          </cell>
          <cell r="M90"/>
          <cell r="N90">
            <v>0</v>
          </cell>
          <cell r="O90"/>
          <cell r="P90">
            <v>150065852214.75</v>
          </cell>
          <cell r="Q90"/>
        </row>
        <row r="93"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</row>
      </sheetData>
      <sheetData sheetId="1">
        <row r="6">
          <cell r="H6" t="str">
            <v>16701000500000111001</v>
          </cell>
        </row>
        <row r="8">
          <cell r="H8" t="str">
            <v>16701000700000200101</v>
          </cell>
        </row>
        <row r="9">
          <cell r="H9" t="str">
            <v>16701000400000200105</v>
          </cell>
        </row>
        <row r="10">
          <cell r="H10" t="str">
            <v>16701000600000200106</v>
          </cell>
        </row>
        <row r="13">
          <cell r="H13" t="str">
            <v>16701000400000226002</v>
          </cell>
        </row>
        <row r="14">
          <cell r="H14" t="str">
            <v>16701000800000226004</v>
          </cell>
        </row>
        <row r="15">
          <cell r="H15" t="str">
            <v>16701000000000226005</v>
          </cell>
        </row>
        <row r="16">
          <cell r="H16" t="str">
            <v>16701000100000226011</v>
          </cell>
        </row>
        <row r="17">
          <cell r="H17" t="str">
            <v>16701000200000226012</v>
          </cell>
        </row>
        <row r="20">
          <cell r="H20" t="str">
            <v>16701000100000328009</v>
          </cell>
        </row>
        <row r="21">
          <cell r="H21" t="str">
            <v>16701000000000328015</v>
          </cell>
        </row>
        <row r="22">
          <cell r="H22" t="str">
            <v>16701000900000328016</v>
          </cell>
        </row>
        <row r="23">
          <cell r="H23" t="str">
            <v>16701000600000328011</v>
          </cell>
        </row>
        <row r="24">
          <cell r="H24" t="str">
            <v>16701000700000328012</v>
          </cell>
        </row>
        <row r="25">
          <cell r="H25" t="str">
            <v>16701000100000328055</v>
          </cell>
        </row>
        <row r="26">
          <cell r="H26" t="str">
            <v>16701000400000328054</v>
          </cell>
        </row>
        <row r="27">
          <cell r="H27" t="str">
            <v>16701000900000328056</v>
          </cell>
        </row>
        <row r="28">
          <cell r="H28" t="str">
            <v>16701000600000328057</v>
          </cell>
        </row>
        <row r="29">
          <cell r="H29" t="str">
            <v>16701000300000328058</v>
          </cell>
        </row>
        <row r="30">
          <cell r="H30" t="str">
            <v>16701000900000328059</v>
          </cell>
        </row>
        <row r="31">
          <cell r="H31" t="str">
            <v>16701000500000328060</v>
          </cell>
        </row>
        <row r="32">
          <cell r="H32" t="str">
            <v>16701000100000328061</v>
          </cell>
        </row>
        <row r="33">
          <cell r="H33" t="str">
            <v>16701000200000328004</v>
          </cell>
        </row>
        <row r="34">
          <cell r="H34" t="str">
            <v>16701000700000328001</v>
          </cell>
        </row>
        <row r="35">
          <cell r="H35" t="str">
            <v>16701000900000328003</v>
          </cell>
        </row>
        <row r="36">
          <cell r="H36" t="str">
            <v>16701000900000328002</v>
          </cell>
        </row>
        <row r="37">
          <cell r="H37" t="str">
            <v>16701000600000328006</v>
          </cell>
        </row>
        <row r="38">
          <cell r="H38" t="str">
            <v>16701000400000328005</v>
          </cell>
        </row>
        <row r="39">
          <cell r="H39" t="str">
            <v>16701000800000328007</v>
          </cell>
        </row>
        <row r="40">
          <cell r="H40" t="str">
            <v>16701000000000328008</v>
          </cell>
        </row>
        <row r="41">
          <cell r="H41" t="str">
            <v>16701000500000328020</v>
          </cell>
        </row>
        <row r="42">
          <cell r="H42" t="str">
            <v>16701000500000328021</v>
          </cell>
        </row>
        <row r="43">
          <cell r="H43" t="str">
            <v>16701000100000328017</v>
          </cell>
        </row>
        <row r="44">
          <cell r="H44" t="str">
            <v>16701000200000328018</v>
          </cell>
        </row>
        <row r="45">
          <cell r="H45" t="str">
            <v>16701000300000328019</v>
          </cell>
        </row>
        <row r="48">
          <cell r="H48" t="str">
            <v>16701000900000368035</v>
          </cell>
        </row>
        <row r="49">
          <cell r="H49" t="str">
            <v>16701000200000368047</v>
          </cell>
        </row>
        <row r="50">
          <cell r="H50" t="str">
            <v>16701000900000368048</v>
          </cell>
        </row>
        <row r="51">
          <cell r="H51" t="str">
            <v>16701000900000368056</v>
          </cell>
        </row>
        <row r="54">
          <cell r="H54" t="str">
            <v>16701000800010725067</v>
          </cell>
        </row>
        <row r="57">
          <cell r="H57" t="str">
            <v>16701000100000498236</v>
          </cell>
        </row>
        <row r="58">
          <cell r="H58" t="str">
            <v>16701000000000498238</v>
          </cell>
        </row>
        <row r="61">
          <cell r="H61" t="str">
            <v>16701000900000551190</v>
          </cell>
        </row>
        <row r="62">
          <cell r="H62" t="str">
            <v>16701000200000551191</v>
          </cell>
        </row>
        <row r="63">
          <cell r="H63" t="str">
            <v>16701000300000551194</v>
          </cell>
        </row>
        <row r="64">
          <cell r="H64" t="str">
            <v>16701000500000551236</v>
          </cell>
        </row>
        <row r="65">
          <cell r="H65" t="str">
            <v>16701000800000551214</v>
          </cell>
        </row>
        <row r="66">
          <cell r="H66" t="str">
            <v>16701000200000551239</v>
          </cell>
        </row>
        <row r="67">
          <cell r="H67" t="str">
            <v>16701000300000551238</v>
          </cell>
        </row>
        <row r="68">
          <cell r="H68" t="str">
            <v>16701000400000551237</v>
          </cell>
        </row>
        <row r="71">
          <cell r="H71" t="str">
            <v>16701000600000585002</v>
          </cell>
        </row>
        <row r="72">
          <cell r="H72" t="str">
            <v>16701000400000585001</v>
          </cell>
        </row>
        <row r="75">
          <cell r="H75" t="str">
            <v>16701000900000982016</v>
          </cell>
        </row>
        <row r="76">
          <cell r="H76" t="str">
            <v>16701000300000982019</v>
          </cell>
        </row>
        <row r="77">
          <cell r="H77" t="str">
            <v>16701000200000982018</v>
          </cell>
        </row>
        <row r="80">
          <cell r="H80" t="str">
            <v>16701000100001019036</v>
          </cell>
        </row>
        <row r="81">
          <cell r="H81" t="str">
            <v>16701000200001019035</v>
          </cell>
        </row>
        <row r="82">
          <cell r="H82" t="str">
            <v>16701000900001019001</v>
          </cell>
        </row>
        <row r="83">
          <cell r="H83" t="str">
            <v>16701000900001019037</v>
          </cell>
        </row>
        <row r="86">
          <cell r="H86" t="str">
            <v>16701000900001083003</v>
          </cell>
        </row>
        <row r="87">
          <cell r="H87" t="str">
            <v>16701000200001083005</v>
          </cell>
        </row>
        <row r="88">
          <cell r="H88" t="str">
            <v>16701000700001083002</v>
          </cell>
        </row>
        <row r="91">
          <cell r="H91" t="str">
            <v>16701000100001084016</v>
          </cell>
        </row>
        <row r="92">
          <cell r="H92" t="str">
            <v>16701000800001084001</v>
          </cell>
        </row>
        <row r="95">
          <cell r="H95" t="str">
            <v>16701000700001171003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1FDA3-3510-43C3-B8EF-B55C14D5BB71}">
  <sheetPr>
    <tabColor rgb="FFFF0000"/>
  </sheetPr>
  <dimension ref="A1:H220"/>
  <sheetViews>
    <sheetView showGridLines="0" tabSelected="1" view="pageBreakPreview" zoomScaleNormal="100" zoomScaleSheetLayoutView="100" workbookViewId="0">
      <selection activeCell="F18" sqref="F18"/>
    </sheetView>
  </sheetViews>
  <sheetFormatPr defaultColWidth="9.140625" defaultRowHeight="15.75" x14ac:dyDescent="0.25"/>
  <cols>
    <col min="1" max="1" width="16.5703125" style="3" bestFit="1" customWidth="1"/>
    <col min="2" max="2" width="32.42578125" style="3" customWidth="1"/>
    <col min="3" max="3" width="14" style="9" customWidth="1"/>
    <col min="4" max="4" width="17.140625" style="3" customWidth="1"/>
    <col min="5" max="5" width="20.140625" style="3" customWidth="1"/>
    <col min="6" max="6" width="14.7109375" style="2" customWidth="1"/>
    <col min="7" max="7" width="15.5703125" style="2" customWidth="1"/>
    <col min="8" max="8" width="16.5703125" style="2" customWidth="1"/>
    <col min="9" max="16384" width="9.140625" style="2"/>
  </cols>
  <sheetData>
    <row r="1" spans="1:8" ht="15.75" customHeight="1" x14ac:dyDescent="0.25">
      <c r="A1" s="321"/>
      <c r="B1" s="321"/>
      <c r="C1" s="97"/>
      <c r="D1" s="322" t="s">
        <v>416</v>
      </c>
      <c r="E1" s="322"/>
    </row>
    <row r="2" spans="1:8" ht="15.75" customHeight="1" x14ac:dyDescent="0.25">
      <c r="A2" s="314"/>
      <c r="B2" s="314"/>
      <c r="C2" s="109"/>
      <c r="D2" s="325" t="s">
        <v>411</v>
      </c>
      <c r="E2" s="325"/>
    </row>
    <row r="3" spans="1:8" ht="15.75" customHeight="1" x14ac:dyDescent="0.25">
      <c r="A3" s="314"/>
      <c r="B3" s="314"/>
      <c r="C3" s="109"/>
      <c r="D3" s="325" t="s">
        <v>412</v>
      </c>
      <c r="E3" s="325"/>
    </row>
    <row r="4" spans="1:8" ht="15.75" customHeight="1" x14ac:dyDescent="0.25">
      <c r="A4" s="314"/>
      <c r="B4" s="314"/>
      <c r="C4" s="109"/>
      <c r="D4" s="325" t="s">
        <v>413</v>
      </c>
      <c r="E4" s="325"/>
    </row>
    <row r="5" spans="1:8" ht="15.75" customHeight="1" x14ac:dyDescent="0.25">
      <c r="A5" s="314"/>
      <c r="B5" s="314"/>
      <c r="C5" s="109"/>
      <c r="D5" s="326" t="s">
        <v>414</v>
      </c>
      <c r="E5" s="326"/>
    </row>
    <row r="6" spans="1:8" ht="16.5" x14ac:dyDescent="0.25">
      <c r="A6" s="314"/>
      <c r="B6" s="314"/>
      <c r="C6" s="109"/>
      <c r="D6" s="109"/>
      <c r="E6" s="110"/>
    </row>
    <row r="7" spans="1:8" ht="15.75" customHeight="1" x14ac:dyDescent="0.25">
      <c r="A7" s="314"/>
      <c r="B7" s="314"/>
      <c r="C7" s="109"/>
      <c r="D7" s="325" t="s">
        <v>415</v>
      </c>
      <c r="E7" s="325"/>
    </row>
    <row r="8" spans="1:8" x14ac:dyDescent="0.25">
      <c r="A8" s="314"/>
      <c r="B8" s="314"/>
      <c r="C8" s="109"/>
      <c r="D8" s="109" t="s">
        <v>5607</v>
      </c>
      <c r="E8" s="109"/>
    </row>
    <row r="9" spans="1:8" x14ac:dyDescent="0.25">
      <c r="A9" s="324" t="s">
        <v>410</v>
      </c>
      <c r="B9" s="324"/>
      <c r="C9" s="324"/>
      <c r="D9" s="324"/>
      <c r="E9" s="324"/>
      <c r="F9" s="324"/>
      <c r="G9" s="324"/>
      <c r="H9" s="324"/>
    </row>
    <row r="10" spans="1:8" ht="33.75" customHeight="1" x14ac:dyDescent="0.25">
      <c r="A10" s="323" t="s">
        <v>5606</v>
      </c>
      <c r="B10" s="323"/>
      <c r="C10" s="323"/>
      <c r="D10" s="323"/>
      <c r="E10" s="323"/>
      <c r="F10" s="323"/>
      <c r="G10" s="323"/>
      <c r="H10" s="323"/>
    </row>
    <row r="11" spans="1:8" x14ac:dyDescent="0.25">
      <c r="A11" s="320"/>
      <c r="B11" s="320"/>
      <c r="C11" s="320"/>
      <c r="D11" s="320"/>
      <c r="E11" s="320"/>
    </row>
    <row r="12" spans="1:8" x14ac:dyDescent="0.25">
      <c r="A12" s="1"/>
      <c r="B12" s="1"/>
      <c r="C12" s="84"/>
      <c r="E12" s="118"/>
    </row>
    <row r="13" spans="1:8" s="3" customFormat="1" ht="62.25" customHeight="1" x14ac:dyDescent="0.25">
      <c r="A13" s="98" t="s">
        <v>1</v>
      </c>
      <c r="B13" s="98" t="s">
        <v>2</v>
      </c>
      <c r="C13" s="99" t="s">
        <v>3</v>
      </c>
      <c r="D13" s="98" t="s">
        <v>4</v>
      </c>
      <c r="E13" s="98" t="s">
        <v>5</v>
      </c>
      <c r="F13" s="117" t="s">
        <v>3</v>
      </c>
      <c r="G13" s="117" t="s">
        <v>4</v>
      </c>
      <c r="H13" s="178" t="s">
        <v>5</v>
      </c>
    </row>
    <row r="14" spans="1:8" s="3" customFormat="1" x14ac:dyDescent="0.25">
      <c r="A14" s="100" t="s">
        <v>6</v>
      </c>
      <c r="B14" s="100" t="s">
        <v>7</v>
      </c>
      <c r="C14" s="100" t="s">
        <v>444</v>
      </c>
      <c r="D14" s="100">
        <v>4</v>
      </c>
      <c r="E14" s="100" t="s">
        <v>445</v>
      </c>
      <c r="F14" s="105" t="s">
        <v>403</v>
      </c>
      <c r="G14" s="105"/>
      <c r="H14" s="179" t="s">
        <v>403</v>
      </c>
    </row>
    <row r="15" spans="1:8" x14ac:dyDescent="0.25">
      <c r="A15" s="40" t="s">
        <v>8</v>
      </c>
      <c r="B15" s="40" t="s">
        <v>9</v>
      </c>
      <c r="C15" s="63">
        <f>'00111'!C9+'00192'!C9+'00200'!C9+'00226'!C9+'00282'!C9+'00328'!C9+'00368'!C9+'00446'!C9+'00498'!C9+'00551'!C9+'00585'!C9+'00982'!C9+'00986'!C9+'00989'!C9+'01019'!C9+'01083'!C9+'01084'!C9+'01144'!C9+'01154'!C9+'01171'!C9</f>
        <v>30</v>
      </c>
      <c r="D15" s="101">
        <f>'00111'!D9+'00192'!D9+'00200'!D9+'00226'!D9+'00282'!D9+'00328'!D9+'00368'!D9+'00446'!D9+'00498'!D9+'00551'!D9+'00585'!D9+'00982'!D9+'00986'!D9+'00989'!D9+'01019'!D9+'01083'!D9+'01084'!D9+'01144'!D9+'01154'!D9+'01171'!D9</f>
        <v>0</v>
      </c>
      <c r="E15" s="32">
        <f>'00111'!E9+'00192'!E9+'00200'!E9+'00226'!E9+'00282'!E9+'00328'!E9+'00368'!E9+'00446'!E9+'00498'!E9+'00551'!E9+'00585'!E9+'00982'!E9+'00986'!E9+'00989'!E9+'01019'!E9+'01083'!E9+'01084'!E9+'01144'!E9+'01154'!E9+'01171'!E9</f>
        <v>3881712</v>
      </c>
      <c r="F15" s="66">
        <f>SUM(F16:F25)</f>
        <v>17</v>
      </c>
      <c r="G15" s="66">
        <f t="shared" ref="G15:H15" si="0">SUM(G16:G25)</f>
        <v>1652382</v>
      </c>
      <c r="H15" s="111">
        <f t="shared" si="0"/>
        <v>1652382</v>
      </c>
    </row>
    <row r="16" spans="1:8" x14ac:dyDescent="0.25">
      <c r="A16" s="26" t="s">
        <v>10</v>
      </c>
      <c r="B16" s="26" t="s">
        <v>11</v>
      </c>
      <c r="C16" s="27">
        <f>'00111'!C10+'00192'!C10+'00200'!C10+'00226'!C10+'00282'!C10+'00328'!C10+'00368'!C10+'00446'!C10+'00498'!C10+'00551'!C10+'00585'!C10+'00982'!C10+'00986'!C10+'00989'!C10+'01019'!C10+'01083'!C10+'01084'!C10+'01144'!C10+'01154'!C10+'01171'!C10</f>
        <v>0</v>
      </c>
      <c r="D16" s="102">
        <f>'00111'!D10+'00192'!D10+'00200'!D10+'00226'!D10+'00282'!D10+'00328'!D10+'00368'!D10+'00446'!D10+'00498'!D10+'00551'!D10+'00585'!D10+'00982'!D10+'00986'!D10+'00989'!D10+'01019'!D10+'01083'!D10+'01084'!D10+'01144'!D10+'01154'!D10+'01171'!D10</f>
        <v>0</v>
      </c>
      <c r="E16" s="28">
        <f>'00111'!E10+'00192'!E10+'00200'!E10+'00226'!E10+'00282'!E10+'00328'!E10+'00368'!E10+'00446'!E10+'00498'!E10+'00551'!E10+'00585'!E10+'00982'!E10+'00986'!E10+'00989'!E10+'01019'!E10+'01083'!E10+'01084'!E10+'01144'!E10+'01154'!E10+'01171'!E10</f>
        <v>0</v>
      </c>
      <c r="F16" s="64">
        <f>'00111'!F10+'00192'!F10+'00200'!F10+'00226'!F10+'00282'!F10+'00328'!F10+'00368'!F10+'00446'!F10+'00498'!F10+'00551'!F10+'00585'!F10+'00982'!F10+'00986'!F10+'00989'!F10+'01019'!F10+'01083'!F10+'01084'!F10+'01144'!F10+'01154'!F10+'01171'!F10</f>
        <v>0</v>
      </c>
      <c r="G16" s="64">
        <f>'00111'!G10+'00192'!G10+'00200'!G10+'00226'!G10+'00282'!G10+'00328'!G10+'00368'!G10+'00446'!G10+'00498'!G10+'00551'!G10+'00585'!G10+'00982'!G10+'00986'!G10+'00989'!G10+'01019'!G10+'01083'!G10+'01084'!G10+'01144'!G10+'01154'!G10+'01171'!G10</f>
        <v>0</v>
      </c>
      <c r="H16" s="187">
        <f>'00111'!H10+'00192'!H10+'00200'!H10+'00226'!H10+'00282'!H10+'00328'!H10+'00368'!H10+'00446'!H10+'00498'!H10+'00551'!H10+'00585'!H10+'00982'!H10+'00986'!H10+'00989'!H10+'01019'!H10+'01083'!H10+'01084'!H10+'01144'!H10+'01154'!H10+'01171'!H10</f>
        <v>0</v>
      </c>
    </row>
    <row r="17" spans="1:8" x14ac:dyDescent="0.25">
      <c r="A17" s="26" t="s">
        <v>12</v>
      </c>
      <c r="B17" s="26" t="s">
        <v>13</v>
      </c>
      <c r="C17" s="27">
        <f>'00111'!C11+'00192'!C11+'00200'!C11+'00226'!C11+'00282'!C11+'00328'!C11+'00368'!C11+'00446'!C11+'00498'!C11+'00551'!C11+'00585'!C11+'00982'!C11+'00986'!C11+'00989'!C11+'01019'!C11+'01083'!C11+'01084'!C11+'01144'!C11+'01154'!C11+'01171'!C11</f>
        <v>0</v>
      </c>
      <c r="D17" s="102">
        <f>'00111'!D11+'00192'!D11+'00200'!D11+'00226'!D11+'00282'!D11+'00328'!D11+'00368'!D11+'00446'!D11+'00498'!D11+'00551'!D11+'00585'!D11+'00982'!D11+'00986'!D11+'00989'!D11+'01019'!D11+'01083'!D11+'01084'!D11+'01144'!D11+'01154'!D11+'01171'!D11</f>
        <v>0</v>
      </c>
      <c r="E17" s="28">
        <f>'00111'!E11+'00192'!E11+'00200'!E11+'00226'!E11+'00282'!E11+'00328'!E11+'00368'!E11+'00446'!E11+'00498'!E11+'00551'!E11+'00585'!E11+'00982'!E11+'00986'!E11+'00989'!E11+'01019'!E11+'01083'!E11+'01084'!E11+'01144'!E11+'01154'!E11+'01171'!E11</f>
        <v>0</v>
      </c>
      <c r="F17" s="64">
        <f>'00111'!F11+'00192'!F11+'00200'!F11+'00226'!F11+'00282'!F11+'00328'!F11+'00368'!F11+'00446'!F11+'00498'!F11+'00551'!F11+'00585'!F11+'00982'!F11+'00986'!F11+'00989'!F11+'01019'!F11+'01083'!F11+'01084'!F11+'01144'!F11+'01154'!F11+'01171'!F11</f>
        <v>0</v>
      </c>
      <c r="G17" s="64">
        <f>'00111'!G11+'00192'!G11+'00200'!G11+'00226'!G11+'00282'!G11+'00328'!G11+'00368'!G11+'00446'!G11+'00498'!G11+'00551'!G11+'00585'!G11+'00982'!G11+'00986'!G11+'00989'!G11+'01019'!G11+'01083'!G11+'01084'!G11+'01144'!G11+'01154'!G11+'01171'!G11</f>
        <v>0</v>
      </c>
      <c r="H17" s="187">
        <f>'00111'!H11+'00192'!H11+'00200'!H11+'00226'!H11+'00282'!H11+'00328'!H11+'00368'!H11+'00446'!H11+'00498'!H11+'00551'!H11+'00585'!H11+'00982'!H11+'00986'!H11+'00989'!H11+'01019'!H11+'01083'!H11+'01084'!H11+'01144'!H11+'01154'!H11+'01171'!H11</f>
        <v>0</v>
      </c>
    </row>
    <row r="18" spans="1:8" x14ac:dyDescent="0.25">
      <c r="A18" s="26" t="s">
        <v>14</v>
      </c>
      <c r="B18" s="26" t="s">
        <v>15</v>
      </c>
      <c r="C18" s="27">
        <f>'00111'!C12+'00192'!C12+'00200'!C12+'00226'!C12+'00282'!C12+'00328'!C12+'00368'!C12+'00446'!C12+'00498'!C12+'00551'!C12+'00585'!C12+'00982'!C12+'00986'!C12+'00989'!C12+'01019'!C12+'01083'!C12+'01084'!C12+'01144'!C12+'01154'!C12+'01171'!C12</f>
        <v>2</v>
      </c>
      <c r="D18" s="102">
        <v>116000</v>
      </c>
      <c r="E18" s="28">
        <f>'00111'!E12+'00192'!E12+'00200'!E12+'00226'!E12+'00282'!E12+'00328'!E12+'00368'!E12+'00446'!E12+'00498'!E12+'00551'!E12+'00585'!E12+'00982'!E12+'00986'!E12+'00989'!E12+'01019'!E12+'01083'!E12+'01084'!E12+'01144'!E12+'01154'!E12+'01171'!E12</f>
        <v>232000</v>
      </c>
      <c r="F18" s="64">
        <f>'00111'!F12+'00192'!F12+'00200'!F12+'00226'!F12+'00282'!F12+'00328'!F12+'00368'!F12+'00446'!F12+'00498'!F12+'00551'!F12+'00585'!F12+'00982'!F12+'00986'!F12+'00989'!F12+'01019'!F12+'01083'!F12+'01084'!F12+'01144'!F12+'01154'!F12+'01171'!F12</f>
        <v>3</v>
      </c>
      <c r="G18" s="64">
        <f>'00111'!G12+'00192'!G12+'00200'!G12+'00226'!G12+'00282'!G12+'00328'!G12+'00368'!G12+'00446'!G12+'00498'!G12+'00551'!G12+'00585'!G12+'00982'!G12+'00986'!G12+'00989'!G12+'01019'!G12+'01083'!G12+'01084'!G12+'01144'!G12+'01154'!G12+'01171'!G12</f>
        <v>367195</v>
      </c>
      <c r="H18" s="187">
        <f>'00111'!H12+'00192'!H12+'00200'!H12+'00226'!H12+'00282'!H12+'00328'!H12+'00368'!H12+'00446'!H12+'00498'!H12+'00551'!H12+'00585'!H12+'00982'!H12+'00986'!H12+'00989'!H12+'01019'!H12+'01083'!H12+'01084'!H12+'01144'!H12+'01154'!H12+'01171'!H12</f>
        <v>367195</v>
      </c>
    </row>
    <row r="19" spans="1:8" x14ac:dyDescent="0.25">
      <c r="A19" s="26" t="s">
        <v>16</v>
      </c>
      <c r="B19" s="26" t="s">
        <v>17</v>
      </c>
      <c r="C19" s="27">
        <f>'00111'!C13+'00192'!C13+'00200'!C13+'00226'!C13+'00282'!C13+'00328'!C13+'00368'!C13+'00446'!C13+'00498'!C13+'00551'!C13+'00585'!C13+'00982'!C13+'00986'!C13+'00989'!C13+'01019'!C13+'01083'!C13+'01084'!C13+'01144'!C13+'01154'!C13+'01171'!C13</f>
        <v>21</v>
      </c>
      <c r="D19" s="102">
        <v>80462.48</v>
      </c>
      <c r="E19" s="28">
        <f>'00111'!E13+'00192'!E13+'00200'!E13+'00226'!E13+'00282'!E13+'00328'!E13+'00368'!E13+'00446'!E13+'00498'!E13+'00551'!E13+'00585'!E13+'00982'!E13+'00986'!E13+'00989'!E13+'01019'!E13+'01083'!E13+'01084'!E13+'01144'!E13+'01154'!E13+'01171'!E13</f>
        <v>1689712</v>
      </c>
      <c r="F19" s="64">
        <f>'00111'!F13+'00192'!F13+'00200'!F13+'00226'!F13+'00282'!F13+'00328'!F13+'00368'!F13+'00446'!F13+'00498'!F13+'00551'!F13+'00585'!F13+'00982'!F13+'00986'!F13+'00989'!F13+'01019'!F13+'01083'!F13+'01084'!F13+'01144'!F13+'01154'!F13+'01171'!F13</f>
        <v>3</v>
      </c>
      <c r="G19" s="64">
        <f>'00111'!G13+'00192'!G13+'00200'!G13+'00226'!G13+'00282'!G13+'00328'!G13+'00368'!G13+'00446'!G13+'00498'!G13+'00551'!G13+'00585'!G13+'00982'!G13+'00986'!G13+'00989'!G13+'01019'!G13+'01083'!G13+'01084'!G13+'01144'!G13+'01154'!G13+'01171'!G13</f>
        <v>236184</v>
      </c>
      <c r="H19" s="187">
        <f>'00111'!H13+'00192'!H13+'00200'!H13+'00226'!H13+'00282'!H13+'00328'!H13+'00368'!H13+'00446'!H13+'00498'!H13+'00551'!H13+'00585'!H13+'00982'!H13+'00986'!H13+'00989'!H13+'01019'!H13+'01083'!H13+'01084'!H13+'01144'!H13+'01154'!H13+'01171'!H13</f>
        <v>236184</v>
      </c>
    </row>
    <row r="20" spans="1:8" x14ac:dyDescent="0.25">
      <c r="A20" s="26" t="s">
        <v>18</v>
      </c>
      <c r="B20" s="26" t="s">
        <v>19</v>
      </c>
      <c r="C20" s="27">
        <f>'00111'!C14+'00192'!C14+'00200'!C14+'00226'!C14+'00282'!C14+'00328'!C14+'00368'!C14+'00446'!C14+'00498'!C14+'00551'!C14+'00585'!C14+'00982'!C14+'00986'!C14+'00989'!C14+'01019'!C14+'01083'!C14+'01084'!C14+'01144'!C14+'01154'!C14+'01171'!C14</f>
        <v>4</v>
      </c>
      <c r="D20" s="102">
        <v>140000</v>
      </c>
      <c r="E20" s="28">
        <f>'00111'!E14+'00192'!E14+'00200'!E14+'00226'!E14+'00282'!E14+'00328'!E14+'00368'!E14+'00446'!E14+'00498'!E14+'00551'!E14+'00585'!E14+'00982'!E14+'00986'!E14+'00989'!E14+'01019'!E14+'01083'!E14+'01084'!E14+'01144'!E14+'01154'!E14+'01171'!E14</f>
        <v>560000</v>
      </c>
      <c r="F20" s="64">
        <f>'00111'!F14+'00192'!F14+'00200'!F14+'00226'!F14+'00282'!F14+'00328'!F14+'00368'!F14+'00446'!F14+'00498'!F14+'00551'!F14+'00585'!F14+'00982'!F14+'00986'!F14+'00989'!F14+'01019'!F14+'01083'!F14+'01084'!F14+'01144'!F14+'01154'!F14+'01171'!F14</f>
        <v>4</v>
      </c>
      <c r="G20" s="64">
        <f>'00111'!G14+'00192'!G14+'00200'!G14+'00226'!G14+'00282'!G14+'00328'!G14+'00368'!G14+'00446'!G14+'00498'!G14+'00551'!G14+'00585'!G14+'00982'!G14+'00986'!G14+'00989'!G14+'01019'!G14+'01083'!G14+'01084'!G14+'01144'!G14+'01154'!G14+'01171'!G14</f>
        <v>611137</v>
      </c>
      <c r="H20" s="187">
        <f>'00111'!H14+'00192'!H14+'00200'!H14+'00226'!H14+'00282'!H14+'00328'!H14+'00368'!H14+'00446'!H14+'00498'!H14+'00551'!H14+'00585'!H14+'00982'!H14+'00986'!H14+'00989'!H14+'01019'!H14+'01083'!H14+'01084'!H14+'01144'!H14+'01154'!H14+'01171'!H14</f>
        <v>611137</v>
      </c>
    </row>
    <row r="21" spans="1:8" x14ac:dyDescent="0.25">
      <c r="A21" s="26" t="s">
        <v>20</v>
      </c>
      <c r="B21" s="26" t="s">
        <v>21</v>
      </c>
      <c r="C21" s="27">
        <f>'00111'!C15+'00192'!C15+'00200'!C15+'00226'!C15+'00282'!C15+'00328'!C15+'00368'!C15+'00446'!C15+'00498'!C15+'00551'!C15+'00585'!C15+'00982'!C15+'00986'!C15+'00989'!C15+'01019'!C15+'01083'!C15+'01084'!C15+'01144'!C15+'01154'!C15+'01171'!C15</f>
        <v>2</v>
      </c>
      <c r="D21" s="102">
        <v>400000</v>
      </c>
      <c r="E21" s="28">
        <f>'00111'!E15+'00192'!E15+'00200'!E15+'00226'!E15+'00282'!E15+'00328'!E15+'00368'!E15+'00446'!E15+'00498'!E15+'00551'!E15+'00585'!E15+'00982'!E15+'00986'!E15+'00989'!E15+'01019'!E15+'01083'!E15+'01084'!E15+'01144'!E15+'01154'!E15+'01171'!E15</f>
        <v>800000</v>
      </c>
      <c r="F21" s="64">
        <f>'00111'!F15+'00192'!F15+'00200'!F15+'00226'!F15+'00282'!F15+'00328'!F15+'00368'!F15+'00446'!F15+'00498'!F15+'00551'!F15+'00585'!F15+'00982'!F15+'00986'!F15+'00989'!F15+'01019'!F15+'01083'!F15+'01084'!F15+'01144'!F15+'01154'!F15+'01171'!F15</f>
        <v>1</v>
      </c>
      <c r="G21" s="64">
        <f>'00111'!G15+'00192'!G15+'00200'!G15+'00226'!G15+'00282'!G15+'00328'!G15+'00368'!G15+'00446'!G15+'00498'!G15+'00551'!G15+'00585'!G15+'00982'!G15+'00986'!G15+'00989'!G15+'01019'!G15+'01083'!G15+'01084'!G15+'01144'!G15+'01154'!G15+'01171'!G15</f>
        <v>405900</v>
      </c>
      <c r="H21" s="187">
        <f>'00111'!H15+'00192'!H15+'00200'!H15+'00226'!H15+'00282'!H15+'00328'!H15+'00368'!H15+'00446'!H15+'00498'!H15+'00551'!H15+'00585'!H15+'00982'!H15+'00986'!H15+'00989'!H15+'01019'!H15+'01083'!H15+'01084'!H15+'01144'!H15+'01154'!H15+'01171'!H15</f>
        <v>405900</v>
      </c>
    </row>
    <row r="22" spans="1:8" x14ac:dyDescent="0.25">
      <c r="A22" s="26" t="s">
        <v>22</v>
      </c>
      <c r="B22" s="26" t="s">
        <v>408</v>
      </c>
      <c r="C22" s="27">
        <f>'00111'!C16+'00192'!C16+'00200'!C16+'00226'!C16+'00282'!C16+'00328'!C16+'00368'!C16+'00446'!C16+'00498'!C16+'00551'!C16+'00585'!C16+'00982'!C16+'00986'!C16+'00989'!C16+'01019'!C16+'01083'!C16+'01084'!C16+'01144'!C16+'01154'!C16+'01171'!C16</f>
        <v>1</v>
      </c>
      <c r="D22" s="102">
        <v>600000</v>
      </c>
      <c r="E22" s="28">
        <f>'00111'!E16+'00192'!E16+'00200'!E16+'00226'!E16+'00282'!E16+'00328'!E16+'00368'!E16+'00446'!E16+'00498'!E16+'00551'!E16+'00585'!E16+'00982'!E16+'00986'!E16+'00989'!E16+'01019'!E16+'01083'!E16+'01084'!E16+'01144'!E16+'01154'!E16+'01171'!E16</f>
        <v>600000</v>
      </c>
      <c r="F22" s="64">
        <f>'00111'!F16+'00192'!F16+'00200'!F16+'00226'!F16+'00282'!F16+'00328'!F16+'00368'!F16+'00446'!F16+'00498'!F16+'00551'!F16+'00585'!F16+'00982'!F16+'00986'!F16+'00989'!F16+'01019'!F16+'01083'!F16+'01084'!F16+'01144'!F16+'01154'!F16+'01171'!F16</f>
        <v>0</v>
      </c>
      <c r="G22" s="64">
        <f>'00111'!G16+'00192'!G16+'00200'!G16+'00226'!G16+'00282'!G16+'00328'!G16+'00368'!G16+'00446'!G16+'00498'!G16+'00551'!G16+'00585'!G16+'00982'!G16+'00986'!G16+'00989'!G16+'01019'!G16+'01083'!G16+'01084'!G16+'01144'!G16+'01154'!G16+'01171'!G16</f>
        <v>0</v>
      </c>
      <c r="H22" s="187">
        <f>'00111'!H16+'00192'!H16+'00200'!H16+'00226'!H16+'00282'!H16+'00328'!H16+'00368'!H16+'00446'!H16+'00498'!H16+'00551'!H16+'00585'!H16+'00982'!H16+'00986'!H16+'00989'!H16+'01019'!H16+'01083'!H16+'01084'!H16+'01144'!H16+'01154'!H16+'01171'!H16</f>
        <v>0</v>
      </c>
    </row>
    <row r="23" spans="1:8" x14ac:dyDescent="0.25">
      <c r="A23" s="26" t="s">
        <v>24</v>
      </c>
      <c r="B23" s="26" t="s">
        <v>25</v>
      </c>
      <c r="C23" s="27">
        <f>'00111'!C17+'00192'!C17+'00200'!C17+'00226'!C17+'00282'!C17+'00328'!C17+'00368'!C17+'00446'!C17+'00498'!C17+'00551'!C17+'00585'!C17+'00982'!C17+'00986'!C17+'00989'!C17+'01019'!C17+'01083'!C17+'01084'!C17+'01144'!C17+'01154'!C17+'01171'!C17</f>
        <v>0</v>
      </c>
      <c r="D23" s="102"/>
      <c r="E23" s="28">
        <f>'00111'!E17+'00192'!E17+'00200'!E17+'00226'!E17+'00282'!E17+'00328'!E17+'00368'!E17+'00446'!E17+'00498'!E17+'00551'!E17+'00585'!E17+'00982'!E17+'00986'!E17+'00989'!E17+'01019'!E17+'01083'!E17+'01084'!E17+'01144'!E17+'01154'!E17+'01171'!E17</f>
        <v>0</v>
      </c>
      <c r="F23" s="64">
        <f>'00111'!F17+'00192'!F17+'00200'!F17+'00226'!F17+'00282'!F17+'00328'!F17+'00368'!F17+'00446'!F17+'00498'!F17+'00551'!F17+'00585'!F17+'00982'!F17+'00986'!F17+'00989'!F17+'01019'!F17+'01083'!F17+'01084'!F17+'01144'!F17+'01154'!F17+'01171'!F17</f>
        <v>0</v>
      </c>
      <c r="G23" s="64">
        <f>'00111'!G17+'00192'!G17+'00200'!G17+'00226'!G17+'00282'!G17+'00328'!G17+'00368'!G17+'00446'!G17+'00498'!G17+'00551'!G17+'00585'!G17+'00982'!G17+'00986'!G17+'00989'!G17+'01019'!G17+'01083'!G17+'01084'!G17+'01144'!G17+'01154'!G17+'01171'!G17</f>
        <v>0</v>
      </c>
      <c r="H23" s="187">
        <f>'00111'!H17+'00192'!H17+'00200'!H17+'00226'!H17+'00282'!H17+'00328'!H17+'00368'!H17+'00446'!H17+'00498'!H17+'00551'!H17+'00585'!H17+'00982'!H17+'00986'!H17+'00989'!H17+'01019'!H17+'01083'!H17+'01084'!H17+'01144'!H17+'01154'!H17+'01171'!H17</f>
        <v>0</v>
      </c>
    </row>
    <row r="24" spans="1:8" x14ac:dyDescent="0.25">
      <c r="A24" s="26" t="s">
        <v>26</v>
      </c>
      <c r="B24" s="26" t="s">
        <v>27</v>
      </c>
      <c r="C24" s="27">
        <f>'00111'!C18+'00192'!C18+'00200'!C18+'00226'!C18+'00282'!C18+'00328'!C18+'00368'!C18+'00446'!C18+'00498'!C18+'00551'!C18+'00585'!C18+'00982'!C18+'00986'!C18+'00989'!C18+'01019'!C18+'01083'!C18+'01084'!C18+'01144'!C18+'01154'!C18+'01171'!C18</f>
        <v>0</v>
      </c>
      <c r="D24" s="102"/>
      <c r="E24" s="28">
        <f>'00111'!E18+'00192'!E18+'00200'!E18+'00226'!E18+'00282'!E18+'00328'!E18+'00368'!E18+'00446'!E18+'00498'!E18+'00551'!E18+'00585'!E18+'00982'!E18+'00986'!E18+'00989'!E18+'01019'!E18+'01083'!E18+'01084'!E18+'01144'!E18+'01154'!E18+'01171'!E18</f>
        <v>0</v>
      </c>
      <c r="F24" s="64">
        <f>'00111'!F18+'00192'!F18+'00200'!F18+'00226'!F18+'00282'!F18+'00328'!F18+'00368'!F18+'00446'!F18+'00498'!F18+'00551'!F18+'00585'!F18+'00982'!F18+'00986'!F18+'00989'!F18+'01019'!F18+'01083'!F18+'01084'!F18+'01144'!F18+'01154'!F18+'01171'!F18</f>
        <v>0</v>
      </c>
      <c r="G24" s="64">
        <f>'00111'!G18+'00192'!G18+'00200'!G18+'00226'!G18+'00282'!G18+'00328'!G18+'00368'!G18+'00446'!G18+'00498'!G18+'00551'!G18+'00585'!G18+'00982'!G18+'00986'!G18+'00989'!G18+'01019'!G18+'01083'!G18+'01084'!G18+'01144'!G18+'01154'!G18+'01171'!G18</f>
        <v>0</v>
      </c>
      <c r="H24" s="187">
        <f>'00111'!H18+'00192'!H18+'00200'!H18+'00226'!H18+'00282'!H18+'00328'!H18+'00368'!H18+'00446'!H18+'00498'!H18+'00551'!H18+'00585'!H18+'00982'!H18+'00986'!H18+'00989'!H18+'01019'!H18+'01083'!H18+'01084'!H18+'01144'!H18+'01154'!H18+'01171'!H18</f>
        <v>0</v>
      </c>
    </row>
    <row r="25" spans="1:8" ht="47.25" x14ac:dyDescent="0.25">
      <c r="A25" s="26" t="s">
        <v>28</v>
      </c>
      <c r="B25" s="40" t="s">
        <v>29</v>
      </c>
      <c r="C25" s="63">
        <f>'00111'!C19+'00192'!C19+'00200'!C19+'00226'!C19+'00282'!C19+'00328'!C19+'00368'!C19+'00446'!C19+'00498'!C19+'00551'!C19+'00585'!C19+'00982'!C19+'00986'!C19+'00989'!C19+'01019'!C19+'01083'!C19+'01084'!C19+'01144'!C19+'01154'!C19+'01171'!C19</f>
        <v>31</v>
      </c>
      <c r="D25" s="101">
        <v>5919.3548387096771</v>
      </c>
      <c r="E25" s="32">
        <f>'00111'!E19+'00192'!E19+'00200'!E19+'00226'!E19+'00282'!E19+'00328'!E19+'00368'!E19+'00446'!E19+'00498'!E19+'00551'!E19+'00585'!E19+'00982'!E19+'00986'!E19+'00989'!E19+'01019'!E19+'01083'!E19+'01084'!E19+'01144'!E19+'01154'!E19+'01171'!E19</f>
        <v>183500</v>
      </c>
      <c r="F25" s="66">
        <f>'00111'!F19+'00192'!F19+'00200'!F19+'00226'!F19+'00282'!F19+'00328'!F19+'00368'!F19+'00446'!F19+'00498'!F19+'00551'!F19+'00585'!F19+'00982'!F19+'00986'!F19+'00989'!F19+'01019'!F19+'01083'!F19+'01084'!F19+'01144'!F19+'01154'!F19+'01171'!F19</f>
        <v>6</v>
      </c>
      <c r="G25" s="66">
        <f>'00111'!G19+'00192'!G19+'00200'!G19+'00226'!G19+'00282'!G19+'00328'!G19+'00368'!G19+'00446'!G19+'00498'!G19+'00551'!G19+'00585'!G19+'00982'!G19+'00986'!G19+'00989'!G19+'01019'!G19+'01083'!G19+'01084'!G19+'01144'!G19+'01154'!G19+'01171'!G19</f>
        <v>31966</v>
      </c>
      <c r="H25" s="187">
        <f>'00111'!H19+'00192'!H19+'00200'!H19+'00226'!H19+'00282'!H19+'00328'!H19+'00368'!H19+'00446'!H19+'00498'!H19+'00551'!H19+'00585'!H19+'00982'!H19+'00986'!H19+'00989'!H19+'01019'!H19+'01083'!H19+'01084'!H19+'01144'!H19+'01154'!H19+'01171'!H19</f>
        <v>31966</v>
      </c>
    </row>
    <row r="26" spans="1:8" ht="31.5" x14ac:dyDescent="0.25">
      <c r="A26" s="40" t="s">
        <v>30</v>
      </c>
      <c r="B26" s="40" t="s">
        <v>31</v>
      </c>
      <c r="C26" s="63">
        <f>'00111'!C20+'00192'!C20+'00200'!C20+'00226'!C20+'00282'!C20+'00328'!C20+'00368'!C20+'00446'!C20+'00498'!C20+'00551'!C20+'00585'!C20+'00982'!C20+'00986'!C20+'00989'!C20+'01019'!C20+'01083'!C20+'01084'!C20+'01144'!C20+'01154'!C20+'01171'!C20</f>
        <v>2965</v>
      </c>
      <c r="D26" s="101">
        <f>'00111'!D20+'00192'!D20+'00200'!D20+'00226'!D20+'00282'!D20+'00328'!D20+'00368'!D20+'00446'!D20+'00498'!D20+'00551'!D20+'00585'!D20+'00982'!D20+'00986'!D20+'00989'!D20+'01019'!D20+'01083'!D20+'01084'!D20+'01144'!D20+'01154'!D20+'01171'!D20</f>
        <v>0</v>
      </c>
      <c r="E26" s="32">
        <f>'00111'!E20+'00192'!E20+'00200'!E20+'00226'!E20+'00282'!E20+'00328'!E20+'00368'!E20+'00446'!E20+'00498'!E20+'00551'!E20+'00585'!E20+'00982'!E20+'00986'!E20+'00989'!E20+'01019'!E20+'01083'!E20+'01084'!E20+'01144'!E20+'01154'!E20+'01171'!E20</f>
        <v>13715706</v>
      </c>
      <c r="F26" s="66">
        <f>SUM(F27:F57)</f>
        <v>1452</v>
      </c>
      <c r="G26" s="66">
        <f t="shared" ref="G26" si="1">SUM(G27:G57)</f>
        <v>2271296</v>
      </c>
      <c r="H26" s="301">
        <f>H27+H58+H82+H89+H95+H119+H140</f>
        <v>20001752.800000001</v>
      </c>
    </row>
    <row r="27" spans="1:8" x14ac:dyDescent="0.25">
      <c r="A27" s="26" t="s">
        <v>32</v>
      </c>
      <c r="B27" s="26" t="s">
        <v>33</v>
      </c>
      <c r="C27" s="27">
        <f>'00111'!C21+'00192'!C21+'00200'!C21+'00226'!C21+'00282'!C21+'00328'!C21+'00368'!C21+'00446'!C21+'00498'!C21+'00551'!C21+'00585'!C21+'00982'!C21+'00986'!C21+'00989'!C21+'01019'!C21+'01083'!C21+'01084'!C21+'01144'!C21+'01154'!C21+'01171'!C21</f>
        <v>0</v>
      </c>
      <c r="D27" s="102"/>
      <c r="E27" s="28">
        <f>'00111'!E21+'00192'!E21+'00200'!E21+'00226'!E21+'00282'!E21+'00328'!E21+'00368'!E21+'00446'!E21+'00498'!E21+'00551'!E21+'00585'!E21+'00982'!E21+'00986'!E21+'00989'!E21+'01019'!E21+'01083'!E21+'01084'!E21+'01144'!E21+'01154'!E21+'01171'!E21</f>
        <v>0</v>
      </c>
      <c r="F27" s="64">
        <f>'00111'!F21+'00192'!F21+'00200'!F21+'00226'!F21+'00282'!F21+'00328'!F21+'00368'!F21+'00446'!F21+'00498'!F21+'00551'!F21+'00585'!F21+'00982'!F21+'00986'!F21+'00989'!F21+'01019'!F21+'01083'!F21+'01084'!F21+'01144'!F21+'01154'!F21+'01171'!F21</f>
        <v>0</v>
      </c>
      <c r="G27" s="64">
        <f>'00111'!G21+'00192'!G21+'00200'!G21+'00226'!G21+'00282'!G21+'00328'!G21+'00368'!G21+'00446'!G21+'00498'!G21+'00551'!G21+'00585'!G21+'00982'!G21+'00986'!G21+'00989'!G21+'01019'!G21+'01083'!G21+'01084'!G21+'01144'!G21+'01154'!G21+'01171'!G21</f>
        <v>0</v>
      </c>
      <c r="H27" s="302">
        <f>SUM(H28:H57)</f>
        <v>2819529</v>
      </c>
    </row>
    <row r="28" spans="1:8" x14ac:dyDescent="0.25">
      <c r="A28" s="26" t="s">
        <v>34</v>
      </c>
      <c r="B28" s="26" t="s">
        <v>35</v>
      </c>
      <c r="C28" s="27">
        <f>'00111'!C22+'00192'!C22+'00200'!C22+'00226'!C22+'00282'!C22+'00328'!C22+'00368'!C22+'00446'!C22+'00498'!C22+'00551'!C22+'00585'!C22+'00982'!C22+'00986'!C22+'00989'!C22+'01019'!C22+'01083'!C22+'01084'!C22+'01144'!C22+'01154'!C22+'01171'!C22</f>
        <v>117</v>
      </c>
      <c r="D28" s="102">
        <v>3729.9145299145298</v>
      </c>
      <c r="E28" s="28">
        <f>'00111'!E22+'00192'!E22+'00200'!E22+'00226'!E22+'00282'!E22+'00328'!E22+'00368'!E22+'00446'!E22+'00498'!E22+'00551'!E22+'00585'!E22+'00982'!E22+'00986'!E22+'00989'!E22+'01019'!E22+'01083'!E22+'01084'!E22+'01144'!E22+'01154'!E22+'01171'!E22</f>
        <v>436400</v>
      </c>
      <c r="F28" s="64">
        <f>'00111'!F22+'00192'!F22+'00200'!F22+'00226'!F22+'00282'!F22+'00328'!F22+'00368'!F22+'00446'!F22+'00498'!F22+'00551'!F22+'00585'!F22+'00982'!F22+'00986'!F22+'00989'!F22+'01019'!F22+'01083'!F22+'01084'!F22+'01144'!F22+'01154'!F22+'01171'!F22</f>
        <v>25</v>
      </c>
      <c r="G28" s="64">
        <f>'00111'!G22+'00192'!G22+'00200'!G22+'00226'!G22+'00282'!G22+'00328'!G22+'00368'!G22+'00446'!G22+'00498'!G22+'00551'!G22+'00585'!G22+'00982'!G22+'00986'!G22+'00989'!G22+'01019'!G22+'01083'!G22+'01084'!G22+'01144'!G22+'01154'!G22+'01171'!G22</f>
        <v>4314</v>
      </c>
      <c r="H28" s="187">
        <f>'00111'!H22+'00192'!H22+'00200'!H22+'00226'!H22+'00282'!H22+'00328'!H22+'00368'!H22+'00446'!H22+'00498'!H22+'00551'!H22+'00585'!H22+'00982'!H22+'00986'!H22+'00989'!H22+'01019'!H22+'01083'!H22+'01084'!H22+'01144'!H22+'01154'!H22+'01171'!H22</f>
        <v>53070</v>
      </c>
    </row>
    <row r="29" spans="1:8" x14ac:dyDescent="0.25">
      <c r="A29" s="26" t="s">
        <v>36</v>
      </c>
      <c r="B29" s="26" t="s">
        <v>37</v>
      </c>
      <c r="C29" s="27">
        <f>'00111'!C23+'00192'!C23+'00200'!C23+'00226'!C23+'00282'!C23+'00328'!C23+'00368'!C23+'00446'!C23+'00498'!C23+'00551'!C23+'00585'!C23+'00982'!C23+'00986'!C23+'00989'!C23+'01019'!C23+'01083'!C23+'01084'!C23+'01144'!C23+'01154'!C23+'01171'!C23</f>
        <v>137</v>
      </c>
      <c r="D29" s="102">
        <v>2930.6569343065694</v>
      </c>
      <c r="E29" s="28">
        <f>'00111'!E23+'00192'!E23+'00200'!E23+'00226'!E23+'00282'!E23+'00328'!E23+'00368'!E23+'00446'!E23+'00498'!E23+'00551'!E23+'00585'!E23+'00982'!E23+'00986'!E23+'00989'!E23+'01019'!E23+'01083'!E23+'01084'!E23+'01144'!E23+'01154'!E23+'01171'!E23</f>
        <v>401500</v>
      </c>
      <c r="F29" s="64">
        <f>'00111'!F23+'00192'!F23+'00200'!F23+'00226'!F23+'00282'!F23+'00328'!F23+'00368'!F23+'00446'!F23+'00498'!F23+'00551'!F23+'00585'!F23+'00982'!F23+'00986'!F23+'00989'!F23+'01019'!F23+'01083'!F23+'01084'!F23+'01144'!F23+'01154'!F23+'01171'!F23</f>
        <v>74</v>
      </c>
      <c r="G29" s="64">
        <f>'00111'!G23+'00192'!G23+'00200'!G23+'00226'!G23+'00282'!G23+'00328'!G23+'00368'!G23+'00446'!G23+'00498'!G23+'00551'!G23+'00585'!G23+'00982'!G23+'00986'!G23+'00989'!G23+'01019'!G23+'01083'!G23+'01084'!G23+'01144'!G23+'01154'!G23+'01171'!G23</f>
        <v>192151</v>
      </c>
      <c r="H29" s="187">
        <f>'00111'!H23+'00192'!H23+'00200'!H23+'00226'!H23+'00282'!H23+'00328'!H23+'00368'!H23+'00446'!H23+'00498'!H23+'00551'!H23+'00585'!H23+'00982'!H23+'00986'!H23+'00989'!H23+'01019'!H23+'01083'!H23+'01084'!H23+'01144'!H23+'01154'!H23+'01171'!H23</f>
        <v>216851</v>
      </c>
    </row>
    <row r="30" spans="1:8" x14ac:dyDescent="0.25">
      <c r="A30" s="26" t="s">
        <v>38</v>
      </c>
      <c r="B30" s="26" t="s">
        <v>39</v>
      </c>
      <c r="C30" s="27">
        <f>'00111'!C24+'00192'!C24+'00200'!C24+'00226'!C24+'00282'!C24+'00328'!C24+'00368'!C24+'00446'!C24+'00498'!C24+'00551'!C24+'00585'!C24+'00982'!C24+'00986'!C24+'00989'!C24+'01019'!C24+'01083'!C24+'01084'!C24+'01144'!C24+'01154'!C24+'01171'!C24</f>
        <v>102</v>
      </c>
      <c r="D30" s="102">
        <v>2510.7843137254904</v>
      </c>
      <c r="E30" s="28">
        <f>'00111'!E24+'00192'!E24+'00200'!E24+'00226'!E24+'00282'!E24+'00328'!E24+'00368'!E24+'00446'!E24+'00498'!E24+'00551'!E24+'00585'!E24+'00982'!E24+'00986'!E24+'00989'!E24+'01019'!E24+'01083'!E24+'01084'!E24+'01144'!E24+'01154'!E24+'01171'!E24</f>
        <v>256100</v>
      </c>
      <c r="F30" s="64">
        <f>'00111'!F24+'00192'!F24+'00200'!F24+'00226'!F24+'00282'!F24+'00328'!F24+'00368'!F24+'00446'!F24+'00498'!F24+'00551'!F24+'00585'!F24+'00982'!F24+'00986'!F24+'00989'!F24+'01019'!F24+'01083'!F24+'01084'!F24+'01144'!F24+'01154'!F24+'01171'!F24</f>
        <v>57</v>
      </c>
      <c r="G30" s="64">
        <f>'00111'!G24+'00192'!G24+'00200'!G24+'00226'!G24+'00282'!G24+'00328'!G24+'00368'!G24+'00446'!G24+'00498'!G24+'00551'!G24+'00585'!G24+'00982'!G24+'00986'!G24+'00989'!G24+'01019'!G24+'01083'!G24+'01084'!G24+'01144'!G24+'01154'!G24+'01171'!G24</f>
        <v>137884</v>
      </c>
      <c r="H30" s="187">
        <f>'00111'!H24+'00192'!H24+'00200'!H24+'00226'!H24+'00282'!H24+'00328'!H24+'00368'!H24+'00446'!H24+'00498'!H24+'00551'!H24+'00585'!H24+'00982'!H24+'00986'!H24+'00989'!H24+'01019'!H24+'01083'!H24+'01084'!H24+'01144'!H24+'01154'!H24+'01171'!H24</f>
        <v>137884</v>
      </c>
    </row>
    <row r="31" spans="1:8" x14ac:dyDescent="0.25">
      <c r="A31" s="26" t="s">
        <v>40</v>
      </c>
      <c r="B31" s="26" t="s">
        <v>41</v>
      </c>
      <c r="C31" s="27">
        <f>'00111'!C25+'00192'!C25+'00200'!C25+'00226'!C25+'00282'!C25+'00328'!C25+'00368'!C25+'00446'!C25+'00498'!C25+'00551'!C25+'00585'!C25+'00982'!C25+'00986'!C25+'00989'!C25+'01019'!C25+'01083'!C25+'01084'!C25+'01144'!C25+'01154'!C25+'01171'!C25</f>
        <v>274</v>
      </c>
      <c r="D31" s="102">
        <v>2559.4890510948903</v>
      </c>
      <c r="E31" s="28">
        <f>'00111'!E25+'00192'!E25+'00200'!E25+'00226'!E25+'00282'!E25+'00328'!E25+'00368'!E25+'00446'!E25+'00498'!E25+'00551'!E25+'00585'!E25+'00982'!E25+'00986'!E25+'00989'!E25+'01019'!E25+'01083'!E25+'01084'!E25+'01144'!E25+'01154'!E25+'01171'!E25</f>
        <v>701300</v>
      </c>
      <c r="F31" s="64">
        <f>'00111'!F25+'00192'!F25+'00200'!F25+'00226'!F25+'00282'!F25+'00328'!F25+'00368'!F25+'00446'!F25+'00498'!F25+'00551'!F25+'00585'!F25+'00982'!F25+'00986'!F25+'00989'!F25+'01019'!G26+'01083'!F25+'01084'!F25+'01144'!F25+'01154'!F25+'01171'!F25</f>
        <v>292</v>
      </c>
      <c r="G31" s="64">
        <f>'00111'!G25+'00192'!G25+'00200'!G25+'00226'!G25+'00282'!G25+'00328'!G25+'00368'!G25+'00446'!G25+'00498'!G25+'00551'!G25+'00585'!G25+'00982'!G25+'00986'!G25+'00989'!G25+'01019'!G25+'01083'!G25+'01084'!G25+'01144'!G25+'01154'!G25+'01171'!G25</f>
        <v>700745</v>
      </c>
      <c r="H31" s="187">
        <f>'00111'!H25+'00192'!H25+'00200'!H25+'00226'!H25+'00282'!H25+'00328'!H25+'00368'!H25+'00446'!H25+'00498'!H25+'00551'!H25+'00585'!H25+'00982'!H25+'00986'!H25+'00989'!H25+'01019'!H25+'01083'!H25+'01084'!H25+'01144'!H25+'01154'!H25+'01171'!H25</f>
        <v>720504</v>
      </c>
    </row>
    <row r="32" spans="1:8" x14ac:dyDescent="0.25">
      <c r="A32" s="26" t="s">
        <v>42</v>
      </c>
      <c r="B32" s="26" t="s">
        <v>43</v>
      </c>
      <c r="C32" s="27">
        <f>'00111'!C26+'00192'!C26+'00200'!C26+'00226'!C26+'00282'!C26+'00328'!C26+'00368'!C26+'00446'!C26+'00498'!C26+'00551'!C26+'00585'!C26+'00982'!C26+'00986'!C26+'00989'!C26+'01019'!C26+'01083'!C26+'01084'!C26+'01144'!C26+'01154'!C26+'01171'!C26</f>
        <v>75</v>
      </c>
      <c r="D32" s="102">
        <v>1752.6666666666667</v>
      </c>
      <c r="E32" s="28">
        <f>'00111'!E26+'00192'!E26+'00200'!E26+'00226'!E26+'00282'!E26+'00328'!E26+'00368'!E26+'00446'!E26+'00498'!E26+'00551'!E26+'00585'!E26+'00982'!E26+'00986'!E26+'00989'!E26+'01019'!E26+'01083'!E26+'01084'!E26+'01144'!E26+'01154'!E26+'01171'!E26</f>
        <v>131450</v>
      </c>
      <c r="F32" s="64">
        <f>'00111'!F26+'00192'!F26+'00200'!F26+'00226'!F26+'00282'!F26+'00328'!F26+'00368'!F26+'00446'!F26+'00498'!F26+'00551'!F26+'00585'!F26+'00982'!F26+'00986'!F26+'00989'!F26+'01019'!F26+'01083'!F26+'01084'!F26+'01144'!F26+'01154'!F26+'01171'!F26</f>
        <v>9</v>
      </c>
      <c r="G32" s="64">
        <f>'00111'!G26+'00192'!G26+'00200'!G26+'00226'!G26+'00282'!G26+'00328'!G26+'00368'!G26+'00446'!G26+'00498'!G26+'00551'!G26+'00585'!G26+'00982'!G26+'00986'!G26+'00989'!G26+'01019'!G26+'01083'!G26+'01084'!G26+'01144'!G26+'01154'!G26+'01171'!G26</f>
        <v>11404</v>
      </c>
      <c r="H32" s="187">
        <f>'00111'!H26+'00192'!H26+'00200'!H26+'00226'!H26+'00282'!H26+'00328'!H26+'00368'!H26+'00446'!H26+'00498'!H26+'00551'!H26+'00585'!H26+'00982'!H26+'00986'!H26+'00989'!H26+'01019'!H26+'01083'!H26+'01084'!H26+'01144'!H26+'01154'!H26+'01171'!H26</f>
        <v>12984</v>
      </c>
    </row>
    <row r="33" spans="1:8" ht="31.5" x14ac:dyDescent="0.25">
      <c r="A33" s="26" t="s">
        <v>44</v>
      </c>
      <c r="B33" s="26" t="s">
        <v>45</v>
      </c>
      <c r="C33" s="27">
        <f>'00111'!C27+'00192'!C27+'00200'!C27+'00226'!C27+'00282'!C27+'00328'!C27+'00368'!C27+'00446'!C27+'00498'!C27+'00551'!C27+'00585'!C27+'00982'!C27+'00986'!C27+'00989'!C27+'01019'!C27+'01083'!C27+'01084'!C27+'01144'!C27+'01154'!C27+'01171'!C27</f>
        <v>73</v>
      </c>
      <c r="D33" s="102">
        <v>3858.9041095890411</v>
      </c>
      <c r="E33" s="28">
        <f>'00111'!E27+'00192'!E27+'00200'!E27+'00226'!E27+'00282'!E27+'00328'!E27+'00368'!E27+'00446'!E27+'00498'!E27+'00551'!E27+'00585'!E27+'00982'!E27+'00986'!E27+'00989'!E27+'01019'!E27+'01083'!E27+'01084'!E27+'01144'!E27+'01154'!E27+'01171'!E27</f>
        <v>281700</v>
      </c>
      <c r="F33" s="64">
        <f>'00111'!F27+'00192'!F27+'00200'!F27+'00226'!F27+'00282'!F27+'00328'!F27+'00368'!F27+'00446'!F27+'00498'!F27+'00551'!F27+'00585'!F27+'00982'!F27+'00986'!F27+'00989'!F27+'01019'!F27+'01083'!F27+'01084'!F27+'01144'!F27+'01154'!F27+'01171'!F27</f>
        <v>1</v>
      </c>
      <c r="G33" s="64">
        <f>'00111'!G27+'00192'!G27+'00200'!G27+'00226'!G27+'00282'!G27+'00328'!G27+'00368'!G27+'00446'!G27+'00498'!G27+'00551'!G27+'00585'!G27+'00982'!G27+'00986'!G27+'00989'!G27+'01019'!G27+'01083'!G27+'01084'!G27+'01144'!G27+'01154'!G27+'01171'!G27</f>
        <v>1750</v>
      </c>
      <c r="H33" s="187">
        <f>'00111'!H27+'00192'!H27+'00200'!H27+'00226'!H27+'00282'!H27+'00328'!H27+'00368'!H27+'00446'!H27+'00498'!H27+'00551'!H27+'00585'!H27+'00982'!H27+'00986'!H27+'00989'!H27+'01019'!H27+'01083'!H27+'01084'!H27+'01144'!H27+'01154'!H27+'01171'!H27</f>
        <v>1750</v>
      </c>
    </row>
    <row r="34" spans="1:8" x14ac:dyDescent="0.25">
      <c r="A34" s="26" t="s">
        <v>46</v>
      </c>
      <c r="B34" s="26" t="s">
        <v>47</v>
      </c>
      <c r="C34" s="27">
        <f>'00111'!C28+'00192'!C28+'00200'!C28+'00226'!C28+'00282'!C28+'00328'!C28+'00368'!C28+'00446'!C28+'00498'!C28+'00551'!C28+'00585'!C28+'00982'!C28+'00986'!C28+'00989'!C28+'01019'!C28+'01083'!C28+'01084'!C28+'01144'!C28+'01154'!C28+'01171'!C28</f>
        <v>426</v>
      </c>
      <c r="D34" s="102">
        <v>864.31924882629107</v>
      </c>
      <c r="E34" s="28">
        <f>'00111'!E28+'00192'!E28+'00200'!E28+'00226'!E28+'00282'!E28+'00328'!E28+'00368'!E28+'00446'!E28+'00498'!E28+'00551'!E28+'00585'!E28+'00982'!E28+'00986'!E28+'00989'!E28+'01019'!E28+'01083'!E28+'01084'!E28+'01144'!E28+'01154'!E28+'01171'!E28</f>
        <v>368200</v>
      </c>
      <c r="F34" s="64">
        <f>'00111'!F28+'00192'!F28+'00200'!F28+'00226'!F28+'00282'!F28+'00328'!F28+'00368'!F28+'00446'!F28+'00498'!F28+'00551'!F28+'00585'!F28+'00982'!F28+'00986'!F28+'00989'!F28+'01019'!F28+'01083'!F28+'01084'!F28+'01144'!F28+'01154'!F28+'01171'!F28</f>
        <v>271</v>
      </c>
      <c r="G34" s="64">
        <f>'00111'!G28+'00192'!G28+'00200'!G28+'00226'!G28+'00282'!G28+'00328'!G28+'00368'!G28+'00446'!G28+'00498'!G28+'00551'!G28+'00585'!G28+'00982'!G28+'00986'!G28+'00989'!G28+'01019'!G28+'01083'!G28+'01084'!G28+'01144'!G28+'01154'!G28+'01171'!G28</f>
        <v>152296</v>
      </c>
      <c r="H34" s="187">
        <f>'00111'!H28+'00192'!H28+'00200'!H28+'00226'!H28+'00282'!H28+'00328'!H28+'00368'!H28+'00446'!H28+'00498'!H28+'00551'!H28+'00585'!H28+'00982'!H28+'00986'!H28+'00989'!H28+'01019'!H28+'01083'!H28+'01084'!H28+'01144'!H28+'01154'!H28+'01171'!H28</f>
        <v>188694</v>
      </c>
    </row>
    <row r="35" spans="1:8" x14ac:dyDescent="0.25">
      <c r="A35" s="26" t="s">
        <v>48</v>
      </c>
      <c r="B35" s="26" t="s">
        <v>49</v>
      </c>
      <c r="C35" s="27">
        <f>'00111'!C29+'00192'!C29+'00200'!C29+'00226'!C29+'00282'!C29+'00328'!C29+'00368'!C29+'00446'!C29+'00498'!C29+'00551'!C29+'00585'!C29+'00982'!C29+'00986'!C29+'00989'!C29+'01019'!C29+'01083'!C29+'01084'!C29+'01144'!C29+'01154'!C29+'01171'!C29</f>
        <v>52</v>
      </c>
      <c r="D35" s="102">
        <v>1705.7692307692307</v>
      </c>
      <c r="E35" s="28">
        <f>'00111'!E29+'00192'!E29+'00200'!E29+'00226'!E29+'00282'!E29+'00328'!E29+'00368'!E29+'00446'!E29+'00498'!E29+'00551'!E29+'00585'!E29+'00982'!E29+'00986'!E29+'00989'!E29+'01019'!E29+'01083'!E29+'01084'!E29+'01144'!E29+'01154'!E29+'01171'!E29</f>
        <v>88700</v>
      </c>
      <c r="F35" s="64">
        <f>'00111'!F29+'00192'!F29+'00200'!F29+'00226'!F29+'00282'!F29+'00328'!F29+'00368'!F29+'00446'!F29+'00498'!F29+'00551'!F29+'00585'!F29+'00982'!F29+'00986'!F29+'00989'!F29+'01019'!F29+'01083'!F29+'01084'!F29+'01144'!F29+'01154'!F29+'01171'!F29</f>
        <v>6</v>
      </c>
      <c r="G35" s="64">
        <f>'00111'!G29+'00192'!G29+'00200'!G29+'00226'!G29+'00282'!G29+'00328'!G29+'00368'!G29+'00446'!G29+'00498'!G29+'00551'!G29+'00585'!G29+'00982'!G29+'00986'!G29+'00989'!G29+'01019'!G29+'01083'!G29+'01084'!G29+'01144'!G29+'01154'!G29+'01171'!G29</f>
        <v>5246</v>
      </c>
      <c r="H35" s="187">
        <f>'00111'!H29+'00192'!H29+'00200'!H29+'00226'!H29+'00282'!H29+'00328'!H29+'00368'!H29+'00446'!H29+'00498'!H29+'00551'!H29+'00585'!H29+'00982'!H29+'00986'!H29+'00989'!H29+'01019'!H29+'01083'!H29+'01084'!H29+'01144'!H29+'01154'!H29+'01171'!H29</f>
        <v>20550</v>
      </c>
    </row>
    <row r="36" spans="1:8" ht="31.5" x14ac:dyDescent="0.25">
      <c r="A36" s="26" t="s">
        <v>50</v>
      </c>
      <c r="B36" s="26" t="s">
        <v>51</v>
      </c>
      <c r="C36" s="27">
        <f>'00111'!C30+'00192'!C30+'00200'!C30+'00226'!C30+'00282'!C30+'00328'!C30+'00368'!C30+'00446'!C30+'00498'!C30+'00551'!C30+'00585'!C30+'00982'!C30+'00986'!C30+'00989'!C30+'01019'!C30+'01083'!C30+'01084'!C30+'01144'!C30+'01154'!C30+'01171'!C30</f>
        <v>90</v>
      </c>
      <c r="D36" s="102">
        <v>2745.5555555555557</v>
      </c>
      <c r="E36" s="28">
        <f>'00111'!E30+'00192'!E30+'00200'!E30+'00226'!E30+'00282'!E30+'00328'!E30+'00368'!E30+'00446'!E30+'00498'!E30+'00551'!E30+'00585'!E30+'00982'!E30+'00986'!E30+'00989'!E30+'01019'!E30+'01083'!E30+'01084'!E30+'01144'!E30+'01154'!E30+'01171'!E30</f>
        <v>247100</v>
      </c>
      <c r="F36" s="64">
        <f>'00111'!F30+'00192'!F30+'00200'!F30+'00226'!F30+'00282'!F30+'00328'!F30+'00368'!F30+'00446'!F30+'00498'!F30+'00551'!F30+'00585'!F30+'00982'!F30+'00986'!F30+'00989'!F30+'01019'!F30+'01083'!F30+'01084'!F30+'01144'!F30+'01154'!F30+'01171'!F30</f>
        <v>21</v>
      </c>
      <c r="G36" s="64">
        <f>'00111'!G30+'00192'!G30+'00200'!G30+'00226'!G30+'00282'!G30+'00328'!G30+'00368'!G30+'00446'!G30+'00498'!G30+'00551'!G30+'00585'!G30+'00982'!G30+'00986'!G30+'00989'!G30+'01019'!G30+'01083'!G30+'01084'!G30+'01144'!G30+'01154'!G30+'01171'!G30</f>
        <v>24308</v>
      </c>
      <c r="H36" s="187">
        <f>'00111'!H30+'00192'!H30+'00200'!H30+'00226'!H30+'00282'!H30+'00328'!H30+'00368'!H30+'00446'!H30+'00498'!H30+'00551'!H30+'00585'!H30+'00982'!H30+'00986'!H30+'00989'!H30+'01019'!H30+'01083'!H30+'01084'!H30+'01144'!H30+'01154'!H30+'01171'!H30</f>
        <v>40424</v>
      </c>
    </row>
    <row r="37" spans="1:8" x14ac:dyDescent="0.25">
      <c r="A37" s="26" t="s">
        <v>52</v>
      </c>
      <c r="B37" s="26" t="s">
        <v>53</v>
      </c>
      <c r="C37" s="27">
        <f>'00111'!C31+'00192'!C31+'00200'!C31+'00226'!C31+'00282'!C31+'00328'!C31+'00368'!C31+'00446'!C31+'00498'!C31+'00551'!C31+'00585'!C31+'00982'!C31+'00986'!C31+'00989'!C31+'01019'!C31+'01083'!C31+'01084'!C31+'01144'!C31+'01154'!C31+'01171'!C31</f>
        <v>67</v>
      </c>
      <c r="D37" s="102">
        <v>3785.0746268656717</v>
      </c>
      <c r="E37" s="28">
        <f>'00111'!E31+'00192'!E31+'00200'!E31+'00226'!E31+'00282'!E31+'00328'!E31+'00368'!E31+'00446'!E31+'00498'!E31+'00551'!E31+'00585'!E31+'00982'!E31+'00986'!E31+'00989'!E31+'01019'!E31+'01083'!E31+'01084'!E31+'01144'!E31+'01154'!E31+'01171'!E31</f>
        <v>253600</v>
      </c>
      <c r="F37" s="64">
        <f>'00111'!F31+'00192'!F31+'00200'!F31+'00226'!F31+'00282'!F31+'00328'!F31+'00368'!F31+'00446'!F31+'00498'!F31+'00551'!F31+'00585'!F31+'00982'!F31+'00986'!F31+'00989'!F31+'01019'!F31+'01083'!F31+'01084'!F31+'01144'!F31+'01154'!F31+'01171'!F31</f>
        <v>57</v>
      </c>
      <c r="G37" s="64">
        <f>'00111'!G31+'00192'!G31+'00200'!G31+'00226'!G31+'00282'!G31+'00328'!G31+'00368'!G31+'00446'!G31+'00498'!G31+'00551'!G31+'00585'!G31+'00982'!G31+'00986'!G31+'00989'!G31+'01019'!G31+'01083'!G31+'01084'!G31+'01144'!G31+'01154'!G31+'01171'!G31</f>
        <v>12329</v>
      </c>
      <c r="H37" s="187">
        <f>'00111'!H31+'00192'!H31+'00200'!H31+'00226'!H31+'00282'!H31+'00328'!H31+'00368'!H31+'00446'!H31+'00498'!H31+'00551'!H31+'00585'!H31+'00982'!H31+'00986'!H31+'00989'!H31+'01019'!H31+'01083'!H31+'01084'!H31+'01144'!H31+'01154'!H31+'01171'!H31</f>
        <v>65270</v>
      </c>
    </row>
    <row r="38" spans="1:8" x14ac:dyDescent="0.25">
      <c r="A38" s="26" t="s">
        <v>54</v>
      </c>
      <c r="B38" s="26" t="s">
        <v>55</v>
      </c>
      <c r="C38" s="27">
        <f>'00111'!C32+'00192'!C32+'00200'!C32+'00226'!C32+'00282'!C32+'00328'!C32+'00368'!C32+'00446'!C32+'00498'!C32+'00551'!C32+'00585'!C32+'00982'!C32+'00986'!C32+'00989'!C32+'01019'!C32+'01083'!C32+'01084'!C32+'01144'!C32+'01154'!C32+'01171'!C32</f>
        <v>201</v>
      </c>
      <c r="D38" s="102">
        <v>1531.3432835820895</v>
      </c>
      <c r="E38" s="28">
        <f>'00111'!E32+'00192'!E32+'00200'!E32+'00226'!E32+'00282'!E32+'00328'!E32+'00368'!E32+'00446'!E32+'00498'!E32+'00551'!E32+'00585'!E32+'00982'!E32+'00986'!E32+'00989'!E32+'01019'!E32+'01083'!E32+'01084'!E32+'01144'!E32+'01154'!E32+'01171'!E32</f>
        <v>307800</v>
      </c>
      <c r="F38" s="64">
        <f>'00111'!F32+'00192'!F32+'00200'!F32+'00226'!F32+'00282'!F32+'00328'!F32+'00368'!F32+'00446'!F32+'00498'!F32+'00551'!F32+'00585'!F32+'00982'!F32+'00986'!F32+'00989'!F32+'01019'!F32+'01083'!F32+'01084'!F32+'01144'!F32+'01154'!F32+'01171'!F32</f>
        <v>72</v>
      </c>
      <c r="G38" s="64">
        <f>'00111'!G32+'00192'!G32+'00200'!G32+'00226'!G32+'00282'!G32+'00328'!G32+'00368'!G32+'00446'!G32+'00498'!G32+'00551'!G32+'00585'!G32+'00982'!G32+'00986'!G32+'00989'!G32+'01019'!G32+'01083'!G32+'01084'!G32+'01144'!G32+'01154'!G32+'01171'!G32</f>
        <v>4447</v>
      </c>
      <c r="H38" s="187">
        <f>'00111'!H32+'00192'!H32+'00200'!H32+'00226'!H32+'00282'!H32+'00328'!H32+'00368'!H32+'00446'!H32+'00498'!H32+'00551'!H32+'00585'!H32+'00982'!H32+'00986'!H32+'00989'!H32+'01019'!H32+'01083'!H32+'01084'!H32+'01144'!H32+'01154'!H32+'01171'!H32</f>
        <v>116354</v>
      </c>
    </row>
    <row r="39" spans="1:8" x14ac:dyDescent="0.25">
      <c r="A39" s="26" t="s">
        <v>56</v>
      </c>
      <c r="B39" s="26" t="s">
        <v>57</v>
      </c>
      <c r="C39" s="27">
        <f>'00111'!C33+'00192'!C33+'00200'!C33+'00226'!C33+'00282'!C33+'00328'!C33+'00368'!C33+'00446'!C33+'00498'!C33+'00551'!C33+'00585'!C33+'00982'!C33+'00986'!C33+'00989'!C33+'01019'!C33+'01083'!C33+'01084'!C33+'01144'!C33+'01154'!C33+'01171'!C33</f>
        <v>351</v>
      </c>
      <c r="D39" s="102">
        <v>2195.6011396011395</v>
      </c>
      <c r="E39" s="28">
        <f>'00111'!E33+'00192'!E33+'00200'!E33+'00226'!E33+'00282'!E33+'00328'!E33+'00368'!E33+'00446'!E33+'00498'!E33+'00551'!E33+'00585'!E33+'00982'!E33+'00986'!E33+'00989'!E33+'01019'!E33+'01083'!E33+'01084'!E33+'01144'!E33+'01154'!E33+'01171'!E33</f>
        <v>770656</v>
      </c>
      <c r="F39" s="64">
        <f>'00111'!F33+'00192'!F33+'00200'!F33+'00226'!F33+'00282'!F33+'00328'!F33+'00368'!F33+'00446'!F33+'00498'!F33+'00551'!F33+'00585'!F33+'00982'!F33+'00986'!F33+'00989'!F33+'01019'!F33+'01083'!F33+'01084'!F33+'01144'!F33+'01154'!F33+'01171'!F33</f>
        <v>192</v>
      </c>
      <c r="G39" s="64">
        <f>'00111'!G33+'00192'!G33+'00200'!G33+'00226'!G33+'00282'!G33+'00328'!G33+'00368'!G33+'00446'!G33+'00498'!G33+'00551'!G33+'00585'!G33+'00982'!G33+'00986'!G33+'00989'!G33+'01019'!G33+'01083'!G33+'01084'!G33+'01144'!G33+'01154'!G33+'01171'!G33</f>
        <v>355204</v>
      </c>
      <c r="H39" s="187">
        <f>'00111'!H33+'00192'!H33+'00200'!H33+'00226'!H33+'00282'!H33+'00328'!H33+'00368'!H33+'00446'!H33+'00498'!H33+'00551'!H33+'00585'!H33+'00982'!H33+'00986'!H33+'00989'!H33+'01019'!H33+'01083'!H33+'01084'!H33+'01144'!H33+'01154'!H33+'01171'!H33</f>
        <v>394124</v>
      </c>
    </row>
    <row r="40" spans="1:8" x14ac:dyDescent="0.25">
      <c r="A40" s="26" t="s">
        <v>58</v>
      </c>
      <c r="B40" s="26" t="s">
        <v>59</v>
      </c>
      <c r="C40" s="27">
        <f>'00111'!C34+'00192'!C34+'00200'!C34+'00226'!C34+'00282'!C34+'00328'!C34+'00368'!C34+'00446'!C34+'00498'!C34+'00551'!C34+'00585'!C34+'00982'!C34+'00986'!C34+'00989'!C34+'01019'!C34+'01083'!C34+'01084'!C34+'01144'!C34+'01154'!C34+'01171'!C34</f>
        <v>50</v>
      </c>
      <c r="D40" s="102">
        <v>2200</v>
      </c>
      <c r="E40" s="28">
        <f>'00111'!E34+'00192'!E34+'00200'!E34+'00226'!E34+'00282'!E34+'00328'!E34+'00368'!E34+'00446'!E34+'00498'!E34+'00551'!E34+'00585'!E34+'00982'!E34+'00986'!E34+'00989'!E34+'01019'!E34+'01083'!E34+'01084'!E34+'01144'!E34+'01154'!E34+'01171'!E34</f>
        <v>110000</v>
      </c>
      <c r="F40" s="64">
        <f>'00111'!F34+'00192'!F34+'00200'!F34+'00226'!F34+'00282'!F34+'00328'!F34+'00368'!F34+'00446'!F34+'00498'!F34+'00551'!F34+'00585'!F34+'00982'!F34+'00986'!F34+'00989'!F34+'01019'!F34+'01083'!F34+'01084'!F34+'01144'!F34+'01154'!F34+'01171'!F34</f>
        <v>54</v>
      </c>
      <c r="G40" s="64">
        <f>'00111'!G34+'00192'!G34+'00200'!G34+'00226'!G34+'00282'!G34+'00328'!G34+'00368'!G34+'00446'!G34+'00498'!G34+'00551'!G34+'00585'!G34+'00982'!G34+'00986'!G34+'00989'!G34+'01019'!G34+'01083'!G34+'01084'!G34+'01144'!G34+'01154'!G34+'01171'!G34</f>
        <v>31684</v>
      </c>
      <c r="H40" s="187">
        <f>'00111'!H34+'00192'!H34+'00200'!H34+'00226'!H34+'00282'!H34+'00328'!H34+'00368'!H34+'00446'!H34+'00498'!H34+'00551'!H34+'00585'!H34+'00982'!H34+'00986'!H34+'00989'!H34+'01019'!H34+'01083'!H34+'01084'!H34+'01144'!H34+'01154'!H34+'01171'!H34</f>
        <v>70309</v>
      </c>
    </row>
    <row r="41" spans="1:8" x14ac:dyDescent="0.25">
      <c r="A41" s="26" t="s">
        <v>60</v>
      </c>
      <c r="B41" s="26" t="s">
        <v>61</v>
      </c>
      <c r="C41" s="27">
        <f>'00111'!C35+'00192'!C35+'00200'!C35+'00226'!C35+'00282'!C35+'00328'!C35+'00368'!C35+'00446'!C35+'00498'!C35+'00551'!C35+'00585'!C35+'00982'!C35+'00986'!C35+'00989'!C35+'01019'!C35+'01083'!C35+'01084'!C35+'01144'!C35+'01154'!C35+'01171'!C35</f>
        <v>48</v>
      </c>
      <c r="D41" s="102">
        <v>5698.958333333333</v>
      </c>
      <c r="E41" s="28">
        <f>'00111'!E35+'00192'!E35+'00200'!E35+'00226'!E35+'00282'!E35+'00328'!E35+'00368'!E35+'00446'!E35+'00498'!E35+'00551'!E35+'00585'!E35+'00982'!E35+'00986'!E35+'00989'!E35+'01019'!E35+'01083'!E35+'01084'!E35+'01144'!E35+'01154'!E35+'01171'!E35</f>
        <v>273550</v>
      </c>
      <c r="F41" s="64">
        <f>'00111'!F35+'00192'!F35+'00200'!F35+'00226'!F35+'00282'!F35+'00328'!F35+'00368'!F35+'00446'!F35+'00498'!F35+'00551'!F35+'00585'!F35+'00982'!F35+'00986'!F35+'00989'!F35+'01019'!F35+'01083'!F35+'01084'!F35+'01144'!F35+'01154'!F35+'01171'!F35</f>
        <v>12</v>
      </c>
      <c r="G41" s="64">
        <f>'00111'!G35+'00192'!G35+'00200'!G35+'00226'!G35+'00282'!G35+'00328'!G35+'00368'!G35+'00446'!G35+'00498'!G35+'00551'!G35+'00585'!G35+'00982'!G35+'00986'!G35+'00989'!G35+'01019'!G35+'01083'!G35+'01084'!G35+'01144'!G35+'01154'!G35+'01171'!G35</f>
        <v>104869</v>
      </c>
      <c r="H41" s="187">
        <f>'00111'!H35+'00192'!H35+'00200'!H35+'00226'!H35+'00282'!H35+'00328'!H35+'00368'!H35+'00446'!H35+'00498'!H35+'00551'!H35+'00585'!H35+'00982'!H35+'00986'!H35+'00989'!H35+'01019'!H35+'01083'!H35+'01084'!H35+'01144'!H35+'01154'!H35+'01171'!H35</f>
        <v>104869</v>
      </c>
    </row>
    <row r="42" spans="1:8" x14ac:dyDescent="0.25">
      <c r="A42" s="26" t="s">
        <v>62</v>
      </c>
      <c r="B42" s="26" t="s">
        <v>63</v>
      </c>
      <c r="C42" s="27">
        <f>'00111'!C36+'00192'!C36+'00200'!C36+'00226'!C36+'00282'!C36+'00328'!C36+'00368'!C36+'00446'!C36+'00498'!C36+'00551'!C36+'00585'!C36+'00982'!C36+'00986'!C36+'00989'!C36+'01019'!C36+'01083'!C36+'01084'!C36+'01144'!C36+'01154'!C36+'01171'!C36</f>
        <v>58</v>
      </c>
      <c r="D42" s="102">
        <v>3727.5862068965516</v>
      </c>
      <c r="E42" s="28">
        <f>'00111'!E36+'00192'!E36+'00200'!E36+'00226'!E36+'00282'!E36+'00328'!E36+'00368'!E36+'00446'!E36+'00498'!E36+'00551'!E36+'00585'!E36+'00982'!E36+'00986'!E36+'00989'!E36+'01019'!E36+'01083'!E36+'01084'!E36+'01144'!E36+'01154'!E36+'01171'!E36</f>
        <v>216200</v>
      </c>
      <c r="F42" s="64">
        <f>'00111'!F36+'00192'!F36+'00200'!F36+'00226'!F36+'00282'!F36+'00328'!F36+'00368'!F36+'00446'!F36+'00498'!F36+'00551'!F36+'00585'!F36+'00982'!F36+'00986'!F36+'00989'!F36+'01019'!F36+'01083'!F36+'01084'!F36+'01144'!F36+'01154'!F36+'01171'!F36</f>
        <v>0</v>
      </c>
      <c r="G42" s="64">
        <f>'00111'!G36+'00192'!G36+'00200'!G36+'00226'!G36+'00282'!G36+'00328'!G36+'00368'!G36+'00446'!G36+'00498'!G36+'00551'!G36+'00585'!G36+'00982'!G36+'00986'!G36+'00989'!G36+'01019'!G36+'01083'!G36+'01084'!G36+'01144'!G36+'01154'!G36+'01171'!G36</f>
        <v>0</v>
      </c>
      <c r="H42" s="187">
        <f>'00111'!H36+'00192'!H36+'00200'!H36+'00226'!H36+'00282'!H36+'00328'!H36+'00368'!H36+'00446'!H36+'00498'!H36+'00551'!H36+'00585'!H36+'00982'!H36+'00986'!H36+'00989'!H36+'01019'!H36+'01083'!H36+'01084'!H36+'01144'!H36+'01154'!H36+'01171'!H36</f>
        <v>0</v>
      </c>
    </row>
    <row r="43" spans="1:8" x14ac:dyDescent="0.25">
      <c r="A43" s="26" t="s">
        <v>64</v>
      </c>
      <c r="B43" s="26" t="s">
        <v>65</v>
      </c>
      <c r="C43" s="27">
        <f>'00111'!C37+'00192'!C37+'00200'!C37+'00226'!C37+'00282'!C37+'00328'!C37+'00368'!C37+'00446'!C37+'00498'!C37+'00551'!C37+'00585'!C37+'00982'!C37+'00986'!C37+'00989'!C37+'01019'!C37+'01083'!C37+'01084'!C37+'01144'!C37+'01154'!C37+'01171'!C37</f>
        <v>11</v>
      </c>
      <c r="D43" s="102">
        <v>7818.181818181818</v>
      </c>
      <c r="E43" s="28">
        <f>'00111'!E37+'00192'!E37+'00200'!E37+'00226'!E37+'00282'!E37+'00328'!E37+'00368'!E37+'00446'!E37+'00498'!E37+'00551'!E37+'00585'!E37+'00982'!E37+'00986'!E37+'00989'!E37+'01019'!E37+'01083'!E37+'01084'!E37+'01144'!E37+'01154'!E37+'01171'!E37</f>
        <v>86000</v>
      </c>
      <c r="F43" s="64">
        <f>'00111'!F37+'00192'!F37+'00200'!F37+'00226'!F37+'00282'!F37+'00328'!F37+'00368'!F37+'00446'!F37+'00498'!F37+'00551'!F37+'00585'!F37+'00982'!F37+'00986'!F37+'00989'!F37+'01019'!F37+'01083'!F37+'01084'!F37+'01144'!F37+'01154'!F37+'01171'!F37</f>
        <v>1</v>
      </c>
      <c r="G43" s="64">
        <f>'00111'!G37+'00192'!G37+'00200'!G37+'00226'!G37+'00282'!G37+'00328'!G37+'00368'!G37+'00446'!G37+'00498'!G37+'00551'!G37+'00585'!G37+'00982'!G37+'00986'!G37+'00989'!G37+'01019'!G37+'01083'!G37+'01084'!G37+'01144'!G37+'01154'!G37+'01171'!G37</f>
        <v>8400</v>
      </c>
      <c r="H43" s="187">
        <f>'00111'!H37+'00192'!H37+'00200'!H37+'00226'!H37+'00282'!H37+'00328'!H37+'00368'!H37+'00446'!H37+'00498'!H37+'00551'!H37+'00585'!H37+'00982'!H37+'00986'!H37+'00989'!H37+'01019'!H37+'01083'!H37+'01084'!H37+'01144'!H37+'01154'!H37+'01171'!H37</f>
        <v>8400</v>
      </c>
    </row>
    <row r="44" spans="1:8" x14ac:dyDescent="0.25">
      <c r="A44" s="26" t="s">
        <v>66</v>
      </c>
      <c r="B44" s="26" t="s">
        <v>67</v>
      </c>
      <c r="C44" s="27">
        <f>'00111'!C38+'00192'!C38+'00200'!C38+'00226'!C38+'00282'!C38+'00328'!C38+'00368'!C38+'00446'!C38+'00498'!C38+'00551'!C38+'00585'!C38+'00982'!C38+'00986'!C38+'00989'!C38+'01019'!C38+'01083'!C38+'01084'!C38+'01144'!C38+'01154'!C38+'01171'!C38</f>
        <v>15</v>
      </c>
      <c r="D44" s="102">
        <v>3053.3333333333335</v>
      </c>
      <c r="E44" s="28">
        <f>'00111'!E38+'00192'!E38+'00200'!E38+'00226'!E38+'00282'!E38+'00328'!E38+'00368'!E38+'00446'!E38+'00498'!E38+'00551'!E38+'00585'!E38+'00982'!E38+'00986'!E38+'00989'!E38+'01019'!E38+'01083'!E38+'01084'!E38+'01144'!E38+'01154'!E38+'01171'!E38</f>
        <v>45800</v>
      </c>
      <c r="F44" s="64">
        <f>'00111'!F38+'00192'!F38+'00200'!F38+'00226'!F38+'00282'!F38+'00328'!F38+'00368'!F38+'00446'!F38+'00498'!F38+'00551'!F38+'00585'!F38+'00982'!F38+'00986'!F38+'00989'!F38+'01019'!F38+'01083'!F38+'01084'!F38+'01144'!F38+'01154'!F38+'01171'!F38</f>
        <v>2</v>
      </c>
      <c r="G44" s="64">
        <f>'00111'!G38+'00192'!G38+'00200'!G38+'00226'!G38+'00282'!G38+'00328'!G38+'00368'!G38+'00446'!G38+'00498'!G38+'00551'!G38+'00585'!G38+'00982'!G38+'00986'!G38+'00989'!G38+'01019'!G38+'01083'!G38+'01084'!G38+'01144'!G38+'01154'!G38+'01171'!G38</f>
        <v>5057</v>
      </c>
      <c r="H44" s="187">
        <f>'00111'!H38+'00192'!H38+'00200'!H38+'00226'!H38+'00282'!H38+'00328'!H38+'00368'!H38+'00446'!H38+'00498'!H38+'00551'!H38+'00585'!H38+'00982'!H38+'00986'!H38+'00989'!H38+'01019'!H38+'01083'!H38+'01084'!H38+'01144'!H38+'01154'!H38+'01171'!H38</f>
        <v>5057</v>
      </c>
    </row>
    <row r="45" spans="1:8" x14ac:dyDescent="0.25">
      <c r="A45" s="26" t="s">
        <v>68</v>
      </c>
      <c r="B45" s="26" t="s">
        <v>69</v>
      </c>
      <c r="C45" s="27">
        <f>'00111'!C39+'00192'!C39+'00200'!C39+'00226'!C39+'00282'!C39+'00328'!C39+'00368'!C39+'00446'!C39+'00498'!C39+'00551'!C39+'00585'!C39+'00982'!C39+'00986'!C39+'00989'!C39+'01019'!C39+'01083'!C39+'01084'!C39+'01144'!C39+'01154'!C39+'01171'!C39</f>
        <v>190</v>
      </c>
      <c r="D45" s="102">
        <v>798.68421052631584</v>
      </c>
      <c r="E45" s="28">
        <f>'00111'!E39+'00192'!E39+'00200'!E39+'00226'!E39+'00282'!E39+'00328'!E39+'00368'!E39+'00446'!E39+'00498'!E39+'00551'!E39+'00585'!E39+'00982'!E39+'00986'!E39+'00989'!E39+'01019'!E39+'01083'!E39+'01084'!E39+'01144'!E39+'01154'!E39+'01171'!E39</f>
        <v>151750</v>
      </c>
      <c r="F45" s="64">
        <f>'00111'!F39+'00192'!F39+'00200'!F39+'00226'!F39+'00282'!F39+'00328'!F39+'00368'!F39+'00446'!F39+'00498'!F39+'00551'!F39+'00585'!F39+'00982'!F39+'00986'!F39+'00989'!F39+'01019'!F39+'01083'!F39+'01084'!F39+'01144'!F39+'01154'!F39+'01171'!F39</f>
        <v>135</v>
      </c>
      <c r="G45" s="64">
        <f>'00111'!G39+'00192'!G39+'00200'!G39+'00226'!G39+'00282'!G39+'00328'!G39+'00368'!G39+'00446'!G39+'00498'!G39+'00551'!G39+'00585'!G39+'00982'!G39+'00986'!G39+'00989'!G39+'01019'!G39+'01083'!G39+'01084'!G39+'01144'!G39+'01154'!G39+'01171'!G39</f>
        <v>108136</v>
      </c>
      <c r="H45" s="187">
        <f>'00111'!H39+'00192'!H39+'00200'!H39+'00226'!H39+'00282'!H39+'00328'!H39+'00368'!H39+'00446'!H39+'00498'!H39+'00551'!H39+'00585'!H39+'00982'!H39+'00986'!H39+'00989'!H39+'01019'!H39+'01083'!H39+'01084'!H39+'01144'!H39+'01154'!H39+'01171'!H39</f>
        <v>108579</v>
      </c>
    </row>
    <row r="46" spans="1:8" x14ac:dyDescent="0.25">
      <c r="A46" s="45" t="s">
        <v>70</v>
      </c>
      <c r="B46" s="45" t="s">
        <v>71</v>
      </c>
      <c r="C46" s="67">
        <f>'00111'!C40+'00192'!C40+'00200'!C40+'00226'!C40+'00282'!C40+'00328'!C40+'00368'!C40+'00446'!C40+'00498'!C40+'00551'!C40+'00585'!C40+'00982'!C40+'00986'!C40+'00989'!C40+'01019'!C40+'01083'!C40+'01084'!C40+'01144'!C40+'01154'!C40+'01171'!C40</f>
        <v>0</v>
      </c>
      <c r="D46" s="103"/>
      <c r="E46" s="44">
        <f>'00111'!E40+'00192'!E40+'00200'!E40+'00226'!E40+'00282'!E40+'00328'!E40+'00368'!E40+'00446'!E40+'00498'!E40+'00551'!E40+'00585'!E40+'00982'!E40+'00986'!E40+'00989'!E40+'01019'!E40+'01083'!E40+'01084'!E40+'01144'!E40+'01154'!E40+'01171'!E40</f>
        <v>0</v>
      </c>
      <c r="F46" s="64">
        <f>'00111'!F40+'00192'!F40+'00200'!F40+'00226'!F40+'00282'!F40+'00328'!F40+'00368'!F40+'00446'!F40+'00498'!F40+'00551'!F40+'00585'!F40+'00982'!F40+'00986'!F40+'00989'!F40+'01019'!F40+'01083'!F40+'01084'!F40+'01144'!F40+'01154'!F40+'01171'!F40</f>
        <v>6</v>
      </c>
      <c r="G46" s="64">
        <f>'00111'!G40+'00192'!G40+'00200'!G40+'00226'!G40+'00282'!G40+'00328'!G40+'00368'!G40+'00446'!G40+'00498'!G40+'00551'!G40+'00585'!G40+'00982'!G40+'00986'!G40+'00989'!G40+'01019'!G40+'01083'!G40+'01084'!G40+'01144'!G40+'01154'!G40+'01171'!G40</f>
        <v>4650</v>
      </c>
      <c r="H46" s="187">
        <f>'00111'!H40+'00192'!H40+'00200'!H40+'00226'!H40+'00282'!H40+'00328'!H40+'00368'!H40+'00446'!H40+'00498'!H40+'00551'!H40+'00585'!H40+'00982'!H40+'00986'!H40+'00989'!H40+'01019'!H40+'01083'!H40+'01084'!H40+'01144'!H40+'01154'!H40+'01171'!H40</f>
        <v>27900</v>
      </c>
    </row>
    <row r="47" spans="1:8" x14ac:dyDescent="0.25">
      <c r="A47" s="26" t="s">
        <v>72</v>
      </c>
      <c r="B47" s="26" t="s">
        <v>73</v>
      </c>
      <c r="C47" s="27">
        <f>'00111'!C41+'00192'!C41+'00200'!C41+'00226'!C41+'00282'!C41+'00328'!C41+'00368'!C41+'00446'!C41+'00498'!C41+'00551'!C41+'00585'!C41+'00982'!C41+'00986'!C41+'00989'!C41+'01019'!C41+'01083'!C41+'01084'!C41+'01144'!C41+'01154'!C41+'01171'!C41</f>
        <v>107</v>
      </c>
      <c r="D47" s="102">
        <v>2916.8224299065419</v>
      </c>
      <c r="E47" s="28">
        <f>'00111'!E41+'00192'!E41+'00200'!E41+'00226'!E41+'00282'!E41+'00328'!E41+'00368'!E41+'00446'!E41+'00498'!E41+'00551'!E41+'00585'!E41+'00982'!E41+'00986'!E41+'00989'!E41+'01019'!E41+'01083'!E41+'01084'!E41+'01144'!E41+'01154'!E41+'01171'!E41</f>
        <v>312100</v>
      </c>
      <c r="F47" s="64">
        <f>'00111'!F41+'00192'!F41+'00200'!F41+'00226'!F41+'00282'!F41+'00328'!F41+'00368'!F41+'00446'!F41+'00498'!F41+'00551'!F41+'00585'!F41+'00982'!F41+'00986'!F41+'00989'!F41+'01019'!F41+'01083'!F41+'01084'!F41+'01144'!F41+'01154'!F41+'01171'!F41</f>
        <v>50</v>
      </c>
      <c r="G47" s="64">
        <f>'00111'!G41+'00192'!G41+'00200'!G41+'00226'!G41+'00282'!G41+'00328'!G41+'00368'!G41+'00446'!G41+'00498'!G41+'00551'!G41+'00585'!G41+'00982'!G41+'00986'!G41+'00989'!G41+'01019'!G41+'01083'!G41+'01084'!G41+'01144'!G41+'01154'!G41+'01171'!G41</f>
        <v>49264</v>
      </c>
      <c r="H47" s="187">
        <f>'00111'!H41+'00192'!H41+'00200'!H41+'00226'!H41+'00282'!H41+'00328'!H41+'00368'!H41+'00446'!H41+'00498'!H41+'00551'!H41+'00585'!H41+'00982'!H41+'00986'!H41+'00989'!H41+'01019'!H41+'01083'!H41+'01084'!H41+'01144'!H41+'01154'!H41+'01171'!H41</f>
        <v>131952</v>
      </c>
    </row>
    <row r="48" spans="1:8" x14ac:dyDescent="0.25">
      <c r="A48" s="26" t="s">
        <v>74</v>
      </c>
      <c r="B48" s="26" t="s">
        <v>75</v>
      </c>
      <c r="C48" s="27">
        <f>'00111'!C42+'00192'!C42+'00200'!C42+'00226'!C42+'00282'!C42+'00328'!C42+'00368'!C42+'00446'!C42+'00498'!C42+'00551'!C42+'00585'!C42+'00982'!C42+'00986'!C42+'00989'!C42+'01019'!C42+'01083'!C42+'01084'!C42+'01144'!C42+'01154'!C42+'01171'!C42</f>
        <v>101</v>
      </c>
      <c r="D48" s="102">
        <v>3872.2772277227723</v>
      </c>
      <c r="E48" s="28">
        <f>'00111'!E42+'00192'!E42+'00200'!E42+'00226'!E42+'00282'!E42+'00328'!E42+'00368'!E42+'00446'!E42+'00498'!E42+'00551'!E42+'00585'!E42+'00982'!E42+'00986'!E42+'00989'!E42+'01019'!E42+'01083'!E42+'01084'!E42+'01144'!E42+'01154'!E42+'01171'!E42</f>
        <v>391100</v>
      </c>
      <c r="F48" s="64">
        <f>'00111'!F42+'00192'!F42+'00200'!F42+'00226'!F42+'00282'!F42+'00328'!F42+'00368'!F42+'00446'!F42+'00498'!F42+'00551'!F42+'00585'!F42+'00982'!F42+'00986'!F42+'00989'!F42+'01019'!F42+'01083'!F42+'01084'!F42+'01144'!F42+'01154'!F42+'01171'!F42</f>
        <v>81</v>
      </c>
      <c r="G48" s="64">
        <f>'00111'!G42+'00192'!G42+'00200'!G42+'00226'!G42+'00282'!G42+'00328'!G42+'00368'!G42+'00446'!G42+'00498'!G42+'00551'!G42+'00585'!G42+'00982'!G42+'00986'!G42+'00989'!G42+'01019'!G42+'01083'!G42+'01084'!G42+'01144'!G42+'01154'!G42+'01171'!G42</f>
        <v>160765</v>
      </c>
      <c r="H48" s="187">
        <f>'00111'!H42+'00192'!H42+'00200'!H42+'00226'!H42+'00282'!H42+'00328'!H42+'00368'!H42+'00446'!H42+'00498'!H42+'00551'!H42+'00585'!H42+'00982'!H42+'00986'!H42+'00989'!H42+'01019'!H42+'01083'!H42+'01084'!H42+'01144'!H42+'01154'!H42+'01171'!H42</f>
        <v>197611</v>
      </c>
    </row>
    <row r="49" spans="1:8" x14ac:dyDescent="0.25">
      <c r="A49" s="26" t="s">
        <v>76</v>
      </c>
      <c r="B49" s="26" t="s">
        <v>77</v>
      </c>
      <c r="C49" s="27">
        <f>'00111'!C43+'00192'!C43+'00200'!C43+'00226'!C43+'00282'!C43+'00328'!C43+'00368'!C43+'00446'!C43+'00498'!C43+'00551'!C43+'00585'!C43+'00982'!C43+'00986'!C43+'00989'!C43+'01019'!C43+'01083'!C43+'01084'!C43+'01144'!C43+'01154'!C43+'01171'!C43</f>
        <v>51</v>
      </c>
      <c r="D49" s="102">
        <v>4166.666666666667</v>
      </c>
      <c r="E49" s="28">
        <f>'00111'!E43+'00192'!E43+'00200'!E43+'00226'!E43+'00282'!E43+'00328'!E43+'00368'!E43+'00446'!E43+'00498'!E43+'00551'!E43+'00585'!E43+'00982'!E43+'00986'!E43+'00989'!E43+'01019'!E43+'01083'!E43+'01084'!E43+'01144'!E43+'01154'!E43+'01171'!E43</f>
        <v>212500</v>
      </c>
      <c r="F49" s="64">
        <f>'00111'!F43+'00192'!F43+'00200'!F43+'00226'!F43+'00282'!F43+'00328'!F43+'00368'!F43+'00446'!F43+'00498'!F43+'00551'!F43+'00585'!F43+'00982'!F43+'00986'!F43+'00989'!F43+'01019'!F43+'01083'!F43+'01084'!F43+'01144'!F43+'01154'!F43+'01171'!F43</f>
        <v>0</v>
      </c>
      <c r="G49" s="64">
        <f>'00111'!G43+'00192'!G43+'00200'!G43+'00226'!G43+'00282'!G43+'00328'!G43+'00368'!G43+'00446'!G43+'00498'!G43+'00551'!G43+'00585'!G43+'00982'!G43+'00986'!G43+'00989'!G43+'01019'!G43+'01083'!G43+'01084'!G43+'01144'!G43+'01154'!G43+'01171'!G43</f>
        <v>0</v>
      </c>
      <c r="H49" s="187">
        <f>'00111'!H43+'00192'!H43+'00200'!H43+'00226'!H43+'00282'!H43+'00328'!H43+'00368'!H43+'00446'!H43+'00498'!H43+'00551'!H43+'00585'!H43+'00982'!H43+'00986'!H43+'00989'!H43+'01019'!H43+'01083'!H43+'01084'!H43+'01144'!H43+'01154'!H43+'01171'!H43</f>
        <v>0</v>
      </c>
    </row>
    <row r="50" spans="1:8" x14ac:dyDescent="0.25">
      <c r="A50" s="26" t="s">
        <v>78</v>
      </c>
      <c r="B50" s="26" t="s">
        <v>79</v>
      </c>
      <c r="C50" s="27">
        <f>'00111'!C44+'00192'!C44+'00200'!C44+'00226'!C44+'00282'!C44+'00328'!C44+'00368'!C44+'00446'!C44+'00498'!C44+'00551'!C44+'00585'!C44+'00982'!C44+'00986'!C44+'00989'!C44+'01019'!C44+'01083'!C44+'01084'!C44+'01144'!C44+'01154'!C44+'01171'!C44</f>
        <v>30</v>
      </c>
      <c r="D50" s="102">
        <v>993.33333333333337</v>
      </c>
      <c r="E50" s="28">
        <f>'00111'!E44+'00192'!E44+'00200'!E44+'00226'!E44+'00282'!E44+'00328'!E44+'00368'!E44+'00446'!E44+'00498'!E44+'00551'!E44+'00585'!E44+'00982'!E44+'00986'!E44+'00989'!E44+'01019'!E44+'01083'!E44+'01084'!E44+'01144'!E44+'01154'!E44+'01171'!E44</f>
        <v>29800</v>
      </c>
      <c r="F50" s="64">
        <f>'00111'!F44+'00192'!F44+'00200'!F44+'00226'!F44+'00282'!F44+'00328'!F44+'00368'!F44+'00446'!F44+'00498'!F44+'00551'!F44+'00585'!F44+'00982'!F44+'00986'!F44+'00989'!F44+'01019'!F44+'01083'!F44+'01084'!F44+'01144'!F44+'01154'!F44+'01171'!F44</f>
        <v>0</v>
      </c>
      <c r="G50" s="64">
        <f>'00111'!G44+'00192'!G44+'00200'!G44+'00226'!G44+'00282'!G44+'00328'!G44+'00368'!G44+'00446'!G44+'00498'!G44+'00551'!G44+'00585'!G44+'00982'!G44+'00986'!G44+'00989'!G44+'01019'!G44+'01083'!G44+'01084'!G44+'01144'!G44+'01154'!G44+'01171'!G44</f>
        <v>0</v>
      </c>
      <c r="H50" s="187">
        <f>'00111'!H44+'00192'!H44+'00200'!H44+'00226'!H44+'00282'!H44+'00328'!H44+'00368'!H44+'00446'!H44+'00498'!H44+'00551'!H44+'00585'!H44+'00982'!H44+'00986'!H44+'00989'!H44+'01019'!H44+'01083'!H44+'01084'!H44+'01144'!H44+'01154'!H44+'01171'!H44</f>
        <v>0</v>
      </c>
    </row>
    <row r="51" spans="1:8" x14ac:dyDescent="0.25">
      <c r="A51" s="26" t="s">
        <v>80</v>
      </c>
      <c r="B51" s="26" t="s">
        <v>409</v>
      </c>
      <c r="C51" s="27">
        <f>'00111'!C45+'00192'!C45+'00200'!C45+'00226'!C45+'00282'!C45+'00328'!C45+'00368'!C45+'00446'!C45+'00498'!C45+'00551'!C45+'00585'!C45+'00982'!C45+'00986'!C45+'00989'!C45+'01019'!C45+'01083'!C45+'01084'!C45+'01144'!C45+'01154'!C45+'01171'!C45</f>
        <v>0</v>
      </c>
      <c r="D51" s="102"/>
      <c r="E51" s="28">
        <f>'00111'!E45+'00192'!E45+'00200'!E45+'00226'!E45+'00282'!E45+'00328'!E45+'00368'!E45+'00446'!E45+'00498'!E45+'00551'!E45+'00585'!E45+'00982'!E45+'00986'!E45+'00989'!E45+'01019'!E45+'01083'!E45+'01084'!E45+'01144'!E45+'01154'!E45+'01171'!E45</f>
        <v>5000000</v>
      </c>
      <c r="F51" s="64">
        <f>'00111'!F45+'00192'!F45+'00200'!F45+'00226'!F45+'00282'!F45+'00328'!F45+'00368'!F45+'00446'!F45+'00498'!F45+'00551'!F45+'00585'!F45+'00982'!F45+'00986'!F45+'00989'!F45+'01019'!F45+'01083'!F45+'01084'!F45+'01144'!F45+'01154'!F45+'01171'!F45</f>
        <v>5</v>
      </c>
      <c r="G51" s="64">
        <f>'00111'!G45+'00192'!G45+'00200'!G45+'00226'!G45+'00282'!G45+'00328'!G45+'00368'!G45+'00446'!G45+'00498'!G45+'00551'!G45+'00585'!G45+'00982'!G45+'00986'!G45+'00989'!G45+'01019'!G45+'01083'!G45+'01084'!G45+'01144'!G45+'01154'!G45+'01171'!G45</f>
        <v>73203</v>
      </c>
      <c r="H51" s="187">
        <f>'00111'!H45+'00192'!H45+'00200'!H45+'00226'!H45+'00282'!H45+'00328'!H45+'00368'!H45+'00446'!H45+'00498'!H45+'00551'!H45+'00585'!H45+'00982'!H45+'00986'!H45+'00989'!H45+'01019'!H45+'01083'!H45+'01084'!H45+'01144'!H45+'01154'!H45+'01171'!H45</f>
        <v>73203</v>
      </c>
    </row>
    <row r="52" spans="1:8" x14ac:dyDescent="0.25">
      <c r="A52" s="26" t="s">
        <v>82</v>
      </c>
      <c r="B52" s="26" t="s">
        <v>83</v>
      </c>
      <c r="C52" s="27">
        <f>'00111'!C46+'00192'!C46+'00200'!C46+'00226'!C46+'00282'!C46+'00328'!C46+'00368'!C46+'00446'!C46+'00498'!C46+'00551'!C46+'00585'!C46+'00982'!C46+'00986'!C46+'00989'!C46+'01019'!C46+'01083'!C46+'01084'!C46+'01144'!C46+'01154'!C46+'01171'!C46</f>
        <v>40</v>
      </c>
      <c r="D52" s="102">
        <v>3987.5</v>
      </c>
      <c r="E52" s="28">
        <f>'00111'!E46+'00192'!E46+'00200'!E46+'00226'!E46+'00282'!E46+'00328'!E46+'00368'!E46+'00446'!E46+'00498'!E46+'00551'!E46+'00585'!E46+'00982'!E46+'00986'!E46+'00989'!E46+'01019'!E46+'01083'!E46+'01084'!E46+'01144'!E46+'01154'!E46+'01171'!E46</f>
        <v>159500</v>
      </c>
      <c r="F52" s="64">
        <f>'00111'!F46+'00192'!F46+'00200'!F46+'00226'!F46+'00282'!F46+'00328'!F46+'00368'!F46+'00446'!F46+'00498'!F46+'00551'!F46+'00585'!F46+'00982'!F46+'00986'!F46+'00989'!F46+'01019'!F46+'01083'!F46+'01084'!F46+'01144'!F46+'01154'!F46+'01171'!F46</f>
        <v>2</v>
      </c>
      <c r="G52" s="64">
        <f>'00111'!G46+'00192'!G46+'00200'!G46+'00226'!G46+'00282'!G46+'00328'!G46+'00368'!G46+'00446'!G46+'00498'!G46+'00551'!G46+'00585'!G46+'00982'!G46+'00986'!G46+'00989'!G46+'01019'!G46+'01083'!G46+'01084'!G46+'01144'!G46+'01154'!G46+'01171'!G46</f>
        <v>13000</v>
      </c>
      <c r="H52" s="187">
        <f>'00111'!H46+'00192'!H46+'00200'!H46+'00226'!H46+'00282'!H46+'00328'!H46+'00368'!H46+'00446'!H46+'00498'!H46+'00551'!H46+'00585'!H46+'00982'!H46+'00986'!H46+'00989'!H46+'01019'!H46+'01083'!H46+'01084'!H46+'01144'!H46+'01154'!H46+'01171'!H46</f>
        <v>13000</v>
      </c>
    </row>
    <row r="53" spans="1:8" x14ac:dyDescent="0.25">
      <c r="A53" s="45" t="s">
        <v>84</v>
      </c>
      <c r="B53" s="45" t="s">
        <v>85</v>
      </c>
      <c r="C53" s="67">
        <f>'00111'!C47+'00192'!C47+'00200'!C47+'00226'!C47+'00282'!C47+'00328'!C47+'00368'!C47+'00446'!C47+'00498'!C47+'00551'!C47+'00585'!C47+'00982'!C47+'00986'!C47+'00989'!C47+'01019'!C47+'01083'!C47+'01084'!C47+'01144'!C47+'01154'!C47+'01171'!C47</f>
        <v>33</v>
      </c>
      <c r="D53" s="103">
        <v>56969.696969696968</v>
      </c>
      <c r="E53" s="44">
        <f>'00111'!E47+'00192'!E47+'00200'!E47+'00226'!E47+'00282'!E47+'00328'!E47+'00368'!E47+'00446'!E47+'00498'!E47+'00551'!E47+'00585'!E47+'00982'!E47+'00986'!E47+'00989'!E47+'01019'!E47+'01083'!E47+'01084'!E47+'01144'!E47+'01154'!E47+'01171'!E47</f>
        <v>1880000</v>
      </c>
      <c r="F53" s="64">
        <f>'00111'!F47+'00192'!F47+'00200'!F47+'00226'!F47+'00282'!F47+'00328'!F47+'00368'!F47+'00446'!F47+'00498'!F47+'00551'!F47+'00585'!F47+'00982'!F47+'00986'!F47+'00989'!F47+'01019'!F47+'01083'!F47+'01084'!F47+'01144'!F47+'01154'!F47+'01171'!F47</f>
        <v>1</v>
      </c>
      <c r="G53" s="64">
        <f>'00111'!G47+'00192'!G47+'00200'!G47+'00226'!G47+'00282'!G47+'00328'!G47+'00368'!G47+'00446'!G47+'00498'!G47+'00551'!G47+'00585'!G47+'00982'!G47+'00986'!G47+'00989'!G47+'01019'!G47+'01083'!G47+'01084'!G47+'01144'!G47+'01154'!G47+'01171'!G47</f>
        <v>54500</v>
      </c>
      <c r="H53" s="187">
        <f>'00111'!H47+'00192'!H47+'00200'!H47+'00226'!H47+'00282'!H47+'00328'!H47+'00368'!H47+'00446'!H47+'00498'!H47+'00551'!H47+'00585'!H47+'00982'!H47+'00986'!H47+'00989'!H47+'01019'!H47+'01083'!H47+'01084'!H47+'01144'!H47+'01154'!H47+'01171'!H47</f>
        <v>54500</v>
      </c>
    </row>
    <row r="54" spans="1:8" ht="31.5" x14ac:dyDescent="0.25">
      <c r="A54" s="26" t="s">
        <v>86</v>
      </c>
      <c r="B54" s="26" t="s">
        <v>87</v>
      </c>
      <c r="C54" s="27">
        <f>'00111'!C48+'00192'!C48+'00200'!C48+'00226'!C48+'00282'!C48+'00328'!C48+'00368'!C48+'00446'!C48+'00498'!C48+'00551'!C48+'00585'!C48+'00982'!C48+'00986'!C48+'00989'!C48+'01019'!C48+'01083'!C48+'01084'!C48+'01144'!C48+'01154'!C48+'01171'!C48</f>
        <v>107</v>
      </c>
      <c r="D54" s="102">
        <v>2705.6074766355141</v>
      </c>
      <c r="E54" s="28">
        <f>'00111'!E48+'00192'!E48+'00200'!E48+'00226'!E48+'00282'!E48+'00328'!E48+'00368'!E48+'00446'!E48+'00498'!E48+'00551'!E48+'00585'!E48+'00982'!E48+'00986'!E48+'00989'!E48+'01019'!E48+'01083'!E48+'01084'!E48+'01144'!E48+'01154'!E48+'01171'!E48</f>
        <v>289500</v>
      </c>
      <c r="F54" s="64">
        <f>'00111'!F48+'00192'!F48+'00200'!F48+'00226'!F48+'00282'!F48+'00328'!F48+'00368'!F48+'00446'!F48+'00498'!F48+'00551'!F48+'00585'!F48+'00982'!F48+'00986'!F48+'00989'!F48+'01019'!F48+'01083'!F48+'01084'!F48+'01144'!F48+'01154'!F48+'01171'!F48</f>
        <v>26</v>
      </c>
      <c r="G54" s="64">
        <f>'00111'!G48+'00192'!G48+'00200'!G48+'00226'!G48+'00282'!G48+'00328'!G48+'00368'!G48+'00446'!G48+'00498'!G48+'00551'!G48+'00585'!G48+'00982'!G48+'00986'!G48+'00989'!G48+'01019'!G48+'01083'!G48+'01084'!G48+'01144'!G48+'01154'!G48+'01171'!G48</f>
        <v>55690</v>
      </c>
      <c r="H54" s="187">
        <f>'00111'!H48+'00192'!H48+'00200'!H48+'00226'!H48+'00282'!H48+'00328'!H48+'00368'!H48+'00446'!H48+'00498'!H48+'00551'!H48+'00585'!H48+'00982'!H48+'00986'!H48+'00989'!H48+'01019'!H48+'01083'!H48+'01084'!H48+'01144'!H48+'01154'!H48+'01171'!H48</f>
        <v>55690</v>
      </c>
    </row>
    <row r="55" spans="1:8" ht="31.5" x14ac:dyDescent="0.25">
      <c r="A55" s="26" t="s">
        <v>88</v>
      </c>
      <c r="B55" s="26" t="s">
        <v>89</v>
      </c>
      <c r="C55" s="27">
        <f>'00111'!C49+'00192'!C49+'00200'!C49+'00226'!C49+'00282'!C49+'00328'!C49+'00368'!C49+'00446'!C49+'00498'!C49+'00551'!C49+'00585'!C49+'00982'!C49+'00986'!C49+'00989'!C49+'01019'!C49+'01083'!C49+'01084'!C49+'01144'!C49+'01154'!C49+'01171'!C49</f>
        <v>55</v>
      </c>
      <c r="D55" s="102">
        <v>3298.18</v>
      </c>
      <c r="E55" s="28">
        <f>'00111'!E49+'00192'!E49+'00200'!E49+'00226'!E49+'00282'!E49+'00328'!E49+'00368'!E49+'00446'!E49+'00498'!E49+'00551'!E49+'00585'!E49+'00982'!E49+'00986'!E49+'00989'!E49+'01019'!E49+'01083'!E49+'01084'!E49+'01144'!E49+'01154'!E49+'01171'!E49</f>
        <v>181400</v>
      </c>
      <c r="F55" s="64">
        <f>'00111'!F49+'00192'!F49+'00200'!F49+'00226'!F49+'00282'!F49+'00328'!F49+'00368'!F49+'00446'!F49+'00498'!F49+'00551'!F49+'00585'!F49+'00982'!F49+'00986'!F49+'00989'!F49+'01019'!F49+'01083'!F49+'01084'!F49+'01144'!F49+'01154'!F49+'01171'!F49</f>
        <v>0</v>
      </c>
      <c r="G55" s="64">
        <f>'00111'!G49+'00192'!G49+'00200'!G49+'00226'!G49+'00282'!G49+'00328'!G49+'00368'!G49+'00446'!G49+'00498'!G49+'00551'!G49+'00585'!G49+'00982'!G49+'00986'!G49+'00989'!G49+'01019'!G49+'01083'!G49+'01084'!G49+'01144'!G49+'01154'!G49+'01171'!G49</f>
        <v>0</v>
      </c>
      <c r="H55" s="187">
        <f>'00111'!H49+'00192'!H49+'00200'!H49+'00226'!H49+'00282'!H49+'00328'!H49+'00368'!H49+'00446'!H49+'00498'!H49+'00551'!H49+'00585'!H49+'00982'!H49+'00986'!H49+'00989'!H49+'01019'!H49+'01083'!H49+'01084'!H49+'01144'!H49+'01154'!H49+'01171'!H49</f>
        <v>0</v>
      </c>
    </row>
    <row r="56" spans="1:8" x14ac:dyDescent="0.25">
      <c r="A56" s="26" t="s">
        <v>90</v>
      </c>
      <c r="B56" s="26" t="s">
        <v>91</v>
      </c>
      <c r="C56" s="27">
        <f>'00111'!C50+'00192'!C50+'00200'!C50+'00226'!C50+'00282'!C50+'00328'!C50+'00368'!C50+'00446'!C50+'00498'!C50+'00551'!C50+'00585'!C50+'00982'!C50+'00986'!C50+'00989'!C50+'01019'!C50+'01083'!C50+'01084'!C50+'01144'!C50+'01154'!C50+'01171'!C50</f>
        <v>104</v>
      </c>
      <c r="D56" s="102">
        <v>1269.2307692307693</v>
      </c>
      <c r="E56" s="28">
        <f>'00111'!E50+'00192'!E50+'00200'!E50+'00226'!E50+'00282'!E50+'00328'!E50+'00368'!E50+'00446'!E50+'00498'!E50+'00551'!E50+'00585'!E50+'00982'!E50+'00986'!E50+'00989'!E50+'01019'!E50+'01083'!E50+'01084'!E50+'01144'!E50+'01154'!E50+'01171'!E50</f>
        <v>132000</v>
      </c>
      <c r="F56" s="64">
        <f>'00111'!F50+'00192'!F50+'00200'!F50+'00226'!F50+'00282'!F50+'00328'!F50+'00368'!F50+'00446'!F50+'00498'!F50+'00551'!F50+'00585'!F50+'00982'!F50+'00986'!F50+'00989'!F50+'01019'!F50+'01083'!F50+'01084'!F50+'01144'!F50+'01154'!F50+'01171'!F50</f>
        <v>0</v>
      </c>
      <c r="G56" s="64">
        <f>'00111'!G50+'00192'!G50+'00200'!G50+'00226'!G50+'00282'!G50+'00328'!G50+'00368'!G50+'00446'!G50+'00498'!G50+'00551'!G50+'00585'!G50+'00982'!G50+'00986'!G50+'00989'!G50+'01019'!G50+'01083'!G50+'01084'!G50+'01144'!G50+'01154'!G50+'01171'!G50</f>
        <v>0</v>
      </c>
      <c r="H56" s="187">
        <f>'00111'!H50+'00192'!H50+'00200'!H50+'00226'!H50+'00282'!H50+'00328'!H50+'00368'!H50+'00446'!H50+'00498'!H50+'00551'!H50+'00585'!H50+'00982'!H50+'00986'!H50+'00989'!H50+'01019'!H50+'01083'!H50+'01084'!H50+'01144'!H50+'01154'!H50+'01171'!H50</f>
        <v>0</v>
      </c>
    </row>
    <row r="57" spans="1:8" x14ac:dyDescent="0.25">
      <c r="A57" s="26" t="s">
        <v>92</v>
      </c>
      <c r="B57" s="26" t="s">
        <v>81</v>
      </c>
      <c r="C57" s="27">
        <f>'00111'!C51+'00192'!C51+'00200'!C51+'00226'!C51+'00282'!C51+'00328'!C51+'00368'!C51+'00446'!C51+'00498'!C51+'00551'!C51+'00585'!C51+'00982'!C51+'00986'!C51+'00989'!C51+'01019'!C51+'01083'!C51+'01084'!C51+'01144'!C51+'01154'!C51+'01171'!C51</f>
        <v>0</v>
      </c>
      <c r="D57" s="102"/>
      <c r="E57" s="28">
        <f>'00111'!E51+'00192'!E51+'00200'!E51+'00226'!E51+'00282'!E51+'00328'!E51+'00368'!E51+'00446'!E51+'00498'!E51+'00551'!E51+'00585'!E51+'00982'!E51+'00986'!E51+'00989'!E51+'01019'!E51+'01083'!E51+'01084'!E51+'01144'!E51+'01154'!E51+'01171'!E51</f>
        <v>0</v>
      </c>
      <c r="F57" s="64">
        <f>'00111'!F51+'00192'!F51+'00200'!F51+'00226'!F51+'00282'!F51+'00328'!F51+'00368'!F51+'00446'!F51+'00498'!F51+'00551'!F51+'00585'!F51+'00982'!F51+'00986'!F51+'00989'!F51+'01019'!F51+'01083'!F51+'01084'!F51+'01144'!F51+'01154'!F51+'01171'!F51</f>
        <v>0</v>
      </c>
      <c r="G57" s="64">
        <f>'00111'!G51+'00192'!G51+'00200'!G51+'00226'!G51+'00282'!G51+'00328'!G51+'00368'!G51+'00446'!G51+'00498'!G51+'00551'!G51+'00585'!G51+'00982'!G51+'00986'!G51+'00989'!G51+'01019'!G51+'01083'!G51+'01084'!G51+'01144'!G51+'01154'!G51+'01171'!G51</f>
        <v>0</v>
      </c>
      <c r="H57" s="187">
        <f>'00111'!H51+'00192'!H51+'00200'!H51+'00226'!H51+'00282'!H51+'00328'!H51+'00368'!H51+'00446'!H51+'00498'!H51+'00551'!H51+'00585'!H51+'00982'!H51+'00986'!H51+'00989'!H51+'01019'!H51+'01083'!H51+'01084'!H51+'01144'!H51+'01154'!H51+'01171'!H51</f>
        <v>0</v>
      </c>
    </row>
    <row r="58" spans="1:8" ht="63" x14ac:dyDescent="0.25">
      <c r="A58" s="26" t="s">
        <v>93</v>
      </c>
      <c r="B58" s="40" t="s">
        <v>94</v>
      </c>
      <c r="C58" s="63">
        <f>'00111'!C52+'00192'!C52+'00200'!C52+'00226'!C52+'00282'!C52+'00328'!C52+'00368'!C52+'00446'!C52+'00498'!C52+'00551'!C52+'00585'!C52+'00982'!C52+'00986'!C52+'00989'!C52+'01019'!C52+'01083'!C52+'01084'!C52+'01144'!C52+'01154'!C52+'01171'!C52</f>
        <v>2275</v>
      </c>
      <c r="D58" s="101">
        <f>'00111'!D52+'00192'!D52+'00200'!D52+'00226'!D52+'00282'!D52+'00328'!D52+'00368'!D52+'00446'!D52+'00498'!D52+'00551'!D52+'00585'!D52+'00982'!D52+'00986'!D52+'00989'!D52+'01019'!D52+'01083'!D52+'01084'!D52+'01144'!D52+'01154'!D52+'01171'!D52</f>
        <v>0</v>
      </c>
      <c r="E58" s="32">
        <f>'00111'!E52+'00192'!E52+'00200'!E52+'00226'!E52+'00282'!E52+'00328'!E52+'00368'!E52+'00446'!E52+'00498'!E52+'00551'!E52+'00585'!E52+'00982'!E52+'00986'!E52+'00989'!E52+'01019'!E52+'01083'!E52+'01084'!E52+'01144'!E52+'01154'!E52+'01171'!E52</f>
        <v>26007762</v>
      </c>
      <c r="F58" s="66">
        <f>SUM(F59:F81)</f>
        <v>535</v>
      </c>
      <c r="G58" s="66">
        <f t="shared" ref="G58" si="2">SUM(G59:G81)</f>
        <v>10743645</v>
      </c>
      <c r="H58" s="302">
        <f>SUM(H59:H81)</f>
        <v>11997412</v>
      </c>
    </row>
    <row r="59" spans="1:8" x14ac:dyDescent="0.25">
      <c r="A59" s="26" t="s">
        <v>95</v>
      </c>
      <c r="B59" s="26" t="s">
        <v>96</v>
      </c>
      <c r="C59" s="27">
        <f>'00111'!C53+'00192'!C53+'00200'!C53+'00226'!C53+'00282'!C53+'00328'!C53+'00368'!C53+'00446'!C53+'00498'!C53+'00551'!C53+'00585'!C53+'00982'!C53+'00986'!C53+'00989'!C53+'01019'!C53+'01083'!C53+'01084'!C53+'01144'!C53+'01154'!C53+'01171'!C53</f>
        <v>323</v>
      </c>
      <c r="D59" s="102">
        <v>8377.6780185758507</v>
      </c>
      <c r="E59" s="28">
        <f>'00111'!E53+'00192'!E53+'00200'!E53+'00226'!E53+'00282'!E53+'00328'!E53+'00368'!E53+'00446'!E53+'00498'!E53+'00551'!E53+'00585'!E53+'00982'!E53+'00986'!E53+'00989'!E53+'01019'!E53+'01083'!E53+'01084'!E53+'01144'!E53+'01154'!E53+'01171'!E53</f>
        <v>2705990</v>
      </c>
      <c r="F59" s="64">
        <f>'00111'!F53+'00192'!F53+'00200'!F53+'00226'!F53+'00282'!F53+'00328'!F53+'00368'!F53+'00446'!F53+'00498'!F53+'00551'!F53+'00585'!F53+'00982'!F53+'00986'!F53+'00989'!F53+'01019'!F53+'01083'!F53+'01084'!F53+'01144'!F53+'01154'!F53+'01171'!F53</f>
        <v>84</v>
      </c>
      <c r="G59" s="64">
        <f>'00111'!G53+'00192'!G53+'00200'!G53+'00226'!G53+'00282'!G53+'00328'!G53+'00368'!G53+'00446'!G53+'00498'!G53+'00551'!G53+'00585'!G53+'00982'!G53+'00986'!G53+'00989'!G53+'01019'!G53+'01083'!G53+'01084'!G53+'01144'!G53+'01154'!G53+'01171'!G53</f>
        <v>490473</v>
      </c>
      <c r="H59" s="187">
        <f>'00111'!H53+'00192'!H53+'00200'!H53+'00226'!H53+'00282'!H53+'00328'!H53+'00368'!H53+'00446'!H53+'00498'!H53+'00551'!H53+'00585'!H53+'00982'!H53+'00986'!H53+'00989'!H53+'01019'!H53+'01083'!H53+'01084'!H53+'01144'!H53+'01154'!H53+'01171'!H53</f>
        <v>713673</v>
      </c>
    </row>
    <row r="60" spans="1:8" x14ac:dyDescent="0.25">
      <c r="A60" s="26" t="s">
        <v>97</v>
      </c>
      <c r="B60" s="26" t="s">
        <v>98</v>
      </c>
      <c r="C60" s="27">
        <f>'00111'!C54+'00192'!C54+'00200'!C54+'00226'!C54+'00282'!C54+'00328'!C54+'00368'!C54+'00446'!C54+'00498'!C54+'00551'!C54+'00585'!C54+'00982'!C54+'00986'!C54+'00989'!C54+'01019'!C54+'01083'!C54+'01084'!C54+'01144'!C54+'01154'!C54+'01171'!C54</f>
        <v>312</v>
      </c>
      <c r="D60" s="102">
        <v>8842.9551282051289</v>
      </c>
      <c r="E60" s="28">
        <f>'00111'!E54+'00192'!E54+'00200'!E54+'00226'!E54+'00282'!E54+'00328'!E54+'00368'!E54+'00446'!E54+'00498'!E54+'00551'!E54+'00585'!E54+'00982'!E54+'00986'!E54+'00989'!E54+'01019'!E54+'01083'!E54+'01084'!E54+'01144'!E54+'01154'!E54+'01171'!E54</f>
        <v>2759002</v>
      </c>
      <c r="F60" s="64">
        <f>'00111'!F54+'00192'!F54+'00200'!F54+'00226'!F54+'00282'!F54+'00328'!F54+'00368'!F54+'00446'!F54+'00498'!F54+'00551'!F54+'00585'!F54+'00982'!F54+'00986'!F54+'00989'!F54+'01019'!F54+'01083'!F54+'01084'!F54+'01144'!F54+'01154'!F54+'01171'!F54</f>
        <v>159</v>
      </c>
      <c r="G60" s="64">
        <f>'00111'!G54+'00192'!G54+'00200'!G54+'00226'!G54+'00282'!G54+'00328'!G54+'00368'!G54+'00446'!G54+'00498'!G54+'00551'!G54+'00585'!G54+'00982'!G54+'00986'!G54+'00989'!G54+'01019'!G54+'01083'!G54+'01084'!G54+'01144'!G54+'01154'!G54+'01171'!G54</f>
        <v>850038</v>
      </c>
      <c r="H60" s="187">
        <f>'00111'!H54+'00192'!H54+'00200'!H54+'00226'!H54+'00282'!H54+'00328'!H54+'00368'!H54+'00446'!H54+'00498'!H54+'00551'!H54+'00585'!H54+'00982'!H54+'00986'!H54+'00989'!H54+'01019'!H54+'01083'!H54+'01084'!H54+'01144'!H54+'01154'!H54+'01171'!H54</f>
        <v>1461632</v>
      </c>
    </row>
    <row r="61" spans="1:8" x14ac:dyDescent="0.25">
      <c r="A61" s="26" t="s">
        <v>99</v>
      </c>
      <c r="B61" s="26" t="s">
        <v>100</v>
      </c>
      <c r="C61" s="27">
        <f>'00111'!C55+'00192'!C55+'00200'!C55+'00226'!C55+'00282'!C55+'00328'!C55+'00368'!C55+'00446'!C55+'00498'!C55+'00551'!C55+'00585'!C55+'00982'!C55+'00986'!C55+'00989'!C55+'01019'!C55+'01083'!C55+'01084'!C55+'01144'!C55+'01154'!C55+'01171'!C55</f>
        <v>20</v>
      </c>
      <c r="D61" s="102">
        <v>5950</v>
      </c>
      <c r="E61" s="28">
        <f>'00111'!E55+'00192'!E55+'00200'!E55+'00226'!E55+'00282'!E55+'00328'!E55+'00368'!E55+'00446'!E55+'00498'!E55+'00551'!E55+'00585'!E55+'00982'!E55+'00986'!E55+'00989'!E55+'01019'!E55+'01083'!E55+'01084'!E55+'01144'!E55+'01154'!E55+'01171'!E55</f>
        <v>119000</v>
      </c>
      <c r="F61" s="64">
        <f>'00111'!F55+'00192'!F55+'00200'!F55+'00226'!F55+'00282'!F55+'00328'!F55+'00368'!F55+'00446'!F55+'00498'!F55+'00551'!F55+'00585'!F55+'00982'!F55+'00986'!F55+'00989'!F55+'01019'!F55+'01083'!F55+'01084'!F55+'01144'!F55+'01154'!F55+'01171'!F55</f>
        <v>15</v>
      </c>
      <c r="G61" s="64">
        <f>'00111'!G55+'00192'!G55+'00200'!G55+'00226'!G55+'00282'!G55+'00328'!G55+'00368'!G55+'00446'!G55+'00498'!G55+'00551'!G55+'00585'!G55+'00982'!G55+'00986'!G55+'00989'!G55+'01019'!G55+'01083'!G55+'01084'!G55+'01144'!G55+'01154'!G55+'01171'!G55</f>
        <v>20871</v>
      </c>
      <c r="H61" s="187">
        <f>'00111'!H55+'00192'!H55+'00200'!H55+'00226'!H55+'00282'!H55+'00328'!H55+'00368'!H55+'00446'!H55+'00498'!H55+'00551'!H55+'00585'!H55+'00982'!H55+'00986'!H55+'00989'!H55+'01019'!H55+'01083'!H55+'01084'!H55+'01144'!H55+'01154'!H55+'01171'!H55</f>
        <v>162571</v>
      </c>
    </row>
    <row r="62" spans="1:8" x14ac:dyDescent="0.25">
      <c r="A62" s="26" t="s">
        <v>101</v>
      </c>
      <c r="B62" s="26" t="s">
        <v>102</v>
      </c>
      <c r="C62" s="27">
        <f>'00111'!C56+'00192'!C56+'00200'!C56+'00226'!C56+'00282'!C56+'00328'!C56+'00368'!C56+'00446'!C56+'00498'!C56+'00551'!C56+'00585'!C56+'00982'!C56+'00986'!C56+'00989'!C56+'01019'!C56+'01083'!C56+'01084'!C56+'01144'!C56+'01154'!C56+'01171'!C56</f>
        <v>194</v>
      </c>
      <c r="D62" s="102">
        <v>4440.1237113402058</v>
      </c>
      <c r="E62" s="28">
        <f>'00111'!E56+'00192'!E56+'00200'!E56+'00226'!E56+'00282'!E56+'00328'!E56+'00368'!E56+'00446'!E56+'00498'!E56+'00551'!E56+'00585'!E56+'00982'!E56+'00986'!E56+'00989'!E56+'01019'!E56+'01083'!E56+'01084'!E56+'01144'!E56+'01154'!E56+'01171'!E56</f>
        <v>861384</v>
      </c>
      <c r="F62" s="64">
        <f>'00111'!F56+'00192'!F56+'00200'!F56+'00226'!F56+'00282'!F56+'00328'!F56+'00368'!F56+'00446'!F56+'00498'!F56+'00551'!F56+'00585'!F56+'00982'!F56+'00986'!F56+'00989'!F56+'01019'!F56+'01083'!F56+'01084'!F56+'01144'!F56+'01154'!F56+'01171'!F56</f>
        <v>101</v>
      </c>
      <c r="G62" s="64">
        <f>'00111'!G56+'00192'!G56+'00200'!G56+'00226'!G56+'00282'!G56+'00328'!G56+'00368'!G56+'00446'!G56+'00498'!G56+'00551'!G56+'00585'!G56+'00982'!G56+'00986'!G56+'00989'!G56+'01019'!G56+'01083'!G56+'01084'!G56+'01144'!G56+'01154'!G56+'01171'!G56</f>
        <v>277003</v>
      </c>
      <c r="H62" s="187">
        <f>'00111'!H56+'00192'!H56+'00200'!H56+'00226'!H56+'00282'!H56+'00328'!H56+'00368'!H56+'00446'!H56+'00498'!H56+'00551'!H56+'00585'!H56+'00982'!H56+'00986'!H56+'00989'!H56+'01019'!H56+'01083'!H56+'01084'!H56+'01144'!H56+'01154'!H56+'01171'!H56</f>
        <v>393142</v>
      </c>
    </row>
    <row r="63" spans="1:8" x14ac:dyDescent="0.25">
      <c r="A63" s="26" t="s">
        <v>103</v>
      </c>
      <c r="B63" s="26" t="s">
        <v>104</v>
      </c>
      <c r="C63" s="27">
        <f>'00111'!C57+'00192'!C57+'00200'!C57+'00226'!C57+'00282'!C57+'00328'!C57+'00368'!C57+'00446'!C57+'00498'!C57+'00551'!C57+'00585'!C57+'00982'!C57+'00986'!C57+'00989'!C57+'01019'!C57+'01083'!C57+'01084'!C57+'01144'!C57+'01154'!C57+'01171'!C57</f>
        <v>66</v>
      </c>
      <c r="D63" s="102">
        <v>3815.151515151515</v>
      </c>
      <c r="E63" s="28">
        <f>'00111'!E57+'00192'!E57+'00200'!E57+'00226'!E57+'00282'!E57+'00328'!E57+'00368'!E57+'00446'!E57+'00498'!E57+'00551'!E57+'00585'!E57+'00982'!E57+'00986'!E57+'00989'!E57+'01019'!E57+'01083'!E57+'01084'!E57+'01144'!E57+'01154'!E57+'01171'!E57</f>
        <v>251800</v>
      </c>
      <c r="F63" s="64">
        <f>'00111'!F57+'00192'!F57+'00200'!F57+'00226'!F57+'00282'!F57+'00328'!F57+'00368'!F57+'00446'!F57+'00498'!F57+'00551'!F57+'00585'!F57+'00982'!F57+'00986'!F57+'00989'!F57+'01019'!F57+'01083'!F57+'01084'!F57+'01144'!F57+'01154'!F57+'01171'!F57</f>
        <v>32</v>
      </c>
      <c r="G63" s="64">
        <f>'00111'!G57+'00192'!G57+'00200'!G57+'00226'!G57+'00282'!G57+'00328'!G57+'00368'!G57+'00446'!G57+'00498'!G57+'00551'!G57+'00585'!G57+'00982'!G57+'00986'!G57+'00989'!G57+'01019'!G57+'01083'!G57+'01084'!G57+'01144'!G57+'01154'!G57+'01171'!G57</f>
        <v>48994</v>
      </c>
      <c r="H63" s="187">
        <f>'00111'!H57+'00192'!H57+'00200'!H57+'00226'!H57+'00282'!H57+'00328'!H57+'00368'!H57+'00446'!H57+'00498'!H57+'00551'!H57+'00585'!H57+'00982'!H57+'00986'!H57+'00989'!H57+'01019'!H57+'01083'!H57+'01084'!H57+'01144'!H57+'01154'!H57+'01171'!H57</f>
        <v>141766</v>
      </c>
    </row>
    <row r="64" spans="1:8" x14ac:dyDescent="0.25">
      <c r="A64" s="26" t="s">
        <v>105</v>
      </c>
      <c r="B64" s="26" t="s">
        <v>106</v>
      </c>
      <c r="C64" s="27">
        <f>'00111'!C58+'00192'!C58+'00200'!C58+'00226'!C58+'00282'!C58+'00328'!C58+'00368'!C58+'00446'!C58+'00498'!C58+'00551'!C58+'00585'!C58+'00982'!C58+'00986'!C58+'00989'!C58+'01019'!C58+'01083'!C58+'01084'!C58+'01144'!C58+'01154'!C58+'01171'!C58</f>
        <v>11</v>
      </c>
      <c r="D64" s="102">
        <v>7636.181818181818</v>
      </c>
      <c r="E64" s="28">
        <f>'00111'!E58+'00192'!E58+'00200'!E58+'00226'!E58+'00282'!E58+'00328'!E58+'00368'!E58+'00446'!E58+'00498'!E58+'00551'!E58+'00585'!E58+'00982'!E58+'00986'!E58+'00989'!E58+'01019'!E58+'01083'!E58+'01084'!E58+'01144'!E58+'01154'!E58+'01171'!E58</f>
        <v>83998</v>
      </c>
      <c r="F64" s="64">
        <f>'00111'!F58+'00192'!F58+'00200'!F58+'00226'!F58+'00282'!F58+'00328'!F58+'00368'!F58+'00446'!F58+'00498'!F58+'00551'!F58+'00585'!F58+'00982'!F58+'00986'!F58+'00989'!F58+'01019'!F58+'01083'!F58+'01084'!F58+'01144'!F58+'01154'!F58+'01171'!F58</f>
        <v>0</v>
      </c>
      <c r="G64" s="64">
        <f>'00111'!G58+'00192'!G58+'00200'!G58+'00226'!G58+'00282'!G58+'00328'!G58+'00368'!G58+'00446'!G58+'00498'!G58+'00551'!G58+'00585'!G58+'00982'!G58+'00986'!G58+'00989'!G58+'01019'!G58+'01083'!G58+'01084'!G58+'01144'!G58+'01154'!G58+'01171'!G58</f>
        <v>0</v>
      </c>
      <c r="H64" s="187">
        <f>'00111'!H58+'00192'!H58+'00200'!H58+'00226'!H58+'00282'!H58+'00328'!H58+'00368'!H58+'00446'!H58+'00498'!H58+'00551'!H58+'00585'!H58+'00982'!H58+'00986'!H58+'00989'!H58+'01019'!H58+'01083'!H58+'01084'!H58+'01144'!H58+'01154'!H58+'01171'!H58</f>
        <v>0</v>
      </c>
    </row>
    <row r="65" spans="1:8" x14ac:dyDescent="0.25">
      <c r="A65" s="26" t="s">
        <v>107</v>
      </c>
      <c r="B65" s="26" t="s">
        <v>108</v>
      </c>
      <c r="C65" s="27">
        <f>'00111'!C59+'00192'!C59+'00200'!C59+'00226'!C59+'00282'!C59+'00328'!C59+'00368'!C59+'00446'!C59+'00498'!C59+'00551'!C59+'00585'!C59+'00982'!C59+'00986'!C59+'00989'!C59+'01019'!C59+'01083'!C59+'01084'!C59+'01144'!C59+'01154'!C59+'01171'!C59</f>
        <v>5</v>
      </c>
      <c r="D65" s="102">
        <v>4900</v>
      </c>
      <c r="E65" s="28">
        <f>'00111'!E59+'00192'!E59+'00200'!E59+'00226'!E59+'00282'!E59+'00328'!E59+'00368'!E59+'00446'!E59+'00498'!E59+'00551'!E59+'00585'!E59+'00982'!E59+'00986'!E59+'00989'!E59+'01019'!E59+'01083'!E59+'01084'!E59+'01144'!E59+'01154'!E59+'01171'!E59</f>
        <v>24500</v>
      </c>
      <c r="F65" s="64">
        <f>'00111'!F59+'00192'!F59+'00200'!F59+'00226'!F59+'00282'!F59+'00328'!F59+'00368'!F59+'00446'!F59+'00498'!F59+'00551'!F59+'00585'!F59+'00982'!F59+'00986'!F59+'00989'!F59+'01019'!F59+'01083'!F59+'01084'!F59+'01144'!F59+'01154'!F59+'01171'!F59</f>
        <v>0</v>
      </c>
      <c r="G65" s="64">
        <f>'00111'!G59+'00192'!G59+'00200'!G59+'00226'!G59+'00282'!G59+'00328'!G59+'00368'!G59+'00446'!G59+'00498'!G59+'00551'!G59+'00585'!G59+'00982'!G59+'00986'!G59+'00989'!G59+'01019'!G59+'01083'!G59+'01084'!G59+'01144'!G59+'01154'!G59+'01171'!G59</f>
        <v>0</v>
      </c>
      <c r="H65" s="187">
        <f>'00111'!H59+'00192'!H59+'00200'!H59+'00226'!H59+'00282'!H59+'00328'!H59+'00368'!H59+'00446'!H59+'00498'!H59+'00551'!H59+'00585'!H59+'00982'!H59+'00986'!H59+'00989'!H59+'01019'!H59+'01083'!H59+'01084'!H59+'01144'!H59+'01154'!H59+'01171'!H59</f>
        <v>0</v>
      </c>
    </row>
    <row r="66" spans="1:8" x14ac:dyDescent="0.25">
      <c r="A66" s="26" t="s">
        <v>109</v>
      </c>
      <c r="B66" s="26" t="s">
        <v>354</v>
      </c>
      <c r="C66" s="27">
        <f>'00111'!C60+'00192'!C60+'00200'!C60+'00226'!C60+'00282'!C60+'00328'!C60+'00368'!C60+'00446'!C60+'00498'!C60+'00551'!C60+'00585'!C60+'00982'!C60+'00986'!C60+'00989'!C60+'01019'!C60+'01083'!C60+'01084'!C60+'01144'!C60+'01154'!C60+'01171'!C60</f>
        <v>60</v>
      </c>
      <c r="D66" s="102">
        <v>5379.8666666666668</v>
      </c>
      <c r="E66" s="28">
        <f>'00111'!E60+'00192'!E60+'00200'!E60+'00226'!E60+'00282'!E60+'00328'!E60+'00368'!E60+'00446'!E60+'00498'!E60+'00551'!E60+'00585'!E60+'00982'!E60+'00986'!E60+'00989'!E60+'01019'!E60+'01083'!E60+'01084'!E60+'01144'!E60+'01154'!E60+'01171'!E60</f>
        <v>322792</v>
      </c>
      <c r="F66" s="64">
        <f>'00111'!F60+'00192'!F60+'00200'!F60+'00226'!F60+'00282'!F60+'00328'!F60+'00368'!F60+'00446'!F60+'00498'!F60+'00551'!F60+'00585'!F60+'00982'!F60+'00986'!F60+'00989'!F60+'01019'!F60+'01083'!F60+'01084'!F60+'01144'!F60+'01154'!F60+'01171'!F60</f>
        <v>7</v>
      </c>
      <c r="G66" s="64">
        <f>'00111'!G60+'00192'!G60+'00200'!G60+'00226'!G60+'00282'!G60+'00328'!G60+'00368'!G60+'00446'!G60+'00498'!G60+'00551'!G60+'00585'!G60+'00982'!G60+'00986'!G60+'00989'!G60+'01019'!G60+'01083'!G60+'01084'!G60+'01144'!G60+'01154'!G60+'01171'!G60</f>
        <v>28390</v>
      </c>
      <c r="H66" s="187">
        <f>'00111'!H60+'00192'!H60+'00200'!H60+'00226'!H60+'00282'!H60+'00328'!H60+'00368'!H60+'00446'!H60+'00498'!H60+'00551'!H60+'00585'!H60+'00982'!H60+'00986'!H60+'00989'!H60+'01019'!H60+'01083'!H60+'01084'!H60+'01144'!H60+'01154'!H60+'01171'!H60</f>
        <v>44190</v>
      </c>
    </row>
    <row r="67" spans="1:8" s="69" customFormat="1" x14ac:dyDescent="0.25">
      <c r="A67" s="45" t="s">
        <v>111</v>
      </c>
      <c r="B67" s="45" t="s">
        <v>112</v>
      </c>
      <c r="C67" s="67">
        <f>'00111'!C61+'00192'!C61+'00200'!C61+'00226'!C61+'00282'!C61+'00328'!C61+'00368'!C61+'00446'!C61+'00498'!C61+'00551'!C61+'00585'!C61+'00982'!C61+'00986'!C61+'00989'!C61+'01019'!C61+'01083'!C61+'01084'!C61+'01144'!C61+'01154'!C61+'01171'!C61</f>
        <v>5</v>
      </c>
      <c r="D67" s="103">
        <v>3462000</v>
      </c>
      <c r="E67" s="44">
        <f>'00111'!E61+'00192'!E61+'00200'!E61+'00226'!E61+'00282'!E61+'00328'!E61+'00368'!E61+'00446'!E61+'00498'!E61+'00551'!E61+'00585'!E61+'00982'!E61+'00986'!E61+'00989'!E61+'01019'!E61+'01083'!E61+'01084'!E61+'01144'!E61+'01154'!E61+'01171'!E61</f>
        <v>17310000</v>
      </c>
      <c r="F67" s="64">
        <f>'00111'!F61+'00192'!F61+'00200'!F61+'00226'!F61+'00282'!F61+'00328'!F61+'00368'!F61+'00446'!F61+'00498'!F61+'00551'!F61+'00585'!F61+'00982'!F61+'00986'!F61+'00989'!F61+'01019'!F61+'01083'!F61+'01084'!F61+'01144'!F61+'01154'!F61+'01171'!F61</f>
        <v>6</v>
      </c>
      <c r="G67" s="64">
        <f>'00111'!G61+'00192'!G61+'00200'!G61+'00226'!G61+'00282'!G61+'00328'!G61+'00368'!G61+'00446'!G61+'00498'!G61+'00551'!G61+'00585'!G61+'00982'!G61+'00986'!G61+'00989'!G61+'01019'!G61+'01083'!G61+'01084'!G61+'01144'!G61+'01154'!G61+'01171'!G61</f>
        <v>7561541</v>
      </c>
      <c r="H67" s="187">
        <f>'00111'!H61+'00192'!H61+'00200'!H61+'00226'!H61+'00282'!H61+'00328'!H61+'00368'!H61+'00446'!H61+'00498'!H61+'00551'!H61+'00585'!H61+'00982'!H61+'00986'!H61+'00989'!H61+'01019'!H61+'01083'!H61+'01084'!H61+'01144'!H61+'01154'!H61+'01171'!H61</f>
        <v>7561541</v>
      </c>
    </row>
    <row r="68" spans="1:8" x14ac:dyDescent="0.25">
      <c r="A68" s="26" t="s">
        <v>113</v>
      </c>
      <c r="B68" s="26" t="s">
        <v>114</v>
      </c>
      <c r="C68" s="27">
        <f>'00111'!C62+'00192'!C62+'00200'!C62+'00226'!C62+'00282'!C62+'00328'!C62+'00368'!C62+'00446'!C62+'00498'!C62+'00551'!C62+'00585'!C62+'00982'!C62+'00986'!C62+'00989'!C62+'01019'!C62+'01083'!C62+'01084'!C62+'01144'!C62+'01154'!C62+'01171'!C62</f>
        <v>84</v>
      </c>
      <c r="D68" s="102">
        <v>853.57142857142856</v>
      </c>
      <c r="E68" s="28">
        <f>'00111'!E62+'00192'!E62+'00200'!E62+'00226'!E62+'00282'!E62+'00328'!E62+'00368'!E62+'00446'!E62+'00498'!E62+'00551'!E62+'00585'!E62+'00982'!E62+'00986'!E62+'00989'!E62+'01019'!E62+'01083'!E62+'01084'!E62+'01144'!E62+'01154'!E62+'01171'!E62</f>
        <v>71700</v>
      </c>
      <c r="F68" s="64">
        <f>'00111'!F62+'00192'!F62+'00200'!F62+'00226'!F62+'00282'!F62+'00328'!F62+'00368'!F62+'00446'!F62+'00498'!F62+'00551'!F62+'00585'!F62+'00982'!F62+'00986'!F62+'00989'!F62+'01019'!F62+'01083'!F62+'01084'!F62+'01144'!F62+'01154'!F62+'01171'!F62</f>
        <v>19</v>
      </c>
      <c r="G68" s="64">
        <f>'00111'!G62+'00192'!G62+'00200'!G62+'00226'!G62+'00282'!G62+'00328'!G62+'00368'!G62+'00446'!G62+'00498'!G62+'00551'!G62+'00585'!G62+'00982'!G62+'00986'!G62+'00989'!G62+'01019'!G62+'01083'!G62+'01084'!G62+'01144'!G62+'01154'!G62+'01171'!G62</f>
        <v>23729</v>
      </c>
      <c r="H68" s="187">
        <f>'00111'!H62+'00192'!H62+'00200'!H62+'00226'!H62+'00282'!H62+'00328'!H62+'00368'!H62+'00446'!H62+'00498'!H62+'00551'!H62+'00585'!H62+'00982'!H62+'00986'!H62+'00989'!H62+'01019'!H62+'01083'!H62+'01084'!H62+'01144'!H62+'01154'!H62+'01171'!H62</f>
        <v>28241</v>
      </c>
    </row>
    <row r="69" spans="1:8" x14ac:dyDescent="0.25">
      <c r="A69" s="26" t="s">
        <v>115</v>
      </c>
      <c r="B69" s="26" t="s">
        <v>116</v>
      </c>
      <c r="C69" s="27">
        <f>'00111'!C63+'00192'!C63+'00200'!C63+'00226'!C63+'00282'!C63+'00328'!C63+'00368'!C63+'00446'!C63+'00498'!C63+'00551'!C63+'00585'!C63+'00982'!C63+'00986'!C63+'00989'!C63+'01019'!C63+'01083'!C63+'01084'!C63+'01144'!C63+'01154'!C63+'01171'!C63</f>
        <v>70</v>
      </c>
      <c r="D69" s="102">
        <v>1167.1428571428571</v>
      </c>
      <c r="E69" s="28">
        <f>'00111'!E63+'00192'!E63+'00200'!E63+'00226'!E63+'00282'!E63+'00328'!E63+'00368'!E63+'00446'!E63+'00498'!E63+'00551'!E63+'00585'!E63+'00982'!E63+'00986'!E63+'00989'!E63+'01019'!E63+'01083'!E63+'01084'!E63+'01144'!E63+'01154'!E63+'01171'!E63</f>
        <v>81700</v>
      </c>
      <c r="F69" s="64">
        <f>'00111'!F63+'00192'!F63+'00200'!F63+'00226'!F63+'00282'!F63+'00328'!F63+'00368'!F63+'00446'!F63+'00498'!F63+'00551'!F63+'00585'!F63+'00982'!F63+'00986'!F63+'00989'!F63+'01019'!F63+'01083'!F63+'01084'!F63+'01144'!F63+'01154'!F63+'01171'!F63</f>
        <v>7</v>
      </c>
      <c r="G69" s="64">
        <f>'00111'!G63+'00192'!G63+'00200'!G63+'00226'!G63+'00282'!G63+'00328'!G63+'00368'!G63+'00446'!G63+'00498'!G63+'00551'!G63+'00585'!G63+'00982'!G63+'00986'!G63+'00989'!G63+'01019'!G63+'01083'!G63+'01084'!G63+'01144'!G63+'01154'!G63+'01171'!G63</f>
        <v>2429</v>
      </c>
      <c r="H69" s="187">
        <f>'00111'!H63+'00192'!H63+'00200'!H63+'00226'!H63+'00282'!H63+'00328'!H63+'00368'!H63+'00446'!H63+'00498'!H63+'00551'!H63+'00585'!H63+'00982'!H63+'00986'!H63+'00989'!H63+'01019'!H63+'01083'!H63+'01084'!H63+'01144'!H63+'01154'!H63+'01171'!H63</f>
        <v>4766</v>
      </c>
    </row>
    <row r="70" spans="1:8" x14ac:dyDescent="0.25">
      <c r="A70" s="26" t="s">
        <v>117</v>
      </c>
      <c r="B70" s="26" t="s">
        <v>118</v>
      </c>
      <c r="C70" s="27">
        <f>'00111'!C64+'00192'!C64+'00200'!C64+'00226'!C64+'00282'!C64+'00328'!C64+'00368'!C64+'00446'!C64+'00498'!C64+'00551'!C64+'00585'!C64+'00982'!C64+'00986'!C64+'00989'!C64+'01019'!C64+'01083'!C64+'01084'!C64+'01144'!C64+'01154'!C64+'01171'!C64</f>
        <v>101</v>
      </c>
      <c r="D70" s="102">
        <v>1127.7227722772277</v>
      </c>
      <c r="E70" s="28">
        <f>'00111'!E64+'00192'!E64+'00200'!E64+'00226'!E64+'00282'!E64+'00328'!E64+'00368'!E64+'00446'!E64+'00498'!E64+'00551'!E64+'00585'!E64+'00982'!E64+'00986'!E64+'00989'!E64+'01019'!E64+'01083'!E64+'01084'!E64+'01144'!E64+'01154'!E64+'01171'!E64</f>
        <v>113900</v>
      </c>
      <c r="F70" s="64">
        <f>'00111'!F64+'00192'!F64+'00200'!F64+'00226'!F64+'00282'!F64+'00328'!F64+'00368'!F64+'00446'!F64+'00498'!F64+'00551'!F64+'00585'!F64+'00982'!F64+'00986'!F64+'00989'!F64+'01019'!F64+'01083'!F64+'01084'!F64+'01144'!F64+'01154'!F64+'01171'!F64</f>
        <v>14</v>
      </c>
      <c r="G70" s="64">
        <f>'00111'!G64+'00192'!G64+'00200'!G64+'00226'!G64+'00282'!G64+'00328'!G64+'00368'!G64+'00446'!G64+'00498'!G64+'00551'!G64+'00585'!G64+'00982'!G64+'00986'!G64+'00989'!G64+'01019'!G64+'01083'!G64+'01084'!G64+'01144'!G64+'01154'!G64+'01171'!G64</f>
        <v>26594</v>
      </c>
      <c r="H70" s="187">
        <f>'00111'!H64+'00192'!H64+'00200'!H64+'00226'!H64+'00282'!H64+'00328'!H64+'00368'!H64+'00446'!H64+'00498'!H64+'00551'!H64+'00585'!H64+'00982'!H64+'00986'!H64+'00989'!H64+'01019'!H64+'01083'!H64+'01084'!H64+'01144'!H64+'01154'!H64+'01171'!H64</f>
        <v>28994</v>
      </c>
    </row>
    <row r="71" spans="1:8" x14ac:dyDescent="0.25">
      <c r="A71" s="26" t="s">
        <v>119</v>
      </c>
      <c r="B71" s="26" t="s">
        <v>120</v>
      </c>
      <c r="C71" s="27">
        <f>'00111'!C65+'00192'!C65+'00200'!C65+'00226'!C65+'00282'!C65+'00328'!C65+'00368'!C65+'00446'!C65+'00498'!C65+'00551'!C65+'00585'!C65+'00982'!C65+'00986'!C65+'00989'!C65+'01019'!C65+'01083'!C65+'01084'!C65+'01144'!C65+'01154'!C65+'01171'!C65</f>
        <v>13</v>
      </c>
      <c r="D71" s="102">
        <v>4092.3076923076924</v>
      </c>
      <c r="E71" s="28">
        <f>'00111'!E65+'00192'!E65+'00200'!E65+'00226'!E65+'00282'!E65+'00328'!E65+'00368'!E65+'00446'!E65+'00498'!E65+'00551'!E65+'00585'!E65+'00982'!E65+'00986'!E65+'00989'!E65+'01019'!E65+'01083'!E65+'01084'!E65+'01144'!E65+'01154'!E65+'01171'!E65</f>
        <v>53200</v>
      </c>
      <c r="F71" s="64">
        <f>'00111'!F65+'00192'!F65+'00200'!F65+'00226'!F65+'00282'!F65+'00328'!F65+'00368'!F65+'00446'!F65+'00498'!F65+'00551'!F65+'00585'!F65+'00982'!F65+'00986'!F65+'00989'!F65+'01019'!F65+'01083'!F65+'01084'!F65+'01144'!F65+'01154'!F65+'01171'!F65</f>
        <v>2</v>
      </c>
      <c r="G71" s="64">
        <f>'00111'!G65+'00192'!G65+'00200'!G65+'00226'!G65+'00282'!G65+'00328'!G65+'00368'!G65+'00446'!G65+'00498'!G65+'00551'!G65+'00585'!G65+'00982'!G65+'00986'!G65+'00989'!G65+'01019'!G65+'01083'!G65+'01084'!G65+'01144'!G65+'01154'!G65+'01171'!G65</f>
        <v>4183</v>
      </c>
      <c r="H71" s="187">
        <f>'00111'!H65+'00192'!H65+'00200'!H65+'00226'!H65+'00282'!H65+'00328'!H65+'00368'!H65+'00446'!H65+'00498'!H65+'00551'!H65+'00585'!H65+'00982'!H65+'00986'!H65+'00989'!H65+'01019'!H65+'01083'!H65+'01084'!H65+'01144'!H65+'01154'!H65+'01171'!H65</f>
        <v>4183</v>
      </c>
    </row>
    <row r="72" spans="1:8" x14ac:dyDescent="0.25">
      <c r="A72" s="26" t="s">
        <v>121</v>
      </c>
      <c r="B72" s="26" t="s">
        <v>122</v>
      </c>
      <c r="C72" s="27">
        <f>'00111'!C66+'00192'!C66+'00200'!C66+'00226'!C66+'00282'!C66+'00328'!C66+'00368'!C66+'00446'!C66+'00498'!C66+'00551'!C66+'00585'!C66+'00982'!C66+'00986'!C66+'00989'!C66+'01019'!C66+'01083'!C66+'01084'!C66+'01144'!C66+'01154'!C66+'01171'!C66</f>
        <v>11</v>
      </c>
      <c r="D72" s="102">
        <v>4181.818181818182</v>
      </c>
      <c r="E72" s="28">
        <f>'00111'!E66+'00192'!E66+'00200'!E66+'00226'!E66+'00282'!E66+'00328'!E66+'00368'!E66+'00446'!E66+'00498'!E66+'00551'!E66+'00585'!E66+'00982'!E66+'00986'!E66+'00989'!E66+'01019'!E66+'01083'!E66+'01084'!E66+'01144'!E66+'01154'!E66+'01171'!E66</f>
        <v>46000</v>
      </c>
      <c r="F72" s="64">
        <f>'00111'!F66+'00192'!F66+'00200'!F66+'00226'!F66+'00282'!F66+'00328'!F66+'00368'!F66+'00446'!F66+'00498'!F66+'00551'!F66+'00585'!F66+'00982'!F66+'00986'!F66+'00989'!F66+'01019'!F66+'01083'!F66+'01084'!F66+'01144'!F66+'01154'!F66+'01171'!F66</f>
        <v>3</v>
      </c>
      <c r="G72" s="64">
        <f>'00111'!G66+'00192'!G66+'00200'!G66+'00226'!G66+'00282'!G66+'00328'!G66+'00368'!G66+'00446'!G66+'00498'!G66+'00551'!G66+'00585'!G66+'00982'!G66+'00986'!G66+'00989'!G66+'01019'!G66+'01083'!G66+'01084'!G66+'01144'!G66+'01154'!G66+'01171'!G66</f>
        <v>18034</v>
      </c>
      <c r="H72" s="187">
        <f>'00111'!H66+'00192'!H66+'00200'!H66+'00226'!H66+'00282'!H66+'00328'!H66+'00368'!H66+'00446'!H66+'00498'!H66+'00551'!H66+'00585'!H66+'00982'!H66+'00986'!H66+'00989'!H66+'01019'!H66+'01083'!H66+'01084'!H66+'01144'!H66+'01154'!H66+'01171'!H66</f>
        <v>30108</v>
      </c>
    </row>
    <row r="73" spans="1:8" x14ac:dyDescent="0.25">
      <c r="A73" s="26" t="s">
        <v>123</v>
      </c>
      <c r="B73" s="26" t="s">
        <v>124</v>
      </c>
      <c r="C73" s="27">
        <f>'00111'!C67+'00192'!C67+'00200'!C67+'00226'!C67+'00282'!C67+'00328'!C67+'00368'!C67+'00446'!C67+'00498'!C67+'00551'!C67+'00585'!C67+'00982'!C67+'00986'!C67+'00989'!C67+'01019'!C67+'01083'!C67+'01084'!C67+'01144'!C67+'01154'!C67+'01171'!C67</f>
        <v>47</v>
      </c>
      <c r="D73" s="102">
        <v>2838.2978723404253</v>
      </c>
      <c r="E73" s="28">
        <f>'00111'!E67+'00192'!E67+'00200'!E67+'00226'!E67+'00282'!E67+'00328'!E67+'00368'!E67+'00446'!E67+'00498'!E67+'00551'!E67+'00585'!E67+'00982'!E67+'00986'!E67+'00989'!E67+'01019'!E67+'01083'!E67+'01084'!E67+'01144'!E67+'01154'!E67+'01171'!E67</f>
        <v>133400</v>
      </c>
      <c r="F73" s="64">
        <f>'00111'!F67+'00192'!F67+'00200'!F67+'00226'!F67+'00282'!F67+'00328'!F67+'00368'!F67+'00446'!F67+'00498'!F67+'00551'!F67+'00585'!F67+'00982'!F67+'00986'!F67+'00989'!F67+'01019'!F67+'01083'!F67+'01084'!F67+'01144'!F67+'01154'!F67+'01171'!F67</f>
        <v>27</v>
      </c>
      <c r="G73" s="64">
        <f>'00111'!G67+'00192'!G67+'00200'!G67+'00226'!G67+'00282'!G67+'00328'!G67+'00368'!G67+'00446'!G67+'00498'!G67+'00551'!G67+'00585'!G67+'00982'!G67+'00986'!G67+'00989'!G67+'01019'!G67+'01083'!G67+'01084'!G67+'01144'!G67+'01154'!G67+'01171'!G67</f>
        <v>94227</v>
      </c>
      <c r="H73" s="187">
        <f>'00111'!H67+'00192'!H67+'00200'!H67+'00226'!H67+'00282'!H67+'00328'!H67+'00368'!H67+'00446'!H67+'00498'!H67+'00551'!H67+'00585'!H67+'00982'!H67+'00986'!H67+'00989'!H67+'01019'!H67+'01083'!H67+'01084'!H67+'01144'!H67+'01154'!H67+'01171'!H67</f>
        <v>94227</v>
      </c>
    </row>
    <row r="74" spans="1:8" x14ac:dyDescent="0.25">
      <c r="A74" s="26" t="s">
        <v>125</v>
      </c>
      <c r="B74" s="26" t="s">
        <v>126</v>
      </c>
      <c r="C74" s="27">
        <f>'00111'!C68+'00192'!C68+'00200'!C68+'00226'!C68+'00282'!C68+'00328'!C68+'00368'!C68+'00446'!C68+'00498'!C68+'00551'!C68+'00585'!C68+'00982'!C68+'00986'!C68+'00989'!C68+'01019'!C68+'01083'!C68+'01084'!C68+'01144'!C68+'01154'!C68+'01171'!C68</f>
        <v>45</v>
      </c>
      <c r="D74" s="102">
        <v>1548.8888888888889</v>
      </c>
      <c r="E74" s="28">
        <f>'00111'!E68+'00192'!E68+'00200'!E68+'00226'!E68+'00282'!E68+'00328'!E68+'00368'!E68+'00446'!E68+'00498'!E68+'00551'!E68+'00585'!E68+'00982'!E68+'00986'!E68+'00989'!E68+'01019'!E68+'01083'!E68+'01084'!E68+'01144'!E68+'01154'!E68+'01171'!E68</f>
        <v>69700</v>
      </c>
      <c r="F74" s="64">
        <f>'00111'!F68+'00192'!F68+'00200'!F68+'00226'!F68+'00282'!F68+'00328'!F68+'00368'!F68+'00446'!F68+'00498'!F68+'00551'!F68+'00585'!F68+'00982'!F68+'00986'!F68+'00989'!F68+'01019'!F68+'01083'!F68+'01084'!F68+'01144'!F68+'01154'!F68+'01171'!F68</f>
        <v>1</v>
      </c>
      <c r="G74" s="64">
        <f>'00111'!G68+'00192'!G68+'00200'!G68+'00226'!G68+'00282'!G68+'00328'!G68+'00368'!G68+'00446'!G68+'00498'!G68+'00551'!G68+'00585'!G68+'00982'!G68+'00986'!G68+'00989'!G68+'01019'!G68+'01083'!G68+'01084'!G68+'01144'!G68+'01154'!G68+'01171'!G68</f>
        <v>2500</v>
      </c>
      <c r="H74" s="187">
        <f>'00111'!H68+'00192'!H68+'00200'!H68+'00226'!H68+'00282'!H68+'00328'!H68+'00368'!H68+'00446'!H68+'00498'!H68+'00551'!H68+'00585'!H68+'00982'!H68+'00986'!H68+'00989'!H68+'01019'!H68+'01083'!H68+'01084'!H68+'01144'!H68+'01154'!H68+'01171'!H68</f>
        <v>2500</v>
      </c>
    </row>
    <row r="75" spans="1:8" ht="31.5" x14ac:dyDescent="0.25">
      <c r="A75" s="26" t="s">
        <v>127</v>
      </c>
      <c r="B75" s="26" t="s">
        <v>128</v>
      </c>
      <c r="C75" s="27">
        <f>'00111'!C69+'00192'!C69+'00200'!C69+'00226'!C69+'00282'!C69+'00328'!C69+'00368'!C69+'00446'!C69+'00498'!C69+'00551'!C69+'00585'!C69+'00982'!C69+'00986'!C69+'00989'!C69+'01019'!C69+'01083'!C69+'01084'!C69+'01144'!C69+'01154'!C69+'01171'!C69</f>
        <v>13</v>
      </c>
      <c r="D75" s="102">
        <v>5938.4615384615381</v>
      </c>
      <c r="E75" s="28">
        <f>'00111'!E69+'00192'!E69+'00200'!E69+'00226'!E69+'00282'!E69+'00328'!E69+'00368'!E69+'00446'!E69+'00498'!E69+'00551'!E69+'00585'!E69+'00982'!E69+'00986'!E69+'00989'!E69+'01019'!E69+'01083'!E69+'01084'!E69+'01144'!E69+'01154'!E69+'01171'!E69</f>
        <v>77200</v>
      </c>
      <c r="F75" s="64">
        <f>'00111'!F69+'00192'!F69+'00200'!F69+'00226'!F69+'00282'!F69+'00328'!F69+'00368'!F69+'00446'!F69+'00498'!F69+'00551'!F69+'00585'!F69+'00982'!F69+'00986'!F69+'00989'!F69+'01019'!F69+'01083'!F69+'01084'!F69+'01144'!F69+'01154'!F69+'01171'!F69</f>
        <v>13</v>
      </c>
      <c r="G75" s="64">
        <f>'00111'!G69+'00192'!G69+'00200'!G69+'00226'!G69+'00282'!G69+'00328'!G69+'00368'!G69+'00446'!G69+'00498'!G69+'00551'!G69+'00585'!G69+'00982'!G69+'00986'!G69+'00989'!G69+'01019'!G69+'01083'!G69+'01084'!G69+'01144'!G69+'01154'!G69+'01171'!G69</f>
        <v>1229849</v>
      </c>
      <c r="H75" s="187">
        <f>'00111'!H69+'00192'!H69+'00200'!H69+'00226'!H69+'00282'!H69+'00328'!H69+'00368'!H69+'00446'!H69+'00498'!H69+'00551'!H69+'00585'!H69+'00982'!H69+'00986'!H69+'00989'!H69+'01019'!H69+'01083'!H69+'01084'!H69+'01144'!H69+'01154'!H69+'01171'!H69</f>
        <v>1232819</v>
      </c>
    </row>
    <row r="76" spans="1:8" x14ac:dyDescent="0.25">
      <c r="A76" s="26" t="s">
        <v>129</v>
      </c>
      <c r="B76" s="26" t="s">
        <v>130</v>
      </c>
      <c r="C76" s="27">
        <f>'00111'!C70+'00192'!C70+'00200'!C70+'00226'!C70+'00282'!C70+'00328'!C70+'00368'!C70+'00446'!C70+'00498'!C70+'00551'!C70+'00585'!C70+'00982'!C70+'00986'!C70+'00989'!C70+'01019'!C70+'01083'!C70+'01084'!C70+'01144'!C70+'01154'!C70+'01171'!C70</f>
        <v>37</v>
      </c>
      <c r="D76" s="102">
        <v>3932.4324324324325</v>
      </c>
      <c r="E76" s="28">
        <f>'00111'!E70+'00192'!E70+'00200'!E70+'00226'!E70+'00282'!E70+'00328'!E70+'00368'!E70+'00446'!E70+'00498'!E70+'00551'!E70+'00585'!E70+'00982'!E70+'00986'!E70+'00989'!E70+'01019'!E70+'01083'!E70+'01084'!E70+'01144'!E70+'01154'!E70+'01171'!E70</f>
        <v>145500</v>
      </c>
      <c r="F76" s="64">
        <f>'00111'!F70+'00192'!F70+'00200'!F70+'00226'!F70+'00282'!F70+'00328'!F70+'00368'!F70+'00446'!F70+'00498'!F70+'00551'!F70+'00585'!F70+'00982'!F70+'00986'!F70+'00989'!F70+'01019'!F70+'01083'!F70+'01084'!F70+'01144'!F70+'01154'!F70+'01171'!F70</f>
        <v>17</v>
      </c>
      <c r="G76" s="64">
        <f>'00111'!G70+'00192'!G70+'00200'!G70+'00226'!G70+'00282'!G70+'00328'!G70+'00368'!G70+'00446'!G70+'00498'!G70+'00551'!G70+'00585'!G70+'00982'!G70+'00986'!G70+'00989'!G70+'01019'!G70+'01083'!G70+'01084'!G70+'01144'!G70+'01154'!G70+'01171'!G70</f>
        <v>27402</v>
      </c>
      <c r="H76" s="187">
        <f>'00111'!H70+'00192'!H70+'00200'!H70+'00226'!H70+'00282'!H70+'00328'!H70+'00368'!H70+'00446'!H70+'00498'!H70+'00551'!H70+'00585'!H70+'00982'!H70+'00986'!H70+'00989'!H70+'01019'!H70+'01083'!H70+'01084'!H70+'01144'!H70+'01154'!H70+'01171'!H70</f>
        <v>51682</v>
      </c>
    </row>
    <row r="77" spans="1:8" x14ac:dyDescent="0.25">
      <c r="A77" s="26" t="s">
        <v>131</v>
      </c>
      <c r="B77" s="26" t="s">
        <v>132</v>
      </c>
      <c r="C77" s="27">
        <f>'00111'!C71+'00192'!C71+'00200'!C71+'00226'!C71+'00282'!C71+'00328'!C71+'00368'!C71+'00446'!C71+'00498'!C71+'00551'!C71+'00585'!C71+'00982'!C71+'00986'!C71+'00989'!C71+'01019'!C71+'01083'!C71+'01084'!C71+'01144'!C71+'01154'!C71+'01171'!C71</f>
        <v>26</v>
      </c>
      <c r="D77" s="102">
        <v>2780.6153846153848</v>
      </c>
      <c r="E77" s="28">
        <f>'00111'!E71+'00192'!E71+'00200'!E71+'00226'!E71+'00282'!E71+'00328'!E71+'00368'!E71+'00446'!E71+'00498'!E71+'00551'!E71+'00585'!E71+'00982'!E71+'00986'!E71+'00989'!E71+'01019'!E71+'01083'!E71+'01084'!E71+'01144'!E71+'01154'!E71+'01171'!E71</f>
        <v>72296</v>
      </c>
      <c r="F77" s="64">
        <f>'00111'!F71+'00192'!F71+'00200'!F71+'00226'!F71+'00282'!F71+'00328'!F71+'00368'!F71+'00446'!F71+'00498'!F71+'00551'!F71+'00585'!F71+'00982'!F71+'00986'!F71+'00989'!F71+'01019'!F71+'01083'!F71+'01084'!F71+'01144'!F71+'01154'!F71+'01171'!F71</f>
        <v>0</v>
      </c>
      <c r="G77" s="64">
        <f>'00111'!G71+'00192'!G71+'00200'!G71+'00226'!G71+'00282'!G71+'00328'!G71+'00368'!G71+'00446'!G71+'00498'!G71+'00551'!G71+'00585'!G71+'00982'!G71+'00986'!G71+'00989'!G71+'01019'!G71+'01083'!G71+'01084'!G71+'01144'!G71+'01154'!G71+'01171'!G71</f>
        <v>0</v>
      </c>
      <c r="H77" s="187">
        <f>'00111'!H71+'00192'!H71+'00200'!H71+'00226'!H71+'00282'!H71+'00328'!H71+'00368'!H71+'00446'!H71+'00498'!H71+'00551'!H71+'00585'!H71+'00982'!H71+'00986'!H71+'00989'!H71+'01019'!H71+'01083'!H71+'01084'!H71+'01144'!H71+'01154'!H71+'01171'!H71</f>
        <v>0</v>
      </c>
    </row>
    <row r="78" spans="1:8" x14ac:dyDescent="0.25">
      <c r="A78" s="26" t="s">
        <v>133</v>
      </c>
      <c r="B78" s="26" t="s">
        <v>134</v>
      </c>
      <c r="C78" s="27">
        <f>'00111'!C72+'00192'!C72+'00200'!C72+'00226'!C72+'00282'!C72+'00328'!C72+'00368'!C72+'00446'!C72+'00498'!C72+'00551'!C72+'00585'!C72+'00982'!C72+'00986'!C72+'00989'!C72+'01019'!C72+'01083'!C72+'01084'!C72+'01144'!C72+'01154'!C72+'01171'!C72</f>
        <v>143</v>
      </c>
      <c r="D78" s="102">
        <v>800</v>
      </c>
      <c r="E78" s="28">
        <f>'00111'!E72+'00192'!E72+'00200'!E72+'00226'!E72+'00282'!E72+'00328'!E72+'00368'!E72+'00446'!E72+'00498'!E72+'00551'!E72+'00585'!E72+'00982'!E72+'00986'!E72+'00989'!E72+'01019'!E72+'01083'!E72+'01084'!E72+'01144'!E72+'01154'!E72+'01171'!E72</f>
        <v>114400</v>
      </c>
      <c r="F78" s="64">
        <f>'00111'!F72+'00192'!F72+'00200'!F72+'00226'!F72+'00282'!F72+'00328'!F72+'00368'!F72+'00446'!F72+'00498'!F72+'00551'!F72+'00585'!F72+'00982'!F72+'00986'!F72+'00989'!F72+'01019'!F72+'01083'!F72+'01084'!F72+'01144'!F72+'01154'!F72+'01171'!F72</f>
        <v>11</v>
      </c>
      <c r="G78" s="64">
        <f>'00111'!G72+'00192'!G72+'00200'!G72+'00226'!G72+'00282'!G72+'00328'!G72+'00368'!G72+'00446'!G72+'00498'!G72+'00551'!G72+'00585'!G72+'00982'!G72+'00986'!G72+'00989'!G72+'01019'!G72+'01083'!G72+'01084'!G72+'01144'!G72+'01154'!G72+'01171'!G72</f>
        <v>839</v>
      </c>
      <c r="H78" s="187">
        <f>'00111'!H72+'00192'!H72+'00200'!H72+'00226'!H72+'00282'!H72+'00328'!H72+'00368'!H72+'00446'!H72+'00498'!H72+'00551'!H72+'00585'!H72+'00982'!H72+'00986'!H72+'00989'!H72+'01019'!H72+'01083'!H72+'01084'!H72+'01144'!H72+'01154'!H72+'01171'!H72</f>
        <v>4828</v>
      </c>
    </row>
    <row r="79" spans="1:8" x14ac:dyDescent="0.25">
      <c r="A79" s="26" t="s">
        <v>135</v>
      </c>
      <c r="B79" s="26" t="s">
        <v>136</v>
      </c>
      <c r="C79" s="27">
        <f>'00111'!C73+'00192'!C73+'00200'!C73+'00226'!C73+'00282'!C73+'00328'!C73+'00368'!C73+'00446'!C73+'00498'!C73+'00551'!C73+'00585'!C73+'00982'!C73+'00986'!C73+'00989'!C73+'01019'!C73+'01083'!C73+'01084'!C73+'01144'!C73+'01154'!C73+'01171'!C73</f>
        <v>162</v>
      </c>
      <c r="D79" s="102">
        <v>1206.7901234567901</v>
      </c>
      <c r="E79" s="28">
        <f>'00111'!E73+'00192'!E73+'00200'!E73+'00226'!E73+'00282'!E73+'00328'!E73+'00368'!E73+'00446'!E73+'00498'!E73+'00551'!E73+'00585'!E73+'00982'!E73+'00986'!E73+'00989'!E73+'01019'!E73+'01083'!E73+'01084'!E73+'01144'!E73+'01154'!E73+'01171'!E73</f>
        <v>195500</v>
      </c>
      <c r="F79" s="64">
        <f>'00111'!F73+'00192'!F73+'00200'!F73+'00226'!F73+'00282'!F73+'00328'!F73+'00368'!F73+'00446'!F73+'00498'!F73+'00551'!F73+'00585'!F73+'00982'!F73+'00986'!F73+'00989'!F73+'01019'!F73+'01083'!F73+'01084'!F73+'01144'!F73+'01154'!F73+'01171'!F73</f>
        <v>17</v>
      </c>
      <c r="G79" s="64">
        <f>'00111'!G73+'00192'!G73+'00200'!G73+'00226'!G73+'00282'!G73+'00328'!G73+'00368'!G73+'00446'!G73+'00498'!G73+'00551'!G73+'00585'!G73+'00982'!G73+'00986'!G73+'00989'!G73+'01019'!G73+'01083'!G73+'01084'!G73+'01144'!G73+'01154'!G73+'01171'!G73</f>
        <v>36549</v>
      </c>
      <c r="H79" s="187">
        <f>'00111'!H73+'00192'!H73+'00200'!H73+'00226'!H73+'00282'!H73+'00328'!H73+'00368'!H73+'00446'!H73+'00498'!H73+'00551'!H73+'00585'!H73+'00982'!H73+'00986'!H73+'00989'!H73+'01019'!H73+'01083'!H73+'01084'!H73+'01144'!H73+'01154'!H73+'01171'!H73</f>
        <v>36549</v>
      </c>
    </row>
    <row r="80" spans="1:8" ht="63" x14ac:dyDescent="0.25">
      <c r="A80" s="26" t="s">
        <v>137</v>
      </c>
      <c r="B80" s="26" t="s">
        <v>138</v>
      </c>
      <c r="C80" s="27">
        <f>'00111'!C74+'00192'!C74+'00200'!C74+'00226'!C74+'00282'!C74+'00328'!C74+'00368'!C74+'00446'!C74+'00498'!C74+'00551'!C74+'00585'!C74+'00982'!C74+'00986'!C74+'00989'!C74+'01019'!C74+'01083'!C74+'01084'!C74+'01144'!C74+'01154'!C74+'01171'!C74</f>
        <v>17</v>
      </c>
      <c r="D80" s="102">
        <v>3988.2352941176468</v>
      </c>
      <c r="E80" s="28">
        <f>'00111'!E74+'00192'!E74+'00200'!E74+'00226'!E74+'00282'!E74+'00328'!E74+'00368'!E74+'00446'!E74+'00498'!E74+'00551'!E74+'00585'!E74+'00982'!E74+'00986'!E74+'00989'!E74+'01019'!E74+'01083'!E74+'01084'!E74+'01144'!E74+'01154'!E74+'01171'!E74</f>
        <v>67800</v>
      </c>
      <c r="F80" s="64">
        <f>'00111'!F74+'00192'!F74+'00200'!F74+'00226'!F74+'00282'!F74+'00328'!F74+'00368'!F74+'00446'!F74+'00498'!F74+'00551'!F74+'00585'!F74+'00982'!F74+'00986'!F74+'00989'!F74+'01019'!F74+'01083'!F74+'01084'!F74+'01144'!F74+'01154'!F74+'01171'!F74</f>
        <v>0</v>
      </c>
      <c r="G80" s="64">
        <f>'00111'!G74+'00192'!G74+'00200'!G74+'00226'!G74+'00282'!G74+'00328'!G74+'00368'!G74+'00446'!G74+'00498'!G74+'00551'!G74+'00585'!G74+'00982'!G74+'00986'!G74+'00989'!G74+'01019'!G74+'01083'!G74+'01084'!G74+'01144'!G74+'01154'!G74+'01171'!G74</f>
        <v>0</v>
      </c>
      <c r="H80" s="187">
        <f>'00111'!H74+'00192'!H74+'00200'!H74+'00226'!H74+'00282'!H74+'00328'!H74+'00368'!H74+'00446'!H74+'00498'!H74+'00551'!H74+'00585'!H74+'00982'!H74+'00986'!H74+'00989'!H74+'01019'!H74+'01083'!H74+'01084'!H74+'01144'!H74+'01154'!H74+'01171'!H74</f>
        <v>0</v>
      </c>
    </row>
    <row r="81" spans="1:8" ht="157.5" x14ac:dyDescent="0.25">
      <c r="A81" s="26" t="s">
        <v>139</v>
      </c>
      <c r="B81" s="26" t="s">
        <v>393</v>
      </c>
      <c r="C81" s="27">
        <f>'00111'!C75+'00192'!C75+'00200'!C75+'00226'!C75+'00282'!C75+'00328'!C75+'00368'!C75+'00446'!C75+'00498'!C75+'00551'!C75+'00585'!C75+'00982'!C75+'00986'!C75+'00989'!C75+'01019'!C75+'01083'!C75+'01084'!C75+'01144'!C75+'01154'!C75+'01171'!C75</f>
        <v>510</v>
      </c>
      <c r="D81" s="102">
        <v>641.17647058823525</v>
      </c>
      <c r="E81" s="28">
        <f>'00111'!E75+'00192'!E75+'00200'!E75+'00226'!E75+'00282'!E75+'00328'!E75+'00368'!E75+'00446'!E75+'00498'!E75+'00551'!E75+'00585'!E75+'00982'!E75+'00986'!E75+'00989'!E75+'01019'!E75+'01083'!E75+'01084'!E75+'01144'!E75+'01154'!E75+'01171'!E75</f>
        <v>327000</v>
      </c>
      <c r="F81" s="64">
        <f>'00111'!F75+'00192'!F75+'00200'!F75+'00226'!F75+'00282'!F75+'00328'!F75+'00368'!F75+'00446'!F75+'00498'!F75+'00551'!F75+'00585'!F75+'00982'!F75+'00986'!F75+'00989'!F75+'01019'!F75+'01083'!F75+'01084'!F75+'01144'!F75+'01154'!F75+'01171'!F75</f>
        <v>0</v>
      </c>
      <c r="G81" s="64">
        <f>'00111'!G75+'00192'!G75+'00200'!G75+'00226'!G75+'00282'!G75+'00328'!G75+'00368'!G75+'00446'!G75+'00498'!G75+'00551'!G75+'00585'!G75+'00982'!G75+'00986'!G75+'00989'!G75+'01019'!G75+'01083'!G75+'01084'!G75+'01144'!G75+'01154'!G75+'01171'!G75</f>
        <v>0</v>
      </c>
      <c r="H81" s="187">
        <f>'00111'!H75+'00192'!H75+'00200'!H75+'00226'!H75+'00282'!H75+'00328'!H75+'00368'!H75+'00446'!H75+'00498'!H75+'00551'!H75+'00585'!H75+'00982'!H75+'00986'!H75+'00989'!H75+'01019'!H75+'01083'!H75+'01084'!H75+'01144'!H75+'01154'!H75+'01171'!H75</f>
        <v>0</v>
      </c>
    </row>
    <row r="82" spans="1:8" x14ac:dyDescent="0.25">
      <c r="A82" s="26" t="s">
        <v>140</v>
      </c>
      <c r="B82" s="40" t="s">
        <v>141</v>
      </c>
      <c r="C82" s="63">
        <f>'00111'!C76+'00192'!C76+'00200'!C76+'00226'!C76+'00282'!C76+'00328'!C76+'00368'!C76+'00446'!C76+'00498'!C76+'00551'!C76+'00585'!C76+'00982'!C76+'00986'!C76+'00989'!C76+'01019'!C76+'01083'!C76+'01084'!C76+'01144'!C76+'01154'!C76+'01171'!C76</f>
        <v>300</v>
      </c>
      <c r="D82" s="101">
        <f>'00111'!D76+'00192'!D76+'00200'!D76+'00226'!D76+'00282'!D76+'00328'!D76+'00368'!D76+'00446'!D76+'00498'!D76+'00551'!D76+'00585'!D76+'00982'!D76+'00986'!D76+'00989'!D76+'01019'!D76+'01083'!D76+'01084'!D76+'01144'!D76+'01154'!D76+'01171'!D76</f>
        <v>0</v>
      </c>
      <c r="E82" s="32">
        <f>'00111'!E76+'00192'!E76+'00200'!E76+'00226'!E76+'00282'!E76+'00328'!E76+'00368'!E76+'00446'!E76+'00498'!E76+'00551'!E76+'00585'!E76+'00982'!E76+'00986'!E76+'00989'!E76+'01019'!E76+'01083'!E76+'01084'!E76+'01144'!E76+'01154'!E76+'01171'!E76</f>
        <v>5412620</v>
      </c>
      <c r="F82" s="66">
        <f>SUM(F83:F88)</f>
        <v>86</v>
      </c>
      <c r="G82" s="66">
        <f t="shared" ref="G82" si="3">SUM(G83:G88)</f>
        <v>1253824</v>
      </c>
      <c r="H82" s="302">
        <f>SUM(H83:H88)</f>
        <v>1805740</v>
      </c>
    </row>
    <row r="83" spans="1:8" x14ac:dyDescent="0.25">
      <c r="A83" s="26" t="s">
        <v>142</v>
      </c>
      <c r="B83" s="26" t="s">
        <v>143</v>
      </c>
      <c r="C83" s="27">
        <f>'00111'!C77+'00192'!C77+'00200'!C77+'00226'!C77+'00282'!C77+'00328'!C77+'00368'!C77+'00446'!C77+'00498'!C77+'00551'!C77+'00585'!C77+'00982'!C77+'00986'!C77+'00989'!C77+'01019'!C77+'01083'!C77+'01084'!C77+'01144'!C77+'01154'!C77+'01171'!C77</f>
        <v>25</v>
      </c>
      <c r="D83" s="102">
        <v>65000</v>
      </c>
      <c r="E83" s="28">
        <f>'00111'!E77+'00192'!E77+'00200'!E77+'00226'!E77+'00282'!E77+'00328'!E77+'00368'!E77+'00446'!E77+'00498'!E77+'00551'!E77+'00585'!E77+'00982'!E77+'00986'!E77+'00989'!E77+'01019'!E77+'01083'!E77+'01084'!E77+'01144'!E77+'01154'!E77+'01171'!E77</f>
        <v>1625000</v>
      </c>
      <c r="F83" s="64">
        <f>'00111'!F77+'00192'!F77+'00200'!F77+'00226'!F77+'00282'!F77+'00328'!F77+'00368'!F77+'00446'!F77+'00498'!F77+'00551'!F77+'00585'!F77+'00982'!F77+'00986'!F77+'00989'!F77+'01019'!F77+'01083'!F77+'01084'!F77+'01144'!F77+'01154'!F77+'01171'!F77</f>
        <v>2</v>
      </c>
      <c r="G83" s="64">
        <f>'00111'!G77+'00192'!G77+'00200'!G77+'00226'!G77+'00282'!G77+'00328'!G77+'00368'!G77+'00446'!G77+'00498'!G77+'00551'!G77+'00585'!G77+'00982'!G77+'00986'!G77+'00989'!G77+'01019'!G77+'01083'!G77+'01084'!G77+'01144'!G77+'01154'!G77+'01171'!G77</f>
        <v>129000</v>
      </c>
      <c r="H83" s="187">
        <f>'00111'!H77+'00192'!H77+'00200'!H77+'00226'!H77+'00282'!H77+'00328'!H77+'00368'!H77+'00446'!H77+'00498'!H77+'00551'!H77+'00585'!H77+'00982'!H77+'00986'!H77+'00989'!H77+'01019'!H77+'01083'!H77+'01084'!H77+'01144'!H77+'01154'!H77+'01171'!H77</f>
        <v>129000</v>
      </c>
    </row>
    <row r="84" spans="1:8" x14ac:dyDescent="0.25">
      <c r="A84" s="26" t="s">
        <v>144</v>
      </c>
      <c r="B84" s="26" t="s">
        <v>145</v>
      </c>
      <c r="C84" s="27">
        <f>'00111'!C78+'00192'!C78+'00200'!C78+'00226'!C78+'00282'!C78+'00328'!C78+'00368'!C78+'00446'!C78+'00498'!C78+'00551'!C78+'00585'!C78+'00982'!C78+'00986'!C78+'00989'!C78+'01019'!C78+'01083'!C78+'01084'!C78+'01144'!C78+'01154'!C78+'01171'!C78</f>
        <v>77</v>
      </c>
      <c r="D84" s="102">
        <v>4841.5584415584417</v>
      </c>
      <c r="E84" s="28">
        <f>'00111'!E78+'00192'!E78+'00200'!E78+'00226'!E78+'00282'!E78+'00328'!E78+'00368'!E78+'00446'!E78+'00498'!E78+'00551'!E78+'00585'!E78+'00982'!E78+'00986'!E78+'00989'!E78+'01019'!E78+'01083'!E78+'01084'!E78+'01144'!E78+'01154'!E78+'01171'!E78</f>
        <v>372800</v>
      </c>
      <c r="F84" s="64">
        <f>'00111'!F78+'00192'!F78+'00200'!F78+'00226'!F78+'00282'!F78+'00328'!F78+'00368'!F78+'00446'!F78+'00498'!F78+'00551'!F78+'00585'!F78+'00982'!F78+'00986'!F78+'00989'!F78+'01019'!F78+'01083'!F78+'01084'!F78+'01144'!F78+'01154'!F78+'01171'!F78</f>
        <v>4</v>
      </c>
      <c r="G84" s="64">
        <f>'00111'!G78+'00192'!G78+'00200'!G78+'00226'!G78+'00282'!G78+'00328'!G78+'00368'!G78+'00446'!G78+'00498'!G78+'00551'!G78+'00585'!G78+'00982'!G78+'00986'!G78+'00989'!G78+'01019'!G78+'01083'!G78+'01084'!G78+'01144'!G78+'01154'!G78+'01171'!G78</f>
        <v>8238</v>
      </c>
      <c r="H84" s="187">
        <f>'00111'!H78+'00192'!H78+'00200'!H78+'00226'!H78+'00282'!H78+'00328'!H78+'00368'!H78+'00446'!H78+'00498'!H78+'00551'!H78+'00585'!H78+'00982'!H78+'00986'!H78+'00989'!H78+'01019'!H78+'01083'!H78+'01084'!H78+'01144'!H78+'01154'!H78+'01171'!H78</f>
        <v>18114</v>
      </c>
    </row>
    <row r="85" spans="1:8" x14ac:dyDescent="0.25">
      <c r="A85" s="26" t="s">
        <v>146</v>
      </c>
      <c r="B85" s="26" t="s">
        <v>147</v>
      </c>
      <c r="C85" s="27">
        <f>'00111'!C79+'00192'!C79+'00200'!C79+'00226'!C79+'00282'!C79+'00328'!C79+'00368'!C79+'00446'!C79+'00498'!C79+'00551'!C79+'00585'!C79+'00982'!C79+'00986'!C79+'00989'!C79+'01019'!C79+'01083'!C79+'01084'!C79+'01144'!C79+'01154'!C79+'01171'!C79</f>
        <v>69</v>
      </c>
      <c r="D85" s="102">
        <v>18797.101449275364</v>
      </c>
      <c r="E85" s="28">
        <f>'00111'!E79+'00192'!E79+'00200'!E79+'00226'!E79+'00282'!E79+'00328'!E79+'00368'!E79+'00446'!E79+'00498'!E79+'00551'!E79+'00585'!E79+'00982'!E79+'00986'!E79+'00989'!E79+'01019'!E79+'01083'!E79+'01084'!E79+'01144'!E79+'01154'!E79+'01171'!E79</f>
        <v>1297000</v>
      </c>
      <c r="F85" s="64">
        <f>'00111'!F79+'00192'!F79+'00200'!F79+'00226'!F79+'00282'!F79+'00328'!F79+'00368'!F79+'00446'!F79+'00498'!F79+'00551'!F79+'00585'!F79+'00982'!F79+'00986'!F79+'00989'!F79+'01019'!F79+'01083'!F79+'01084'!F79+'01144'!F79+'01154'!F79+'01171'!F79</f>
        <v>0</v>
      </c>
      <c r="G85" s="64">
        <f>'00111'!G79+'00192'!G79+'00200'!G79+'00226'!G79+'00282'!G79+'00328'!G79+'00368'!G79+'00446'!G79+'00498'!G79+'00551'!G79+'00585'!G79+'00982'!G79+'00986'!G79+'00989'!G79+'01019'!G79+'01083'!G79+'01084'!G79+'01144'!G79+'01154'!G79+'01171'!G79</f>
        <v>0</v>
      </c>
      <c r="H85" s="187">
        <f>'00111'!H79+'00192'!H79+'00200'!H79+'00226'!H79+'00282'!H79+'00328'!H79+'00368'!H79+'00446'!H79+'00498'!H79+'00551'!H79+'00585'!H79+'00982'!H79+'00986'!H79+'00989'!H79+'01019'!H79+'01083'!H79+'01084'!H79+'01144'!H79+'01154'!H79+'01171'!H79</f>
        <v>0</v>
      </c>
    </row>
    <row r="86" spans="1:8" x14ac:dyDescent="0.25">
      <c r="A86" s="26" t="s">
        <v>148</v>
      </c>
      <c r="B86" s="26" t="s">
        <v>149</v>
      </c>
      <c r="C86" s="27">
        <f>'00111'!C80+'00192'!C80+'00200'!C80+'00226'!C80+'00282'!C80+'00328'!C80+'00368'!C80+'00446'!C80+'00498'!C80+'00551'!C80+'00585'!C80+'00982'!C80+'00986'!C80+'00989'!C80+'01019'!C80+'01083'!C80+'01084'!C80+'01144'!C80+'01154'!C80+'01171'!C80</f>
        <v>81</v>
      </c>
      <c r="D86" s="102">
        <v>25000</v>
      </c>
      <c r="E86" s="28">
        <f>'00111'!E80+'00192'!E80+'00200'!E80+'00226'!E80+'00282'!E80+'00328'!E80+'00368'!E80+'00446'!E80+'00498'!E80+'00551'!E80+'00585'!E80+'00982'!E80+'00986'!E80+'00989'!E80+'01019'!E80+'01083'!E80+'01084'!E80+'01144'!E80+'01154'!E80+'01171'!E80</f>
        <v>2025000</v>
      </c>
      <c r="F86" s="64">
        <f>'00111'!F80+'00192'!F80+'00200'!F80+'00226'!F80+'00282'!F80+'00328'!F80+'00368'!F80+'00446'!F80+'00498'!F80+'00551'!F80+'00585'!F80+'00982'!F80+'00986'!F80+'00989'!F80+'01019'!F80+'01083'!F80+'01084'!F80+'01144'!F80+'01154'!F80+'01171'!F80</f>
        <v>80</v>
      </c>
      <c r="G86" s="64">
        <f>'00111'!G80+'00192'!G80+'00200'!G80+'00226'!G80+'00282'!G80+'00328'!G80+'00368'!G80+'00446'!G80+'00498'!G80+'00551'!G80+'00585'!G80+'00982'!G80+'00986'!G80+'00989'!G80+'01019'!G80+'01083'!G80+'01084'!G80+'01144'!G80+'01154'!G80+'01171'!G80</f>
        <v>1116586</v>
      </c>
      <c r="H86" s="187">
        <f>'00111'!H80+'00192'!H80+'00200'!H80+'00226'!H80+'00282'!H80+'00328'!H80+'00368'!H80+'00446'!H80+'00498'!H80+'00551'!H80+'00585'!H80+'00982'!H80+'00986'!H80+'00989'!H80+'01019'!H80+'01083'!H80+'01084'!H80+'01144'!H80+'01154'!H80+'01171'!H80</f>
        <v>1658626</v>
      </c>
    </row>
    <row r="87" spans="1:8" x14ac:dyDescent="0.25">
      <c r="A87" s="26" t="s">
        <v>150</v>
      </c>
      <c r="B87" s="26" t="s">
        <v>151</v>
      </c>
      <c r="C87" s="27">
        <f>'00111'!C81+'00192'!C81+'00200'!C81+'00226'!C81+'00282'!C81+'00328'!C81+'00368'!C81+'00446'!C81+'00498'!C81+'00551'!C81+'00585'!C81+'00982'!C81+'00986'!C81+'00989'!C81+'01019'!C81+'01083'!C81+'01084'!C81+'01144'!C81+'01154'!C81+'01171'!C81</f>
        <v>29</v>
      </c>
      <c r="D87" s="102">
        <v>2000</v>
      </c>
      <c r="E87" s="28">
        <f>'00111'!E81+'00192'!E81+'00200'!E81+'00226'!E81+'00282'!E81+'00328'!E81+'00368'!E81+'00446'!E81+'00498'!E81+'00551'!E81+'00585'!E81+'00982'!E81+'00986'!E81+'00989'!E81+'01019'!E81+'01083'!E81+'01084'!E81+'01144'!E81+'01154'!E81+'01171'!E81</f>
        <v>58000</v>
      </c>
      <c r="F87" s="64">
        <f>'00111'!F81+'00192'!F81+'00200'!F81+'00226'!F81+'00282'!F81+'00328'!F81+'00368'!F81+'00446'!F81+'00498'!F81+'00551'!F81+'00585'!F81+'00982'!F81+'00986'!F81+'00989'!F81+'01019'!F81+'01083'!F81+'01084'!F81+'01144'!F81+'01154'!F81+'01171'!F81</f>
        <v>0</v>
      </c>
      <c r="G87" s="64">
        <f>'00111'!G81+'00192'!G81+'00200'!G81+'00226'!G81+'00282'!G81+'00328'!G81+'00368'!G81+'00446'!G81+'00498'!G81+'00551'!G81+'00585'!G81+'00982'!G81+'00986'!G81+'00989'!G81+'01019'!G81+'01083'!G81+'01084'!G81+'01144'!G81+'01154'!G81+'01171'!G81</f>
        <v>0</v>
      </c>
      <c r="H87" s="187">
        <f>'00111'!H81+'00192'!H81+'00200'!H81+'00226'!H81+'00282'!H81+'00328'!H81+'00368'!H81+'00446'!H81+'00498'!H81+'00551'!H81+'00585'!H81+'00982'!H81+'00986'!H81+'00989'!H81+'01019'!H81+'01083'!H81+'01084'!H81+'01144'!H81+'01154'!H81+'01171'!H81</f>
        <v>0</v>
      </c>
    </row>
    <row r="88" spans="1:8" x14ac:dyDescent="0.25">
      <c r="A88" s="26" t="s">
        <v>152</v>
      </c>
      <c r="B88" s="26" t="s">
        <v>153</v>
      </c>
      <c r="C88" s="27">
        <f>'00111'!C82+'00192'!C82+'00200'!C82+'00226'!C82+'00282'!C82+'00328'!C82+'00368'!C82+'00446'!C82+'00498'!C82+'00551'!C82+'00585'!C82+'00982'!C82+'00986'!C82+'00989'!C82+'01019'!C82+'01083'!C82+'01084'!C82+'01144'!C82+'01154'!C82+'01171'!C82</f>
        <v>19</v>
      </c>
      <c r="D88" s="102">
        <v>1832.6315789473683</v>
      </c>
      <c r="E88" s="28">
        <f>'00111'!E82+'00192'!E82+'00200'!E82+'00226'!E82+'00282'!E82+'00328'!E82+'00368'!E82+'00446'!E82+'00498'!E82+'00551'!E82+'00585'!E82+'00982'!E82+'00986'!E82+'00989'!E82+'01019'!E82+'01083'!E82+'01084'!E82+'01144'!E82+'01154'!E82+'01171'!E82</f>
        <v>34820</v>
      </c>
      <c r="F88" s="64">
        <f>'00111'!F82+'00192'!F82+'00200'!F82+'00226'!F82+'00282'!F82+'00328'!F82+'00368'!F82+'00446'!F82+'00498'!F82+'00551'!F82+'00585'!F82+'00982'!F82+'00986'!F82+'00989'!F82+'01019'!F82+'01083'!F82+'01084'!F82+'01144'!F82+'01154'!F82+'01171'!F82</f>
        <v>0</v>
      </c>
      <c r="G88" s="64">
        <f>'00111'!G82+'00192'!G82+'00200'!G82+'00226'!G82+'00282'!G82+'00328'!G82+'00368'!G82+'00446'!G82+'00498'!G82+'00551'!G82+'00585'!G82+'00982'!G82+'00986'!G82+'00989'!G82+'01019'!G82+'01083'!G82+'01084'!G82+'01144'!G82+'01154'!G82+'01171'!G82</f>
        <v>0</v>
      </c>
      <c r="H88" s="187">
        <f>'00111'!H82+'00192'!H82+'00200'!H82+'00226'!H82+'00282'!H82+'00328'!H82+'00368'!H82+'00446'!H82+'00498'!H82+'00551'!H82+'00585'!H82+'00982'!H82+'00986'!H82+'00989'!H82+'01019'!H82+'01083'!H82+'01084'!H82+'01144'!H82+'01154'!H82+'01171'!H82</f>
        <v>0</v>
      </c>
    </row>
    <row r="89" spans="1:8" ht="31.5" x14ac:dyDescent="0.25">
      <c r="A89" s="26" t="s">
        <v>154</v>
      </c>
      <c r="B89" s="40" t="s">
        <v>155</v>
      </c>
      <c r="C89" s="63">
        <f>'00111'!C83+'00192'!C83+'00200'!C83+'00226'!C83+'00282'!C83+'00328'!C83+'00368'!C83+'00446'!C83+'00498'!C83+'00551'!C83+'00585'!C83+'00982'!C83+'00986'!C83+'00989'!C83+'01019'!C83+'01083'!C83+'01084'!C83+'01144'!C83+'01154'!C83+'01171'!C83</f>
        <v>314</v>
      </c>
      <c r="D89" s="101">
        <f>'00111'!D83+'00192'!D83+'00200'!D83+'00226'!D83+'00282'!D83+'00328'!D83+'00368'!D83+'00446'!D83+'00498'!D83+'00551'!D83+'00585'!D83+'00982'!D83+'00986'!D83+'00989'!D83+'01019'!D83+'01083'!D83+'01084'!D83+'01144'!D83+'01154'!D83+'01171'!D83</f>
        <v>0</v>
      </c>
      <c r="E89" s="32">
        <f>'00111'!E83+'00192'!E83+'00200'!E83+'00226'!E83+'00282'!E83+'00328'!E83+'00368'!E83+'00446'!E83+'00498'!E83+'00551'!E83+'00585'!E83+'00982'!E83+'00986'!E83+'00989'!E83+'01019'!E83+'01083'!E83+'01084'!E83+'01144'!E83+'01154'!E83+'01171'!E83</f>
        <v>2621300</v>
      </c>
      <c r="F89" s="66">
        <f>SUM(F90:F94)</f>
        <v>83</v>
      </c>
      <c r="G89" s="66">
        <f t="shared" ref="G89:H89" si="4">SUM(G90:G94)</f>
        <v>1302610</v>
      </c>
      <c r="H89" s="200">
        <f t="shared" si="4"/>
        <v>1325660</v>
      </c>
    </row>
    <row r="90" spans="1:8" x14ac:dyDescent="0.25">
      <c r="A90" s="26" t="s">
        <v>156</v>
      </c>
      <c r="B90" s="26" t="s">
        <v>157</v>
      </c>
      <c r="C90" s="27">
        <f>'00111'!C84+'00192'!C84+'00200'!C84+'00226'!C84+'00282'!C84+'00328'!C84+'00368'!C84+'00446'!C84+'00498'!C84+'00551'!C84+'00585'!C84+'00982'!C84+'00986'!C84+'00989'!C84+'01019'!C84+'01083'!C84+'01084'!C84+'01144'!C84+'01154'!C84+'01171'!C84</f>
        <v>26</v>
      </c>
      <c r="D90" s="102">
        <v>22288.461538461539</v>
      </c>
      <c r="E90" s="28">
        <f>'00111'!E84+'00192'!E84+'00200'!E84+'00226'!E84+'00282'!E84+'00328'!E84+'00368'!E84+'00446'!E84+'00498'!E84+'00551'!E84+'00585'!E84+'00982'!E84+'00986'!E84+'00989'!E84+'01019'!E84+'01083'!E84+'01084'!E84+'01144'!E84+'01154'!E84+'01171'!E84</f>
        <v>579500</v>
      </c>
      <c r="F90" s="64">
        <f>'00111'!F84+'00192'!F84+'00200'!F84+'00226'!F84+'00282'!F84+'00328'!F84+'00368'!F84+'00446'!F84+'00498'!F84+'00551'!F84+'00585'!F84+'00982'!F84+'00986'!F84+'00989'!F84+'01019'!F84+'01083'!F84+'01084'!F84+'01144'!F84+'01154'!F84+'01171'!F84</f>
        <v>0</v>
      </c>
      <c r="G90" s="64">
        <f>'00111'!G84+'00192'!G84+'00200'!G84+'00226'!G84+'00282'!G84+'00328'!G84+'00368'!G84+'00446'!G84+'00498'!G84+'00551'!G84+'00585'!G84+'00982'!G84+'00986'!G84+'00989'!G84+'01019'!G84+'01083'!G84+'01084'!G84+'01144'!G84+'01154'!G84+'01171'!G84</f>
        <v>0</v>
      </c>
      <c r="H90" s="187">
        <f>'00111'!H84+'00192'!H84+'00200'!H84+'00226'!H84+'00282'!H84+'00328'!H84+'00368'!H84+'00446'!H84+'00498'!H84+'00551'!H84+'00585'!H84+'00982'!H84+'00986'!H84+'00989'!H84+'01019'!H84+'01083'!H84+'01084'!H84+'01144'!H84+'01154'!H84+'01171'!H84</f>
        <v>0</v>
      </c>
    </row>
    <row r="91" spans="1:8" x14ac:dyDescent="0.25">
      <c r="A91" s="26" t="s">
        <v>158</v>
      </c>
      <c r="B91" s="26" t="s">
        <v>159</v>
      </c>
      <c r="C91" s="27">
        <f>'00111'!C85+'00192'!C85+'00200'!C85+'00226'!C85+'00282'!C85+'00328'!C85+'00368'!C85+'00446'!C85+'00498'!C85+'00551'!C85+'00585'!C85+'00982'!C85+'00986'!C85+'00989'!C85+'01019'!C85+'01083'!C85+'01084'!C85+'01144'!C85+'01154'!C85+'01171'!C85</f>
        <v>9</v>
      </c>
      <c r="D91" s="102">
        <v>124444.44444444444</v>
      </c>
      <c r="E91" s="28">
        <f>'00111'!E85+'00192'!E85+'00200'!E85+'00226'!E85+'00282'!E85+'00328'!E85+'00368'!E85+'00446'!E85+'00498'!E85+'00551'!E85+'00585'!E85+'00982'!E85+'00986'!E85+'00989'!E85+'01019'!E85+'01083'!E85+'01084'!E85+'01144'!E85+'01154'!E85+'01171'!E85</f>
        <v>1120000</v>
      </c>
      <c r="F91" s="64">
        <f>'00111'!F85+'00192'!F85+'00200'!F85+'00226'!F85+'00282'!F85+'00328'!F85+'00368'!F85+'00446'!F85+'00498'!F85+'00551'!F85+'00585'!F85+'00982'!F85+'00986'!F85+'00989'!F85+'01019'!F85+'01083'!F85+'01084'!F85+'01144'!F85+'01154'!F85+'01171'!F85</f>
        <v>4</v>
      </c>
      <c r="G91" s="64">
        <f>'00111'!G85+'00192'!G85+'00200'!G85+'00226'!G85+'00282'!G85+'00328'!G85+'00368'!G85+'00446'!G85+'00498'!G85+'00551'!G85+'00585'!G85+'00982'!G85+'00986'!G85+'00989'!G85+'01019'!G85+'01083'!G85+'01084'!G85+'01144'!G85+'01154'!G85+'01171'!G85</f>
        <v>467120</v>
      </c>
      <c r="H91" s="187">
        <f>'00111'!H85+'00192'!H85+'00200'!H85+'00226'!H85+'00282'!H85+'00328'!H85+'00368'!H85+'00446'!H85+'00498'!H85+'00551'!H85+'00585'!H85+'00982'!H85+'00986'!H85+'00989'!H85+'01019'!H85+'01083'!H85+'01084'!H85+'01144'!H85+'01154'!H85+'01171'!H85</f>
        <v>467120</v>
      </c>
    </row>
    <row r="92" spans="1:8" x14ac:dyDescent="0.25">
      <c r="A92" s="26" t="s">
        <v>160</v>
      </c>
      <c r="B92" s="26" t="s">
        <v>161</v>
      </c>
      <c r="C92" s="27">
        <f>'00111'!C86+'00192'!C86+'00200'!C86+'00226'!C86+'00282'!C86+'00328'!C86+'00368'!C86+'00446'!C86+'00498'!C86+'00551'!C86+'00585'!C86+'00982'!C86+'00986'!C86+'00989'!C86+'01019'!C86+'01083'!C86+'01084'!C86+'01144'!C86+'01154'!C86+'01171'!C86</f>
        <v>50</v>
      </c>
      <c r="D92" s="102">
        <v>4434</v>
      </c>
      <c r="E92" s="28">
        <f>'00111'!E86+'00192'!E86+'00200'!E86+'00226'!E86+'00282'!E86+'00328'!E86+'00368'!E86+'00446'!E86+'00498'!E86+'00551'!E86+'00585'!E86+'00982'!E86+'00986'!E86+'00989'!E86+'01019'!E86+'01083'!E86+'01084'!E86+'01144'!E86+'01154'!E86+'01171'!E86</f>
        <v>221700</v>
      </c>
      <c r="F92" s="64">
        <f>'00111'!F86+'00192'!F86+'00200'!F86+'00226'!F86+'00282'!F86+'00328'!F86+'00368'!F86+'00446'!F86+'00498'!F86+'00551'!F86+'00585'!F86+'00982'!F86+'00986'!F86+'00989'!F86+'01019'!F86+'01083'!F86+'01084'!F86+'01144'!F86+'01154'!F86+'01171'!F86</f>
        <v>6</v>
      </c>
      <c r="G92" s="64">
        <f>'00111'!G86+'00192'!G86+'00200'!G86+'00226'!G86+'00282'!G86+'00328'!G86+'00368'!G86+'00446'!G86+'00498'!G86+'00551'!G86+'00585'!G86+'00982'!G86+'00986'!G86+'00989'!G86+'01019'!G86+'01083'!G86+'01084'!G86+'01144'!G86+'01154'!G86+'01171'!G86</f>
        <v>15939</v>
      </c>
      <c r="H92" s="187">
        <f>'00111'!H86+'00192'!H86+'00200'!H86+'00226'!H86+'00282'!H86+'00328'!H86+'00368'!H86+'00446'!H86+'00498'!H86+'00551'!H86+'00585'!H86+'00982'!H86+'00986'!H86+'00989'!H86+'01019'!H86+'01083'!H86+'01084'!H86+'01144'!H86+'01154'!H86+'01171'!H86</f>
        <v>18039</v>
      </c>
    </row>
    <row r="93" spans="1:8" x14ac:dyDescent="0.25">
      <c r="A93" s="26" t="s">
        <v>162</v>
      </c>
      <c r="B93" s="26" t="s">
        <v>163</v>
      </c>
      <c r="C93" s="27">
        <f>'00111'!C87+'00192'!C87+'00200'!C87+'00226'!C87+'00282'!C87+'00328'!C87+'00368'!C87+'00446'!C87+'00498'!C87+'00551'!C87+'00585'!C87+'00982'!C87+'00986'!C87+'00989'!C87+'01019'!C87+'01083'!C87+'01084'!C87+'01144'!C87+'01154'!C87+'01171'!C87</f>
        <v>4</v>
      </c>
      <c r="D93" s="102">
        <v>57500</v>
      </c>
      <c r="E93" s="28">
        <f>'00111'!E87+'00192'!E87+'00200'!E87+'00226'!E87+'00282'!E87+'00328'!E87+'00368'!E87+'00446'!E87+'00498'!E87+'00551'!E87+'00585'!E87+'00982'!E87+'00986'!E87+'00989'!E87+'01019'!E87+'01083'!E87+'01084'!E87+'01144'!E87+'01154'!E87+'01171'!E87</f>
        <v>230000</v>
      </c>
      <c r="F93" s="64">
        <f>'00111'!F87+'00192'!F87+'00200'!F87+'00226'!F87+'00282'!F87+'00328'!F87+'00368'!F87+'00446'!F87+'00498'!F87+'00551'!F87+'00585'!F87+'00982'!F87+'00986'!F87+'00989'!F87+'01019'!F87+'01083'!F87+'01084'!F87+'01144'!F87+'01154'!F87+'01171'!F87</f>
        <v>3</v>
      </c>
      <c r="G93" s="64">
        <f>'00111'!G87+'00192'!G87+'00200'!G87+'00226'!G87+'00282'!G87+'00328'!G87+'00368'!G87+'00446'!G87+'00498'!G87+'00551'!G87+'00585'!G87+'00982'!G87+'00986'!G87+'00989'!G87+'01019'!G87+'01083'!G87+'01084'!G87+'01144'!G87+'01154'!G87+'01171'!G87</f>
        <v>238845</v>
      </c>
      <c r="H93" s="187">
        <f>'00111'!H87+'00192'!H87+'00200'!H87+'00226'!H87+'00282'!H87+'00328'!H87+'00368'!H87+'00446'!H87+'00498'!H87+'00551'!H87+'00585'!H87+'00982'!H87+'00986'!H87+'00989'!H87+'01019'!H87+'01083'!H87+'01084'!H87+'01144'!H87+'01154'!H87+'01171'!H87</f>
        <v>238845</v>
      </c>
    </row>
    <row r="94" spans="1:8" x14ac:dyDescent="0.25">
      <c r="A94" s="26" t="s">
        <v>164</v>
      </c>
      <c r="B94" s="26" t="s">
        <v>165</v>
      </c>
      <c r="C94" s="27">
        <f>'00111'!C88+'00192'!C88+'00200'!C88+'00226'!C88+'00282'!C88+'00328'!C88+'00368'!C88+'00446'!C88+'00498'!C88+'00551'!C88+'00585'!C88+'00982'!C88+'00986'!C88+'00989'!C88+'01019'!C88+'01083'!C88+'01084'!C88+'01144'!C88+'01154'!C88+'01171'!C88</f>
        <v>225</v>
      </c>
      <c r="D94" s="102">
        <v>2089.3333333333335</v>
      </c>
      <c r="E94" s="28">
        <f>'00111'!E88+'00192'!E88+'00200'!E88+'00226'!E88+'00282'!E88+'00328'!E88+'00368'!E88+'00446'!E88+'00498'!E88+'00551'!E88+'00585'!E88+'00982'!E88+'00986'!E88+'00989'!E88+'01019'!E88+'01083'!E88+'01084'!E88+'01144'!E88+'01154'!E88+'01171'!E88</f>
        <v>470100</v>
      </c>
      <c r="F94" s="64">
        <f>'00111'!F88+'00192'!F88+'00200'!F88+'00226'!F88+'00282'!F88+'00328'!F88+'00368'!F88+'00446'!F88+'00498'!F88+'00551'!F88+'00585'!F88+'00982'!F88+'00986'!F88+'00989'!F88+'01019'!F88+'01083'!F88+'01084'!F88+'01144'!F88+'01154'!F88+'01171'!F88</f>
        <v>70</v>
      </c>
      <c r="G94" s="64">
        <f>'00111'!G88+'00192'!G88+'00200'!G88+'00226'!G88+'00282'!G88+'00328'!G88+'00368'!G88+'00446'!G88+'00498'!G88+'00551'!G88+'00585'!G88+'00982'!G88+'00986'!G88+'00989'!G88+'01019'!G88+'01083'!G88+'01084'!G88+'01144'!G88+'01154'!G88+'01171'!G88</f>
        <v>580706</v>
      </c>
      <c r="H94" s="187">
        <f>'00111'!H88+'00192'!H88+'00200'!H88+'00226'!H88+'00282'!H88+'00328'!H88+'00368'!H88+'00446'!H88+'00498'!H88+'00551'!H88+'00585'!H88+'00982'!H88+'00986'!H88+'00989'!H88+'01019'!H88+'01083'!H88+'01084'!H88+'01144'!H88+'01154'!H88+'01171'!H88</f>
        <v>601656</v>
      </c>
    </row>
    <row r="95" spans="1:8" x14ac:dyDescent="0.25">
      <c r="A95" s="26" t="s">
        <v>166</v>
      </c>
      <c r="B95" s="40" t="s">
        <v>167</v>
      </c>
      <c r="C95" s="63">
        <f>'00111'!C89+'00192'!C89+'00200'!C89+'00226'!C89+'00282'!C89+'00328'!C89+'00368'!C89+'00446'!C89+'00498'!C89+'00551'!C89+'00585'!C89+'00982'!C89+'00986'!C89+'00989'!C89+'01019'!C89+'01083'!C89+'01084'!C89+'01144'!C89+'01154'!C89+'01171'!C89</f>
        <v>3847</v>
      </c>
      <c r="D95" s="101">
        <f>'00111'!D89+'00192'!D89+'00200'!D89+'00226'!D89+'00282'!D89+'00328'!D89+'00368'!D89+'00446'!D89+'00498'!D89+'00551'!D89+'00585'!D89+'00982'!D89+'00986'!D89+'00989'!D89+'01019'!D89+'01083'!D89+'01084'!D89+'01144'!D89+'01154'!D89+'01171'!D89</f>
        <v>0</v>
      </c>
      <c r="E95" s="32">
        <f>'00111'!E89+'00192'!E89+'00200'!E89+'00226'!E89+'00282'!E89+'00328'!E89+'00368'!E89+'00446'!E89+'00498'!E89+'00551'!E89+'00585'!E89+'00982'!E89+'00986'!E89+'00989'!E89+'01019'!E89+'01083'!E89+'01084'!E89+'01144'!E89+'01154'!E89+'01171'!E89</f>
        <v>18992000</v>
      </c>
      <c r="F95" s="66">
        <f>SUM(F96:F118)</f>
        <v>479</v>
      </c>
      <c r="G95" s="66">
        <f t="shared" ref="G95:H95" si="5">SUM(G96:G118)</f>
        <v>335393.8</v>
      </c>
      <c r="H95" s="200">
        <f t="shared" si="5"/>
        <v>427977.69999999995</v>
      </c>
    </row>
    <row r="96" spans="1:8" ht="47.25" x14ac:dyDescent="0.25">
      <c r="A96" s="26" t="s">
        <v>168</v>
      </c>
      <c r="B96" s="26" t="s">
        <v>169</v>
      </c>
      <c r="C96" s="27">
        <f>'00111'!C90+'00192'!C90+'00200'!C90+'00226'!C90+'00282'!C90+'00328'!C90+'00368'!C90+'00446'!C90+'00498'!C90+'00551'!C90+'00585'!C90+'00982'!C90+'00986'!C90+'00989'!C90+'01019'!C90+'01083'!C90+'01084'!C90+'01144'!C90+'01154'!C90+'01171'!C90</f>
        <v>20</v>
      </c>
      <c r="D96" s="102">
        <v>15000</v>
      </c>
      <c r="E96" s="28">
        <f>'00111'!E90+'00192'!E90+'00200'!E90+'00226'!E90+'00282'!E90+'00328'!E90+'00368'!E90+'00446'!E90+'00498'!E90+'00551'!E90+'00585'!E90+'00982'!E90+'00986'!E90+'00989'!E90+'01019'!E90+'01083'!E90+'01084'!E90+'01144'!E90+'01154'!E90+'01171'!E90</f>
        <v>300000</v>
      </c>
      <c r="F96" s="64">
        <f>'00111'!F90+'00192'!F90+'00200'!F90+'00226'!F90+'00282'!F90+'00328'!F90+'00368'!F90+'00446'!F90+'00498'!F90+'00551'!F90+'00585'!F90+'00982'!F90+'00986'!F90+'00989'!F90+'01019'!F90+'01083'!F90+'01084'!F90+'01144'!F90+'01154'!F90+'01171'!F90</f>
        <v>6</v>
      </c>
      <c r="G96" s="64">
        <f>'00111'!G90+'00192'!G90+'00200'!G90+'00226'!G90+'00282'!G90+'00328'!G90+'00368'!G90+'00446'!G90+'00498'!G90+'00551'!G90+'00585'!G90+'00982'!G90+'00986'!G90+'00989'!G90+'01019'!G90+'01083'!G90+'01084'!G90+'01144'!G90+'01154'!G90+'01171'!G90</f>
        <v>32069</v>
      </c>
      <c r="H96" s="187">
        <f>'00111'!H90+'00192'!H90+'00200'!H90+'00226'!H90+'00282'!H90+'00328'!H90+'00368'!H90+'00446'!H90+'00498'!H90+'00551'!H90+'00585'!H90+'00982'!H90+'00986'!H90+'00989'!H90+'01019'!H90+'01083'!H90+'01084'!H90+'01144'!H90+'01154'!H90+'01171'!H90</f>
        <v>35519</v>
      </c>
    </row>
    <row r="97" spans="1:8" x14ac:dyDescent="0.25">
      <c r="A97" s="26" t="s">
        <v>170</v>
      </c>
      <c r="B97" s="26" t="s">
        <v>171</v>
      </c>
      <c r="C97" s="27">
        <f>'00111'!C91+'00192'!C91+'00200'!C91+'00226'!C91+'00282'!C91+'00328'!C91+'00368'!C91+'00446'!C91+'00498'!C91+'00551'!C91+'00585'!C91+'00982'!C91+'00986'!C91+'00989'!C91+'01019'!C91+'01083'!C91+'01084'!C91+'01144'!C91+'01154'!C91+'01171'!C91</f>
        <v>200</v>
      </c>
      <c r="D97" s="102">
        <v>1000</v>
      </c>
      <c r="E97" s="28">
        <f>'00111'!E91+'00192'!E91+'00200'!E91+'00226'!E91+'00282'!E91+'00328'!E91+'00368'!E91+'00446'!E91+'00498'!E91+'00551'!E91+'00585'!E91+'00982'!E91+'00986'!E91+'00989'!E91+'01019'!E91+'01083'!E91+'01084'!E91+'01144'!E91+'01154'!E91+'01171'!E91</f>
        <v>200000</v>
      </c>
      <c r="F97" s="64">
        <f>'00111'!F91+'00192'!F91+'00200'!F91+'00226'!F91+'00282'!F91+'00328'!F91+'00368'!F91+'00446'!F91+'00498'!F91+'00551'!F91+'00585'!F91+'00982'!F91+'00986'!F91+'00989'!F91+'01019'!F91+'01083'!F91+'01084'!F91+'01144'!F91+'01154'!F91+'01171'!F91</f>
        <v>86</v>
      </c>
      <c r="G97" s="64">
        <f>'00111'!G91+'00192'!G91+'00200'!G91+'00226'!G91+'00282'!G91+'00328'!G91+'00368'!G91+'00446'!G91+'00498'!G91+'00551'!G91+'00585'!G91+'00982'!G91+'00986'!G91+'00989'!G91+'01019'!G91+'01083'!G91+'01084'!G91+'01144'!G91+'01154'!G91+'01171'!G91</f>
        <v>144133</v>
      </c>
      <c r="H97" s="187">
        <f>'00111'!H91+'00192'!H91+'00200'!H91+'00226'!H91+'00282'!H91+'00328'!H91+'00368'!H91+'00446'!H91+'00498'!H91+'00551'!H91+'00585'!H91+'00982'!H91+'00986'!H91+'00989'!H91+'01019'!H91+'01083'!H91+'01084'!H91+'01144'!H91+'01154'!H91+'01171'!H91</f>
        <v>144633</v>
      </c>
    </row>
    <row r="98" spans="1:8" ht="31.5" x14ac:dyDescent="0.25">
      <c r="A98" s="26" t="s">
        <v>172</v>
      </c>
      <c r="B98" s="26" t="s">
        <v>173</v>
      </c>
      <c r="C98" s="27">
        <f>'00111'!C92+'00192'!C92+'00200'!C92+'00226'!C92+'00282'!C92+'00328'!C92+'00368'!C92+'00446'!C92+'00498'!C92+'00551'!C92+'00585'!C92+'00982'!C92+'00986'!C92+'00989'!C92+'01019'!C92+'01083'!C92+'01084'!C92+'01144'!C92+'01154'!C92+'01171'!C92</f>
        <v>100</v>
      </c>
      <c r="D98" s="102">
        <v>20000</v>
      </c>
      <c r="E98" s="28">
        <f>'00111'!E92+'00192'!E92+'00200'!E92+'00226'!E92+'00282'!E92+'00328'!E92+'00368'!E92+'00446'!E92+'00498'!E92+'00551'!E92+'00585'!E92+'00982'!E92+'00986'!E92+'00989'!E92+'01019'!E92+'01083'!E92+'01084'!E92+'01144'!E92+'01154'!E92+'01171'!E92</f>
        <v>2000000</v>
      </c>
      <c r="F98" s="64">
        <f>'00111'!F92+'00192'!F92+'00200'!F92+'00226'!F92+'00282'!F92+'00328'!F92+'00368'!F92+'00446'!F92+'00498'!F92+'00551'!F92+'00585'!F92+'00982'!F92+'00986'!F92+'00989'!F92+'01019'!F92+'01083'!F92+'01084'!F92+'01144'!F92+'01154'!F92+'01171'!F92</f>
        <v>9</v>
      </c>
      <c r="G98" s="64">
        <f>'00111'!G92+'00192'!G92+'00200'!G92+'00226'!G92+'00282'!G92+'00328'!G92+'00368'!G92+'00446'!G92+'00498'!G92+'00551'!G92+'00585'!G92+'00982'!G92+'00986'!G92+'00989'!G92+'01019'!G92+'01083'!G92+'01084'!G92+'01144'!G92+'01154'!G92+'01171'!G92</f>
        <v>123792</v>
      </c>
      <c r="H98" s="187">
        <f>'00111'!H92+'00192'!H92+'00200'!H92+'00226'!H92+'00282'!H92+'00328'!H92+'00368'!H92+'00446'!H92+'00498'!H92+'00551'!H92+'00585'!H92+'00982'!H92+'00986'!H92+'00989'!H92+'01019'!H92+'01083'!H92+'01084'!H92+'01144'!H92+'01154'!H92+'01171'!H92</f>
        <v>123792</v>
      </c>
    </row>
    <row r="99" spans="1:8" x14ac:dyDescent="0.25">
      <c r="A99" s="26" t="s">
        <v>174</v>
      </c>
      <c r="B99" s="26" t="s">
        <v>175</v>
      </c>
      <c r="C99" s="27">
        <f>'00111'!C93+'00192'!C93+'00200'!C93+'00226'!C93+'00282'!C93+'00328'!C93+'00368'!C93+'00446'!C93+'00498'!C93+'00551'!C93+'00585'!C93+'00982'!C93+'00986'!C93+'00989'!C93+'01019'!C93+'01083'!C93+'01084'!C93+'01144'!C93+'01154'!C93+'01171'!C93</f>
        <v>48</v>
      </c>
      <c r="D99" s="102">
        <v>2000</v>
      </c>
      <c r="E99" s="28">
        <f>'00111'!E93+'00192'!E93+'00200'!E93+'00226'!E93+'00282'!E93+'00328'!E93+'00368'!E93+'00446'!E93+'00498'!E93+'00551'!E93+'00585'!E93+'00982'!E93+'00986'!E93+'00989'!E93+'01019'!E93+'01083'!E93+'01084'!E93+'01144'!E93+'01154'!E93+'01171'!E93</f>
        <v>96000</v>
      </c>
      <c r="F99" s="64">
        <f>'00111'!F93+'00192'!F93+'00200'!F93+'00226'!F93+'00282'!F93+'00328'!F93+'00368'!F93+'00446'!F93+'00498'!F93+'00551'!F93+'00585'!F93+'00982'!F93+'00986'!F93+'00989'!F93+'01019'!F93+'01083'!F93+'01084'!F93+'01144'!F93+'01154'!F93+'01171'!F93</f>
        <v>0</v>
      </c>
      <c r="G99" s="64">
        <f>'00111'!G93+'00192'!G93+'00200'!G93+'00226'!G93+'00282'!G93+'00328'!G93+'00368'!G93+'00446'!G93+'00498'!G93+'00551'!G93+'00585'!G93+'00982'!G93+'00986'!G93+'00989'!G93+'01019'!G93+'01083'!G93+'01084'!G93+'01144'!G93+'01154'!G93+'01171'!G93</f>
        <v>0</v>
      </c>
      <c r="H99" s="187">
        <f>'00111'!H93+'00192'!H93+'00200'!H93+'00226'!H93+'00282'!H93+'00328'!H93+'00368'!H93+'00446'!H93+'00498'!H93+'00551'!H93+'00585'!H93+'00982'!H93+'00986'!H93+'00989'!H93+'01019'!H93+'01083'!H93+'01084'!H93+'01144'!H93+'01154'!H93+'01171'!H93</f>
        <v>0</v>
      </c>
    </row>
    <row r="100" spans="1:8" ht="47.25" x14ac:dyDescent="0.25">
      <c r="A100" s="26" t="s">
        <v>176</v>
      </c>
      <c r="B100" s="26" t="s">
        <v>177</v>
      </c>
      <c r="C100" s="27">
        <f>'00111'!C94+'00192'!C94+'00200'!C94+'00226'!C94+'00282'!C94+'00328'!C94+'00368'!C94+'00446'!C94+'00498'!C94+'00551'!C94+'00585'!C94+'00982'!C94+'00986'!C94+'00989'!C94+'01019'!C94+'01083'!C94+'01084'!C94+'01144'!C94+'01154'!C94+'01171'!C94</f>
        <v>20</v>
      </c>
      <c r="D100" s="102">
        <v>6000</v>
      </c>
      <c r="E100" s="28">
        <f>'00111'!E94+'00192'!E94+'00200'!E94+'00226'!E94+'00282'!E94+'00328'!E94+'00368'!E94+'00446'!E94+'00498'!E94+'00551'!E94+'00585'!E94+'00982'!E94+'00986'!E94+'00989'!E94+'01019'!E94+'01083'!E94+'01084'!E94+'01144'!E94+'01154'!E94+'01171'!E94</f>
        <v>120000</v>
      </c>
      <c r="F100" s="64">
        <f>'00111'!F94+'00192'!F94+'00200'!F94+'00226'!F94+'00282'!F94+'00328'!F94+'00368'!F94+'00446'!F94+'00498'!F94+'00551'!F94+'00585'!F94+'00982'!F94+'00986'!F94+'00989'!F94+'01019'!F94+'01083'!F94+'01084'!F94+'01144'!F94+'01154'!F94+'01171'!F94</f>
        <v>12</v>
      </c>
      <c r="G100" s="64">
        <f>'00111'!G94+'00192'!G94+'00200'!G94+'00226'!G94+'00282'!G94+'00328'!G94+'00368'!G94+'00446'!G94+'00498'!G94+'00551'!G94+'00585'!G94+'00982'!G94+'00986'!G94+'00989'!G94+'01019'!G94+'01083'!G94+'01084'!G94+'01144'!G94+'01154'!G94+'01171'!G94</f>
        <v>3235.6</v>
      </c>
      <c r="H100" s="187">
        <f>'00111'!H94+'00192'!H94+'00200'!H94+'00226'!H94+'00282'!H94+'00328'!H94+'00368'!H94+'00446'!H94+'00498'!H94+'00551'!H94+'00585'!H94+'00982'!H94+'00986'!H94+'00989'!H94+'01019'!H94+'01083'!H94+'01084'!H94+'01144'!H94+'01154'!H94+'01171'!H94</f>
        <v>6044.8</v>
      </c>
    </row>
    <row r="101" spans="1:8" ht="94.5" x14ac:dyDescent="0.25">
      <c r="A101" s="45" t="s">
        <v>178</v>
      </c>
      <c r="B101" s="45" t="s">
        <v>179</v>
      </c>
      <c r="C101" s="67">
        <f>'00111'!C95+'00192'!C95+'00200'!C95+'00226'!C95+'00282'!C95+'00328'!C95+'00368'!C95+'00446'!C95+'00498'!C95+'00551'!C95+'00585'!C95+'00982'!C95+'00986'!C95+'00989'!C95+'01019'!C95+'01083'!C95+'01084'!C95+'01144'!C95+'01154'!C95+'01171'!C95</f>
        <v>1</v>
      </c>
      <c r="D101" s="103">
        <v>1156000</v>
      </c>
      <c r="E101" s="44">
        <f>'00111'!E95+'00192'!E95+'00200'!E95+'00226'!E95+'00282'!E95+'00328'!E95+'00368'!E95+'00446'!E95+'00498'!E95+'00551'!E95+'00585'!E95+'00982'!E95+'00986'!E95+'00989'!E95+'01019'!E95+'01083'!E95+'01084'!E95+'01144'!E95+'01154'!E95+'01171'!E95</f>
        <v>1156000</v>
      </c>
      <c r="F101" s="64">
        <f>'00111'!F95+'00192'!F95+'00200'!F95+'00226'!F95+'00282'!F95+'00328'!F95+'00368'!F95+'00446'!F95+'00498'!F95+'00551'!F95+'00585'!F95+'00982'!F95+'00986'!F95+'00989'!F95+'01019'!F95+'01083'!F95+'01084'!F95+'01144'!F95+'01154'!F95+'01171'!F95</f>
        <v>0</v>
      </c>
      <c r="G101" s="64">
        <f>'00111'!G95+'00192'!G95+'00200'!G95+'00226'!G95+'00282'!G95+'00328'!G95+'00368'!G95+'00446'!G95+'00498'!G95+'00551'!G95+'00585'!G95+'00982'!G95+'00986'!G95+'00989'!G95+'01019'!G95+'01083'!G95+'01084'!G95+'01144'!G95+'01154'!G95+'01171'!G95</f>
        <v>0</v>
      </c>
      <c r="H101" s="187">
        <f>'00111'!H95+'00192'!H95+'00200'!H95+'00226'!H95+'00282'!H95+'00328'!H95+'00368'!H95+'00446'!H95+'00498'!H95+'00551'!H95+'00585'!H95+'00982'!H95+'00986'!H95+'00989'!H95+'01019'!H95+'01083'!H95+'01084'!H95+'01144'!H95+'01154'!H95+'01171'!H95</f>
        <v>0</v>
      </c>
    </row>
    <row r="102" spans="1:8" ht="47.25" x14ac:dyDescent="0.25">
      <c r="A102" s="45" t="s">
        <v>180</v>
      </c>
      <c r="B102" s="45" t="s">
        <v>181</v>
      </c>
      <c r="C102" s="67">
        <f>'00111'!C96+'00192'!C96+'00200'!C96+'00226'!C96+'00282'!C96+'00328'!C96+'00368'!C96+'00446'!C96+'00498'!C96+'00551'!C96+'00585'!C96+'00982'!C96+'00986'!C96+'00989'!C96+'01019'!C96+'01083'!C96+'01084'!C96+'01144'!C96+'01154'!C96+'01171'!C96</f>
        <v>100</v>
      </c>
      <c r="D102" s="103">
        <v>31000</v>
      </c>
      <c r="E102" s="44">
        <f>'00111'!E96+'00192'!E96+'00200'!E96+'00226'!E96+'00282'!E96+'00328'!E96+'00368'!E96+'00446'!E96+'00498'!E96+'00551'!E96+'00585'!E96+'00982'!E96+'00986'!E96+'00989'!E96+'01019'!E96+'01083'!E96+'01084'!E96+'01144'!E96+'01154'!E96+'01171'!E96</f>
        <v>3100000</v>
      </c>
      <c r="F102" s="64">
        <f>'00111'!F96+'00192'!F96+'00200'!F96+'00226'!F96+'00282'!F96+'00328'!F96+'00368'!F96+'00446'!F96+'00498'!F96+'00551'!F96+'00585'!F96+'00982'!F96+'00986'!F96+'00989'!F96+'01019'!F96+'01083'!F96+'01084'!F96+'01144'!F96+'01154'!F96+'01171'!F96</f>
        <v>1</v>
      </c>
      <c r="G102" s="64">
        <f>'00111'!G96+'00192'!G96+'00200'!G96+'00226'!G96+'00282'!G96+'00328'!G96+'00368'!G96+'00446'!G96+'00498'!G96+'00551'!G96+'00585'!G96+'00982'!G96+'00986'!G96+'00989'!G96+'01019'!G96+'01083'!G96+'01084'!G96+'01144'!G96+'01154'!G96+'01171'!G96</f>
        <v>23781</v>
      </c>
      <c r="H102" s="187">
        <f>'00111'!H96+'00192'!H96+'00200'!H96+'00226'!H96+'00282'!H96+'00328'!H96+'00368'!H96+'00446'!H96+'00498'!H96+'00551'!H96+'00585'!H96+'00982'!H96+'00986'!H96+'00989'!H96+'01019'!H96+'01083'!H96+'01084'!H96+'01144'!H96+'01154'!H96+'01171'!H96</f>
        <v>23781</v>
      </c>
    </row>
    <row r="103" spans="1:8" ht="63" x14ac:dyDescent="0.25">
      <c r="A103" s="26" t="s">
        <v>182</v>
      </c>
      <c r="B103" s="26" t="s">
        <v>183</v>
      </c>
      <c r="C103" s="27">
        <f>'00111'!C97+'00192'!C97+'00200'!C97+'00226'!C97+'00282'!C97+'00328'!C97+'00368'!C97+'00446'!C97+'00498'!C97+'00551'!C97+'00585'!C97+'00982'!C97+'00986'!C97+'00989'!C97+'01019'!C97+'01083'!C97+'01084'!C97+'01144'!C97+'01154'!C97+'01171'!C97</f>
        <v>300</v>
      </c>
      <c r="D103" s="102">
        <v>4000</v>
      </c>
      <c r="E103" s="28">
        <f>'00111'!E97+'00192'!E97+'00200'!E97+'00226'!E97+'00282'!E97+'00328'!E97+'00368'!E97+'00446'!E97+'00498'!E97+'00551'!E97+'00585'!E97+'00982'!E97+'00986'!E97+'00989'!E97+'01019'!E97+'01083'!E97+'01084'!E97+'01144'!E97+'01154'!E97+'01171'!E97</f>
        <v>1200000</v>
      </c>
      <c r="F103" s="64">
        <f>'00111'!F97+'00192'!F97+'00200'!F97+'00226'!F97+'00282'!F97+'00328'!F97+'00368'!F97+'00446'!F97+'00498'!F97+'00551'!F97+'00585'!F97+'00982'!F97+'00986'!F97+'00989'!F97+'01019'!F97+'01083'!F97+'01084'!F97+'01144'!F97+'01154'!F97+'01171'!F97</f>
        <v>0</v>
      </c>
      <c r="G103" s="64">
        <f>'00111'!G97+'00192'!G97+'00200'!G97+'00226'!G97+'00282'!G97+'00328'!G97+'00368'!G97+'00446'!G97+'00498'!G97+'00551'!G97+'00585'!G97+'00982'!G97+'00986'!G97+'00989'!G97+'01019'!G97+'01083'!G97+'01084'!G97+'01144'!G97+'01154'!G97+'01171'!G97</f>
        <v>0</v>
      </c>
      <c r="H103" s="187">
        <f>'00111'!H97+'00192'!H97+'00200'!H97+'00226'!H97+'00282'!H97+'00328'!H97+'00368'!H97+'00446'!H97+'00498'!H97+'00551'!H97+'00585'!H97+'00982'!H97+'00986'!H97+'00989'!H97+'01019'!H97+'01083'!H97+'01084'!H97+'01144'!H97+'01154'!H97+'01171'!H97</f>
        <v>0</v>
      </c>
    </row>
    <row r="104" spans="1:8" ht="47.25" x14ac:dyDescent="0.25">
      <c r="A104" s="45" t="s">
        <v>184</v>
      </c>
      <c r="B104" s="45" t="s">
        <v>185</v>
      </c>
      <c r="C104" s="67">
        <f>'00111'!C98+'00192'!C98+'00200'!C98+'00226'!C98+'00282'!C98+'00328'!C98+'00368'!C98+'00446'!C98+'00498'!C98+'00551'!C98+'00585'!C98+'00982'!C98+'00986'!C98+'00989'!C98+'01019'!C98+'01083'!C98+'01084'!C98+'01144'!C98+'01154'!C98+'01171'!C98</f>
        <v>20</v>
      </c>
      <c r="D104" s="103">
        <v>65000</v>
      </c>
      <c r="E104" s="44">
        <f>'00111'!E98+'00192'!E98+'00200'!E98+'00226'!E98+'00282'!E98+'00328'!E98+'00368'!E98+'00446'!E98+'00498'!E98+'00551'!E98+'00585'!E98+'00982'!E98+'00986'!E98+'00989'!E98+'01019'!E98+'01083'!E98+'01084'!E98+'01144'!E98+'01154'!E98+'01171'!E98</f>
        <v>1300000</v>
      </c>
      <c r="F104" s="64">
        <f>'00111'!F98+'00192'!F98+'00200'!F98+'00226'!F98+'00282'!F98+'00328'!F98+'00368'!F98+'00446'!F98+'00498'!F98+'00551'!F98+'00585'!F98+'00982'!F98+'00986'!F98+'00989'!F98+'01019'!F98+'01083'!F98+'01084'!F98+'01144'!F98+'01154'!F98+'01171'!F98</f>
        <v>0</v>
      </c>
      <c r="G104" s="64">
        <f>'00111'!G98+'00192'!G98+'00200'!G98+'00226'!G98+'00282'!G98+'00328'!G98+'00368'!G98+'00446'!G98+'00498'!G98+'00551'!G98+'00585'!G98+'00982'!G98+'00986'!G98+'00989'!G98+'01019'!G98+'01083'!G98+'01084'!G98+'01144'!G98+'01154'!G98+'01171'!G98</f>
        <v>0</v>
      </c>
      <c r="H104" s="187">
        <f>'00111'!H98+'00192'!H98+'00200'!H98+'00226'!H98+'00282'!H98+'00328'!H98+'00368'!H98+'00446'!H98+'00498'!H98+'00551'!H98+'00585'!H98+'00982'!H98+'00986'!H98+'00989'!H98+'01019'!H98+'01083'!H98+'01084'!H98+'01144'!H98+'01154'!H98+'01171'!H98</f>
        <v>0</v>
      </c>
    </row>
    <row r="105" spans="1:8" ht="31.5" x14ac:dyDescent="0.25">
      <c r="A105" s="26" t="s">
        <v>186</v>
      </c>
      <c r="B105" s="26" t="s">
        <v>187</v>
      </c>
      <c r="C105" s="27">
        <f>'00111'!C99+'00192'!C99+'00200'!C99+'00226'!C99+'00282'!C99+'00328'!C99+'00368'!C99+'00446'!C99+'00498'!C99+'00551'!C99+'00585'!C99+'00982'!C99+'00986'!C99+'00989'!C99+'01019'!C99+'01083'!C99+'01084'!C99+'01144'!C99+'01154'!C99+'01171'!C99</f>
        <v>3000</v>
      </c>
      <c r="D105" s="102">
        <v>300</v>
      </c>
      <c r="E105" s="28">
        <f>'00111'!E99+'00192'!E99+'00200'!E99+'00226'!E99+'00282'!E99+'00328'!E99+'00368'!E99+'00446'!E99+'00498'!E99+'00551'!E99+'00585'!E99+'00982'!E99+'00986'!E99+'00989'!E99+'01019'!E99+'01083'!E99+'01084'!E99+'01144'!E99+'01154'!E99+'01171'!E99</f>
        <v>900000</v>
      </c>
      <c r="F105" s="64">
        <f>'00111'!F99+'00192'!F99+'00200'!F99+'00226'!F99+'00282'!F99+'00328'!F99+'00368'!F99+'00446'!F99+'00498'!F99+'00551'!F99+'00585'!F99+'00982'!F99+'00986'!F99+'00989'!F99+'01019'!F99+'01083'!F99+'01084'!F99+'01144'!F99+'01154'!F99+'01171'!F99</f>
        <v>363</v>
      </c>
      <c r="G105" s="64">
        <f>'00111'!G99+'00192'!G99+'00200'!G99+'00226'!G99+'00282'!G99+'00328'!G99+'00368'!G99+'00446'!G99+'00498'!G99+'00551'!G99+'00585'!G99+'00982'!G99+'00986'!G99+'00989'!G99+'01019'!G99+'01083'!G99+'01084'!G99+'01144'!G99+'01154'!G99+'01171'!G99</f>
        <v>2258.2000000000003</v>
      </c>
      <c r="H105" s="187">
        <f>'00111'!H99+'00192'!H99+'00200'!H99+'00226'!H99+'00282'!H99+'00328'!H99+'00368'!H99+'00446'!H99+'00498'!H99+'00551'!H99+'00585'!H99+'00982'!H99+'00986'!H99+'00989'!H99+'01019'!H99+'01083'!H99+'01084'!H99+'01144'!H99+'01154'!H99+'01171'!H99</f>
        <v>81957.899999999994</v>
      </c>
    </row>
    <row r="106" spans="1:8" ht="78.75" x14ac:dyDescent="0.25">
      <c r="A106" s="45" t="s">
        <v>188</v>
      </c>
      <c r="B106" s="45" t="s">
        <v>189</v>
      </c>
      <c r="C106" s="67">
        <f>'00111'!C100+'00192'!C100+'00200'!C100+'00226'!C100+'00282'!C100+'00328'!C100+'00368'!C100+'00446'!C100+'00498'!C100+'00551'!C100+'00585'!C100+'00982'!C100+'00986'!C100+'00989'!C100+'01019'!C100+'01083'!C100+'01084'!C100+'01144'!C100+'01154'!C100+'01171'!C100</f>
        <v>1</v>
      </c>
      <c r="D106" s="103">
        <v>500000</v>
      </c>
      <c r="E106" s="44">
        <f>'00111'!E100+'00192'!E100+'00200'!E100+'00226'!E100+'00282'!E100+'00328'!E100+'00368'!E100+'00446'!E100+'00498'!E100+'00551'!E100+'00585'!E100+'00982'!E100+'00986'!E100+'00989'!E100+'01019'!E100+'01083'!E100+'01084'!E100+'01144'!E100+'01154'!E100+'01171'!E100</f>
        <v>500000</v>
      </c>
      <c r="F106" s="64">
        <f>'00111'!F100+'00192'!F100+'00200'!F100+'00226'!F100+'00282'!F100+'00328'!F100+'00368'!F100+'00446'!F100+'00498'!F100+'00551'!F100+'00585'!F100+'00982'!F100+'00986'!F100+'00989'!F100+'01019'!F100+'01083'!F100+'01084'!F100+'01144'!F100+'01154'!F100+'01171'!F100</f>
        <v>0</v>
      </c>
      <c r="G106" s="64">
        <f>'00111'!G100+'00192'!G100+'00200'!G100+'00226'!G100+'00282'!G100+'00328'!G100+'00368'!G100+'00446'!G100+'00498'!G100+'00551'!G100+'00585'!G100+'00982'!G100+'00986'!G100+'00989'!G100+'01019'!G100+'01083'!G100+'01084'!G100+'01144'!G100+'01154'!G100+'01171'!G100</f>
        <v>0</v>
      </c>
      <c r="H106" s="187">
        <f>'00111'!H100+'00192'!H100+'00200'!H100+'00226'!H100+'00282'!H100+'00328'!H100+'00368'!H100+'00446'!H100+'00498'!H100+'00551'!H100+'00585'!H100+'00982'!H100+'00986'!H100+'00989'!H100+'01019'!H100+'01083'!H100+'01084'!H100+'01144'!H100+'01154'!H100+'01171'!H100</f>
        <v>0</v>
      </c>
    </row>
    <row r="107" spans="1:8" ht="47.25" x14ac:dyDescent="0.25">
      <c r="A107" s="45" t="s">
        <v>190</v>
      </c>
      <c r="B107" s="45" t="s">
        <v>191</v>
      </c>
      <c r="C107" s="67">
        <f>'00111'!C101+'00192'!C101+'00200'!C101+'00226'!C101+'00282'!C101+'00328'!C101+'00368'!C101+'00446'!C101+'00498'!C101+'00551'!C101+'00585'!C101+'00982'!C101+'00986'!C101+'00989'!C101+'01019'!C101+'01083'!C101+'01084'!C101+'01144'!C101+'01154'!C101+'01171'!C101</f>
        <v>1</v>
      </c>
      <c r="D107" s="103">
        <v>1000000</v>
      </c>
      <c r="E107" s="44">
        <f>'00111'!E101+'00192'!E101+'00200'!E101+'00226'!E101+'00282'!E101+'00328'!E101+'00368'!E101+'00446'!E101+'00498'!E101+'00551'!E101+'00585'!E101+'00982'!E101+'00986'!E101+'00989'!E101+'01019'!E101+'01083'!E101+'01084'!E101+'01144'!E101+'01154'!E101+'01171'!E101</f>
        <v>1000000</v>
      </c>
      <c r="F107" s="64">
        <f>'00111'!F101+'00192'!F101+'00200'!F101+'00226'!F101+'00282'!F101+'00328'!F101+'00368'!F101+'00446'!F101+'00498'!F101+'00551'!F101+'00585'!F101+'00982'!F101+'00986'!F101+'00989'!F101+'01019'!F101+'01083'!F101+'01084'!F101+'01144'!F101+'01154'!F101+'01171'!F101</f>
        <v>0</v>
      </c>
      <c r="G107" s="64">
        <f>'00111'!G101+'00192'!G101+'00200'!G101+'00226'!G101+'00282'!G101+'00328'!G101+'00368'!G101+'00446'!G101+'00498'!G101+'00551'!G101+'00585'!G101+'00982'!G101+'00986'!G101+'00989'!G101+'01019'!G101+'01083'!G101+'01084'!G101+'01144'!G101+'01154'!G101+'01171'!G101</f>
        <v>0</v>
      </c>
      <c r="H107" s="187">
        <f>'00111'!H101+'00192'!H101+'00200'!H101+'00226'!H101+'00282'!H101+'00328'!H101+'00368'!H101+'00446'!H101+'00498'!H101+'00551'!H101+'00585'!H101+'00982'!H101+'00986'!H101+'00989'!H101+'01019'!H101+'01083'!H101+'01084'!H101+'01144'!H101+'01154'!H101+'01171'!H101</f>
        <v>0</v>
      </c>
    </row>
    <row r="108" spans="1:8" ht="31.5" x14ac:dyDescent="0.25">
      <c r="A108" s="26" t="s">
        <v>192</v>
      </c>
      <c r="B108" s="26" t="s">
        <v>193</v>
      </c>
      <c r="C108" s="27">
        <f>'00111'!C102+'00192'!C102+'00200'!C102+'00226'!C102+'00282'!C102+'00328'!C102+'00368'!C102+'00446'!C102+'00498'!C102+'00551'!C102+'00585'!C102+'00982'!C102+'00986'!C102+'00989'!C102+'01019'!C102+'01083'!C102+'01084'!C102+'01144'!C102+'01154'!C102+'01171'!C102</f>
        <v>1</v>
      </c>
      <c r="D108" s="102">
        <v>100000</v>
      </c>
      <c r="E108" s="28">
        <f>'00111'!E102+'00192'!E102+'00200'!E102+'00226'!E102+'00282'!E102+'00328'!E102+'00368'!E102+'00446'!E102+'00498'!E102+'00551'!E102+'00585'!E102+'00982'!E102+'00986'!E102+'00989'!E102+'01019'!E102+'01083'!E102+'01084'!E102+'01144'!E102+'01154'!E102+'01171'!E102</f>
        <v>100000</v>
      </c>
      <c r="F108" s="64">
        <f>'00111'!F102+'00192'!F102+'00200'!F102+'00226'!F102+'00282'!F102+'00328'!F102+'00368'!F102+'00446'!F102+'00498'!F102+'00551'!F102+'00585'!F102+'00982'!F102+'00986'!F102+'00989'!F102+'01019'!F102+'01083'!F102+'01084'!F102+'01144'!F102+'01154'!F102+'01171'!F102</f>
        <v>0</v>
      </c>
      <c r="G108" s="64">
        <f>'00111'!G102+'00192'!G102+'00200'!G102+'00226'!G102+'00282'!G102+'00328'!G102+'00368'!G102+'00446'!G102+'00498'!G102+'00551'!G102+'00585'!G102+'00982'!G102+'00986'!G102+'00989'!G102+'01019'!G102+'01083'!G102+'01084'!G102+'01144'!G102+'01154'!G102+'01171'!G102</f>
        <v>0</v>
      </c>
      <c r="H108" s="187">
        <f>'00111'!H102+'00192'!H102+'00200'!H102+'00226'!H102+'00282'!H102+'00328'!H102+'00368'!H102+'00446'!H102+'00498'!H102+'00551'!H102+'00585'!H102+'00982'!H102+'00986'!H102+'00989'!H102+'01019'!H102+'01083'!H102+'01084'!H102+'01144'!H102+'01154'!H102+'01171'!H102</f>
        <v>0</v>
      </c>
    </row>
    <row r="109" spans="1:8" ht="47.25" x14ac:dyDescent="0.25">
      <c r="A109" s="26" t="s">
        <v>194</v>
      </c>
      <c r="B109" s="26" t="s">
        <v>195</v>
      </c>
      <c r="C109" s="27">
        <f>'00111'!C103+'00192'!C103+'00200'!C103+'00226'!C103+'00282'!C103+'00328'!C103+'00368'!C103+'00446'!C103+'00498'!C103+'00551'!C103+'00585'!C103+'00982'!C103+'00986'!C103+'00989'!C103+'01019'!C103+'01083'!C103+'01084'!C103+'01144'!C103+'01154'!C103+'01171'!C103</f>
        <v>1</v>
      </c>
      <c r="D109" s="102">
        <v>400000</v>
      </c>
      <c r="E109" s="28">
        <f>'00111'!E103+'00192'!E103+'00200'!E103+'00226'!E103+'00282'!E103+'00328'!E103+'00368'!E103+'00446'!E103+'00498'!E103+'00551'!E103+'00585'!E103+'00982'!E103+'00986'!E103+'00989'!E103+'01019'!E103+'01083'!E103+'01084'!E103+'01144'!E103+'01154'!E103+'01171'!E103</f>
        <v>400000</v>
      </c>
      <c r="F109" s="64">
        <f>'00111'!F103+'00192'!F103+'00200'!F103+'00226'!F103+'00282'!F103+'00328'!F103+'00368'!F103+'00446'!F103+'00498'!F103+'00551'!F103+'00585'!F103+'00982'!F103+'00986'!F103+'00989'!F103+'01019'!F103+'01083'!F103+'01084'!F103+'01144'!F103+'01154'!F103+'01171'!F103</f>
        <v>0</v>
      </c>
      <c r="G109" s="64">
        <f>'00111'!G103+'00192'!G103+'00200'!G103+'00226'!G103+'00282'!G103+'00328'!G103+'00368'!G103+'00446'!G103+'00498'!G103+'00551'!G103+'00585'!G103+'00982'!G103+'00986'!G103+'00989'!G103+'01019'!G103+'01083'!G103+'01084'!G103+'01144'!G103+'01154'!G103+'01171'!G103</f>
        <v>0</v>
      </c>
      <c r="H109" s="187">
        <f>'00111'!H103+'00192'!H103+'00200'!H103+'00226'!H103+'00282'!H103+'00328'!H103+'00368'!H103+'00446'!H103+'00498'!H103+'00551'!H103+'00585'!H103+'00982'!H103+'00986'!H103+'00989'!H103+'01019'!H103+'01083'!H103+'01084'!H103+'01144'!H103+'01154'!H103+'01171'!H103</f>
        <v>0</v>
      </c>
    </row>
    <row r="110" spans="1:8" ht="31.5" x14ac:dyDescent="0.25">
      <c r="A110" s="26" t="s">
        <v>196</v>
      </c>
      <c r="B110" s="26" t="s">
        <v>197</v>
      </c>
      <c r="C110" s="27">
        <f>'00111'!C104+'00192'!C104+'00200'!C104+'00226'!C104+'00282'!C104+'00328'!C104+'00368'!C104+'00446'!C104+'00498'!C104+'00551'!C104+'00585'!C104+'00982'!C104+'00986'!C104+'00989'!C104+'01019'!C104+'01083'!C104+'01084'!C104+'01144'!C104+'01154'!C104+'01171'!C104</f>
        <v>20</v>
      </c>
      <c r="D110" s="102">
        <v>2000</v>
      </c>
      <c r="E110" s="28">
        <f>'00111'!E104+'00192'!E104+'00200'!E104+'00226'!E104+'00282'!E104+'00328'!E104+'00368'!E104+'00446'!E104+'00498'!E104+'00551'!E104+'00585'!E104+'00982'!E104+'00986'!E104+'00989'!E104+'01019'!E104+'01083'!E104+'01084'!E104+'01144'!E104+'01154'!E104+'01171'!E104</f>
        <v>40000</v>
      </c>
      <c r="F110" s="64">
        <f>'00111'!F104+'00192'!F104+'00200'!F104+'00226'!F104+'00282'!F104+'00328'!F104+'00368'!F104+'00446'!F104+'00498'!F104+'00551'!F104+'00585'!F104+'00982'!F104+'00986'!F104+'00989'!F104+'01019'!F104+'01083'!F104+'01084'!F104+'01144'!F104+'01154'!F104+'01171'!F104</f>
        <v>0</v>
      </c>
      <c r="G110" s="64">
        <f>'00111'!G104+'00192'!G104+'00200'!G104+'00226'!G104+'00282'!G104+'00328'!G104+'00368'!G104+'00446'!G104+'00498'!G104+'00551'!G104+'00585'!G104+'00982'!G104+'00986'!G104+'00989'!G104+'01019'!G104+'01083'!G104+'01084'!G104+'01144'!G104+'01154'!G104+'01171'!G104</f>
        <v>0</v>
      </c>
      <c r="H110" s="187">
        <f>'00111'!H104+'00192'!H104+'00200'!H104+'00226'!H104+'00282'!H104+'00328'!H104+'00368'!H104+'00446'!H104+'00498'!H104+'00551'!H104+'00585'!H104+'00982'!H104+'00986'!H104+'00989'!H104+'01019'!H104+'01083'!H104+'01084'!H104+'01144'!H104+'01154'!H104+'01171'!H104</f>
        <v>0</v>
      </c>
    </row>
    <row r="111" spans="1:8" ht="31.5" x14ac:dyDescent="0.25">
      <c r="A111" s="26" t="s">
        <v>198</v>
      </c>
      <c r="B111" s="26" t="s">
        <v>199</v>
      </c>
      <c r="C111" s="27">
        <f>'00111'!C105+'00192'!C105+'00200'!C105+'00226'!C105+'00282'!C105+'00328'!C105+'00368'!C105+'00446'!C105+'00498'!C105+'00551'!C105+'00585'!C105+'00982'!C105+'00986'!C105+'00989'!C105+'01019'!C105+'01083'!C105+'01084'!C105+'01144'!C105+'01154'!C105+'01171'!C105</f>
        <v>1</v>
      </c>
      <c r="D111" s="102">
        <v>200000</v>
      </c>
      <c r="E111" s="28">
        <f>'00111'!E105+'00192'!E105+'00200'!E105+'00226'!E105+'00282'!E105+'00328'!E105+'00368'!E105+'00446'!E105+'00498'!E105+'00551'!E105+'00585'!E105+'00982'!E105+'00986'!E105+'00989'!E105+'01019'!E105+'01083'!E105+'01084'!E105+'01144'!E105+'01154'!E105+'01171'!E105</f>
        <v>200000</v>
      </c>
      <c r="F111" s="64">
        <f>'00111'!F105+'00192'!F105+'00200'!F105+'00226'!F105+'00282'!F105+'00328'!F105+'00368'!F105+'00446'!F105+'00498'!F105+'00551'!F105+'00585'!F105+'00982'!F105+'00986'!F105+'00989'!F105+'01019'!F105+'01083'!F105+'01084'!F105+'01144'!F105+'01154'!F105+'01171'!F105</f>
        <v>0</v>
      </c>
      <c r="G111" s="64">
        <f>'00111'!G105+'00192'!G105+'00200'!G105+'00226'!G105+'00282'!G105+'00328'!G105+'00368'!G105+'00446'!G105+'00498'!G105+'00551'!G105+'00585'!G105+'00982'!G105+'00986'!G105+'00989'!G105+'01019'!G105+'01083'!G105+'01084'!G105+'01144'!G105+'01154'!G105+'01171'!G105</f>
        <v>0</v>
      </c>
      <c r="H111" s="187">
        <f>'00111'!H105+'00192'!H105+'00200'!H105+'00226'!H105+'00282'!H105+'00328'!H105+'00368'!H105+'00446'!H105+'00498'!H105+'00551'!H105+'00585'!H105+'00982'!H105+'00986'!H105+'00989'!H105+'01019'!H105+'01083'!H105+'01084'!H105+'01144'!H105+'01154'!H105+'01171'!H105</f>
        <v>0</v>
      </c>
    </row>
    <row r="112" spans="1:8" ht="63" x14ac:dyDescent="0.25">
      <c r="A112" s="45" t="s">
        <v>200</v>
      </c>
      <c r="B112" s="45" t="s">
        <v>201</v>
      </c>
      <c r="C112" s="67">
        <f>'00111'!C106+'00192'!C106+'00200'!C106+'00226'!C106+'00282'!C106+'00328'!C106+'00368'!C106+'00446'!C106+'00498'!C106+'00551'!C106+'00585'!C106+'00982'!C106+'00986'!C106+'00989'!C106+'01019'!C106+'01083'!C106+'01084'!C106+'01144'!C106+'01154'!C106+'01171'!C106</f>
        <v>1</v>
      </c>
      <c r="D112" s="103">
        <v>3050000</v>
      </c>
      <c r="E112" s="44">
        <f>'00111'!E106+'00192'!E106+'00200'!E106+'00226'!E106+'00282'!E106+'00328'!E106+'00368'!E106+'00446'!E106+'00498'!E106+'00551'!E106+'00585'!E106+'00982'!E106+'00986'!E106+'00989'!E106+'01019'!E106+'01083'!E106+'01084'!E106+'01144'!E106+'01154'!E106+'01171'!E106</f>
        <v>3050000</v>
      </c>
      <c r="F112" s="64">
        <f>'00111'!F106+'00192'!F106+'00200'!F106+'00226'!F106+'00282'!F106+'00328'!F106+'00368'!F106+'00446'!F106+'00498'!F106+'00551'!F106+'00585'!F106+'00982'!F106+'00986'!F106+'00989'!F106+'01019'!F106+'01083'!F106+'01084'!F106+'01144'!F106+'01154'!F106+'01171'!F106</f>
        <v>0</v>
      </c>
      <c r="G112" s="64">
        <f>'00111'!G106+'00192'!G106+'00200'!G106+'00226'!G106+'00282'!G106+'00328'!G106+'00368'!G106+'00446'!G106+'00498'!G106+'00551'!G106+'00585'!G106+'00982'!G106+'00986'!G106+'00989'!G106+'01019'!G106+'01083'!G106+'01084'!G106+'01144'!G106+'01154'!G106+'01171'!G106</f>
        <v>0</v>
      </c>
      <c r="H112" s="187">
        <f>'00111'!H106+'00192'!H106+'00200'!H106+'00226'!H106+'00282'!H106+'00328'!H106+'00368'!H106+'00446'!H106+'00498'!H106+'00551'!H106+'00585'!H106+'00982'!H106+'00986'!H106+'00989'!H106+'01019'!H106+'01083'!H106+'01084'!H106+'01144'!H106+'01154'!H106+'01171'!H106</f>
        <v>0</v>
      </c>
    </row>
    <row r="113" spans="1:8" ht="47.25" x14ac:dyDescent="0.25">
      <c r="A113" s="45" t="s">
        <v>202</v>
      </c>
      <c r="B113" s="45" t="s">
        <v>203</v>
      </c>
      <c r="C113" s="67">
        <f>'00111'!C107+'00192'!C107+'00200'!C107+'00226'!C107+'00282'!C107+'00328'!C107+'00368'!C107+'00446'!C107+'00498'!C107+'00551'!C107+'00585'!C107+'00982'!C107+'00986'!C107+'00989'!C107+'01019'!C107+'01083'!C107+'01084'!C107+'01144'!C107+'01154'!C107+'01171'!C107</f>
        <v>1</v>
      </c>
      <c r="D113" s="103">
        <v>700000</v>
      </c>
      <c r="E113" s="44">
        <f>'00111'!E107+'00192'!E107+'00200'!E107+'00226'!E107+'00282'!E107+'00328'!E107+'00368'!E107+'00446'!E107+'00498'!E107+'00551'!E107+'00585'!E107+'00982'!E107+'00986'!E107+'00989'!E107+'01019'!E107+'01083'!E107+'01084'!E107+'01144'!E107+'01154'!E107+'01171'!E107</f>
        <v>700000</v>
      </c>
      <c r="F113" s="64">
        <f>'00111'!F107+'00192'!F107+'00200'!F107+'00226'!F107+'00282'!F107+'00328'!F107+'00368'!F107+'00446'!F107+'00498'!F107+'00551'!F107+'00585'!F107+'00982'!F107+'00986'!F107+'00989'!F107+'01019'!F107+'01083'!F107+'01084'!F107+'01144'!F107+'01154'!F107+'01171'!F107</f>
        <v>0</v>
      </c>
      <c r="G113" s="64">
        <f>'00111'!G107+'00192'!G107+'00200'!G107+'00226'!G107+'00282'!G107+'00328'!G107+'00368'!G107+'00446'!G107+'00498'!G107+'00551'!G107+'00585'!G107+'00982'!G107+'00986'!G107+'00989'!G107+'01019'!G107+'01083'!G107+'01084'!G107+'01144'!G107+'01154'!G107+'01171'!G107</f>
        <v>0</v>
      </c>
      <c r="H113" s="187">
        <f>'00111'!H107+'00192'!H107+'00200'!H107+'00226'!H107+'00282'!H107+'00328'!H107+'00368'!H107+'00446'!H107+'00498'!H107+'00551'!H107+'00585'!H107+'00982'!H107+'00986'!H107+'00989'!H107+'01019'!H107+'01083'!H107+'01084'!H107+'01144'!H107+'01154'!H107+'01171'!H107</f>
        <v>0</v>
      </c>
    </row>
    <row r="114" spans="1:8" x14ac:dyDescent="0.25">
      <c r="A114" s="26" t="s">
        <v>204</v>
      </c>
      <c r="B114" s="26" t="s">
        <v>205</v>
      </c>
      <c r="C114" s="27">
        <f>'00111'!C108+'00192'!C108+'00200'!C108+'00226'!C108+'00282'!C108+'00328'!C108+'00368'!C108+'00446'!C108+'00498'!C108+'00551'!C108+'00585'!C108+'00982'!C108+'00986'!C108+'00989'!C108+'01019'!C108+'01083'!C108+'01084'!C108+'01144'!C108+'01154'!C108+'01171'!C108</f>
        <v>0</v>
      </c>
      <c r="D114" s="102"/>
      <c r="E114" s="28">
        <f>'00111'!E108+'00192'!E108+'00200'!E108+'00226'!E108+'00282'!E108+'00328'!E108+'00368'!E108+'00446'!E108+'00498'!E108+'00551'!E108+'00585'!E108+'00982'!E108+'00986'!E108+'00989'!E108+'01019'!E108+'01083'!E108+'01084'!E108+'01144'!E108+'01154'!E108+'01171'!E108</f>
        <v>0</v>
      </c>
      <c r="F114" s="64">
        <f>'00111'!F108+'00192'!F108+'00200'!F108+'00226'!F108+'00282'!F108+'00328'!F108+'00368'!F108+'00446'!F108+'00498'!F108+'00551'!F108+'00585'!F108+'00982'!F108+'00986'!F108+'00989'!F108+'01019'!F108+'01083'!F108+'01084'!F108+'01144'!F108+'01154'!F108+'01171'!F108</f>
        <v>0</v>
      </c>
      <c r="G114" s="64">
        <f>'00111'!G108+'00192'!G108+'00200'!G108+'00226'!G108+'00282'!G108+'00328'!G108+'00368'!G108+'00446'!G108+'00498'!G108+'00551'!G108+'00585'!G108+'00982'!G108+'00986'!G108+'00989'!G108+'01019'!G108+'01083'!G108+'01084'!G108+'01144'!G108+'01154'!G108+'01171'!G108</f>
        <v>0</v>
      </c>
      <c r="H114" s="187">
        <f>'00111'!H108+'00192'!H108+'00200'!H108+'00226'!H108+'00282'!H108+'00328'!H108+'00368'!H108+'00446'!H108+'00498'!H108+'00551'!H108+'00585'!H108+'00982'!H108+'00986'!H108+'00989'!H108+'01019'!H108+'01083'!H108+'01084'!H108+'01144'!H108+'01154'!H108+'01171'!H108</f>
        <v>0</v>
      </c>
    </row>
    <row r="115" spans="1:8" x14ac:dyDescent="0.25">
      <c r="A115" s="26" t="s">
        <v>206</v>
      </c>
      <c r="B115" s="26" t="s">
        <v>207</v>
      </c>
      <c r="C115" s="27">
        <f>'00111'!C109+'00192'!C109+'00200'!C109+'00226'!C109+'00282'!C109+'00328'!C109+'00368'!C109+'00446'!C109+'00498'!C109+'00551'!C109+'00585'!C109+'00982'!C109+'00986'!C109+'00989'!C109+'01019'!C109+'01083'!C109+'01084'!C109+'01144'!C109+'01154'!C109+'01171'!C109</f>
        <v>0</v>
      </c>
      <c r="D115" s="102"/>
      <c r="E115" s="28">
        <f>'00111'!E109+'00192'!E109+'00200'!E109+'00226'!E109+'00282'!E109+'00328'!E109+'00368'!E109+'00446'!E109+'00498'!E109+'00551'!E109+'00585'!E109+'00982'!E109+'00986'!E109+'00989'!E109+'01019'!E109+'01083'!E109+'01084'!E109+'01144'!E109+'01154'!E109+'01171'!E109</f>
        <v>0</v>
      </c>
      <c r="F115" s="64">
        <f>'00111'!F109+'00192'!F109+'00200'!F109+'00226'!F109+'00282'!F109+'00328'!F109+'00368'!F109+'00446'!F109+'00498'!F109+'00551'!F109+'00585'!F109+'00982'!F109+'00986'!F109+'00989'!F109+'01019'!F109+'01083'!F109+'01084'!F109+'01144'!F109+'01154'!F109+'01171'!F109</f>
        <v>2</v>
      </c>
      <c r="G115" s="64">
        <f>'00111'!G109+'00192'!G109+'00200'!G109+'00226'!G109+'00282'!G109+'00328'!G109+'00368'!G109+'00446'!G109+'00498'!G109+'00551'!G109+'00585'!G109+'00982'!G109+'00986'!G109+'00989'!G109+'01019'!G109+'01083'!G109+'01084'!G109+'01144'!G109+'01154'!G109+'01171'!G109</f>
        <v>6125</v>
      </c>
      <c r="H115" s="187">
        <f>'00111'!H109+'00192'!H109+'00200'!H109+'00226'!H109+'00282'!H109+'00328'!H109+'00368'!H109+'00446'!H109+'00498'!H109+'00551'!H109+'00585'!H109+'00982'!H109+'00986'!H109+'00989'!H109+'01019'!H109+'01083'!H109+'01084'!H109+'01144'!H109+'01154'!H109+'01171'!H109</f>
        <v>12250</v>
      </c>
    </row>
    <row r="116" spans="1:8" ht="94.5" x14ac:dyDescent="0.25">
      <c r="A116" s="45" t="s">
        <v>208</v>
      </c>
      <c r="B116" s="45" t="s">
        <v>209</v>
      </c>
      <c r="C116" s="67">
        <f>'00111'!C110+'00192'!C110+'00200'!C110+'00226'!C110+'00282'!C110+'00328'!C110+'00368'!C110+'00446'!C110+'00498'!C110+'00551'!C110+'00585'!C110+'00982'!C110+'00986'!C110+'00989'!C110+'01019'!C110+'01083'!C110+'01084'!C110+'01144'!C110+'01154'!C110+'01171'!C110</f>
        <v>1</v>
      </c>
      <c r="D116" s="103">
        <v>2600000</v>
      </c>
      <c r="E116" s="44">
        <f>'00111'!E110+'00192'!E110+'00200'!E110+'00226'!E110+'00282'!E110+'00328'!E110+'00368'!E110+'00446'!E110+'00498'!E110+'00551'!E110+'00585'!E110+'00982'!E110+'00986'!E110+'00989'!E110+'01019'!E110+'01083'!E110+'01084'!E110+'01144'!E110+'01154'!E110+'01171'!E110</f>
        <v>2600000</v>
      </c>
      <c r="F116" s="64">
        <f>'00111'!F110+'00192'!F110+'00200'!F110+'00226'!F110+'00282'!F110+'00328'!F110+'00368'!F110+'00446'!F110+'00498'!F110+'00551'!F110+'00585'!F110+'00982'!F110+'00986'!F110+'00989'!F110+'01019'!F110+'01083'!F110+'01084'!F110+'01144'!F110+'01154'!F110+'01171'!F110</f>
        <v>0</v>
      </c>
      <c r="G116" s="64">
        <f>'00111'!G110+'00192'!G110+'00200'!G110+'00226'!G110+'00282'!G110+'00328'!G110+'00368'!G110+'00446'!G110+'00498'!G110+'00551'!G110+'00585'!G110+'00982'!G110+'00986'!G110+'00989'!G110+'01019'!G110+'01083'!G110+'01084'!G110+'01144'!G110+'01154'!G110+'01171'!G110</f>
        <v>0</v>
      </c>
      <c r="H116" s="187">
        <f>'00111'!H110+'00192'!H110+'00200'!H110+'00226'!H110+'00282'!H110+'00328'!H110+'00368'!H110+'00446'!H110+'00498'!H110+'00551'!H110+'00585'!H110+'00982'!H110+'00986'!H110+'00989'!H110+'01019'!H110+'01083'!H110+'01084'!H110+'01144'!H110+'01154'!H110+'01171'!H110</f>
        <v>0</v>
      </c>
    </row>
    <row r="117" spans="1:8" x14ac:dyDescent="0.25">
      <c r="A117" s="26" t="s">
        <v>210</v>
      </c>
      <c r="B117" s="26" t="s">
        <v>211</v>
      </c>
      <c r="C117" s="27">
        <f>'00111'!C111+'00192'!C111+'00200'!C111+'00226'!C111+'00282'!C111+'00328'!C111+'00368'!C111+'00446'!C111+'00498'!C111+'00551'!C111+'00585'!C111+'00982'!C111+'00986'!C111+'00989'!C111+'01019'!C111+'01083'!C111+'01084'!C111+'01144'!C111+'01154'!C111+'01171'!C111</f>
        <v>10</v>
      </c>
      <c r="D117" s="102">
        <v>3000</v>
      </c>
      <c r="E117" s="28">
        <f>'00111'!E111+'00192'!E111+'00200'!E111+'00226'!E111+'00282'!E111+'00328'!E111+'00368'!E111+'00446'!E111+'00498'!E111+'00551'!E111+'00585'!E111+'00982'!E111+'00986'!E111+'00989'!E111+'01019'!E111+'01083'!E111+'01084'!E111+'01144'!E111+'01154'!E111+'01171'!E111</f>
        <v>30000</v>
      </c>
      <c r="F117" s="64">
        <f>'00111'!F111+'00192'!F111+'00200'!F111+'00226'!F111+'00282'!F111+'00328'!F111+'00368'!F111+'00446'!F111+'00498'!F111+'00551'!F111+'00585'!F111+'00982'!F111+'00986'!F111+'00989'!F111+'01019'!F111+'01083'!F111+'01084'!F111+'01144'!F111+'01154'!F111+'01171'!F111</f>
        <v>0</v>
      </c>
      <c r="G117" s="64">
        <f>'00111'!G111+'00192'!G111+'00200'!G111+'00226'!G111+'00282'!G111+'00328'!G111+'00368'!G111+'00446'!G111+'00498'!G111+'00551'!G111+'00585'!G111+'00982'!G111+'00986'!G111+'00989'!G111+'01019'!G111+'01083'!G111+'01084'!G111+'01144'!G111+'01154'!G111+'01171'!G111</f>
        <v>0</v>
      </c>
      <c r="H117" s="187">
        <f>'00111'!H111+'00192'!H111+'00200'!H111+'00226'!H111+'00282'!H111+'00328'!H111+'00368'!H111+'00446'!H111+'00498'!H111+'00551'!H111+'00585'!H111+'00982'!H111+'00986'!H111+'00989'!H111+'01019'!H111+'01083'!H111+'01084'!H111+'01144'!H111+'01154'!H111+'01171'!H111</f>
        <v>0</v>
      </c>
    </row>
    <row r="118" spans="1:8" ht="78.75" x14ac:dyDescent="0.25">
      <c r="A118" s="26" t="s">
        <v>212</v>
      </c>
      <c r="B118" s="26" t="s">
        <v>394</v>
      </c>
      <c r="C118" s="27">
        <f>'00111'!C112+'00192'!C112+'00200'!C112+'00226'!C112+'00282'!C112+'00328'!C112+'00368'!C112+'00446'!C112+'00498'!C112+'00551'!C112+'00585'!C112+'00982'!C112+'00986'!C112+'00989'!C112+'01019'!C112+'01083'!C112+'01084'!C112+'01144'!C112+'01154'!C112+'01171'!C112</f>
        <v>0</v>
      </c>
      <c r="D118" s="102"/>
      <c r="E118" s="28">
        <f>'00111'!E112+'00192'!E112+'00200'!E112+'00226'!E112+'00282'!E112+'00328'!E112+'00368'!E112+'00446'!E112+'00498'!E112+'00551'!E112+'00585'!E112+'00982'!E112+'00986'!E112+'00989'!E112+'01019'!E112+'01083'!E112+'01084'!E112+'01144'!E112+'01154'!E112+'01171'!E112</f>
        <v>0</v>
      </c>
      <c r="F118" s="64">
        <f>'00111'!F112+'00192'!F112+'00200'!F112+'00226'!F112+'00282'!F112+'00328'!F112+'00368'!F112+'00446'!F112+'00498'!F112+'00551'!F112+'00585'!F112+'00982'!F112+'00986'!F112+'00989'!F112+'01019'!F112+'01083'!F112+'01084'!F112+'01144'!F112+'01154'!F112+'01171'!F112</f>
        <v>0</v>
      </c>
      <c r="G118" s="64">
        <f>'00111'!G112+'00192'!G112+'00200'!G112+'00226'!G112+'00282'!G112+'00328'!G112+'00368'!G112+'00446'!G112+'00498'!G112+'00551'!G112+'00585'!G112+'00982'!G112+'00986'!G112+'00989'!G112+'01019'!G112+'01083'!G112+'01084'!G112+'01144'!G112+'01154'!G112+'01171'!G112</f>
        <v>0</v>
      </c>
      <c r="H118" s="187">
        <f>'00111'!H112+'00192'!H112+'00200'!H112+'00226'!H112+'00282'!H112+'00328'!H112+'00368'!H112+'00446'!H112+'00498'!H112+'00551'!H112+'00585'!H112+'00982'!H112+'00986'!H112+'00989'!H112+'01019'!H112+'01083'!H112+'01084'!H112+'01144'!H112+'01154'!H112+'01171'!H112</f>
        <v>0</v>
      </c>
    </row>
    <row r="119" spans="1:8" x14ac:dyDescent="0.25">
      <c r="A119" s="26" t="s">
        <v>214</v>
      </c>
      <c r="B119" s="40" t="s">
        <v>215</v>
      </c>
      <c r="C119" s="63">
        <f>'00111'!C113+'00192'!C113+'00200'!C113+'00226'!C113+'00282'!C113+'00328'!C113+'00368'!C113+'00446'!C113+'00498'!C113+'00551'!C113+'00585'!C113+'00982'!C113+'00986'!C113+'00989'!C113+'01019'!C113+'01083'!C113+'01084'!C113+'01144'!C113+'01154'!C113+'01171'!C113</f>
        <v>471</v>
      </c>
      <c r="D119" s="101">
        <f>'00111'!D113+'00192'!D113+'00200'!D113+'00226'!D113+'00282'!D113+'00328'!D113+'00368'!D113+'00446'!D113+'00498'!D113+'00551'!D113+'00585'!D113+'00982'!D113+'00986'!D113+'00989'!D113+'01019'!D113+'01083'!D113+'01084'!D113+'01144'!D113+'01154'!D113+'01171'!D113</f>
        <v>0</v>
      </c>
      <c r="E119" s="32">
        <f>'00111'!E113+'00192'!E113+'00200'!E113+'00226'!E113+'00282'!E113+'00328'!E113+'00368'!E113+'00446'!E113+'00498'!E113+'00551'!E113+'00585'!E113+'00982'!E113+'00986'!E113+'00989'!E113+'01019'!E113+'01083'!E113+'01084'!E113+'01144'!E113+'01154'!E113+'01171'!E113</f>
        <v>994300</v>
      </c>
      <c r="F119" s="66">
        <f>SUM(F120:F139)</f>
        <v>22</v>
      </c>
      <c r="G119" s="66">
        <f t="shared" ref="G119:H119" si="6">SUM(G120:G139)</f>
        <v>104065</v>
      </c>
      <c r="H119" s="200">
        <f t="shared" si="6"/>
        <v>109632</v>
      </c>
    </row>
    <row r="120" spans="1:8" ht="31.5" x14ac:dyDescent="0.25">
      <c r="A120" s="26" t="s">
        <v>216</v>
      </c>
      <c r="B120" s="26" t="s">
        <v>217</v>
      </c>
      <c r="C120" s="27">
        <f>'00111'!C114+'00192'!C114+'00200'!C114+'00226'!C114+'00282'!C114+'00328'!C114+'00368'!C114+'00446'!C114+'00498'!C114+'00551'!C114+'00585'!C114+'00982'!C114+'00986'!C114+'00989'!C114+'01019'!C114+'01083'!C114+'01084'!C114+'01144'!C114+'01154'!C114+'01171'!C114</f>
        <v>71</v>
      </c>
      <c r="D120" s="102">
        <v>1085.6300000000001</v>
      </c>
      <c r="E120" s="28">
        <f>'00111'!E114+'00192'!E114+'00200'!E114+'00226'!E114+'00282'!E114+'00328'!E114+'00368'!E114+'00446'!E114+'00498'!E114+'00551'!E114+'00585'!E114+'00982'!E114+'00986'!E114+'00989'!E114+'01019'!E114+'01083'!E114+'01084'!E114+'01144'!E114+'01154'!E114+'01171'!E114</f>
        <v>77080</v>
      </c>
      <c r="F120" s="64">
        <f>'00111'!F114+'00192'!F114+'00200'!F114+'00226'!F114+'00282'!F114+'00328'!F114+'00368'!F114+'00446'!F114+'00498'!F114+'00551'!F114+'00585'!F114+'00982'!F114+'00986'!F114+'00989'!F114+'01019'!F114+'01083'!F114+'01084'!F114+'01144'!F114+'01154'!F114+'01171'!F114</f>
        <v>3</v>
      </c>
      <c r="G120" s="64">
        <f>'00111'!G114+'00192'!G114+'00200'!G114+'00226'!G114+'00282'!G114+'00328'!G114+'00368'!G114+'00446'!G114+'00498'!G114+'00551'!G114+'00585'!G114+'00982'!G114+'00986'!G114+'00989'!G114+'01019'!G114+'01083'!G114+'01084'!G114+'01144'!G114+'01154'!G114+'01171'!G114</f>
        <v>53400</v>
      </c>
      <c r="H120" s="187">
        <f>'00111'!H114+'00192'!H114+'00200'!H114+'00226'!H114+'00282'!H114+'00328'!H114+'00368'!H114+'00446'!H114+'00498'!H114+'00551'!H114+'00585'!H114+'00982'!H114+'00986'!H114+'00989'!H114+'01019'!H114+'01083'!H114+'01084'!H114+'01144'!H114+'01154'!H114+'01171'!H114</f>
        <v>53400</v>
      </c>
    </row>
    <row r="121" spans="1:8" x14ac:dyDescent="0.25">
      <c r="A121" s="26" t="s">
        <v>218</v>
      </c>
      <c r="B121" s="26" t="s">
        <v>219</v>
      </c>
      <c r="C121" s="27">
        <f>'00111'!C115+'00192'!C115+'00200'!C115+'00226'!C115+'00282'!C115+'00328'!C115+'00368'!C115+'00446'!C115+'00498'!C115+'00551'!C115+'00585'!C115+'00982'!C115+'00986'!C115+'00989'!C115+'01019'!C115+'01083'!C115+'01084'!C115+'01144'!C115+'01154'!C115+'01171'!C115</f>
        <v>26</v>
      </c>
      <c r="D121" s="102">
        <v>1547.6923076923076</v>
      </c>
      <c r="E121" s="28">
        <f>'00111'!E115+'00192'!E115+'00200'!E115+'00226'!E115+'00282'!E115+'00328'!E115+'00368'!E115+'00446'!E115+'00498'!E115+'00551'!E115+'00585'!E115+'00982'!E115+'00986'!E115+'00989'!E115+'01019'!E115+'01083'!E115+'01084'!E115+'01144'!E115+'01154'!E115+'01171'!E115</f>
        <v>40240</v>
      </c>
      <c r="F121" s="64">
        <f>'00111'!F115+'00192'!F115+'00200'!F115+'00226'!F115+'00282'!F115+'00328'!F115+'00368'!F115+'00446'!F115+'00498'!F115+'00551'!F115+'00585'!F115+'00982'!F115+'00986'!F115+'00989'!F115+'01019'!F115+'01083'!F115+'01084'!F115+'01144'!F115+'01154'!F115+'01171'!F115</f>
        <v>3</v>
      </c>
      <c r="G121" s="64">
        <f>'00111'!G115+'00192'!G115+'00200'!G115+'00226'!G115+'00282'!G115+'00328'!G115+'00368'!G115+'00446'!G115+'00498'!G115+'00551'!G115+'00585'!G115+'00982'!G115+'00986'!G115+'00989'!G115+'01019'!G115+'01083'!G115+'01084'!G115+'01144'!G115+'01154'!G115+'01171'!G115</f>
        <v>660</v>
      </c>
      <c r="H121" s="187">
        <f>'00111'!H115+'00192'!H115+'00200'!H115+'00226'!H115+'00282'!H115+'00328'!H115+'00368'!H115+'00446'!H115+'00498'!H115+'00551'!H115+'00585'!H115+'00982'!H115+'00986'!H115+'00989'!H115+'01019'!H115+'01083'!H115+'01084'!H115+'01144'!H115+'01154'!H115+'01171'!H115</f>
        <v>1980</v>
      </c>
    </row>
    <row r="122" spans="1:8" x14ac:dyDescent="0.25">
      <c r="A122" s="26" t="s">
        <v>220</v>
      </c>
      <c r="B122" s="26" t="s">
        <v>221</v>
      </c>
      <c r="C122" s="27">
        <f>'00111'!C116+'00192'!C116+'00200'!C116+'00226'!C116+'00282'!C116+'00328'!C116+'00368'!C116+'00446'!C116+'00498'!C116+'00551'!C116+'00585'!C116+'00982'!C116+'00986'!C116+'00989'!C116+'01019'!C116+'01083'!C116+'01084'!C116+'01144'!C116+'01154'!C116+'01171'!C116</f>
        <v>40</v>
      </c>
      <c r="D122" s="102">
        <v>1835</v>
      </c>
      <c r="E122" s="28">
        <f>'00111'!E116+'00192'!E116+'00200'!E116+'00226'!E116+'00282'!E116+'00328'!E116+'00368'!E116+'00446'!E116+'00498'!E116+'00551'!E116+'00585'!E116+'00982'!E116+'00986'!E116+'00989'!E116+'01019'!E116+'01083'!E116+'01084'!E116+'01144'!E116+'01154'!E116+'01171'!E116</f>
        <v>73400</v>
      </c>
      <c r="F122" s="64">
        <f>'00111'!F116+'00192'!F116+'00200'!F116+'00226'!F116+'00282'!F116+'00328'!F116+'00368'!F116+'00446'!F116+'00498'!F116+'00551'!F116+'00585'!F116+'00982'!F116+'00986'!F116+'00989'!F116+'01019'!F116+'01083'!F116+'01084'!F116+'01144'!F116+'01154'!F116+'01171'!F116</f>
        <v>0</v>
      </c>
      <c r="G122" s="64">
        <f>'00111'!G116+'00192'!G116+'00200'!G116+'00226'!G116+'00282'!G116+'00328'!G116+'00368'!G116+'00446'!G116+'00498'!G116+'00551'!G116+'00585'!G116+'00982'!G116+'00986'!G116+'00989'!G116+'01019'!G116+'01083'!G116+'01084'!G116+'01144'!G116+'01154'!G116+'01171'!G116</f>
        <v>0</v>
      </c>
      <c r="H122" s="187">
        <f>'00111'!H116+'00192'!H116+'00200'!H116+'00226'!H116+'00282'!H116+'00328'!H116+'00368'!H116+'00446'!H116+'00498'!H116+'00551'!H116+'00585'!H116+'00982'!H116+'00986'!H116+'00989'!H116+'01019'!H116+'01083'!H116+'01084'!H116+'01144'!H116+'01154'!H116+'01171'!H116</f>
        <v>0</v>
      </c>
    </row>
    <row r="123" spans="1:8" x14ac:dyDescent="0.25">
      <c r="A123" s="26" t="s">
        <v>222</v>
      </c>
      <c r="B123" s="26" t="s">
        <v>223</v>
      </c>
      <c r="C123" s="27">
        <f>'00111'!C117+'00192'!C117+'00200'!C117+'00226'!C117+'00282'!C117+'00328'!C117+'00368'!C117+'00446'!C117+'00498'!C117+'00551'!C117+'00585'!C117+'00982'!C117+'00986'!C117+'00989'!C117+'01019'!C117+'01083'!C117+'01084'!C117+'01144'!C117+'01154'!C117+'01171'!C117</f>
        <v>35</v>
      </c>
      <c r="D123" s="102">
        <v>1738.57</v>
      </c>
      <c r="E123" s="28">
        <f>'00111'!E117+'00192'!E117+'00200'!E117+'00226'!E117+'00282'!E117+'00328'!E117+'00368'!E117+'00446'!E117+'00498'!E117+'00551'!E117+'00585'!E117+'00982'!E117+'00986'!E117+'00989'!E117+'01019'!E117+'01083'!E117+'01084'!E117+'01144'!E117+'01154'!E117+'01171'!E117</f>
        <v>60850</v>
      </c>
      <c r="F123" s="64">
        <f>'00111'!F117+'00192'!F117+'00200'!F117+'00226'!F117+'00282'!F117+'00328'!F117+'00368'!F117+'00446'!F117+'00498'!F117+'00551'!F117+'00585'!F117+'00982'!F117+'00986'!F117+'00989'!F117+'01019'!F117+'01083'!F117+'01084'!F117+'01144'!F117+'01154'!F117+'01171'!F117</f>
        <v>3</v>
      </c>
      <c r="G123" s="64">
        <f>'00111'!G117+'00192'!G117+'00200'!G117+'00226'!G117+'00282'!G117+'00328'!G117+'00368'!G117+'00446'!G117+'00498'!G117+'00551'!G117+'00585'!G117+'00982'!G117+'00986'!G117+'00989'!G117+'01019'!G117+'01083'!G117+'01084'!G117+'01144'!G117+'01154'!G117+'01171'!G117</f>
        <v>9744</v>
      </c>
      <c r="H123" s="187">
        <f>'00111'!H117+'00192'!H117+'00200'!H117+'00226'!H117+'00282'!H117+'00328'!H117+'00368'!H117+'00446'!H117+'00498'!H117+'00551'!H117+'00585'!H117+'00982'!H117+'00986'!H117+'00989'!H117+'01019'!H117+'01083'!H117+'01084'!H117+'01144'!H117+'01154'!H117+'01171'!H117</f>
        <v>9744</v>
      </c>
    </row>
    <row r="124" spans="1:8" x14ac:dyDescent="0.25">
      <c r="A124" s="26" t="s">
        <v>224</v>
      </c>
      <c r="B124" s="26" t="s">
        <v>225</v>
      </c>
      <c r="C124" s="27">
        <f>'00111'!C118+'00192'!C118+'00200'!C118+'00226'!C118+'00282'!C118+'00328'!C118+'00368'!C118+'00446'!C118+'00498'!C118+'00551'!C118+'00585'!C118+'00982'!C118+'00986'!C118+'00989'!C118+'01019'!C118+'01083'!C118+'01084'!C118+'01144'!C118+'01154'!C118+'01171'!C118</f>
        <v>6</v>
      </c>
      <c r="D124" s="102">
        <v>6083.333333333333</v>
      </c>
      <c r="E124" s="28">
        <f>'00111'!E118+'00192'!E118+'00200'!E118+'00226'!E118+'00282'!E118+'00328'!E118+'00368'!E118+'00446'!E118+'00498'!E118+'00551'!E118+'00585'!E118+'00982'!E118+'00986'!E118+'00989'!E118+'01019'!E118+'01083'!E118+'01084'!E118+'01144'!E118+'01154'!E118+'01171'!E118</f>
        <v>36500</v>
      </c>
      <c r="F124" s="64">
        <f>'00111'!F118+'00192'!F118+'00200'!F118+'00226'!F118+'00282'!F118+'00328'!F118+'00368'!F118+'00446'!F118+'00498'!F118+'00551'!F118+'00585'!F118+'00982'!F118+'00986'!F118+'00989'!F118+'01019'!F118+'01083'!F118+'01084'!F118+'01144'!F118+'01154'!F118+'01171'!F118</f>
        <v>0</v>
      </c>
      <c r="G124" s="64">
        <f>'00111'!G118+'00192'!G118+'00200'!G118+'00226'!G118+'00282'!G118+'00328'!G118+'00368'!G118+'00446'!G118+'00498'!G118+'00551'!G118+'00585'!G118+'00982'!G118+'00986'!G118+'00989'!G118+'01019'!G118+'01083'!G118+'01084'!G118+'01144'!G118+'01154'!G118+'01171'!G118</f>
        <v>0</v>
      </c>
      <c r="H124" s="187">
        <f>'00111'!H118+'00192'!H118+'00200'!H118+'00226'!H118+'00282'!H118+'00328'!H118+'00368'!H118+'00446'!H118+'00498'!H118+'00551'!H118+'00585'!H118+'00982'!H118+'00986'!H118+'00989'!H118+'01019'!H118+'01083'!H118+'01084'!H118+'01144'!H118+'01154'!H118+'01171'!H118</f>
        <v>0</v>
      </c>
    </row>
    <row r="125" spans="1:8" x14ac:dyDescent="0.25">
      <c r="A125" s="26" t="s">
        <v>226</v>
      </c>
      <c r="B125" s="26" t="s">
        <v>227</v>
      </c>
      <c r="C125" s="27">
        <f>'00111'!C119+'00192'!C119+'00200'!C119+'00226'!C119+'00282'!C119+'00328'!C119+'00368'!C119+'00446'!C119+'00498'!C119+'00551'!C119+'00585'!C119+'00982'!C119+'00986'!C119+'00989'!C119+'01019'!C119+'01083'!C119+'01084'!C119+'01144'!C119+'01154'!C119+'01171'!C119</f>
        <v>33</v>
      </c>
      <c r="D125" s="102">
        <v>4495.454545454545</v>
      </c>
      <c r="E125" s="28">
        <f>'00111'!E119+'00192'!E119+'00200'!E119+'00226'!E119+'00282'!E119+'00328'!E119+'00368'!E119+'00446'!E119+'00498'!E119+'00551'!E119+'00585'!E119+'00982'!E119+'00986'!E119+'00989'!E119+'01019'!E119+'01083'!E119+'01084'!E119+'01144'!E119+'01154'!E119+'01171'!E119</f>
        <v>148350</v>
      </c>
      <c r="F125" s="64">
        <f>'00111'!F119+'00192'!F119+'00200'!F119+'00226'!F119+'00282'!F119+'00328'!F119+'00368'!F119+'00446'!F119+'00498'!F119+'00551'!F119+'00585'!F119+'00982'!F119+'00986'!F119+'00989'!F119+'01019'!F119+'01083'!F119+'01084'!F119+'01144'!F119+'01154'!F119+'01171'!F119</f>
        <v>3</v>
      </c>
      <c r="G125" s="64">
        <f>'00111'!G119+'00192'!G119+'00200'!G119+'00226'!G119+'00282'!G119+'00328'!G119+'00368'!G119+'00446'!G119+'00498'!G119+'00551'!G119+'00585'!G119+'00982'!G119+'00986'!G119+'00989'!G119+'01019'!G119+'01083'!G119+'01084'!G119+'01144'!G119+'01154'!G119+'01171'!G119</f>
        <v>13460</v>
      </c>
      <c r="H125" s="187">
        <f>'00111'!H119+'00192'!H119+'00200'!H119+'00226'!H119+'00282'!H119+'00328'!H119+'00368'!H119+'00446'!H119+'00498'!H119+'00551'!H119+'00585'!H119+'00982'!H119+'00986'!H119+'00989'!H119+'01019'!H119+'01083'!H119+'01084'!H119+'01144'!H119+'01154'!H119+'01171'!H119</f>
        <v>13460</v>
      </c>
    </row>
    <row r="126" spans="1:8" x14ac:dyDescent="0.25">
      <c r="A126" s="26" t="s">
        <v>228</v>
      </c>
      <c r="B126" s="26" t="s">
        <v>229</v>
      </c>
      <c r="C126" s="27">
        <f>'00111'!C120+'00192'!C120+'00200'!C120+'00226'!C120+'00282'!C120+'00328'!C120+'00368'!C120+'00446'!C120+'00498'!C120+'00551'!C120+'00585'!C120+'00982'!C120+'00986'!C120+'00989'!C120+'01019'!C120+'01083'!C120+'01084'!C120+'01144'!C120+'01154'!C120+'01171'!C120</f>
        <v>24</v>
      </c>
      <c r="D126" s="102">
        <v>4979.17</v>
      </c>
      <c r="E126" s="28">
        <f>'00111'!E120+'00192'!E120+'00200'!E120+'00226'!E120+'00282'!E120+'00328'!E120+'00368'!E120+'00446'!E120+'00498'!E120+'00551'!E120+'00585'!E120+'00982'!E120+'00986'!E120+'00989'!E120+'01019'!E120+'01083'!E120+'01084'!E120+'01144'!E120+'01154'!E120+'01171'!E120</f>
        <v>119500</v>
      </c>
      <c r="F126" s="64">
        <f>'00111'!F120+'00192'!F120+'00200'!F120+'00226'!F120+'00282'!F120+'00328'!F120+'00368'!F120+'00446'!F120+'00498'!F120+'00551'!F120+'00585'!F120+'00982'!F120+'00986'!F120+'00989'!F120+'01019'!F120+'01083'!F120+'01084'!F120+'01144'!F120+'01154'!F120+'01171'!F120</f>
        <v>3</v>
      </c>
      <c r="G126" s="64">
        <f>'00111'!G120+'00192'!G120+'00200'!G120+'00226'!G120+'00282'!G120+'00328'!G120+'00368'!G120+'00446'!G120+'00498'!G120+'00551'!G120+'00585'!G120+'00982'!G120+'00986'!G120+'00989'!G120+'01019'!G120+'01083'!G120+'01084'!G120+'01144'!G120+'01154'!G120+'01171'!G120</f>
        <v>5170</v>
      </c>
      <c r="H126" s="187">
        <f>'00111'!H120+'00192'!H120+'00200'!H120+'00226'!H120+'00282'!H120+'00328'!H120+'00368'!H120+'00446'!H120+'00498'!H120+'00551'!H120+'00585'!H120+'00982'!H120+'00986'!H120+'00989'!H120+'01019'!H120+'01083'!H120+'01084'!H120+'01144'!H120+'01154'!H120+'01171'!H120</f>
        <v>5170</v>
      </c>
    </row>
    <row r="127" spans="1:8" x14ac:dyDescent="0.25">
      <c r="A127" s="26" t="s">
        <v>230</v>
      </c>
      <c r="B127" s="26" t="s">
        <v>231</v>
      </c>
      <c r="C127" s="27">
        <f>'00111'!C121+'00192'!C121+'00200'!C121+'00226'!C121+'00282'!C121+'00328'!C121+'00368'!C121+'00446'!C121+'00498'!C121+'00551'!C121+'00585'!C121+'00982'!C121+'00986'!C121+'00989'!C121+'01019'!C121+'01083'!C121+'01084'!C121+'01144'!C121+'01154'!C121+'01171'!C121</f>
        <v>20</v>
      </c>
      <c r="D127" s="102">
        <v>1200</v>
      </c>
      <c r="E127" s="28">
        <f>'00111'!E121+'00192'!E121+'00200'!E121+'00226'!E121+'00282'!E121+'00328'!E121+'00368'!E121+'00446'!E121+'00498'!E121+'00551'!E121+'00585'!E121+'00982'!E121+'00986'!E121+'00989'!E121+'01019'!E121+'01083'!E121+'01084'!E121+'01144'!E121+'01154'!E121+'01171'!E121</f>
        <v>24000</v>
      </c>
      <c r="F127" s="64">
        <f>'00111'!F121+'00192'!F121+'00200'!F121+'00226'!F121+'00282'!F121+'00328'!F121+'00368'!F121+'00446'!F121+'00498'!F121+'00551'!F121+'00585'!F121+'00982'!F121+'00986'!F121+'00989'!F121+'01019'!F121+'01083'!F121+'01084'!F121+'01144'!F121+'01154'!F121+'01171'!F121</f>
        <v>1</v>
      </c>
      <c r="G127" s="64">
        <f>'00111'!G121+'00192'!G121+'00200'!G121+'00226'!G121+'00282'!G121+'00328'!G121+'00368'!G121+'00446'!G121+'00498'!G121+'00551'!G121+'00585'!G121+'00982'!G121+'00986'!G121+'00989'!G121+'01019'!G121+'01083'!G121+'01084'!G121+'01144'!G121+'01154'!G121+'01171'!G121</f>
        <v>805</v>
      </c>
      <c r="H127" s="187">
        <f>'00111'!H121+'00192'!H121+'00200'!H121+'00226'!H121+'00282'!H121+'00328'!H121+'00368'!H121+'00446'!H121+'00498'!H121+'00551'!H121+'00585'!H121+'00982'!H121+'00986'!H121+'00989'!H121+'01019'!H121+'01083'!H121+'01084'!H121+'01144'!H121+'01154'!H121+'01171'!H121</f>
        <v>805</v>
      </c>
    </row>
    <row r="128" spans="1:8" x14ac:dyDescent="0.25">
      <c r="A128" s="26" t="s">
        <v>232</v>
      </c>
      <c r="B128" s="26" t="s">
        <v>233</v>
      </c>
      <c r="C128" s="27">
        <f>'00111'!C122+'00192'!C122+'00200'!C122+'00226'!C122+'00282'!C122+'00328'!C122+'00368'!C122+'00446'!C122+'00498'!C122+'00551'!C122+'00585'!C122+'00982'!C122+'00986'!C122+'00989'!C122+'01019'!C122+'01083'!C122+'01084'!C122+'01144'!C122+'01154'!C122+'01171'!C122</f>
        <v>5</v>
      </c>
      <c r="D128" s="102">
        <v>2710</v>
      </c>
      <c r="E128" s="28">
        <f>'00111'!E122+'00192'!E122+'00200'!E122+'00226'!E122+'00282'!E122+'00328'!E122+'00368'!E122+'00446'!E122+'00498'!E122+'00551'!E122+'00585'!E122+'00982'!E122+'00986'!E122+'00989'!E122+'01019'!E122+'01083'!E122+'01084'!E122+'01144'!E122+'01154'!E122+'01171'!E122</f>
        <v>13550</v>
      </c>
      <c r="F128" s="64">
        <f>'00111'!F122+'00192'!F122+'00200'!F122+'00226'!F122+'00282'!F122+'00328'!F122+'00368'!F122+'00446'!F122+'00498'!F122+'00551'!F122+'00585'!F122+'00982'!F122+'00986'!F122+'00989'!F122+'01019'!F122+'01083'!F122+'01084'!F122+'01144'!F122+'01154'!F122+'01171'!F122</f>
        <v>3</v>
      </c>
      <c r="G128" s="64">
        <f>'00111'!G122+'00192'!G122+'00200'!G122+'00226'!G122+'00282'!G122+'00328'!G122+'00368'!G122+'00446'!G122+'00498'!G122+'00551'!G122+'00585'!G122+'00982'!G122+'00986'!G122+'00989'!G122+'01019'!G122+'01083'!G122+'01084'!G122+'01144'!G122+'01154'!G122+'01171'!G122</f>
        <v>11885</v>
      </c>
      <c r="H128" s="187">
        <f>'00111'!H122+'00192'!H122+'00200'!H122+'00226'!H122+'00282'!H122+'00328'!H122+'00368'!H122+'00446'!H122+'00498'!H122+'00551'!H122+'00585'!H122+'00982'!H122+'00986'!H122+'00989'!H122+'01019'!H122+'01083'!H122+'01084'!H122+'01144'!H122+'01154'!H122+'01171'!H122</f>
        <v>16132</v>
      </c>
    </row>
    <row r="129" spans="1:8" x14ac:dyDescent="0.25">
      <c r="A129" s="26" t="s">
        <v>234</v>
      </c>
      <c r="B129" s="26" t="s">
        <v>235</v>
      </c>
      <c r="C129" s="27">
        <f>'00111'!C123+'00192'!C123+'00200'!C123+'00226'!C123+'00282'!C123+'00328'!C123+'00368'!C123+'00446'!C123+'00498'!C123+'00551'!C123+'00585'!C123+'00982'!C123+'00986'!C123+'00989'!C123+'01019'!C123+'01083'!C123+'01084'!C123+'01144'!C123+'01154'!C123+'01171'!C123</f>
        <v>17</v>
      </c>
      <c r="D129" s="102">
        <v>1270.5899999999999</v>
      </c>
      <c r="E129" s="28">
        <f>'00111'!E123+'00192'!E123+'00200'!E123+'00226'!E123+'00282'!E123+'00328'!E123+'00368'!E123+'00446'!E123+'00498'!E123+'00551'!E123+'00585'!E123+'00982'!E123+'00986'!E123+'00989'!E123+'01019'!E123+'01083'!E123+'01084'!E123+'01144'!E123+'01154'!E123+'01171'!E123</f>
        <v>21600</v>
      </c>
      <c r="F129" s="64">
        <f>'00111'!F123+'00192'!F123+'00200'!F123+'00226'!F123+'00282'!F123+'00328'!F123+'00368'!F123+'00446'!F123+'00498'!F123+'00551'!F123+'00585'!F123+'00982'!F123+'00986'!F123+'00989'!F123+'01019'!F123+'01083'!F123+'01084'!F123+'01144'!F123+'01154'!F123+'01171'!F123</f>
        <v>0</v>
      </c>
      <c r="G129" s="64">
        <f>'00111'!G123+'00192'!G123+'00200'!G123+'00226'!G123+'00282'!G123+'00328'!G123+'00368'!G123+'00446'!G123+'00498'!G123+'00551'!G123+'00585'!G123+'00982'!G123+'00986'!G123+'00989'!G123+'01019'!G123+'01083'!G123+'01084'!G123+'01144'!G123+'01154'!G123+'01171'!G123</f>
        <v>0</v>
      </c>
      <c r="H129" s="187">
        <f>'00111'!H123+'00192'!H123+'00200'!H123+'00226'!H123+'00282'!H123+'00328'!H123+'00368'!H123+'00446'!H123+'00498'!H123+'00551'!H123+'00585'!H123+'00982'!H123+'00986'!H123+'00989'!H123+'01019'!H123+'01083'!H123+'01084'!H123+'01144'!H123+'01154'!H123+'01171'!H123</f>
        <v>0</v>
      </c>
    </row>
    <row r="130" spans="1:8" x14ac:dyDescent="0.25">
      <c r="A130" s="26" t="s">
        <v>236</v>
      </c>
      <c r="B130" s="26" t="s">
        <v>237</v>
      </c>
      <c r="C130" s="27">
        <f>'00111'!C124+'00192'!C124+'00200'!C124+'00226'!C124+'00282'!C124+'00328'!C124+'00368'!C124+'00446'!C124+'00498'!C124+'00551'!C124+'00585'!C124+'00982'!C124+'00986'!C124+'00989'!C124+'01019'!C124+'01083'!C124+'01084'!C124+'01144'!C124+'01154'!C124+'01171'!C124</f>
        <v>12</v>
      </c>
      <c r="D130" s="102">
        <v>3708.3333333333335</v>
      </c>
      <c r="E130" s="28">
        <f>'00111'!E124+'00192'!E124+'00200'!E124+'00226'!E124+'00282'!E124+'00328'!E124+'00368'!E124+'00446'!E124+'00498'!E124+'00551'!E124+'00585'!E124+'00982'!E124+'00986'!E124+'00989'!E124+'01019'!E124+'01083'!E124+'01084'!E124+'01144'!E124+'01154'!E124+'01171'!E124</f>
        <v>44500</v>
      </c>
      <c r="F130" s="64">
        <f>'00111'!F124+'00192'!F124+'00200'!F124+'00226'!F124+'00282'!F124+'00328'!F124+'00368'!F124+'00446'!F124+'00498'!F124+'00551'!F124+'00585'!F124+'00982'!F124+'00986'!F124+'00989'!F124+'01019'!F124+'01083'!F124+'01084'!F124+'01144'!F124+'01154'!F124+'01171'!F124</f>
        <v>1</v>
      </c>
      <c r="G130" s="64">
        <f>'00111'!G124+'00192'!G124+'00200'!G124+'00226'!G124+'00282'!G124+'00328'!G124+'00368'!G124+'00446'!G124+'00498'!G124+'00551'!G124+'00585'!G124+'00982'!G124+'00986'!G124+'00989'!G124+'01019'!G124+'01083'!G124+'01084'!G124+'01144'!G124+'01154'!G124+'01171'!G124</f>
        <v>4326</v>
      </c>
      <c r="H130" s="187">
        <f>'00111'!H124+'00192'!H124+'00200'!H124+'00226'!H124+'00282'!H124+'00328'!H124+'00368'!H124+'00446'!H124+'00498'!H124+'00551'!H124+'00585'!H124+'00982'!H124+'00986'!H124+'00989'!H124+'01019'!H124+'01083'!H124+'01084'!H124+'01144'!H124+'01154'!H124+'01171'!H124</f>
        <v>4326</v>
      </c>
    </row>
    <row r="131" spans="1:8" x14ac:dyDescent="0.25">
      <c r="A131" s="26" t="s">
        <v>238</v>
      </c>
      <c r="B131" s="26" t="s">
        <v>239</v>
      </c>
      <c r="C131" s="27">
        <f>'00111'!C125+'00192'!C125+'00200'!C125+'00226'!C125+'00282'!C125+'00328'!C125+'00368'!C125+'00446'!C125+'00498'!C125+'00551'!C125+'00585'!C125+'00982'!C125+'00986'!C125+'00989'!C125+'01019'!C125+'01083'!C125+'01084'!C125+'01144'!C125+'01154'!C125+'01171'!C125</f>
        <v>6</v>
      </c>
      <c r="D131" s="102">
        <v>3266.67</v>
      </c>
      <c r="E131" s="28">
        <f>'00111'!E125+'00192'!E125+'00200'!E125+'00226'!E125+'00282'!E125+'00328'!E125+'00368'!E125+'00446'!E125+'00498'!E125+'00551'!E125+'00585'!E125+'00982'!E125+'00986'!E125+'00989'!E125+'01019'!E125+'01083'!E125+'01084'!E125+'01144'!E125+'01154'!E125+'01171'!E125</f>
        <v>19600</v>
      </c>
      <c r="F131" s="64">
        <f>'00111'!F125+'00192'!F125+'00200'!F125+'00226'!F125+'00282'!F125+'00328'!F125+'00368'!F125+'00446'!F125+'00498'!F125+'00551'!F125+'00585'!F125+'00982'!F125+'00986'!F125+'00989'!F125+'01019'!F125+'01083'!F125+'01084'!F125+'01144'!F125+'01154'!F125+'01171'!F125</f>
        <v>1</v>
      </c>
      <c r="G131" s="64">
        <f>'00111'!G125+'00192'!G125+'00200'!G125+'00226'!G125+'00282'!G125+'00328'!G125+'00368'!G125+'00446'!G125+'00498'!G125+'00551'!G125+'00585'!G125+'00982'!G125+'00986'!G125+'00989'!G125+'01019'!G125+'01083'!G125+'01084'!G125+'01144'!G125+'01154'!G125+'01171'!G125</f>
        <v>1800</v>
      </c>
      <c r="H131" s="187">
        <f>'00111'!H125+'00192'!H125+'00200'!H125+'00226'!H125+'00282'!H125+'00328'!H125+'00368'!H125+'00446'!H125+'00498'!H125+'00551'!H125+'00585'!H125+'00982'!H125+'00986'!H125+'00989'!H125+'01019'!H125+'01083'!H125+'01084'!H125+'01144'!H125+'01154'!H125+'01171'!H125</f>
        <v>1800</v>
      </c>
    </row>
    <row r="132" spans="1:8" x14ac:dyDescent="0.25">
      <c r="A132" s="26" t="s">
        <v>240</v>
      </c>
      <c r="B132" s="26" t="s">
        <v>241</v>
      </c>
      <c r="C132" s="27">
        <f>'00111'!C126+'00192'!C126+'00200'!C126+'00226'!C126+'00282'!C126+'00328'!C126+'00368'!C126+'00446'!C126+'00498'!C126+'00551'!C126+'00585'!C126+'00982'!C126+'00986'!C126+'00989'!C126+'01019'!C126+'01083'!C126+'01084'!C126+'01144'!C126+'01154'!C126+'01171'!C126</f>
        <v>54</v>
      </c>
      <c r="D132" s="102">
        <v>1053.3333333333333</v>
      </c>
      <c r="E132" s="28">
        <f>'00111'!E126+'00192'!E126+'00200'!E126+'00226'!E126+'00282'!E126+'00328'!E126+'00368'!E126+'00446'!E126+'00498'!E126+'00551'!E126+'00585'!E126+'00982'!E126+'00986'!E126+'00989'!E126+'01019'!E126+'01083'!E126+'01084'!E126+'01144'!E126+'01154'!E126+'01171'!E126</f>
        <v>56880</v>
      </c>
      <c r="F132" s="64">
        <f>'00111'!F126+'00192'!F126+'00200'!F126+'00226'!F126+'00282'!F126+'00328'!F126+'00368'!F126+'00446'!F126+'00498'!F126+'00551'!F126+'00585'!F126+'00982'!F126+'00986'!F126+'00989'!F126+'01019'!F126+'01083'!F126+'01084'!F126+'01144'!F126+'01154'!F126+'01171'!F126</f>
        <v>0</v>
      </c>
      <c r="G132" s="64">
        <f>'00111'!G126+'00192'!G126+'00200'!G126+'00226'!G126+'00282'!G126+'00328'!G126+'00368'!G126+'00446'!G126+'00498'!G126+'00551'!G126+'00585'!G126+'00982'!G126+'00986'!G126+'00989'!G126+'01019'!G126+'01083'!G126+'01084'!G126+'01144'!G126+'01154'!G126+'01171'!G126</f>
        <v>0</v>
      </c>
      <c r="H132" s="187">
        <f>'00111'!H126+'00192'!H126+'00200'!H126+'00226'!H126+'00282'!H126+'00328'!H126+'00368'!H126+'00446'!H126+'00498'!H126+'00551'!H126+'00585'!H126+'00982'!H126+'00986'!H126+'00989'!H126+'01019'!H126+'01083'!H126+'01084'!H126+'01144'!H126+'01154'!H126+'01171'!H126</f>
        <v>0</v>
      </c>
    </row>
    <row r="133" spans="1:8" x14ac:dyDescent="0.25">
      <c r="A133" s="26" t="s">
        <v>242</v>
      </c>
      <c r="B133" s="26" t="s">
        <v>243</v>
      </c>
      <c r="C133" s="27">
        <f>'00111'!C127+'00192'!C127+'00200'!C127+'00226'!C127+'00282'!C127+'00328'!C127+'00368'!C127+'00446'!C127+'00498'!C127+'00551'!C127+'00585'!C127+'00982'!C127+'00986'!C127+'00989'!C127+'01019'!C127+'01083'!C127+'01084'!C127+'01144'!C127+'01154'!C127+'01171'!C127</f>
        <v>12</v>
      </c>
      <c r="D133" s="102">
        <v>1166.6666666666667</v>
      </c>
      <c r="E133" s="28">
        <f>'00111'!E127+'00192'!E127+'00200'!E127+'00226'!E127+'00282'!E127+'00328'!E127+'00368'!E127+'00446'!E127+'00498'!E127+'00551'!E127+'00585'!E127+'00982'!E127+'00986'!E127+'00989'!E127+'01019'!E127+'01083'!E127+'01084'!E127+'01144'!E127+'01154'!E127+'01171'!E127</f>
        <v>14000</v>
      </c>
      <c r="F133" s="64">
        <f>'00111'!F127+'00192'!F127+'00200'!F127+'00226'!F127+'00282'!F127+'00328'!F127+'00368'!F127+'00446'!F127+'00498'!F127+'00551'!F127+'00585'!F127+'00982'!F127+'00986'!F127+'00989'!F127+'01019'!F127+'01083'!F127+'01084'!F127+'01144'!F127+'01154'!F127+'01171'!F127</f>
        <v>0</v>
      </c>
      <c r="G133" s="64">
        <f>'00111'!G127+'00192'!G127+'00200'!G127+'00226'!G127+'00282'!G127+'00328'!G127+'00368'!G127+'00446'!G127+'00498'!G127+'00551'!G127+'00585'!G127+'00982'!G127+'00986'!G127+'00989'!G127+'01019'!G127+'01083'!G127+'01084'!G127+'01144'!G127+'01154'!G127+'01171'!G127</f>
        <v>0</v>
      </c>
      <c r="H133" s="187">
        <f>'00111'!H127+'00192'!H127+'00200'!H127+'00226'!H127+'00282'!H127+'00328'!H127+'00368'!H127+'00446'!H127+'00498'!H127+'00551'!H127+'00585'!H127+'00982'!H127+'00986'!H127+'00989'!H127+'01019'!H127+'01083'!H127+'01084'!H127+'01144'!H127+'01154'!H127+'01171'!H127</f>
        <v>0</v>
      </c>
    </row>
    <row r="134" spans="1:8" x14ac:dyDescent="0.25">
      <c r="A134" s="26" t="s">
        <v>244</v>
      </c>
      <c r="B134" s="26" t="s">
        <v>245</v>
      </c>
      <c r="C134" s="27">
        <f>'00111'!C128+'00192'!C128+'00200'!C128+'00226'!C128+'00282'!C128+'00328'!C128+'00368'!C128+'00446'!C128+'00498'!C128+'00551'!C128+'00585'!C128+'00982'!C128+'00986'!C128+'00989'!C128+'01019'!C128+'01083'!C128+'01084'!C128+'01144'!C128+'01154'!C128+'01171'!C128</f>
        <v>4</v>
      </c>
      <c r="D134" s="102">
        <v>4375</v>
      </c>
      <c r="E134" s="28">
        <f>'00111'!E128+'00192'!E128+'00200'!E128+'00226'!E128+'00282'!E128+'00328'!E128+'00368'!E128+'00446'!E128+'00498'!E128+'00551'!E128+'00585'!E128+'00982'!E128+'00986'!E128+'00989'!E128+'01019'!E128+'01083'!E128+'01084'!E128+'01144'!E128+'01154'!E128+'01171'!E128</f>
        <v>17500</v>
      </c>
      <c r="F134" s="64">
        <f>'00111'!F128+'00192'!F128+'00200'!F128+'00226'!F128+'00282'!F128+'00328'!F128+'00368'!F128+'00446'!F128+'00498'!F128+'00551'!F128+'00585'!F128+'00982'!F128+'00986'!F128+'00989'!F128+'01019'!F128+'01083'!F128+'01084'!F128+'01144'!F128+'01154'!F128+'01171'!F128</f>
        <v>0</v>
      </c>
      <c r="G134" s="64">
        <f>'00111'!G128+'00192'!G128+'00200'!G128+'00226'!G128+'00282'!G128+'00328'!G128+'00368'!G128+'00446'!G128+'00498'!G128+'00551'!G128+'00585'!G128+'00982'!G128+'00986'!G128+'00989'!G128+'01019'!G128+'01083'!G128+'01084'!G128+'01144'!G128+'01154'!G128+'01171'!G128</f>
        <v>0</v>
      </c>
      <c r="H134" s="187">
        <f>'00111'!H128+'00192'!H128+'00200'!H128+'00226'!H128+'00282'!H128+'00328'!H128+'00368'!H128+'00446'!H128+'00498'!H128+'00551'!H128+'00585'!H128+'00982'!H128+'00986'!H128+'00989'!H128+'01019'!H128+'01083'!H128+'01084'!H128+'01144'!H128+'01154'!H128+'01171'!H128</f>
        <v>0</v>
      </c>
    </row>
    <row r="135" spans="1:8" x14ac:dyDescent="0.25">
      <c r="A135" s="26" t="s">
        <v>246</v>
      </c>
      <c r="B135" s="26" t="s">
        <v>247</v>
      </c>
      <c r="C135" s="27">
        <f>'00111'!C129+'00192'!C129+'00200'!C129+'00226'!C129+'00282'!C129+'00328'!C129+'00368'!C129+'00446'!C129+'00498'!C129+'00551'!C129+'00585'!C129+'00982'!C129+'00986'!C129+'00989'!C129+'01019'!C129+'01083'!C129+'01084'!C129+'01144'!C129+'01154'!C129+'01171'!C129</f>
        <v>51</v>
      </c>
      <c r="D135" s="102">
        <v>2852.9411764705883</v>
      </c>
      <c r="E135" s="28">
        <f>'00111'!E129+'00192'!E129+'00200'!E129+'00226'!E129+'00282'!E129+'00328'!E129+'00368'!E129+'00446'!E129+'00498'!E129+'00551'!E129+'00585'!E129+'00982'!E129+'00986'!E129+'00989'!E129+'01019'!E129+'01083'!E129+'01084'!E129+'01144'!E129+'01154'!E129+'01171'!E129</f>
        <v>145500</v>
      </c>
      <c r="F135" s="64">
        <f>'00111'!F129+'00192'!F129+'00200'!F129+'00226'!F129+'00282'!F129+'00328'!F129+'00368'!F129+'00446'!F129+'00498'!F129+'00551'!F129+'00585'!F129+'00982'!F129+'00986'!F129+'00989'!F129+'01019'!F129+'01083'!F129+'01084'!F129+'01144'!F129+'01154'!F129+'01171'!F129</f>
        <v>0</v>
      </c>
      <c r="G135" s="64">
        <f>'00111'!G129+'00192'!G129+'00200'!G129+'00226'!G129+'00282'!G129+'00328'!G129+'00368'!G129+'00446'!G129+'00498'!G129+'00551'!G129+'00585'!G129+'00982'!G129+'00986'!G129+'00989'!G129+'01019'!G129+'01083'!G129+'01084'!G129+'01144'!G129+'01154'!G129+'01171'!G129</f>
        <v>0</v>
      </c>
      <c r="H135" s="187">
        <f>'00111'!H129+'00192'!H129+'00200'!H129+'00226'!H129+'00282'!H129+'00328'!H129+'00368'!H129+'00446'!H129+'00498'!H129+'00551'!H129+'00585'!H129+'00982'!H129+'00986'!H129+'00989'!H129+'01019'!H129+'01083'!H129+'01084'!H129+'01144'!H129+'01154'!H129+'01171'!H129</f>
        <v>0</v>
      </c>
    </row>
    <row r="136" spans="1:8" x14ac:dyDescent="0.25">
      <c r="A136" s="26" t="s">
        <v>248</v>
      </c>
      <c r="B136" s="26" t="s">
        <v>249</v>
      </c>
      <c r="C136" s="27">
        <f>'00111'!C130+'00192'!C130+'00200'!C130+'00226'!C130+'00282'!C130+'00328'!C130+'00368'!C130+'00446'!C130+'00498'!C130+'00551'!C130+'00585'!C130+'00982'!C130+'00986'!C130+'00989'!C130+'01019'!C130+'01083'!C130+'01084'!C130+'01144'!C130+'01154'!C130+'01171'!C130</f>
        <v>13</v>
      </c>
      <c r="D136" s="102">
        <v>2423.08</v>
      </c>
      <c r="E136" s="28">
        <f>'00111'!E130+'00192'!E130+'00200'!E130+'00226'!E130+'00282'!E130+'00328'!E130+'00368'!E130+'00446'!E130+'00498'!E130+'00551'!E130+'00585'!E130+'00982'!E130+'00986'!E130+'00989'!E130+'01019'!E130+'01083'!E130+'01084'!E130+'01144'!E130+'01154'!E130+'01171'!E130</f>
        <v>31500</v>
      </c>
      <c r="F136" s="64">
        <f>'00111'!F130+'00192'!F130+'00200'!F130+'00226'!F130+'00282'!F130+'00328'!F130+'00368'!F130+'00446'!F130+'00498'!F130+'00551'!F130+'00585'!F130+'00982'!F130+'00986'!F130+'00989'!F130+'01019'!F130+'01083'!F130+'01084'!F130+'01144'!F130+'01154'!F130+'01171'!F130</f>
        <v>0</v>
      </c>
      <c r="G136" s="64">
        <f>'00111'!G130+'00192'!G130+'00200'!G130+'00226'!G130+'00282'!G130+'00328'!G130+'00368'!G130+'00446'!G130+'00498'!G130+'00551'!G130+'00585'!G130+'00982'!G130+'00986'!G130+'00989'!G130+'01019'!G130+'01083'!G130+'01084'!G130+'01144'!G130+'01154'!G130+'01171'!G130</f>
        <v>0</v>
      </c>
      <c r="H136" s="187">
        <f>'00111'!H130+'00192'!H130+'00200'!H130+'00226'!H130+'00282'!H130+'00328'!H130+'00368'!H130+'00446'!H130+'00498'!H130+'00551'!H130+'00585'!H130+'00982'!H130+'00986'!H130+'00989'!H130+'01019'!H130+'01083'!H130+'01084'!H130+'01144'!H130+'01154'!H130+'01171'!H130</f>
        <v>0</v>
      </c>
    </row>
    <row r="137" spans="1:8" x14ac:dyDescent="0.25">
      <c r="A137" s="26" t="s">
        <v>250</v>
      </c>
      <c r="B137" s="26" t="s">
        <v>251</v>
      </c>
      <c r="C137" s="27">
        <f>'00111'!C131+'00192'!C131+'00200'!C131+'00226'!C131+'00282'!C131+'00328'!C131+'00368'!C131+'00446'!C131+'00498'!C131+'00551'!C131+'00585'!C131+'00982'!C131+'00986'!C131+'00989'!C131+'01019'!C131+'01083'!C131+'01084'!C131+'01144'!C131+'01154'!C131+'01171'!C131</f>
        <v>24</v>
      </c>
      <c r="D137" s="102">
        <v>1270.8333333333333</v>
      </c>
      <c r="E137" s="28">
        <f>'00111'!E131+'00192'!E131+'00200'!E131+'00226'!E131+'00282'!E131+'00328'!E131+'00368'!E131+'00446'!E131+'00498'!E131+'00551'!E131+'00585'!E131+'00982'!E131+'00986'!E131+'00989'!E131+'01019'!E131+'01083'!E131+'01084'!E131+'01144'!E131+'01154'!E131+'01171'!E131</f>
        <v>30500</v>
      </c>
      <c r="F137" s="64">
        <f>'00111'!F131+'00192'!F131+'00200'!F131+'00226'!F131+'00282'!F131+'00328'!F131+'00368'!F131+'00446'!F131+'00498'!F131+'00551'!F131+'00585'!F131+'00982'!F131+'00986'!F131+'00989'!F131+'01019'!F131+'01083'!F131+'01084'!F131+'01144'!F131+'01154'!F131+'01171'!F131</f>
        <v>1</v>
      </c>
      <c r="G137" s="64">
        <f>'00111'!G131+'00192'!G131+'00200'!G131+'00226'!G131+'00282'!G131+'00328'!G131+'00368'!G131+'00446'!G131+'00498'!G131+'00551'!G131+'00585'!G131+'00982'!G131+'00986'!G131+'00989'!G131+'01019'!G131+'01083'!G131+'01084'!G131+'01144'!G131+'01154'!G131+'01171'!G131</f>
        <v>2815</v>
      </c>
      <c r="H137" s="187">
        <f>'00111'!H131+'00192'!H131+'00200'!H131+'00226'!H131+'00282'!H131+'00328'!H131+'00368'!H131+'00446'!H131+'00498'!H131+'00551'!H131+'00585'!H131+'00982'!H131+'00986'!H131+'00989'!H131+'01019'!H131+'01083'!H131+'01084'!H131+'01144'!H131+'01154'!H131+'01171'!H131</f>
        <v>2815</v>
      </c>
    </row>
    <row r="138" spans="1:8" x14ac:dyDescent="0.25">
      <c r="A138" s="26" t="s">
        <v>252</v>
      </c>
      <c r="B138" s="26" t="s">
        <v>253</v>
      </c>
      <c r="C138" s="27">
        <f>'00111'!C132+'00192'!C132+'00200'!C132+'00226'!C132+'00282'!C132+'00328'!C132+'00368'!C132+'00446'!C132+'00498'!C132+'00551'!C132+'00585'!C132+'00982'!C132+'00986'!C132+'00989'!C132+'01019'!C132+'01083'!C132+'01084'!C132+'01144'!C132+'01154'!C132+'01171'!C132</f>
        <v>6</v>
      </c>
      <c r="D138" s="102">
        <v>1341.6666666666667</v>
      </c>
      <c r="E138" s="28">
        <f>'00111'!E132+'00192'!E132+'00200'!E132+'00226'!E132+'00282'!E132+'00328'!E132+'00368'!E132+'00446'!E132+'00498'!E132+'00551'!E132+'00585'!E132+'00982'!E132+'00986'!E132+'00989'!E132+'01019'!E132+'01083'!E132+'01084'!E132+'01144'!E132+'01154'!E132+'01171'!E132</f>
        <v>8050</v>
      </c>
      <c r="F138" s="64">
        <f>'00111'!F132+'00192'!F132+'00200'!F132+'00226'!F132+'00282'!F132+'00328'!F132+'00368'!F132+'00446'!F132+'00498'!F132+'00551'!F132+'00585'!F132+'00982'!F132+'00986'!F132+'00989'!F132+'01019'!F132+'01083'!F132+'01084'!F132+'01144'!F132+'01154'!F132+'01171'!F132</f>
        <v>0</v>
      </c>
      <c r="G138" s="64">
        <f>'00111'!G132+'00192'!G132+'00200'!G132+'00226'!G132+'00282'!G132+'00328'!G132+'00368'!G132+'00446'!G132+'00498'!G132+'00551'!G132+'00585'!G132+'00982'!G132+'00986'!G132+'00989'!G132+'01019'!G132+'01083'!G132+'01084'!G132+'01144'!G132+'01154'!G132+'01171'!G132</f>
        <v>0</v>
      </c>
      <c r="H138" s="187">
        <f>'00111'!H132+'00192'!H132+'00200'!H132+'00226'!H132+'00282'!H132+'00328'!H132+'00368'!H132+'00446'!H132+'00498'!H132+'00551'!H132+'00585'!H132+'00982'!H132+'00986'!H132+'00989'!H132+'01019'!H132+'01083'!H132+'01084'!H132+'01144'!H132+'01154'!H132+'01171'!H132</f>
        <v>0</v>
      </c>
    </row>
    <row r="139" spans="1:8" x14ac:dyDescent="0.25">
      <c r="A139" s="26">
        <v>1653506020</v>
      </c>
      <c r="B139" s="26" t="s">
        <v>402</v>
      </c>
      <c r="C139" s="27">
        <f>'00111'!C133+'00192'!C133+'00200'!C133+'00226'!C133+'00282'!C133+'00328'!C133+'00368'!C133+'00446'!C133+'00498'!C133+'00551'!C133+'00585'!C133+'00982'!C133+'00986'!C133+'00989'!C133+'01019'!C133+'01083'!C133+'01084'!C133+'01144'!C133+'01154'!C133+'01171'!C133</f>
        <v>12</v>
      </c>
      <c r="D139" s="102">
        <v>933.33333333333337</v>
      </c>
      <c r="E139" s="28">
        <f>'00111'!E133+'00192'!E133+'00200'!E133+'00226'!E133+'00282'!E133+'00328'!E133+'00368'!E133+'00446'!E133+'00498'!E133+'00551'!E133+'00585'!E133+'00982'!E133+'00986'!E133+'00989'!E133+'01019'!E133+'01083'!E133+'01084'!E133+'01144'!E133+'01154'!E133+'01171'!E133</f>
        <v>11200</v>
      </c>
      <c r="F139" s="64">
        <f>'00111'!F133+'00192'!F133+'00200'!F133+'00226'!F133+'00282'!F133+'00328'!F133+'00368'!F133+'00446'!F133+'00498'!F133+'00551'!F133+'00585'!F133+'00982'!F133+'00986'!F133+'00989'!F133+'01019'!F133+'01083'!F133+'01084'!F133+'01144'!F133+'01154'!F133+'01171'!F133</f>
        <v>0</v>
      </c>
      <c r="G139" s="64">
        <f>'00111'!G133+'00192'!G133+'00200'!G133+'00226'!G133+'00282'!G133+'00328'!G133+'00368'!G133+'00446'!G133+'00498'!G133+'00551'!G133+'00585'!G133+'00982'!G133+'00986'!G133+'00989'!G133+'01019'!G133+'01083'!G133+'01084'!G133+'01144'!G133+'01154'!G133+'01171'!G133</f>
        <v>0</v>
      </c>
      <c r="H139" s="187">
        <f>'00111'!H133+'00192'!H133+'00200'!H133+'00226'!H133+'00282'!H133+'00328'!H133+'00368'!H133+'00446'!H133+'00498'!H133+'00551'!H133+'00585'!H133+'00982'!H133+'00986'!H133+'00989'!H133+'01019'!H133+'01083'!H133+'01084'!H133+'01144'!H133+'01154'!H133+'01171'!H133</f>
        <v>0</v>
      </c>
    </row>
    <row r="140" spans="1:8" x14ac:dyDescent="0.25">
      <c r="A140" s="26" t="s">
        <v>255</v>
      </c>
      <c r="B140" s="40" t="s">
        <v>256</v>
      </c>
      <c r="C140" s="63">
        <f>'00111'!C134+'00192'!C134+'00200'!C134+'00226'!C134+'00282'!C134+'00328'!C134+'00368'!C134+'00446'!C134+'00498'!C134+'00551'!C134+'00585'!C134+'00982'!C134+'00986'!C134+'00989'!C134+'01019'!C134+'01083'!C134+'01084'!C134+'01144'!C134+'01154'!C134+'01171'!C134</f>
        <v>912</v>
      </c>
      <c r="D140" s="101">
        <f>'00111'!D134+'00192'!D134+'00200'!D134+'00226'!D134+'00282'!D134+'00328'!D134+'00368'!D134+'00446'!D134+'00498'!D134+'00551'!D134+'00585'!D134+'00982'!D134+'00986'!D134+'00989'!D134+'01019'!D134+'01083'!D134+'01084'!D134+'01144'!D134+'01154'!D134+'01171'!D134</f>
        <v>0</v>
      </c>
      <c r="E140" s="32">
        <f>'00111'!E134+'00192'!E134+'00200'!E134+'00226'!E134+'00282'!E134+'00328'!E134+'00368'!E134+'00446'!E134+'00498'!E134+'00551'!E134+'00585'!E134+'00982'!E134+'00986'!E134+'00989'!E134+'01019'!E134+'01083'!E134+'01084'!E134+'01144'!E134+'01154'!E134+'01171'!E134</f>
        <v>6493825</v>
      </c>
      <c r="F140" s="66">
        <f>SUM(F141:F157)</f>
        <v>253</v>
      </c>
      <c r="G140" s="66">
        <f t="shared" ref="G140" si="7">SUM(G141:G157)</f>
        <v>1379043.71</v>
      </c>
      <c r="H140" s="302">
        <f>SUM(H141:H157)</f>
        <v>1515802.1</v>
      </c>
    </row>
    <row r="141" spans="1:8" x14ac:dyDescent="0.25">
      <c r="A141" s="26" t="s">
        <v>257</v>
      </c>
      <c r="B141" s="26" t="s">
        <v>258</v>
      </c>
      <c r="C141" s="27">
        <f>'00111'!C135+'00192'!C135+'00200'!C135+'00226'!C135+'00282'!C135+'00328'!C135+'00368'!C135+'00446'!C135+'00498'!C135+'00551'!C135+'00585'!C135+'00982'!C135+'00986'!C135+'00989'!C135+'01019'!C135+'01083'!C135+'01084'!C135+'01144'!C135+'01154'!C135+'01171'!C135</f>
        <v>5</v>
      </c>
      <c r="D141" s="102">
        <v>2050</v>
      </c>
      <c r="E141" s="28">
        <f>'00111'!E135+'00192'!E135+'00200'!E135+'00226'!E135+'00282'!E135+'00328'!E135+'00368'!E135+'00446'!E135+'00498'!E135+'00551'!E135+'00585'!E135+'00982'!E135+'00986'!E135+'00989'!E135+'01019'!E135+'01083'!E135+'01084'!E135+'01144'!E135+'01154'!E135+'01171'!E135</f>
        <v>10250</v>
      </c>
      <c r="F141" s="64">
        <f>'00111'!F135+'00192'!F135+'00200'!F135+'00226'!F135+'00282'!F135+'00328'!F135+'00368'!F135+'00446'!F135+'00498'!F135+'00551'!F135+'00585'!F135+'00982'!F135+'00986'!F135+'00989'!F135+'01019'!F135+'01083'!F135+'01084'!F135+'01144'!F135+'01154'!F135+'01171'!F135</f>
        <v>0</v>
      </c>
      <c r="G141" s="64">
        <f>'00111'!G135+'00192'!G135+'00200'!G135+'00226'!G135+'00282'!G135+'00328'!G135+'00368'!G135+'00446'!G135+'00498'!G135+'00551'!G135+'00585'!G135+'00982'!G135+'00986'!G135+'00989'!G135+'01019'!G135+'01083'!G135+'01084'!G135+'01144'!G135+'01154'!G135+'01171'!G135</f>
        <v>0</v>
      </c>
      <c r="H141" s="187">
        <f>'00111'!H135+'00192'!H135+'00200'!H135+'00226'!H135+'00282'!H135+'00328'!H135+'00368'!H135+'00446'!H135+'00498'!H135+'00551'!H135+'00585'!H135+'00982'!H135+'00986'!H135+'00989'!H135+'01019'!H135+'01083'!H135+'01084'!H135+'01144'!H135+'01154'!H135+'01171'!H135</f>
        <v>0</v>
      </c>
    </row>
    <row r="142" spans="1:8" x14ac:dyDescent="0.25">
      <c r="A142" s="26" t="s">
        <v>259</v>
      </c>
      <c r="B142" s="26" t="s">
        <v>260</v>
      </c>
      <c r="C142" s="27">
        <f>'00111'!C136+'00192'!C136+'00200'!C136+'00226'!C136+'00282'!C136+'00328'!C136+'00368'!C136+'00446'!C136+'00498'!C136+'00551'!C136+'00585'!C136+'00982'!C136+'00986'!C136+'00989'!C136+'01019'!C136+'01083'!C136+'01084'!C136+'01144'!C136+'01154'!C136+'01171'!C136</f>
        <v>94</v>
      </c>
      <c r="D142" s="102">
        <v>5768.0851063829787</v>
      </c>
      <c r="E142" s="28">
        <f>'00111'!E136+'00192'!E136+'00200'!E136+'00226'!E136+'00282'!E136+'00328'!E136+'00368'!E136+'00446'!E136+'00498'!E136+'00551'!E136+'00585'!E136+'00982'!E136+'00986'!E136+'00989'!E136+'01019'!E136+'01083'!E136+'01084'!E136+'01144'!E136+'01154'!E136+'01171'!E136</f>
        <v>542200</v>
      </c>
      <c r="F142" s="64">
        <f>'00111'!F136+'00192'!F136+'00200'!F136+'00226'!F136+'00282'!F136+'00328'!F136+'00368'!F136+'00446'!F136+'00498'!F136+'00551'!F136+'00585'!F136+'00982'!F136+'00986'!F136+'00989'!F136+'01019'!F136+'01083'!F136+'01084'!F136+'01144'!F136+'01154'!F136+'01171'!F136</f>
        <v>60</v>
      </c>
      <c r="G142" s="64">
        <f>'00111'!G136+'00192'!G136+'00200'!G136+'00226'!G136+'00282'!G136+'00328'!G136+'00368'!G136+'00446'!G136+'00498'!G136+'00551'!G136+'00585'!G136+'00982'!G136+'00986'!G136+'00989'!G136+'01019'!G136+'01083'!G136+'01084'!G136+'01144'!G136+'01154'!G136+'01171'!G136</f>
        <v>386631</v>
      </c>
      <c r="H142" s="187">
        <f>'00111'!H136+'00192'!H136+'00200'!H136+'00226'!H136+'00282'!H136+'00328'!H136+'00368'!H136+'00446'!H136+'00498'!H136+'00551'!H136+'00585'!H136+'00982'!H136+'00986'!H136+'00989'!H136+'01019'!H136+'01083'!H136+'01084'!H136+'01144'!H136+'01154'!H136+'01171'!H136</f>
        <v>432499</v>
      </c>
    </row>
    <row r="143" spans="1:8" x14ac:dyDescent="0.25">
      <c r="A143" s="26" t="s">
        <v>261</v>
      </c>
      <c r="B143" s="26" t="s">
        <v>262</v>
      </c>
      <c r="C143" s="27">
        <f>'00111'!C137+'00192'!C137+'00200'!C137+'00226'!C137+'00282'!C137+'00328'!C137+'00368'!C137+'00446'!C137+'00498'!C137+'00551'!C137+'00585'!C137+'00982'!C137+'00986'!C137+'00989'!C137+'01019'!C137+'01083'!C137+'01084'!C137+'01144'!C137+'01154'!C137+'01171'!C137</f>
        <v>29</v>
      </c>
      <c r="D143" s="102">
        <v>16024.137931034482</v>
      </c>
      <c r="E143" s="28">
        <f>'00111'!E137+'00192'!E137+'00200'!E137+'00226'!E137+'00282'!E137+'00328'!E137+'00368'!E137+'00446'!E137+'00498'!E137+'00551'!E137+'00585'!E137+'00982'!E137+'00986'!E137+'00989'!E137+'01019'!E137+'01083'!E137+'01084'!E137+'01144'!E137+'01154'!E137+'01171'!E137</f>
        <v>464700</v>
      </c>
      <c r="F143" s="64">
        <f>'00111'!F137+'00192'!F137+'00200'!F137+'00226'!F137+'00282'!F137+'00328'!F137+'00368'!F137+'00446'!F137+'00498'!F137+'00551'!F137+'00585'!F137+'00982'!F137+'00986'!F137+'00989'!F137+'01019'!F137+'01083'!F137+'01084'!F137+'01144'!F137+'01154'!F137+'01171'!F137</f>
        <v>4</v>
      </c>
      <c r="G143" s="64">
        <f>'00111'!G137+'00192'!G137+'00200'!G137+'00226'!G137+'00282'!G137+'00328'!G137+'00368'!G137+'00446'!G137+'00498'!G137+'00551'!G137+'00585'!G137+'00982'!G137+'00986'!G137+'00989'!G137+'01019'!G137+'01083'!G137+'01084'!G137+'01144'!G137+'01154'!G137+'01171'!G137</f>
        <v>63146</v>
      </c>
      <c r="H143" s="187">
        <f>'00111'!H137+'00192'!H137+'00200'!H137+'00226'!H137+'00282'!H137+'00328'!H137+'00368'!H137+'00446'!H137+'00498'!H137+'00551'!H137+'00585'!H137+'00982'!H137+'00986'!H137+'00989'!H137+'01019'!H137+'01083'!H137+'01084'!H137+'01144'!H137+'01154'!H137+'01171'!H137</f>
        <v>88746</v>
      </c>
    </row>
    <row r="144" spans="1:8" ht="31.5" x14ac:dyDescent="0.25">
      <c r="A144" s="26" t="s">
        <v>263</v>
      </c>
      <c r="B144" s="26" t="s">
        <v>264</v>
      </c>
      <c r="C144" s="27">
        <f>'00111'!C138+'00192'!C138+'00200'!C138+'00226'!C138+'00282'!C138+'00328'!C138+'00368'!C138+'00446'!C138+'00498'!C138+'00551'!C138+'00585'!C138+'00982'!C138+'00986'!C138+'00989'!C138+'01019'!C138+'01083'!C138+'01084'!C138+'01144'!C138+'01154'!C138+'01171'!C138</f>
        <v>19</v>
      </c>
      <c r="D144" s="102">
        <v>2507.8947368421054</v>
      </c>
      <c r="E144" s="28">
        <f>'00111'!E138+'00192'!E138+'00200'!E138+'00226'!E138+'00282'!E138+'00328'!E138+'00368'!E138+'00446'!E138+'00498'!E138+'00551'!E138+'00585'!E138+'00982'!E138+'00986'!E138+'00989'!E138+'01019'!E138+'01083'!E138+'01084'!E138+'01144'!E138+'01154'!E138+'01171'!E138</f>
        <v>47650</v>
      </c>
      <c r="F144" s="64">
        <f>'00111'!F138+'00192'!F138+'00200'!F138+'00226'!F138+'00282'!F138+'00328'!F138+'00368'!F138+'00446'!F138+'00498'!F138+'00551'!F138+'00585'!F138+'00982'!F138+'00986'!F138+'00989'!F138+'01019'!F138+'01083'!F138+'01084'!F138+'01144'!F138+'01154'!F138+'01171'!F138</f>
        <v>9</v>
      </c>
      <c r="G144" s="64">
        <f>'00111'!G138+'00192'!G138+'00200'!G138+'00226'!G138+'00282'!G138+'00328'!G138+'00368'!G138+'00446'!G138+'00498'!G138+'00551'!G138+'00585'!G138+'00982'!G138+'00986'!G138+'00989'!G138+'01019'!G138+'01083'!G138+'01084'!G138+'01144'!G138+'01154'!G138+'01171'!G138</f>
        <v>4730</v>
      </c>
      <c r="H144" s="187">
        <f>'00111'!H138+'00192'!H138+'00200'!H138+'00226'!H138+'00282'!H138+'00328'!H138+'00368'!H138+'00446'!H138+'00498'!H138+'00551'!H138+'00585'!H138+'00982'!H138+'00986'!H138+'00989'!H138+'01019'!H138+'01083'!H138+'01084'!H138+'01144'!H138+'01154'!H138+'01171'!H138</f>
        <v>10505</v>
      </c>
    </row>
    <row r="145" spans="1:8" x14ac:dyDescent="0.25">
      <c r="A145" s="26" t="s">
        <v>265</v>
      </c>
      <c r="B145" s="26" t="s">
        <v>266</v>
      </c>
      <c r="C145" s="27">
        <f>'00111'!C139+'00192'!C139+'00200'!C139+'00226'!C139+'00282'!C139+'00328'!C139+'00368'!C139+'00446'!C139+'00498'!C139+'00551'!C139+'00585'!C139+'00982'!C139+'00986'!C139+'00989'!C139+'01019'!C139+'01083'!C139+'01084'!C139+'01144'!C139+'01154'!C139+'01171'!C139</f>
        <v>97</v>
      </c>
      <c r="D145" s="102">
        <v>1957.73</v>
      </c>
      <c r="E145" s="28">
        <f>'00111'!E139+'00192'!E139+'00200'!E139+'00226'!E139+'00282'!E139+'00328'!E139+'00368'!E139+'00446'!E139+'00498'!E139+'00551'!E139+'00585'!E139+'00982'!E139+'00986'!E139+'00989'!E139+'01019'!E139+'01083'!E139+'01084'!E139+'01144'!E139+'01154'!E139+'01171'!E139</f>
        <v>189900</v>
      </c>
      <c r="F145" s="64">
        <f>'00111'!F139+'00192'!F139+'00200'!F139+'00226'!F139+'00282'!F139+'00328'!F139+'00368'!F139+'00446'!F139+'00498'!F139+'00551'!F139+'00585'!F139+'00982'!F139+'00986'!F139+'00989'!F139+'01019'!F139+'01083'!F139+'01084'!F139+'01144'!F139+'01154'!F139+'01171'!F139</f>
        <v>7</v>
      </c>
      <c r="G145" s="64">
        <f>'00111'!G139+'00192'!G139+'00200'!G139+'00226'!G139+'00282'!G139+'00328'!G139+'00368'!G139+'00446'!G139+'00498'!G139+'00551'!G139+'00585'!G139+'00982'!G139+'00986'!G139+'00989'!G139+'01019'!G139+'01083'!G139+'01084'!G139+'01144'!G139+'01154'!G139+'01171'!G139</f>
        <v>10837</v>
      </c>
      <c r="H145" s="187">
        <f>'00111'!H139+'00192'!H139+'00200'!H139+'00226'!H139+'00282'!H139+'00328'!H139+'00368'!H139+'00446'!H139+'00498'!H139+'00551'!H139+'00585'!H139+'00982'!H139+'00986'!H139+'00989'!H139+'01019'!H139+'01083'!H139+'01084'!H139+'01144'!H139+'01154'!H139+'01171'!H139</f>
        <v>14397</v>
      </c>
    </row>
    <row r="146" spans="1:8" x14ac:dyDescent="0.25">
      <c r="A146" s="26" t="s">
        <v>267</v>
      </c>
      <c r="B146" s="26" t="s">
        <v>268</v>
      </c>
      <c r="C146" s="27">
        <f>'00111'!C140+'00192'!C140+'00200'!C140+'00226'!C140+'00282'!C140+'00328'!C140+'00368'!C140+'00446'!C140+'00498'!C140+'00551'!C140+'00585'!C140+'00982'!C140+'00986'!C140+'00989'!C140+'01019'!C140+'01083'!C140+'01084'!C140+'01144'!C140+'01154'!C140+'01171'!C140</f>
        <v>24</v>
      </c>
      <c r="D146" s="102">
        <v>4316.666666666667</v>
      </c>
      <c r="E146" s="28">
        <f>'00111'!E140+'00192'!E140+'00200'!E140+'00226'!E140+'00282'!E140+'00328'!E140+'00368'!E140+'00446'!E140+'00498'!E140+'00551'!E140+'00585'!E140+'00982'!E140+'00986'!E140+'00989'!E140+'01019'!E140+'01083'!E140+'01084'!E140+'01144'!E140+'01154'!E140+'01171'!E140</f>
        <v>103600</v>
      </c>
      <c r="F146" s="64">
        <f>'00111'!F140+'00192'!F140+'00200'!F140+'00226'!F140+'00282'!F140+'00328'!F140+'00368'!F140+'00446'!F140+'00498'!F140+'00551'!F140+'00585'!F140+'00982'!F140+'00986'!F140+'00989'!F140+'01019'!F140+'01083'!F140+'01084'!F140+'01144'!F140+'01154'!F140+'01171'!F140</f>
        <v>3</v>
      </c>
      <c r="G146" s="64">
        <f>'00111'!G140+'00192'!G140+'00200'!G140+'00226'!G140+'00282'!G140+'00328'!G140+'00368'!G140+'00446'!G140+'00498'!G140+'00551'!G140+'00585'!G140+'00982'!G140+'00986'!G140+'00989'!G140+'01019'!G140+'01083'!G140+'01084'!G140+'01144'!G140+'01154'!G140+'01171'!G140</f>
        <v>46886</v>
      </c>
      <c r="H146" s="187">
        <f>'00111'!H140+'00192'!H140+'00200'!H140+'00226'!H140+'00282'!H140+'00328'!H140+'00368'!H140+'00446'!H140+'00498'!H140+'00551'!H140+'00585'!H140+'00982'!H140+'00986'!H140+'00989'!H140+'01019'!H140+'01083'!H140+'01084'!H140+'01144'!H140+'01154'!H140+'01171'!H140</f>
        <v>46886</v>
      </c>
    </row>
    <row r="147" spans="1:8" x14ac:dyDescent="0.25">
      <c r="A147" s="26" t="s">
        <v>269</v>
      </c>
      <c r="B147" s="26" t="s">
        <v>270</v>
      </c>
      <c r="C147" s="27">
        <f>'00111'!C141+'00192'!C141+'00200'!C141+'00226'!C141+'00282'!C141+'00328'!C141+'00368'!C141+'00446'!C141+'00498'!C141+'00551'!C141+'00585'!C141+'00982'!C141+'00986'!C141+'00989'!C141+'01019'!C141+'01083'!C141+'01084'!C141+'01144'!C141+'01154'!C141+'01171'!C141</f>
        <v>32</v>
      </c>
      <c r="D147" s="102">
        <v>1299.6875</v>
      </c>
      <c r="E147" s="28">
        <f>'00111'!E141+'00192'!E141+'00200'!E141+'00226'!E141+'00282'!E141+'00328'!E141+'00368'!E141+'00446'!E141+'00498'!E141+'00551'!E141+'00585'!E141+'00982'!E141+'00986'!E141+'00989'!E141+'01019'!E141+'01083'!E141+'01084'!E141+'01144'!E141+'01154'!E141+'01171'!E141</f>
        <v>41590</v>
      </c>
      <c r="F147" s="64">
        <f>'00111'!F141+'00192'!F141+'00200'!F141+'00226'!F141+'00282'!F141+'00328'!F141+'00368'!F141+'00446'!F141+'00498'!F141+'00551'!F141+'00585'!F141+'00982'!F141+'00986'!F141+'00989'!F141+'01019'!F141+'01083'!F141+'01084'!F141+'01144'!F141+'01154'!F141+'01171'!F141</f>
        <v>10</v>
      </c>
      <c r="G147" s="64">
        <f>'00111'!G141+'00192'!G141+'00200'!G141+'00226'!G141+'00282'!G141+'00328'!G141+'00368'!G141+'00446'!G141+'00498'!G141+'00551'!G141+'00585'!G141+'00982'!G141+'00986'!G141+'00989'!G141+'01019'!G141+'01083'!G141+'01084'!G141+'01144'!G141+'01154'!G141+'01171'!G141</f>
        <v>45356</v>
      </c>
      <c r="H147" s="187">
        <f>'00111'!H141+'00192'!H141+'00200'!H141+'00226'!H141+'00282'!H141+'00328'!H141+'00368'!H141+'00446'!H141+'00498'!H141+'00551'!H141+'00585'!H141+'00982'!H141+'00986'!H141+'00989'!H141+'01019'!H141+'01083'!H141+'01084'!H141+'01144'!H141+'01154'!H141+'01171'!H141</f>
        <v>50048</v>
      </c>
    </row>
    <row r="148" spans="1:8" x14ac:dyDescent="0.25">
      <c r="A148" s="26" t="s">
        <v>271</v>
      </c>
      <c r="B148" s="26" t="s">
        <v>272</v>
      </c>
      <c r="C148" s="27">
        <f>'00111'!C142+'00192'!C142+'00200'!C142+'00226'!C142+'00282'!C142+'00328'!C142+'00368'!C142+'00446'!C142+'00498'!C142+'00551'!C142+'00585'!C142+'00982'!C142+'00986'!C142+'00989'!C142+'01019'!C142+'01083'!C142+'01084'!C142+'01144'!C142+'01154'!C142+'01171'!C142</f>
        <v>17</v>
      </c>
      <c r="D148" s="102">
        <v>1072.9411764705883</v>
      </c>
      <c r="E148" s="28">
        <f>'00111'!E142+'00192'!E142+'00200'!E142+'00226'!E142+'00282'!E142+'00328'!E142+'00368'!E142+'00446'!E142+'00498'!E142+'00551'!E142+'00585'!E142+'00982'!E142+'00986'!E142+'00989'!E142+'01019'!E142+'01083'!E142+'01084'!E142+'01144'!E142+'01154'!E142+'01171'!E142</f>
        <v>18240</v>
      </c>
      <c r="F148" s="64">
        <f>'00111'!F142+'00192'!F142+'00200'!F142+'00226'!F142+'00282'!F142+'00328'!F142+'00368'!F142+'00446'!F142+'00498'!F142+'00551'!F142+'00585'!F142+'00982'!F142+'00986'!F142+'00989'!F142+'01019'!F142+'01083'!F142+'01084'!F142+'01144'!F142+'01154'!F142+'01171'!F142</f>
        <v>1</v>
      </c>
      <c r="G148" s="64">
        <f>'00111'!G142+'00192'!G142+'00200'!G142+'00226'!G142+'00282'!G142+'00328'!G142+'00368'!G142+'00446'!G142+'00498'!G142+'00551'!G142+'00585'!G142+'00982'!G142+'00986'!G142+'00989'!G142+'01019'!G142+'01083'!G142+'01084'!G142+'01144'!G142+'01154'!G142+'01171'!G142</f>
        <v>5577</v>
      </c>
      <c r="H148" s="187">
        <f>'00111'!H142+'00192'!H142+'00200'!H142+'00226'!H142+'00282'!H142+'00328'!H142+'00368'!H142+'00446'!H142+'00498'!H142+'00551'!H142+'00585'!H142+'00982'!H142+'00986'!H142+'00989'!H142+'01019'!H142+'01083'!H142+'01084'!H142+'01144'!H142+'01154'!H142+'01171'!H142</f>
        <v>5577</v>
      </c>
    </row>
    <row r="149" spans="1:8" x14ac:dyDescent="0.25">
      <c r="A149" s="26" t="s">
        <v>273</v>
      </c>
      <c r="B149" s="26" t="s">
        <v>274</v>
      </c>
      <c r="C149" s="27">
        <f>'00111'!C143+'00192'!C143+'00200'!C143+'00226'!C143+'00282'!C143+'00328'!C143+'00368'!C143+'00446'!C143+'00498'!C143+'00551'!C143+'00585'!C143+'00982'!C143+'00986'!C143+'00989'!C143+'01019'!C143+'01083'!C143+'01084'!C143+'01144'!C143+'01154'!C143+'01171'!C143</f>
        <v>6</v>
      </c>
      <c r="D149" s="102">
        <v>2516.6666666666665</v>
      </c>
      <c r="E149" s="28">
        <f>'00111'!E143+'00192'!E143+'00200'!E143+'00226'!E143+'00282'!E143+'00328'!E143+'00368'!E143+'00446'!E143+'00498'!E143+'00551'!E143+'00585'!E143+'00982'!E143+'00986'!E143+'00989'!E143+'01019'!E143+'01083'!E143+'01084'!E143+'01144'!E143+'01154'!E143+'01171'!E143</f>
        <v>15100</v>
      </c>
      <c r="F149" s="64">
        <f>'00111'!F143+'00192'!F143+'00200'!F143+'00226'!F143+'00282'!F143+'00328'!F143+'00368'!F143+'00446'!F143+'00498'!F143+'00551'!F143+'00585'!F143+'00982'!F143+'00986'!F143+'00989'!F143+'01019'!F143+'01083'!F143+'01084'!F143+'01144'!F143+'01154'!F143+'01171'!F143</f>
        <v>1</v>
      </c>
      <c r="G149" s="64">
        <f>'00111'!G143+'00192'!G143+'00200'!G143+'00226'!G143+'00282'!G143+'00328'!G143+'00368'!G143+'00446'!G143+'00498'!G143+'00551'!G143+'00585'!G143+'00982'!G143+'00986'!G143+'00989'!G143+'01019'!G143+'01083'!G143+'01084'!G143+'01144'!G143+'01154'!G143+'01171'!G143</f>
        <v>5350</v>
      </c>
      <c r="H149" s="187">
        <f>'00111'!H143+'00192'!H143+'00200'!H143+'00226'!H143+'00282'!H143+'00328'!H143+'00368'!H143+'00446'!H143+'00498'!H143+'00551'!H143+'00585'!H143+'00982'!H143+'00986'!H143+'00989'!H143+'01019'!H143+'01083'!H143+'01084'!H143+'01144'!H143+'01154'!H143+'01171'!H143</f>
        <v>5350</v>
      </c>
    </row>
    <row r="150" spans="1:8" x14ac:dyDescent="0.25">
      <c r="A150" s="26" t="s">
        <v>275</v>
      </c>
      <c r="B150" s="26" t="s">
        <v>276</v>
      </c>
      <c r="C150" s="27">
        <f>'00111'!C144+'00192'!C144+'00200'!C144+'00226'!C144+'00282'!C144+'00328'!C144+'00368'!C144+'00446'!C144+'00498'!C144+'00551'!C144+'00585'!C144+'00982'!C144+'00986'!C144+'00989'!C144+'01019'!C144+'01083'!C144+'01084'!C144+'01144'!C144+'01154'!C144+'01171'!C144</f>
        <v>18</v>
      </c>
      <c r="D150" s="102">
        <v>2538.8888888888887</v>
      </c>
      <c r="E150" s="28">
        <f>'00111'!E144+'00192'!E144+'00200'!E144+'00226'!E144+'00282'!E144+'00328'!E144+'00368'!E144+'00446'!E144+'00498'!E144+'00551'!E144+'00585'!E144+'00982'!E144+'00986'!E144+'00989'!E144+'01019'!E144+'01083'!E144+'01084'!E144+'01144'!E144+'01154'!E144+'01171'!E144</f>
        <v>45700</v>
      </c>
      <c r="F150" s="64">
        <f>'00111'!F144+'00192'!F144+'00200'!F144+'00226'!F144+'00282'!F144+'00328'!F144+'00368'!F144+'00446'!F144+'00498'!F144+'00551'!F144+'00585'!F144+'00982'!F144+'00986'!F144+'00989'!F144+'01019'!F144+'01083'!F144+'01084'!F144+'01144'!F144+'01154'!F144+'01171'!F144</f>
        <v>1</v>
      </c>
      <c r="G150" s="64">
        <f>'00111'!G144+'00192'!G144+'00200'!G144+'00226'!G144+'00282'!G144+'00328'!G144+'00368'!G144+'00446'!G144+'00498'!G144+'00551'!G144+'00585'!G144+'00982'!G144+'00986'!G144+'00989'!G144+'01019'!G144+'01083'!G144+'01084'!G144+'01144'!G144+'01154'!G144+'01171'!G144</f>
        <v>4321</v>
      </c>
      <c r="H150" s="187">
        <f>'00111'!H144+'00192'!H144+'00200'!H144+'00226'!H144+'00282'!H144+'00328'!H144+'00368'!H144+'00446'!H144+'00498'!H144+'00551'!H144+'00585'!H144+'00982'!H144+'00986'!H144+'00989'!H144+'01019'!H144+'01083'!H144+'01084'!H144+'01144'!H144+'01154'!H144+'01171'!H144</f>
        <v>4321</v>
      </c>
    </row>
    <row r="151" spans="1:8" x14ac:dyDescent="0.25">
      <c r="A151" s="26" t="s">
        <v>277</v>
      </c>
      <c r="B151" s="26" t="s">
        <v>278</v>
      </c>
      <c r="C151" s="27">
        <f>'00111'!C145+'00192'!C145+'00200'!C145+'00226'!C145+'00282'!C145+'00328'!C145+'00368'!C145+'00446'!C145+'00498'!C145+'00551'!C145+'00585'!C145+'00982'!C145+'00986'!C145+'00989'!C145+'01019'!C145+'01083'!C145+'01084'!C145+'01144'!C145+'01154'!C145+'01171'!C145</f>
        <v>66</v>
      </c>
      <c r="D151" s="102">
        <v>3696.212121212121</v>
      </c>
      <c r="E151" s="28">
        <f>'00111'!E145+'00192'!E145+'00200'!E145+'00226'!E145+'00282'!E145+'00328'!E145+'00368'!E145+'00446'!E145+'00498'!E145+'00551'!E145+'00585'!E145+'00982'!E145+'00986'!E145+'00989'!E145+'01019'!E145+'01083'!E145+'01084'!E145+'01144'!E145+'01154'!E145+'01171'!E145</f>
        <v>243950</v>
      </c>
      <c r="F151" s="64">
        <f>'00111'!F145+'00192'!F145+'00200'!F145+'00226'!F145+'00282'!F145+'00328'!F145+'00368'!F145+'00446'!F145+'00498'!F145+'00551'!F145+'00585'!F145+'00982'!F145+'00986'!F145+'00989'!F145+'01019'!F145+'01083'!F145+'01084'!F145+'01144'!F145+'01154'!F145+'01171'!F145</f>
        <v>5</v>
      </c>
      <c r="G151" s="64">
        <f>'00111'!G145+'00192'!G145+'00200'!G145+'00226'!G145+'00282'!G145+'00328'!G145+'00368'!G145+'00446'!G145+'00498'!G145+'00551'!G145+'00585'!G145+'00982'!G145+'00986'!G145+'00989'!G145+'01019'!G145+'01083'!G145+'01084'!G145+'01144'!G145+'01154'!G145+'01171'!G145</f>
        <v>24800</v>
      </c>
      <c r="H151" s="187">
        <f>'00111'!H145+'00192'!H145+'00200'!H145+'00226'!H145+'00282'!H145+'00328'!H145+'00368'!H145+'00446'!H145+'00498'!H145+'00551'!H145+'00585'!H145+'00982'!H145+'00986'!H145+'00989'!H145+'01019'!H145+'01083'!H145+'01084'!H145+'01144'!H145+'01154'!H145+'01171'!H145</f>
        <v>24800</v>
      </c>
    </row>
    <row r="152" spans="1:8" x14ac:dyDescent="0.25">
      <c r="A152" s="26" t="s">
        <v>279</v>
      </c>
      <c r="B152" s="26" t="s">
        <v>280</v>
      </c>
      <c r="C152" s="27">
        <f>'00111'!C146+'00192'!C146+'00200'!C146+'00226'!C146+'00282'!C146+'00328'!C146+'00368'!C146+'00446'!C146+'00498'!C146+'00551'!C146+'00585'!C146+'00982'!C146+'00986'!C146+'00989'!C146+'01019'!C146+'01083'!C146+'01084'!C146+'01144'!C146+'01154'!C146+'01171'!C146</f>
        <v>171</v>
      </c>
      <c r="D152" s="102">
        <v>550.58479532163744</v>
      </c>
      <c r="E152" s="28">
        <f>'00111'!E146+'00192'!E146+'00200'!E146+'00226'!E146+'00282'!E146+'00328'!E146+'00368'!E146+'00446'!E146+'00498'!E146+'00551'!E146+'00585'!E146+'00982'!E146+'00986'!E146+'00989'!E146+'01019'!E146+'01083'!E146+'01084'!E146+'01144'!E146+'01154'!E146+'01171'!E146</f>
        <v>94150</v>
      </c>
      <c r="F152" s="64">
        <f>'00111'!F146+'00192'!F146+'00200'!F146+'00226'!F146+'00282'!F146+'00328'!F146+'00368'!F146+'00446'!F146+'00498'!F146+'00551'!F146+'00585'!F146+'00982'!F146+'00986'!F146+'00989'!F146+'01019'!F146+'01083'!F146+'01084'!F146+'01144'!F146+'01154'!F146+'01171'!F146</f>
        <v>65</v>
      </c>
      <c r="G152" s="64">
        <f>'00111'!G146+'00192'!G146+'00200'!G146+'00226'!G146+'00282'!G146+'00328'!G146+'00368'!G146+'00446'!G146+'00498'!G146+'00551'!G146+'00585'!G146+'00982'!G146+'00986'!G146+'00989'!G146+'01019'!G146+'01083'!G146+'01084'!G146+'01144'!G146+'01154'!G146+'01171'!G146</f>
        <v>1579.5</v>
      </c>
      <c r="H152" s="187">
        <f>'00111'!H146+'00192'!H146+'00200'!H146+'00226'!H146+'00282'!H146+'00328'!H146+'00368'!H146+'00446'!H146+'00498'!H146+'00551'!H146+'00585'!H146+'00982'!H146+'00986'!H146+'00989'!H146+'01019'!H146+'01083'!H146+'01084'!H146+'01144'!H146+'01154'!H146+'01171'!H146</f>
        <v>32037.5</v>
      </c>
    </row>
    <row r="153" spans="1:8" x14ac:dyDescent="0.25">
      <c r="A153" s="26" t="s">
        <v>281</v>
      </c>
      <c r="B153" s="26" t="s">
        <v>282</v>
      </c>
      <c r="C153" s="27">
        <f>'00111'!C147+'00192'!C147+'00200'!C147+'00226'!C147+'00282'!C147+'00328'!C147+'00368'!C147+'00446'!C147+'00498'!C147+'00551'!C147+'00585'!C147+'00982'!C147+'00986'!C147+'00989'!C147+'01019'!C147+'01083'!C147+'01084'!C147+'01144'!C147+'01154'!C147+'01171'!C147</f>
        <v>189</v>
      </c>
      <c r="D153" s="102">
        <v>1179.0740740740741</v>
      </c>
      <c r="E153" s="28">
        <f>'00111'!E147+'00192'!E147+'00200'!E147+'00226'!E147+'00282'!E147+'00328'!E147+'00368'!E147+'00446'!E147+'00498'!E147+'00551'!E147+'00585'!E147+'00982'!E147+'00986'!E147+'00989'!E147+'01019'!E147+'01083'!E147+'01084'!E147+'01144'!E147+'01154'!E147+'01171'!E147</f>
        <v>222845</v>
      </c>
      <c r="F153" s="64">
        <f>'00111'!F147+'00192'!F147+'00200'!F147+'00226'!F147+'00282'!F147+'00328'!F147+'00368'!F147+'00446'!F147+'00498'!F147+'00551'!F147+'00585'!F147+'00982'!F147+'00986'!F147+'00989'!F147+'01019'!F147+'01083'!F147+'01084'!F147+'01144'!F147+'01154'!F147+'01171'!F147</f>
        <v>66</v>
      </c>
      <c r="G153" s="64">
        <f>'00111'!G147+'00192'!G147+'00200'!G147+'00226'!G147+'00282'!G147+'00328'!G147+'00368'!G147+'00446'!G147+'00498'!G147+'00551'!G147+'00585'!G147+'00982'!G147+'00986'!G147+'00989'!G147+'01019'!G147+'01083'!G147+'01084'!G147+'01144'!G147+'01154'!G147+'01171'!G147</f>
        <v>69659.709999999992</v>
      </c>
      <c r="H153" s="187">
        <f>'00111'!H147+'00192'!H147+'00200'!H147+'00226'!H147+'00282'!H147+'00328'!H147+'00368'!H147+'00446'!H147+'00498'!H147+'00551'!H147+'00585'!H147+'00982'!H147+'00986'!H147+'00989'!H147+'01019'!H147+'01083'!H147+'01084'!H147+'01144'!H147+'01154'!H147+'01171'!H147</f>
        <v>88295.1</v>
      </c>
    </row>
    <row r="154" spans="1:8" x14ac:dyDescent="0.25">
      <c r="A154" s="26" t="s">
        <v>283</v>
      </c>
      <c r="B154" s="26" t="s">
        <v>284</v>
      </c>
      <c r="C154" s="27">
        <f>'00111'!C148+'00192'!C148+'00200'!C148+'00226'!C148+'00282'!C148+'00328'!C148+'00368'!C148+'00446'!C148+'00498'!C148+'00551'!C148+'00585'!C148+'00982'!C148+'00986'!C148+'00989'!C148+'01019'!C148+'01083'!C148+'01084'!C148+'01144'!C148+'01154'!C148+'01171'!C148</f>
        <v>80</v>
      </c>
      <c r="D154" s="102">
        <v>40000</v>
      </c>
      <c r="E154" s="28">
        <f>'00111'!E148+'00192'!E148+'00200'!E148+'00226'!E148+'00282'!E148+'00328'!E148+'00368'!E148+'00446'!E148+'00498'!E148+'00551'!E148+'00585'!E148+'00982'!E148+'00986'!E148+'00989'!E148+'01019'!E148+'01083'!E148+'01084'!E148+'01144'!E148+'01154'!E148+'01171'!E148</f>
        <v>3200000</v>
      </c>
      <c r="F154" s="64">
        <f>'00111'!F148+'00192'!F148+'00200'!F148+'00226'!F148+'00282'!F148+'00328'!F148+'00368'!F148+'00446'!F148+'00498'!F148+'00551'!F148+'00585'!F148+'00982'!F148+'00986'!F148+'00989'!F148+'01019'!F148+'01083'!F148+'01084'!F148+'01144'!F148+'01154'!F148+'01171'!F148</f>
        <v>18</v>
      </c>
      <c r="G154" s="64">
        <f>'00111'!G148+'00192'!G148+'00200'!G148+'00226'!G148+'00282'!G148+'00328'!G148+'00368'!G148+'00446'!G148+'00498'!G148+'00551'!G148+'00585'!G148+'00982'!G148+'00986'!G148+'00989'!G148+'01019'!G148+'01083'!G148+'01084'!G148+'01144'!G148+'01154'!G148+'01171'!G148</f>
        <v>696980.5</v>
      </c>
      <c r="H154" s="187">
        <f>'00111'!H148+'00192'!H148+'00200'!H148+'00226'!H148+'00282'!H148+'00328'!H148+'00368'!H148+'00446'!H148+'00498'!H148+'00551'!H148+'00585'!H148+'00982'!H148+'00986'!H148+'00989'!H148+'01019'!H148+'01083'!H148+'01084'!H148+'01144'!H148+'01154'!H148+'01171'!H148</f>
        <v>696980.5</v>
      </c>
    </row>
    <row r="155" spans="1:8" x14ac:dyDescent="0.25">
      <c r="A155" s="26" t="s">
        <v>285</v>
      </c>
      <c r="B155" s="26" t="s">
        <v>286</v>
      </c>
      <c r="C155" s="27">
        <f>'00111'!C149+'00192'!C149+'00200'!C149+'00226'!C149+'00282'!C149+'00328'!C149+'00368'!C149+'00446'!C149+'00498'!C149+'00551'!C149+'00585'!C149+'00982'!C149+'00986'!C149+'00989'!C149+'01019'!C149+'01083'!C149+'01084'!C149+'01144'!C149+'01154'!C149+'01171'!C149</f>
        <v>12</v>
      </c>
      <c r="D155" s="102">
        <v>8933.3333333333339</v>
      </c>
      <c r="E155" s="28">
        <f>'00111'!E149+'00192'!E149+'00200'!E149+'00226'!E149+'00282'!E149+'00328'!E149+'00368'!E149+'00446'!E149+'00498'!E149+'00551'!E149+'00585'!E149+'00982'!E149+'00986'!E149+'00989'!E149+'01019'!E149+'01083'!E149+'01084'!E149+'01144'!E149+'01154'!E149+'01171'!E149</f>
        <v>107200</v>
      </c>
      <c r="F155" s="64">
        <f>'00111'!F149+'00192'!F149+'00200'!F149+'00226'!F149+'00282'!F149+'00328'!F149+'00368'!F149+'00446'!F149+'00498'!F149+'00551'!F149+'00585'!F149+'00982'!F149+'00986'!F149+'00989'!F149+'01019'!F149+'01083'!F149+'01084'!F149+'01144'!F149+'01154'!F149+'01171'!F149</f>
        <v>1</v>
      </c>
      <c r="G155" s="64">
        <f>'00111'!G149+'00192'!G149+'00200'!G149+'00226'!G149+'00282'!G149+'00328'!G149+'00368'!G149+'00446'!G149+'00498'!G149+'00551'!G149+'00585'!G149+'00982'!G149+'00986'!G149+'00989'!G149+'01019'!G149+'01083'!G149+'01084'!G149+'01144'!G149+'01154'!G149+'01171'!G149</f>
        <v>11020</v>
      </c>
      <c r="H155" s="187">
        <f>'00111'!H149+'00192'!H149+'00200'!H149+'00226'!H149+'00282'!H149+'00328'!H149+'00368'!H149+'00446'!H149+'00498'!H149+'00551'!H149+'00585'!H149+'00982'!H149+'00986'!H149+'00989'!H149+'01019'!H149+'01083'!H149+'01084'!H149+'01144'!H149+'01154'!H149+'01171'!H149</f>
        <v>11020</v>
      </c>
    </row>
    <row r="156" spans="1:8" ht="47.25" x14ac:dyDescent="0.25">
      <c r="A156" s="26" t="s">
        <v>287</v>
      </c>
      <c r="B156" s="26" t="s">
        <v>288</v>
      </c>
      <c r="C156" s="27">
        <f>'00111'!C150+'00192'!C150+'00200'!C150+'00226'!C150+'00282'!C150+'00328'!C150+'00368'!C150+'00446'!C150+'00498'!C150+'00551'!C150+'00585'!C150+'00982'!C150+'00986'!C150+'00989'!C150+'01019'!C150+'01083'!C150+'01084'!C150+'01144'!C150+'01154'!C150+'01171'!C150</f>
        <v>53</v>
      </c>
      <c r="D156" s="102">
        <v>21636.792452830188</v>
      </c>
      <c r="E156" s="28">
        <f>'00111'!E150+'00192'!E150+'00200'!E150+'00226'!E150+'00282'!E150+'00328'!E150+'00368'!E150+'00446'!E150+'00498'!E150+'00551'!E150+'00585'!E150+'00982'!E150+'00986'!E150+'00989'!E150+'01019'!E150+'01083'!E150+'01084'!E150+'01144'!E150+'01154'!E150+'01171'!E150</f>
        <v>1146750</v>
      </c>
      <c r="F156" s="64">
        <f>'00111'!F150+'00192'!F150+'00200'!F150+'00226'!F150+'00282'!F150+'00328'!F150+'00368'!F150+'00446'!F150+'00498'!F150+'00551'!F150+'00585'!F150+'00982'!F150+'00986'!F150+'00989'!F150+'01019'!F150+'01083'!F150+'01084'!F150+'01144'!F150+'01154'!F150+'01171'!F150</f>
        <v>0</v>
      </c>
      <c r="G156" s="64">
        <f>'00111'!G150+'00192'!G150+'00200'!G150+'00226'!G150+'00282'!G150+'00328'!G150+'00368'!G150+'00446'!G150+'00498'!G150+'00551'!G150+'00585'!G150+'00982'!G150+'00986'!G150+'00989'!G150+'01019'!G150+'01083'!G150+'01084'!G150+'01144'!G150+'01154'!G150+'01171'!G150</f>
        <v>0</v>
      </c>
      <c r="H156" s="187">
        <f>'00111'!H150+'00192'!H150+'00200'!H150+'00226'!H150+'00282'!H150+'00328'!H150+'00368'!H150+'00446'!H150+'00498'!H150+'00551'!H150+'00585'!H150+'00982'!H150+'00986'!H150+'00989'!H150+'01019'!H150+'01083'!H150+'01084'!H150+'01144'!H150+'01154'!H150+'01171'!H150</f>
        <v>0</v>
      </c>
    </row>
    <row r="157" spans="1:8" x14ac:dyDescent="0.25">
      <c r="A157" s="26" t="s">
        <v>289</v>
      </c>
      <c r="B157" s="26" t="s">
        <v>81</v>
      </c>
      <c r="C157" s="27">
        <f>'00111'!C151+'00192'!C151+'00200'!C151+'00226'!C151+'00282'!C151+'00328'!C151+'00368'!C151+'00446'!C151+'00498'!C151+'00551'!C151+'00585'!C151+'00982'!C151+'00986'!C151+'00989'!C151+'01019'!C151+'01083'!C151+'01084'!C151+'01144'!C151+'01154'!C151+'01171'!C151</f>
        <v>0</v>
      </c>
      <c r="D157" s="102"/>
      <c r="E157" s="28">
        <f>'00111'!E151+'00192'!E151+'00200'!E151+'00226'!E151+'00282'!E151+'00328'!E151+'00368'!E151+'00446'!E151+'00498'!E151+'00551'!E151+'00585'!E151+'00982'!E151+'00986'!E151+'00989'!E151+'01019'!E151+'01083'!E151+'01084'!E151+'01144'!E151+'01154'!E151+'01171'!E151</f>
        <v>0</v>
      </c>
      <c r="F157" s="64">
        <f>'00111'!F151+'00192'!F151+'00200'!F151+'00226'!F151+'00282'!F151+'00328'!F151+'00368'!F151+'00446'!F151+'00498'!F151+'00551'!F151+'00585'!F151+'00982'!F151+'00986'!F151+'00989'!F151+'01019'!F151+'01083'!F151+'01084'!F151+'01144'!F151+'01154'!F151+'01171'!F151</f>
        <v>2</v>
      </c>
      <c r="G157" s="64">
        <f>'00111'!G151+'00192'!G151+'00200'!G151+'00226'!G151+'00282'!G151+'00328'!G151+'00368'!G151+'00446'!G151+'00498'!G151+'00551'!G151+'00585'!G151+'00982'!G151+'00986'!G151+'00989'!G151+'01019'!G151+'01083'!G151+'01084'!G151+'01144'!G151+'01154'!G151+'01171'!G151</f>
        <v>2170</v>
      </c>
      <c r="H157" s="187">
        <f>'00111'!H151+'00192'!H151+'00200'!H151+'00226'!H151+'00282'!H151+'00328'!H151+'00368'!H151+'00446'!H151+'00498'!H151+'00551'!H151+'00585'!H151+'00982'!H151+'00986'!H151+'00989'!H151+'01019'!H151+'01083'!H151+'01084'!H151+'01144'!H151+'01154'!H151+'01171'!H151</f>
        <v>4340</v>
      </c>
    </row>
    <row r="158" spans="1:8" ht="47.25" x14ac:dyDescent="0.25">
      <c r="A158" s="26" t="s">
        <v>290</v>
      </c>
      <c r="B158" s="40" t="s">
        <v>291</v>
      </c>
      <c r="C158" s="63">
        <f>'00111'!C152+'00192'!C152+'00200'!C152+'00226'!C152+'00282'!C152+'00328'!C152+'00368'!C152+'00446'!C152+'00498'!C152+'00551'!C152+'00585'!C152+'00982'!C152+'00986'!C152+'00989'!C152+'01019'!C152+'01083'!C152+'01084'!C152+'01144'!C152+'01154'!C152+'01171'!C152</f>
        <v>5180</v>
      </c>
      <c r="D158" s="101">
        <f>'00111'!D152+'00192'!D152+'00200'!D152+'00226'!D152+'00282'!D152+'00328'!D152+'00368'!D152+'00446'!D152+'00498'!D152+'00551'!D152+'00585'!D152+'00982'!D152+'00986'!D152+'00989'!D152+'01019'!D152+'01083'!D152+'01084'!D152+'01144'!D152+'01154'!D152+'01171'!D152</f>
        <v>0</v>
      </c>
      <c r="E158" s="32">
        <f>'00111'!E152+'00192'!E152+'00200'!E152+'00226'!E152+'00282'!E152+'00328'!E152+'00368'!E152+'00446'!E152+'00498'!E152+'00551'!E152+'00585'!E152+'00982'!E152+'00986'!E152+'00989'!E152+'01019'!E152+'01083'!E152+'01084'!E152+'01144'!E152+'01154'!E152+'01171'!E152</f>
        <v>77239716.620000005</v>
      </c>
      <c r="F158" s="66">
        <f>SUM(F159:F181)</f>
        <v>754</v>
      </c>
      <c r="G158" s="66">
        <f t="shared" ref="G158" si="8">SUM(G159:G181)</f>
        <v>1509756.22</v>
      </c>
      <c r="H158" s="301">
        <f>SUM(H159:H181)</f>
        <v>3097401.7399999998</v>
      </c>
    </row>
    <row r="159" spans="1:8" x14ac:dyDescent="0.25">
      <c r="A159" s="26" t="s">
        <v>292</v>
      </c>
      <c r="B159" s="26" t="s">
        <v>293</v>
      </c>
      <c r="C159" s="27">
        <f>'00111'!C153+'00192'!C153+'00200'!C153+'00226'!C153+'00282'!C153+'00328'!C153+'00368'!C153+'00446'!C153+'00498'!C153+'00551'!C153+'00585'!C153+'00982'!C153+'00986'!C153+'00989'!C153+'01019'!C153+'01083'!C153+'01084'!C153+'01144'!C153+'01154'!C153+'01171'!C153</f>
        <v>0</v>
      </c>
      <c r="D159" s="102"/>
      <c r="E159" s="27">
        <f>'00111'!E153+'00192'!E153+'00200'!E153+'00226'!E153+'00282'!E153+'00328'!E153+'00368'!E153+'00446'!E153+'00498'!E153+'00551'!E153+'00585'!E153+'00982'!E153+'00986'!E153+'00989'!E153+'01019'!E153+'01083'!E153+'01084'!E153+'01144'!E153+'01154'!E153+'01171'!E153</f>
        <v>0</v>
      </c>
      <c r="F159" s="64">
        <f>'00111'!F153+'00192'!F153+'00200'!F153+'00226'!F153+'00282'!F153+'00328'!F153+'00368'!F153+'00446'!F153+'00498'!F153+'00551'!F153+'00585'!F153+'00982'!F153+'00986'!F153+'00989'!F153+'01019'!F153+'01083'!F153+'01084'!F153+'01144'!F153+'01154'!F153+'01171'!F153</f>
        <v>0</v>
      </c>
      <c r="G159" s="64">
        <f>'00111'!G153+'00192'!G153+'00200'!G153+'00226'!G153+'00282'!G153+'00328'!G153+'00368'!G153+'00446'!G153+'00498'!G153+'00551'!G153+'00585'!G153+'00982'!G153+'00986'!G153+'00989'!G153+'01019'!G153+'01083'!G153+'01084'!G153+'01144'!G153+'01154'!G153+'01171'!G153</f>
        <v>0</v>
      </c>
      <c r="H159" s="187">
        <f>'00111'!H153+'00192'!H153+'00200'!H153+'00226'!H153+'00282'!H153+'00328'!H153+'00368'!H153+'00446'!H153+'00498'!H153+'00551'!H153+'00585'!H153+'00982'!H153+'00986'!H153+'00989'!H153+'01019'!H153+'01083'!H153+'01084'!H153+'01144'!H153+'01154'!H153+'01171'!H153</f>
        <v>0</v>
      </c>
    </row>
    <row r="160" spans="1:8" x14ac:dyDescent="0.25">
      <c r="A160" s="45" t="s">
        <v>294</v>
      </c>
      <c r="B160" s="45" t="s">
        <v>295</v>
      </c>
      <c r="C160" s="67">
        <f>'00111'!C154+'00192'!C154+'00200'!C154+'00226'!C154+'00282'!C154+'00328'!C154+'00368'!C154+'00446'!C154+'00498'!C154+'00551'!C154+'00585'!C154+'00982'!C154+'00986'!C154+'00989'!C154+'01019'!C154+'01083'!C154+'01084'!C154+'01144'!C154+'01154'!C154+'01171'!C154</f>
        <v>35</v>
      </c>
      <c r="D160" s="103">
        <v>3165.7142857142858</v>
      </c>
      <c r="E160" s="28">
        <f>'00111'!E154+'00192'!E154+'00200'!E154+'00226'!E154+'00282'!E154+'00328'!E154+'00368'!E154+'00446'!E154+'00498'!E154+'00551'!E154+'00585'!E154+'00982'!E154+'00986'!E154+'00989'!E154+'01019'!E154+'01083'!E154+'01084'!E154+'01144'!E154+'01154'!E154+'01171'!E154</f>
        <v>110800</v>
      </c>
      <c r="F160" s="64">
        <f>'00111'!F154+'00192'!F154+'00200'!F154+'00226'!F154+'00282'!F154+'00328'!F154+'00368'!F154+'00446'!F154+'00498'!F154+'00551'!F154+'00585'!F154+'00982'!F154+'00986'!F154+'00989'!F154+'01019'!F154+'01083'!F154+'01084'!F154+'01144'!F154+'01154'!F154+'01171'!F154</f>
        <v>2</v>
      </c>
      <c r="G160" s="64">
        <f>'00111'!G154+'00192'!G154+'00200'!G154+'00226'!G154+'00282'!G154+'00328'!G154+'00368'!G154+'00446'!G154+'00498'!G154+'00551'!G154+'00585'!G154+'00982'!G154+'00986'!G154+'00989'!G154+'01019'!G154+'01083'!G154+'01084'!G154+'01144'!G154+'01154'!G154+'01171'!G154</f>
        <v>3521</v>
      </c>
      <c r="H160" s="187">
        <f>'00111'!H154+'00192'!H154+'00200'!H154+'00226'!H154+'00282'!H154+'00328'!H154+'00368'!H154+'00446'!H154+'00498'!H154+'00551'!H154+'00585'!H154+'00982'!H154+'00986'!H154+'00989'!H154+'01019'!H154+'01083'!H154+'01084'!H154+'01144'!H154+'01154'!H154+'01171'!H154</f>
        <v>7042</v>
      </c>
    </row>
    <row r="161" spans="1:8" x14ac:dyDescent="0.25">
      <c r="A161" s="45" t="s">
        <v>296</v>
      </c>
      <c r="B161" s="45" t="s">
        <v>297</v>
      </c>
      <c r="C161" s="67">
        <f>'00111'!C155+'00192'!C155+'00200'!C155+'00226'!C155+'00282'!C155+'00328'!C155+'00368'!C155+'00446'!C155+'00498'!C155+'00551'!C155+'00585'!C155+'00982'!C155+'00986'!C155+'00989'!C155+'01019'!C155+'01083'!C155+'01084'!C155+'01144'!C155+'01154'!C155+'01171'!C155</f>
        <v>1000</v>
      </c>
      <c r="D161" s="103">
        <v>3200</v>
      </c>
      <c r="E161" s="28">
        <f>'00111'!E155+'00192'!E155+'00200'!E155+'00226'!E155+'00282'!E155+'00328'!E155+'00368'!E155+'00446'!E155+'00498'!E155+'00551'!E155+'00585'!E155+'00982'!E155+'00986'!E155+'00989'!E155+'01019'!E155+'01083'!E155+'01084'!E155+'01144'!E155+'01154'!E155+'01171'!E155</f>
        <v>3200000</v>
      </c>
      <c r="F161" s="64">
        <f>'00111'!F155+'00192'!F155+'00200'!F155+'00226'!F155+'00282'!F155+'00328'!F155+'00368'!F155+'00446'!F155+'00498'!F155+'00551'!F155+'00585'!F155+'00982'!F155+'00986'!F155+'00989'!F155+'01019'!F155+'01083'!F155+'01084'!F155+'01144'!F155+'01154'!F155+'01171'!F155</f>
        <v>82</v>
      </c>
      <c r="G161" s="64">
        <f>'00111'!G155+'00192'!G155+'00200'!G155+'00226'!G155+'00282'!G155+'00328'!G155+'00368'!G155+'00446'!G155+'00498'!G155+'00551'!G155+'00585'!G155+'00982'!G155+'00986'!G155+'00989'!G155+'01019'!G155+'01083'!G155+'01084'!G155+'01144'!G155+'01154'!G155+'01171'!G155</f>
        <v>81285</v>
      </c>
      <c r="H161" s="187">
        <f>'00111'!H155+'00192'!H155+'00200'!H155+'00226'!H155+'00282'!H155+'00328'!H155+'00368'!H155+'00446'!H155+'00498'!H155+'00551'!H155+'00585'!H155+'00982'!H155+'00986'!H155+'00989'!H155+'01019'!H155+'01083'!H155+'01084'!H155+'01144'!H155+'01154'!H155+'01171'!H155</f>
        <v>266529</v>
      </c>
    </row>
    <row r="162" spans="1:8" ht="31.5" x14ac:dyDescent="0.25">
      <c r="A162" s="45" t="s">
        <v>298</v>
      </c>
      <c r="B162" s="45" t="s">
        <v>299</v>
      </c>
      <c r="C162" s="67">
        <f>'00111'!C156+'00192'!C156+'00200'!C156+'00226'!C156+'00282'!C156+'00328'!C156+'00368'!C156+'00446'!C156+'00498'!C156+'00551'!C156+'00585'!C156+'00982'!C156+'00986'!C156+'00989'!C156+'01019'!C156+'01083'!C156+'01084'!C156+'01144'!C156+'01154'!C156+'01171'!C156</f>
        <v>1125</v>
      </c>
      <c r="D162" s="103">
        <v>2933.3333333333335</v>
      </c>
      <c r="E162" s="28">
        <f>'00111'!E156+'00192'!E156+'00200'!E156+'00226'!E156+'00282'!E156+'00328'!E156+'00368'!E156+'00446'!E156+'00498'!E156+'00551'!E156+'00585'!E156+'00982'!E156+'00986'!E156+'00989'!E156+'01019'!E156+'01083'!E156+'01084'!E156+'01144'!E156+'01154'!E156+'01171'!E156</f>
        <v>3300000</v>
      </c>
      <c r="F162" s="64">
        <f>'00111'!F156+'00192'!F156+'00200'!F156+'00226'!F156+'00282'!F156+'00328'!F156+'00368'!F156+'00446'!F156+'00498'!F156+'00551'!F156+'00585'!F156+'00982'!F156+'00986'!F156+'00989'!F156+'01019'!F156+'01083'!F156+'01084'!F156+'01144'!F156+'01154'!F156+'01171'!F156</f>
        <v>521</v>
      </c>
      <c r="G162" s="64">
        <f>'00111'!G156+'00192'!G156+'00200'!G156+'00226'!G156+'00282'!G156+'00328'!G156+'00368'!G156+'00446'!G156+'00498'!G156+'00551'!G156+'00585'!G156+'00982'!G156+'00986'!G156+'00989'!G156+'01019'!G156+'01083'!G156+'01084'!G156+'01144'!G156+'01154'!G156+'01171'!G156</f>
        <v>334321.91999999998</v>
      </c>
      <c r="H162" s="187">
        <f>'00111'!H156+'00192'!H156+'00200'!H156+'00226'!H156+'00282'!H156+'00328'!H156+'00368'!H156+'00446'!H156+'00498'!H156+'00551'!H156+'00585'!H156+'00982'!H156+'00986'!H156+'00989'!H156+'01019'!H156+'01083'!H156+'01084'!H156+'01144'!H156+'01154'!H156+'01171'!H156</f>
        <v>1070222.44</v>
      </c>
    </row>
    <row r="163" spans="1:8" x14ac:dyDescent="0.25">
      <c r="A163" s="45" t="s">
        <v>300</v>
      </c>
      <c r="B163" s="45" t="s">
        <v>301</v>
      </c>
      <c r="C163" s="67">
        <f>'00111'!C157+'00192'!C157+'00200'!C157+'00226'!C157+'00282'!C157+'00328'!C157+'00368'!C157+'00446'!C157+'00498'!C157+'00551'!C157+'00585'!C157+'00982'!C157+'00986'!C157+'00989'!C157+'01019'!C157+'01083'!C157+'01084'!C157+'01144'!C157+'01154'!C157+'01171'!C157</f>
        <v>14</v>
      </c>
      <c r="D163" s="103">
        <v>36214.285714285717</v>
      </c>
      <c r="E163" s="28">
        <f>'00111'!E157+'00192'!E157+'00200'!E157+'00226'!E157+'00282'!E157+'00328'!E157+'00368'!E157+'00446'!E157+'00498'!E157+'00551'!E157+'00585'!E157+'00982'!E157+'00986'!E157+'00989'!E157+'01019'!E157+'01083'!E157+'01084'!E157+'01144'!E157+'01154'!E157+'01171'!E157</f>
        <v>507000</v>
      </c>
      <c r="F163" s="64">
        <f>'00111'!F157+'00192'!F157+'00200'!F157+'00226'!F157+'00282'!F157+'00328'!F157+'00368'!F157+'00446'!F157+'00498'!F157+'00551'!F157+'00585'!F157+'00982'!F157+'00986'!F157+'00989'!F157+'01019'!F157+'01083'!F157+'01084'!F157+'01144'!F157+'01154'!F157+'01171'!F157</f>
        <v>0</v>
      </c>
      <c r="G163" s="64">
        <f>'00111'!G157+'00192'!G157+'00200'!G157+'00226'!G157+'00282'!G157+'00328'!G157+'00368'!G157+'00446'!G157+'00498'!G157+'00551'!G157+'00585'!G157+'00982'!G157+'00986'!G157+'00989'!G157+'01019'!G157+'01083'!G157+'01084'!G157+'01144'!G157+'01154'!G157+'01171'!G157</f>
        <v>0</v>
      </c>
      <c r="H163" s="187">
        <f>'00111'!H157+'00192'!H157+'00200'!H157+'00226'!H157+'00282'!H157+'00328'!H157+'00368'!H157+'00446'!H157+'00498'!H157+'00551'!H157+'00585'!H157+'00982'!H157+'00986'!H157+'00989'!H157+'01019'!H157+'01083'!H157+'01084'!H157+'01144'!H157+'01154'!H157+'01171'!H157</f>
        <v>0</v>
      </c>
    </row>
    <row r="164" spans="1:8" x14ac:dyDescent="0.25">
      <c r="A164" s="26" t="s">
        <v>302</v>
      </c>
      <c r="B164" s="26" t="s">
        <v>303</v>
      </c>
      <c r="C164" s="27">
        <f>'00111'!C158+'00192'!C158+'00200'!C158+'00226'!C158+'00282'!C158+'00328'!C158+'00368'!C158+'00446'!C158+'00498'!C158+'00551'!C158+'00585'!C158+'00982'!C158+'00986'!C158+'00989'!C158+'01019'!C158+'01083'!C158+'01084'!C158+'01144'!C158+'01154'!C158+'01171'!C158</f>
        <v>0</v>
      </c>
      <c r="D164" s="102"/>
      <c r="E164" s="28">
        <f>'00111'!E158+'00192'!E158+'00200'!E158+'00226'!E158+'00282'!E158+'00328'!E158+'00368'!E158+'00446'!E158+'00498'!E158+'00551'!E158+'00585'!E158+'00982'!E158+'00986'!E158+'00989'!E158+'01019'!E158+'01083'!E158+'01084'!E158+'01144'!E158+'01154'!E158+'01171'!E158</f>
        <v>0</v>
      </c>
      <c r="F164" s="64">
        <f>'00111'!F158+'00192'!F158+'00200'!F158+'00226'!F158+'00282'!F158+'00328'!F158+'00368'!F158+'00446'!F158+'00498'!F158+'00551'!F158+'00585'!F158+'00982'!F158+'00986'!F158+'00989'!F158+'01019'!F158+'01083'!F158+'01084'!F158+'01144'!F158+'01154'!F158+'01171'!F158</f>
        <v>0</v>
      </c>
      <c r="G164" s="64">
        <f>'00111'!G158+'00192'!G158+'00200'!G158+'00226'!G158+'00282'!G158+'00328'!G158+'00368'!G158+'00446'!G158+'00498'!G158+'00551'!G158+'00585'!G158+'00982'!G158+'00986'!G158+'00989'!G158+'01019'!G158+'01083'!G158+'01084'!G158+'01144'!G158+'01154'!G158+'01171'!G158</f>
        <v>0</v>
      </c>
      <c r="H164" s="187">
        <f>'00111'!H158+'00192'!H158+'00200'!H158+'00226'!H158+'00282'!H158+'00328'!H158+'00368'!H158+'00446'!H158+'00498'!H158+'00551'!H158+'00585'!H158+'00982'!H158+'00986'!H158+'00989'!H158+'01019'!H158+'01083'!H158+'01084'!H158+'01144'!H158+'01154'!H158+'01171'!H158</f>
        <v>0</v>
      </c>
    </row>
    <row r="165" spans="1:8" ht="31.5" x14ac:dyDescent="0.25">
      <c r="A165" s="26" t="s">
        <v>304</v>
      </c>
      <c r="B165" s="26" t="s">
        <v>305</v>
      </c>
      <c r="C165" s="27">
        <f>'00111'!C159+'00192'!C159+'00200'!C159+'00226'!C159+'00282'!C159+'00328'!C159+'00368'!C159+'00446'!C159+'00498'!C159+'00551'!C159+'00585'!C159+'00982'!C159+'00986'!C159+'00989'!C159+'01019'!C159+'01083'!C159+'01084'!C159+'01144'!C159+'01154'!C159+'01171'!C159</f>
        <v>2</v>
      </c>
      <c r="D165" s="102">
        <v>6500</v>
      </c>
      <c r="E165" s="28">
        <f>'00111'!E159+'00192'!E159+'00200'!E159+'00226'!E159+'00282'!E159+'00328'!E159+'00368'!E159+'00446'!E159+'00498'!E159+'00551'!E159+'00585'!E159+'00982'!E159+'00986'!E159+'00989'!E159+'01019'!E159+'01083'!E159+'01084'!E159+'01144'!E159+'01154'!E159+'01171'!E159</f>
        <v>13000</v>
      </c>
      <c r="F165" s="64">
        <f>'00111'!F159+'00192'!F159+'00200'!F159+'00226'!F159+'00282'!F159+'00328'!F159+'00368'!F159+'00446'!F159+'00498'!F159+'00551'!F159+'00585'!F159+'00982'!F159+'00986'!F159+'00989'!F159+'01019'!F159+'01083'!F159+'01084'!F159+'01144'!F159+'01154'!F159+'01171'!F159</f>
        <v>0</v>
      </c>
      <c r="G165" s="64">
        <f>'00111'!G159+'00192'!G159+'00200'!G159+'00226'!G159+'00282'!G159+'00328'!G159+'00368'!G159+'00446'!G159+'00498'!G159+'00551'!G159+'00585'!G159+'00982'!G159+'00986'!G159+'00989'!G159+'01019'!G159+'01083'!G159+'01084'!G159+'01144'!G159+'01154'!G159+'01171'!G159</f>
        <v>0</v>
      </c>
      <c r="H165" s="187">
        <f>'00111'!H159+'00192'!H159+'00200'!H159+'00226'!H159+'00282'!H159+'00328'!H159+'00368'!H159+'00446'!H159+'00498'!H159+'00551'!H159+'00585'!H159+'00982'!H159+'00986'!H159+'00989'!H159+'01019'!H159+'01083'!H159+'01084'!H159+'01144'!H159+'01154'!H159+'01171'!H159</f>
        <v>0</v>
      </c>
    </row>
    <row r="166" spans="1:8" x14ac:dyDescent="0.25">
      <c r="A166" s="26" t="s">
        <v>306</v>
      </c>
      <c r="B166" s="26" t="s">
        <v>387</v>
      </c>
      <c r="C166" s="27">
        <f>'00111'!C160+'00192'!C160+'00200'!C160+'00226'!C160+'00282'!C160+'00328'!C160+'00368'!C160+'00446'!C160+'00498'!C160+'00551'!C160+'00585'!C160+'00982'!C160+'00986'!C160+'00989'!C160+'01019'!C160+'01083'!C160+'01084'!C160+'01144'!C160+'01154'!C160+'01171'!C160</f>
        <v>0</v>
      </c>
      <c r="D166" s="102"/>
      <c r="E166" s="28">
        <f>'00111'!E160+'00192'!E160+'00200'!E160+'00226'!E160+'00282'!E160+'00328'!E160+'00368'!E160+'00446'!E160+'00498'!E160+'00551'!E160+'00585'!E160+'00982'!E160+'00986'!E160+'00989'!E160+'01019'!E160+'01083'!E160+'01084'!E160+'01144'!E160+'01154'!E160+'01171'!E160</f>
        <v>0</v>
      </c>
      <c r="F166" s="64">
        <f>'00111'!F160+'00192'!F160+'00200'!F160+'00226'!F160+'00282'!F160+'00328'!F160+'00368'!F160+'00446'!F160+'00498'!F160+'00551'!F160+'00585'!F160+'00982'!F160+'00986'!F160+'00989'!F160+'01019'!F160+'01083'!F160+'01084'!F160+'01144'!F160+'01154'!F160+'01171'!F160</f>
        <v>2</v>
      </c>
      <c r="G166" s="64">
        <f>'00111'!G160+'00192'!G160+'00200'!G160+'00226'!G160+'00282'!G160+'00328'!G160+'00368'!G160+'00446'!G160+'00498'!G160+'00551'!G160+'00585'!G160+'00982'!G160+'00986'!G160+'00989'!G160+'01019'!G160+'01083'!G160+'01084'!G160+'01144'!G160+'01154'!G160+'01171'!G160</f>
        <v>289617</v>
      </c>
      <c r="H166" s="187">
        <f>'00111'!H160+'00192'!H160+'00200'!H160+'00226'!H160+'00282'!H160+'00328'!H160+'00368'!H160+'00446'!H160+'00498'!H160+'00551'!H160+'00585'!H160+'00982'!H160+'00986'!H160+'00989'!H160+'01019'!H160+'01083'!H160+'01084'!H160+'01144'!H160+'01154'!H160+'01171'!H160</f>
        <v>289617</v>
      </c>
    </row>
    <row r="167" spans="1:8" x14ac:dyDescent="0.25">
      <c r="A167" s="45" t="s">
        <v>308</v>
      </c>
      <c r="B167" s="45" t="s">
        <v>309</v>
      </c>
      <c r="C167" s="67">
        <f>'00111'!C161+'00192'!C161+'00200'!C161+'00226'!C161+'00282'!C161+'00328'!C161+'00368'!C161+'00446'!C161+'00498'!C161+'00551'!C161+'00585'!C161+'00982'!C161+'00986'!C161+'00989'!C161+'01019'!C161+'01083'!C161+'01084'!C161+'01144'!C161+'01154'!C161+'01171'!C161</f>
        <v>20</v>
      </c>
      <c r="D167" s="103">
        <v>110000</v>
      </c>
      <c r="E167" s="28">
        <f>'00111'!E161+'00192'!E161+'00200'!E161+'00226'!E161+'00282'!E161+'00328'!E161+'00368'!E161+'00446'!E161+'00498'!E161+'00551'!E161+'00585'!E161+'00982'!E161+'00986'!E161+'00989'!E161+'01019'!E161+'01083'!E161+'01084'!E161+'01144'!E161+'01154'!E161+'01171'!E161</f>
        <v>2200000</v>
      </c>
      <c r="F167" s="64">
        <f>'00111'!F161+'00192'!F161+'00200'!F161+'00226'!F161+'00282'!F161+'00328'!F161+'00368'!F161+'00446'!F161+'00498'!F161+'00551'!F161+'00585'!F161+'00982'!F161+'00986'!F161+'00989'!F161+'01019'!F161+'01083'!F161+'01084'!F161+'01144'!F161+'01154'!F161+'01171'!F161</f>
        <v>6</v>
      </c>
      <c r="G167" s="64">
        <f>'00111'!G161+'00192'!G161+'00200'!G161+'00226'!G161+'00282'!G161+'00328'!G161+'00368'!G161+'00446'!G161+'00498'!G161+'00551'!G161+'00585'!G161+'00982'!G161+'00986'!G161+'00989'!G161+'01019'!G161+'01083'!G161+'01084'!G161+'01144'!G161+'01154'!G161+'01171'!G161</f>
        <v>483711</v>
      </c>
      <c r="H167" s="187">
        <f>'00111'!H161+'00192'!H161+'00200'!H161+'00226'!H161+'00282'!H161+'00328'!H161+'00368'!H161+'00446'!H161+'00498'!H161+'00551'!H161+'00585'!H161+'00982'!H161+'00986'!H161+'00989'!H161+'01019'!H161+'01083'!H161+'01084'!H161+'01144'!H161+'01154'!H161+'01171'!H161</f>
        <v>695367</v>
      </c>
    </row>
    <row r="168" spans="1:8" x14ac:dyDescent="0.25">
      <c r="A168" s="45" t="s">
        <v>310</v>
      </c>
      <c r="B168" s="45" t="s">
        <v>311</v>
      </c>
      <c r="C168" s="67">
        <f>'00111'!C162+'00192'!C162+'00200'!C162+'00226'!C162+'00282'!C162+'00328'!C162+'00368'!C162+'00446'!C162+'00498'!C162+'00551'!C162+'00585'!C162+'00982'!C162+'00986'!C162+'00989'!C162+'01019'!C162+'01083'!C162+'01084'!C162+'01144'!C162+'01154'!C162+'01171'!C162</f>
        <v>50</v>
      </c>
      <c r="D168" s="103">
        <v>240000</v>
      </c>
      <c r="E168" s="28">
        <f>'00111'!E162+'00192'!E162+'00200'!E162+'00226'!E162+'00282'!E162+'00328'!E162+'00368'!E162+'00446'!E162+'00498'!E162+'00551'!E162+'00585'!E162+'00982'!E162+'00986'!E162+'00989'!E162+'01019'!E162+'01083'!E162+'01084'!E162+'01144'!E162+'01154'!E162+'01171'!E162</f>
        <v>12000000</v>
      </c>
      <c r="F168" s="64">
        <f>'00111'!F162+'00192'!F162+'00200'!F162+'00226'!F162+'00282'!F162+'00328'!F162+'00368'!F162+'00446'!F162+'00498'!F162+'00551'!F162+'00585'!F162+'00982'!F162+'00986'!F162+'00989'!F162+'01019'!F162+'01083'!F162+'01084'!F162+'01144'!F162+'01154'!F162+'01171'!F162</f>
        <v>0</v>
      </c>
      <c r="G168" s="64">
        <f>'00111'!G162+'00192'!G162+'00200'!G162+'00226'!G162+'00282'!G162+'00328'!G162+'00368'!G162+'00446'!G162+'00498'!G162+'00551'!G162+'00585'!G162+'00982'!G162+'00986'!G162+'00989'!G162+'01019'!G162+'01083'!G162+'01084'!G162+'01144'!G162+'01154'!G162+'01171'!G162</f>
        <v>0</v>
      </c>
      <c r="H168" s="187">
        <f>'00111'!H162+'00192'!H162+'00200'!H162+'00226'!H162+'00282'!H162+'00328'!H162+'00368'!H162+'00446'!H162+'00498'!H162+'00551'!H162+'00585'!H162+'00982'!H162+'00986'!H162+'00989'!H162+'01019'!H162+'01083'!H162+'01084'!H162+'01144'!H162+'01154'!H162+'01171'!H162</f>
        <v>0</v>
      </c>
    </row>
    <row r="169" spans="1:8" x14ac:dyDescent="0.25">
      <c r="A169" s="45" t="s">
        <v>312</v>
      </c>
      <c r="B169" s="45" t="s">
        <v>313</v>
      </c>
      <c r="C169" s="67">
        <f>'00111'!C163+'00192'!C163+'00200'!C163+'00226'!C163+'00282'!C163+'00328'!C163+'00368'!C163+'00446'!C163+'00498'!C163+'00551'!C163+'00585'!C163+'00982'!C163+'00986'!C163+'00989'!C163+'01019'!C163+'01083'!C163+'01084'!C163+'01144'!C163+'01154'!C163+'01171'!C163</f>
        <v>20</v>
      </c>
      <c r="D169" s="103">
        <v>170000</v>
      </c>
      <c r="E169" s="28">
        <f>'00111'!E163+'00192'!E163+'00200'!E163+'00226'!E163+'00282'!E163+'00328'!E163+'00368'!E163+'00446'!E163+'00498'!E163+'00551'!E163+'00585'!E163+'00982'!E163+'00986'!E163+'00989'!E163+'01019'!E163+'01083'!E163+'01084'!E163+'01144'!E163+'01154'!E163+'01171'!E163</f>
        <v>3400000</v>
      </c>
      <c r="F169" s="64">
        <f>'00111'!F163+'00192'!F163+'00200'!F163+'00226'!F163+'00282'!F163+'00328'!F163+'00368'!F163+'00446'!F163+'00498'!F163+'00551'!F163+'00585'!F163+'00982'!F163+'00986'!F163+'00989'!F163+'01019'!F163+'01083'!F163+'01084'!F163+'01144'!F163+'01154'!F163+'01171'!F163</f>
        <v>0</v>
      </c>
      <c r="G169" s="64">
        <f>'00111'!G163+'00192'!G163+'00200'!G163+'00226'!G163+'00282'!G163+'00328'!G163+'00368'!G163+'00446'!G163+'00498'!G163+'00551'!G163+'00585'!G163+'00982'!G163+'00986'!G163+'00989'!G163+'01019'!G163+'01083'!G163+'01084'!G163+'01144'!G163+'01154'!G163+'01171'!G163</f>
        <v>0</v>
      </c>
      <c r="H169" s="187">
        <f>'00111'!H163+'00192'!H163+'00200'!H163+'00226'!H163+'00282'!H163+'00328'!H163+'00368'!H163+'00446'!H163+'00498'!H163+'00551'!H163+'00585'!H163+'00982'!H163+'00986'!H163+'00989'!H163+'01019'!H163+'01083'!H163+'01084'!H163+'01144'!H163+'01154'!H163+'01171'!H163</f>
        <v>0</v>
      </c>
    </row>
    <row r="170" spans="1:8" x14ac:dyDescent="0.25">
      <c r="A170" s="26" t="s">
        <v>314</v>
      </c>
      <c r="B170" s="26" t="s">
        <v>315</v>
      </c>
      <c r="C170" s="27">
        <f>'00111'!C164+'00192'!C164+'00200'!C164+'00226'!C164+'00282'!C164+'00328'!C164+'00368'!C164+'00446'!C164+'00498'!C164+'00551'!C164+'00585'!C164+'00982'!C164+'00986'!C164+'00989'!C164+'01019'!C164+'01083'!C164+'01084'!C164+'01144'!C164+'01154'!C164+'01171'!C164</f>
        <v>66</v>
      </c>
      <c r="D170" s="102">
        <v>3565.151515151515</v>
      </c>
      <c r="E170" s="28">
        <f>'00111'!E164+'00192'!E164+'00200'!E164+'00226'!E164+'00282'!E164+'00328'!E164+'00368'!E164+'00446'!E164+'00498'!E164+'00551'!E164+'00585'!E164+'00982'!E164+'00986'!E164+'00989'!E164+'01019'!E164+'01083'!E164+'01084'!E164+'01144'!E164+'01154'!E164+'01171'!E164</f>
        <v>235300</v>
      </c>
      <c r="F170" s="64">
        <f>'00111'!F164+'00192'!F164+'00200'!F164+'00226'!F164+'00282'!F164+'00328'!F164+'00368'!F164+'00446'!F164+'00498'!F164+'00551'!F164+'00585'!F164+'00982'!F164+'00986'!F164+'00989'!F164+'01019'!F164+'01083'!F164+'01084'!F164+'01144'!F164+'01154'!F164+'01171'!F164</f>
        <v>6</v>
      </c>
      <c r="G170" s="64">
        <f>'00111'!G164+'00192'!G164+'00200'!G164+'00226'!G164+'00282'!G164+'00328'!G164+'00368'!G164+'00446'!G164+'00498'!G164+'00551'!G164+'00585'!G164+'00982'!G164+'00986'!G164+'00989'!G164+'01019'!G164+'01083'!G164+'01084'!G164+'01144'!G164+'01154'!G164+'01171'!G164</f>
        <v>18198</v>
      </c>
      <c r="H170" s="187">
        <f>'00111'!H164+'00192'!H164+'00200'!H164+'00226'!H164+'00282'!H164+'00328'!H164+'00368'!H164+'00446'!H164+'00498'!H164+'00551'!H164+'00585'!H164+'00982'!H164+'00986'!H164+'00989'!H164+'01019'!H164+'01083'!H164+'01084'!H164+'01144'!H164+'01154'!H164+'01171'!H164</f>
        <v>54594</v>
      </c>
    </row>
    <row r="171" spans="1:8" ht="47.25" x14ac:dyDescent="0.25">
      <c r="A171" s="45" t="s">
        <v>316</v>
      </c>
      <c r="B171" s="45" t="s">
        <v>317</v>
      </c>
      <c r="C171" s="67">
        <f>'00111'!C165+'00192'!C165+'00200'!C165+'00226'!C165+'00282'!C165+'00328'!C165+'00368'!C165+'00446'!C165+'00498'!C165+'00551'!C165+'00585'!C165+'00982'!C165+'00986'!C165+'00989'!C165+'01019'!C165+'01083'!C165+'01084'!C165+'01144'!C165+'01154'!C165+'01171'!C165</f>
        <v>25</v>
      </c>
      <c r="D171" s="103">
        <v>120304.6648</v>
      </c>
      <c r="E171" s="44">
        <f>'00111'!E165+'00192'!E165+'00200'!E165+'00226'!E165+'00282'!E165+'00328'!E165+'00368'!E165+'00446'!E165+'00498'!E165+'00551'!E165+'00585'!E165+'00982'!E165+'00986'!E165+'00989'!E165+'01019'!E165+'01083'!E165+'01084'!E165+'01144'!E165+'01154'!E165+'01171'!E165</f>
        <v>3007616.62</v>
      </c>
      <c r="F171" s="64">
        <f>'00111'!F165+'00192'!F165+'00200'!F165+'00226'!F165+'00282'!F165+'00328'!F165+'00368'!F165+'00446'!F165+'00498'!F165+'00551'!F165+'00585'!F165+'00982'!F165+'00986'!F165+'00989'!F165+'01019'!F165+'01083'!F165+'01084'!F165+'01144'!F165+'01154'!F165+'01171'!F165</f>
        <v>0</v>
      </c>
      <c r="G171" s="64">
        <f>'00111'!G165+'00192'!G165+'00200'!G165+'00226'!G165+'00282'!G165+'00328'!G165+'00368'!G165+'00446'!G165+'00498'!G165+'00551'!G165+'00585'!G165+'00982'!G165+'00986'!G165+'00989'!G165+'01019'!G165+'01083'!G165+'01084'!G165+'01144'!G165+'01154'!G165+'01171'!G165</f>
        <v>0</v>
      </c>
      <c r="H171" s="187">
        <f>'00111'!H165+'00192'!H165+'00200'!H165+'00226'!H165+'00282'!H165+'00328'!H165+'00368'!H165+'00446'!H165+'00498'!H165+'00551'!H165+'00585'!H165+'00982'!H165+'00986'!H165+'00989'!H165+'01019'!H165+'01083'!H165+'01084'!H165+'01144'!H165+'01154'!H165+'01171'!H165</f>
        <v>0</v>
      </c>
    </row>
    <row r="172" spans="1:8" x14ac:dyDescent="0.25">
      <c r="A172" s="45">
        <v>1654103006</v>
      </c>
      <c r="B172" s="45" t="s">
        <v>307</v>
      </c>
      <c r="C172" s="67">
        <f>'00111'!C166+'00192'!C166+'00200'!C166+'00226'!C166+'00282'!C166+'00328'!C166+'00368'!C166+'00446'!C166+'00498'!C166+'00551'!C166+'00585'!C166+'00982'!C166+'00986'!C166+'00989'!C166+'01019'!C166+'01083'!C166+'01084'!C166+'01144'!C166+'01154'!C166+'01171'!C166</f>
        <v>50</v>
      </c>
      <c r="D172" s="103">
        <v>240000</v>
      </c>
      <c r="E172" s="28">
        <f>'00111'!E166+'00192'!E166+'00200'!E166+'00226'!E166+'00282'!E166+'00328'!E166+'00368'!E166+'00446'!E166+'00498'!E166+'00551'!E166+'00585'!E166+'00982'!E166+'00986'!E166+'00989'!E166+'01019'!E166+'01083'!E166+'01084'!E166+'01144'!E166+'01154'!E166+'01171'!E166</f>
        <v>12000000</v>
      </c>
      <c r="F172" s="64">
        <f>'00111'!F166+'00192'!F166+'00200'!F166+'00226'!F166+'00282'!F166+'00328'!F166+'00368'!F166+'00446'!F166+'00498'!F166+'00551'!F166+'00585'!F166+'00982'!F166+'00986'!F166+'00989'!F166+'01019'!F166+'01083'!F166+'01084'!F166+'01144'!F166+'01154'!F166+'01171'!F166</f>
        <v>3</v>
      </c>
      <c r="G172" s="64">
        <f>'00111'!G166+'00192'!G166+'00200'!G166+'00226'!G166+'00282'!G166+'00328'!G166+'00368'!G166+'00446'!G166+'00498'!G166+'00551'!G166+'00585'!G166+'00982'!G166+'00986'!G166+'00989'!G166+'01019'!G166+'01083'!G166+'01084'!G166+'01144'!G166+'01154'!G166+'01171'!G166</f>
        <v>289616.3</v>
      </c>
      <c r="H172" s="187">
        <f>'00111'!H166+'00192'!H166+'00200'!H166+'00226'!H166+'00282'!H166+'00328'!H166+'00368'!H166+'00446'!H166+'00498'!H166+'00551'!H166+'00585'!H166+'00982'!H166+'00986'!H166+'00989'!H166+'01019'!H166+'01083'!H166+'01084'!H166+'01144'!H166+'01154'!H166+'01171'!H166</f>
        <v>434424.3</v>
      </c>
    </row>
    <row r="173" spans="1:8" x14ac:dyDescent="0.25">
      <c r="A173" s="45" t="s">
        <v>318</v>
      </c>
      <c r="B173" s="45" t="s">
        <v>319</v>
      </c>
      <c r="C173" s="67">
        <f>'00111'!C167+'00192'!C167+'00200'!C167+'00226'!C167+'00282'!C167+'00328'!C167+'00368'!C167+'00446'!C167+'00498'!C167+'00551'!C167+'00585'!C167+'00982'!C167+'00986'!C167+'00989'!C167+'01019'!C167+'01083'!C167+'01084'!C167+'01144'!C167+'01154'!C167+'01171'!C167</f>
        <v>1</v>
      </c>
      <c r="D173" s="103">
        <v>2675000</v>
      </c>
      <c r="E173" s="44">
        <f>'00111'!E167+'00192'!E167+'00200'!E167+'00226'!E167+'00282'!E167+'00328'!E167+'00368'!E167+'00446'!E167+'00498'!E167+'00551'!E167+'00585'!E167+'00982'!E167+'00986'!E167+'00989'!E167+'01019'!E167+'01083'!E167+'01084'!E167+'01144'!E167+'01154'!E167+'01171'!E167</f>
        <v>2675000</v>
      </c>
      <c r="F173" s="64">
        <f>'00111'!F167+'00192'!F167+'00200'!F167+'00226'!F167+'00282'!F167+'00328'!F167+'00368'!F167+'00446'!F167+'00498'!F167+'00551'!F167+'00585'!F167+'00982'!F167+'00986'!F167+'00989'!F167+'01019'!F167+'01083'!F167+'01084'!F167+'01144'!F167+'01154'!F167+'01171'!F167</f>
        <v>0</v>
      </c>
      <c r="G173" s="64">
        <f>'00111'!G167+'00192'!G167+'00200'!G167+'00226'!G167+'00282'!G167+'00328'!G167+'00368'!G167+'00446'!G167+'00498'!G167+'00551'!G167+'00585'!G167+'00982'!G167+'00986'!G167+'00989'!G167+'01019'!G167+'01083'!G167+'01084'!G167+'01144'!G167+'01154'!G167+'01171'!G167</f>
        <v>0</v>
      </c>
      <c r="H173" s="187">
        <f>'00111'!H167+'00192'!H167+'00200'!H167+'00226'!H167+'00282'!H167+'00328'!H167+'00368'!H167+'00446'!H167+'00498'!H167+'00551'!H167+'00585'!H167+'00982'!H167+'00986'!H167+'00989'!H167+'01019'!H167+'01083'!H167+'01084'!H167+'01144'!H167+'01154'!H167+'01171'!H167</f>
        <v>0</v>
      </c>
    </row>
    <row r="174" spans="1:8" ht="31.5" x14ac:dyDescent="0.25">
      <c r="A174" s="45" t="s">
        <v>320</v>
      </c>
      <c r="B174" s="45" t="s">
        <v>398</v>
      </c>
      <c r="C174" s="67">
        <f>'00111'!C168+'00192'!C168+'00200'!C168+'00226'!C168+'00282'!C168+'00328'!C168+'00368'!C168+'00446'!C168+'00498'!C168+'00551'!C168+'00585'!C168+'00982'!C168+'00986'!C168+'00989'!C168+'01019'!C168+'01083'!C168+'01084'!C168+'01144'!C168+'01154'!C168+'01171'!C168</f>
        <v>2</v>
      </c>
      <c r="D174" s="103">
        <v>13750000</v>
      </c>
      <c r="E174" s="44">
        <f>'00111'!E168+'00192'!E168+'00200'!E168+'00226'!E168+'00282'!E168+'00328'!E168+'00368'!E168+'00446'!E168+'00498'!E168+'00551'!E168+'00585'!E168+'00982'!E168+'00986'!E168+'00989'!E168+'01019'!E168+'01083'!E168+'01084'!E168+'01144'!E168+'01154'!E168+'01171'!E168</f>
        <v>27500000</v>
      </c>
      <c r="F174" s="64">
        <f>'00111'!F168+'00192'!F168+'00200'!F168+'00226'!F168+'00282'!F168+'00328'!F168+'00368'!F168+'00446'!F168+'00498'!F168+'00551'!F168+'00585'!F168+'00982'!F168+'00986'!F168+'00989'!F168+'01019'!F168+'01083'!F168+'01084'!F168+'01144'!F168+'01154'!F168+'01171'!F168</f>
        <v>0</v>
      </c>
      <c r="G174" s="64">
        <f>'00111'!G168+'00192'!G168+'00200'!G168+'00226'!G168+'00282'!G168+'00328'!G168+'00368'!G168+'00446'!G168+'00498'!G168+'00551'!G168+'00585'!G168+'00982'!G168+'00986'!G168+'00989'!G168+'01019'!G168+'01083'!G168+'01084'!G168+'01144'!G168+'01154'!G168+'01171'!G168</f>
        <v>0</v>
      </c>
      <c r="H174" s="187">
        <f>'00111'!H168+'00192'!H168+'00200'!H168+'00226'!H168+'00282'!H168+'00328'!H168+'00368'!H168+'00446'!H168+'00498'!H168+'00551'!H168+'00585'!H168+'00982'!H168+'00986'!H168+'00989'!H168+'01019'!H168+'01083'!H168+'01084'!H168+'01144'!H168+'01154'!H168+'01171'!H168</f>
        <v>0</v>
      </c>
    </row>
    <row r="175" spans="1:8" x14ac:dyDescent="0.25">
      <c r="A175" s="26" t="s">
        <v>322</v>
      </c>
      <c r="B175" s="26" t="s">
        <v>323</v>
      </c>
      <c r="C175" s="27">
        <f>'00111'!C169+'00192'!C169+'00200'!C169+'00226'!C169+'00282'!C169+'00328'!C169+'00368'!C169+'00446'!C169+'00498'!C169+'00551'!C169+'00585'!C169+'00982'!C169+'00986'!C169+'00989'!C169+'01019'!C169+'01083'!C169+'01084'!C169+'01144'!C169+'01154'!C169+'01171'!C169</f>
        <v>0</v>
      </c>
      <c r="D175" s="102"/>
      <c r="E175" s="28">
        <f>'00111'!E169+'00192'!E169+'00200'!E169+'00226'!E169+'00282'!E169+'00328'!E169+'00368'!E169+'00446'!E169+'00498'!E169+'00551'!E169+'00585'!E169+'00982'!E169+'00986'!E169+'00989'!E169+'01019'!E169+'01083'!E169+'01084'!E169+'01144'!E169+'01154'!E169+'01171'!E169</f>
        <v>0</v>
      </c>
      <c r="F175" s="64">
        <f>'00111'!F169+'00192'!F169+'00200'!F169+'00226'!F169+'00282'!F169+'00328'!F169+'00368'!F169+'00446'!F169+'00498'!F169+'00551'!F169+'00585'!F169+'00982'!F169+'00986'!F169+'00989'!F169+'01019'!F169+'01083'!F169+'01084'!F169+'01144'!F169+'01154'!F169+'01171'!F169</f>
        <v>0</v>
      </c>
      <c r="G175" s="64">
        <f>'00111'!G169+'00192'!G169+'00200'!G169+'00226'!G169+'00282'!G169+'00328'!G169+'00368'!G169+'00446'!G169+'00498'!G169+'00551'!G169+'00585'!G169+'00982'!G169+'00986'!G169+'00989'!G169+'01019'!G169+'01083'!G169+'01084'!G169+'01144'!G169+'01154'!G169+'01171'!G169</f>
        <v>0</v>
      </c>
      <c r="H175" s="187">
        <f>'00111'!H169+'00192'!H169+'00200'!H169+'00226'!H169+'00282'!H169+'00328'!H169+'00368'!H169+'00446'!H169+'00498'!H169+'00551'!H169+'00585'!H169+'00982'!H169+'00986'!H169+'00989'!H169+'01019'!H169+'01083'!H169+'01084'!H169+'01144'!H169+'01154'!H169+'01171'!H169</f>
        <v>0</v>
      </c>
    </row>
    <row r="176" spans="1:8" x14ac:dyDescent="0.25">
      <c r="A176" s="45" t="s">
        <v>324</v>
      </c>
      <c r="B176" s="45" t="s">
        <v>390</v>
      </c>
      <c r="C176" s="67">
        <f>'00111'!C170+'00192'!C170+'00200'!C170+'00226'!C170+'00282'!C170+'00328'!C170+'00368'!C170+'00446'!C170+'00498'!C170+'00551'!C170+'00585'!C170+'00982'!C170+'00986'!C170+'00989'!C170+'01019'!C170+'01083'!C170+'01084'!C170+'01144'!C170+'01154'!C170+'01171'!C170</f>
        <v>4</v>
      </c>
      <c r="D176" s="103">
        <v>79000</v>
      </c>
      <c r="E176" s="44">
        <f>'00111'!E170+'00192'!E170+'00200'!E170+'00226'!E170+'00282'!E170+'00328'!E170+'00368'!E170+'00446'!E170+'00498'!E170+'00551'!E170+'00585'!E170+'00982'!E170+'00986'!E170+'00989'!E170+'01019'!E170+'01083'!E170+'01084'!E170+'01144'!E170+'01154'!E170+'01171'!E170</f>
        <v>316000</v>
      </c>
      <c r="F176" s="64">
        <f>'00111'!F170+'00192'!F170+'00200'!F170+'00226'!F170+'00282'!F170+'00328'!F170+'00368'!F170+'00446'!F170+'00498'!F170+'00551'!F170+'00585'!F170+'00982'!F170+'00986'!F170+'00989'!F170+'01019'!F170+'01083'!F170+'01084'!F170+'01144'!F170+'01154'!F170+'01171'!F170</f>
        <v>0</v>
      </c>
      <c r="G176" s="64">
        <f>'00111'!G170+'00192'!G170+'00200'!G170+'00226'!G170+'00282'!G170+'00328'!G170+'00368'!G170+'00446'!G170+'00498'!G170+'00551'!G170+'00585'!G170+'00982'!G170+'00986'!G170+'00989'!G170+'01019'!G170+'01083'!G170+'01084'!G170+'01144'!G170+'01154'!G170+'01171'!G170</f>
        <v>0</v>
      </c>
      <c r="H176" s="187">
        <f>'00111'!H170+'00192'!H170+'00200'!H170+'00226'!H170+'00282'!H170+'00328'!H170+'00368'!H170+'00446'!H170+'00498'!H170+'00551'!H170+'00585'!H170+'00982'!H170+'00986'!H170+'00989'!H170+'01019'!H170+'01083'!H170+'01084'!H170+'01144'!H170+'01154'!H170+'01171'!H170</f>
        <v>0</v>
      </c>
    </row>
    <row r="177" spans="1:8" ht="31.5" x14ac:dyDescent="0.25">
      <c r="A177" s="26" t="s">
        <v>325</v>
      </c>
      <c r="B177" s="26" t="s">
        <v>326</v>
      </c>
      <c r="C177" s="27">
        <f>'00111'!C171+'00192'!C171+'00200'!C171+'00226'!C171+'00282'!C171+'00328'!C171+'00368'!C171+'00446'!C171+'00498'!C171+'00551'!C171+'00585'!C171+'00982'!C171+'00986'!C171+'00989'!C171+'01019'!C171+'01083'!C171+'01084'!C171+'01144'!C171+'01154'!C171+'01171'!C171</f>
        <v>0</v>
      </c>
      <c r="D177" s="102"/>
      <c r="E177" s="28">
        <f>'00111'!E171+'00192'!E171+'00200'!E171+'00226'!E171+'00282'!E171+'00328'!E171+'00368'!E171+'00446'!E171+'00498'!E171+'00551'!E171+'00585'!E171+'00982'!E171+'00986'!E171+'00989'!E171+'01019'!E171+'01083'!E171+'01084'!E171+'01144'!E171+'01154'!E171+'01171'!E171</f>
        <v>0</v>
      </c>
      <c r="F177" s="64">
        <f>'00111'!F171+'00192'!F171+'00200'!F171+'00226'!F171+'00282'!F171+'00328'!F171+'00368'!F171+'00446'!F171+'00498'!F171+'00551'!F171+'00585'!F171+'00982'!F171+'00986'!F171+'00989'!F171+'01019'!F171+'01083'!F171+'01084'!F171+'01144'!F171+'01154'!F171+'01171'!F171</f>
        <v>0</v>
      </c>
      <c r="G177" s="64">
        <f>'00111'!G171+'00192'!G171+'00200'!G171+'00226'!G171+'00282'!G171+'00328'!G171+'00368'!G171+'00446'!G171+'00498'!G171+'00551'!G171+'00585'!G171+'00982'!G171+'00986'!G171+'00989'!G171+'01019'!G171+'01083'!G171+'01084'!G171+'01144'!G171+'01154'!G171+'01171'!G171</f>
        <v>0</v>
      </c>
      <c r="H177" s="187">
        <f>'00111'!H171+'00192'!H171+'00200'!H171+'00226'!H171+'00282'!H171+'00328'!H171+'00368'!H171+'00446'!H171+'00498'!H171+'00551'!H171+'00585'!H171+'00982'!H171+'00986'!H171+'00989'!H171+'01019'!H171+'01083'!H171+'01084'!H171+'01144'!H171+'01154'!H171+'01171'!H171</f>
        <v>0</v>
      </c>
    </row>
    <row r="178" spans="1:8" x14ac:dyDescent="0.25">
      <c r="A178" s="26" t="s">
        <v>327</v>
      </c>
      <c r="B178" s="26" t="s">
        <v>293</v>
      </c>
      <c r="C178" s="27">
        <f>'00111'!C172+'00192'!C172+'00200'!C172+'00226'!C172+'00282'!C172+'00328'!C172+'00368'!C172+'00446'!C172+'00498'!C172+'00551'!C172+'00585'!C172+'00982'!C172+'00986'!C172+'00989'!C172+'01019'!C172+'01083'!C172+'01084'!C172+'01144'!C172+'01154'!C172+'01171'!C172</f>
        <v>0</v>
      </c>
      <c r="D178" s="102"/>
      <c r="E178" s="28">
        <f>'00111'!E172+'00192'!E172+'00200'!E172+'00226'!E172+'00282'!E172+'00328'!E172+'00368'!E172+'00446'!E172+'00498'!E172+'00551'!E172+'00585'!E172+'00982'!E172+'00986'!E172+'00989'!E172+'01019'!E172+'01083'!E172+'01084'!E172+'01144'!E172+'01154'!E172+'01171'!E172</f>
        <v>0</v>
      </c>
      <c r="F178" s="64">
        <f>'00111'!F172+'00192'!F172+'00200'!F172+'00226'!F172+'00282'!F172+'00328'!F172+'00368'!F172+'00446'!F172+'00498'!F172+'00551'!F172+'00585'!F172+'00982'!F172+'00986'!F172+'00989'!F172+'01019'!F172+'01083'!F172+'01084'!F172+'01144'!F172+'01154'!F172+'01171'!F172</f>
        <v>0</v>
      </c>
      <c r="G178" s="64">
        <f>'00111'!G172+'00192'!G172+'00200'!G172+'00226'!G172+'00282'!G172+'00328'!G172+'00368'!G172+'00446'!G172+'00498'!G172+'00551'!G172+'00585'!G172+'00982'!G172+'00986'!G172+'00989'!G172+'01019'!G172+'01083'!G172+'01084'!G172+'01144'!G172+'01154'!G172+'01171'!G172</f>
        <v>0</v>
      </c>
      <c r="H178" s="187">
        <f>'00111'!H172+'00192'!H172+'00200'!H172+'00226'!H172+'00282'!H172+'00328'!H172+'00368'!H172+'00446'!H172+'00498'!H172+'00551'!H172+'00585'!H172+'00982'!H172+'00986'!H172+'00989'!H172+'01019'!H172+'01083'!H172+'01084'!H172+'01144'!H172+'01154'!H172+'01171'!H172</f>
        <v>0</v>
      </c>
    </row>
    <row r="179" spans="1:8" x14ac:dyDescent="0.25">
      <c r="A179" s="26" t="s">
        <v>328</v>
      </c>
      <c r="B179" s="26" t="s">
        <v>295</v>
      </c>
      <c r="C179" s="27">
        <f>'00111'!C173+'00192'!C173+'00200'!C173+'00226'!C173+'00282'!C173+'00328'!C173+'00368'!C173+'00446'!C173+'00498'!C173+'00551'!C173+'00585'!C173+'00982'!C173+'00986'!C173+'00989'!C173+'01019'!C173+'01083'!C173+'01084'!C173+'01144'!C173+'01154'!C173+'01171'!C173</f>
        <v>14</v>
      </c>
      <c r="D179" s="102">
        <v>5214.2857142857147</v>
      </c>
      <c r="E179" s="28">
        <f>'00111'!E173+'00192'!E173+'00200'!E173+'00226'!E173+'00282'!E173+'00328'!E173+'00368'!E173+'00446'!E173+'00498'!E173+'00551'!E173+'00585'!E173+'00982'!E173+'00986'!E173+'00989'!E173+'01019'!E173+'01083'!E173+'01084'!E173+'01144'!E173+'01154'!E173+'01171'!E173</f>
        <v>73000</v>
      </c>
      <c r="F179" s="64">
        <f>'00111'!F173+'00192'!F173+'00200'!F173+'00226'!F173+'00282'!F173+'00328'!F173+'00368'!F173+'00446'!F173+'00498'!F173+'00551'!F173+'00585'!F173+'00982'!F173+'00986'!F173+'00989'!F173+'01019'!F173+'01083'!F173+'01084'!F173+'01144'!F173+'01154'!F173+'01171'!F173</f>
        <v>0</v>
      </c>
      <c r="G179" s="64">
        <f>'00111'!G173+'00192'!G173+'00200'!G173+'00226'!G173+'00282'!G173+'00328'!G173+'00368'!G173+'00446'!G173+'00498'!G173+'00551'!G173+'00585'!G173+'00982'!G173+'00986'!G173+'00989'!G173+'01019'!G173+'01083'!G173+'01084'!G173+'01144'!G173+'01154'!G173+'01171'!G173</f>
        <v>0</v>
      </c>
      <c r="H179" s="187">
        <f>'00111'!H173+'00192'!H173+'00200'!H173+'00226'!H173+'00282'!H173+'00328'!H173+'00368'!H173+'00446'!H173+'00498'!H173+'00551'!H173+'00585'!H173+'00982'!H173+'00986'!H173+'00989'!H173+'01019'!H173+'01083'!H173+'01084'!H173+'01144'!H173+'01154'!H173+'01171'!H173</f>
        <v>0</v>
      </c>
    </row>
    <row r="180" spans="1:8" x14ac:dyDescent="0.25">
      <c r="A180" s="26" t="s">
        <v>329</v>
      </c>
      <c r="B180" s="26" t="s">
        <v>297</v>
      </c>
      <c r="C180" s="27">
        <f>'00111'!C174+'00192'!C174+'00200'!C174+'00226'!C174+'00282'!C174+'00328'!C174+'00368'!C174+'00446'!C174+'00498'!C174+'00551'!C174+'00585'!C174+'00982'!C174+'00986'!C174+'00989'!C174+'01019'!C174+'01083'!C174+'01084'!C174+'01144'!C174+'01154'!C174+'01171'!C174</f>
        <v>1102</v>
      </c>
      <c r="D180" s="102">
        <v>3400.1814882032668</v>
      </c>
      <c r="E180" s="28">
        <f>'00111'!E174+'00192'!E174+'00200'!E174+'00226'!E174+'00282'!E174+'00328'!E174+'00368'!E174+'00446'!E174+'00498'!E174+'00551'!E174+'00585'!E174+'00982'!E174+'00986'!E174+'00989'!E174+'01019'!E174+'01083'!E174+'01084'!E174+'01144'!E174+'01154'!E174+'01171'!E174</f>
        <v>3747000</v>
      </c>
      <c r="F180" s="64">
        <f>'00111'!F174+'00192'!F174+'00200'!F174+'00226'!F174+'00282'!F174+'00328'!F174+'00368'!F174+'00446'!F174+'00498'!F174+'00551'!F174+'00585'!F174+'00982'!F174+'00986'!F174+'00989'!F174+'01019'!F174+'01083'!F174+'01084'!F174+'01144'!F174+'01154'!F174+'01171'!F174</f>
        <v>5</v>
      </c>
      <c r="G180" s="64">
        <f>'00111'!G174+'00192'!G174+'00200'!G174+'00226'!G174+'00282'!G174+'00328'!G174+'00368'!G174+'00446'!G174+'00498'!G174+'00551'!G174+'00585'!G174+'00982'!G174+'00986'!G174+'00989'!G174+'01019'!G174+'01083'!G174+'01084'!G174+'01144'!G174+'01154'!G174+'01171'!G174</f>
        <v>3267</v>
      </c>
      <c r="H180" s="187">
        <f>'00111'!H174+'00192'!H174+'00200'!H174+'00226'!H174+'00282'!H174+'00328'!H174+'00368'!H174+'00446'!H174+'00498'!H174+'00551'!H174+'00585'!H174+'00982'!H174+'00986'!H174+'00989'!H174+'01019'!H174+'01083'!H174+'01084'!H174+'01144'!H174+'01154'!H174+'01171'!H174</f>
        <v>16335</v>
      </c>
    </row>
    <row r="181" spans="1:8" ht="31.5" x14ac:dyDescent="0.25">
      <c r="A181" s="26" t="s">
        <v>330</v>
      </c>
      <c r="B181" s="26" t="s">
        <v>299</v>
      </c>
      <c r="C181" s="27">
        <f>'00111'!C175+'00192'!C175+'00200'!C175+'00226'!C175+'00282'!C175+'00328'!C175+'00368'!C175+'00446'!C175+'00498'!C175+'00551'!C175+'00585'!C175+'00982'!C175+'00986'!C175+'00989'!C175+'01019'!C175+'01083'!C175+'01084'!C175+'01144'!C175+'01154'!C175+'01171'!C175</f>
        <v>1650</v>
      </c>
      <c r="D181" s="102">
        <v>1790.909090909091</v>
      </c>
      <c r="E181" s="28">
        <f>'00111'!E175+'00192'!E175+'00200'!E175+'00226'!E175+'00282'!E175+'00328'!E175+'00368'!E175+'00446'!E175+'00498'!E175+'00551'!E175+'00585'!E175+'00982'!E175+'00986'!E175+'00989'!E175+'01019'!E175+'01083'!E175+'01084'!E175+'01144'!E175+'01154'!E175+'01171'!E175</f>
        <v>2955000</v>
      </c>
      <c r="F181" s="64">
        <f>'00111'!F175+'00192'!F175+'00200'!F175+'00226'!F175+'00282'!F175+'00328'!F175+'00368'!F175+'00446'!F175+'00498'!F175+'00551'!F175+'00585'!F175+'00982'!F175+'00986'!F175+'00989'!F175+'01019'!F175+'01083'!F175+'01084'!F175+'01144'!F175+'01154'!F175+'01171'!F175</f>
        <v>127</v>
      </c>
      <c r="G181" s="64">
        <f>'00111'!G175+'00192'!G175+'00200'!G175+'00226'!G175+'00282'!G175+'00328'!G175+'00368'!G175+'00446'!G175+'00498'!G175+'00551'!G175+'00585'!G175+'00982'!G175+'00986'!G175+'00989'!G175+'01019'!G175+'01083'!G175+'01084'!G175+'01144'!G175+'01154'!G175+'01171'!G175</f>
        <v>6219</v>
      </c>
      <c r="H181" s="187">
        <f>'00111'!H175+'00192'!H175+'00200'!H175+'00226'!H175+'00282'!H175+'00328'!H175+'00368'!H175+'00446'!H175+'00498'!H175+'00551'!H175+'00585'!H175+'00982'!H175+'00986'!H175+'00989'!H175+'01019'!H175+'01083'!H175+'01084'!H175+'01144'!H175+'01154'!H175+'01171'!H175</f>
        <v>263271</v>
      </c>
    </row>
    <row r="182" spans="1:8" x14ac:dyDescent="0.25">
      <c r="A182" s="26" t="s">
        <v>331</v>
      </c>
      <c r="B182" s="40" t="s">
        <v>332</v>
      </c>
      <c r="C182" s="63">
        <f>'00111'!C176+'00192'!C176+'00200'!C176+'00226'!C176+'00282'!C176+'00328'!C176+'00368'!C176+'00446'!C176+'00498'!C176+'00551'!C176+'00585'!C176+'00982'!C176+'00986'!C176+'00989'!C176+'01019'!C176+'01083'!C176+'01084'!C176+'01144'!C176+'01154'!C176+'01171'!C176</f>
        <v>614</v>
      </c>
      <c r="D182" s="101">
        <f>'00111'!D176+'00192'!D176+'00200'!D176+'00226'!D176+'00282'!D176+'00328'!D176+'00368'!D176+'00446'!D176+'00498'!D176+'00551'!D176+'00585'!D176+'00982'!D176+'00986'!D176+'00989'!D176+'01019'!D176+'01083'!D176+'01084'!D176+'01144'!D176+'01154'!D176+'01171'!D176</f>
        <v>0</v>
      </c>
      <c r="E182" s="32">
        <f>'00111'!E176+'00192'!E176+'00200'!E176+'00226'!E176+'00282'!E176+'00328'!E176+'00368'!E176+'00446'!E176+'00498'!E176+'00551'!E176+'00585'!E176+'00982'!E176+'00986'!E176+'00989'!E176+'01019'!E176+'01083'!E176+'01084'!E176+'01144'!E176+'01154'!E176+'01171'!E176</f>
        <v>87156000</v>
      </c>
      <c r="F182" s="66">
        <f>SUM(F183:F194)</f>
        <v>0</v>
      </c>
      <c r="G182" s="66">
        <f t="shared" ref="G182" si="9">SUM(G183:G194)</f>
        <v>0</v>
      </c>
      <c r="H182" s="187">
        <f>SUM(H183:H194)</f>
        <v>0</v>
      </c>
    </row>
    <row r="183" spans="1:8" x14ac:dyDescent="0.25">
      <c r="A183" s="26" t="s">
        <v>333</v>
      </c>
      <c r="B183" s="26" t="s">
        <v>334</v>
      </c>
      <c r="C183" s="27">
        <f>'00111'!C177+'00192'!C177+'00200'!C177+'00226'!C177+'00282'!C177+'00328'!C177+'00368'!C177+'00446'!C177+'00498'!C177+'00551'!C177+'00585'!C177+'00982'!C177+'00986'!C177+'00989'!C177+'01019'!C177+'01083'!C177+'01084'!C177+'01144'!C177+'01154'!C177+'01171'!C177</f>
        <v>0</v>
      </c>
      <c r="D183" s="102"/>
      <c r="E183" s="27">
        <f>'00111'!E177+'00192'!E177+'00200'!E177+'00226'!E177+'00282'!E177+'00328'!E177+'00368'!E177+'00446'!E177+'00498'!E177+'00551'!E177+'00585'!E177+'00982'!E177+'00986'!E177+'00989'!E177+'01019'!E177+'01083'!E177+'01084'!E177+'01144'!E177+'01154'!E177+'01171'!E177</f>
        <v>0</v>
      </c>
      <c r="F183" s="64">
        <f>'00111'!F177+'00192'!F177+'00200'!F177+'00226'!F177+'00282'!F177+'00328'!F177+'00368'!F177+'00446'!F177+'00498'!F177+'00551'!F177+'00585'!F177+'00982'!F177+'00986'!F177+'00989'!F177+'01019'!F177+'01083'!F177+'01084'!F177+'01144'!F177+'01154'!F177+'01171'!F177</f>
        <v>0</v>
      </c>
      <c r="G183" s="64">
        <f>'00111'!G177+'00192'!G177+'00200'!G177+'00226'!G177+'00282'!G177+'00328'!G177+'00368'!G177+'00446'!G177+'00498'!G177+'00551'!G177+'00585'!G177+'00982'!G177+'00986'!G177+'00989'!G177+'01019'!G177+'01083'!G177+'01084'!G177+'01144'!G177+'01154'!G177+'01171'!G177</f>
        <v>0</v>
      </c>
      <c r="H183" s="187">
        <f>'00111'!H177+'00192'!H177+'00200'!H177+'00226'!H177+'00282'!H177+'00328'!H177+'00368'!H177+'00446'!H177+'00498'!H177+'00551'!H177+'00585'!H177+'00982'!H177+'00986'!H177+'00989'!H177+'01019'!H177+'01083'!H177+'01084'!H177+'01144'!H177+'01154'!H177+'01171'!H177</f>
        <v>0</v>
      </c>
    </row>
    <row r="184" spans="1:8" x14ac:dyDescent="0.25">
      <c r="A184" s="45" t="s">
        <v>335</v>
      </c>
      <c r="B184" s="45" t="s">
        <v>336</v>
      </c>
      <c r="C184" s="27">
        <f>'00111'!C178+'00192'!C178+'00200'!C178+'00226'!C178+'00282'!C178+'00328'!C178+'00368'!C178+'00446'!C178+'00498'!C178+'00551'!C178+'00585'!C178+'00982'!C178+'00986'!C178+'00989'!C178+'01019'!C178+'01083'!C178+'01084'!C178+'01144'!C178+'01154'!C178+'01171'!C178</f>
        <v>1</v>
      </c>
      <c r="D184" s="104">
        <f>'00111'!D178+'00192'!D178+'00200'!D178+'00226'!D178+'00282'!D178+'00328'!D178+'00368'!D178+'00446'!D178+'00498'!D178+'00551'!D178+'00585'!D178+'00982'!D178+'00986'!D178+'00989'!D178+'01019'!D178+'01083'!D178+'01084'!D178+'01144'!D178+'01154'!D178+'01171'!D178</f>
        <v>12700000</v>
      </c>
      <c r="E184" s="28">
        <f>'00111'!E178+'00192'!E178+'00200'!E178+'00226'!E178+'00282'!E178+'00328'!E178+'00368'!E178+'00446'!E178+'00498'!E178+'00551'!E178+'00585'!E178+'00982'!E178+'00986'!E178+'00989'!E178+'01019'!E178+'01083'!E178+'01084'!E178+'01144'!E178+'01154'!E178+'01171'!E178</f>
        <v>12700000</v>
      </c>
      <c r="F184" s="64">
        <f>'00111'!F178+'00192'!F178+'00200'!F178+'00226'!F178+'00282'!F178+'00328'!F178+'00368'!F178+'00446'!F178+'00498'!F178+'00551'!F178+'00585'!F178+'00982'!F178+'00986'!F178+'00989'!F178+'01019'!F178+'01083'!F178+'01084'!F178+'01144'!F178+'01154'!F178+'01171'!F178</f>
        <v>0</v>
      </c>
      <c r="G184" s="64">
        <f>'00111'!G178+'00192'!G178+'00200'!G178+'00226'!G178+'00282'!G178+'00328'!G178+'00368'!G178+'00446'!G178+'00498'!G178+'00551'!G178+'00585'!G178+'00982'!G178+'00986'!G178+'00989'!G178+'01019'!G178+'01083'!G178+'01084'!G178+'01144'!G178+'01154'!G178+'01171'!G178</f>
        <v>0</v>
      </c>
      <c r="H184" s="187">
        <f>'00111'!H178+'00192'!H178+'00200'!H178+'00226'!H178+'00282'!H178+'00328'!H178+'00368'!H178+'00446'!H178+'00498'!H178+'00551'!H178+'00585'!H178+'00982'!H178+'00986'!H178+'00989'!H178+'01019'!H178+'01083'!H178+'01084'!H178+'01144'!H178+'01154'!H178+'01171'!H178</f>
        <v>0</v>
      </c>
    </row>
    <row r="185" spans="1:8" x14ac:dyDescent="0.25">
      <c r="A185" s="26" t="s">
        <v>337</v>
      </c>
      <c r="B185" s="26" t="s">
        <v>338</v>
      </c>
      <c r="C185" s="27">
        <f>'00111'!C179+'00192'!C179+'00200'!C179+'00226'!C179+'00282'!C179+'00328'!C179+'00368'!C179+'00446'!C179+'00498'!C179+'00551'!C179+'00585'!C179+'00982'!C179+'00986'!C179+'00989'!C179+'01019'!C179+'01083'!C179+'01084'!C179+'01144'!C179+'01154'!C179+'01171'!C179</f>
        <v>0</v>
      </c>
      <c r="D185" s="104">
        <f>'00111'!D179+'00192'!D179+'00200'!D179+'00226'!D179+'00282'!D179+'00328'!D179+'00368'!D179+'00446'!D179+'00498'!D179+'00551'!D179+'00585'!D179+'00982'!D179+'00986'!D179+'00989'!D179+'01019'!D179+'01083'!D179+'01084'!D179+'01144'!D179+'01154'!D179+'01171'!D179</f>
        <v>0</v>
      </c>
      <c r="E185" s="28">
        <f>'00111'!E179+'00192'!E179+'00200'!E179+'00226'!E179+'00282'!E179+'00328'!E179+'00368'!E179+'00446'!E179+'00498'!E179+'00551'!E179+'00585'!E179+'00982'!E179+'00986'!E179+'00989'!E179+'01019'!E179+'01083'!E179+'01084'!E179+'01144'!E179+'01154'!E179+'01171'!E179</f>
        <v>0</v>
      </c>
      <c r="F185" s="64">
        <f>'00111'!F179+'00192'!F179+'00200'!F179+'00226'!F179+'00282'!F179+'00328'!F179+'00368'!F179+'00446'!F179+'00498'!F179+'00551'!F179+'00585'!F179+'00982'!F179+'00986'!F179+'00989'!F179+'01019'!F179+'01083'!F179+'01084'!F179+'01144'!F179+'01154'!F179+'01171'!F179</f>
        <v>0</v>
      </c>
      <c r="G185" s="64">
        <f>'00111'!G179+'00192'!G179+'00200'!G179+'00226'!G179+'00282'!G179+'00328'!G179+'00368'!G179+'00446'!G179+'00498'!G179+'00551'!G179+'00585'!G179+'00982'!G179+'00986'!G179+'00989'!G179+'01019'!G179+'01083'!G179+'01084'!G179+'01144'!G179+'01154'!G179+'01171'!G179</f>
        <v>0</v>
      </c>
      <c r="H185" s="187">
        <f>'00111'!H179+'00192'!H179+'00200'!H179+'00226'!H179+'00282'!H179+'00328'!H179+'00368'!H179+'00446'!H179+'00498'!H179+'00551'!H179+'00585'!H179+'00982'!H179+'00986'!H179+'00989'!H179+'01019'!H179+'01083'!H179+'01084'!H179+'01144'!H179+'01154'!H179+'01171'!H179</f>
        <v>0</v>
      </c>
    </row>
    <row r="186" spans="1:8" ht="31.5" x14ac:dyDescent="0.25">
      <c r="A186" s="45" t="s">
        <v>339</v>
      </c>
      <c r="B186" s="45" t="s">
        <v>396</v>
      </c>
      <c r="C186" s="67">
        <f>'00111'!C180+'00192'!C180+'00200'!C180+'00226'!C180+'00282'!C180+'00328'!C180+'00368'!C180+'00446'!C180+'00498'!C180+'00551'!C180+'00585'!C180+'00982'!C180+'00986'!C180+'00989'!C180+'01019'!C180+'01083'!C180+'01084'!C180+'01144'!C180+'01154'!C180+'01171'!C180</f>
        <v>4</v>
      </c>
      <c r="D186" s="103">
        <v>11000</v>
      </c>
      <c r="E186" s="44">
        <f>'00111'!E180+'00192'!E180+'00200'!E180+'00226'!E180+'00282'!E180+'00328'!E180+'00368'!E180+'00446'!E180+'00498'!E180+'00551'!E180+'00585'!E180+'00982'!E180+'00986'!E180+'00989'!E180+'01019'!E180+'01083'!E180+'01084'!E180+'01144'!E180+'01154'!E180+'01171'!E180</f>
        <v>44000</v>
      </c>
      <c r="F186" s="64">
        <f>'00111'!F180+'00192'!F180+'00200'!F180+'00226'!F180+'00282'!F180+'00328'!F180+'00368'!F180+'00446'!F180+'00498'!F180+'00551'!F180+'00585'!F180+'00982'!F180+'00986'!F180+'00989'!F180+'01019'!F180+'01083'!F180+'01084'!F180+'01144'!F180+'01154'!F180+'01171'!F180</f>
        <v>0</v>
      </c>
      <c r="G186" s="64">
        <f>'00111'!G180+'00192'!G180+'00200'!G180+'00226'!G180+'00282'!G180+'00328'!G180+'00368'!G180+'00446'!G180+'00498'!G180+'00551'!G180+'00585'!G180+'00982'!G180+'00986'!G180+'00989'!G180+'01019'!G180+'01083'!G180+'01084'!G180+'01144'!G180+'01154'!G180+'01171'!G180</f>
        <v>0</v>
      </c>
      <c r="H186" s="187">
        <f>'00111'!H180+'00192'!H180+'00200'!H180+'00226'!H180+'00282'!H180+'00328'!H180+'00368'!H180+'00446'!H180+'00498'!H180+'00551'!H180+'00585'!H180+'00982'!H180+'00986'!H180+'00989'!H180+'01019'!H180+'01083'!H180+'01084'!H180+'01144'!H180+'01154'!H180+'01171'!H180</f>
        <v>0</v>
      </c>
    </row>
    <row r="187" spans="1:8" ht="31.5" x14ac:dyDescent="0.25">
      <c r="A187" s="26" t="s">
        <v>341</v>
      </c>
      <c r="B187" s="26" t="s">
        <v>342</v>
      </c>
      <c r="C187" s="27">
        <f>'00111'!C181+'00192'!C181+'00200'!C181+'00226'!C181+'00282'!C181+'00328'!C181+'00368'!C181+'00446'!C181+'00498'!C181+'00551'!C181+'00585'!C181+'00982'!C181+'00986'!C181+'00989'!C181+'01019'!C181+'01083'!C181+'01084'!C181+'01144'!C181+'01154'!C181+'01171'!C181</f>
        <v>400</v>
      </c>
      <c r="D187" s="102">
        <v>3250</v>
      </c>
      <c r="E187" s="28">
        <f>'00111'!E181+'00192'!E181+'00200'!E181+'00226'!E181+'00282'!E181+'00328'!E181+'00368'!E181+'00446'!E181+'00498'!E181+'00551'!E181+'00585'!E181+'00982'!E181+'00986'!E181+'00989'!E181+'01019'!E181+'01083'!E181+'01084'!E181+'01144'!E181+'01154'!E181+'01171'!E181</f>
        <v>1300000</v>
      </c>
      <c r="F187" s="64">
        <f>'00111'!F181+'00192'!F181+'00200'!F181+'00226'!F181+'00282'!F181+'00328'!F181+'00368'!F181+'00446'!F181+'00498'!F181+'00551'!F181+'00585'!F181+'00982'!F181+'00986'!F181+'00989'!F181+'01019'!F181+'01083'!F181+'01084'!F181+'01144'!F181+'01154'!F181+'01171'!F181</f>
        <v>0</v>
      </c>
      <c r="G187" s="64">
        <f>'00111'!G181+'00192'!G181+'00200'!G181+'00226'!G181+'00282'!G181+'00328'!G181+'00368'!G181+'00446'!G181+'00498'!G181+'00551'!G181+'00585'!G181+'00982'!G181+'00986'!G181+'00989'!G181+'01019'!G181+'01083'!G181+'01084'!G181+'01144'!G181+'01154'!G181+'01171'!G181</f>
        <v>0</v>
      </c>
      <c r="H187" s="187">
        <f>'00111'!H181+'00192'!H181+'00200'!H181+'00226'!H181+'00282'!H181+'00328'!H181+'00368'!H181+'00446'!H181+'00498'!H181+'00551'!H181+'00585'!H181+'00982'!H181+'00986'!H181+'00989'!H181+'01019'!H181+'01083'!H181+'01084'!H181+'01144'!H181+'01154'!H181+'01171'!H181</f>
        <v>0</v>
      </c>
    </row>
    <row r="188" spans="1:8" x14ac:dyDescent="0.25">
      <c r="A188" s="26" t="s">
        <v>343</v>
      </c>
      <c r="B188" s="26" t="s">
        <v>344</v>
      </c>
      <c r="C188" s="27">
        <f>'00111'!C182+'00192'!C182+'00200'!C182+'00226'!C182+'00282'!C182+'00328'!C182+'00368'!C182+'00446'!C182+'00498'!C182+'00551'!C182+'00585'!C182+'00982'!C182+'00986'!C182+'00989'!C182+'01019'!C182+'01083'!C182+'01084'!C182+'01144'!C182+'01154'!C182+'01171'!C182</f>
        <v>0</v>
      </c>
      <c r="D188" s="102"/>
      <c r="E188" s="28">
        <f>'00111'!E182+'00192'!E182+'00200'!E182+'00226'!E182+'00282'!E182+'00328'!E182+'00368'!E182+'00446'!E182+'00498'!E182+'00551'!E182+'00585'!E182+'00982'!E182+'00986'!E182+'00989'!E182+'01019'!E182+'01083'!E182+'01084'!E182+'01144'!E182+'01154'!E182+'01171'!E182</f>
        <v>0</v>
      </c>
      <c r="F188" s="64">
        <f>'00111'!F182+'00192'!F182+'00200'!F182+'00226'!F182+'00282'!F182+'00328'!F182+'00368'!F182+'00446'!F182+'00498'!F182+'00551'!F182+'00585'!F182+'00982'!F182+'00986'!F182+'00989'!F182+'01019'!F182+'01083'!F182+'01084'!F182+'01144'!F182+'01154'!F182+'01171'!F182</f>
        <v>0</v>
      </c>
      <c r="G188" s="64">
        <f>'00111'!G182+'00192'!G182+'00200'!G182+'00226'!G182+'00282'!G182+'00328'!G182+'00368'!G182+'00446'!G182+'00498'!G182+'00551'!G182+'00585'!G182+'00982'!G182+'00986'!G182+'00989'!G182+'01019'!G182+'01083'!G182+'01084'!G182+'01144'!G182+'01154'!G182+'01171'!G182</f>
        <v>0</v>
      </c>
      <c r="H188" s="187">
        <f>'00111'!H182+'00192'!H182+'00200'!H182+'00226'!H182+'00282'!H182+'00328'!H182+'00368'!H182+'00446'!H182+'00498'!H182+'00551'!H182+'00585'!H182+'00982'!H182+'00986'!H182+'00989'!H182+'01019'!H182+'01083'!H182+'01084'!H182+'01144'!H182+'01154'!H182+'01171'!H182</f>
        <v>0</v>
      </c>
    </row>
    <row r="189" spans="1:8" x14ac:dyDescent="0.25">
      <c r="A189" s="26" t="s">
        <v>345</v>
      </c>
      <c r="B189" s="26" t="s">
        <v>346</v>
      </c>
      <c r="C189" s="27">
        <f>'00111'!C183+'00192'!C183+'00200'!C183+'00226'!C183+'00282'!C183+'00328'!C183+'00368'!C183+'00446'!C183+'00498'!C183+'00551'!C183+'00585'!C183+'00982'!C183+'00986'!C183+'00989'!C183+'01019'!C183+'01083'!C183+'01084'!C183+'01144'!C183+'01154'!C183+'01171'!C183</f>
        <v>200</v>
      </c>
      <c r="D189" s="102">
        <v>300</v>
      </c>
      <c r="E189" s="28">
        <f>'00111'!E183+'00192'!E183+'00200'!E183+'00226'!E183+'00282'!E183+'00328'!E183+'00368'!E183+'00446'!E183+'00498'!E183+'00551'!E183+'00585'!E183+'00982'!E183+'00986'!E183+'00989'!E183+'01019'!E183+'01083'!E183+'01084'!E183+'01144'!E183+'01154'!E183+'01171'!E183</f>
        <v>60000</v>
      </c>
      <c r="F189" s="64">
        <f>'00111'!F183+'00192'!F183+'00200'!F183+'00226'!F183+'00282'!F183+'00328'!F183+'00368'!F183+'00446'!F183+'00498'!F183+'00551'!F183+'00585'!F183+'00982'!F183+'00986'!F183+'00989'!F183+'01019'!F183+'01083'!F183+'01084'!F183+'01144'!F183+'01154'!F183+'01171'!F183</f>
        <v>0</v>
      </c>
      <c r="G189" s="64">
        <f>'00111'!G183+'00192'!G183+'00200'!G183+'00226'!G183+'00282'!G183+'00328'!G183+'00368'!G183+'00446'!G183+'00498'!G183+'00551'!G183+'00585'!G183+'00982'!G183+'00986'!G183+'00989'!G183+'01019'!G183+'01083'!G183+'01084'!G183+'01144'!G183+'01154'!G183+'01171'!G183</f>
        <v>0</v>
      </c>
      <c r="H189" s="187">
        <f>'00111'!H183+'00192'!H183+'00200'!H183+'00226'!H183+'00282'!H183+'00328'!H183+'00368'!H183+'00446'!H183+'00498'!H183+'00551'!H183+'00585'!H183+'00982'!H183+'00986'!H183+'00989'!H183+'01019'!H183+'01083'!H183+'01084'!H183+'01144'!H183+'01154'!H183+'01171'!H183</f>
        <v>0</v>
      </c>
    </row>
    <row r="190" spans="1:8" x14ac:dyDescent="0.25">
      <c r="A190" s="26" t="s">
        <v>347</v>
      </c>
      <c r="B190" s="30" t="s">
        <v>397</v>
      </c>
      <c r="C190" s="27">
        <f>'00111'!C184+'00192'!C184+'00200'!C184+'00226'!C184+'00282'!C184+'00328'!C184+'00368'!C184+'00446'!C184+'00498'!C184+'00551'!C184+'00585'!C184+'00982'!C184+'00986'!C184+'00989'!C184+'01019'!C184+'01083'!C184+'01084'!C184+'01144'!C184+'01154'!C184+'01171'!C184</f>
        <v>1</v>
      </c>
      <c r="D190" s="102">
        <v>1800</v>
      </c>
      <c r="E190" s="28">
        <f>'00111'!E184+'00192'!E184+'00200'!E184+'00226'!E184+'00282'!E184+'00328'!E184+'00368'!E184+'00446'!E184+'00498'!E184+'00551'!E184+'00585'!E184+'00982'!E184+'00986'!E184+'00989'!E184+'01019'!E184+'01083'!E184+'01084'!E184+'01144'!E184+'01154'!E184+'01171'!E184</f>
        <v>1800</v>
      </c>
      <c r="F190" s="64">
        <f>'00111'!F184+'00192'!F184+'00200'!F184+'00226'!F184+'00282'!F184+'00328'!F184+'00368'!F184+'00446'!F184+'00498'!F184+'00551'!F184+'00585'!F184+'00982'!F184+'00986'!F184+'00989'!F184+'01019'!F184+'01083'!F184+'01084'!F184+'01144'!F184+'01154'!F184+'01171'!F184</f>
        <v>0</v>
      </c>
      <c r="G190" s="64">
        <f>'00111'!G184+'00192'!G184+'00200'!G184+'00226'!G184+'00282'!G184+'00328'!G184+'00368'!G184+'00446'!G184+'00498'!G184+'00551'!G184+'00585'!G184+'00982'!G184+'00986'!G184+'00989'!G184+'01019'!G184+'01083'!G184+'01084'!G184+'01144'!G184+'01154'!G184+'01171'!G184</f>
        <v>0</v>
      </c>
      <c r="H190" s="187">
        <f>'00111'!H184+'00192'!H184+'00200'!H184+'00226'!H184+'00282'!H184+'00328'!H184+'00368'!H184+'00446'!H184+'00498'!H184+'00551'!H184+'00585'!H184+'00982'!H184+'00986'!H184+'00989'!H184+'01019'!H184+'01083'!H184+'01084'!H184+'01144'!H184+'01154'!H184+'01171'!H184</f>
        <v>0</v>
      </c>
    </row>
    <row r="191" spans="1:8" x14ac:dyDescent="0.25">
      <c r="A191" s="26" t="s">
        <v>348</v>
      </c>
      <c r="B191" s="26" t="s">
        <v>349</v>
      </c>
      <c r="C191" s="27">
        <f>'00111'!C185+'00192'!C185+'00200'!C185+'00226'!C185+'00282'!C185+'00328'!C185+'00368'!C185+'00446'!C185+'00498'!C185+'00551'!C185+'00585'!C185+'00982'!C185+'00986'!C185+'00989'!C185+'01019'!C185+'01083'!C185+'01084'!C185+'01144'!C185+'01154'!C185+'01171'!C185</f>
        <v>0</v>
      </c>
      <c r="D191" s="102"/>
      <c r="E191" s="28">
        <f>'00111'!E185+'00192'!E185+'00200'!E185+'00226'!E185+'00282'!E185+'00328'!E185+'00368'!E185+'00446'!E185+'00498'!E185+'00551'!E185+'00585'!E185+'00982'!E185+'00986'!E185+'00989'!E185+'01019'!E185+'01083'!E185+'01084'!E185+'01144'!E185+'01154'!E185+'01171'!E185</f>
        <v>0</v>
      </c>
      <c r="F191" s="64">
        <f>'00111'!F185+'00192'!F185+'00200'!F185+'00226'!F185+'00282'!F185+'00328'!F185+'00368'!F185+'00446'!F185+'00498'!F185+'00551'!F185+'00585'!F185+'00982'!F185+'00986'!F185+'00989'!F185+'01019'!F185+'01083'!F185+'01084'!F185+'01144'!F185+'01154'!F185+'01171'!F185</f>
        <v>0</v>
      </c>
      <c r="G191" s="64">
        <f>'00111'!G185+'00192'!G185+'00200'!G185+'00226'!G185+'00282'!G185+'00328'!G185+'00368'!G185+'00446'!G185+'00498'!G185+'00551'!G185+'00585'!G185+'00982'!G185+'00986'!G185+'00989'!G185+'01019'!G185+'01083'!G185+'01084'!G185+'01144'!G185+'01154'!G185+'01171'!G185</f>
        <v>0</v>
      </c>
      <c r="H191" s="187">
        <f>'00111'!H185+'00192'!H185+'00200'!H185+'00226'!H185+'00282'!H185+'00328'!H185+'00368'!H185+'00446'!H185+'00498'!H185+'00551'!H185+'00585'!H185+'00982'!H185+'00986'!H185+'00989'!H185+'01019'!H185+'01083'!H185+'01084'!H185+'01144'!H185+'01154'!H185+'01171'!H185</f>
        <v>0</v>
      </c>
    </row>
    <row r="192" spans="1:8" ht="47.25" x14ac:dyDescent="0.25">
      <c r="A192" s="26" t="s">
        <v>350</v>
      </c>
      <c r="B192" s="26" t="s">
        <v>351</v>
      </c>
      <c r="C192" s="27">
        <f>'00111'!C186+'00192'!C186+'00200'!C186+'00226'!C186+'00282'!C186+'00328'!C186+'00368'!C186+'00446'!C186+'00498'!C186+'00551'!C186+'00585'!C186+'00982'!C186+'00986'!C186+'00989'!C186+'01019'!C186+'01083'!C186+'01084'!C186+'01144'!C186+'01154'!C186+'01171'!C186</f>
        <v>6</v>
      </c>
      <c r="D192" s="102">
        <v>29200</v>
      </c>
      <c r="E192" s="28">
        <f>'00111'!E186+'00192'!E186+'00200'!E186+'00226'!E186+'00282'!E186+'00328'!E186+'00368'!E186+'00446'!E186+'00498'!E186+'00551'!E186+'00585'!E186+'00982'!E186+'00986'!E186+'00989'!E186+'01019'!E186+'01083'!E186+'01084'!E186+'01144'!E186+'01154'!E186+'01171'!E186</f>
        <v>175200</v>
      </c>
      <c r="F192" s="64">
        <f>'00111'!F186+'00192'!F186+'00200'!F186+'00226'!F186+'00282'!F186+'00328'!F186+'00368'!F186+'00446'!F186+'00498'!F186+'00551'!F186+'00585'!F186+'00982'!F186+'00986'!F186+'00989'!F186+'01019'!F186+'01083'!F186+'01084'!F186+'01144'!F186+'01154'!F186+'01171'!F186</f>
        <v>0</v>
      </c>
      <c r="G192" s="64">
        <f>'00111'!G186+'00192'!G186+'00200'!G186+'00226'!G186+'00282'!G186+'00328'!G186+'00368'!G186+'00446'!G186+'00498'!G186+'00551'!G186+'00585'!G186+'00982'!G186+'00986'!G186+'00989'!G186+'01019'!G186+'01083'!G186+'01084'!G186+'01144'!G186+'01154'!G186+'01171'!G186</f>
        <v>0</v>
      </c>
      <c r="H192" s="187">
        <f>'00111'!H186+'00192'!H186+'00200'!H186+'00226'!H186+'00282'!H186+'00328'!H186+'00368'!H186+'00446'!H186+'00498'!H186+'00551'!H186+'00585'!H186+'00982'!H186+'00986'!H186+'00989'!H186+'01019'!H186+'01083'!H186+'01084'!H186+'01144'!H186+'01154'!H186+'01171'!H186</f>
        <v>0</v>
      </c>
    </row>
    <row r="193" spans="1:8" ht="75" x14ac:dyDescent="0.25">
      <c r="A193" s="45">
        <v>1660102002</v>
      </c>
      <c r="B193" s="91" t="s">
        <v>400</v>
      </c>
      <c r="C193" s="67">
        <f>'00111'!C187+'00192'!C187+'00200'!C187+'00226'!C187+'00282'!C187+'00328'!C187+'00368'!C187+'00446'!C187+'00498'!C187+'00551'!C187+'00585'!C187+'00982'!C187+'00986'!C187+'00989'!C187+'01019'!C187+'01083'!C187+'01084'!C187+'01144'!C187+'01154'!C187+'01171'!C187</f>
        <v>1</v>
      </c>
      <c r="D193" s="103">
        <v>72600000</v>
      </c>
      <c r="E193" s="28">
        <f>'00111'!E187+'00192'!E187+'00200'!E187+'00226'!E187+'00282'!E187+'00328'!E187+'00368'!E187+'00446'!E187+'00498'!E187+'00551'!E187+'00585'!E187+'00982'!E187+'00986'!E187+'00989'!E187+'01019'!E187+'01083'!E187+'01084'!E187+'01144'!E187+'01154'!E187+'01171'!E187</f>
        <v>72600000</v>
      </c>
      <c r="F193" s="64">
        <f>'00111'!F187+'00192'!F187+'00200'!F187+'00226'!F187+'00282'!F187+'00328'!F187+'00368'!F187+'00446'!F187+'00498'!F187+'00551'!F187+'00585'!F187+'00982'!F187+'00986'!F187+'00989'!F187+'01019'!F187+'01083'!F187+'01084'!F187+'01144'!F187+'01154'!F187+'01171'!F187</f>
        <v>0</v>
      </c>
      <c r="G193" s="64">
        <f>'00111'!G187+'00192'!G187+'00200'!G187+'00226'!G187+'00282'!G187+'00328'!G187+'00368'!G187+'00446'!G187+'00498'!G187+'00551'!G187+'00585'!G187+'00982'!G187+'00986'!G187+'00989'!G187+'01019'!G187+'01083'!G187+'01084'!G187+'01144'!G187+'01154'!G187+'01171'!G187</f>
        <v>0</v>
      </c>
      <c r="H193" s="187">
        <f>'00111'!H187+'00192'!H187+'00200'!H187+'00226'!H187+'00282'!H187+'00328'!H187+'00368'!H187+'00446'!H187+'00498'!H187+'00551'!H187+'00585'!H187+'00982'!H187+'00986'!H187+'00989'!H187+'01019'!H187+'01083'!H187+'01084'!H187+'01144'!H187+'01154'!H187+'01171'!H187</f>
        <v>0</v>
      </c>
    </row>
    <row r="194" spans="1:8" ht="56.25" x14ac:dyDescent="0.25">
      <c r="A194" s="45">
        <v>1660102003</v>
      </c>
      <c r="B194" s="91" t="s">
        <v>399</v>
      </c>
      <c r="C194" s="67">
        <f>'00111'!C188+'00192'!C188+'00200'!C188+'00226'!C188+'00282'!C188+'00328'!C188+'00368'!C188+'00446'!C188+'00498'!C188+'00551'!C188+'00585'!C188+'00982'!C188+'00986'!C188+'00989'!C188+'01019'!C188+'01083'!C188+'01084'!C188+'01144'!C188+'01154'!C188+'01171'!C188</f>
        <v>1</v>
      </c>
      <c r="D194" s="103">
        <v>275000</v>
      </c>
      <c r="E194" s="28">
        <f>'00111'!E188+'00192'!E188+'00200'!E188+'00226'!E188+'00282'!E188+'00328'!E188+'00368'!E188+'00446'!E188+'00498'!E188+'00551'!E188+'00585'!E188+'00982'!E188+'00986'!E188+'00989'!E188+'01019'!E188+'01083'!E188+'01084'!E188+'01144'!E188+'01154'!E188+'01171'!E188</f>
        <v>275000</v>
      </c>
      <c r="F194" s="64">
        <f>'00111'!F188+'00192'!F188+'00200'!F188+'00226'!F188+'00282'!F188+'00328'!F188+'00368'!F188+'00446'!F188+'00498'!F188+'00551'!F188+'00585'!F188+'00982'!F188+'00986'!F188+'00989'!F188+'01019'!F188+'01083'!F188+'01084'!F188+'01144'!F188+'01154'!F188+'01171'!F188</f>
        <v>0</v>
      </c>
      <c r="G194" s="64">
        <f>'00111'!G188+'00192'!G188+'00200'!G188+'00226'!G188+'00282'!G188+'00328'!G188+'00368'!G188+'00446'!G188+'00498'!G188+'00551'!G188+'00585'!G188+'00982'!G188+'00986'!G188+'00989'!G188+'01019'!G188+'01083'!G188+'01084'!G188+'01144'!G188+'01154'!G188+'01171'!G188</f>
        <v>0</v>
      </c>
      <c r="H194" s="187">
        <f>'00111'!H188+'00192'!H188+'00200'!H188+'00226'!H188+'00282'!H188+'00328'!H188+'00368'!H188+'00446'!H188+'00498'!H188+'00551'!H188+'00585'!H188+'00982'!H188+'00986'!H188+'00989'!H188+'01019'!H188+'01083'!H188+'01084'!H188+'01144'!H188+'01154'!H188+'01171'!H188</f>
        <v>0</v>
      </c>
    </row>
    <row r="195" spans="1:8" x14ac:dyDescent="0.25">
      <c r="A195" s="105"/>
      <c r="B195" s="106" t="s">
        <v>401</v>
      </c>
      <c r="C195" s="107">
        <f>'00111'!C189+'00192'!C189+'00200'!C189+'00226'!C189+'00282'!C189+'00328'!C189+'00368'!C189+'00446'!C189+'00498'!C189+'00551'!C189+'00585'!C189+'00982'!C189+'00986'!C189+'00989'!C189+'01019'!C189+'01083'!C189+'01084'!C189+'01144'!C189+'01154'!C189+'01171'!C189</f>
        <v>16939</v>
      </c>
      <c r="D195" s="107"/>
      <c r="E195" s="108">
        <f>'00111'!E189+'00192'!E189+'00200'!E189+'00226'!E189+'00282'!E189+'00328'!E189+'00368'!E189+'00446'!E189+'00498'!E189+'00551'!E189+'00585'!E189+'00982'!E189+'00986'!E189+'00989'!E189+'01019'!E189+'01083'!E189+'01084'!E189+'01144'!E189+'01154'!E189+'01171'!E189</f>
        <v>242698441.62</v>
      </c>
      <c r="F195" s="187">
        <f>'00111'!F189+'00192'!F189+'00200'!F189+'00226'!F189+'00282'!F189+'00328'!F189+'00368'!F189+'00446'!F189+'00498'!F189+'00551'!F189+'00585'!F189+'00982'!F189+'00986'!F189+'00989'!F189+'01019'!F189+'01083'!F189+'01084'!F189+'01144'!F189+'01154'!F189+'01171'!F189</f>
        <v>3753</v>
      </c>
      <c r="G195" s="119"/>
      <c r="H195" s="187">
        <f>'00111'!H189+'00192'!H189+'00200'!H189+'00226'!H189+'00282'!H189+'00328'!H189+'00368'!H189+'00446'!H189+'00498'!H189+'00551'!H189+'00585'!H189+'00982'!H189+'00986'!H189+'00989'!H189+'01019'!H189+'01083'!H189+'01084'!H189+'01144'!H189+'01154'!H189+'01171'!H189</f>
        <v>29052470.940000001</v>
      </c>
    </row>
    <row r="196" spans="1:8" x14ac:dyDescent="0.25">
      <c r="B196" s="2"/>
      <c r="C196" s="2"/>
      <c r="D196" s="2"/>
      <c r="F196" s="241">
        <f>F15+F26+F58+F82+F89+F95+F119+F140+F158+F182</f>
        <v>3681</v>
      </c>
      <c r="H196" s="241">
        <f>H15+H26+H158</f>
        <v>24751536.539999999</v>
      </c>
    </row>
    <row r="197" spans="1:8" x14ac:dyDescent="0.25">
      <c r="D197" s="25"/>
      <c r="E197" s="9" t="s">
        <v>447</v>
      </c>
      <c r="F197" s="241">
        <f>'00111'!F190+'00111'!F191+'00200'!F190+'00200'!F191+'00200'!F192+'00328'!F190+'00328'!F191+'00328'!F192+'00328'!F193+'00368'!F190+'00368'!F191+'00368'!F192+'00368'!F193+'00368'!F194+'00446'!F191+'00446'!F192+'00446'!F193+'00446'!F194+'00446'!F195+'00498'!F190+'00982'!F190+'00986'!F190+'01019'!F190+'01019'!F191+'01019'!F192+'00446'!F190</f>
        <v>72</v>
      </c>
      <c r="H197" s="241">
        <f>'00111'!H190+'00111'!H191+'00200'!H190+'00200'!H191+'00200'!H192+'00200'!H193+'00328'!H190+'00328'!H191+'00328'!H192+'00328'!H193+'00368'!H190+'00368'!H191+'00368'!H192+'00368'!H193+'00368'!H194+'00446'!H190+'00446'!H191+'00446'!H192+'00446'!H193+'00446'!H194+'00446'!H195+'00446'!H196+'00498'!H190+'00982'!H190+'00986'!H190+'01019'!H190+'01019'!H191+'01019'!H192</f>
        <v>4300934.4000000004</v>
      </c>
    </row>
    <row r="198" spans="1:8" x14ac:dyDescent="0.25">
      <c r="D198" s="25"/>
      <c r="E198" s="9" t="s">
        <v>448</v>
      </c>
      <c r="F198" s="2">
        <f>SUM(F196:F197)</f>
        <v>3753</v>
      </c>
      <c r="H198" s="241">
        <f>H196+H197</f>
        <v>29052470.939999998</v>
      </c>
    </row>
    <row r="199" spans="1:8" x14ac:dyDescent="0.25">
      <c r="D199" s="25"/>
      <c r="E199" s="9"/>
      <c r="H199" s="241"/>
    </row>
    <row r="200" spans="1:8" x14ac:dyDescent="0.25">
      <c r="A200" s="315"/>
      <c r="E200" s="9" t="s">
        <v>420</v>
      </c>
      <c r="F200" s="2">
        <f>'00111'!H189</f>
        <v>766767.04</v>
      </c>
    </row>
    <row r="201" spans="1:8" x14ac:dyDescent="0.25">
      <c r="E201" s="3" t="s">
        <v>421</v>
      </c>
      <c r="F201" s="112">
        <f>'00192'!H189</f>
        <v>875926</v>
      </c>
    </row>
    <row r="202" spans="1:8" x14ac:dyDescent="0.25">
      <c r="E202" s="3" t="s">
        <v>422</v>
      </c>
      <c r="F202" s="2">
        <f>'00200'!H189</f>
        <v>2749163.6999999997</v>
      </c>
    </row>
    <row r="203" spans="1:8" x14ac:dyDescent="0.25">
      <c r="E203" s="3" t="s">
        <v>423</v>
      </c>
      <c r="F203" s="2">
        <f>'00226'!H189</f>
        <v>1342376</v>
      </c>
    </row>
    <row r="204" spans="1:8" x14ac:dyDescent="0.25">
      <c r="A204" s="1"/>
      <c r="B204" s="1"/>
      <c r="C204" s="6"/>
      <c r="D204" s="1"/>
      <c r="E204" s="1" t="s">
        <v>424</v>
      </c>
      <c r="F204" s="2">
        <f>'00282'!H189</f>
        <v>552267</v>
      </c>
    </row>
    <row r="205" spans="1:8" x14ac:dyDescent="0.25">
      <c r="E205" s="3" t="s">
        <v>425</v>
      </c>
      <c r="F205" s="2">
        <f>'00328'!H189</f>
        <v>536444</v>
      </c>
    </row>
    <row r="206" spans="1:8" x14ac:dyDescent="0.25">
      <c r="E206" s="3" t="s">
        <v>426</v>
      </c>
      <c r="F206" s="2">
        <f>'00368'!H189</f>
        <v>919384</v>
      </c>
    </row>
    <row r="207" spans="1:8" x14ac:dyDescent="0.25">
      <c r="E207" s="3" t="s">
        <v>427</v>
      </c>
      <c r="F207" s="183">
        <f>'00446'!H189</f>
        <v>15450741</v>
      </c>
    </row>
    <row r="208" spans="1:8" x14ac:dyDescent="0.25">
      <c r="E208" s="3" t="s">
        <v>428</v>
      </c>
      <c r="F208" s="2">
        <f>'00498'!H189</f>
        <v>621825.30000000005</v>
      </c>
    </row>
    <row r="209" spans="5:8" x14ac:dyDescent="0.25">
      <c r="E209" s="3" t="s">
        <v>429</v>
      </c>
      <c r="F209" s="2">
        <f>'00551'!H189</f>
        <v>385210</v>
      </c>
    </row>
    <row r="210" spans="5:8" x14ac:dyDescent="0.25">
      <c r="E210" s="3" t="s">
        <v>430</v>
      </c>
      <c r="F210" s="2">
        <f>'00585'!H189</f>
        <v>308753</v>
      </c>
    </row>
    <row r="211" spans="5:8" x14ac:dyDescent="0.25">
      <c r="E211" s="3" t="s">
        <v>442</v>
      </c>
      <c r="F211" s="2">
        <f>'00982'!H189</f>
        <v>488366</v>
      </c>
    </row>
    <row r="212" spans="5:8" x14ac:dyDescent="0.25">
      <c r="E212" s="3" t="s">
        <v>431</v>
      </c>
      <c r="F212" s="2">
        <f>'00986'!H189</f>
        <v>567201</v>
      </c>
    </row>
    <row r="213" spans="5:8" x14ac:dyDescent="0.25">
      <c r="E213" s="3" t="s">
        <v>432</v>
      </c>
      <c r="F213" s="2">
        <f>'00989'!H189</f>
        <v>482925</v>
      </c>
    </row>
    <row r="214" spans="5:8" x14ac:dyDescent="0.25">
      <c r="E214" s="3" t="s">
        <v>433</v>
      </c>
      <c r="F214" s="2">
        <f>'01019'!H189</f>
        <v>1515039</v>
      </c>
    </row>
    <row r="215" spans="5:8" x14ac:dyDescent="0.25">
      <c r="E215" s="3" t="s">
        <v>436</v>
      </c>
      <c r="F215" s="2">
        <f>'01083'!H189</f>
        <v>375372</v>
      </c>
    </row>
    <row r="216" spans="5:8" x14ac:dyDescent="0.25">
      <c r="E216" s="3" t="s">
        <v>437</v>
      </c>
      <c r="F216" s="2">
        <f>'01084'!H189</f>
        <v>298566.90000000002</v>
      </c>
    </row>
    <row r="217" spans="5:8" x14ac:dyDescent="0.25">
      <c r="E217" s="3" t="s">
        <v>438</v>
      </c>
      <c r="F217" s="2">
        <f>'01144'!H189</f>
        <v>318945</v>
      </c>
    </row>
    <row r="218" spans="5:8" x14ac:dyDescent="0.25">
      <c r="E218" s="3" t="s">
        <v>439</v>
      </c>
      <c r="F218" s="2">
        <f>'01154'!H189</f>
        <v>372507</v>
      </c>
    </row>
    <row r="219" spans="5:8" x14ac:dyDescent="0.25">
      <c r="E219" s="3" t="s">
        <v>440</v>
      </c>
      <c r="F219" s="2">
        <f>'01171'!H189</f>
        <v>124692</v>
      </c>
    </row>
    <row r="220" spans="5:8" x14ac:dyDescent="0.25">
      <c r="E220" s="115" t="s">
        <v>441</v>
      </c>
      <c r="F220" s="116">
        <f>SUM(F200:F219)</f>
        <v>29052470.940000001</v>
      </c>
      <c r="G220" s="116"/>
      <c r="H220" s="116"/>
    </row>
  </sheetData>
  <mergeCells count="10">
    <mergeCell ref="D7:E7"/>
    <mergeCell ref="A11:E11"/>
    <mergeCell ref="A10:H10"/>
    <mergeCell ref="A9:H9"/>
    <mergeCell ref="A1:B1"/>
    <mergeCell ref="D1:E1"/>
    <mergeCell ref="D2:E2"/>
    <mergeCell ref="D3:E3"/>
    <mergeCell ref="D4:E4"/>
    <mergeCell ref="D5:E5"/>
  </mergeCells>
  <pageMargins left="0" right="0" top="0.55118110236220474" bottom="0" header="0" footer="0"/>
  <pageSetup paperSize="9" scale="60" orientation="portrait" r:id="rId1"/>
  <rowBreaks count="3" manualBreakCount="3">
    <brk id="71" max="7" man="1"/>
    <brk id="157" max="7" man="1"/>
    <brk id="199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40"/>
  <sheetViews>
    <sheetView showGridLines="0" topLeftCell="A217" workbookViewId="0">
      <selection activeCell="A200" sqref="A200:K222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6.85546875" style="3" customWidth="1"/>
    <col min="7" max="7" width="10.5703125" style="3" customWidth="1"/>
    <col min="8" max="8" width="11.7109375" style="3" customWidth="1"/>
    <col min="9" max="9" width="14.7109375" style="3" customWidth="1"/>
    <col min="10" max="16384" width="9.140625" style="3"/>
  </cols>
  <sheetData>
    <row r="1" spans="1:13" x14ac:dyDescent="0.25">
      <c r="A1" s="1"/>
      <c r="B1" s="320" t="s">
        <v>380</v>
      </c>
      <c r="C1" s="320"/>
      <c r="D1" s="320"/>
      <c r="E1" s="320"/>
      <c r="F1" s="320"/>
    </row>
    <row r="2" spans="1:13" x14ac:dyDescent="0.25">
      <c r="A2" s="1"/>
      <c r="B2" s="320" t="s">
        <v>0</v>
      </c>
      <c r="C2" s="320"/>
      <c r="D2" s="320"/>
      <c r="E2" s="320"/>
      <c r="F2" s="320"/>
    </row>
    <row r="3" spans="1:13" x14ac:dyDescent="0.25">
      <c r="A3" s="1"/>
      <c r="B3" s="320"/>
      <c r="C3" s="320"/>
      <c r="D3" s="320"/>
      <c r="E3" s="320"/>
      <c r="F3" s="320"/>
    </row>
    <row r="4" spans="1:13" x14ac:dyDescent="0.25">
      <c r="A4" s="1"/>
      <c r="B4" s="320"/>
      <c r="C4" s="320"/>
      <c r="D4" s="320"/>
      <c r="E4" s="320"/>
      <c r="F4" s="320"/>
    </row>
    <row r="5" spans="1:13" x14ac:dyDescent="0.25">
      <c r="A5" s="22"/>
      <c r="B5" s="22"/>
      <c r="C5" s="76"/>
      <c r="D5" s="1"/>
      <c r="E5" s="1"/>
      <c r="F5" s="1"/>
    </row>
    <row r="6" spans="1:13" x14ac:dyDescent="0.25">
      <c r="A6" s="1"/>
      <c r="B6" s="1"/>
      <c r="C6" s="76"/>
      <c r="D6" s="1"/>
      <c r="E6" s="1"/>
      <c r="F6" s="1"/>
    </row>
    <row r="7" spans="1:13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61" t="s">
        <v>451</v>
      </c>
      <c r="J7" s="36"/>
      <c r="K7" s="327">
        <v>19909</v>
      </c>
      <c r="L7" s="328"/>
      <c r="M7" s="36"/>
    </row>
    <row r="8" spans="1:13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  <c r="I8" s="36"/>
      <c r="J8" s="36"/>
      <c r="K8" s="36"/>
      <c r="L8" s="36"/>
      <c r="M8" s="36"/>
    </row>
    <row r="9" spans="1:13" x14ac:dyDescent="0.25">
      <c r="A9" s="26" t="s">
        <v>8</v>
      </c>
      <c r="B9" s="40" t="s">
        <v>9</v>
      </c>
      <c r="C9" s="78">
        <f>C10+C11+C12+C13+C14+C15+C16+C17+C18</f>
        <v>2</v>
      </c>
      <c r="D9" s="74"/>
      <c r="E9" s="78">
        <f t="shared" ref="E9" si="0">E10+E11+E12+E13+E14+E15+E16+E17+E18</f>
        <v>220000</v>
      </c>
      <c r="F9" s="66"/>
      <c r="G9" s="66"/>
      <c r="H9" s="66">
        <f>F9*G9</f>
        <v>0</v>
      </c>
      <c r="I9" s="36"/>
      <c r="J9" s="36"/>
      <c r="K9" s="36"/>
      <c r="L9" s="36"/>
      <c r="M9" s="36"/>
    </row>
    <row r="10" spans="1:13" x14ac:dyDescent="0.25">
      <c r="A10" s="26" t="s">
        <v>10</v>
      </c>
      <c r="B10" s="26" t="s">
        <v>11</v>
      </c>
      <c r="C10" s="74"/>
      <c r="D10" s="28"/>
      <c r="E10" s="28">
        <f>C10*D10</f>
        <v>0</v>
      </c>
      <c r="F10" s="64"/>
      <c r="G10" s="64"/>
      <c r="H10" s="66">
        <f t="shared" ref="H10:H72" si="1">F10*G10</f>
        <v>0</v>
      </c>
      <c r="I10" s="36"/>
      <c r="J10" s="36"/>
      <c r="K10" s="36"/>
      <c r="L10" s="36"/>
      <c r="M10" s="36"/>
    </row>
    <row r="11" spans="1:13" x14ac:dyDescent="0.25">
      <c r="A11" s="26" t="s">
        <v>12</v>
      </c>
      <c r="B11" s="26" t="s">
        <v>13</v>
      </c>
      <c r="C11" s="74"/>
      <c r="D11" s="28"/>
      <c r="E11" s="28">
        <f t="shared" ref="E11:E74" si="2">C11*D11</f>
        <v>0</v>
      </c>
      <c r="F11" s="64"/>
      <c r="G11" s="64"/>
      <c r="H11" s="66">
        <f t="shared" si="1"/>
        <v>0</v>
      </c>
      <c r="I11" s="36"/>
      <c r="J11" s="36"/>
      <c r="K11" s="36"/>
      <c r="L11" s="36"/>
      <c r="M11" s="36"/>
    </row>
    <row r="12" spans="1:13" x14ac:dyDescent="0.25">
      <c r="A12" s="26" t="s">
        <v>14</v>
      </c>
      <c r="B12" s="26" t="s">
        <v>15</v>
      </c>
      <c r="C12" s="74"/>
      <c r="D12" s="28"/>
      <c r="E12" s="28">
        <f t="shared" si="2"/>
        <v>0</v>
      </c>
      <c r="F12" s="64"/>
      <c r="G12" s="64"/>
      <c r="H12" s="66">
        <f t="shared" si="1"/>
        <v>0</v>
      </c>
      <c r="I12" s="36"/>
      <c r="J12" s="36"/>
      <c r="K12" s="36"/>
      <c r="L12" s="36"/>
      <c r="M12" s="36"/>
    </row>
    <row r="13" spans="1:13" x14ac:dyDescent="0.25">
      <c r="A13" s="26" t="s">
        <v>16</v>
      </c>
      <c r="B13" s="26" t="s">
        <v>17</v>
      </c>
      <c r="C13" s="74">
        <v>1</v>
      </c>
      <c r="D13" s="28">
        <v>80000</v>
      </c>
      <c r="E13" s="28">
        <f t="shared" si="2"/>
        <v>80000</v>
      </c>
      <c r="F13" s="64"/>
      <c r="G13" s="64"/>
      <c r="H13" s="66">
        <f t="shared" si="1"/>
        <v>0</v>
      </c>
      <c r="I13" s="36"/>
      <c r="J13" s="36"/>
      <c r="K13" s="36"/>
      <c r="L13" s="36"/>
      <c r="M13" s="36"/>
    </row>
    <row r="14" spans="1:13" x14ac:dyDescent="0.25">
      <c r="A14" s="26" t="s">
        <v>18</v>
      </c>
      <c r="B14" s="26" t="s">
        <v>19</v>
      </c>
      <c r="C14" s="74">
        <v>1</v>
      </c>
      <c r="D14" s="28">
        <v>140000</v>
      </c>
      <c r="E14" s="28">
        <f t="shared" si="2"/>
        <v>140000</v>
      </c>
      <c r="F14" s="64">
        <v>1</v>
      </c>
      <c r="G14" s="64">
        <v>156356</v>
      </c>
      <c r="H14" s="66">
        <f t="shared" si="1"/>
        <v>156356</v>
      </c>
      <c r="I14" s="36"/>
      <c r="J14" s="36"/>
      <c r="K14" s="36"/>
      <c r="L14" s="36"/>
      <c r="M14" s="36"/>
    </row>
    <row r="15" spans="1:13" x14ac:dyDescent="0.25">
      <c r="A15" s="26" t="s">
        <v>20</v>
      </c>
      <c r="B15" s="26" t="s">
        <v>21</v>
      </c>
      <c r="C15" s="74"/>
      <c r="D15" s="28"/>
      <c r="E15" s="28">
        <f t="shared" si="2"/>
        <v>0</v>
      </c>
      <c r="F15" s="64"/>
      <c r="G15" s="64"/>
      <c r="H15" s="66">
        <f t="shared" si="1"/>
        <v>0</v>
      </c>
      <c r="I15" s="36"/>
      <c r="J15" s="36"/>
      <c r="K15" s="36"/>
      <c r="L15" s="36"/>
      <c r="M15" s="36"/>
    </row>
    <row r="16" spans="1:13" x14ac:dyDescent="0.25">
      <c r="A16" s="26" t="s">
        <v>22</v>
      </c>
      <c r="B16" s="26" t="s">
        <v>23</v>
      </c>
      <c r="C16" s="74">
        <v>0</v>
      </c>
      <c r="D16" s="28"/>
      <c r="E16" s="28">
        <f t="shared" si="2"/>
        <v>0</v>
      </c>
      <c r="F16" s="68"/>
      <c r="G16" s="68"/>
      <c r="H16" s="96">
        <f t="shared" si="1"/>
        <v>0</v>
      </c>
      <c r="I16" s="36"/>
      <c r="J16" s="36"/>
      <c r="K16" s="36"/>
      <c r="L16" s="36"/>
      <c r="M16" s="36"/>
    </row>
    <row r="17" spans="1:13" x14ac:dyDescent="0.25">
      <c r="A17" s="26" t="s">
        <v>24</v>
      </c>
      <c r="B17" s="26" t="s">
        <v>25</v>
      </c>
      <c r="C17" s="74"/>
      <c r="D17" s="28"/>
      <c r="E17" s="28">
        <f t="shared" si="2"/>
        <v>0</v>
      </c>
      <c r="F17" s="68"/>
      <c r="G17" s="68"/>
      <c r="H17" s="96">
        <f t="shared" si="1"/>
        <v>0</v>
      </c>
      <c r="I17" s="36"/>
      <c r="J17" s="36"/>
      <c r="K17" s="36"/>
      <c r="L17" s="36"/>
      <c r="M17" s="36"/>
    </row>
    <row r="18" spans="1:13" x14ac:dyDescent="0.25">
      <c r="A18" s="26" t="s">
        <v>26</v>
      </c>
      <c r="B18" s="26" t="s">
        <v>27</v>
      </c>
      <c r="C18" s="74"/>
      <c r="D18" s="28"/>
      <c r="E18" s="28">
        <f t="shared" si="2"/>
        <v>0</v>
      </c>
      <c r="F18" s="68"/>
      <c r="G18" s="68"/>
      <c r="H18" s="96">
        <f t="shared" si="1"/>
        <v>0</v>
      </c>
      <c r="I18" s="36"/>
      <c r="J18" s="36"/>
      <c r="K18" s="36"/>
      <c r="L18" s="36"/>
      <c r="M18" s="36"/>
    </row>
    <row r="19" spans="1:13" ht="31.5" x14ac:dyDescent="0.25">
      <c r="A19" s="26" t="s">
        <v>28</v>
      </c>
      <c r="B19" s="40" t="s">
        <v>29</v>
      </c>
      <c r="C19" s="78">
        <v>1</v>
      </c>
      <c r="D19" s="32">
        <v>9000</v>
      </c>
      <c r="E19" s="32">
        <f t="shared" si="2"/>
        <v>9000</v>
      </c>
      <c r="F19" s="68"/>
      <c r="G19" s="68"/>
      <c r="H19" s="96">
        <f t="shared" si="1"/>
        <v>0</v>
      </c>
      <c r="I19" s="36"/>
      <c r="J19" s="36"/>
      <c r="K19" s="36"/>
      <c r="L19" s="36"/>
      <c r="M19" s="36"/>
    </row>
    <row r="20" spans="1:13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190</v>
      </c>
      <c r="D20" s="37"/>
      <c r="E20" s="78">
        <f>E21+E22+E23+E24+E25+E26+E27+E28+E29+E30+E31+E32+E33+E34+E35+E36+E37+E38+E39+E40+E41+E42+E43+E44+E45+E46+E47+E48+E49+E50+E51</f>
        <v>682200</v>
      </c>
      <c r="F20" s="96"/>
      <c r="G20" s="96"/>
      <c r="H20" s="96">
        <f t="shared" si="1"/>
        <v>0</v>
      </c>
      <c r="I20" s="36"/>
      <c r="J20" s="36"/>
      <c r="K20" s="36"/>
      <c r="L20" s="36"/>
      <c r="M20" s="36"/>
    </row>
    <row r="21" spans="1:13" x14ac:dyDescent="0.25">
      <c r="A21" s="26" t="s">
        <v>32</v>
      </c>
      <c r="B21" s="26"/>
      <c r="C21" s="74"/>
      <c r="D21" s="28"/>
      <c r="E21" s="28">
        <f t="shared" si="2"/>
        <v>0</v>
      </c>
      <c r="F21" s="68"/>
      <c r="G21" s="68"/>
      <c r="H21" s="96">
        <f t="shared" si="1"/>
        <v>0</v>
      </c>
      <c r="I21" s="36"/>
      <c r="J21" s="36"/>
      <c r="K21" s="36"/>
      <c r="L21" s="36"/>
      <c r="M21" s="36"/>
    </row>
    <row r="22" spans="1:13" x14ac:dyDescent="0.25">
      <c r="A22" s="26" t="s">
        <v>34</v>
      </c>
      <c r="B22" s="26" t="s">
        <v>35</v>
      </c>
      <c r="C22" s="74">
        <v>16</v>
      </c>
      <c r="D22" s="28">
        <v>1900</v>
      </c>
      <c r="E22" s="28">
        <f t="shared" si="2"/>
        <v>30400</v>
      </c>
      <c r="F22" s="68"/>
      <c r="G22" s="68"/>
      <c r="H22" s="96">
        <f t="shared" si="1"/>
        <v>0</v>
      </c>
      <c r="I22" s="36"/>
      <c r="J22" s="36"/>
      <c r="K22" s="36"/>
      <c r="L22" s="36"/>
      <c r="M22" s="36"/>
    </row>
    <row r="23" spans="1:13" x14ac:dyDescent="0.25">
      <c r="A23" s="26" t="s">
        <v>36</v>
      </c>
      <c r="B23" s="26" t="s">
        <v>37</v>
      </c>
      <c r="C23" s="74">
        <v>16</v>
      </c>
      <c r="D23" s="28">
        <v>1700</v>
      </c>
      <c r="E23" s="28">
        <f t="shared" si="2"/>
        <v>27200</v>
      </c>
      <c r="F23" s="68"/>
      <c r="G23" s="68"/>
      <c r="H23" s="96">
        <f t="shared" si="1"/>
        <v>0</v>
      </c>
      <c r="I23" s="36"/>
      <c r="J23" s="36"/>
      <c r="K23" s="36"/>
      <c r="L23" s="36"/>
      <c r="M23" s="36"/>
    </row>
    <row r="24" spans="1:13" x14ac:dyDescent="0.25">
      <c r="A24" s="26" t="s">
        <v>38</v>
      </c>
      <c r="B24" s="26" t="s">
        <v>39</v>
      </c>
      <c r="C24" s="74">
        <v>6</v>
      </c>
      <c r="D24" s="28">
        <v>2100</v>
      </c>
      <c r="E24" s="28">
        <f t="shared" si="2"/>
        <v>12600</v>
      </c>
      <c r="F24" s="68"/>
      <c r="G24" s="68"/>
      <c r="H24" s="96">
        <f t="shared" si="1"/>
        <v>0</v>
      </c>
      <c r="I24" s="36"/>
      <c r="J24" s="36"/>
      <c r="K24" s="36"/>
      <c r="L24" s="36"/>
      <c r="M24" s="36"/>
    </row>
    <row r="25" spans="1:13" x14ac:dyDescent="0.25">
      <c r="A25" s="26" t="s">
        <v>40</v>
      </c>
      <c r="B25" s="26" t="s">
        <v>41</v>
      </c>
      <c r="C25" s="74">
        <v>22</v>
      </c>
      <c r="D25" s="28">
        <v>1800</v>
      </c>
      <c r="E25" s="28">
        <f t="shared" si="2"/>
        <v>39600</v>
      </c>
      <c r="F25" s="65">
        <v>6</v>
      </c>
      <c r="G25" s="65">
        <v>1850</v>
      </c>
      <c r="H25" s="199">
        <f t="shared" si="1"/>
        <v>11100</v>
      </c>
      <c r="I25" s="36"/>
      <c r="J25" s="36"/>
      <c r="K25" s="36"/>
      <c r="L25" s="36"/>
      <c r="M25" s="36"/>
    </row>
    <row r="26" spans="1:13" x14ac:dyDescent="0.25">
      <c r="A26" s="26" t="s">
        <v>42</v>
      </c>
      <c r="B26" s="26" t="s">
        <v>43</v>
      </c>
      <c r="C26" s="74">
        <v>6</v>
      </c>
      <c r="D26" s="28">
        <v>1200</v>
      </c>
      <c r="E26" s="28">
        <f t="shared" si="2"/>
        <v>7200</v>
      </c>
      <c r="F26" s="68"/>
      <c r="G26" s="68"/>
      <c r="H26" s="96">
        <f t="shared" si="1"/>
        <v>0</v>
      </c>
      <c r="I26" s="36"/>
      <c r="J26" s="36"/>
      <c r="K26" s="36"/>
      <c r="L26" s="36"/>
      <c r="M26" s="36"/>
    </row>
    <row r="27" spans="1:13" ht="31.5" x14ac:dyDescent="0.25">
      <c r="A27" s="26" t="s">
        <v>44</v>
      </c>
      <c r="B27" s="26" t="s">
        <v>45</v>
      </c>
      <c r="C27" s="74">
        <v>8</v>
      </c>
      <c r="D27" s="28">
        <v>2900</v>
      </c>
      <c r="E27" s="28">
        <f t="shared" si="2"/>
        <v>23200</v>
      </c>
      <c r="F27" s="68"/>
      <c r="G27" s="68"/>
      <c r="H27" s="96">
        <f t="shared" si="1"/>
        <v>0</v>
      </c>
      <c r="I27" s="36"/>
      <c r="J27" s="36"/>
      <c r="K27" s="36"/>
      <c r="L27" s="36"/>
      <c r="M27" s="36"/>
    </row>
    <row r="28" spans="1:13" x14ac:dyDescent="0.25">
      <c r="A28" s="26" t="s">
        <v>46</v>
      </c>
      <c r="B28" s="26" t="s">
        <v>47</v>
      </c>
      <c r="C28" s="74">
        <v>30</v>
      </c>
      <c r="D28" s="28">
        <v>680</v>
      </c>
      <c r="E28" s="28">
        <f t="shared" si="2"/>
        <v>20400</v>
      </c>
      <c r="F28" s="68"/>
      <c r="G28" s="68"/>
      <c r="H28" s="96">
        <f t="shared" si="1"/>
        <v>0</v>
      </c>
      <c r="I28" s="36"/>
      <c r="J28" s="36"/>
      <c r="K28" s="36"/>
      <c r="L28" s="36"/>
      <c r="M28" s="36"/>
    </row>
    <row r="29" spans="1:13" x14ac:dyDescent="0.25">
      <c r="A29" s="26" t="s">
        <v>48</v>
      </c>
      <c r="B29" s="26" t="s">
        <v>49</v>
      </c>
      <c r="C29" s="74"/>
      <c r="D29" s="28"/>
      <c r="E29" s="28">
        <f t="shared" si="2"/>
        <v>0</v>
      </c>
      <c r="F29" s="68"/>
      <c r="G29" s="68"/>
      <c r="H29" s="96">
        <f t="shared" si="1"/>
        <v>0</v>
      </c>
      <c r="I29" s="36"/>
      <c r="J29" s="36"/>
      <c r="K29" s="36"/>
      <c r="L29" s="36"/>
      <c r="M29" s="36"/>
    </row>
    <row r="30" spans="1:13" ht="31.5" x14ac:dyDescent="0.25">
      <c r="A30" s="26" t="s">
        <v>50</v>
      </c>
      <c r="B30" s="26" t="s">
        <v>51</v>
      </c>
      <c r="C30" s="74">
        <v>5</v>
      </c>
      <c r="D30" s="28">
        <v>2200</v>
      </c>
      <c r="E30" s="28">
        <f t="shared" si="2"/>
        <v>11000</v>
      </c>
      <c r="F30" s="68"/>
      <c r="G30" s="68"/>
      <c r="H30" s="96">
        <f t="shared" si="1"/>
        <v>0</v>
      </c>
      <c r="I30" s="36"/>
      <c r="J30" s="36"/>
      <c r="K30" s="36"/>
      <c r="L30" s="36"/>
      <c r="M30" s="36"/>
    </row>
    <row r="31" spans="1:13" x14ac:dyDescent="0.25">
      <c r="A31" s="26" t="s">
        <v>52</v>
      </c>
      <c r="B31" s="26" t="s">
        <v>454</v>
      </c>
      <c r="C31" s="74">
        <v>18</v>
      </c>
      <c r="D31" s="28">
        <v>3000</v>
      </c>
      <c r="E31" s="28">
        <f t="shared" si="2"/>
        <v>54000</v>
      </c>
      <c r="F31" s="65">
        <v>1</v>
      </c>
      <c r="G31" s="65">
        <v>1790</v>
      </c>
      <c r="H31" s="200">
        <f t="shared" si="1"/>
        <v>1790</v>
      </c>
      <c r="I31" s="36"/>
      <c r="J31" s="36"/>
      <c r="K31" s="36"/>
      <c r="L31" s="36"/>
      <c r="M31" s="36"/>
    </row>
    <row r="32" spans="1:13" x14ac:dyDescent="0.25">
      <c r="A32" s="26" t="s">
        <v>54</v>
      </c>
      <c r="B32" s="26" t="s">
        <v>55</v>
      </c>
      <c r="C32" s="74">
        <v>12</v>
      </c>
      <c r="D32" s="28">
        <v>1200</v>
      </c>
      <c r="E32" s="28">
        <f t="shared" si="2"/>
        <v>14400</v>
      </c>
      <c r="F32" s="68"/>
      <c r="G32" s="68"/>
      <c r="H32" s="96">
        <f t="shared" si="1"/>
        <v>0</v>
      </c>
      <c r="I32" s="36"/>
      <c r="J32" s="36"/>
      <c r="K32" s="36"/>
      <c r="L32" s="36"/>
      <c r="M32" s="36"/>
    </row>
    <row r="33" spans="1:13" x14ac:dyDescent="0.25">
      <c r="A33" s="26" t="s">
        <v>56</v>
      </c>
      <c r="B33" s="26" t="s">
        <v>57</v>
      </c>
      <c r="C33" s="74">
        <v>16</v>
      </c>
      <c r="D33" s="28">
        <v>1500</v>
      </c>
      <c r="E33" s="28">
        <f t="shared" si="2"/>
        <v>24000</v>
      </c>
      <c r="F33" s="65">
        <v>11</v>
      </c>
      <c r="G33" s="65">
        <v>16668</v>
      </c>
      <c r="H33" s="200">
        <v>16668</v>
      </c>
      <c r="I33" s="36"/>
      <c r="J33" s="36"/>
      <c r="K33" s="36"/>
      <c r="L33" s="36"/>
      <c r="M33" s="36"/>
    </row>
    <row r="34" spans="1:13" x14ac:dyDescent="0.25">
      <c r="A34" s="26" t="s">
        <v>58</v>
      </c>
      <c r="B34" s="26" t="s">
        <v>59</v>
      </c>
      <c r="C34" s="74"/>
      <c r="D34" s="28"/>
      <c r="E34" s="28">
        <f t="shared" si="2"/>
        <v>0</v>
      </c>
      <c r="F34" s="68"/>
      <c r="G34" s="68"/>
      <c r="H34" s="96">
        <f t="shared" si="1"/>
        <v>0</v>
      </c>
      <c r="I34" s="36"/>
      <c r="J34" s="36"/>
      <c r="K34" s="36"/>
      <c r="L34" s="36"/>
      <c r="M34" s="36"/>
    </row>
    <row r="35" spans="1:13" x14ac:dyDescent="0.25">
      <c r="A35" s="26" t="s">
        <v>60</v>
      </c>
      <c r="B35" s="26" t="s">
        <v>61</v>
      </c>
      <c r="C35" s="74">
        <v>4</v>
      </c>
      <c r="D35" s="28">
        <v>8200</v>
      </c>
      <c r="E35" s="28">
        <f t="shared" si="2"/>
        <v>32800</v>
      </c>
      <c r="F35" s="68"/>
      <c r="G35" s="68"/>
      <c r="H35" s="111"/>
      <c r="I35" s="36"/>
      <c r="J35" s="36"/>
      <c r="K35" s="36"/>
      <c r="L35" s="36"/>
      <c r="M35" s="36"/>
    </row>
    <row r="36" spans="1:13" x14ac:dyDescent="0.25">
      <c r="A36" s="26" t="s">
        <v>62</v>
      </c>
      <c r="B36" s="26" t="s">
        <v>63</v>
      </c>
      <c r="C36" s="74">
        <v>6</v>
      </c>
      <c r="D36" s="28">
        <v>2300</v>
      </c>
      <c r="E36" s="28">
        <f t="shared" si="2"/>
        <v>13800</v>
      </c>
      <c r="F36" s="68"/>
      <c r="G36" s="68"/>
      <c r="H36" s="96">
        <f t="shared" si="1"/>
        <v>0</v>
      </c>
      <c r="I36" s="36"/>
      <c r="J36" s="36"/>
      <c r="K36" s="36"/>
      <c r="L36" s="36"/>
      <c r="M36" s="36"/>
    </row>
    <row r="37" spans="1:13" x14ac:dyDescent="0.25">
      <c r="A37" s="26" t="s">
        <v>64</v>
      </c>
      <c r="B37" s="26" t="s">
        <v>65</v>
      </c>
      <c r="C37" s="74"/>
      <c r="D37" s="28"/>
      <c r="E37" s="28">
        <f t="shared" si="2"/>
        <v>0</v>
      </c>
      <c r="F37" s="68"/>
      <c r="G37" s="68"/>
      <c r="H37" s="96">
        <f t="shared" si="1"/>
        <v>0</v>
      </c>
      <c r="I37" s="36"/>
      <c r="J37" s="36"/>
      <c r="K37" s="36"/>
      <c r="L37" s="36"/>
      <c r="M37" s="36"/>
    </row>
    <row r="38" spans="1:13" x14ac:dyDescent="0.25">
      <c r="A38" s="26" t="s">
        <v>66</v>
      </c>
      <c r="B38" s="26" t="s">
        <v>67</v>
      </c>
      <c r="C38" s="74">
        <v>1</v>
      </c>
      <c r="D38" s="28">
        <v>2800</v>
      </c>
      <c r="E38" s="28">
        <f t="shared" si="2"/>
        <v>2800</v>
      </c>
      <c r="F38" s="68"/>
      <c r="G38" s="68"/>
      <c r="H38" s="96">
        <f t="shared" si="1"/>
        <v>0</v>
      </c>
      <c r="I38" s="36"/>
      <c r="J38" s="36"/>
      <c r="K38" s="36"/>
      <c r="L38" s="36"/>
      <c r="M38" s="36"/>
    </row>
    <row r="39" spans="1:13" x14ac:dyDescent="0.25">
      <c r="A39" s="26" t="s">
        <v>68</v>
      </c>
      <c r="B39" s="26" t="s">
        <v>69</v>
      </c>
      <c r="C39" s="74"/>
      <c r="D39" s="28"/>
      <c r="E39" s="28">
        <f t="shared" si="2"/>
        <v>0</v>
      </c>
      <c r="F39" s="68"/>
      <c r="G39" s="68"/>
      <c r="H39" s="96">
        <f t="shared" si="1"/>
        <v>0</v>
      </c>
      <c r="I39" s="36"/>
      <c r="J39" s="36"/>
      <c r="K39" s="36"/>
      <c r="L39" s="36"/>
      <c r="M39" s="36"/>
    </row>
    <row r="40" spans="1:13" x14ac:dyDescent="0.25">
      <c r="A40" s="26" t="s">
        <v>70</v>
      </c>
      <c r="B40" s="26" t="s">
        <v>71</v>
      </c>
      <c r="C40" s="74"/>
      <c r="D40" s="28"/>
      <c r="E40" s="28"/>
      <c r="F40" s="68"/>
      <c r="G40" s="68"/>
      <c r="H40" s="96">
        <f t="shared" si="1"/>
        <v>0</v>
      </c>
      <c r="I40" s="36"/>
      <c r="J40" s="36"/>
      <c r="K40" s="36"/>
      <c r="L40" s="36"/>
      <c r="M40" s="36"/>
    </row>
    <row r="41" spans="1:13" x14ac:dyDescent="0.25">
      <c r="A41" s="26" t="s">
        <v>72</v>
      </c>
      <c r="B41" s="26" t="s">
        <v>73</v>
      </c>
      <c r="C41" s="74">
        <v>4</v>
      </c>
      <c r="D41" s="28">
        <v>5600</v>
      </c>
      <c r="E41" s="28">
        <f t="shared" si="2"/>
        <v>22400</v>
      </c>
      <c r="F41" s="65">
        <f>1+4</f>
        <v>5</v>
      </c>
      <c r="G41" s="65">
        <f>4244+3*4544</f>
        <v>17876</v>
      </c>
      <c r="H41" s="199">
        <v>17876</v>
      </c>
      <c r="I41" s="36"/>
      <c r="J41" s="36"/>
      <c r="K41" s="36"/>
      <c r="L41" s="36"/>
      <c r="M41" s="36"/>
    </row>
    <row r="42" spans="1:13" x14ac:dyDescent="0.25">
      <c r="A42" s="26" t="s">
        <v>74</v>
      </c>
      <c r="B42" s="26" t="s">
        <v>75</v>
      </c>
      <c r="C42" s="74">
        <v>8</v>
      </c>
      <c r="D42" s="28">
        <v>5200</v>
      </c>
      <c r="E42" s="28">
        <f t="shared" si="2"/>
        <v>41600</v>
      </c>
      <c r="F42" s="65">
        <v>3</v>
      </c>
      <c r="G42" s="65">
        <v>2500</v>
      </c>
      <c r="H42" s="200">
        <f t="shared" si="1"/>
        <v>7500</v>
      </c>
      <c r="I42" s="36"/>
      <c r="J42" s="36"/>
      <c r="K42" s="36"/>
      <c r="L42" s="36"/>
      <c r="M42" s="36"/>
    </row>
    <row r="43" spans="1:13" x14ac:dyDescent="0.25">
      <c r="A43" s="26" t="s">
        <v>76</v>
      </c>
      <c r="B43" s="26" t="s">
        <v>77</v>
      </c>
      <c r="C43" s="74"/>
      <c r="D43" s="28"/>
      <c r="E43" s="28">
        <f t="shared" si="2"/>
        <v>0</v>
      </c>
      <c r="F43" s="68"/>
      <c r="G43" s="68"/>
      <c r="H43" s="96">
        <f t="shared" si="1"/>
        <v>0</v>
      </c>
      <c r="I43" s="36"/>
      <c r="J43" s="36"/>
      <c r="K43" s="36"/>
      <c r="L43" s="36"/>
      <c r="M43" s="36"/>
    </row>
    <row r="44" spans="1:13" x14ac:dyDescent="0.25">
      <c r="A44" s="26" t="s">
        <v>78</v>
      </c>
      <c r="B44" s="26" t="s">
        <v>79</v>
      </c>
      <c r="C44" s="74"/>
      <c r="D44" s="28"/>
      <c r="E44" s="28">
        <f t="shared" si="2"/>
        <v>0</v>
      </c>
      <c r="F44" s="68"/>
      <c r="G44" s="68"/>
      <c r="H44" s="96">
        <f t="shared" si="1"/>
        <v>0</v>
      </c>
      <c r="I44" s="36"/>
      <c r="J44" s="36"/>
      <c r="K44" s="36"/>
      <c r="L44" s="36"/>
      <c r="M44" s="36"/>
    </row>
    <row r="45" spans="1:13" x14ac:dyDescent="0.25">
      <c r="A45" s="26" t="s">
        <v>80</v>
      </c>
      <c r="B45" s="26" t="s">
        <v>81</v>
      </c>
      <c r="C45" s="74"/>
      <c r="D45" s="28"/>
      <c r="E45" s="28">
        <f t="shared" si="2"/>
        <v>0</v>
      </c>
      <c r="F45" s="68"/>
      <c r="G45" s="68"/>
      <c r="H45" s="96">
        <f t="shared" si="1"/>
        <v>0</v>
      </c>
      <c r="I45" s="36"/>
      <c r="J45" s="36"/>
      <c r="K45" s="36"/>
      <c r="L45" s="36"/>
      <c r="M45" s="36"/>
    </row>
    <row r="46" spans="1:13" x14ac:dyDescent="0.25">
      <c r="A46" s="26" t="s">
        <v>82</v>
      </c>
      <c r="B46" s="26" t="s">
        <v>83</v>
      </c>
      <c r="C46" s="74">
        <v>8</v>
      </c>
      <c r="D46" s="28">
        <v>5100</v>
      </c>
      <c r="E46" s="28">
        <f t="shared" si="2"/>
        <v>40800</v>
      </c>
      <c r="F46" s="68"/>
      <c r="G46" s="68"/>
      <c r="H46" s="96">
        <f t="shared" si="1"/>
        <v>0</v>
      </c>
      <c r="I46" s="36"/>
      <c r="J46" s="36"/>
      <c r="K46" s="36"/>
      <c r="L46" s="36"/>
      <c r="M46" s="36"/>
    </row>
    <row r="47" spans="1:13" x14ac:dyDescent="0.25">
      <c r="A47" s="26" t="s">
        <v>84</v>
      </c>
      <c r="B47" s="26" t="s">
        <v>85</v>
      </c>
      <c r="C47" s="74">
        <v>2</v>
      </c>
      <c r="D47" s="28">
        <v>120000</v>
      </c>
      <c r="E47" s="28">
        <f t="shared" si="2"/>
        <v>240000</v>
      </c>
      <c r="F47" s="68"/>
      <c r="G47" s="68"/>
      <c r="H47" s="96">
        <f t="shared" si="1"/>
        <v>0</v>
      </c>
      <c r="I47" s="36"/>
      <c r="J47" s="36"/>
      <c r="K47" s="36"/>
      <c r="L47" s="36"/>
      <c r="M47" s="36"/>
    </row>
    <row r="48" spans="1:13" ht="31.5" x14ac:dyDescent="0.25">
      <c r="A48" s="26" t="s">
        <v>86</v>
      </c>
      <c r="B48" s="26" t="s">
        <v>87</v>
      </c>
      <c r="C48" s="74"/>
      <c r="D48" s="28"/>
      <c r="E48" s="28">
        <f t="shared" si="2"/>
        <v>0</v>
      </c>
      <c r="F48" s="68"/>
      <c r="G48" s="68"/>
      <c r="H48" s="96">
        <f t="shared" si="1"/>
        <v>0</v>
      </c>
      <c r="I48" s="36"/>
      <c r="J48" s="36"/>
      <c r="K48" s="36"/>
      <c r="L48" s="36"/>
      <c r="M48" s="36"/>
    </row>
    <row r="49" spans="1:13" x14ac:dyDescent="0.25">
      <c r="A49" s="26" t="s">
        <v>88</v>
      </c>
      <c r="B49" s="26" t="s">
        <v>89</v>
      </c>
      <c r="C49" s="74">
        <v>2</v>
      </c>
      <c r="D49" s="28">
        <v>12000</v>
      </c>
      <c r="E49" s="28">
        <f t="shared" si="2"/>
        <v>24000</v>
      </c>
      <c r="F49" s="68"/>
      <c r="G49" s="68"/>
      <c r="H49" s="96">
        <f t="shared" si="1"/>
        <v>0</v>
      </c>
      <c r="I49" s="36"/>
      <c r="J49" s="36"/>
      <c r="K49" s="36"/>
      <c r="L49" s="36"/>
      <c r="M49" s="36"/>
    </row>
    <row r="50" spans="1:13" x14ac:dyDescent="0.25">
      <c r="A50" s="26" t="s">
        <v>90</v>
      </c>
      <c r="B50" s="26" t="s">
        <v>91</v>
      </c>
      <c r="C50" s="74"/>
      <c r="D50" s="28"/>
      <c r="E50" s="28">
        <f t="shared" si="2"/>
        <v>0</v>
      </c>
      <c r="F50" s="68"/>
      <c r="G50" s="68"/>
      <c r="H50" s="96">
        <f t="shared" si="1"/>
        <v>0</v>
      </c>
      <c r="I50" s="36"/>
      <c r="J50" s="36"/>
      <c r="K50" s="36"/>
      <c r="L50" s="36"/>
      <c r="M50" s="36"/>
    </row>
    <row r="51" spans="1:13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8"/>
      <c r="G51" s="68"/>
      <c r="H51" s="96">
        <f t="shared" si="1"/>
        <v>0</v>
      </c>
      <c r="I51" s="36"/>
      <c r="J51" s="36"/>
      <c r="K51" s="36"/>
      <c r="L51" s="36"/>
      <c r="M51" s="36"/>
    </row>
    <row r="52" spans="1:13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71</v>
      </c>
      <c r="D52" s="37"/>
      <c r="E52" s="78">
        <f>E53+E54+E55+E56+E57+E58+E59+E60+E61+E62+E63+E64+E65+E66+E67+E68+E69+E70+E71+E72+E73+E74+E75</f>
        <v>345200</v>
      </c>
      <c r="F52" s="68"/>
      <c r="G52" s="68"/>
      <c r="H52" s="96">
        <f t="shared" si="1"/>
        <v>0</v>
      </c>
      <c r="I52" s="36"/>
      <c r="J52" s="36"/>
      <c r="K52" s="36"/>
      <c r="L52" s="36"/>
      <c r="M52" s="36"/>
    </row>
    <row r="53" spans="1:13" x14ac:dyDescent="0.25">
      <c r="A53" s="26" t="s">
        <v>95</v>
      </c>
      <c r="B53" s="26" t="s">
        <v>96</v>
      </c>
      <c r="C53" s="74"/>
      <c r="D53" s="28"/>
      <c r="E53" s="28">
        <f t="shared" si="2"/>
        <v>0</v>
      </c>
      <c r="F53" s="68"/>
      <c r="G53" s="68"/>
      <c r="H53" s="96">
        <f t="shared" si="1"/>
        <v>0</v>
      </c>
      <c r="I53" s="36"/>
      <c r="J53" s="36"/>
      <c r="K53" s="36"/>
      <c r="L53" s="36"/>
      <c r="M53" s="36"/>
    </row>
    <row r="54" spans="1:13" x14ac:dyDescent="0.25">
      <c r="A54" s="26" t="s">
        <v>97</v>
      </c>
      <c r="B54" s="26" t="s">
        <v>98</v>
      </c>
      <c r="C54" s="74">
        <v>20</v>
      </c>
      <c r="D54" s="28">
        <v>8600</v>
      </c>
      <c r="E54" s="28">
        <f t="shared" si="2"/>
        <v>172000</v>
      </c>
      <c r="F54" s="65">
        <v>5</v>
      </c>
      <c r="G54" s="65">
        <v>7800</v>
      </c>
      <c r="H54" s="199">
        <f t="shared" si="1"/>
        <v>39000</v>
      </c>
      <c r="I54" s="36"/>
      <c r="J54" s="36"/>
      <c r="K54" s="36"/>
      <c r="L54" s="36"/>
      <c r="M54" s="36"/>
    </row>
    <row r="55" spans="1:13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96">
        <f t="shared" si="1"/>
        <v>0</v>
      </c>
      <c r="I55" s="36"/>
      <c r="J55" s="36"/>
      <c r="K55" s="36"/>
      <c r="L55" s="36"/>
      <c r="M55" s="36"/>
    </row>
    <row r="56" spans="1:13" x14ac:dyDescent="0.25">
      <c r="A56" s="26" t="s">
        <v>101</v>
      </c>
      <c r="B56" s="26" t="s">
        <v>102</v>
      </c>
      <c r="C56" s="74">
        <v>8</v>
      </c>
      <c r="D56" s="28">
        <v>4600</v>
      </c>
      <c r="E56" s="28">
        <f t="shared" si="2"/>
        <v>36800</v>
      </c>
      <c r="F56" s="68"/>
      <c r="G56" s="68"/>
      <c r="H56" s="96">
        <f t="shared" si="1"/>
        <v>0</v>
      </c>
      <c r="I56" s="36"/>
      <c r="J56" s="36"/>
      <c r="K56" s="36"/>
      <c r="L56" s="36"/>
      <c r="M56" s="36"/>
    </row>
    <row r="57" spans="1:13" x14ac:dyDescent="0.25">
      <c r="A57" s="26" t="s">
        <v>103</v>
      </c>
      <c r="B57" s="26" t="s">
        <v>104</v>
      </c>
      <c r="C57" s="74">
        <v>6</v>
      </c>
      <c r="D57" s="28">
        <v>3800</v>
      </c>
      <c r="E57" s="28">
        <f t="shared" si="2"/>
        <v>22800</v>
      </c>
      <c r="F57" s="65">
        <v>1</v>
      </c>
      <c r="G57" s="65">
        <v>5682</v>
      </c>
      <c r="H57" s="199">
        <f t="shared" si="1"/>
        <v>5682</v>
      </c>
      <c r="I57" s="36"/>
      <c r="J57" s="36"/>
      <c r="K57" s="36"/>
      <c r="L57" s="36"/>
      <c r="M57" s="36"/>
    </row>
    <row r="58" spans="1:13" x14ac:dyDescent="0.25">
      <c r="A58" s="26" t="s">
        <v>105</v>
      </c>
      <c r="B58" s="26" t="s">
        <v>106</v>
      </c>
      <c r="C58" s="74"/>
      <c r="D58" s="28"/>
      <c r="E58" s="28">
        <f t="shared" si="2"/>
        <v>0</v>
      </c>
      <c r="F58" s="68"/>
      <c r="G58" s="68"/>
      <c r="H58" s="96">
        <f t="shared" si="1"/>
        <v>0</v>
      </c>
      <c r="I58" s="36"/>
      <c r="J58" s="36"/>
      <c r="K58" s="36"/>
      <c r="L58" s="36"/>
      <c r="M58" s="36"/>
    </row>
    <row r="59" spans="1:13" x14ac:dyDescent="0.25">
      <c r="A59" s="26" t="s">
        <v>107</v>
      </c>
      <c r="B59" s="26" t="s">
        <v>108</v>
      </c>
      <c r="C59" s="74"/>
      <c r="D59" s="28"/>
      <c r="E59" s="28">
        <f t="shared" si="2"/>
        <v>0</v>
      </c>
      <c r="F59" s="68"/>
      <c r="G59" s="68"/>
      <c r="H59" s="96">
        <f t="shared" si="1"/>
        <v>0</v>
      </c>
      <c r="I59" s="36"/>
      <c r="J59" s="36"/>
      <c r="K59" s="36"/>
      <c r="L59" s="36"/>
      <c r="M59" s="36"/>
    </row>
    <row r="60" spans="1:13" x14ac:dyDescent="0.25">
      <c r="A60" s="26" t="s">
        <v>109</v>
      </c>
      <c r="B60" s="26" t="s">
        <v>354</v>
      </c>
      <c r="C60" s="74">
        <v>3</v>
      </c>
      <c r="D60" s="28">
        <v>9100</v>
      </c>
      <c r="E60" s="28">
        <f t="shared" si="2"/>
        <v>27300</v>
      </c>
      <c r="F60" s="65">
        <v>1</v>
      </c>
      <c r="G60" s="65">
        <v>6150</v>
      </c>
      <c r="H60" s="199">
        <f t="shared" si="1"/>
        <v>6150</v>
      </c>
      <c r="I60" s="36"/>
      <c r="J60" s="36"/>
      <c r="K60" s="36"/>
      <c r="L60" s="36"/>
      <c r="M60" s="36"/>
    </row>
    <row r="61" spans="1:13" ht="18.75" x14ac:dyDescent="0.25">
      <c r="A61" s="26" t="s">
        <v>111</v>
      </c>
      <c r="B61" s="26" t="s">
        <v>112</v>
      </c>
      <c r="C61" s="74"/>
      <c r="D61" s="28"/>
      <c r="E61" s="28">
        <f t="shared" si="2"/>
        <v>0</v>
      </c>
      <c r="F61" s="68"/>
      <c r="G61" s="91"/>
      <c r="H61" s="96">
        <f t="shared" si="1"/>
        <v>0</v>
      </c>
      <c r="I61" s="36"/>
      <c r="J61" s="36"/>
      <c r="K61" s="36"/>
      <c r="L61" s="36"/>
      <c r="M61" s="36"/>
    </row>
    <row r="62" spans="1:13" x14ac:dyDescent="0.25">
      <c r="A62" s="26" t="s">
        <v>113</v>
      </c>
      <c r="B62" s="26" t="s">
        <v>114</v>
      </c>
      <c r="C62" s="74"/>
      <c r="D62" s="28"/>
      <c r="E62" s="28">
        <f t="shared" si="2"/>
        <v>0</v>
      </c>
      <c r="F62" s="68"/>
      <c r="G62" s="68"/>
      <c r="H62" s="96">
        <f t="shared" si="1"/>
        <v>0</v>
      </c>
      <c r="I62" s="36"/>
      <c r="J62" s="36"/>
      <c r="K62" s="36"/>
      <c r="L62" s="36"/>
      <c r="M62" s="36"/>
    </row>
    <row r="63" spans="1:13" x14ac:dyDescent="0.25">
      <c r="A63" s="26" t="s">
        <v>115</v>
      </c>
      <c r="B63" s="26" t="s">
        <v>116</v>
      </c>
      <c r="C63" s="74">
        <v>2</v>
      </c>
      <c r="D63" s="28">
        <v>850</v>
      </c>
      <c r="E63" s="28">
        <f t="shared" si="2"/>
        <v>1700</v>
      </c>
      <c r="F63" s="68"/>
      <c r="G63" s="68"/>
      <c r="H63" s="96">
        <f t="shared" si="1"/>
        <v>0</v>
      </c>
      <c r="I63" s="36"/>
      <c r="J63" s="36"/>
      <c r="K63" s="36"/>
      <c r="L63" s="36"/>
      <c r="M63" s="36"/>
    </row>
    <row r="64" spans="1:13" x14ac:dyDescent="0.25">
      <c r="A64" s="26" t="s">
        <v>117</v>
      </c>
      <c r="B64" s="26" t="s">
        <v>118</v>
      </c>
      <c r="C64" s="74">
        <v>2</v>
      </c>
      <c r="D64" s="28">
        <v>3000</v>
      </c>
      <c r="E64" s="28">
        <f t="shared" si="2"/>
        <v>6000</v>
      </c>
      <c r="F64" s="68"/>
      <c r="G64" s="68"/>
      <c r="H64" s="96"/>
      <c r="I64" s="36"/>
      <c r="J64" s="36"/>
      <c r="K64" s="36"/>
      <c r="L64" s="36"/>
      <c r="M64" s="36"/>
    </row>
    <row r="65" spans="1:13" x14ac:dyDescent="0.25">
      <c r="A65" s="26" t="s">
        <v>119</v>
      </c>
      <c r="B65" s="26" t="s">
        <v>120</v>
      </c>
      <c r="C65" s="74">
        <v>4</v>
      </c>
      <c r="D65" s="28">
        <v>5300</v>
      </c>
      <c r="E65" s="28">
        <f t="shared" si="2"/>
        <v>21200</v>
      </c>
      <c r="F65" s="68"/>
      <c r="G65" s="68"/>
      <c r="H65" s="96">
        <f t="shared" si="1"/>
        <v>0</v>
      </c>
      <c r="I65" s="36"/>
      <c r="J65" s="36"/>
      <c r="K65" s="36"/>
      <c r="L65" s="36"/>
      <c r="M65" s="36"/>
    </row>
    <row r="66" spans="1:13" x14ac:dyDescent="0.25">
      <c r="A66" s="26" t="s">
        <v>121</v>
      </c>
      <c r="B66" s="26" t="s">
        <v>122</v>
      </c>
      <c r="C66" s="74"/>
      <c r="D66" s="28"/>
      <c r="E66" s="28">
        <f t="shared" si="2"/>
        <v>0</v>
      </c>
      <c r="F66" s="68"/>
      <c r="G66" s="68"/>
      <c r="H66" s="96">
        <f t="shared" si="1"/>
        <v>0</v>
      </c>
      <c r="I66" s="36"/>
      <c r="J66" s="36"/>
      <c r="K66" s="36"/>
      <c r="L66" s="36"/>
      <c r="M66" s="36"/>
    </row>
    <row r="67" spans="1:13" x14ac:dyDescent="0.25">
      <c r="A67" s="26" t="s">
        <v>123</v>
      </c>
      <c r="B67" s="26" t="s">
        <v>124</v>
      </c>
      <c r="C67" s="74"/>
      <c r="D67" s="28"/>
      <c r="E67" s="28">
        <f t="shared" si="2"/>
        <v>0</v>
      </c>
      <c r="F67" s="68"/>
      <c r="G67" s="68"/>
      <c r="H67" s="96">
        <f t="shared" si="1"/>
        <v>0</v>
      </c>
      <c r="I67" s="36"/>
      <c r="J67" s="36"/>
      <c r="K67" s="36"/>
      <c r="L67" s="36"/>
      <c r="M67" s="36"/>
    </row>
    <row r="68" spans="1:13" x14ac:dyDescent="0.25">
      <c r="A68" s="26" t="s">
        <v>125</v>
      </c>
      <c r="B68" s="26" t="s">
        <v>126</v>
      </c>
      <c r="C68" s="74">
        <v>1</v>
      </c>
      <c r="D68" s="28">
        <v>6200</v>
      </c>
      <c r="E68" s="28">
        <f t="shared" si="2"/>
        <v>6200</v>
      </c>
      <c r="F68" s="68"/>
      <c r="G68" s="68"/>
      <c r="H68" s="96">
        <f t="shared" si="1"/>
        <v>0</v>
      </c>
      <c r="I68" s="36"/>
      <c r="J68" s="36"/>
      <c r="K68" s="36"/>
      <c r="L68" s="36"/>
      <c r="M68" s="36"/>
    </row>
    <row r="69" spans="1:13" ht="31.5" x14ac:dyDescent="0.25">
      <c r="A69" s="26" t="s">
        <v>127</v>
      </c>
      <c r="B69" s="26" t="s">
        <v>128</v>
      </c>
      <c r="C69" s="74"/>
      <c r="D69" s="28"/>
      <c r="E69" s="28">
        <f t="shared" si="2"/>
        <v>0</v>
      </c>
      <c r="F69" s="68"/>
      <c r="G69" s="68"/>
      <c r="H69" s="96">
        <f t="shared" si="1"/>
        <v>0</v>
      </c>
      <c r="I69" s="36"/>
      <c r="J69" s="36"/>
      <c r="K69" s="36"/>
      <c r="L69" s="36"/>
      <c r="M69" s="36"/>
    </row>
    <row r="70" spans="1:13" x14ac:dyDescent="0.25">
      <c r="A70" s="26" t="s">
        <v>129</v>
      </c>
      <c r="B70" s="26" t="s">
        <v>130</v>
      </c>
      <c r="C70" s="74">
        <v>1</v>
      </c>
      <c r="D70" s="28">
        <v>6000</v>
      </c>
      <c r="E70" s="28">
        <f t="shared" si="2"/>
        <v>6000</v>
      </c>
      <c r="F70" s="68"/>
      <c r="G70" s="68"/>
      <c r="H70" s="96">
        <f t="shared" si="1"/>
        <v>0</v>
      </c>
      <c r="I70" s="36"/>
      <c r="J70" s="36"/>
      <c r="K70" s="36"/>
      <c r="L70" s="36"/>
      <c r="M70" s="36"/>
    </row>
    <row r="71" spans="1:13" x14ac:dyDescent="0.25">
      <c r="A71" s="26" t="s">
        <v>131</v>
      </c>
      <c r="B71" s="26" t="s">
        <v>132</v>
      </c>
      <c r="C71" s="74"/>
      <c r="D71" s="28"/>
      <c r="E71" s="28">
        <f t="shared" si="2"/>
        <v>0</v>
      </c>
      <c r="F71" s="68"/>
      <c r="G71" s="68"/>
      <c r="H71" s="96">
        <f t="shared" si="1"/>
        <v>0</v>
      </c>
      <c r="I71" s="36"/>
      <c r="J71" s="36"/>
      <c r="K71" s="36"/>
      <c r="L71" s="36"/>
      <c r="M71" s="36"/>
    </row>
    <row r="72" spans="1:13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/>
      <c r="G72" s="68"/>
      <c r="H72" s="96">
        <f t="shared" si="1"/>
        <v>0</v>
      </c>
      <c r="I72" s="36"/>
      <c r="J72" s="36"/>
      <c r="K72" s="36"/>
      <c r="L72" s="36"/>
      <c r="M72" s="36"/>
    </row>
    <row r="73" spans="1:13" x14ac:dyDescent="0.25">
      <c r="A73" s="26" t="s">
        <v>135</v>
      </c>
      <c r="B73" s="26" t="s">
        <v>136</v>
      </c>
      <c r="C73" s="74">
        <v>16</v>
      </c>
      <c r="D73" s="28">
        <v>2100</v>
      </c>
      <c r="E73" s="28">
        <f t="shared" si="2"/>
        <v>33600</v>
      </c>
      <c r="F73" s="65">
        <v>6</v>
      </c>
      <c r="G73" s="65">
        <f>5534+1534+984*3</f>
        <v>10020</v>
      </c>
      <c r="H73" s="199">
        <v>10020</v>
      </c>
      <c r="I73" s="36"/>
      <c r="J73" s="36"/>
      <c r="K73" s="36"/>
      <c r="L73" s="36"/>
      <c r="M73" s="36"/>
    </row>
    <row r="74" spans="1:13" ht="47.25" x14ac:dyDescent="0.25">
      <c r="A74" s="26" t="s">
        <v>137</v>
      </c>
      <c r="B74" s="26" t="s">
        <v>138</v>
      </c>
      <c r="C74" s="74"/>
      <c r="D74" s="28"/>
      <c r="E74" s="28">
        <f t="shared" si="2"/>
        <v>0</v>
      </c>
      <c r="F74" s="68"/>
      <c r="G74" s="68"/>
      <c r="H74" s="96">
        <f t="shared" ref="H74:H137" si="3">F74*G74</f>
        <v>0</v>
      </c>
      <c r="I74" s="36"/>
      <c r="J74" s="36"/>
      <c r="K74" s="36"/>
      <c r="L74" s="36"/>
      <c r="M74" s="36"/>
    </row>
    <row r="75" spans="1:13" x14ac:dyDescent="0.25">
      <c r="A75" s="26" t="s">
        <v>139</v>
      </c>
      <c r="B75" s="26" t="s">
        <v>81</v>
      </c>
      <c r="C75" s="74"/>
      <c r="D75" s="28"/>
      <c r="E75" s="28">
        <f t="shared" ref="E75:E138" si="4">C75*D75</f>
        <v>0</v>
      </c>
      <c r="F75" s="68"/>
      <c r="G75" s="68"/>
      <c r="H75" s="96">
        <f t="shared" si="3"/>
        <v>0</v>
      </c>
      <c r="I75" s="36"/>
      <c r="J75" s="36"/>
      <c r="K75" s="36"/>
      <c r="L75" s="36"/>
      <c r="M75" s="36"/>
    </row>
    <row r="76" spans="1:13" x14ac:dyDescent="0.25">
      <c r="A76" s="26" t="s">
        <v>140</v>
      </c>
      <c r="B76" s="40" t="s">
        <v>141</v>
      </c>
      <c r="C76" s="78">
        <f>C77+C78+C79+C80+C81+C82</f>
        <v>18</v>
      </c>
      <c r="D76" s="37"/>
      <c r="E76" s="78">
        <f>E77+E78+E79+E80+E81+E82</f>
        <v>344620</v>
      </c>
      <c r="F76" s="68"/>
      <c r="G76" s="68"/>
      <c r="H76" s="96">
        <f t="shared" si="3"/>
        <v>0</v>
      </c>
      <c r="I76" s="36"/>
      <c r="J76" s="36"/>
      <c r="K76" s="36"/>
      <c r="L76" s="36"/>
      <c r="M76" s="36"/>
    </row>
    <row r="77" spans="1:13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96">
        <f t="shared" si="3"/>
        <v>0</v>
      </c>
      <c r="I77" s="36"/>
      <c r="J77" s="36"/>
      <c r="K77" s="36"/>
      <c r="L77" s="36"/>
      <c r="M77" s="36"/>
    </row>
    <row r="78" spans="1:13" x14ac:dyDescent="0.25">
      <c r="A78" s="26" t="s">
        <v>144</v>
      </c>
      <c r="B78" s="26" t="s">
        <v>145</v>
      </c>
      <c r="C78" s="74">
        <v>4</v>
      </c>
      <c r="D78" s="28">
        <v>2200</v>
      </c>
      <c r="E78" s="28">
        <f t="shared" si="4"/>
        <v>8800</v>
      </c>
      <c r="F78" s="68"/>
      <c r="G78" s="68"/>
      <c r="H78" s="96">
        <f t="shared" si="3"/>
        <v>0</v>
      </c>
      <c r="I78" s="36"/>
      <c r="J78" s="36"/>
      <c r="K78" s="36"/>
      <c r="L78" s="36"/>
      <c r="M78" s="36"/>
    </row>
    <row r="79" spans="1:13" x14ac:dyDescent="0.25">
      <c r="A79" s="26" t="s">
        <v>146</v>
      </c>
      <c r="B79" s="26" t="s">
        <v>147</v>
      </c>
      <c r="C79" s="74">
        <v>6</v>
      </c>
      <c r="D79" s="28">
        <v>28000</v>
      </c>
      <c r="E79" s="28">
        <f t="shared" si="4"/>
        <v>168000</v>
      </c>
      <c r="F79" s="68"/>
      <c r="G79" s="68"/>
      <c r="H79" s="96">
        <f t="shared" si="3"/>
        <v>0</v>
      </c>
      <c r="I79" s="36"/>
      <c r="J79" s="36"/>
      <c r="K79" s="36"/>
      <c r="L79" s="36"/>
      <c r="M79" s="36"/>
    </row>
    <row r="80" spans="1:13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5">
        <v>4</v>
      </c>
      <c r="G80" s="65">
        <v>20520</v>
      </c>
      <c r="H80" s="200">
        <f t="shared" si="3"/>
        <v>82080</v>
      </c>
      <c r="I80" s="36"/>
      <c r="J80" s="36"/>
      <c r="K80" s="36"/>
      <c r="L80" s="36"/>
      <c r="M80" s="36"/>
    </row>
    <row r="81" spans="1:13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96">
        <f t="shared" si="3"/>
        <v>0</v>
      </c>
      <c r="I81" s="36"/>
      <c r="J81" s="36"/>
      <c r="K81" s="36"/>
      <c r="L81" s="36"/>
      <c r="M81" s="36"/>
    </row>
    <row r="82" spans="1:13" x14ac:dyDescent="0.25">
      <c r="A82" s="26" t="s">
        <v>152</v>
      </c>
      <c r="B82" s="26" t="s">
        <v>153</v>
      </c>
      <c r="C82" s="74">
        <v>2</v>
      </c>
      <c r="D82" s="28">
        <v>410</v>
      </c>
      <c r="E82" s="28">
        <f t="shared" si="4"/>
        <v>820</v>
      </c>
      <c r="F82" s="68"/>
      <c r="G82" s="68"/>
      <c r="H82" s="96">
        <f t="shared" si="3"/>
        <v>0</v>
      </c>
      <c r="I82" s="36"/>
      <c r="J82" s="36"/>
      <c r="K82" s="36"/>
      <c r="L82" s="36"/>
      <c r="M82" s="36"/>
    </row>
    <row r="83" spans="1:13" ht="31.5" x14ac:dyDescent="0.25">
      <c r="A83" s="26" t="s">
        <v>154</v>
      </c>
      <c r="B83" s="40" t="s">
        <v>155</v>
      </c>
      <c r="C83" s="78">
        <f>C84+C85+C86+C87+C88</f>
        <v>22</v>
      </c>
      <c r="D83" s="37"/>
      <c r="E83" s="78">
        <f>E84+E85+E86+E87+E88</f>
        <v>23000</v>
      </c>
      <c r="F83" s="68"/>
      <c r="G83" s="68"/>
      <c r="H83" s="96">
        <f t="shared" si="3"/>
        <v>0</v>
      </c>
      <c r="I83" s="36"/>
      <c r="J83" s="36"/>
      <c r="K83" s="36"/>
      <c r="L83" s="36"/>
      <c r="M83" s="36"/>
    </row>
    <row r="84" spans="1:13" x14ac:dyDescent="0.25">
      <c r="A84" s="26" t="s">
        <v>156</v>
      </c>
      <c r="B84" s="26" t="s">
        <v>157</v>
      </c>
      <c r="C84" s="74"/>
      <c r="D84" s="28"/>
      <c r="E84" s="28">
        <f t="shared" si="4"/>
        <v>0</v>
      </c>
      <c r="F84" s="68"/>
      <c r="G84" s="68"/>
      <c r="H84" s="96">
        <f t="shared" si="3"/>
        <v>0</v>
      </c>
      <c r="I84" s="36"/>
      <c r="J84" s="36"/>
      <c r="K84" s="36"/>
      <c r="L84" s="36"/>
      <c r="M84" s="36"/>
    </row>
    <row r="85" spans="1:13" x14ac:dyDescent="0.25">
      <c r="A85" s="26" t="s">
        <v>158</v>
      </c>
      <c r="B85" s="26" t="s">
        <v>159</v>
      </c>
      <c r="C85" s="74"/>
      <c r="D85" s="28"/>
      <c r="E85" s="28">
        <f t="shared" si="4"/>
        <v>0</v>
      </c>
      <c r="F85" s="68"/>
      <c r="G85" s="68"/>
      <c r="H85" s="96">
        <f t="shared" si="3"/>
        <v>0</v>
      </c>
      <c r="I85" s="36"/>
      <c r="J85" s="36"/>
      <c r="K85" s="36"/>
      <c r="L85" s="36"/>
      <c r="M85" s="36"/>
    </row>
    <row r="86" spans="1:13" x14ac:dyDescent="0.25">
      <c r="A86" s="26" t="s">
        <v>160</v>
      </c>
      <c r="B86" s="26" t="s">
        <v>161</v>
      </c>
      <c r="C86" s="74">
        <v>2</v>
      </c>
      <c r="D86" s="28">
        <v>5900</v>
      </c>
      <c r="E86" s="28">
        <f t="shared" si="4"/>
        <v>11800</v>
      </c>
      <c r="F86" s="68"/>
      <c r="G86" s="68"/>
      <c r="H86" s="96">
        <f t="shared" si="3"/>
        <v>0</v>
      </c>
      <c r="I86" s="36"/>
      <c r="J86" s="36"/>
      <c r="K86" s="36"/>
      <c r="L86" s="36"/>
      <c r="M86" s="36"/>
    </row>
    <row r="87" spans="1:13" x14ac:dyDescent="0.25">
      <c r="A87" s="26" t="s">
        <v>162</v>
      </c>
      <c r="B87" s="26" t="s">
        <v>163</v>
      </c>
      <c r="C87" s="74"/>
      <c r="D87" s="28"/>
      <c r="E87" s="28">
        <f t="shared" si="4"/>
        <v>0</v>
      </c>
      <c r="F87" s="68"/>
      <c r="G87" s="68"/>
      <c r="H87" s="96">
        <f t="shared" si="3"/>
        <v>0</v>
      </c>
      <c r="I87" s="36"/>
      <c r="J87" s="36"/>
      <c r="K87" s="36"/>
      <c r="L87" s="36"/>
      <c r="M87" s="36"/>
    </row>
    <row r="88" spans="1:13" x14ac:dyDescent="0.25">
      <c r="A88" s="26" t="s">
        <v>164</v>
      </c>
      <c r="B88" s="26" t="s">
        <v>165</v>
      </c>
      <c r="C88" s="74">
        <v>20</v>
      </c>
      <c r="D88" s="28">
        <v>560</v>
      </c>
      <c r="E88" s="28">
        <f t="shared" si="4"/>
        <v>11200</v>
      </c>
      <c r="F88" s="68"/>
      <c r="G88" s="68"/>
      <c r="H88" s="96">
        <f t="shared" si="3"/>
        <v>0</v>
      </c>
      <c r="I88" s="36"/>
      <c r="J88" s="36"/>
      <c r="K88" s="36"/>
      <c r="L88" s="36"/>
      <c r="M88" s="36"/>
    </row>
    <row r="89" spans="1:13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  <c r="I89" s="36"/>
      <c r="J89" s="36"/>
      <c r="K89" s="36"/>
      <c r="L89" s="36"/>
      <c r="M89" s="36"/>
    </row>
    <row r="90" spans="1:13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96">
        <f t="shared" si="3"/>
        <v>0</v>
      </c>
      <c r="I90" s="173"/>
      <c r="J90" s="36"/>
      <c r="K90" s="36"/>
      <c r="L90" s="36"/>
      <c r="M90" s="36"/>
    </row>
    <row r="91" spans="1:13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/>
      <c r="G91" s="68"/>
      <c r="H91" s="96">
        <f>G91</f>
        <v>0</v>
      </c>
      <c r="I91" s="173"/>
      <c r="J91" s="36"/>
      <c r="K91" s="36"/>
      <c r="L91" s="36"/>
      <c r="M91" s="36"/>
    </row>
    <row r="92" spans="1:13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96">
        <f t="shared" si="3"/>
        <v>0</v>
      </c>
      <c r="I92" s="173"/>
      <c r="J92" s="36"/>
      <c r="K92" s="36"/>
      <c r="L92" s="36"/>
      <c r="M92" s="36"/>
    </row>
    <row r="93" spans="1:13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96">
        <f t="shared" si="3"/>
        <v>0</v>
      </c>
      <c r="I93" s="36"/>
      <c r="J93" s="36"/>
      <c r="K93" s="36"/>
      <c r="L93" s="36"/>
      <c r="M93" s="36"/>
    </row>
    <row r="94" spans="1:13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/>
      <c r="G94" s="68"/>
      <c r="H94" s="96">
        <f t="shared" si="3"/>
        <v>0</v>
      </c>
      <c r="I94" s="36"/>
      <c r="J94" s="36"/>
      <c r="K94" s="36"/>
      <c r="L94" s="36"/>
      <c r="M94" s="36"/>
    </row>
    <row r="95" spans="1:13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96">
        <f t="shared" si="3"/>
        <v>0</v>
      </c>
      <c r="I95" s="36"/>
      <c r="J95" s="36"/>
      <c r="K95" s="36"/>
      <c r="L95" s="36"/>
      <c r="M95" s="36"/>
    </row>
    <row r="96" spans="1:13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96">
        <f t="shared" si="3"/>
        <v>0</v>
      </c>
      <c r="I96" s="36"/>
      <c r="J96" s="36"/>
      <c r="K96" s="36"/>
      <c r="L96" s="36"/>
      <c r="M96" s="36"/>
    </row>
    <row r="97" spans="1:13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96">
        <f t="shared" si="3"/>
        <v>0</v>
      </c>
      <c r="I97" s="36"/>
      <c r="J97" s="36"/>
      <c r="K97" s="36"/>
      <c r="L97" s="36"/>
      <c r="M97" s="36"/>
    </row>
    <row r="98" spans="1:13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96">
        <f t="shared" si="3"/>
        <v>0</v>
      </c>
      <c r="I98" s="36"/>
      <c r="J98" s="36"/>
      <c r="K98" s="36"/>
      <c r="L98" s="36"/>
      <c r="M98" s="36"/>
    </row>
    <row r="99" spans="1:13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/>
      <c r="G99" s="68"/>
      <c r="H99" s="96">
        <f t="shared" si="3"/>
        <v>0</v>
      </c>
      <c r="I99" s="36"/>
      <c r="J99" s="36"/>
      <c r="K99" s="36"/>
      <c r="L99" s="36"/>
      <c r="M99" s="36"/>
    </row>
    <row r="100" spans="1:13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96">
        <f t="shared" si="3"/>
        <v>0</v>
      </c>
      <c r="I100" s="36"/>
      <c r="J100" s="36"/>
      <c r="K100" s="36"/>
      <c r="L100" s="36"/>
      <c r="M100" s="36"/>
    </row>
    <row r="101" spans="1:13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96">
        <f t="shared" si="3"/>
        <v>0</v>
      </c>
      <c r="I101" s="36"/>
      <c r="J101" s="36"/>
      <c r="K101" s="36"/>
      <c r="L101" s="36"/>
      <c r="M101" s="36"/>
    </row>
    <row r="102" spans="1:13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96">
        <f t="shared" si="3"/>
        <v>0</v>
      </c>
      <c r="I102" s="36"/>
      <c r="J102" s="36"/>
      <c r="K102" s="36"/>
      <c r="L102" s="36"/>
      <c r="M102" s="36"/>
    </row>
    <row r="103" spans="1:13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96">
        <f t="shared" si="3"/>
        <v>0</v>
      </c>
      <c r="I103" s="36"/>
      <c r="J103" s="36"/>
      <c r="K103" s="36"/>
      <c r="L103" s="36"/>
      <c r="M103" s="36"/>
    </row>
    <row r="104" spans="1:13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96">
        <f t="shared" si="3"/>
        <v>0</v>
      </c>
      <c r="I104" s="36"/>
      <c r="J104" s="36"/>
      <c r="K104" s="36"/>
      <c r="L104" s="36"/>
      <c r="M104" s="36"/>
    </row>
    <row r="105" spans="1:13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96">
        <f t="shared" si="3"/>
        <v>0</v>
      </c>
      <c r="I105" s="36"/>
      <c r="J105" s="36"/>
      <c r="K105" s="36"/>
      <c r="L105" s="36"/>
      <c r="M105" s="36"/>
    </row>
    <row r="106" spans="1:13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96">
        <f t="shared" si="3"/>
        <v>0</v>
      </c>
      <c r="I106" s="36"/>
      <c r="J106" s="36"/>
      <c r="K106" s="36"/>
      <c r="L106" s="36"/>
      <c r="M106" s="36"/>
    </row>
    <row r="107" spans="1:13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96">
        <f t="shared" si="3"/>
        <v>0</v>
      </c>
      <c r="I107" s="36"/>
      <c r="J107" s="36"/>
      <c r="K107" s="36"/>
      <c r="L107" s="36"/>
      <c r="M107" s="36"/>
    </row>
    <row r="108" spans="1:13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96">
        <f t="shared" si="3"/>
        <v>0</v>
      </c>
      <c r="I108" s="36"/>
      <c r="J108" s="36"/>
      <c r="K108" s="36"/>
      <c r="L108" s="36"/>
      <c r="M108" s="36"/>
    </row>
    <row r="109" spans="1:13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/>
      <c r="G109" s="68"/>
      <c r="H109" s="96">
        <f t="shared" si="3"/>
        <v>0</v>
      </c>
      <c r="I109" s="36"/>
      <c r="J109" s="36"/>
      <c r="K109" s="36"/>
      <c r="L109" s="36"/>
      <c r="M109" s="36"/>
    </row>
    <row r="110" spans="1:13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96">
        <f t="shared" si="3"/>
        <v>0</v>
      </c>
      <c r="I110" s="36"/>
      <c r="J110" s="36"/>
      <c r="K110" s="36"/>
      <c r="L110" s="36"/>
      <c r="M110" s="36"/>
    </row>
    <row r="111" spans="1:13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96">
        <f t="shared" si="3"/>
        <v>0</v>
      </c>
      <c r="I111" s="36"/>
      <c r="J111" s="36"/>
      <c r="K111" s="36"/>
      <c r="L111" s="36"/>
      <c r="M111" s="36"/>
    </row>
    <row r="112" spans="1:13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96">
        <f t="shared" si="3"/>
        <v>0</v>
      </c>
      <c r="I112" s="36"/>
      <c r="J112" s="36"/>
      <c r="K112" s="36"/>
      <c r="L112" s="36"/>
      <c r="M112" s="36"/>
    </row>
    <row r="113" spans="1:13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22</v>
      </c>
      <c r="D113" s="37"/>
      <c r="E113" s="78">
        <f>E114+E115+E116+E117+E118+E119+E120+E121+E122+E123+E124+E125+E126+E127+E128+E129+E130+E131+E132+E133</f>
        <v>28600</v>
      </c>
      <c r="F113" s="68"/>
      <c r="G113" s="68"/>
      <c r="H113" s="96">
        <f t="shared" si="3"/>
        <v>0</v>
      </c>
      <c r="I113" s="36"/>
      <c r="J113" s="36"/>
      <c r="K113" s="36"/>
      <c r="L113" s="36"/>
      <c r="M113" s="36"/>
    </row>
    <row r="114" spans="1:13" ht="31.5" x14ac:dyDescent="0.25">
      <c r="A114" s="26" t="s">
        <v>216</v>
      </c>
      <c r="B114" s="26" t="s">
        <v>217</v>
      </c>
      <c r="C114" s="74">
        <v>8</v>
      </c>
      <c r="D114" s="28">
        <v>560</v>
      </c>
      <c r="E114" s="28">
        <f t="shared" si="4"/>
        <v>4480</v>
      </c>
      <c r="F114" s="68"/>
      <c r="G114" s="68"/>
      <c r="H114" s="96">
        <f t="shared" si="3"/>
        <v>0</v>
      </c>
      <c r="I114" s="36"/>
      <c r="J114" s="36"/>
      <c r="K114" s="36"/>
      <c r="L114" s="36"/>
      <c r="M114" s="36"/>
    </row>
    <row r="115" spans="1:13" x14ac:dyDescent="0.25">
      <c r="A115" s="26" t="s">
        <v>218</v>
      </c>
      <c r="B115" s="26" t="s">
        <v>219</v>
      </c>
      <c r="C115" s="74">
        <v>2</v>
      </c>
      <c r="D115" s="28">
        <v>920</v>
      </c>
      <c r="E115" s="28">
        <f t="shared" si="4"/>
        <v>1840</v>
      </c>
      <c r="F115" s="68"/>
      <c r="G115" s="68"/>
      <c r="H115" s="96">
        <f t="shared" si="3"/>
        <v>0</v>
      </c>
      <c r="I115" s="36"/>
      <c r="J115" s="36"/>
      <c r="K115" s="36"/>
      <c r="L115" s="36"/>
      <c r="M115" s="36"/>
    </row>
    <row r="116" spans="1:13" x14ac:dyDescent="0.25">
      <c r="A116" s="26" t="s">
        <v>220</v>
      </c>
      <c r="B116" s="26" t="s">
        <v>221</v>
      </c>
      <c r="C116" s="74"/>
      <c r="D116" s="28"/>
      <c r="E116" s="28">
        <f t="shared" si="4"/>
        <v>0</v>
      </c>
      <c r="F116" s="68"/>
      <c r="G116" s="68"/>
      <c r="H116" s="96">
        <f t="shared" si="3"/>
        <v>0</v>
      </c>
      <c r="I116" s="36"/>
      <c r="J116" s="36"/>
      <c r="K116" s="36"/>
      <c r="L116" s="36"/>
      <c r="M116" s="36"/>
    </row>
    <row r="117" spans="1:13" x14ac:dyDescent="0.25">
      <c r="A117" s="26" t="s">
        <v>222</v>
      </c>
      <c r="B117" s="26" t="s">
        <v>223</v>
      </c>
      <c r="C117" s="74">
        <v>2</v>
      </c>
      <c r="D117" s="28">
        <v>1400</v>
      </c>
      <c r="E117" s="28">
        <f t="shared" si="4"/>
        <v>2800</v>
      </c>
      <c r="F117" s="68"/>
      <c r="G117" s="68"/>
      <c r="H117" s="96">
        <f t="shared" si="3"/>
        <v>0</v>
      </c>
      <c r="I117" s="36"/>
      <c r="J117" s="36"/>
      <c r="K117" s="36"/>
      <c r="L117" s="36"/>
      <c r="M117" s="36"/>
    </row>
    <row r="118" spans="1:13" x14ac:dyDescent="0.25">
      <c r="A118" s="26" t="s">
        <v>224</v>
      </c>
      <c r="B118" s="26" t="s">
        <v>225</v>
      </c>
      <c r="C118" s="74"/>
      <c r="D118" s="28"/>
      <c r="E118" s="28">
        <f t="shared" si="4"/>
        <v>0</v>
      </c>
      <c r="F118" s="68"/>
      <c r="G118" s="68"/>
      <c r="H118" s="96">
        <f t="shared" si="3"/>
        <v>0</v>
      </c>
      <c r="I118" s="36"/>
      <c r="J118" s="36"/>
      <c r="K118" s="36"/>
      <c r="L118" s="36"/>
      <c r="M118" s="36"/>
    </row>
    <row r="119" spans="1:13" x14ac:dyDescent="0.25">
      <c r="A119" s="26" t="s">
        <v>226</v>
      </c>
      <c r="B119" s="26" t="s">
        <v>227</v>
      </c>
      <c r="C119" s="74">
        <v>2</v>
      </c>
      <c r="D119" s="28">
        <v>6000</v>
      </c>
      <c r="E119" s="28">
        <f t="shared" si="4"/>
        <v>12000</v>
      </c>
      <c r="F119" s="68"/>
      <c r="G119" s="68"/>
      <c r="H119" s="96">
        <f t="shared" si="3"/>
        <v>0</v>
      </c>
      <c r="I119" s="36"/>
      <c r="J119" s="36"/>
      <c r="K119" s="36"/>
      <c r="L119" s="36"/>
      <c r="M119" s="36"/>
    </row>
    <row r="120" spans="1:13" x14ac:dyDescent="0.25">
      <c r="A120" s="26" t="s">
        <v>228</v>
      </c>
      <c r="B120" s="26" t="s">
        <v>229</v>
      </c>
      <c r="C120" s="74"/>
      <c r="D120" s="28"/>
      <c r="E120" s="28">
        <f t="shared" si="4"/>
        <v>0</v>
      </c>
      <c r="F120" s="65">
        <v>1</v>
      </c>
      <c r="G120" s="65">
        <v>2100</v>
      </c>
      <c r="H120" s="199">
        <f t="shared" si="3"/>
        <v>2100</v>
      </c>
      <c r="I120" s="36"/>
      <c r="J120" s="36"/>
      <c r="K120" s="36"/>
      <c r="L120" s="36"/>
      <c r="M120" s="36"/>
    </row>
    <row r="121" spans="1:13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96">
        <f t="shared" si="3"/>
        <v>0</v>
      </c>
      <c r="I121" s="36"/>
      <c r="J121" s="36"/>
      <c r="K121" s="36"/>
      <c r="L121" s="36"/>
      <c r="M121" s="36"/>
    </row>
    <row r="122" spans="1:13" x14ac:dyDescent="0.25">
      <c r="A122" s="26" t="s">
        <v>232</v>
      </c>
      <c r="B122" s="26" t="s">
        <v>233</v>
      </c>
      <c r="C122" s="74"/>
      <c r="D122" s="28"/>
      <c r="E122" s="28">
        <f t="shared" si="4"/>
        <v>0</v>
      </c>
      <c r="F122" s="68"/>
      <c r="G122" s="68"/>
      <c r="H122" s="96">
        <f t="shared" si="3"/>
        <v>0</v>
      </c>
      <c r="I122" s="36"/>
      <c r="J122" s="36"/>
      <c r="K122" s="36"/>
      <c r="L122" s="36"/>
      <c r="M122" s="36"/>
    </row>
    <row r="123" spans="1:13" x14ac:dyDescent="0.25">
      <c r="A123" s="26" t="s">
        <v>234</v>
      </c>
      <c r="B123" s="26" t="s">
        <v>235</v>
      </c>
      <c r="C123" s="74"/>
      <c r="D123" s="28"/>
      <c r="E123" s="28">
        <f t="shared" si="4"/>
        <v>0</v>
      </c>
      <c r="F123" s="68"/>
      <c r="G123" s="68"/>
      <c r="H123" s="96">
        <f t="shared" si="3"/>
        <v>0</v>
      </c>
      <c r="I123" s="36"/>
      <c r="J123" s="36"/>
      <c r="K123" s="36"/>
      <c r="L123" s="36"/>
      <c r="M123" s="36"/>
    </row>
    <row r="124" spans="1:13" x14ac:dyDescent="0.25">
      <c r="A124" s="26" t="s">
        <v>236</v>
      </c>
      <c r="B124" s="26" t="s">
        <v>237</v>
      </c>
      <c r="C124" s="74"/>
      <c r="D124" s="28"/>
      <c r="E124" s="28">
        <f t="shared" si="4"/>
        <v>0</v>
      </c>
      <c r="F124" s="68"/>
      <c r="G124" s="68"/>
      <c r="H124" s="96">
        <f t="shared" si="3"/>
        <v>0</v>
      </c>
      <c r="I124" s="36"/>
      <c r="J124" s="36"/>
      <c r="K124" s="36"/>
      <c r="L124" s="36"/>
      <c r="M124" s="36"/>
    </row>
    <row r="125" spans="1:13" x14ac:dyDescent="0.25">
      <c r="A125" s="26" t="s">
        <v>238</v>
      </c>
      <c r="B125" s="26" t="s">
        <v>239</v>
      </c>
      <c r="C125" s="74"/>
      <c r="D125" s="28"/>
      <c r="E125" s="28">
        <f t="shared" si="4"/>
        <v>0</v>
      </c>
      <c r="F125" s="68"/>
      <c r="G125" s="68"/>
      <c r="H125" s="96">
        <f t="shared" si="3"/>
        <v>0</v>
      </c>
      <c r="I125" s="36"/>
      <c r="J125" s="36"/>
      <c r="K125" s="36"/>
      <c r="L125" s="36"/>
      <c r="M125" s="36"/>
    </row>
    <row r="126" spans="1:13" x14ac:dyDescent="0.25">
      <c r="A126" s="26" t="s">
        <v>240</v>
      </c>
      <c r="B126" s="26" t="s">
        <v>241</v>
      </c>
      <c r="C126" s="74">
        <v>6</v>
      </c>
      <c r="D126" s="28">
        <v>380</v>
      </c>
      <c r="E126" s="28">
        <f t="shared" si="4"/>
        <v>2280</v>
      </c>
      <c r="F126" s="68"/>
      <c r="G126" s="68"/>
      <c r="H126" s="96">
        <f t="shared" si="3"/>
        <v>0</v>
      </c>
      <c r="I126" s="36"/>
      <c r="J126" s="36"/>
      <c r="K126" s="36"/>
      <c r="L126" s="36"/>
      <c r="M126" s="36"/>
    </row>
    <row r="127" spans="1:13" x14ac:dyDescent="0.25">
      <c r="A127" s="26" t="s">
        <v>242</v>
      </c>
      <c r="B127" s="26" t="s">
        <v>243</v>
      </c>
      <c r="C127" s="74"/>
      <c r="D127" s="28"/>
      <c r="E127" s="28">
        <f t="shared" si="4"/>
        <v>0</v>
      </c>
      <c r="F127" s="68"/>
      <c r="G127" s="68"/>
      <c r="H127" s="96">
        <f t="shared" si="3"/>
        <v>0</v>
      </c>
      <c r="I127" s="36"/>
      <c r="J127" s="36"/>
      <c r="K127" s="36"/>
      <c r="L127" s="36"/>
      <c r="M127" s="36"/>
    </row>
    <row r="128" spans="1:13" x14ac:dyDescent="0.25">
      <c r="A128" s="26" t="s">
        <v>244</v>
      </c>
      <c r="B128" s="26" t="s">
        <v>245</v>
      </c>
      <c r="C128" s="74"/>
      <c r="D128" s="28"/>
      <c r="E128" s="28">
        <f t="shared" si="4"/>
        <v>0</v>
      </c>
      <c r="F128" s="68"/>
      <c r="G128" s="68"/>
      <c r="H128" s="96">
        <f t="shared" si="3"/>
        <v>0</v>
      </c>
      <c r="I128" s="36"/>
      <c r="J128" s="36"/>
      <c r="K128" s="36"/>
      <c r="L128" s="36"/>
      <c r="M128" s="36"/>
    </row>
    <row r="129" spans="1:13" x14ac:dyDescent="0.25">
      <c r="A129" s="26" t="s">
        <v>246</v>
      </c>
      <c r="B129" s="26" t="s">
        <v>247</v>
      </c>
      <c r="C129" s="74"/>
      <c r="D129" s="28"/>
      <c r="E129" s="28">
        <f t="shared" si="4"/>
        <v>0</v>
      </c>
      <c r="F129" s="68"/>
      <c r="G129" s="68"/>
      <c r="H129" s="96">
        <f t="shared" si="3"/>
        <v>0</v>
      </c>
      <c r="I129" s="36"/>
      <c r="J129" s="36"/>
      <c r="K129" s="36"/>
      <c r="L129" s="36"/>
      <c r="M129" s="36"/>
    </row>
    <row r="130" spans="1:13" x14ac:dyDescent="0.25">
      <c r="A130" s="26" t="s">
        <v>248</v>
      </c>
      <c r="B130" s="26" t="s">
        <v>249</v>
      </c>
      <c r="C130" s="74">
        <v>1</v>
      </c>
      <c r="D130" s="28">
        <v>4000</v>
      </c>
      <c r="E130" s="28">
        <f t="shared" si="4"/>
        <v>4000</v>
      </c>
      <c r="F130" s="68"/>
      <c r="G130" s="68"/>
      <c r="H130" s="96">
        <f t="shared" si="3"/>
        <v>0</v>
      </c>
      <c r="I130" s="36"/>
      <c r="J130" s="36"/>
      <c r="K130" s="36"/>
      <c r="L130" s="36"/>
      <c r="M130" s="36"/>
    </row>
    <row r="131" spans="1:13" x14ac:dyDescent="0.25">
      <c r="A131" s="26" t="s">
        <v>250</v>
      </c>
      <c r="B131" s="26" t="s">
        <v>251</v>
      </c>
      <c r="C131" s="74"/>
      <c r="D131" s="28"/>
      <c r="E131" s="28">
        <f t="shared" si="4"/>
        <v>0</v>
      </c>
      <c r="F131" s="68"/>
      <c r="G131" s="68"/>
      <c r="H131" s="96">
        <f t="shared" si="3"/>
        <v>0</v>
      </c>
      <c r="I131" s="36"/>
      <c r="J131" s="36"/>
      <c r="K131" s="36"/>
      <c r="L131" s="36"/>
      <c r="M131" s="36"/>
    </row>
    <row r="132" spans="1:13" x14ac:dyDescent="0.25">
      <c r="A132" s="26" t="s">
        <v>252</v>
      </c>
      <c r="B132" s="26" t="s">
        <v>253</v>
      </c>
      <c r="C132" s="74"/>
      <c r="D132" s="28"/>
      <c r="E132" s="28">
        <f t="shared" si="4"/>
        <v>0</v>
      </c>
      <c r="F132" s="68"/>
      <c r="G132" s="68"/>
      <c r="H132" s="96">
        <f t="shared" si="3"/>
        <v>0</v>
      </c>
      <c r="I132" s="36"/>
      <c r="J132" s="36"/>
      <c r="K132" s="36"/>
      <c r="L132" s="36"/>
      <c r="M132" s="36"/>
    </row>
    <row r="133" spans="1:13" x14ac:dyDescent="0.25">
      <c r="A133" s="26" t="s">
        <v>254</v>
      </c>
      <c r="B133" s="26" t="s">
        <v>81</v>
      </c>
      <c r="C133" s="74"/>
      <c r="D133" s="28"/>
      <c r="E133" s="28">
        <f t="shared" si="4"/>
        <v>0</v>
      </c>
      <c r="F133" s="68"/>
      <c r="G133" s="68"/>
      <c r="H133" s="96">
        <f t="shared" si="3"/>
        <v>0</v>
      </c>
      <c r="I133" s="36"/>
      <c r="J133" s="36"/>
      <c r="K133" s="36"/>
      <c r="L133" s="36"/>
      <c r="M133" s="36"/>
    </row>
    <row r="134" spans="1:13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52</v>
      </c>
      <c r="D134" s="37"/>
      <c r="E134" s="78">
        <f>E135+E136+E137+E138+E139+E140+E141+E142+E143+E144+E145+E146+E147+E148+E149+E150+E151</f>
        <v>284900</v>
      </c>
      <c r="F134" s="68"/>
      <c r="G134" s="68"/>
      <c r="H134" s="96">
        <f t="shared" si="3"/>
        <v>0</v>
      </c>
      <c r="I134" s="36"/>
      <c r="J134" s="36"/>
      <c r="K134" s="36"/>
      <c r="L134" s="36"/>
      <c r="M134" s="36"/>
    </row>
    <row r="135" spans="1:13" x14ac:dyDescent="0.25">
      <c r="A135" s="26" t="s">
        <v>257</v>
      </c>
      <c r="B135" s="26" t="s">
        <v>258</v>
      </c>
      <c r="C135" s="74"/>
      <c r="D135" s="28"/>
      <c r="E135" s="28">
        <f t="shared" si="4"/>
        <v>0</v>
      </c>
      <c r="F135" s="68"/>
      <c r="G135" s="68"/>
      <c r="H135" s="96">
        <f t="shared" si="3"/>
        <v>0</v>
      </c>
      <c r="I135" s="36"/>
      <c r="J135" s="36"/>
      <c r="K135" s="36"/>
      <c r="L135" s="36"/>
      <c r="M135" s="36"/>
    </row>
    <row r="136" spans="1:13" x14ac:dyDescent="0.25">
      <c r="A136" s="26" t="s">
        <v>259</v>
      </c>
      <c r="B136" s="26" t="s">
        <v>260</v>
      </c>
      <c r="C136" s="74">
        <v>6</v>
      </c>
      <c r="D136" s="28">
        <v>8700</v>
      </c>
      <c r="E136" s="28">
        <f t="shared" si="4"/>
        <v>52200</v>
      </c>
      <c r="F136" s="68"/>
      <c r="G136" s="68"/>
      <c r="H136" s="96">
        <f t="shared" si="3"/>
        <v>0</v>
      </c>
      <c r="I136" s="36"/>
      <c r="J136" s="36"/>
      <c r="K136" s="36"/>
      <c r="L136" s="36"/>
      <c r="M136" s="36"/>
    </row>
    <row r="137" spans="1:13" x14ac:dyDescent="0.25">
      <c r="A137" s="26" t="s">
        <v>261</v>
      </c>
      <c r="B137" s="26" t="s">
        <v>262</v>
      </c>
      <c r="C137" s="74">
        <v>2</v>
      </c>
      <c r="D137" s="28">
        <v>14600</v>
      </c>
      <c r="E137" s="28">
        <f t="shared" si="4"/>
        <v>29200</v>
      </c>
      <c r="F137" s="68"/>
      <c r="G137" s="68"/>
      <c r="H137" s="96">
        <f t="shared" si="3"/>
        <v>0</v>
      </c>
      <c r="I137" s="36"/>
      <c r="J137" s="36"/>
      <c r="K137" s="36"/>
      <c r="L137" s="36"/>
      <c r="M137" s="36"/>
    </row>
    <row r="138" spans="1:13" ht="31.5" x14ac:dyDescent="0.25">
      <c r="A138" s="26" t="s">
        <v>263</v>
      </c>
      <c r="B138" s="26" t="s">
        <v>264</v>
      </c>
      <c r="C138" s="74"/>
      <c r="D138" s="28"/>
      <c r="E138" s="28">
        <f t="shared" si="4"/>
        <v>0</v>
      </c>
      <c r="F138" s="68"/>
      <c r="G138" s="68"/>
      <c r="H138" s="96">
        <f t="shared" ref="H138:H188" si="5">F138*G138</f>
        <v>0</v>
      </c>
      <c r="I138" s="36"/>
      <c r="J138" s="36"/>
      <c r="K138" s="36"/>
      <c r="L138" s="36"/>
      <c r="M138" s="36"/>
    </row>
    <row r="139" spans="1:13" x14ac:dyDescent="0.25">
      <c r="A139" s="26" t="s">
        <v>265</v>
      </c>
      <c r="B139" s="26" t="s">
        <v>266</v>
      </c>
      <c r="C139" s="74">
        <v>4</v>
      </c>
      <c r="D139" s="28">
        <v>2600</v>
      </c>
      <c r="E139" s="28">
        <f t="shared" ref="E139:E188" si="6">C139*D139</f>
        <v>10400</v>
      </c>
      <c r="F139" s="65">
        <v>3</v>
      </c>
      <c r="G139" s="65">
        <v>1780</v>
      </c>
      <c r="H139" s="199">
        <f t="shared" si="5"/>
        <v>5340</v>
      </c>
      <c r="I139" s="36"/>
      <c r="J139" s="36"/>
      <c r="K139" s="36"/>
      <c r="L139" s="36"/>
      <c r="M139" s="36"/>
    </row>
    <row r="140" spans="1:13" x14ac:dyDescent="0.25">
      <c r="A140" s="26" t="s">
        <v>267</v>
      </c>
      <c r="B140" s="26" t="s">
        <v>268</v>
      </c>
      <c r="C140" s="74"/>
      <c r="D140" s="28"/>
      <c r="E140" s="28">
        <f t="shared" si="6"/>
        <v>0</v>
      </c>
      <c r="F140" s="68"/>
      <c r="G140" s="68"/>
      <c r="H140" s="96">
        <f t="shared" si="5"/>
        <v>0</v>
      </c>
      <c r="I140" s="36"/>
      <c r="J140" s="36"/>
      <c r="K140" s="36"/>
      <c r="L140" s="36"/>
      <c r="M140" s="36"/>
    </row>
    <row r="141" spans="1:13" x14ac:dyDescent="0.25">
      <c r="A141" s="26" t="s">
        <v>269</v>
      </c>
      <c r="B141" s="26" t="s">
        <v>270</v>
      </c>
      <c r="C141" s="74">
        <v>3</v>
      </c>
      <c r="D141" s="28">
        <v>980</v>
      </c>
      <c r="E141" s="28">
        <f t="shared" si="6"/>
        <v>2940</v>
      </c>
      <c r="F141" s="68"/>
      <c r="G141" s="68"/>
      <c r="H141" s="96">
        <f t="shared" si="5"/>
        <v>0</v>
      </c>
      <c r="I141" s="36"/>
      <c r="J141" s="36"/>
      <c r="K141" s="36"/>
      <c r="L141" s="36"/>
      <c r="M141" s="36"/>
    </row>
    <row r="142" spans="1:13" x14ac:dyDescent="0.25">
      <c r="A142" s="26" t="s">
        <v>271</v>
      </c>
      <c r="B142" s="26" t="s">
        <v>272</v>
      </c>
      <c r="C142" s="74">
        <v>2</v>
      </c>
      <c r="D142" s="28">
        <v>120</v>
      </c>
      <c r="E142" s="28">
        <f t="shared" si="6"/>
        <v>240</v>
      </c>
      <c r="F142" s="68"/>
      <c r="G142" s="68"/>
      <c r="H142" s="96">
        <f t="shared" si="5"/>
        <v>0</v>
      </c>
      <c r="I142" s="36"/>
      <c r="J142" s="36"/>
      <c r="K142" s="36"/>
      <c r="L142" s="36"/>
      <c r="M142" s="36"/>
    </row>
    <row r="143" spans="1:13" x14ac:dyDescent="0.25">
      <c r="A143" s="26" t="s">
        <v>273</v>
      </c>
      <c r="B143" s="26" t="s">
        <v>274</v>
      </c>
      <c r="C143" s="74"/>
      <c r="D143" s="28"/>
      <c r="E143" s="28">
        <f t="shared" si="6"/>
        <v>0</v>
      </c>
      <c r="F143" s="68"/>
      <c r="G143" s="68"/>
      <c r="H143" s="96">
        <f t="shared" si="5"/>
        <v>0</v>
      </c>
      <c r="I143" s="36"/>
      <c r="J143" s="36"/>
      <c r="K143" s="36"/>
      <c r="L143" s="36"/>
      <c r="M143" s="36"/>
    </row>
    <row r="144" spans="1:13" x14ac:dyDescent="0.25">
      <c r="A144" s="26" t="s">
        <v>275</v>
      </c>
      <c r="B144" s="26" t="s">
        <v>276</v>
      </c>
      <c r="C144" s="74">
        <v>1</v>
      </c>
      <c r="D144" s="28">
        <v>6400</v>
      </c>
      <c r="E144" s="28">
        <f t="shared" si="6"/>
        <v>6400</v>
      </c>
      <c r="F144" s="68"/>
      <c r="G144" s="68"/>
      <c r="H144" s="96">
        <f t="shared" si="5"/>
        <v>0</v>
      </c>
      <c r="I144" s="36"/>
      <c r="J144" s="36"/>
      <c r="K144" s="36"/>
      <c r="L144" s="36"/>
      <c r="M144" s="36"/>
    </row>
    <row r="145" spans="1:13" x14ac:dyDescent="0.25">
      <c r="A145" s="26" t="s">
        <v>277</v>
      </c>
      <c r="B145" s="26" t="s">
        <v>278</v>
      </c>
      <c r="C145" s="74">
        <v>2</v>
      </c>
      <c r="D145" s="28">
        <v>3600</v>
      </c>
      <c r="E145" s="28">
        <f t="shared" si="6"/>
        <v>7200</v>
      </c>
      <c r="F145" s="65">
        <v>1</v>
      </c>
      <c r="G145" s="65">
        <v>4152</v>
      </c>
      <c r="H145" s="199">
        <f t="shared" si="5"/>
        <v>4152</v>
      </c>
      <c r="I145" s="36"/>
      <c r="J145" s="36"/>
      <c r="K145" s="36"/>
      <c r="L145" s="36"/>
      <c r="M145" s="36"/>
    </row>
    <row r="146" spans="1:13" x14ac:dyDescent="0.25">
      <c r="A146" s="26" t="s">
        <v>279</v>
      </c>
      <c r="B146" s="26" t="s">
        <v>280</v>
      </c>
      <c r="C146" s="74">
        <v>20</v>
      </c>
      <c r="D146" s="28">
        <v>560</v>
      </c>
      <c r="E146" s="28">
        <f t="shared" si="6"/>
        <v>11200</v>
      </c>
      <c r="F146" s="68"/>
      <c r="G146" s="68"/>
      <c r="H146" s="96">
        <f t="shared" si="5"/>
        <v>0</v>
      </c>
      <c r="I146" s="36"/>
      <c r="J146" s="36"/>
      <c r="K146" s="36"/>
      <c r="L146" s="36"/>
      <c r="M146" s="36"/>
    </row>
    <row r="147" spans="1:13" x14ac:dyDescent="0.25">
      <c r="A147" s="26" t="s">
        <v>281</v>
      </c>
      <c r="B147" s="26" t="s">
        <v>282</v>
      </c>
      <c r="C147" s="74">
        <v>8</v>
      </c>
      <c r="D147" s="28">
        <v>640</v>
      </c>
      <c r="E147" s="28">
        <f t="shared" si="6"/>
        <v>5120</v>
      </c>
      <c r="F147" s="68">
        <v>8</v>
      </c>
      <c r="G147" s="68">
        <v>619</v>
      </c>
      <c r="H147" s="96">
        <f t="shared" si="5"/>
        <v>4952</v>
      </c>
      <c r="I147" s="36"/>
      <c r="J147" s="36"/>
      <c r="K147" s="36"/>
      <c r="L147" s="36"/>
      <c r="M147" s="36"/>
    </row>
    <row r="148" spans="1:13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68"/>
      <c r="G148" s="68"/>
      <c r="H148" s="96">
        <f t="shared" si="5"/>
        <v>0</v>
      </c>
      <c r="I148" s="36"/>
      <c r="J148" s="36"/>
      <c r="K148" s="36"/>
      <c r="L148" s="36"/>
      <c r="M148" s="36"/>
    </row>
    <row r="149" spans="1:13" x14ac:dyDescent="0.25">
      <c r="A149" s="26" t="s">
        <v>285</v>
      </c>
      <c r="B149" s="26" t="s">
        <v>286</v>
      </c>
      <c r="C149" s="74"/>
      <c r="D149" s="28"/>
      <c r="E149" s="28">
        <f t="shared" si="6"/>
        <v>0</v>
      </c>
      <c r="F149" s="68"/>
      <c r="G149" s="68"/>
      <c r="H149" s="96">
        <f t="shared" si="5"/>
        <v>0</v>
      </c>
      <c r="I149" s="36"/>
      <c r="J149" s="36"/>
      <c r="K149" s="36"/>
      <c r="L149" s="36"/>
      <c r="M149" s="36"/>
    </row>
    <row r="150" spans="1:13" ht="31.5" x14ac:dyDescent="0.25">
      <c r="A150" s="26" t="s">
        <v>287</v>
      </c>
      <c r="B150" s="26" t="s">
        <v>288</v>
      </c>
      <c r="C150" s="74"/>
      <c r="D150" s="28"/>
      <c r="E150" s="28">
        <f t="shared" si="6"/>
        <v>0</v>
      </c>
      <c r="F150" s="68"/>
      <c r="G150" s="68"/>
      <c r="H150" s="96">
        <f t="shared" si="5"/>
        <v>0</v>
      </c>
      <c r="I150" s="36"/>
      <c r="J150" s="36"/>
      <c r="K150" s="36"/>
      <c r="L150" s="36"/>
      <c r="M150" s="36"/>
    </row>
    <row r="151" spans="1:13" x14ac:dyDescent="0.25">
      <c r="A151" s="26" t="s">
        <v>289</v>
      </c>
      <c r="B151" s="26" t="s">
        <v>81</v>
      </c>
      <c r="C151" s="74"/>
      <c r="D151" s="28"/>
      <c r="E151" s="28">
        <f t="shared" si="6"/>
        <v>0</v>
      </c>
      <c r="F151" s="68"/>
      <c r="G151" s="68"/>
      <c r="H151" s="96">
        <f t="shared" si="5"/>
        <v>0</v>
      </c>
      <c r="I151" s="36"/>
      <c r="J151" s="36"/>
      <c r="K151" s="36"/>
      <c r="L151" s="36"/>
      <c r="M151" s="36"/>
    </row>
    <row r="152" spans="1:13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56</v>
      </c>
      <c r="D152" s="37"/>
      <c r="E152" s="78">
        <f>E153+E154+E155+E156+E157+E158+E159+E160+E161+E162+E163+E164+E165+E166+E167+E168+E169+E170+E171+E172+E173+E174+E175</f>
        <v>1400000</v>
      </c>
      <c r="F152" s="68"/>
      <c r="G152" s="68"/>
      <c r="H152" s="96">
        <f t="shared" si="5"/>
        <v>0</v>
      </c>
      <c r="I152" s="36"/>
      <c r="J152" s="36"/>
      <c r="K152" s="36"/>
      <c r="L152" s="36"/>
      <c r="M152" s="36"/>
    </row>
    <row r="153" spans="1:13" x14ac:dyDescent="0.25">
      <c r="A153" s="26" t="s">
        <v>292</v>
      </c>
      <c r="B153" s="26" t="s">
        <v>293</v>
      </c>
      <c r="C153" s="74"/>
      <c r="D153" s="28"/>
      <c r="E153" s="28">
        <f t="shared" si="6"/>
        <v>0</v>
      </c>
      <c r="F153" s="68"/>
      <c r="G153" s="68"/>
      <c r="H153" s="96">
        <f t="shared" si="5"/>
        <v>0</v>
      </c>
      <c r="I153" s="36"/>
      <c r="J153" s="36"/>
      <c r="K153" s="36"/>
      <c r="L153" s="36"/>
      <c r="M153" s="36"/>
    </row>
    <row r="154" spans="1:13" x14ac:dyDescent="0.25">
      <c r="A154" s="26" t="s">
        <v>294</v>
      </c>
      <c r="B154" s="26" t="s">
        <v>295</v>
      </c>
      <c r="C154" s="74"/>
      <c r="D154" s="28"/>
      <c r="E154" s="28">
        <f t="shared" si="6"/>
        <v>0</v>
      </c>
      <c r="F154" s="68"/>
      <c r="G154" s="68"/>
      <c r="H154" s="96">
        <f t="shared" si="5"/>
        <v>0</v>
      </c>
      <c r="I154" s="36"/>
      <c r="J154" s="36"/>
      <c r="K154" s="36"/>
      <c r="L154" s="36"/>
      <c r="M154" s="36"/>
    </row>
    <row r="155" spans="1:13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5">
        <v>16</v>
      </c>
      <c r="G155" s="65">
        <f>6*3228+10*3267</f>
        <v>52038</v>
      </c>
      <c r="H155" s="199">
        <v>52038</v>
      </c>
      <c r="I155" s="36"/>
      <c r="J155" s="36"/>
      <c r="K155" s="36"/>
      <c r="L155" s="36"/>
      <c r="M155" s="36"/>
    </row>
    <row r="156" spans="1:13" ht="31.5" x14ac:dyDescent="0.25">
      <c r="A156" s="26" t="s">
        <v>298</v>
      </c>
      <c r="B156" s="26" t="s">
        <v>299</v>
      </c>
      <c r="C156" s="74"/>
      <c r="D156" s="28"/>
      <c r="E156" s="28">
        <f t="shared" si="6"/>
        <v>0</v>
      </c>
      <c r="F156" s="65">
        <v>32</v>
      </c>
      <c r="G156" s="65">
        <f>31*2073+1461</f>
        <v>65724</v>
      </c>
      <c r="H156" s="200">
        <v>65724</v>
      </c>
      <c r="I156" s="36"/>
      <c r="J156" s="36"/>
      <c r="K156" s="36"/>
      <c r="L156" s="36"/>
      <c r="M156" s="36"/>
    </row>
    <row r="157" spans="1:13" x14ac:dyDescent="0.25">
      <c r="A157" s="26" t="s">
        <v>300</v>
      </c>
      <c r="B157" s="26" t="s">
        <v>301</v>
      </c>
      <c r="C157" s="74"/>
      <c r="D157" s="28"/>
      <c r="E157" s="28">
        <f t="shared" si="6"/>
        <v>0</v>
      </c>
      <c r="F157" s="68"/>
      <c r="G157" s="68"/>
      <c r="H157" s="96">
        <f t="shared" si="5"/>
        <v>0</v>
      </c>
      <c r="I157" s="36"/>
      <c r="J157" s="36"/>
      <c r="K157" s="36"/>
      <c r="L157" s="36"/>
      <c r="M157" s="36"/>
    </row>
    <row r="158" spans="1:13" x14ac:dyDescent="0.25">
      <c r="A158" s="26" t="s">
        <v>302</v>
      </c>
      <c r="B158" s="26" t="s">
        <v>303</v>
      </c>
      <c r="C158" s="74"/>
      <c r="D158" s="28"/>
      <c r="E158" s="28">
        <f t="shared" si="6"/>
        <v>0</v>
      </c>
      <c r="F158" s="68"/>
      <c r="G158" s="68"/>
      <c r="H158" s="96">
        <f t="shared" si="5"/>
        <v>0</v>
      </c>
      <c r="I158" s="36"/>
      <c r="J158" s="36"/>
      <c r="K158" s="36"/>
      <c r="L158" s="36"/>
      <c r="M158" s="36"/>
    </row>
    <row r="159" spans="1:13" ht="31.5" x14ac:dyDescent="0.25">
      <c r="A159" s="26" t="s">
        <v>304</v>
      </c>
      <c r="B159" s="26" t="s">
        <v>305</v>
      </c>
      <c r="C159" s="74"/>
      <c r="D159" s="28"/>
      <c r="E159" s="28">
        <f t="shared" si="6"/>
        <v>0</v>
      </c>
      <c r="F159" s="68"/>
      <c r="G159" s="68"/>
      <c r="H159" s="96">
        <f t="shared" si="5"/>
        <v>0</v>
      </c>
      <c r="I159" s="36"/>
      <c r="J159" s="36"/>
      <c r="K159" s="36"/>
      <c r="L159" s="36"/>
      <c r="M159" s="36"/>
    </row>
    <row r="160" spans="1:13" x14ac:dyDescent="0.25">
      <c r="A160" s="26" t="s">
        <v>306</v>
      </c>
      <c r="B160" s="26" t="s">
        <v>389</v>
      </c>
      <c r="C160" s="74"/>
      <c r="D160" s="28"/>
      <c r="E160" s="28">
        <f t="shared" si="6"/>
        <v>0</v>
      </c>
      <c r="F160" s="68"/>
      <c r="G160" s="68"/>
      <c r="H160" s="96">
        <f t="shared" si="5"/>
        <v>0</v>
      </c>
      <c r="I160" s="36"/>
      <c r="J160" s="36"/>
      <c r="K160" s="36"/>
      <c r="L160" s="36"/>
      <c r="M160" s="36"/>
    </row>
    <row r="161" spans="1:13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8"/>
      <c r="G161" s="68"/>
      <c r="H161" s="96">
        <f t="shared" si="5"/>
        <v>0</v>
      </c>
      <c r="I161" s="36"/>
      <c r="J161" s="36"/>
      <c r="K161" s="36"/>
      <c r="L161" s="36"/>
      <c r="M161" s="36"/>
    </row>
    <row r="162" spans="1:13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96">
        <f t="shared" si="5"/>
        <v>0</v>
      </c>
      <c r="I162" s="36"/>
      <c r="J162" s="36"/>
      <c r="K162" s="36"/>
      <c r="L162" s="36"/>
      <c r="M162" s="36"/>
    </row>
    <row r="163" spans="1:13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96">
        <f t="shared" si="5"/>
        <v>0</v>
      </c>
      <c r="I163" s="36"/>
      <c r="J163" s="36"/>
      <c r="K163" s="36"/>
      <c r="L163" s="36"/>
      <c r="M163" s="36"/>
    </row>
    <row r="164" spans="1:13" x14ac:dyDescent="0.25">
      <c r="A164" s="26" t="s">
        <v>314</v>
      </c>
      <c r="B164" s="26" t="s">
        <v>315</v>
      </c>
      <c r="C164" s="74"/>
      <c r="D164" s="28"/>
      <c r="E164" s="28">
        <f t="shared" si="6"/>
        <v>0</v>
      </c>
      <c r="F164" s="68"/>
      <c r="G164" s="68"/>
      <c r="H164" s="96">
        <f t="shared" si="5"/>
        <v>0</v>
      </c>
      <c r="I164" s="36"/>
      <c r="J164" s="36"/>
      <c r="K164" s="36"/>
      <c r="L164" s="36"/>
      <c r="M164" s="36"/>
    </row>
    <row r="165" spans="1:13" ht="31.5" x14ac:dyDescent="0.25">
      <c r="A165" s="26" t="s">
        <v>316</v>
      </c>
      <c r="B165" s="26" t="s">
        <v>317</v>
      </c>
      <c r="C165" s="74"/>
      <c r="D165" s="28"/>
      <c r="E165" s="28">
        <f t="shared" si="6"/>
        <v>0</v>
      </c>
      <c r="F165" s="68"/>
      <c r="G165" s="68"/>
      <c r="H165" s="96">
        <f t="shared" si="5"/>
        <v>0</v>
      </c>
      <c r="I165" s="36"/>
      <c r="J165" s="36"/>
      <c r="K165" s="36"/>
      <c r="L165" s="36"/>
      <c r="M165" s="36"/>
    </row>
    <row r="166" spans="1:13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28">
        <f t="shared" si="6"/>
        <v>480000</v>
      </c>
      <c r="F166" s="68"/>
      <c r="G166" s="68"/>
      <c r="H166" s="96">
        <f t="shared" si="5"/>
        <v>0</v>
      </c>
      <c r="I166" s="36"/>
      <c r="J166" s="36"/>
      <c r="K166" s="36"/>
      <c r="L166" s="36"/>
      <c r="M166" s="36"/>
    </row>
    <row r="167" spans="1:13" x14ac:dyDescent="0.25">
      <c r="A167" s="26" t="s">
        <v>318</v>
      </c>
      <c r="B167" s="26" t="s">
        <v>319</v>
      </c>
      <c r="C167" s="74"/>
      <c r="D167" s="28"/>
      <c r="E167" s="28">
        <f t="shared" si="6"/>
        <v>0</v>
      </c>
      <c r="F167" s="68"/>
      <c r="G167" s="68"/>
      <c r="H167" s="96">
        <f t="shared" si="5"/>
        <v>0</v>
      </c>
      <c r="I167" s="36"/>
      <c r="J167" s="36"/>
      <c r="K167" s="36"/>
      <c r="L167" s="36"/>
      <c r="M167" s="36"/>
    </row>
    <row r="168" spans="1:13" x14ac:dyDescent="0.25">
      <c r="A168" s="26" t="s">
        <v>320</v>
      </c>
      <c r="B168" s="26" t="s">
        <v>321</v>
      </c>
      <c r="C168" s="74"/>
      <c r="D168" s="28"/>
      <c r="E168" s="28">
        <f t="shared" si="6"/>
        <v>0</v>
      </c>
      <c r="F168" s="68"/>
      <c r="G168" s="68"/>
      <c r="H168" s="96">
        <f t="shared" si="5"/>
        <v>0</v>
      </c>
      <c r="I168" s="36"/>
      <c r="J168" s="36"/>
      <c r="K168" s="36"/>
      <c r="L168" s="36"/>
      <c r="M168" s="36"/>
    </row>
    <row r="169" spans="1:13" x14ac:dyDescent="0.25">
      <c r="A169" s="26" t="s">
        <v>322</v>
      </c>
      <c r="B169" s="26" t="s">
        <v>323</v>
      </c>
      <c r="C169" s="74"/>
      <c r="D169" s="28"/>
      <c r="E169" s="28">
        <f t="shared" si="6"/>
        <v>0</v>
      </c>
      <c r="F169" s="68"/>
      <c r="G169" s="68"/>
      <c r="H169" s="96">
        <f t="shared" si="5"/>
        <v>0</v>
      </c>
      <c r="I169" s="36"/>
      <c r="J169" s="36"/>
      <c r="K169" s="36"/>
      <c r="L169" s="36"/>
      <c r="M169" s="36"/>
    </row>
    <row r="170" spans="1:13" x14ac:dyDescent="0.25">
      <c r="A170" s="26" t="s">
        <v>324</v>
      </c>
      <c r="B170" s="26" t="s">
        <v>390</v>
      </c>
      <c r="C170" s="74"/>
      <c r="D170" s="28"/>
      <c r="E170" s="28">
        <f t="shared" si="6"/>
        <v>0</v>
      </c>
      <c r="F170" s="68"/>
      <c r="G170" s="68"/>
      <c r="H170" s="96">
        <f t="shared" si="5"/>
        <v>0</v>
      </c>
      <c r="I170" s="36"/>
      <c r="J170" s="36"/>
      <c r="K170" s="36"/>
      <c r="L170" s="36"/>
      <c r="M170" s="36"/>
    </row>
    <row r="171" spans="1:13" ht="31.5" x14ac:dyDescent="0.25">
      <c r="A171" s="26" t="s">
        <v>325</v>
      </c>
      <c r="B171" s="26" t="s">
        <v>326</v>
      </c>
      <c r="C171" s="74"/>
      <c r="D171" s="28"/>
      <c r="E171" s="28">
        <f t="shared" si="6"/>
        <v>0</v>
      </c>
      <c r="F171" s="68"/>
      <c r="G171" s="68"/>
      <c r="H171" s="96">
        <f t="shared" si="5"/>
        <v>0</v>
      </c>
      <c r="I171" s="36"/>
      <c r="J171" s="36"/>
      <c r="K171" s="36"/>
      <c r="L171" s="36"/>
      <c r="M171" s="36"/>
    </row>
    <row r="172" spans="1:13" x14ac:dyDescent="0.25">
      <c r="A172" s="26" t="s">
        <v>327</v>
      </c>
      <c r="B172" s="26" t="s">
        <v>293</v>
      </c>
      <c r="C172" s="74"/>
      <c r="D172" s="28"/>
      <c r="E172" s="28">
        <f t="shared" si="6"/>
        <v>0</v>
      </c>
      <c r="F172" s="68"/>
      <c r="G172" s="68"/>
      <c r="H172" s="96">
        <f t="shared" si="5"/>
        <v>0</v>
      </c>
      <c r="I172" s="36"/>
      <c r="J172" s="36"/>
      <c r="K172" s="36"/>
      <c r="L172" s="36"/>
      <c r="M172" s="36"/>
    </row>
    <row r="173" spans="1:13" x14ac:dyDescent="0.25">
      <c r="A173" s="26" t="s">
        <v>328</v>
      </c>
      <c r="B173" s="26" t="s">
        <v>295</v>
      </c>
      <c r="C173" s="74"/>
      <c r="D173" s="28"/>
      <c r="E173" s="28">
        <f t="shared" si="6"/>
        <v>0</v>
      </c>
      <c r="F173" s="68"/>
      <c r="G173" s="68"/>
      <c r="H173" s="96">
        <f t="shared" si="5"/>
        <v>0</v>
      </c>
      <c r="I173" s="36"/>
      <c r="J173" s="36"/>
      <c r="K173" s="36"/>
      <c r="L173" s="36"/>
      <c r="M173" s="36"/>
    </row>
    <row r="174" spans="1:13" x14ac:dyDescent="0.25">
      <c r="A174" s="26" t="s">
        <v>329</v>
      </c>
      <c r="B174" s="26" t="s">
        <v>297</v>
      </c>
      <c r="C174" s="74"/>
      <c r="D174" s="28"/>
      <c r="E174" s="28">
        <f t="shared" si="6"/>
        <v>0</v>
      </c>
      <c r="F174" s="68"/>
      <c r="G174" s="68"/>
      <c r="H174" s="68">
        <f>G174</f>
        <v>0</v>
      </c>
      <c r="I174" s="36"/>
      <c r="J174" s="36"/>
      <c r="K174" s="36"/>
      <c r="L174" s="36"/>
      <c r="M174" s="36"/>
    </row>
    <row r="175" spans="1:13" ht="31.5" x14ac:dyDescent="0.25">
      <c r="A175" s="26" t="s">
        <v>330</v>
      </c>
      <c r="B175" s="26" t="s">
        <v>299</v>
      </c>
      <c r="C175" s="74"/>
      <c r="D175" s="28"/>
      <c r="E175" s="28">
        <f t="shared" si="6"/>
        <v>0</v>
      </c>
      <c r="F175" s="68"/>
      <c r="G175" s="68"/>
      <c r="H175" s="68">
        <f>G175</f>
        <v>0</v>
      </c>
      <c r="I175" s="36"/>
      <c r="J175" s="36"/>
      <c r="K175" s="36"/>
      <c r="L175" s="36"/>
      <c r="M175" s="36"/>
    </row>
    <row r="176" spans="1:13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68">
        <f t="shared" si="5"/>
        <v>0</v>
      </c>
      <c r="I176" s="36"/>
      <c r="J176" s="36"/>
      <c r="K176" s="36"/>
      <c r="L176" s="36"/>
      <c r="M176" s="36"/>
    </row>
    <row r="177" spans="1:13" x14ac:dyDescent="0.25">
      <c r="A177" s="26" t="s">
        <v>333</v>
      </c>
      <c r="B177" s="26" t="s">
        <v>334</v>
      </c>
      <c r="C177" s="74"/>
      <c r="D177" s="28"/>
      <c r="E177" s="28">
        <f t="shared" si="6"/>
        <v>0</v>
      </c>
      <c r="F177" s="68"/>
      <c r="G177" s="68"/>
      <c r="H177" s="68">
        <f t="shared" si="5"/>
        <v>0</v>
      </c>
      <c r="I177" s="36"/>
      <c r="J177" s="36"/>
      <c r="K177" s="36"/>
      <c r="L177" s="36"/>
      <c r="M177" s="36"/>
    </row>
    <row r="178" spans="1:13" x14ac:dyDescent="0.25">
      <c r="A178" s="26" t="s">
        <v>335</v>
      </c>
      <c r="B178" s="26" t="s">
        <v>336</v>
      </c>
      <c r="C178" s="74"/>
      <c r="D178" s="28"/>
      <c r="E178" s="28">
        <f t="shared" si="6"/>
        <v>0</v>
      </c>
      <c r="F178" s="68"/>
      <c r="G178" s="68"/>
      <c r="H178" s="68">
        <f t="shared" si="5"/>
        <v>0</v>
      </c>
      <c r="I178" s="36"/>
      <c r="J178" s="36"/>
      <c r="K178" s="36"/>
      <c r="L178" s="36"/>
      <c r="M178" s="36"/>
    </row>
    <row r="179" spans="1:13" x14ac:dyDescent="0.25">
      <c r="A179" s="26" t="s">
        <v>337</v>
      </c>
      <c r="B179" s="26" t="s">
        <v>338</v>
      </c>
      <c r="C179" s="74"/>
      <c r="D179" s="28"/>
      <c r="E179" s="28">
        <f t="shared" si="6"/>
        <v>0</v>
      </c>
      <c r="F179" s="68"/>
      <c r="G179" s="68"/>
      <c r="H179" s="68">
        <f t="shared" si="5"/>
        <v>0</v>
      </c>
      <c r="I179" s="36"/>
      <c r="J179" s="36"/>
      <c r="K179" s="36"/>
      <c r="L179" s="36"/>
      <c r="M179" s="36"/>
    </row>
    <row r="180" spans="1:13" ht="31.5" x14ac:dyDescent="0.25">
      <c r="A180" s="26" t="s">
        <v>339</v>
      </c>
      <c r="B180" s="26" t="s">
        <v>396</v>
      </c>
      <c r="C180" s="74"/>
      <c r="D180" s="28"/>
      <c r="E180" s="28">
        <f t="shared" si="6"/>
        <v>0</v>
      </c>
      <c r="F180" s="68"/>
      <c r="G180" s="68"/>
      <c r="H180" s="96">
        <f t="shared" si="5"/>
        <v>0</v>
      </c>
      <c r="I180" s="36"/>
      <c r="J180" s="36"/>
      <c r="K180" s="36"/>
      <c r="L180" s="36"/>
      <c r="M180" s="36"/>
    </row>
    <row r="181" spans="1:13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96">
        <f t="shared" si="5"/>
        <v>0</v>
      </c>
      <c r="I181" s="36"/>
      <c r="J181" s="36"/>
      <c r="K181" s="36"/>
      <c r="L181" s="36"/>
      <c r="M181" s="36"/>
    </row>
    <row r="182" spans="1:13" x14ac:dyDescent="0.25">
      <c r="A182" s="26" t="s">
        <v>343</v>
      </c>
      <c r="B182" s="26" t="s">
        <v>344</v>
      </c>
      <c r="C182" s="74"/>
      <c r="D182" s="28"/>
      <c r="E182" s="28">
        <f t="shared" si="6"/>
        <v>0</v>
      </c>
      <c r="F182" s="68"/>
      <c r="G182" s="68"/>
      <c r="H182" s="96">
        <f t="shared" si="5"/>
        <v>0</v>
      </c>
      <c r="I182" s="36"/>
      <c r="J182" s="36"/>
      <c r="K182" s="36"/>
      <c r="L182" s="36"/>
      <c r="M182" s="36"/>
    </row>
    <row r="183" spans="1:13" x14ac:dyDescent="0.25">
      <c r="A183" s="26" t="s">
        <v>345</v>
      </c>
      <c r="B183" s="26" t="s">
        <v>346</v>
      </c>
      <c r="C183" s="74"/>
      <c r="D183" s="28"/>
      <c r="E183" s="28">
        <f t="shared" si="6"/>
        <v>0</v>
      </c>
      <c r="F183" s="68"/>
      <c r="G183" s="68"/>
      <c r="H183" s="96">
        <f t="shared" si="5"/>
        <v>0</v>
      </c>
      <c r="I183" s="36"/>
      <c r="J183" s="36"/>
      <c r="K183" s="36"/>
      <c r="L183" s="36"/>
      <c r="M183" s="36"/>
    </row>
    <row r="184" spans="1:13" x14ac:dyDescent="0.25">
      <c r="A184" s="26" t="s">
        <v>347</v>
      </c>
      <c r="B184" s="30" t="s">
        <v>397</v>
      </c>
      <c r="C184" s="74"/>
      <c r="D184" s="28"/>
      <c r="E184" s="28">
        <f t="shared" si="6"/>
        <v>0</v>
      </c>
      <c r="F184" s="68"/>
      <c r="G184" s="68"/>
      <c r="H184" s="96">
        <f t="shared" si="5"/>
        <v>0</v>
      </c>
      <c r="I184" s="36"/>
      <c r="J184" s="36"/>
      <c r="K184" s="36"/>
      <c r="L184" s="36"/>
      <c r="M184" s="36"/>
    </row>
    <row r="185" spans="1:13" x14ac:dyDescent="0.25">
      <c r="A185" s="26" t="s">
        <v>348</v>
      </c>
      <c r="B185" s="26" t="s">
        <v>349</v>
      </c>
      <c r="C185" s="74"/>
      <c r="D185" s="28"/>
      <c r="E185" s="28">
        <f t="shared" si="6"/>
        <v>0</v>
      </c>
      <c r="F185" s="68"/>
      <c r="G185" s="68"/>
      <c r="H185" s="96">
        <f t="shared" si="5"/>
        <v>0</v>
      </c>
      <c r="I185" s="36"/>
      <c r="J185" s="36"/>
      <c r="K185" s="36"/>
      <c r="L185" s="36"/>
      <c r="M185" s="36"/>
    </row>
    <row r="186" spans="1:13" ht="31.5" x14ac:dyDescent="0.25">
      <c r="A186" s="26" t="s">
        <v>350</v>
      </c>
      <c r="B186" s="26" t="s">
        <v>351</v>
      </c>
      <c r="C186" s="74"/>
      <c r="D186" s="28"/>
      <c r="E186" s="28">
        <f t="shared" si="6"/>
        <v>0</v>
      </c>
      <c r="F186" s="68"/>
      <c r="G186" s="68"/>
      <c r="H186" s="96">
        <f t="shared" si="5"/>
        <v>0</v>
      </c>
      <c r="I186" s="36"/>
      <c r="J186" s="36"/>
      <c r="K186" s="36"/>
      <c r="L186" s="36"/>
      <c r="M186" s="36"/>
    </row>
    <row r="187" spans="1:13" ht="75" x14ac:dyDescent="0.25">
      <c r="A187" s="26">
        <v>1660102002</v>
      </c>
      <c r="B187" s="31" t="s">
        <v>400</v>
      </c>
      <c r="C187" s="74"/>
      <c r="D187" s="28"/>
      <c r="E187" s="28">
        <f t="shared" si="6"/>
        <v>0</v>
      </c>
      <c r="F187" s="68"/>
      <c r="G187" s="91"/>
      <c r="H187" s="96">
        <f t="shared" si="5"/>
        <v>0</v>
      </c>
      <c r="I187" s="36"/>
      <c r="J187" s="36"/>
      <c r="K187" s="36"/>
      <c r="L187" s="36"/>
      <c r="M187" s="36"/>
    </row>
    <row r="188" spans="1:13" ht="56.25" x14ac:dyDescent="0.25">
      <c r="A188" s="26">
        <v>1660102003</v>
      </c>
      <c r="B188" s="31" t="s">
        <v>399</v>
      </c>
      <c r="C188" s="74"/>
      <c r="D188" s="28"/>
      <c r="E188" s="28">
        <f t="shared" si="6"/>
        <v>0</v>
      </c>
      <c r="F188" s="68"/>
      <c r="G188" s="91"/>
      <c r="H188" s="96">
        <f t="shared" si="5"/>
        <v>0</v>
      </c>
      <c r="I188" s="36"/>
      <c r="J188" s="36"/>
      <c r="K188" s="36"/>
      <c r="L188" s="36"/>
      <c r="M188" s="36"/>
    </row>
    <row r="189" spans="1:13" x14ac:dyDescent="0.25">
      <c r="A189" s="41"/>
      <c r="B189" s="41" t="s">
        <v>401</v>
      </c>
      <c r="C189" s="89">
        <f>C9+C19+C20+C52+C76+C83+C89+C113+C134+C152+C176</f>
        <v>645</v>
      </c>
      <c r="D189" s="90"/>
      <c r="E189" s="89">
        <f>E9+E19+E20+E52+E76+E83+E89+E113+E134+E152+E176</f>
        <v>3864520</v>
      </c>
      <c r="F189" s="66">
        <f>SUM(F9:F188)+F190+F191+F192+F193</f>
        <v>118</v>
      </c>
      <c r="G189" s="66"/>
      <c r="H189" s="114">
        <f>SUM(H9:H188)+H190+H191+H192+H193</f>
        <v>536444</v>
      </c>
      <c r="I189" s="36"/>
      <c r="J189" s="36"/>
      <c r="K189" s="36"/>
      <c r="L189" s="36"/>
      <c r="M189" s="36"/>
    </row>
    <row r="190" spans="1:13" x14ac:dyDescent="0.25">
      <c r="A190" s="1"/>
      <c r="B190" s="1" t="s">
        <v>482</v>
      </c>
      <c r="C190" s="76"/>
      <c r="D190" s="1"/>
      <c r="E190" s="1"/>
      <c r="F190" s="220">
        <v>5</v>
      </c>
      <c r="G190" s="220">
        <f>4846*3+5284*2+5534+4152+3159</f>
        <v>37951</v>
      </c>
      <c r="H190" s="220">
        <v>37951</v>
      </c>
      <c r="I190" s="207"/>
    </row>
    <row r="191" spans="1:13" x14ac:dyDescent="0.25">
      <c r="A191" s="1"/>
      <c r="B191" s="1" t="s">
        <v>483</v>
      </c>
      <c r="C191" s="76"/>
      <c r="D191" s="1"/>
      <c r="E191" s="1"/>
      <c r="F191" s="220">
        <v>1</v>
      </c>
      <c r="G191" s="220">
        <v>3159</v>
      </c>
      <c r="H191" s="220">
        <v>3159</v>
      </c>
      <c r="I191" s="207"/>
    </row>
    <row r="192" spans="1:13" x14ac:dyDescent="0.25">
      <c r="A192" s="332" t="s">
        <v>480</v>
      </c>
      <c r="B192" s="332"/>
      <c r="C192" s="332"/>
      <c r="D192" s="332"/>
      <c r="E192" s="1"/>
      <c r="F192" s="220">
        <v>1</v>
      </c>
      <c r="G192" s="220">
        <v>1466</v>
      </c>
      <c r="H192" s="220">
        <v>1466</v>
      </c>
      <c r="I192" s="207"/>
    </row>
    <row r="193" spans="1:11" x14ac:dyDescent="0.25">
      <c r="A193" s="1"/>
      <c r="B193" s="1" t="s">
        <v>536</v>
      </c>
      <c r="C193" s="76"/>
      <c r="D193" s="1"/>
      <c r="E193" s="1"/>
      <c r="F193" s="220">
        <v>6</v>
      </c>
      <c r="G193" s="220">
        <v>890</v>
      </c>
      <c r="H193" s="220">
        <f>F193*G193</f>
        <v>5340</v>
      </c>
      <c r="I193" s="207"/>
    </row>
    <row r="194" spans="1:11" x14ac:dyDescent="0.25">
      <c r="A194" s="332"/>
      <c r="B194" s="332"/>
      <c r="C194" s="332"/>
      <c r="D194" s="332"/>
      <c r="E194" s="1"/>
      <c r="F194" s="1"/>
    </row>
    <row r="195" spans="1:11" x14ac:dyDescent="0.25">
      <c r="A195" s="1"/>
      <c r="B195" s="1"/>
      <c r="C195" s="76"/>
      <c r="D195" s="1"/>
      <c r="E195" s="1"/>
      <c r="F195" s="1"/>
    </row>
    <row r="196" spans="1:11" x14ac:dyDescent="0.25">
      <c r="A196" s="1"/>
      <c r="B196" s="1"/>
      <c r="C196" s="76"/>
      <c r="D196" s="1"/>
      <c r="E196" s="1"/>
      <c r="F196" s="1"/>
    </row>
    <row r="197" spans="1:11" x14ac:dyDescent="0.25">
      <c r="A197" s="1"/>
      <c r="B197" s="25" t="s">
        <v>546</v>
      </c>
      <c r="C197" s="76"/>
      <c r="D197" s="1"/>
      <c r="E197" s="1"/>
      <c r="F197" s="1"/>
    </row>
    <row r="199" spans="1:11" x14ac:dyDescent="0.25">
      <c r="A199" s="3" t="s">
        <v>5558</v>
      </c>
    </row>
    <row r="200" spans="1:11" ht="33.75" x14ac:dyDescent="0.25">
      <c r="A200" s="303" t="s">
        <v>2422</v>
      </c>
      <c r="B200" s="303" t="s">
        <v>2415</v>
      </c>
      <c r="C200" s="303" t="s">
        <v>2416</v>
      </c>
      <c r="D200" s="303" t="s">
        <v>2646</v>
      </c>
      <c r="E200" s="304" t="s">
        <v>2870</v>
      </c>
      <c r="F200" s="304" t="s">
        <v>457</v>
      </c>
      <c r="G200" s="304" t="s">
        <v>2871</v>
      </c>
      <c r="H200" s="304" t="s">
        <v>2872</v>
      </c>
      <c r="I200" s="303" t="s">
        <v>599</v>
      </c>
      <c r="J200" s="305" t="s">
        <v>2649</v>
      </c>
      <c r="K200" s="306">
        <v>2072919</v>
      </c>
    </row>
    <row r="201" spans="1:11" ht="33.75" x14ac:dyDescent="0.25">
      <c r="A201" s="303" t="s">
        <v>2426</v>
      </c>
      <c r="B201" s="303" t="s">
        <v>2415</v>
      </c>
      <c r="C201" s="303" t="s">
        <v>2416</v>
      </c>
      <c r="D201" s="303" t="s">
        <v>2646</v>
      </c>
      <c r="E201" s="304" t="s">
        <v>2874</v>
      </c>
      <c r="F201" s="304" t="s">
        <v>457</v>
      </c>
      <c r="G201" s="304" t="s">
        <v>2871</v>
      </c>
      <c r="H201" s="304" t="s">
        <v>2872</v>
      </c>
      <c r="I201" s="303" t="s">
        <v>599</v>
      </c>
      <c r="J201" s="305" t="s">
        <v>2649</v>
      </c>
      <c r="K201" s="306">
        <v>2072919</v>
      </c>
    </row>
    <row r="202" spans="1:11" ht="33.75" x14ac:dyDescent="0.25">
      <c r="A202" s="303" t="s">
        <v>2428</v>
      </c>
      <c r="B202" s="303" t="s">
        <v>2415</v>
      </c>
      <c r="C202" s="303" t="s">
        <v>2416</v>
      </c>
      <c r="D202" s="303" t="s">
        <v>2646</v>
      </c>
      <c r="E202" s="304" t="s">
        <v>2876</v>
      </c>
      <c r="F202" s="304" t="s">
        <v>457</v>
      </c>
      <c r="G202" s="304" t="s">
        <v>2871</v>
      </c>
      <c r="H202" s="304" t="s">
        <v>2872</v>
      </c>
      <c r="I202" s="303" t="s">
        <v>599</v>
      </c>
      <c r="J202" s="305" t="s">
        <v>2649</v>
      </c>
      <c r="K202" s="306">
        <v>2072919</v>
      </c>
    </row>
    <row r="203" spans="1:11" ht="33.75" x14ac:dyDescent="0.25">
      <c r="A203" s="303" t="s">
        <v>2430</v>
      </c>
      <c r="B203" s="303" t="s">
        <v>2415</v>
      </c>
      <c r="C203" s="303" t="s">
        <v>2416</v>
      </c>
      <c r="D203" s="303" t="s">
        <v>2646</v>
      </c>
      <c r="E203" s="304" t="s">
        <v>2878</v>
      </c>
      <c r="F203" s="304" t="s">
        <v>457</v>
      </c>
      <c r="G203" s="304" t="s">
        <v>2871</v>
      </c>
      <c r="H203" s="304" t="s">
        <v>2872</v>
      </c>
      <c r="I203" s="303" t="s">
        <v>599</v>
      </c>
      <c r="J203" s="305" t="s">
        <v>2649</v>
      </c>
      <c r="K203" s="306">
        <v>2072919</v>
      </c>
    </row>
    <row r="204" spans="1:11" ht="33.75" x14ac:dyDescent="0.25">
      <c r="A204" s="303" t="s">
        <v>2432</v>
      </c>
      <c r="B204" s="303" t="s">
        <v>2415</v>
      </c>
      <c r="C204" s="303" t="s">
        <v>2416</v>
      </c>
      <c r="D204" s="303" t="s">
        <v>2646</v>
      </c>
      <c r="E204" s="304" t="s">
        <v>2880</v>
      </c>
      <c r="F204" s="304" t="s">
        <v>457</v>
      </c>
      <c r="G204" s="304" t="s">
        <v>2871</v>
      </c>
      <c r="H204" s="304" t="s">
        <v>2872</v>
      </c>
      <c r="I204" s="303" t="s">
        <v>599</v>
      </c>
      <c r="J204" s="305" t="s">
        <v>2649</v>
      </c>
      <c r="K204" s="306">
        <v>2072919</v>
      </c>
    </row>
    <row r="205" spans="1:11" ht="33.75" x14ac:dyDescent="0.25">
      <c r="A205" s="303" t="s">
        <v>2434</v>
      </c>
      <c r="B205" s="303" t="s">
        <v>2415</v>
      </c>
      <c r="C205" s="303" t="s">
        <v>2416</v>
      </c>
      <c r="D205" s="303" t="s">
        <v>2646</v>
      </c>
      <c r="E205" s="304" t="s">
        <v>2882</v>
      </c>
      <c r="F205" s="304" t="s">
        <v>457</v>
      </c>
      <c r="G205" s="304" t="s">
        <v>2871</v>
      </c>
      <c r="H205" s="304" t="s">
        <v>2872</v>
      </c>
      <c r="I205" s="303" t="s">
        <v>599</v>
      </c>
      <c r="J205" s="305" t="s">
        <v>2649</v>
      </c>
      <c r="K205" s="306">
        <v>2072919</v>
      </c>
    </row>
    <row r="206" spans="1:11" ht="33.75" x14ac:dyDescent="0.25">
      <c r="A206" s="303" t="s">
        <v>2436</v>
      </c>
      <c r="B206" s="303" t="s">
        <v>2415</v>
      </c>
      <c r="C206" s="303" t="s">
        <v>2416</v>
      </c>
      <c r="D206" s="303" t="s">
        <v>2646</v>
      </c>
      <c r="E206" s="304" t="s">
        <v>2884</v>
      </c>
      <c r="F206" s="304" t="s">
        <v>457</v>
      </c>
      <c r="G206" s="304" t="s">
        <v>2871</v>
      </c>
      <c r="H206" s="304" t="s">
        <v>2872</v>
      </c>
      <c r="I206" s="303" t="s">
        <v>599</v>
      </c>
      <c r="J206" s="305" t="s">
        <v>2649</v>
      </c>
      <c r="K206" s="306">
        <v>2072919</v>
      </c>
    </row>
    <row r="207" spans="1:11" ht="33.75" x14ac:dyDescent="0.25">
      <c r="A207" s="303" t="s">
        <v>2438</v>
      </c>
      <c r="B207" s="303" t="s">
        <v>2415</v>
      </c>
      <c r="C207" s="303" t="s">
        <v>2416</v>
      </c>
      <c r="D207" s="303" t="s">
        <v>2646</v>
      </c>
      <c r="E207" s="304" t="s">
        <v>2886</v>
      </c>
      <c r="F207" s="304" t="s">
        <v>457</v>
      </c>
      <c r="G207" s="304" t="s">
        <v>2871</v>
      </c>
      <c r="H207" s="304" t="s">
        <v>2872</v>
      </c>
      <c r="I207" s="303" t="s">
        <v>599</v>
      </c>
      <c r="J207" s="305" t="s">
        <v>2649</v>
      </c>
      <c r="K207" s="306">
        <v>2072919</v>
      </c>
    </row>
    <row r="208" spans="1:11" ht="33.75" x14ac:dyDescent="0.25">
      <c r="A208" s="303" t="s">
        <v>2443</v>
      </c>
      <c r="B208" s="303" t="s">
        <v>2415</v>
      </c>
      <c r="C208" s="303" t="s">
        <v>2416</v>
      </c>
      <c r="D208" s="303" t="s">
        <v>2646</v>
      </c>
      <c r="E208" s="304" t="s">
        <v>2888</v>
      </c>
      <c r="F208" s="304" t="s">
        <v>457</v>
      </c>
      <c r="G208" s="304" t="s">
        <v>2871</v>
      </c>
      <c r="H208" s="304" t="s">
        <v>2872</v>
      </c>
      <c r="I208" s="303" t="s">
        <v>599</v>
      </c>
      <c r="J208" s="305" t="s">
        <v>2649</v>
      </c>
      <c r="K208" s="306">
        <v>2072919</v>
      </c>
    </row>
    <row r="209" spans="1:11" ht="33.75" x14ac:dyDescent="0.25">
      <c r="A209" s="303" t="s">
        <v>2445</v>
      </c>
      <c r="B209" s="303" t="s">
        <v>2415</v>
      </c>
      <c r="C209" s="303" t="s">
        <v>2416</v>
      </c>
      <c r="D209" s="303" t="s">
        <v>2646</v>
      </c>
      <c r="E209" s="304" t="s">
        <v>2890</v>
      </c>
      <c r="F209" s="304" t="s">
        <v>457</v>
      </c>
      <c r="G209" s="304" t="s">
        <v>2871</v>
      </c>
      <c r="H209" s="304" t="s">
        <v>2872</v>
      </c>
      <c r="I209" s="303" t="s">
        <v>599</v>
      </c>
      <c r="J209" s="305" t="s">
        <v>2649</v>
      </c>
      <c r="K209" s="306">
        <v>2072919</v>
      </c>
    </row>
    <row r="210" spans="1:11" ht="33.75" x14ac:dyDescent="0.25">
      <c r="A210" s="303" t="s">
        <v>2448</v>
      </c>
      <c r="B210" s="303" t="s">
        <v>2415</v>
      </c>
      <c r="C210" s="303" t="s">
        <v>2416</v>
      </c>
      <c r="D210" s="303" t="s">
        <v>2646</v>
      </c>
      <c r="E210" s="304" t="s">
        <v>2892</v>
      </c>
      <c r="F210" s="304" t="s">
        <v>457</v>
      </c>
      <c r="G210" s="304" t="s">
        <v>2871</v>
      </c>
      <c r="H210" s="304" t="s">
        <v>2872</v>
      </c>
      <c r="I210" s="303" t="s">
        <v>599</v>
      </c>
      <c r="J210" s="305" t="s">
        <v>2649</v>
      </c>
      <c r="K210" s="306">
        <v>2072919</v>
      </c>
    </row>
    <row r="211" spans="1:11" ht="33.75" x14ac:dyDescent="0.25">
      <c r="A211" s="303" t="s">
        <v>2450</v>
      </c>
      <c r="B211" s="303" t="s">
        <v>2415</v>
      </c>
      <c r="C211" s="303" t="s">
        <v>2416</v>
      </c>
      <c r="D211" s="303" t="s">
        <v>2646</v>
      </c>
      <c r="E211" s="304" t="s">
        <v>2894</v>
      </c>
      <c r="F211" s="304" t="s">
        <v>457</v>
      </c>
      <c r="G211" s="304" t="s">
        <v>2871</v>
      </c>
      <c r="H211" s="304" t="s">
        <v>2872</v>
      </c>
      <c r="I211" s="303" t="s">
        <v>599</v>
      </c>
      <c r="J211" s="305" t="s">
        <v>2649</v>
      </c>
      <c r="K211" s="306">
        <v>2072919</v>
      </c>
    </row>
    <row r="212" spans="1:11" ht="33.75" x14ac:dyDescent="0.25">
      <c r="A212" s="303" t="s">
        <v>2452</v>
      </c>
      <c r="B212" s="303" t="s">
        <v>2415</v>
      </c>
      <c r="C212" s="303" t="s">
        <v>2416</v>
      </c>
      <c r="D212" s="303" t="s">
        <v>2646</v>
      </c>
      <c r="E212" s="304" t="s">
        <v>2896</v>
      </c>
      <c r="F212" s="304" t="s">
        <v>457</v>
      </c>
      <c r="G212" s="304" t="s">
        <v>2871</v>
      </c>
      <c r="H212" s="304" t="s">
        <v>2872</v>
      </c>
      <c r="I212" s="303" t="s">
        <v>599</v>
      </c>
      <c r="J212" s="305" t="s">
        <v>2649</v>
      </c>
      <c r="K212" s="306">
        <v>2072919</v>
      </c>
    </row>
    <row r="213" spans="1:11" ht="33.75" x14ac:dyDescent="0.25">
      <c r="A213" s="303" t="s">
        <v>2454</v>
      </c>
      <c r="B213" s="303" t="s">
        <v>2415</v>
      </c>
      <c r="C213" s="303" t="s">
        <v>2416</v>
      </c>
      <c r="D213" s="303" t="s">
        <v>2646</v>
      </c>
      <c r="E213" s="304" t="s">
        <v>2898</v>
      </c>
      <c r="F213" s="304" t="s">
        <v>457</v>
      </c>
      <c r="G213" s="304" t="s">
        <v>2871</v>
      </c>
      <c r="H213" s="304" t="s">
        <v>2872</v>
      </c>
      <c r="I213" s="303" t="s">
        <v>599</v>
      </c>
      <c r="J213" s="305" t="s">
        <v>2649</v>
      </c>
      <c r="K213" s="306">
        <v>2072919</v>
      </c>
    </row>
    <row r="214" spans="1:11" ht="33.75" x14ac:dyDescent="0.25">
      <c r="A214" s="303" t="s">
        <v>2456</v>
      </c>
      <c r="B214" s="303" t="s">
        <v>2415</v>
      </c>
      <c r="C214" s="303" t="s">
        <v>2416</v>
      </c>
      <c r="D214" s="303" t="s">
        <v>2646</v>
      </c>
      <c r="E214" s="304" t="s">
        <v>2900</v>
      </c>
      <c r="F214" s="304" t="s">
        <v>457</v>
      </c>
      <c r="G214" s="304" t="s">
        <v>2871</v>
      </c>
      <c r="H214" s="304" t="s">
        <v>2872</v>
      </c>
      <c r="I214" s="303" t="s">
        <v>599</v>
      </c>
      <c r="J214" s="305" t="s">
        <v>2649</v>
      </c>
      <c r="K214" s="306">
        <v>2072919</v>
      </c>
    </row>
    <row r="215" spans="1:11" ht="33.75" x14ac:dyDescent="0.25">
      <c r="A215" s="303" t="s">
        <v>2459</v>
      </c>
      <c r="B215" s="303" t="s">
        <v>2415</v>
      </c>
      <c r="C215" s="303" t="s">
        <v>2416</v>
      </c>
      <c r="D215" s="303" t="s">
        <v>2646</v>
      </c>
      <c r="E215" s="304" t="s">
        <v>2902</v>
      </c>
      <c r="F215" s="304" t="s">
        <v>457</v>
      </c>
      <c r="G215" s="304" t="s">
        <v>2871</v>
      </c>
      <c r="H215" s="304" t="s">
        <v>2872</v>
      </c>
      <c r="I215" s="303" t="s">
        <v>599</v>
      </c>
      <c r="J215" s="305" t="s">
        <v>2649</v>
      </c>
      <c r="K215" s="306">
        <v>2072919</v>
      </c>
    </row>
    <row r="216" spans="1:11" ht="33.75" x14ac:dyDescent="0.25">
      <c r="A216" s="303" t="s">
        <v>2461</v>
      </c>
      <c r="B216" s="303" t="s">
        <v>2415</v>
      </c>
      <c r="C216" s="303" t="s">
        <v>2416</v>
      </c>
      <c r="D216" s="303" t="s">
        <v>2646</v>
      </c>
      <c r="E216" s="304" t="s">
        <v>2904</v>
      </c>
      <c r="F216" s="304" t="s">
        <v>457</v>
      </c>
      <c r="G216" s="304" t="s">
        <v>2871</v>
      </c>
      <c r="H216" s="304" t="s">
        <v>2872</v>
      </c>
      <c r="I216" s="303" t="s">
        <v>599</v>
      </c>
      <c r="J216" s="305" t="s">
        <v>2649</v>
      </c>
      <c r="K216" s="306">
        <v>2072919</v>
      </c>
    </row>
    <row r="217" spans="1:11" ht="33.75" x14ac:dyDescent="0.25">
      <c r="A217" s="303" t="s">
        <v>2463</v>
      </c>
      <c r="B217" s="303" t="s">
        <v>2415</v>
      </c>
      <c r="C217" s="303" t="s">
        <v>2416</v>
      </c>
      <c r="D217" s="303" t="s">
        <v>2646</v>
      </c>
      <c r="E217" s="304" t="s">
        <v>2906</v>
      </c>
      <c r="F217" s="304" t="s">
        <v>457</v>
      </c>
      <c r="G217" s="304" t="s">
        <v>2871</v>
      </c>
      <c r="H217" s="304" t="s">
        <v>2872</v>
      </c>
      <c r="I217" s="303" t="s">
        <v>599</v>
      </c>
      <c r="J217" s="305" t="s">
        <v>2649</v>
      </c>
      <c r="K217" s="306">
        <v>2072919</v>
      </c>
    </row>
    <row r="218" spans="1:11" ht="33.75" x14ac:dyDescent="0.25">
      <c r="A218" s="303" t="s">
        <v>2465</v>
      </c>
      <c r="B218" s="303" t="s">
        <v>2415</v>
      </c>
      <c r="C218" s="303" t="s">
        <v>2416</v>
      </c>
      <c r="D218" s="303" t="s">
        <v>2646</v>
      </c>
      <c r="E218" s="304" t="s">
        <v>2908</v>
      </c>
      <c r="F218" s="304" t="s">
        <v>457</v>
      </c>
      <c r="G218" s="304" t="s">
        <v>2871</v>
      </c>
      <c r="H218" s="304" t="s">
        <v>2872</v>
      </c>
      <c r="I218" s="303" t="s">
        <v>599</v>
      </c>
      <c r="J218" s="305" t="s">
        <v>2649</v>
      </c>
      <c r="K218" s="306">
        <v>2072919</v>
      </c>
    </row>
    <row r="219" spans="1:11" ht="33.75" x14ac:dyDescent="0.25">
      <c r="A219" s="303" t="s">
        <v>2467</v>
      </c>
      <c r="B219" s="303" t="s">
        <v>2415</v>
      </c>
      <c r="C219" s="303" t="s">
        <v>2416</v>
      </c>
      <c r="D219" s="303" t="s">
        <v>2646</v>
      </c>
      <c r="E219" s="304" t="s">
        <v>2910</v>
      </c>
      <c r="F219" s="304" t="s">
        <v>457</v>
      </c>
      <c r="G219" s="304" t="s">
        <v>2871</v>
      </c>
      <c r="H219" s="304" t="s">
        <v>2872</v>
      </c>
      <c r="I219" s="303" t="s">
        <v>599</v>
      </c>
      <c r="J219" s="305" t="s">
        <v>2649</v>
      </c>
      <c r="K219" s="306">
        <v>2072919</v>
      </c>
    </row>
    <row r="220" spans="1:11" x14ac:dyDescent="0.25">
      <c r="A220"/>
      <c r="B220"/>
      <c r="C220"/>
      <c r="D220"/>
      <c r="E220"/>
      <c r="F220"/>
      <c r="G220"/>
      <c r="H220"/>
      <c r="I220"/>
      <c r="J220"/>
      <c r="K220"/>
    </row>
    <row r="221" spans="1:11" x14ac:dyDescent="0.25">
      <c r="A221"/>
      <c r="B221"/>
      <c r="C221"/>
      <c r="D221"/>
      <c r="E221"/>
      <c r="F221"/>
      <c r="G221"/>
      <c r="H221"/>
      <c r="I221"/>
      <c r="J221"/>
      <c r="K221"/>
    </row>
    <row r="222" spans="1:11" x14ac:dyDescent="0.25">
      <c r="A222"/>
      <c r="B222"/>
      <c r="C222"/>
      <c r="D222"/>
      <c r="E222"/>
      <c r="F222"/>
      <c r="G222"/>
      <c r="H222"/>
      <c r="I222"/>
      <c r="J222"/>
      <c r="K222"/>
    </row>
    <row r="223" spans="1:11" x14ac:dyDescent="0.25">
      <c r="A223"/>
      <c r="B223"/>
      <c r="C223"/>
      <c r="D223"/>
    </row>
    <row r="224" spans="1:11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</sheetData>
  <mergeCells count="9">
    <mergeCell ref="K7:L7"/>
    <mergeCell ref="A194:B194"/>
    <mergeCell ref="C194:D194"/>
    <mergeCell ref="B1:F1"/>
    <mergeCell ref="B2:F2"/>
    <mergeCell ref="B3:F3"/>
    <mergeCell ref="B4:F4"/>
    <mergeCell ref="A192:B192"/>
    <mergeCell ref="C192:D19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491"/>
  <sheetViews>
    <sheetView showGridLines="0" topLeftCell="A277" workbookViewId="0">
      <selection activeCell="A201" sqref="A201:K275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36.5703125" style="3" customWidth="1"/>
    <col min="10" max="16384" width="9.140625" style="3"/>
  </cols>
  <sheetData>
    <row r="1" spans="1:9" x14ac:dyDescent="0.25">
      <c r="B1" s="320" t="s">
        <v>359</v>
      </c>
      <c r="C1" s="320"/>
      <c r="D1" s="320"/>
      <c r="E1" s="320"/>
      <c r="F1" s="320"/>
    </row>
    <row r="2" spans="1:9" x14ac:dyDescent="0.25">
      <c r="A2" s="1"/>
      <c r="B2" s="320" t="s">
        <v>0</v>
      </c>
      <c r="C2" s="320"/>
      <c r="D2" s="320"/>
      <c r="E2" s="320"/>
      <c r="F2" s="320"/>
    </row>
    <row r="3" spans="1:9" x14ac:dyDescent="0.25">
      <c r="B3" s="320"/>
      <c r="C3" s="320"/>
      <c r="D3" s="320"/>
      <c r="E3" s="320"/>
      <c r="F3" s="320"/>
    </row>
    <row r="4" spans="1:9" x14ac:dyDescent="0.25">
      <c r="A4" s="1"/>
      <c r="B4" s="320"/>
      <c r="C4" s="320"/>
      <c r="D4" s="320"/>
      <c r="E4" s="320"/>
      <c r="F4" s="320"/>
    </row>
    <row r="5" spans="1:9" x14ac:dyDescent="0.25">
      <c r="A5" s="8"/>
      <c r="B5" s="8"/>
      <c r="D5" s="9"/>
      <c r="E5" s="9"/>
    </row>
    <row r="6" spans="1:9" x14ac:dyDescent="0.25">
      <c r="A6" s="1"/>
      <c r="B6" s="1"/>
      <c r="D6" s="9"/>
      <c r="E6" s="9"/>
    </row>
    <row r="7" spans="1:9" ht="63" x14ac:dyDescent="0.25">
      <c r="A7" s="41" t="s">
        <v>1</v>
      </c>
      <c r="B7" s="41" t="s">
        <v>2</v>
      </c>
      <c r="C7" s="73" t="s">
        <v>3</v>
      </c>
      <c r="D7" s="58" t="s">
        <v>4</v>
      </c>
      <c r="E7" s="58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42">
        <v>4</v>
      </c>
      <c r="E8" s="42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96"/>
      <c r="G9" s="96"/>
      <c r="H9" s="96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8"/>
      <c r="G10" s="68"/>
      <c r="H10" s="96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68"/>
      <c r="G11" s="68"/>
      <c r="H11" s="96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37"/>
      <c r="E12" s="37">
        <f t="shared" si="2"/>
        <v>0</v>
      </c>
      <c r="F12" s="68"/>
      <c r="G12" s="68"/>
      <c r="H12" s="96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37">
        <v>80000</v>
      </c>
      <c r="E13" s="37">
        <f t="shared" si="2"/>
        <v>80000</v>
      </c>
      <c r="F13" s="68"/>
      <c r="G13" s="68"/>
      <c r="H13" s="96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37"/>
      <c r="E14" s="37">
        <f t="shared" si="2"/>
        <v>0</v>
      </c>
      <c r="F14" s="68"/>
      <c r="G14" s="68"/>
      <c r="H14" s="96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8"/>
      <c r="G15" s="68"/>
      <c r="H15" s="96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68"/>
      <c r="G16" s="68"/>
      <c r="H16" s="96">
        <f t="shared" si="1"/>
        <v>0</v>
      </c>
    </row>
    <row r="17" spans="1:9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8"/>
      <c r="G17" s="68"/>
      <c r="H17" s="96">
        <f t="shared" si="1"/>
        <v>0</v>
      </c>
    </row>
    <row r="18" spans="1:9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8"/>
      <c r="G18" s="68"/>
      <c r="H18" s="96">
        <f t="shared" si="1"/>
        <v>0</v>
      </c>
    </row>
    <row r="19" spans="1:9" ht="31.5" x14ac:dyDescent="0.25">
      <c r="A19" s="26" t="s">
        <v>28</v>
      </c>
      <c r="B19" s="40" t="s">
        <v>29</v>
      </c>
      <c r="C19" s="78">
        <v>1</v>
      </c>
      <c r="D19" s="34">
        <v>6000</v>
      </c>
      <c r="E19" s="34">
        <f t="shared" si="2"/>
        <v>6000</v>
      </c>
      <c r="F19" s="68"/>
      <c r="G19" s="68"/>
      <c r="H19" s="96">
        <f t="shared" si="1"/>
        <v>0</v>
      </c>
    </row>
    <row r="20" spans="1:9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60</v>
      </c>
      <c r="D20" s="37"/>
      <c r="E20" s="78">
        <f>E21+E22+E23+E24+E25+E26+E27+E28+E29+E30+E31+E32+E33+E34+E35+E36+E37+E38+E39+E40+E41+E42+E43+E44+E45+E46+E47+E48+E49+E50+E51</f>
        <v>181500</v>
      </c>
      <c r="F20" s="96"/>
      <c r="G20" s="96"/>
      <c r="H20" s="96">
        <f t="shared" si="1"/>
        <v>0</v>
      </c>
    </row>
    <row r="21" spans="1:9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68"/>
      <c r="G21" s="68"/>
      <c r="H21" s="96">
        <f t="shared" si="1"/>
        <v>0</v>
      </c>
    </row>
    <row r="22" spans="1:9" x14ac:dyDescent="0.25">
      <c r="A22" s="26" t="s">
        <v>34</v>
      </c>
      <c r="B22" s="26" t="s">
        <v>35</v>
      </c>
      <c r="C22" s="74"/>
      <c r="D22" s="37"/>
      <c r="E22" s="37">
        <f t="shared" si="2"/>
        <v>0</v>
      </c>
      <c r="F22" s="68"/>
      <c r="G22" s="68"/>
      <c r="H22" s="96">
        <f t="shared" si="1"/>
        <v>0</v>
      </c>
    </row>
    <row r="23" spans="1:9" x14ac:dyDescent="0.25">
      <c r="A23" s="26" t="s">
        <v>36</v>
      </c>
      <c r="B23" s="26" t="s">
        <v>37</v>
      </c>
      <c r="C23" s="74">
        <v>3</v>
      </c>
      <c r="D23" s="37">
        <v>2500</v>
      </c>
      <c r="E23" s="37">
        <f t="shared" si="2"/>
        <v>7500</v>
      </c>
      <c r="F23" s="65">
        <v>5</v>
      </c>
      <c r="G23" s="65">
        <v>18284</v>
      </c>
      <c r="H23" s="96">
        <f>G23</f>
        <v>18284</v>
      </c>
    </row>
    <row r="24" spans="1:9" x14ac:dyDescent="0.25">
      <c r="A24" s="26" t="s">
        <v>38</v>
      </c>
      <c r="B24" s="26" t="s">
        <v>39</v>
      </c>
      <c r="C24" s="74">
        <v>3</v>
      </c>
      <c r="D24" s="37">
        <v>2500</v>
      </c>
      <c r="E24" s="37">
        <f t="shared" si="2"/>
        <v>7500</v>
      </c>
      <c r="F24" s="65">
        <v>24</v>
      </c>
      <c r="G24" s="65">
        <f>50779+4433</f>
        <v>55212</v>
      </c>
      <c r="H24" s="96">
        <f>G24</f>
        <v>55212</v>
      </c>
    </row>
    <row r="25" spans="1:9" x14ac:dyDescent="0.25">
      <c r="A25" s="26" t="s">
        <v>40</v>
      </c>
      <c r="B25" s="26" t="s">
        <v>41</v>
      </c>
      <c r="C25" s="74"/>
      <c r="D25" s="37"/>
      <c r="E25" s="37">
        <f t="shared" si="2"/>
        <v>0</v>
      </c>
      <c r="F25" s="65">
        <f>3+28+9</f>
        <v>40</v>
      </c>
      <c r="G25" s="65">
        <f>6081+4561+11402+4434+1296+610+11282+10280+1525+4117*4+915*3+1174+1083+14057+1029*4+1220+1067*7+9*1830</f>
        <v>116273</v>
      </c>
      <c r="H25" s="96">
        <f>G25</f>
        <v>116273</v>
      </c>
    </row>
    <row r="26" spans="1:9" x14ac:dyDescent="0.25">
      <c r="A26" s="26" t="s">
        <v>42</v>
      </c>
      <c r="B26" s="26" t="s">
        <v>43</v>
      </c>
      <c r="C26" s="74">
        <v>1</v>
      </c>
      <c r="D26" s="37">
        <v>1500</v>
      </c>
      <c r="E26" s="37">
        <f t="shared" si="2"/>
        <v>1500</v>
      </c>
      <c r="F26" s="65">
        <v>2</v>
      </c>
      <c r="G26" s="65">
        <f>1819*2</f>
        <v>3638</v>
      </c>
      <c r="H26" s="96">
        <v>3638</v>
      </c>
    </row>
    <row r="27" spans="1:9" ht="31.5" x14ac:dyDescent="0.25">
      <c r="A27" s="26" t="s">
        <v>44</v>
      </c>
      <c r="B27" s="26" t="s">
        <v>45</v>
      </c>
      <c r="C27" s="74">
        <v>2</v>
      </c>
      <c r="D27" s="37">
        <v>3000</v>
      </c>
      <c r="E27" s="37">
        <f t="shared" si="2"/>
        <v>6000</v>
      </c>
      <c r="F27" s="68"/>
      <c r="G27" s="68"/>
      <c r="H27" s="96"/>
    </row>
    <row r="28" spans="1:9" x14ac:dyDescent="0.25">
      <c r="A28" s="26" t="s">
        <v>46</v>
      </c>
      <c r="B28" s="26" t="s">
        <v>47</v>
      </c>
      <c r="C28" s="74">
        <v>10</v>
      </c>
      <c r="D28" s="37">
        <v>500</v>
      </c>
      <c r="E28" s="37">
        <f t="shared" si="2"/>
        <v>5000</v>
      </c>
      <c r="F28" s="65">
        <v>28</v>
      </c>
      <c r="G28" s="65">
        <f>5*786+1144+1999+1084*10+786*8+1999*3</f>
        <v>30198</v>
      </c>
      <c r="H28" s="96">
        <f>G28</f>
        <v>30198</v>
      </c>
      <c r="I28" s="113">
        <f>5*786+1144+1999+1084*10+786*8+1999*3</f>
        <v>30198</v>
      </c>
    </row>
    <row r="29" spans="1:9" x14ac:dyDescent="0.25">
      <c r="A29" s="26" t="s">
        <v>48</v>
      </c>
      <c r="B29" s="26" t="s">
        <v>49</v>
      </c>
      <c r="C29" s="74"/>
      <c r="D29" s="37"/>
      <c r="E29" s="37">
        <f t="shared" si="2"/>
        <v>0</v>
      </c>
      <c r="F29" s="68"/>
      <c r="G29" s="68"/>
      <c r="H29" s="96">
        <f t="shared" si="1"/>
        <v>0</v>
      </c>
    </row>
    <row r="30" spans="1:9" ht="31.5" x14ac:dyDescent="0.25">
      <c r="A30" s="26" t="s">
        <v>50</v>
      </c>
      <c r="B30" s="26" t="s">
        <v>51</v>
      </c>
      <c r="C30" s="74">
        <v>4</v>
      </c>
      <c r="D30" s="37">
        <v>3000</v>
      </c>
      <c r="E30" s="37">
        <f t="shared" si="2"/>
        <v>12000</v>
      </c>
      <c r="F30" s="68"/>
      <c r="G30" s="68"/>
      <c r="H30" s="96">
        <f t="shared" si="1"/>
        <v>0</v>
      </c>
    </row>
    <row r="31" spans="1:9" x14ac:dyDescent="0.25">
      <c r="A31" s="26" t="s">
        <v>52</v>
      </c>
      <c r="B31" s="26" t="s">
        <v>53</v>
      </c>
      <c r="C31" s="74">
        <v>2</v>
      </c>
      <c r="D31" s="37">
        <v>4000</v>
      </c>
      <c r="E31" s="37">
        <f t="shared" si="2"/>
        <v>8000</v>
      </c>
      <c r="F31" s="65">
        <v>2</v>
      </c>
      <c r="G31" s="65">
        <v>5911</v>
      </c>
      <c r="H31" s="96">
        <f>G31</f>
        <v>5911</v>
      </c>
    </row>
    <row r="32" spans="1:9" x14ac:dyDescent="0.25">
      <c r="A32" s="26" t="s">
        <v>54</v>
      </c>
      <c r="B32" s="26" t="s">
        <v>55</v>
      </c>
      <c r="C32" s="74">
        <v>5</v>
      </c>
      <c r="D32" s="37">
        <v>2000</v>
      </c>
      <c r="E32" s="37">
        <f t="shared" si="2"/>
        <v>10000</v>
      </c>
      <c r="F32" s="65">
        <v>47</v>
      </c>
      <c r="G32" s="65">
        <v>1548</v>
      </c>
      <c r="H32" s="96">
        <f t="shared" si="1"/>
        <v>72756</v>
      </c>
    </row>
    <row r="33" spans="1:11" x14ac:dyDescent="0.25">
      <c r="A33" s="26" t="s">
        <v>56</v>
      </c>
      <c r="B33" s="26" t="s">
        <v>57</v>
      </c>
      <c r="C33" s="74">
        <v>6</v>
      </c>
      <c r="D33" s="37">
        <v>3000</v>
      </c>
      <c r="E33" s="37">
        <f t="shared" si="2"/>
        <v>18000</v>
      </c>
      <c r="F33" s="68"/>
      <c r="G33" s="68"/>
      <c r="H33" s="96"/>
    </row>
    <row r="34" spans="1:11" x14ac:dyDescent="0.25">
      <c r="A34" s="26" t="s">
        <v>58</v>
      </c>
      <c r="B34" s="26" t="s">
        <v>59</v>
      </c>
      <c r="C34" s="74"/>
      <c r="D34" s="37"/>
      <c r="E34" s="37">
        <f t="shared" si="2"/>
        <v>0</v>
      </c>
      <c r="F34" s="65">
        <v>28</v>
      </c>
      <c r="G34" s="65">
        <f>19*1114+9*997</f>
        <v>30139</v>
      </c>
      <c r="H34" s="96">
        <v>30139</v>
      </c>
    </row>
    <row r="35" spans="1:11" x14ac:dyDescent="0.25">
      <c r="A35" s="26" t="s">
        <v>60</v>
      </c>
      <c r="B35" s="26" t="s">
        <v>61</v>
      </c>
      <c r="C35" s="74">
        <v>3</v>
      </c>
      <c r="D35" s="37">
        <v>7000</v>
      </c>
      <c r="E35" s="37">
        <f t="shared" si="2"/>
        <v>21000</v>
      </c>
      <c r="F35" s="65">
        <v>1</v>
      </c>
      <c r="G35" s="65">
        <v>2721</v>
      </c>
      <c r="H35" s="96">
        <f t="shared" si="1"/>
        <v>2721</v>
      </c>
      <c r="K35" s="3" t="s">
        <v>490</v>
      </c>
    </row>
    <row r="36" spans="1:11" x14ac:dyDescent="0.25">
      <c r="A36" s="26" t="s">
        <v>62</v>
      </c>
      <c r="B36" s="26" t="s">
        <v>63</v>
      </c>
      <c r="C36" s="74"/>
      <c r="D36" s="37"/>
      <c r="E36" s="37">
        <f t="shared" si="2"/>
        <v>0</v>
      </c>
      <c r="F36" s="68"/>
      <c r="G36" s="68"/>
      <c r="H36" s="96">
        <f t="shared" si="1"/>
        <v>0</v>
      </c>
    </row>
    <row r="37" spans="1:11" x14ac:dyDescent="0.25">
      <c r="A37" s="26" t="s">
        <v>64</v>
      </c>
      <c r="B37" s="26" t="s">
        <v>65</v>
      </c>
      <c r="C37" s="74">
        <v>1</v>
      </c>
      <c r="D37" s="37">
        <v>6000</v>
      </c>
      <c r="E37" s="37">
        <f t="shared" si="2"/>
        <v>6000</v>
      </c>
      <c r="F37" s="68"/>
      <c r="G37" s="68"/>
      <c r="H37" s="96">
        <f t="shared" si="1"/>
        <v>0</v>
      </c>
    </row>
    <row r="38" spans="1:11" x14ac:dyDescent="0.25">
      <c r="A38" s="26" t="s">
        <v>66</v>
      </c>
      <c r="B38" s="26" t="s">
        <v>67</v>
      </c>
      <c r="C38" s="74"/>
      <c r="D38" s="37"/>
      <c r="E38" s="37">
        <f t="shared" si="2"/>
        <v>0</v>
      </c>
      <c r="F38" s="68"/>
      <c r="G38" s="68"/>
      <c r="H38" s="96">
        <f t="shared" si="1"/>
        <v>0</v>
      </c>
    </row>
    <row r="39" spans="1:11" x14ac:dyDescent="0.25">
      <c r="A39" s="26" t="s">
        <v>68</v>
      </c>
      <c r="B39" s="26" t="s">
        <v>69</v>
      </c>
      <c r="C39" s="74"/>
      <c r="D39" s="37"/>
      <c r="E39" s="37">
        <f t="shared" si="2"/>
        <v>0</v>
      </c>
      <c r="F39" s="65">
        <v>34</v>
      </c>
      <c r="G39" s="65">
        <f>645*31+3801*2+1267</f>
        <v>28864</v>
      </c>
      <c r="H39" s="96">
        <v>28864</v>
      </c>
    </row>
    <row r="40" spans="1:11" x14ac:dyDescent="0.25">
      <c r="A40" s="26" t="s">
        <v>70</v>
      </c>
      <c r="B40" s="26" t="s">
        <v>71</v>
      </c>
      <c r="C40" s="74"/>
      <c r="D40" s="37"/>
      <c r="E40" s="37"/>
      <c r="F40" s="68"/>
      <c r="G40" s="68"/>
      <c r="H40" s="96">
        <f t="shared" si="1"/>
        <v>0</v>
      </c>
    </row>
    <row r="41" spans="1:11" x14ac:dyDescent="0.25">
      <c r="A41" s="26" t="s">
        <v>72</v>
      </c>
      <c r="B41" s="26" t="s">
        <v>73</v>
      </c>
      <c r="C41" s="74">
        <v>2</v>
      </c>
      <c r="D41" s="37">
        <v>2000</v>
      </c>
      <c r="E41" s="37">
        <f t="shared" si="2"/>
        <v>4000</v>
      </c>
      <c r="F41" s="65">
        <v>3</v>
      </c>
      <c r="G41" s="65">
        <v>2129</v>
      </c>
      <c r="H41" s="96">
        <f t="shared" si="1"/>
        <v>6387</v>
      </c>
    </row>
    <row r="42" spans="1:11" x14ac:dyDescent="0.25">
      <c r="A42" s="26" t="s">
        <v>74</v>
      </c>
      <c r="B42" s="26" t="s">
        <v>75</v>
      </c>
      <c r="C42" s="74">
        <v>2</v>
      </c>
      <c r="D42" s="37">
        <v>2000</v>
      </c>
      <c r="E42" s="37">
        <f t="shared" si="2"/>
        <v>4000</v>
      </c>
      <c r="F42" s="68"/>
      <c r="G42" s="68"/>
      <c r="H42" s="96">
        <f t="shared" si="1"/>
        <v>0</v>
      </c>
    </row>
    <row r="43" spans="1:11" x14ac:dyDescent="0.25">
      <c r="A43" s="26" t="s">
        <v>76</v>
      </c>
      <c r="B43" s="26" t="s">
        <v>77</v>
      </c>
      <c r="C43" s="74">
        <v>2</v>
      </c>
      <c r="D43" s="37">
        <v>3000</v>
      </c>
      <c r="E43" s="37">
        <f t="shared" si="2"/>
        <v>6000</v>
      </c>
      <c r="F43" s="68"/>
      <c r="G43" s="68"/>
      <c r="H43" s="96">
        <f t="shared" si="1"/>
        <v>0</v>
      </c>
    </row>
    <row r="44" spans="1:11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68"/>
      <c r="G44" s="68"/>
      <c r="H44" s="96">
        <f t="shared" si="1"/>
        <v>0</v>
      </c>
    </row>
    <row r="45" spans="1:11" x14ac:dyDescent="0.25">
      <c r="A45" s="26" t="s">
        <v>80</v>
      </c>
      <c r="B45" s="26" t="s">
        <v>81</v>
      </c>
      <c r="C45" s="74"/>
      <c r="D45" s="37"/>
      <c r="E45" s="37">
        <f t="shared" si="2"/>
        <v>0</v>
      </c>
      <c r="F45" s="68"/>
      <c r="G45" s="68"/>
      <c r="H45" s="96">
        <f t="shared" si="1"/>
        <v>0</v>
      </c>
    </row>
    <row r="46" spans="1:11" x14ac:dyDescent="0.25">
      <c r="A46" s="26" t="s">
        <v>82</v>
      </c>
      <c r="B46" s="26" t="s">
        <v>83</v>
      </c>
      <c r="C46" s="74">
        <v>1</v>
      </c>
      <c r="D46" s="37">
        <v>5000</v>
      </c>
      <c r="E46" s="37">
        <f t="shared" si="2"/>
        <v>5000</v>
      </c>
      <c r="F46" s="68"/>
      <c r="G46" s="68"/>
      <c r="H46" s="96"/>
    </row>
    <row r="47" spans="1:11" x14ac:dyDescent="0.25">
      <c r="A47" s="26" t="s">
        <v>84</v>
      </c>
      <c r="B47" s="26" t="s">
        <v>85</v>
      </c>
      <c r="C47" s="74"/>
      <c r="D47" s="37"/>
      <c r="E47" s="37">
        <f t="shared" si="2"/>
        <v>0</v>
      </c>
      <c r="F47" s="68"/>
      <c r="G47" s="68"/>
      <c r="H47" s="96">
        <f t="shared" si="1"/>
        <v>0</v>
      </c>
    </row>
    <row r="48" spans="1:11" ht="31.5" x14ac:dyDescent="0.25">
      <c r="A48" s="26" t="s">
        <v>86</v>
      </c>
      <c r="B48" s="26" t="s">
        <v>87</v>
      </c>
      <c r="C48" s="74">
        <v>8</v>
      </c>
      <c r="D48" s="37">
        <v>5000</v>
      </c>
      <c r="E48" s="37">
        <f t="shared" si="2"/>
        <v>40000</v>
      </c>
      <c r="F48" s="68"/>
      <c r="G48" s="68"/>
      <c r="H48" s="96">
        <f t="shared" si="1"/>
        <v>0</v>
      </c>
    </row>
    <row r="49" spans="1:9" x14ac:dyDescent="0.25">
      <c r="A49" s="26" t="s">
        <v>88</v>
      </c>
      <c r="B49" s="26" t="s">
        <v>89</v>
      </c>
      <c r="C49" s="74">
        <v>5</v>
      </c>
      <c r="D49" s="37">
        <v>4000</v>
      </c>
      <c r="E49" s="37">
        <f t="shared" si="2"/>
        <v>20000</v>
      </c>
      <c r="F49" s="68"/>
      <c r="G49" s="68"/>
      <c r="H49" s="96">
        <f t="shared" si="1"/>
        <v>0</v>
      </c>
    </row>
    <row r="50" spans="1:9" x14ac:dyDescent="0.25">
      <c r="A50" s="26" t="s">
        <v>90</v>
      </c>
      <c r="B50" s="26" t="s">
        <v>91</v>
      </c>
      <c r="C50" s="74"/>
      <c r="D50" s="37"/>
      <c r="E50" s="37">
        <f t="shared" si="2"/>
        <v>0</v>
      </c>
      <c r="F50" s="68"/>
      <c r="G50" s="68"/>
      <c r="H50" s="96">
        <f t="shared" si="1"/>
        <v>0</v>
      </c>
    </row>
    <row r="51" spans="1:9" x14ac:dyDescent="0.25">
      <c r="A51" s="26" t="s">
        <v>92</v>
      </c>
      <c r="B51" s="26" t="s">
        <v>81</v>
      </c>
      <c r="C51" s="74"/>
      <c r="D51" s="37"/>
      <c r="E51" s="37">
        <f t="shared" si="2"/>
        <v>0</v>
      </c>
      <c r="F51" s="68"/>
      <c r="G51" s="68"/>
      <c r="H51" s="96">
        <f t="shared" si="1"/>
        <v>0</v>
      </c>
    </row>
    <row r="52" spans="1:9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43</v>
      </c>
      <c r="D52" s="37"/>
      <c r="E52" s="78">
        <f>E53+E54+E55+E56+E57+E58+E59+E60+E61+E62+E63+E64+E65+E66+E67+E68+E69+E70+E71+E72+E73+E74+E75</f>
        <v>169600</v>
      </c>
      <c r="F52" s="68"/>
      <c r="G52" s="68"/>
      <c r="H52" s="96">
        <f t="shared" si="1"/>
        <v>0</v>
      </c>
    </row>
    <row r="53" spans="1:9" x14ac:dyDescent="0.25">
      <c r="A53" s="26" t="s">
        <v>95</v>
      </c>
      <c r="B53" s="26" t="s">
        <v>96</v>
      </c>
      <c r="C53" s="74"/>
      <c r="D53" s="37"/>
      <c r="E53" s="37">
        <f t="shared" si="2"/>
        <v>0</v>
      </c>
      <c r="F53" s="68"/>
      <c r="G53" s="68"/>
      <c r="H53" s="96">
        <f t="shared" si="1"/>
        <v>0</v>
      </c>
    </row>
    <row r="54" spans="1:9" x14ac:dyDescent="0.25">
      <c r="A54" s="26" t="s">
        <v>97</v>
      </c>
      <c r="B54" s="26" t="s">
        <v>98</v>
      </c>
      <c r="C54" s="74">
        <v>10</v>
      </c>
      <c r="D54" s="37">
        <v>10000</v>
      </c>
      <c r="E54" s="37">
        <f t="shared" si="2"/>
        <v>100000</v>
      </c>
      <c r="F54" s="68"/>
      <c r="G54" s="68"/>
      <c r="H54" s="96">
        <f t="shared" si="1"/>
        <v>0</v>
      </c>
      <c r="I54" s="12"/>
    </row>
    <row r="55" spans="1:9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5">
        <v>1</v>
      </c>
      <c r="G55" s="65">
        <v>9971</v>
      </c>
      <c r="H55" s="96">
        <f t="shared" si="1"/>
        <v>9971</v>
      </c>
      <c r="I55" s="12"/>
    </row>
    <row r="56" spans="1:9" x14ac:dyDescent="0.25">
      <c r="A56" s="26" t="s">
        <v>101</v>
      </c>
      <c r="B56" s="26" t="s">
        <v>102</v>
      </c>
      <c r="C56" s="74">
        <v>5</v>
      </c>
      <c r="D56" s="37">
        <v>4000</v>
      </c>
      <c r="E56" s="37">
        <f t="shared" si="2"/>
        <v>20000</v>
      </c>
      <c r="F56" s="68"/>
      <c r="G56" s="68"/>
      <c r="H56" s="96">
        <f t="shared" si="1"/>
        <v>0</v>
      </c>
      <c r="I56" s="12"/>
    </row>
    <row r="57" spans="1:9" x14ac:dyDescent="0.25">
      <c r="A57" s="26" t="s">
        <v>103</v>
      </c>
      <c r="B57" s="26" t="s">
        <v>104</v>
      </c>
      <c r="C57" s="74"/>
      <c r="D57" s="37"/>
      <c r="E57" s="37">
        <f t="shared" si="2"/>
        <v>0</v>
      </c>
      <c r="F57" s="68"/>
      <c r="G57" s="68"/>
      <c r="H57" s="96">
        <f t="shared" si="1"/>
        <v>0</v>
      </c>
      <c r="I57" s="12"/>
    </row>
    <row r="58" spans="1:9" x14ac:dyDescent="0.25">
      <c r="A58" s="26" t="s">
        <v>105</v>
      </c>
      <c r="B58" s="26" t="s">
        <v>106</v>
      </c>
      <c r="C58" s="74"/>
      <c r="D58" s="37"/>
      <c r="E58" s="37">
        <f t="shared" si="2"/>
        <v>0</v>
      </c>
      <c r="F58" s="68"/>
      <c r="G58" s="68"/>
      <c r="H58" s="96">
        <f t="shared" si="1"/>
        <v>0</v>
      </c>
      <c r="I58" s="12"/>
    </row>
    <row r="59" spans="1:9" x14ac:dyDescent="0.25">
      <c r="A59" s="26" t="s">
        <v>107</v>
      </c>
      <c r="B59" s="26" t="s">
        <v>108</v>
      </c>
      <c r="C59" s="74"/>
      <c r="D59" s="37"/>
      <c r="E59" s="37">
        <f t="shared" si="2"/>
        <v>0</v>
      </c>
      <c r="F59" s="68"/>
      <c r="G59" s="68"/>
      <c r="H59" s="96">
        <f t="shared" si="1"/>
        <v>0</v>
      </c>
      <c r="I59" s="12"/>
    </row>
    <row r="60" spans="1:9" x14ac:dyDescent="0.25">
      <c r="A60" s="26" t="s">
        <v>109</v>
      </c>
      <c r="B60" s="26" t="s">
        <v>360</v>
      </c>
      <c r="C60" s="74">
        <v>5</v>
      </c>
      <c r="D60" s="37">
        <v>2000</v>
      </c>
      <c r="E60" s="37">
        <f t="shared" si="2"/>
        <v>10000</v>
      </c>
      <c r="F60" s="68"/>
      <c r="G60" s="68"/>
      <c r="H60" s="96">
        <f t="shared" si="1"/>
        <v>0</v>
      </c>
      <c r="I60" s="12"/>
    </row>
    <row r="61" spans="1:9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68"/>
      <c r="G61" s="91"/>
      <c r="H61" s="96">
        <f t="shared" si="1"/>
        <v>0</v>
      </c>
      <c r="I61" s="12"/>
    </row>
    <row r="62" spans="1:9" x14ac:dyDescent="0.25">
      <c r="A62" s="26" t="s">
        <v>113</v>
      </c>
      <c r="B62" s="26" t="s">
        <v>114</v>
      </c>
      <c r="C62" s="74">
        <v>5</v>
      </c>
      <c r="D62" s="37">
        <v>1200</v>
      </c>
      <c r="E62" s="37">
        <f t="shared" si="2"/>
        <v>6000</v>
      </c>
      <c r="F62" s="68"/>
      <c r="G62" s="68"/>
      <c r="H62" s="96">
        <f t="shared" si="1"/>
        <v>0</v>
      </c>
      <c r="I62" s="12"/>
    </row>
    <row r="63" spans="1:9" x14ac:dyDescent="0.25">
      <c r="A63" s="26" t="s">
        <v>115</v>
      </c>
      <c r="B63" s="26" t="s">
        <v>116</v>
      </c>
      <c r="C63" s="74"/>
      <c r="D63" s="37"/>
      <c r="E63" s="37">
        <f t="shared" si="2"/>
        <v>0</v>
      </c>
      <c r="F63" s="68"/>
      <c r="G63" s="68"/>
      <c r="H63" s="96">
        <f t="shared" si="1"/>
        <v>0</v>
      </c>
      <c r="I63" s="12"/>
    </row>
    <row r="64" spans="1:9" x14ac:dyDescent="0.25">
      <c r="A64" s="26" t="s">
        <v>117</v>
      </c>
      <c r="B64" s="26" t="s">
        <v>118</v>
      </c>
      <c r="C64" s="74">
        <v>3</v>
      </c>
      <c r="D64" s="37">
        <v>2000</v>
      </c>
      <c r="E64" s="37">
        <f t="shared" si="2"/>
        <v>6000</v>
      </c>
      <c r="F64" s="65">
        <v>4</v>
      </c>
      <c r="G64" s="65">
        <f>176+146+146</f>
        <v>468</v>
      </c>
      <c r="H64" s="111">
        <v>468</v>
      </c>
      <c r="I64" s="12"/>
    </row>
    <row r="65" spans="1:9" x14ac:dyDescent="0.25">
      <c r="A65" s="26" t="s">
        <v>119</v>
      </c>
      <c r="B65" s="26" t="s">
        <v>120</v>
      </c>
      <c r="C65" s="74"/>
      <c r="D65" s="37"/>
      <c r="E65" s="37">
        <f t="shared" si="2"/>
        <v>0</v>
      </c>
      <c r="F65" s="68"/>
      <c r="G65" s="68"/>
      <c r="H65" s="96">
        <f t="shared" si="1"/>
        <v>0</v>
      </c>
      <c r="I65" s="12"/>
    </row>
    <row r="66" spans="1:9" x14ac:dyDescent="0.25">
      <c r="A66" s="26" t="s">
        <v>121</v>
      </c>
      <c r="B66" s="26" t="s">
        <v>122</v>
      </c>
      <c r="C66" s="74"/>
      <c r="D66" s="37"/>
      <c r="E66" s="37">
        <f t="shared" si="2"/>
        <v>0</v>
      </c>
      <c r="F66" s="68"/>
      <c r="G66" s="68"/>
      <c r="H66" s="96">
        <f t="shared" si="1"/>
        <v>0</v>
      </c>
      <c r="I66" s="12"/>
    </row>
    <row r="67" spans="1:9" x14ac:dyDescent="0.25">
      <c r="A67" s="26" t="s">
        <v>123</v>
      </c>
      <c r="B67" s="26" t="s">
        <v>124</v>
      </c>
      <c r="C67" s="74"/>
      <c r="D67" s="37"/>
      <c r="E67" s="37">
        <f t="shared" si="2"/>
        <v>0</v>
      </c>
      <c r="F67" s="65">
        <v>3</v>
      </c>
      <c r="G67" s="65">
        <f>5490+2*10504</f>
        <v>26498</v>
      </c>
      <c r="H67" s="111">
        <f>G67</f>
        <v>26498</v>
      </c>
      <c r="I67" s="12"/>
    </row>
    <row r="68" spans="1:9" x14ac:dyDescent="0.25">
      <c r="A68" s="26" t="s">
        <v>125</v>
      </c>
      <c r="B68" s="26" t="s">
        <v>126</v>
      </c>
      <c r="C68" s="74">
        <v>5</v>
      </c>
      <c r="D68" s="37">
        <v>1000</v>
      </c>
      <c r="E68" s="37">
        <f t="shared" si="2"/>
        <v>5000</v>
      </c>
      <c r="F68" s="68"/>
      <c r="G68" s="68"/>
      <c r="H68" s="96">
        <f t="shared" si="1"/>
        <v>0</v>
      </c>
      <c r="I68" s="12"/>
    </row>
    <row r="69" spans="1:9" ht="31.5" x14ac:dyDescent="0.25">
      <c r="A69" s="26" t="s">
        <v>127</v>
      </c>
      <c r="B69" s="26" t="s">
        <v>128</v>
      </c>
      <c r="C69" s="74"/>
      <c r="D69" s="37"/>
      <c r="E69" s="37">
        <f t="shared" si="2"/>
        <v>0</v>
      </c>
      <c r="F69" s="65">
        <v>1</v>
      </c>
      <c r="G69" s="65">
        <v>17243</v>
      </c>
      <c r="H69" s="111">
        <v>17243</v>
      </c>
      <c r="I69" s="12"/>
    </row>
    <row r="70" spans="1:9" x14ac:dyDescent="0.25">
      <c r="A70" s="26" t="s">
        <v>129</v>
      </c>
      <c r="B70" s="26" t="s">
        <v>130</v>
      </c>
      <c r="C70" s="74">
        <v>1</v>
      </c>
      <c r="D70" s="37">
        <v>1000</v>
      </c>
      <c r="E70" s="37">
        <f t="shared" si="2"/>
        <v>1000</v>
      </c>
      <c r="F70" s="68"/>
      <c r="G70" s="68"/>
      <c r="H70" s="96">
        <f t="shared" si="1"/>
        <v>0</v>
      </c>
    </row>
    <row r="71" spans="1:9" x14ac:dyDescent="0.25">
      <c r="A71" s="26" t="s">
        <v>131</v>
      </c>
      <c r="B71" s="26" t="s">
        <v>132</v>
      </c>
      <c r="C71" s="74"/>
      <c r="D71" s="37"/>
      <c r="E71" s="37">
        <f t="shared" si="2"/>
        <v>0</v>
      </c>
      <c r="F71" s="68"/>
      <c r="G71" s="68"/>
      <c r="H71" s="96">
        <f t="shared" si="1"/>
        <v>0</v>
      </c>
    </row>
    <row r="72" spans="1:9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8"/>
      <c r="G72" s="68"/>
      <c r="H72" s="96">
        <f t="shared" si="1"/>
        <v>0</v>
      </c>
    </row>
    <row r="73" spans="1:9" x14ac:dyDescent="0.25">
      <c r="A73" s="26" t="s">
        <v>135</v>
      </c>
      <c r="B73" s="26" t="s">
        <v>136</v>
      </c>
      <c r="C73" s="74"/>
      <c r="D73" s="37"/>
      <c r="E73" s="37">
        <f t="shared" si="2"/>
        <v>0</v>
      </c>
      <c r="F73" s="68"/>
      <c r="G73" s="68"/>
      <c r="H73" s="96">
        <f t="shared" si="1"/>
        <v>0</v>
      </c>
    </row>
    <row r="74" spans="1:9" ht="47.25" x14ac:dyDescent="0.25">
      <c r="A74" s="26" t="s">
        <v>137</v>
      </c>
      <c r="B74" s="26" t="s">
        <v>138</v>
      </c>
      <c r="C74" s="74">
        <v>1</v>
      </c>
      <c r="D74" s="37">
        <v>10000</v>
      </c>
      <c r="E74" s="37">
        <f t="shared" si="2"/>
        <v>10000</v>
      </c>
      <c r="F74" s="68"/>
      <c r="G74" s="68"/>
      <c r="H74" s="96">
        <f t="shared" ref="H74:H134" si="3">F74*G74</f>
        <v>0</v>
      </c>
    </row>
    <row r="75" spans="1:9" x14ac:dyDescent="0.25">
      <c r="A75" s="26" t="s">
        <v>139</v>
      </c>
      <c r="B75" s="26" t="s">
        <v>81</v>
      </c>
      <c r="C75" s="74"/>
      <c r="D75" s="37"/>
      <c r="E75" s="37">
        <f t="shared" ref="E75:E138" si="4">C75*D75</f>
        <v>0</v>
      </c>
      <c r="F75" s="68"/>
      <c r="G75" s="68"/>
      <c r="H75" s="96">
        <f t="shared" si="3"/>
        <v>0</v>
      </c>
    </row>
    <row r="76" spans="1:9" x14ac:dyDescent="0.25">
      <c r="A76" s="26" t="s">
        <v>140</v>
      </c>
      <c r="B76" s="40" t="s">
        <v>141</v>
      </c>
      <c r="C76" s="78">
        <f>C77+C78+C79+C80+C81+C82</f>
        <v>13</v>
      </c>
      <c r="D76" s="37"/>
      <c r="E76" s="78">
        <f>E77+E78+E79+E80+E81+E82</f>
        <v>193500</v>
      </c>
      <c r="F76" s="68"/>
      <c r="G76" s="68"/>
      <c r="H76" s="96">
        <f t="shared" si="3"/>
        <v>0</v>
      </c>
    </row>
    <row r="77" spans="1:9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68"/>
      <c r="G77" s="68"/>
      <c r="H77" s="96">
        <f t="shared" si="3"/>
        <v>0</v>
      </c>
    </row>
    <row r="78" spans="1:9" x14ac:dyDescent="0.25">
      <c r="A78" s="26" t="s">
        <v>144</v>
      </c>
      <c r="B78" s="26" t="s">
        <v>145</v>
      </c>
      <c r="C78" s="74">
        <v>6</v>
      </c>
      <c r="D78" s="37">
        <v>4000</v>
      </c>
      <c r="E78" s="37">
        <f t="shared" si="4"/>
        <v>24000</v>
      </c>
      <c r="F78" s="68"/>
      <c r="G78" s="68"/>
      <c r="H78" s="96">
        <f t="shared" si="3"/>
        <v>0</v>
      </c>
    </row>
    <row r="79" spans="1:9" x14ac:dyDescent="0.25">
      <c r="A79" s="26" t="s">
        <v>146</v>
      </c>
      <c r="B79" s="26" t="s">
        <v>147</v>
      </c>
      <c r="C79" s="74"/>
      <c r="D79" s="37"/>
      <c r="E79" s="37">
        <f t="shared" si="4"/>
        <v>0</v>
      </c>
      <c r="F79" s="68"/>
      <c r="G79" s="68"/>
      <c r="H79" s="96">
        <f t="shared" si="3"/>
        <v>0</v>
      </c>
    </row>
    <row r="80" spans="1:9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65">
        <v>4</v>
      </c>
      <c r="G80" s="65">
        <v>19320</v>
      </c>
      <c r="H80" s="96">
        <f t="shared" si="3"/>
        <v>77280</v>
      </c>
    </row>
    <row r="81" spans="1:9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68"/>
      <c r="G81" s="68"/>
      <c r="H81" s="96">
        <f t="shared" si="3"/>
        <v>0</v>
      </c>
    </row>
    <row r="82" spans="1:9" x14ac:dyDescent="0.25">
      <c r="A82" s="26" t="s">
        <v>152</v>
      </c>
      <c r="B82" s="26" t="s">
        <v>153</v>
      </c>
      <c r="C82" s="74">
        <v>1</v>
      </c>
      <c r="D82" s="37">
        <v>2500</v>
      </c>
      <c r="E82" s="37">
        <f t="shared" si="4"/>
        <v>2500</v>
      </c>
      <c r="F82" s="68"/>
      <c r="G82" s="68"/>
      <c r="H82" s="96">
        <f t="shared" si="3"/>
        <v>0</v>
      </c>
    </row>
    <row r="83" spans="1:9" ht="31.5" x14ac:dyDescent="0.25">
      <c r="A83" s="26" t="s">
        <v>154</v>
      </c>
      <c r="B83" s="40" t="s">
        <v>155</v>
      </c>
      <c r="C83" s="78">
        <f>C84+C85+C86+C87+C88</f>
        <v>16</v>
      </c>
      <c r="D83" s="37"/>
      <c r="E83" s="78">
        <f>E84+E85+E86+E87+E88</f>
        <v>41500</v>
      </c>
      <c r="F83" s="68"/>
      <c r="G83" s="68"/>
      <c r="H83" s="96">
        <f t="shared" si="3"/>
        <v>0</v>
      </c>
    </row>
    <row r="84" spans="1:9" x14ac:dyDescent="0.25">
      <c r="A84" s="26" t="s">
        <v>156</v>
      </c>
      <c r="B84" s="26" t="s">
        <v>157</v>
      </c>
      <c r="C84" s="74"/>
      <c r="D84" s="37"/>
      <c r="E84" s="37">
        <f t="shared" si="4"/>
        <v>0</v>
      </c>
      <c r="F84" s="68"/>
      <c r="G84" s="68"/>
      <c r="H84" s="96">
        <f t="shared" si="3"/>
        <v>0</v>
      </c>
    </row>
    <row r="85" spans="1:9" x14ac:dyDescent="0.25">
      <c r="A85" s="26" t="s">
        <v>158</v>
      </c>
      <c r="B85" s="26" t="s">
        <v>159</v>
      </c>
      <c r="C85" s="74"/>
      <c r="D85" s="37"/>
      <c r="E85" s="37">
        <f t="shared" si="4"/>
        <v>0</v>
      </c>
      <c r="F85" s="68"/>
      <c r="G85" s="68"/>
      <c r="H85" s="96">
        <f t="shared" si="3"/>
        <v>0</v>
      </c>
    </row>
    <row r="86" spans="1:9" x14ac:dyDescent="0.25">
      <c r="A86" s="26" t="s">
        <v>160</v>
      </c>
      <c r="B86" s="26" t="s">
        <v>161</v>
      </c>
      <c r="C86" s="74">
        <v>1</v>
      </c>
      <c r="D86" s="37">
        <v>4000</v>
      </c>
      <c r="E86" s="37">
        <f t="shared" si="4"/>
        <v>4000</v>
      </c>
      <c r="F86" s="68">
        <v>1</v>
      </c>
      <c r="G86" s="68">
        <v>4000</v>
      </c>
      <c r="H86" s="96">
        <f t="shared" si="3"/>
        <v>4000</v>
      </c>
    </row>
    <row r="87" spans="1:9" x14ac:dyDescent="0.25">
      <c r="A87" s="26" t="s">
        <v>162</v>
      </c>
      <c r="B87" s="26" t="s">
        <v>163</v>
      </c>
      <c r="C87" s="74"/>
      <c r="D87" s="37"/>
      <c r="E87" s="37">
        <f t="shared" si="4"/>
        <v>0</v>
      </c>
      <c r="F87" s="68"/>
      <c r="G87" s="68"/>
      <c r="H87" s="96">
        <f t="shared" si="3"/>
        <v>0</v>
      </c>
      <c r="I87" s="12"/>
    </row>
    <row r="88" spans="1:9" x14ac:dyDescent="0.25">
      <c r="A88" s="26" t="s">
        <v>164</v>
      </c>
      <c r="B88" s="26" t="s">
        <v>165</v>
      </c>
      <c r="C88" s="74">
        <v>15</v>
      </c>
      <c r="D88" s="37">
        <v>2500</v>
      </c>
      <c r="E88" s="37">
        <f t="shared" si="4"/>
        <v>37500</v>
      </c>
      <c r="F88" s="65">
        <v>2</v>
      </c>
      <c r="G88" s="65">
        <f>6803+11144</f>
        <v>17947</v>
      </c>
      <c r="H88" s="96">
        <v>17947</v>
      </c>
      <c r="I88" s="12"/>
    </row>
    <row r="89" spans="1:9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  <c r="I89" s="12"/>
    </row>
    <row r="90" spans="1:9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65">
        <v>2</v>
      </c>
      <c r="G90" s="65">
        <f>3390+1629</f>
        <v>5019</v>
      </c>
      <c r="H90" s="96">
        <v>5019</v>
      </c>
      <c r="I90" s="12"/>
    </row>
    <row r="91" spans="1:9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68">
        <v>41</v>
      </c>
      <c r="G91" s="68">
        <f>6598+6*1347+8*880+1935</f>
        <v>23655</v>
      </c>
      <c r="H91" s="96">
        <v>23655</v>
      </c>
      <c r="I91" s="113"/>
    </row>
    <row r="92" spans="1:9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68"/>
      <c r="G92" s="68"/>
      <c r="H92" s="96">
        <f t="shared" si="3"/>
        <v>0</v>
      </c>
      <c r="I92" s="12"/>
    </row>
    <row r="93" spans="1:9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4"/>
        <v>4000</v>
      </c>
      <c r="F93" s="68"/>
      <c r="G93" s="68"/>
      <c r="H93" s="96">
        <f t="shared" si="3"/>
        <v>0</v>
      </c>
      <c r="I93" s="12"/>
    </row>
    <row r="94" spans="1:9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65">
        <v>2</v>
      </c>
      <c r="G94" s="65">
        <v>880</v>
      </c>
      <c r="H94" s="96">
        <f>F94*G94</f>
        <v>1760</v>
      </c>
      <c r="I94" s="12" t="s">
        <v>491</v>
      </c>
    </row>
    <row r="95" spans="1:9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68"/>
      <c r="G95" s="68"/>
      <c r="H95" s="96"/>
      <c r="I95" s="12"/>
    </row>
    <row r="96" spans="1:9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68"/>
      <c r="G96" s="68"/>
      <c r="H96" s="96">
        <f t="shared" si="3"/>
        <v>0</v>
      </c>
      <c r="I96" s="12"/>
    </row>
    <row r="97" spans="1:9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68"/>
      <c r="G97" s="68"/>
      <c r="H97" s="96">
        <f t="shared" si="3"/>
        <v>0</v>
      </c>
      <c r="I97" s="12"/>
    </row>
    <row r="98" spans="1:9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68"/>
      <c r="G98" s="68"/>
      <c r="H98" s="96">
        <f t="shared" si="3"/>
        <v>0</v>
      </c>
      <c r="I98" s="12"/>
    </row>
    <row r="99" spans="1:9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65">
        <v>30</v>
      </c>
      <c r="G99" s="65">
        <v>226</v>
      </c>
      <c r="H99" s="96">
        <f t="shared" si="3"/>
        <v>6780</v>
      </c>
      <c r="I99" s="12"/>
    </row>
    <row r="100" spans="1:9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68"/>
      <c r="G100" s="68"/>
      <c r="H100" s="96">
        <f t="shared" si="3"/>
        <v>0</v>
      </c>
      <c r="I100" s="12"/>
    </row>
    <row r="101" spans="1:9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68"/>
      <c r="G101" s="68"/>
      <c r="H101" s="96">
        <f t="shared" si="3"/>
        <v>0</v>
      </c>
    </row>
    <row r="102" spans="1:9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68"/>
      <c r="G102" s="68"/>
      <c r="H102" s="96">
        <f t="shared" si="3"/>
        <v>0</v>
      </c>
    </row>
    <row r="103" spans="1:9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68"/>
      <c r="G103" s="68"/>
      <c r="H103" s="96">
        <f t="shared" si="3"/>
        <v>0</v>
      </c>
    </row>
    <row r="104" spans="1:9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68"/>
      <c r="G104" s="68"/>
      <c r="H104" s="96">
        <f t="shared" si="3"/>
        <v>0</v>
      </c>
    </row>
    <row r="105" spans="1:9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68"/>
      <c r="G105" s="68"/>
      <c r="H105" s="96">
        <f t="shared" si="3"/>
        <v>0</v>
      </c>
    </row>
    <row r="106" spans="1:9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68"/>
      <c r="G106" s="68"/>
      <c r="H106" s="96">
        <f t="shared" si="3"/>
        <v>0</v>
      </c>
    </row>
    <row r="107" spans="1:9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68"/>
      <c r="G107" s="68"/>
      <c r="H107" s="96">
        <f t="shared" si="3"/>
        <v>0</v>
      </c>
    </row>
    <row r="108" spans="1:9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68"/>
      <c r="G108" s="68"/>
      <c r="H108" s="96">
        <f t="shared" si="3"/>
        <v>0</v>
      </c>
    </row>
    <row r="109" spans="1:9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68"/>
      <c r="G109" s="68"/>
      <c r="H109" s="96">
        <f t="shared" si="3"/>
        <v>0</v>
      </c>
    </row>
    <row r="110" spans="1:9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68"/>
      <c r="G110" s="68"/>
      <c r="H110" s="96">
        <f t="shared" si="3"/>
        <v>0</v>
      </c>
    </row>
    <row r="111" spans="1:9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68"/>
      <c r="G111" s="68"/>
      <c r="H111" s="96">
        <f t="shared" si="3"/>
        <v>0</v>
      </c>
    </row>
    <row r="112" spans="1:9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68"/>
      <c r="G112" s="68"/>
      <c r="H112" s="96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28</v>
      </c>
      <c r="D113" s="37"/>
      <c r="E113" s="78">
        <f>E114+E115+E116+E117+E118+E119+E120+E121+E122+E123+E124+E125+E126+E127+E128+E129+E130+E131+E132+E133</f>
        <v>71300</v>
      </c>
      <c r="F113" s="68"/>
      <c r="G113" s="68"/>
      <c r="H113" s="96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>
        <v>2</v>
      </c>
      <c r="D114" s="37">
        <v>10000</v>
      </c>
      <c r="E114" s="37">
        <f t="shared" si="4"/>
        <v>20000</v>
      </c>
      <c r="F114" s="68"/>
      <c r="G114" s="68"/>
      <c r="H114" s="96">
        <f t="shared" si="3"/>
        <v>0</v>
      </c>
    </row>
    <row r="115" spans="1:8" x14ac:dyDescent="0.25">
      <c r="A115" s="26" t="s">
        <v>218</v>
      </c>
      <c r="B115" s="26" t="s">
        <v>219</v>
      </c>
      <c r="C115" s="74">
        <v>2</v>
      </c>
      <c r="D115" s="37">
        <v>2000</v>
      </c>
      <c r="E115" s="37">
        <f t="shared" si="4"/>
        <v>4000</v>
      </c>
      <c r="F115" s="68"/>
      <c r="G115" s="68"/>
      <c r="H115" s="96">
        <f t="shared" si="3"/>
        <v>0</v>
      </c>
    </row>
    <row r="116" spans="1:8" x14ac:dyDescent="0.25">
      <c r="A116" s="26" t="s">
        <v>220</v>
      </c>
      <c r="B116" s="26" t="s">
        <v>221</v>
      </c>
      <c r="C116" s="74"/>
      <c r="D116" s="37"/>
      <c r="E116" s="37">
        <f t="shared" si="4"/>
        <v>0</v>
      </c>
      <c r="F116" s="68"/>
      <c r="G116" s="68"/>
      <c r="H116" s="96">
        <f t="shared" si="3"/>
        <v>0</v>
      </c>
    </row>
    <row r="117" spans="1:8" x14ac:dyDescent="0.25">
      <c r="A117" s="26" t="s">
        <v>222</v>
      </c>
      <c r="B117" s="26" t="s">
        <v>223</v>
      </c>
      <c r="C117" s="74">
        <v>1</v>
      </c>
      <c r="D117" s="37">
        <v>2500</v>
      </c>
      <c r="E117" s="37">
        <f t="shared" si="4"/>
        <v>2500</v>
      </c>
      <c r="F117" s="68"/>
      <c r="G117" s="68"/>
      <c r="H117" s="96">
        <f t="shared" si="3"/>
        <v>0</v>
      </c>
    </row>
    <row r="118" spans="1:8" x14ac:dyDescent="0.25">
      <c r="A118" s="26" t="s">
        <v>224</v>
      </c>
      <c r="B118" s="26" t="s">
        <v>225</v>
      </c>
      <c r="C118" s="74"/>
      <c r="D118" s="37"/>
      <c r="E118" s="37">
        <f t="shared" si="4"/>
        <v>0</v>
      </c>
      <c r="F118" s="68"/>
      <c r="G118" s="68"/>
      <c r="H118" s="96">
        <f t="shared" si="3"/>
        <v>0</v>
      </c>
    </row>
    <row r="119" spans="1:8" x14ac:dyDescent="0.25">
      <c r="A119" s="26" t="s">
        <v>226</v>
      </c>
      <c r="B119" s="26" t="s">
        <v>227</v>
      </c>
      <c r="C119" s="74">
        <v>1</v>
      </c>
      <c r="D119" s="37">
        <v>5000</v>
      </c>
      <c r="E119" s="37">
        <f t="shared" si="4"/>
        <v>5000</v>
      </c>
      <c r="F119" s="68"/>
      <c r="G119" s="68"/>
      <c r="H119" s="96">
        <f t="shared" si="3"/>
        <v>0</v>
      </c>
    </row>
    <row r="120" spans="1:8" x14ac:dyDescent="0.25">
      <c r="A120" s="26" t="s">
        <v>228</v>
      </c>
      <c r="B120" s="26" t="s">
        <v>229</v>
      </c>
      <c r="C120" s="74"/>
      <c r="D120" s="37"/>
      <c r="E120" s="37">
        <f t="shared" si="4"/>
        <v>0</v>
      </c>
      <c r="F120" s="68"/>
      <c r="G120" s="68"/>
      <c r="H120" s="96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68"/>
      <c r="G121" s="68"/>
      <c r="H121" s="96">
        <f t="shared" si="3"/>
        <v>0</v>
      </c>
    </row>
    <row r="122" spans="1:8" x14ac:dyDescent="0.25">
      <c r="A122" s="26" t="s">
        <v>232</v>
      </c>
      <c r="B122" s="26" t="s">
        <v>233</v>
      </c>
      <c r="C122" s="74"/>
      <c r="D122" s="37"/>
      <c r="E122" s="37">
        <f t="shared" si="4"/>
        <v>0</v>
      </c>
      <c r="F122" s="68"/>
      <c r="G122" s="68"/>
      <c r="H122" s="96">
        <f t="shared" si="3"/>
        <v>0</v>
      </c>
    </row>
    <row r="123" spans="1:8" x14ac:dyDescent="0.25">
      <c r="A123" s="26" t="s">
        <v>234</v>
      </c>
      <c r="B123" s="26" t="s">
        <v>235</v>
      </c>
      <c r="C123" s="74"/>
      <c r="D123" s="37"/>
      <c r="E123" s="37">
        <f t="shared" si="4"/>
        <v>0</v>
      </c>
      <c r="F123" s="68"/>
      <c r="G123" s="68"/>
      <c r="H123" s="96">
        <f t="shared" si="3"/>
        <v>0</v>
      </c>
    </row>
    <row r="124" spans="1:8" x14ac:dyDescent="0.25">
      <c r="A124" s="26" t="s">
        <v>236</v>
      </c>
      <c r="B124" s="26" t="s">
        <v>237</v>
      </c>
      <c r="C124" s="74">
        <v>1</v>
      </c>
      <c r="D124" s="37">
        <v>3000</v>
      </c>
      <c r="E124" s="37">
        <f t="shared" si="4"/>
        <v>3000</v>
      </c>
      <c r="F124" s="68"/>
      <c r="G124" s="68"/>
      <c r="H124" s="96">
        <f t="shared" si="3"/>
        <v>0</v>
      </c>
    </row>
    <row r="125" spans="1:8" x14ac:dyDescent="0.25">
      <c r="A125" s="26" t="s">
        <v>238</v>
      </c>
      <c r="B125" s="26" t="s">
        <v>239</v>
      </c>
      <c r="C125" s="74"/>
      <c r="D125" s="37"/>
      <c r="E125" s="37">
        <f t="shared" si="4"/>
        <v>0</v>
      </c>
      <c r="F125" s="68"/>
      <c r="G125" s="68"/>
      <c r="H125" s="96">
        <f t="shared" si="3"/>
        <v>0</v>
      </c>
    </row>
    <row r="126" spans="1:8" x14ac:dyDescent="0.25">
      <c r="A126" s="26" t="s">
        <v>240</v>
      </c>
      <c r="B126" s="26" t="s">
        <v>241</v>
      </c>
      <c r="C126" s="74">
        <v>3</v>
      </c>
      <c r="D126" s="37">
        <v>700</v>
      </c>
      <c r="E126" s="37">
        <f t="shared" si="4"/>
        <v>2100</v>
      </c>
      <c r="F126" s="68"/>
      <c r="G126" s="68"/>
      <c r="H126" s="96">
        <f t="shared" si="3"/>
        <v>0</v>
      </c>
    </row>
    <row r="127" spans="1:8" x14ac:dyDescent="0.25">
      <c r="A127" s="26" t="s">
        <v>242</v>
      </c>
      <c r="B127" s="26" t="s">
        <v>243</v>
      </c>
      <c r="C127" s="74"/>
      <c r="D127" s="37"/>
      <c r="E127" s="37">
        <f t="shared" si="4"/>
        <v>0</v>
      </c>
      <c r="F127" s="68"/>
      <c r="G127" s="68"/>
      <c r="H127" s="96">
        <f t="shared" si="3"/>
        <v>0</v>
      </c>
    </row>
    <row r="128" spans="1:8" x14ac:dyDescent="0.25">
      <c r="A128" s="26" t="s">
        <v>244</v>
      </c>
      <c r="B128" s="26" t="s">
        <v>245</v>
      </c>
      <c r="C128" s="74"/>
      <c r="D128" s="37"/>
      <c r="E128" s="37">
        <f t="shared" si="4"/>
        <v>0</v>
      </c>
      <c r="F128" s="68"/>
      <c r="G128" s="68"/>
      <c r="H128" s="96">
        <f t="shared" si="3"/>
        <v>0</v>
      </c>
    </row>
    <row r="129" spans="1:9" x14ac:dyDescent="0.25">
      <c r="A129" s="26" t="s">
        <v>246</v>
      </c>
      <c r="B129" s="26" t="s">
        <v>247</v>
      </c>
      <c r="C129" s="74">
        <v>15</v>
      </c>
      <c r="D129" s="37">
        <v>2000</v>
      </c>
      <c r="E129" s="37">
        <f t="shared" si="4"/>
        <v>30000</v>
      </c>
      <c r="F129" s="68"/>
      <c r="G129" s="68"/>
      <c r="H129" s="96">
        <f t="shared" si="3"/>
        <v>0</v>
      </c>
      <c r="I129" s="12"/>
    </row>
    <row r="130" spans="1:9" x14ac:dyDescent="0.25">
      <c r="A130" s="26" t="s">
        <v>248</v>
      </c>
      <c r="B130" s="26" t="s">
        <v>249</v>
      </c>
      <c r="C130" s="74">
        <v>1</v>
      </c>
      <c r="D130" s="37">
        <v>3000</v>
      </c>
      <c r="E130" s="37">
        <f t="shared" si="4"/>
        <v>3000</v>
      </c>
      <c r="F130" s="68"/>
      <c r="G130" s="68"/>
      <c r="H130" s="96">
        <f t="shared" si="3"/>
        <v>0</v>
      </c>
      <c r="I130" s="12"/>
    </row>
    <row r="131" spans="1:9" x14ac:dyDescent="0.25">
      <c r="A131" s="26" t="s">
        <v>250</v>
      </c>
      <c r="B131" s="26" t="s">
        <v>251</v>
      </c>
      <c r="C131" s="74"/>
      <c r="D131" s="37"/>
      <c r="E131" s="37">
        <f t="shared" si="4"/>
        <v>0</v>
      </c>
      <c r="F131" s="65">
        <v>1</v>
      </c>
      <c r="G131" s="65">
        <v>2815</v>
      </c>
      <c r="H131" s="96">
        <f t="shared" si="3"/>
        <v>2815</v>
      </c>
      <c r="I131" s="12"/>
    </row>
    <row r="132" spans="1:9" x14ac:dyDescent="0.25">
      <c r="A132" s="26" t="s">
        <v>252</v>
      </c>
      <c r="B132" s="26" t="s">
        <v>253</v>
      </c>
      <c r="C132" s="74">
        <v>1</v>
      </c>
      <c r="D132" s="37">
        <v>500</v>
      </c>
      <c r="E132" s="37">
        <f t="shared" si="4"/>
        <v>500</v>
      </c>
      <c r="F132" s="68"/>
      <c r="G132" s="68"/>
      <c r="H132" s="96">
        <f t="shared" si="3"/>
        <v>0</v>
      </c>
      <c r="I132" s="12"/>
    </row>
    <row r="133" spans="1:9" x14ac:dyDescent="0.25">
      <c r="A133" s="26" t="s">
        <v>254</v>
      </c>
      <c r="B133" s="26" t="s">
        <v>81</v>
      </c>
      <c r="C133" s="74"/>
      <c r="D133" s="37"/>
      <c r="E133" s="37">
        <f t="shared" si="4"/>
        <v>0</v>
      </c>
      <c r="F133" s="68"/>
      <c r="G133" s="68"/>
      <c r="H133" s="96">
        <f t="shared" si="3"/>
        <v>0</v>
      </c>
      <c r="I133" s="12"/>
    </row>
    <row r="134" spans="1:9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34</v>
      </c>
      <c r="D134" s="37"/>
      <c r="E134" s="78">
        <f>E135+E136+E137+E138+E139+E140+E141+E142+E143+E144+E145+E146+E147+E148+E149+E150+E151</f>
        <v>320500</v>
      </c>
      <c r="F134" s="68"/>
      <c r="G134" s="68"/>
      <c r="H134" s="96">
        <f t="shared" si="3"/>
        <v>0</v>
      </c>
      <c r="I134" s="12"/>
    </row>
    <row r="135" spans="1:9" x14ac:dyDescent="0.25">
      <c r="A135" s="26" t="s">
        <v>257</v>
      </c>
      <c r="B135" s="26" t="s">
        <v>258</v>
      </c>
      <c r="C135" s="74"/>
      <c r="D135" s="37"/>
      <c r="E135" s="37">
        <f t="shared" si="4"/>
        <v>0</v>
      </c>
      <c r="F135" s="68"/>
      <c r="G135" s="68"/>
      <c r="H135" s="96"/>
      <c r="I135" s="12"/>
    </row>
    <row r="136" spans="1:9" x14ac:dyDescent="0.25">
      <c r="A136" s="26" t="s">
        <v>259</v>
      </c>
      <c r="B136" s="26" t="s">
        <v>260</v>
      </c>
      <c r="C136" s="74">
        <v>5</v>
      </c>
      <c r="D136" s="37">
        <v>5000</v>
      </c>
      <c r="E136" s="37">
        <f t="shared" si="4"/>
        <v>25000</v>
      </c>
      <c r="F136" s="65">
        <v>15</v>
      </c>
      <c r="G136" s="65">
        <f>3681*12+4265+24225*4+6209+5504</f>
        <v>157050</v>
      </c>
      <c r="H136" s="96">
        <f>G136</f>
        <v>157050</v>
      </c>
      <c r="I136" s="12"/>
    </row>
    <row r="137" spans="1:9" x14ac:dyDescent="0.25">
      <c r="A137" s="26" t="s">
        <v>261</v>
      </c>
      <c r="B137" s="26" t="s">
        <v>262</v>
      </c>
      <c r="C137" s="74">
        <v>1</v>
      </c>
      <c r="D137" s="37">
        <v>20000</v>
      </c>
      <c r="E137" s="37">
        <f t="shared" si="4"/>
        <v>20000</v>
      </c>
      <c r="F137" s="68"/>
      <c r="G137" s="68"/>
      <c r="H137" s="96"/>
      <c r="I137" s="12"/>
    </row>
    <row r="138" spans="1:9" ht="31.5" x14ac:dyDescent="0.25">
      <c r="A138" s="26" t="s">
        <v>263</v>
      </c>
      <c r="B138" s="26" t="s">
        <v>264</v>
      </c>
      <c r="C138" s="74"/>
      <c r="D138" s="37"/>
      <c r="E138" s="37">
        <f t="shared" si="4"/>
        <v>0</v>
      </c>
      <c r="F138" s="68"/>
      <c r="G138" s="68"/>
      <c r="H138" s="96">
        <f t="shared" ref="H138:H188" si="5">F138*G138</f>
        <v>0</v>
      </c>
    </row>
    <row r="139" spans="1:9" x14ac:dyDescent="0.25">
      <c r="A139" s="26" t="s">
        <v>265</v>
      </c>
      <c r="B139" s="26" t="s">
        <v>266</v>
      </c>
      <c r="C139" s="74">
        <v>5</v>
      </c>
      <c r="D139" s="37">
        <v>2500</v>
      </c>
      <c r="E139" s="37">
        <f t="shared" ref="E139:E188" si="6">C139*D139</f>
        <v>12500</v>
      </c>
      <c r="F139" s="68"/>
      <c r="G139" s="68"/>
      <c r="H139" s="96">
        <f t="shared" si="5"/>
        <v>0</v>
      </c>
    </row>
    <row r="140" spans="1:9" x14ac:dyDescent="0.25">
      <c r="A140" s="26" t="s">
        <v>267</v>
      </c>
      <c r="B140" s="26" t="s">
        <v>268</v>
      </c>
      <c r="C140" s="74"/>
      <c r="D140" s="37"/>
      <c r="E140" s="37">
        <f t="shared" si="6"/>
        <v>0</v>
      </c>
      <c r="F140" s="68"/>
      <c r="G140" s="68"/>
      <c r="H140" s="96"/>
    </row>
    <row r="141" spans="1:9" x14ac:dyDescent="0.25">
      <c r="A141" s="26" t="s">
        <v>269</v>
      </c>
      <c r="B141" s="26" t="s">
        <v>270</v>
      </c>
      <c r="C141" s="74">
        <v>2</v>
      </c>
      <c r="D141" s="37">
        <v>1500</v>
      </c>
      <c r="E141" s="37">
        <f t="shared" si="6"/>
        <v>3000</v>
      </c>
      <c r="F141" s="68"/>
      <c r="G141" s="68"/>
      <c r="H141" s="96">
        <f t="shared" si="5"/>
        <v>0</v>
      </c>
    </row>
    <row r="142" spans="1:9" x14ac:dyDescent="0.25">
      <c r="A142" s="26" t="s">
        <v>271</v>
      </c>
      <c r="B142" s="26" t="s">
        <v>272</v>
      </c>
      <c r="C142" s="74"/>
      <c r="D142" s="37"/>
      <c r="E142" s="37">
        <f t="shared" si="6"/>
        <v>0</v>
      </c>
      <c r="F142" s="68"/>
      <c r="G142" s="68"/>
      <c r="H142" s="96">
        <f t="shared" si="5"/>
        <v>0</v>
      </c>
    </row>
    <row r="143" spans="1:9" x14ac:dyDescent="0.25">
      <c r="A143" s="26" t="s">
        <v>273</v>
      </c>
      <c r="B143" s="26" t="s">
        <v>274</v>
      </c>
      <c r="C143" s="74"/>
      <c r="D143" s="37"/>
      <c r="E143" s="37">
        <f t="shared" si="6"/>
        <v>0</v>
      </c>
      <c r="F143" s="68"/>
      <c r="G143" s="68"/>
      <c r="H143" s="96">
        <f t="shared" si="5"/>
        <v>0</v>
      </c>
    </row>
    <row r="144" spans="1:9" x14ac:dyDescent="0.25">
      <c r="A144" s="26" t="s">
        <v>275</v>
      </c>
      <c r="B144" s="26" t="s">
        <v>276</v>
      </c>
      <c r="C144" s="74"/>
      <c r="D144" s="37"/>
      <c r="E144" s="37">
        <f t="shared" si="6"/>
        <v>0</v>
      </c>
      <c r="F144" s="68"/>
      <c r="G144" s="68"/>
      <c r="H144" s="96">
        <f t="shared" si="5"/>
        <v>0</v>
      </c>
    </row>
    <row r="145" spans="1:9" x14ac:dyDescent="0.25">
      <c r="A145" s="26" t="s">
        <v>277</v>
      </c>
      <c r="B145" s="26" t="s">
        <v>278</v>
      </c>
      <c r="C145" s="74">
        <v>3</v>
      </c>
      <c r="D145" s="37">
        <v>4000</v>
      </c>
      <c r="E145" s="37">
        <f t="shared" si="6"/>
        <v>12000</v>
      </c>
      <c r="F145" s="68"/>
      <c r="G145" s="68"/>
      <c r="H145" s="96">
        <f t="shared" si="5"/>
        <v>0</v>
      </c>
    </row>
    <row r="146" spans="1:9" x14ac:dyDescent="0.25">
      <c r="A146" s="26" t="s">
        <v>279</v>
      </c>
      <c r="B146" s="26" t="s">
        <v>280</v>
      </c>
      <c r="C146" s="74">
        <v>5</v>
      </c>
      <c r="D146" s="37">
        <v>300</v>
      </c>
      <c r="E146" s="37">
        <f t="shared" si="6"/>
        <v>1500</v>
      </c>
      <c r="F146" s="65">
        <v>25</v>
      </c>
      <c r="G146" s="65">
        <v>335</v>
      </c>
      <c r="H146" s="96">
        <f t="shared" si="5"/>
        <v>8375</v>
      </c>
    </row>
    <row r="147" spans="1:9" x14ac:dyDescent="0.25">
      <c r="A147" s="26" t="s">
        <v>281</v>
      </c>
      <c r="B147" s="26" t="s">
        <v>282</v>
      </c>
      <c r="C147" s="74">
        <v>5</v>
      </c>
      <c r="D147" s="37">
        <v>2500</v>
      </c>
      <c r="E147" s="37">
        <f t="shared" si="6"/>
        <v>12500</v>
      </c>
      <c r="F147" s="68">
        <v>2</v>
      </c>
      <c r="G147" s="65">
        <f>7220*2+35149</f>
        <v>49589</v>
      </c>
      <c r="H147" s="111">
        <v>49589</v>
      </c>
    </row>
    <row r="148" spans="1:9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65">
        <v>1</v>
      </c>
      <c r="G148" s="65">
        <v>65723</v>
      </c>
      <c r="H148" s="96">
        <f t="shared" si="5"/>
        <v>65723</v>
      </c>
    </row>
    <row r="149" spans="1:9" x14ac:dyDescent="0.25">
      <c r="A149" s="26" t="s">
        <v>285</v>
      </c>
      <c r="B149" s="26" t="s">
        <v>286</v>
      </c>
      <c r="C149" s="74">
        <v>2</v>
      </c>
      <c r="D149" s="37">
        <v>7000</v>
      </c>
      <c r="E149" s="37">
        <f t="shared" si="6"/>
        <v>14000</v>
      </c>
      <c r="F149" s="68"/>
      <c r="G149" s="68"/>
      <c r="H149" s="96">
        <f t="shared" si="5"/>
        <v>0</v>
      </c>
    </row>
    <row r="150" spans="1:9" ht="31.5" x14ac:dyDescent="0.25">
      <c r="A150" s="26" t="s">
        <v>287</v>
      </c>
      <c r="B150" s="26" t="s">
        <v>288</v>
      </c>
      <c r="C150" s="74">
        <v>2</v>
      </c>
      <c r="D150" s="37">
        <v>30000</v>
      </c>
      <c r="E150" s="37">
        <f t="shared" si="6"/>
        <v>60000</v>
      </c>
      <c r="F150" s="68"/>
      <c r="G150" s="68"/>
      <c r="H150" s="96">
        <f t="shared" si="5"/>
        <v>0</v>
      </c>
    </row>
    <row r="151" spans="1:9" x14ac:dyDescent="0.25">
      <c r="A151" s="26" t="s">
        <v>289</v>
      </c>
      <c r="B151" s="26" t="s">
        <v>81</v>
      </c>
      <c r="C151" s="74"/>
      <c r="D151" s="37"/>
      <c r="E151" s="37">
        <f t="shared" si="6"/>
        <v>0</v>
      </c>
      <c r="F151" s="65">
        <v>2</v>
      </c>
      <c r="G151" s="65">
        <v>2170</v>
      </c>
      <c r="H151" s="96">
        <f t="shared" si="5"/>
        <v>4340</v>
      </c>
      <c r="I151" s="3" t="s">
        <v>539</v>
      </c>
    </row>
    <row r="152" spans="1:9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171</v>
      </c>
      <c r="D152" s="37"/>
      <c r="E152" s="78">
        <f>E153+E154+E155+E156+E157+E158+E159+E160+E161+E162+E163+E164+E165+E166+E167+E168+E169+E170+E171+E172+E173+E174+E175</f>
        <v>2382000</v>
      </c>
      <c r="F152" s="68"/>
      <c r="G152" s="68"/>
      <c r="H152" s="96">
        <f t="shared" si="5"/>
        <v>0</v>
      </c>
    </row>
    <row r="153" spans="1:9" x14ac:dyDescent="0.25">
      <c r="A153" s="26" t="s">
        <v>292</v>
      </c>
      <c r="B153" s="26" t="s">
        <v>293</v>
      </c>
      <c r="C153" s="74"/>
      <c r="D153" s="37"/>
      <c r="E153" s="37">
        <f t="shared" si="6"/>
        <v>0</v>
      </c>
      <c r="F153" s="68"/>
      <c r="G153" s="68"/>
      <c r="H153" s="96">
        <f t="shared" si="5"/>
        <v>0</v>
      </c>
    </row>
    <row r="154" spans="1:9" x14ac:dyDescent="0.25">
      <c r="A154" s="26" t="s">
        <v>294</v>
      </c>
      <c r="B154" s="26" t="s">
        <v>295</v>
      </c>
      <c r="C154" s="74">
        <v>2</v>
      </c>
      <c r="D154" s="37">
        <v>3500</v>
      </c>
      <c r="E154" s="37">
        <f t="shared" si="6"/>
        <v>7000</v>
      </c>
      <c r="F154" s="68"/>
      <c r="G154" s="68"/>
      <c r="H154" s="96">
        <f t="shared" si="5"/>
        <v>0</v>
      </c>
    </row>
    <row r="155" spans="1:9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si="6"/>
        <v>160000</v>
      </c>
      <c r="F155" s="68"/>
      <c r="G155" s="68"/>
      <c r="H155" s="96">
        <f t="shared" si="5"/>
        <v>0</v>
      </c>
    </row>
    <row r="156" spans="1:9" ht="31.5" x14ac:dyDescent="0.25">
      <c r="A156" s="26" t="s">
        <v>298</v>
      </c>
      <c r="B156" s="26" t="s">
        <v>299</v>
      </c>
      <c r="C156" s="74">
        <v>100</v>
      </c>
      <c r="D156" s="37">
        <v>3500</v>
      </c>
      <c r="E156" s="37">
        <f t="shared" si="6"/>
        <v>350000</v>
      </c>
      <c r="F156" s="65">
        <v>4</v>
      </c>
      <c r="G156" s="65">
        <v>2073</v>
      </c>
      <c r="H156" s="96">
        <f t="shared" si="5"/>
        <v>8292</v>
      </c>
    </row>
    <row r="157" spans="1:9" x14ac:dyDescent="0.25">
      <c r="A157" s="26" t="s">
        <v>300</v>
      </c>
      <c r="B157" s="26" t="s">
        <v>301</v>
      </c>
      <c r="C157" s="74">
        <v>1</v>
      </c>
      <c r="D157" s="37">
        <v>25000</v>
      </c>
      <c r="E157" s="37">
        <f t="shared" si="6"/>
        <v>25000</v>
      </c>
      <c r="F157" s="68"/>
      <c r="G157" s="68"/>
      <c r="H157" s="96">
        <f t="shared" si="5"/>
        <v>0</v>
      </c>
    </row>
    <row r="158" spans="1:9" x14ac:dyDescent="0.25">
      <c r="A158" s="26" t="s">
        <v>302</v>
      </c>
      <c r="B158" s="26" t="s">
        <v>303</v>
      </c>
      <c r="C158" s="74"/>
      <c r="D158" s="37"/>
      <c r="E158" s="37">
        <f t="shared" si="6"/>
        <v>0</v>
      </c>
      <c r="F158" s="68"/>
      <c r="G158" s="68"/>
      <c r="H158" s="96">
        <f t="shared" si="5"/>
        <v>0</v>
      </c>
    </row>
    <row r="159" spans="1:9" ht="31.5" x14ac:dyDescent="0.25">
      <c r="A159" s="26" t="s">
        <v>304</v>
      </c>
      <c r="B159" s="26" t="s">
        <v>305</v>
      </c>
      <c r="C159" s="74"/>
      <c r="D159" s="37"/>
      <c r="E159" s="37">
        <f t="shared" si="6"/>
        <v>0</v>
      </c>
      <c r="F159" s="68"/>
      <c r="G159" s="68"/>
      <c r="H159" s="96">
        <f t="shared" si="5"/>
        <v>0</v>
      </c>
    </row>
    <row r="160" spans="1:9" x14ac:dyDescent="0.25">
      <c r="A160" s="26" t="s">
        <v>306</v>
      </c>
      <c r="B160" s="26" t="s">
        <v>389</v>
      </c>
      <c r="C160" s="74"/>
      <c r="D160" s="37"/>
      <c r="E160" s="37">
        <f t="shared" si="6"/>
        <v>0</v>
      </c>
      <c r="F160" s="68"/>
      <c r="G160" s="68"/>
      <c r="H160" s="96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6"/>
        <v>110000</v>
      </c>
      <c r="F161" s="68"/>
      <c r="G161" s="68"/>
      <c r="H161" s="9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6"/>
        <v>480000</v>
      </c>
      <c r="F162" s="68"/>
      <c r="G162" s="68"/>
      <c r="H162" s="9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6"/>
        <v>170000</v>
      </c>
      <c r="F163" s="68"/>
      <c r="G163" s="68"/>
      <c r="H163" s="96">
        <f t="shared" si="5"/>
        <v>0</v>
      </c>
    </row>
    <row r="164" spans="1:8" x14ac:dyDescent="0.25">
      <c r="A164" s="26" t="s">
        <v>314</v>
      </c>
      <c r="B164" s="26" t="s">
        <v>315</v>
      </c>
      <c r="C164" s="74">
        <v>10</v>
      </c>
      <c r="D164" s="37">
        <v>10000</v>
      </c>
      <c r="E164" s="37">
        <f t="shared" si="6"/>
        <v>100000</v>
      </c>
      <c r="F164" s="68"/>
      <c r="G164" s="68"/>
      <c r="H164" s="9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>
        <v>2</v>
      </c>
      <c r="D165" s="37">
        <v>250000</v>
      </c>
      <c r="E165" s="37">
        <f t="shared" si="6"/>
        <v>500000</v>
      </c>
      <c r="F165" s="68"/>
      <c r="G165" s="68"/>
      <c r="H165" s="96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si="6"/>
        <v>480000</v>
      </c>
      <c r="F166" s="68"/>
      <c r="G166" s="68"/>
      <c r="H166" s="96">
        <f t="shared" si="5"/>
        <v>0</v>
      </c>
    </row>
    <row r="167" spans="1:8" x14ac:dyDescent="0.25">
      <c r="A167" s="26" t="s">
        <v>318</v>
      </c>
      <c r="B167" s="26" t="s">
        <v>319</v>
      </c>
      <c r="C167" s="74"/>
      <c r="D167" s="37"/>
      <c r="E167" s="37">
        <f t="shared" si="6"/>
        <v>0</v>
      </c>
      <c r="F167" s="68"/>
      <c r="G167" s="68"/>
      <c r="H167" s="96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37"/>
      <c r="E168" s="37">
        <f t="shared" si="6"/>
        <v>0</v>
      </c>
      <c r="F168" s="68"/>
      <c r="G168" s="68"/>
      <c r="H168" s="96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37"/>
      <c r="E169" s="37">
        <f t="shared" si="6"/>
        <v>0</v>
      </c>
      <c r="F169" s="68"/>
      <c r="G169" s="68"/>
      <c r="H169" s="96">
        <f t="shared" si="5"/>
        <v>0</v>
      </c>
    </row>
    <row r="170" spans="1:8" x14ac:dyDescent="0.25">
      <c r="A170" s="26" t="s">
        <v>324</v>
      </c>
      <c r="B170" s="26" t="s">
        <v>390</v>
      </c>
      <c r="C170" s="74"/>
      <c r="D170" s="37"/>
      <c r="E170" s="37">
        <f t="shared" si="6"/>
        <v>0</v>
      </c>
      <c r="F170" s="68"/>
      <c r="G170" s="68"/>
      <c r="H170" s="96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4"/>
      <c r="D171" s="37"/>
      <c r="E171" s="37">
        <f t="shared" si="6"/>
        <v>0</v>
      </c>
      <c r="F171" s="68"/>
      <c r="G171" s="68"/>
      <c r="H171" s="9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37"/>
      <c r="E172" s="37">
        <f t="shared" si="6"/>
        <v>0</v>
      </c>
      <c r="F172" s="68"/>
      <c r="G172" s="68"/>
      <c r="H172" s="96">
        <f t="shared" si="5"/>
        <v>0</v>
      </c>
    </row>
    <row r="173" spans="1:8" x14ac:dyDescent="0.25">
      <c r="A173" s="26" t="s">
        <v>328</v>
      </c>
      <c r="B173" s="26" t="s">
        <v>295</v>
      </c>
      <c r="C173" s="74"/>
      <c r="D173" s="37"/>
      <c r="E173" s="37">
        <f t="shared" si="6"/>
        <v>0</v>
      </c>
      <c r="F173" s="68"/>
      <c r="G173" s="68"/>
      <c r="H173" s="96">
        <f t="shared" si="5"/>
        <v>0</v>
      </c>
    </row>
    <row r="174" spans="1:8" x14ac:dyDescent="0.25">
      <c r="A174" s="26" t="s">
        <v>329</v>
      </c>
      <c r="B174" s="26" t="s">
        <v>297</v>
      </c>
      <c r="C174" s="74"/>
      <c r="D174" s="37"/>
      <c r="E174" s="37">
        <f t="shared" si="6"/>
        <v>0</v>
      </c>
      <c r="F174" s="68"/>
      <c r="G174" s="68"/>
      <c r="H174" s="96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/>
      <c r="D175" s="37"/>
      <c r="E175" s="37">
        <f t="shared" si="6"/>
        <v>0</v>
      </c>
      <c r="F175" s="68"/>
      <c r="G175" s="68"/>
      <c r="H175" s="96"/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</row>
    <row r="177" spans="1:11" x14ac:dyDescent="0.25">
      <c r="A177" s="26" t="s">
        <v>333</v>
      </c>
      <c r="B177" s="26" t="s">
        <v>334</v>
      </c>
      <c r="C177" s="74"/>
      <c r="D177" s="37"/>
      <c r="E177" s="37">
        <f t="shared" si="6"/>
        <v>0</v>
      </c>
      <c r="F177" s="68"/>
      <c r="G177" s="68"/>
      <c r="H177" s="96">
        <f t="shared" si="5"/>
        <v>0</v>
      </c>
    </row>
    <row r="178" spans="1:11" x14ac:dyDescent="0.25">
      <c r="A178" s="26" t="s">
        <v>335</v>
      </c>
      <c r="B178" s="26" t="s">
        <v>336</v>
      </c>
      <c r="C178" s="74"/>
      <c r="D178" s="37"/>
      <c r="E178" s="37">
        <f t="shared" si="6"/>
        <v>0</v>
      </c>
      <c r="F178" s="68"/>
      <c r="G178" s="68"/>
      <c r="H178" s="96">
        <f t="shared" si="5"/>
        <v>0</v>
      </c>
    </row>
    <row r="179" spans="1:11" x14ac:dyDescent="0.25">
      <c r="A179" s="26" t="s">
        <v>337</v>
      </c>
      <c r="B179" s="26" t="s">
        <v>338</v>
      </c>
      <c r="C179" s="74"/>
      <c r="D179" s="37"/>
      <c r="E179" s="37">
        <f t="shared" si="6"/>
        <v>0</v>
      </c>
      <c r="F179" s="68"/>
      <c r="G179" s="68"/>
      <c r="H179" s="96">
        <f t="shared" si="5"/>
        <v>0</v>
      </c>
    </row>
    <row r="180" spans="1:11" ht="31.5" x14ac:dyDescent="0.25">
      <c r="A180" s="26" t="s">
        <v>339</v>
      </c>
      <c r="B180" s="26" t="s">
        <v>396</v>
      </c>
      <c r="C180" s="74"/>
      <c r="D180" s="37"/>
      <c r="E180" s="37">
        <f t="shared" si="6"/>
        <v>0</v>
      </c>
      <c r="F180" s="68"/>
      <c r="G180" s="68"/>
      <c r="H180" s="96">
        <f t="shared" si="5"/>
        <v>0</v>
      </c>
    </row>
    <row r="181" spans="1:11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96">
        <f t="shared" si="5"/>
        <v>0</v>
      </c>
    </row>
    <row r="182" spans="1:11" x14ac:dyDescent="0.25">
      <c r="A182" s="26" t="s">
        <v>343</v>
      </c>
      <c r="B182" s="26" t="s">
        <v>344</v>
      </c>
      <c r="C182" s="74"/>
      <c r="D182" s="37"/>
      <c r="E182" s="37">
        <f t="shared" si="6"/>
        <v>0</v>
      </c>
      <c r="F182" s="68"/>
      <c r="G182" s="68"/>
      <c r="H182" s="96">
        <f t="shared" si="5"/>
        <v>0</v>
      </c>
    </row>
    <row r="183" spans="1:11" x14ac:dyDescent="0.25">
      <c r="A183" s="26" t="s">
        <v>345</v>
      </c>
      <c r="B183" s="26" t="s">
        <v>346</v>
      </c>
      <c r="C183" s="74"/>
      <c r="D183" s="37"/>
      <c r="E183" s="37">
        <f t="shared" si="6"/>
        <v>0</v>
      </c>
      <c r="F183" s="68"/>
      <c r="G183" s="68"/>
      <c r="H183" s="96">
        <f t="shared" si="5"/>
        <v>0</v>
      </c>
    </row>
    <row r="184" spans="1:11" x14ac:dyDescent="0.25">
      <c r="A184" s="26" t="s">
        <v>347</v>
      </c>
      <c r="B184" s="30" t="s">
        <v>397</v>
      </c>
      <c r="C184" s="74"/>
      <c r="D184" s="37"/>
      <c r="E184" s="37">
        <f t="shared" si="6"/>
        <v>0</v>
      </c>
      <c r="F184" s="68"/>
      <c r="G184" s="68"/>
      <c r="H184" s="96">
        <f t="shared" si="5"/>
        <v>0</v>
      </c>
    </row>
    <row r="185" spans="1:11" x14ac:dyDescent="0.25">
      <c r="A185" s="26" t="s">
        <v>348</v>
      </c>
      <c r="B185" s="26" t="s">
        <v>349</v>
      </c>
      <c r="C185" s="74"/>
      <c r="D185" s="37"/>
      <c r="E185" s="37">
        <f t="shared" si="6"/>
        <v>0</v>
      </c>
      <c r="F185" s="68"/>
      <c r="G185" s="68"/>
      <c r="H185" s="96">
        <f t="shared" si="5"/>
        <v>0</v>
      </c>
    </row>
    <row r="186" spans="1:11" ht="31.5" x14ac:dyDescent="0.25">
      <c r="A186" s="26" t="s">
        <v>350</v>
      </c>
      <c r="B186" s="26" t="s">
        <v>351</v>
      </c>
      <c r="C186" s="74"/>
      <c r="D186" s="37"/>
      <c r="E186" s="37">
        <f t="shared" si="6"/>
        <v>0</v>
      </c>
      <c r="F186" s="68"/>
      <c r="G186" s="68"/>
      <c r="H186" s="96">
        <f t="shared" si="5"/>
        <v>0</v>
      </c>
    </row>
    <row r="187" spans="1:11" ht="75" x14ac:dyDescent="0.25">
      <c r="A187" s="26">
        <v>1660102002</v>
      </c>
      <c r="B187" s="31" t="s">
        <v>400</v>
      </c>
      <c r="C187" s="74"/>
      <c r="D187" s="37"/>
      <c r="E187" s="37">
        <f t="shared" si="6"/>
        <v>0</v>
      </c>
      <c r="F187" s="68"/>
      <c r="G187" s="91"/>
      <c r="H187" s="96">
        <f t="shared" si="5"/>
        <v>0</v>
      </c>
      <c r="J187" s="3" t="s">
        <v>484</v>
      </c>
      <c r="K187" s="72"/>
    </row>
    <row r="188" spans="1:11" ht="56.25" x14ac:dyDescent="0.25">
      <c r="A188" s="26">
        <v>1660102003</v>
      </c>
      <c r="B188" s="31" t="s">
        <v>399</v>
      </c>
      <c r="C188" s="74"/>
      <c r="D188" s="37"/>
      <c r="E188" s="37">
        <f t="shared" si="6"/>
        <v>0</v>
      </c>
      <c r="F188" s="68"/>
      <c r="G188" s="91"/>
      <c r="H188" s="96">
        <f t="shared" si="5"/>
        <v>0</v>
      </c>
    </row>
    <row r="189" spans="1:11" x14ac:dyDescent="0.25">
      <c r="A189" s="60"/>
      <c r="B189" s="60" t="s">
        <v>401</v>
      </c>
      <c r="C189" s="89">
        <f>C9+C19+C20+C52+C76+C83+C89+C113+C134+C152+C176</f>
        <v>578</v>
      </c>
      <c r="D189" s="90"/>
      <c r="E189" s="89">
        <f>E9+E19+E20+E52+E76+E83+E89+E113+E134+E152+E176</f>
        <v>3972900</v>
      </c>
      <c r="F189" s="66">
        <f>SUM(F9:F188)+F190+F191+F192+F193+F194</f>
        <v>376</v>
      </c>
      <c r="G189" s="66"/>
      <c r="H189" s="66">
        <f>SUM(H9:H188)+H190+H191+H192+H193+H194</f>
        <v>919384</v>
      </c>
    </row>
    <row r="190" spans="1:11" x14ac:dyDescent="0.25">
      <c r="B190" s="3" t="s">
        <v>385</v>
      </c>
      <c r="D190" s="9"/>
      <c r="E190" s="9"/>
      <c r="F190" s="12">
        <v>5</v>
      </c>
      <c r="G190" s="12">
        <f>3800*4+7601</f>
        <v>22801</v>
      </c>
      <c r="H190" s="12">
        <f>G190</f>
        <v>22801</v>
      </c>
    </row>
    <row r="191" spans="1:11" x14ac:dyDescent="0.25">
      <c r="A191" s="10"/>
      <c r="B191" s="3" t="s">
        <v>482</v>
      </c>
      <c r="D191" s="9"/>
      <c r="E191" s="9"/>
      <c r="F191" s="12">
        <v>5</v>
      </c>
      <c r="G191" s="12">
        <f>3284+3754*4</f>
        <v>18300</v>
      </c>
      <c r="H191" s="12">
        <v>18300</v>
      </c>
    </row>
    <row r="192" spans="1:11" x14ac:dyDescent="0.25">
      <c r="B192" s="3" t="s">
        <v>480</v>
      </c>
      <c r="D192" s="9"/>
      <c r="E192" s="9"/>
      <c r="F192" s="12">
        <v>1</v>
      </c>
      <c r="G192" s="12">
        <v>1466</v>
      </c>
      <c r="H192" s="12">
        <v>1466</v>
      </c>
    </row>
    <row r="193" spans="1:11" x14ac:dyDescent="0.25">
      <c r="B193" s="3" t="s">
        <v>489</v>
      </c>
      <c r="D193" s="9"/>
      <c r="E193" s="9"/>
      <c r="F193" s="12">
        <v>1</v>
      </c>
      <c r="G193" s="12">
        <v>18475</v>
      </c>
      <c r="H193" s="12">
        <v>18475</v>
      </c>
    </row>
    <row r="194" spans="1:11" x14ac:dyDescent="0.25">
      <c r="B194" s="3" t="s">
        <v>538</v>
      </c>
      <c r="D194" s="9"/>
      <c r="E194" s="9"/>
      <c r="F194" s="12">
        <v>9</v>
      </c>
      <c r="G194" s="12"/>
      <c r="H194" s="12">
        <v>1154</v>
      </c>
    </row>
    <row r="195" spans="1:11" x14ac:dyDescent="0.25">
      <c r="D195" s="9"/>
      <c r="E195" s="9"/>
      <c r="F195" s="12"/>
      <c r="G195" s="12"/>
      <c r="H195" s="12"/>
    </row>
    <row r="196" spans="1:11" x14ac:dyDescent="0.25">
      <c r="D196" s="9"/>
      <c r="E196" s="9"/>
      <c r="F196" s="12"/>
      <c r="G196" s="12"/>
      <c r="H196" s="12"/>
    </row>
    <row r="197" spans="1:11" x14ac:dyDescent="0.25">
      <c r="A197" s="1"/>
      <c r="B197" s="25" t="s">
        <v>537</v>
      </c>
      <c r="C197" s="243"/>
      <c r="D197" s="250"/>
      <c r="E197" s="250"/>
      <c r="F197" s="25"/>
      <c r="G197" s="25">
        <v>8836490</v>
      </c>
    </row>
    <row r="198" spans="1:11" x14ac:dyDescent="0.25">
      <c r="C198" s="3"/>
      <c r="D198" s="72"/>
    </row>
    <row r="201" spans="1:11" ht="33.75" x14ac:dyDescent="0.25">
      <c r="A201" s="303" t="s">
        <v>1476</v>
      </c>
      <c r="B201" s="303" t="s">
        <v>605</v>
      </c>
      <c r="C201" s="303" t="s">
        <v>606</v>
      </c>
      <c r="D201" s="303" t="s">
        <v>5644</v>
      </c>
      <c r="E201" s="304" t="s">
        <v>5645</v>
      </c>
      <c r="F201" s="304" t="s">
        <v>5644</v>
      </c>
      <c r="G201" s="304" t="s">
        <v>2528</v>
      </c>
      <c r="H201" s="304" t="s">
        <v>2529</v>
      </c>
      <c r="I201" s="303" t="s">
        <v>599</v>
      </c>
      <c r="J201" s="305" t="s">
        <v>5617</v>
      </c>
      <c r="K201" s="306">
        <v>2450000</v>
      </c>
    </row>
    <row r="202" spans="1:11" ht="33.75" x14ac:dyDescent="0.25">
      <c r="A202" s="303" t="s">
        <v>1622</v>
      </c>
      <c r="B202" s="303" t="s">
        <v>605</v>
      </c>
      <c r="C202" s="303" t="s">
        <v>606</v>
      </c>
      <c r="D202" s="303" t="s">
        <v>2120</v>
      </c>
      <c r="E202" s="304" t="s">
        <v>5646</v>
      </c>
      <c r="F202" s="304" t="s">
        <v>2120</v>
      </c>
      <c r="G202" s="304" t="s">
        <v>2528</v>
      </c>
      <c r="H202" s="304" t="s">
        <v>2529</v>
      </c>
      <c r="I202" s="303" t="s">
        <v>599</v>
      </c>
      <c r="J202" s="305" t="s">
        <v>5617</v>
      </c>
      <c r="K202" s="306">
        <v>2534000</v>
      </c>
    </row>
    <row r="203" spans="1:11" ht="33.75" x14ac:dyDescent="0.25">
      <c r="A203" s="303" t="s">
        <v>1624</v>
      </c>
      <c r="B203" s="303" t="s">
        <v>605</v>
      </c>
      <c r="C203" s="303" t="s">
        <v>606</v>
      </c>
      <c r="D203" s="303" t="s">
        <v>2120</v>
      </c>
      <c r="E203" s="304" t="s">
        <v>5647</v>
      </c>
      <c r="F203" s="304" t="s">
        <v>2120</v>
      </c>
      <c r="G203" s="304" t="s">
        <v>2528</v>
      </c>
      <c r="H203" s="304" t="s">
        <v>2529</v>
      </c>
      <c r="I203" s="303" t="s">
        <v>599</v>
      </c>
      <c r="J203" s="305" t="s">
        <v>5617</v>
      </c>
      <c r="K203" s="306">
        <v>2534000</v>
      </c>
    </row>
    <row r="204" spans="1:11" ht="33.75" x14ac:dyDescent="0.25">
      <c r="A204" s="303" t="s">
        <v>2045</v>
      </c>
      <c r="B204" s="303" t="s">
        <v>2415</v>
      </c>
      <c r="C204" s="303" t="s">
        <v>2416</v>
      </c>
      <c r="D204" s="303" t="s">
        <v>2469</v>
      </c>
      <c r="E204" s="304" t="s">
        <v>2527</v>
      </c>
      <c r="F204" s="304" t="s">
        <v>458</v>
      </c>
      <c r="G204" s="304" t="s">
        <v>2528</v>
      </c>
      <c r="H204" s="304" t="s">
        <v>2529</v>
      </c>
      <c r="I204" s="303" t="s">
        <v>599</v>
      </c>
      <c r="J204" s="305" t="s">
        <v>2530</v>
      </c>
      <c r="K204" s="306">
        <v>3267049</v>
      </c>
    </row>
    <row r="205" spans="1:11" ht="33.75" x14ac:dyDescent="0.25">
      <c r="A205" s="303" t="s">
        <v>2047</v>
      </c>
      <c r="B205" s="303" t="s">
        <v>2415</v>
      </c>
      <c r="C205" s="303" t="s">
        <v>2416</v>
      </c>
      <c r="D205" s="303" t="s">
        <v>2469</v>
      </c>
      <c r="E205" s="304" t="s">
        <v>2532</v>
      </c>
      <c r="F205" s="304" t="s">
        <v>458</v>
      </c>
      <c r="G205" s="304" t="s">
        <v>2528</v>
      </c>
      <c r="H205" s="304" t="s">
        <v>2529</v>
      </c>
      <c r="I205" s="303" t="s">
        <v>599</v>
      </c>
      <c r="J205" s="305" t="s">
        <v>2530</v>
      </c>
      <c r="K205" s="306">
        <v>3267049</v>
      </c>
    </row>
    <row r="206" spans="1:11" ht="33.75" x14ac:dyDescent="0.25">
      <c r="A206" s="303" t="s">
        <v>2049</v>
      </c>
      <c r="B206" s="303" t="s">
        <v>2415</v>
      </c>
      <c r="C206" s="303" t="s">
        <v>2416</v>
      </c>
      <c r="D206" s="303" t="s">
        <v>2469</v>
      </c>
      <c r="E206" s="304" t="s">
        <v>2534</v>
      </c>
      <c r="F206" s="304" t="s">
        <v>458</v>
      </c>
      <c r="G206" s="304" t="s">
        <v>2528</v>
      </c>
      <c r="H206" s="304" t="s">
        <v>2529</v>
      </c>
      <c r="I206" s="303" t="s">
        <v>599</v>
      </c>
      <c r="J206" s="305" t="s">
        <v>2530</v>
      </c>
      <c r="K206" s="306">
        <v>3267049</v>
      </c>
    </row>
    <row r="207" spans="1:11" ht="33.75" x14ac:dyDescent="0.25">
      <c r="A207" s="303" t="s">
        <v>2051</v>
      </c>
      <c r="B207" s="303" t="s">
        <v>2415</v>
      </c>
      <c r="C207" s="303" t="s">
        <v>2416</v>
      </c>
      <c r="D207" s="303" t="s">
        <v>2469</v>
      </c>
      <c r="E207" s="304" t="s">
        <v>2536</v>
      </c>
      <c r="F207" s="304" t="s">
        <v>458</v>
      </c>
      <c r="G207" s="304" t="s">
        <v>2528</v>
      </c>
      <c r="H207" s="304" t="s">
        <v>2529</v>
      </c>
      <c r="I207" s="303" t="s">
        <v>599</v>
      </c>
      <c r="J207" s="305" t="s">
        <v>2530</v>
      </c>
      <c r="K207" s="306">
        <v>3267049</v>
      </c>
    </row>
    <row r="208" spans="1:11" ht="33.75" x14ac:dyDescent="0.25">
      <c r="A208" s="303" t="s">
        <v>2053</v>
      </c>
      <c r="B208" s="303" t="s">
        <v>2415</v>
      </c>
      <c r="C208" s="303" t="s">
        <v>2416</v>
      </c>
      <c r="D208" s="303" t="s">
        <v>2469</v>
      </c>
      <c r="E208" s="304" t="s">
        <v>2538</v>
      </c>
      <c r="F208" s="304" t="s">
        <v>458</v>
      </c>
      <c r="G208" s="304" t="s">
        <v>2528</v>
      </c>
      <c r="H208" s="304" t="s">
        <v>2529</v>
      </c>
      <c r="I208" s="303" t="s">
        <v>599</v>
      </c>
      <c r="J208" s="305" t="s">
        <v>2530</v>
      </c>
      <c r="K208" s="306">
        <v>3267049</v>
      </c>
    </row>
    <row r="209" spans="1:11" ht="33.75" x14ac:dyDescent="0.25">
      <c r="A209" s="303" t="s">
        <v>2055</v>
      </c>
      <c r="B209" s="303" t="s">
        <v>2415</v>
      </c>
      <c r="C209" s="303" t="s">
        <v>2416</v>
      </c>
      <c r="D209" s="303" t="s">
        <v>2469</v>
      </c>
      <c r="E209" s="304" t="s">
        <v>2540</v>
      </c>
      <c r="F209" s="304" t="s">
        <v>458</v>
      </c>
      <c r="G209" s="304" t="s">
        <v>2528</v>
      </c>
      <c r="H209" s="304" t="s">
        <v>2529</v>
      </c>
      <c r="I209" s="303" t="s">
        <v>599</v>
      </c>
      <c r="J209" s="305" t="s">
        <v>2530</v>
      </c>
      <c r="K209" s="306">
        <v>3267049</v>
      </c>
    </row>
    <row r="210" spans="1:11" ht="33.75" x14ac:dyDescent="0.25">
      <c r="A210" s="303" t="s">
        <v>2057</v>
      </c>
      <c r="B210" s="303" t="s">
        <v>2415</v>
      </c>
      <c r="C210" s="303" t="s">
        <v>2416</v>
      </c>
      <c r="D210" s="303" t="s">
        <v>2469</v>
      </c>
      <c r="E210" s="304" t="s">
        <v>2542</v>
      </c>
      <c r="F210" s="304" t="s">
        <v>458</v>
      </c>
      <c r="G210" s="304" t="s">
        <v>2528</v>
      </c>
      <c r="H210" s="304" t="s">
        <v>2529</v>
      </c>
      <c r="I210" s="303" t="s">
        <v>599</v>
      </c>
      <c r="J210" s="305" t="s">
        <v>2530</v>
      </c>
      <c r="K210" s="306">
        <v>3267049</v>
      </c>
    </row>
    <row r="211" spans="1:11" ht="33.75" x14ac:dyDescent="0.25">
      <c r="A211" s="303" t="s">
        <v>2059</v>
      </c>
      <c r="B211" s="303" t="s">
        <v>2415</v>
      </c>
      <c r="C211" s="303" t="s">
        <v>2416</v>
      </c>
      <c r="D211" s="303" t="s">
        <v>2469</v>
      </c>
      <c r="E211" s="304" t="s">
        <v>2544</v>
      </c>
      <c r="F211" s="304" t="s">
        <v>458</v>
      </c>
      <c r="G211" s="304" t="s">
        <v>2528</v>
      </c>
      <c r="H211" s="304" t="s">
        <v>2529</v>
      </c>
      <c r="I211" s="303" t="s">
        <v>599</v>
      </c>
      <c r="J211" s="305" t="s">
        <v>2530</v>
      </c>
      <c r="K211" s="306">
        <v>3267049</v>
      </c>
    </row>
    <row r="212" spans="1:11" ht="33.75" x14ac:dyDescent="0.25">
      <c r="A212" s="303" t="s">
        <v>2061</v>
      </c>
      <c r="B212" s="303" t="s">
        <v>2415</v>
      </c>
      <c r="C212" s="303" t="s">
        <v>2416</v>
      </c>
      <c r="D212" s="303" t="s">
        <v>2469</v>
      </c>
      <c r="E212" s="304" t="s">
        <v>2546</v>
      </c>
      <c r="F212" s="304" t="s">
        <v>458</v>
      </c>
      <c r="G212" s="304" t="s">
        <v>2528</v>
      </c>
      <c r="H212" s="304" t="s">
        <v>2529</v>
      </c>
      <c r="I212" s="303" t="s">
        <v>599</v>
      </c>
      <c r="J212" s="305" t="s">
        <v>2530</v>
      </c>
      <c r="K212" s="306">
        <v>3267049</v>
      </c>
    </row>
    <row r="213" spans="1:11" ht="33.75" x14ac:dyDescent="0.25">
      <c r="A213" s="303" t="s">
        <v>2063</v>
      </c>
      <c r="B213" s="303" t="s">
        <v>2415</v>
      </c>
      <c r="C213" s="303" t="s">
        <v>2416</v>
      </c>
      <c r="D213" s="303" t="s">
        <v>2469</v>
      </c>
      <c r="E213" s="304" t="s">
        <v>2548</v>
      </c>
      <c r="F213" s="304" t="s">
        <v>458</v>
      </c>
      <c r="G213" s="304" t="s">
        <v>2528</v>
      </c>
      <c r="H213" s="304" t="s">
        <v>2529</v>
      </c>
      <c r="I213" s="303" t="s">
        <v>599</v>
      </c>
      <c r="J213" s="305" t="s">
        <v>2530</v>
      </c>
      <c r="K213" s="306">
        <v>3267049</v>
      </c>
    </row>
    <row r="214" spans="1:11" ht="33.75" x14ac:dyDescent="0.25">
      <c r="A214" s="303" t="s">
        <v>2065</v>
      </c>
      <c r="B214" s="303" t="s">
        <v>2415</v>
      </c>
      <c r="C214" s="303" t="s">
        <v>2416</v>
      </c>
      <c r="D214" s="303" t="s">
        <v>2469</v>
      </c>
      <c r="E214" s="304" t="s">
        <v>2550</v>
      </c>
      <c r="F214" s="304" t="s">
        <v>458</v>
      </c>
      <c r="G214" s="304" t="s">
        <v>2528</v>
      </c>
      <c r="H214" s="304" t="s">
        <v>2529</v>
      </c>
      <c r="I214" s="303" t="s">
        <v>599</v>
      </c>
      <c r="J214" s="305" t="s">
        <v>2530</v>
      </c>
      <c r="K214" s="306">
        <v>3267049</v>
      </c>
    </row>
    <row r="215" spans="1:11" ht="33.75" x14ac:dyDescent="0.25">
      <c r="A215" s="303" t="s">
        <v>2067</v>
      </c>
      <c r="B215" s="303" t="s">
        <v>2415</v>
      </c>
      <c r="C215" s="303" t="s">
        <v>2416</v>
      </c>
      <c r="D215" s="303" t="s">
        <v>2469</v>
      </c>
      <c r="E215" s="304" t="s">
        <v>2552</v>
      </c>
      <c r="F215" s="304" t="s">
        <v>458</v>
      </c>
      <c r="G215" s="304" t="s">
        <v>2528</v>
      </c>
      <c r="H215" s="304" t="s">
        <v>2529</v>
      </c>
      <c r="I215" s="303" t="s">
        <v>599</v>
      </c>
      <c r="J215" s="305" t="s">
        <v>2530</v>
      </c>
      <c r="K215" s="306">
        <v>3267049</v>
      </c>
    </row>
    <row r="216" spans="1:11" ht="33.75" x14ac:dyDescent="0.25">
      <c r="A216" s="303" t="s">
        <v>2069</v>
      </c>
      <c r="B216" s="303" t="s">
        <v>2415</v>
      </c>
      <c r="C216" s="303" t="s">
        <v>2416</v>
      </c>
      <c r="D216" s="303" t="s">
        <v>2469</v>
      </c>
      <c r="E216" s="304" t="s">
        <v>2554</v>
      </c>
      <c r="F216" s="304" t="s">
        <v>458</v>
      </c>
      <c r="G216" s="304" t="s">
        <v>2528</v>
      </c>
      <c r="H216" s="304" t="s">
        <v>2529</v>
      </c>
      <c r="I216" s="303" t="s">
        <v>599</v>
      </c>
      <c r="J216" s="305" t="s">
        <v>2530</v>
      </c>
      <c r="K216" s="306">
        <v>3267049</v>
      </c>
    </row>
    <row r="217" spans="1:11" ht="33.75" x14ac:dyDescent="0.25">
      <c r="A217" s="303" t="s">
        <v>2070</v>
      </c>
      <c r="B217" s="303" t="s">
        <v>2415</v>
      </c>
      <c r="C217" s="303" t="s">
        <v>2416</v>
      </c>
      <c r="D217" s="303" t="s">
        <v>2469</v>
      </c>
      <c r="E217" s="304" t="s">
        <v>2556</v>
      </c>
      <c r="F217" s="304" t="s">
        <v>458</v>
      </c>
      <c r="G217" s="304" t="s">
        <v>2528</v>
      </c>
      <c r="H217" s="304" t="s">
        <v>2529</v>
      </c>
      <c r="I217" s="303" t="s">
        <v>599</v>
      </c>
      <c r="J217" s="305" t="s">
        <v>2530</v>
      </c>
      <c r="K217" s="306">
        <v>3267049</v>
      </c>
    </row>
    <row r="218" spans="1:11" ht="33.75" x14ac:dyDescent="0.25">
      <c r="A218" s="303" t="s">
        <v>2072</v>
      </c>
      <c r="B218" s="303" t="s">
        <v>2415</v>
      </c>
      <c r="C218" s="303" t="s">
        <v>2416</v>
      </c>
      <c r="D218" s="303" t="s">
        <v>2469</v>
      </c>
      <c r="E218" s="304" t="s">
        <v>2558</v>
      </c>
      <c r="F218" s="304" t="s">
        <v>458</v>
      </c>
      <c r="G218" s="304" t="s">
        <v>2528</v>
      </c>
      <c r="H218" s="304" t="s">
        <v>2529</v>
      </c>
      <c r="I218" s="303" t="s">
        <v>599</v>
      </c>
      <c r="J218" s="305" t="s">
        <v>2530</v>
      </c>
      <c r="K218" s="306">
        <v>3267049</v>
      </c>
    </row>
    <row r="219" spans="1:11" ht="33.75" x14ac:dyDescent="0.25">
      <c r="A219" s="303" t="s">
        <v>2074</v>
      </c>
      <c r="B219" s="303" t="s">
        <v>2415</v>
      </c>
      <c r="C219" s="303" t="s">
        <v>2416</v>
      </c>
      <c r="D219" s="303" t="s">
        <v>2469</v>
      </c>
      <c r="E219" s="304" t="s">
        <v>2560</v>
      </c>
      <c r="F219" s="304" t="s">
        <v>458</v>
      </c>
      <c r="G219" s="304" t="s">
        <v>2528</v>
      </c>
      <c r="H219" s="304" t="s">
        <v>2529</v>
      </c>
      <c r="I219" s="303" t="s">
        <v>599</v>
      </c>
      <c r="J219" s="305" t="s">
        <v>2530</v>
      </c>
      <c r="K219" s="306">
        <v>3267049</v>
      </c>
    </row>
    <row r="220" spans="1:11" ht="33.75" x14ac:dyDescent="0.25">
      <c r="A220" s="303" t="s">
        <v>2077</v>
      </c>
      <c r="B220" s="303" t="s">
        <v>2415</v>
      </c>
      <c r="C220" s="303" t="s">
        <v>2416</v>
      </c>
      <c r="D220" s="303" t="s">
        <v>2469</v>
      </c>
      <c r="E220" s="304" t="s">
        <v>2562</v>
      </c>
      <c r="F220" s="304" t="s">
        <v>458</v>
      </c>
      <c r="G220" s="304" t="s">
        <v>2528</v>
      </c>
      <c r="H220" s="304" t="s">
        <v>2529</v>
      </c>
      <c r="I220" s="303" t="s">
        <v>599</v>
      </c>
      <c r="J220" s="305" t="s">
        <v>2530</v>
      </c>
      <c r="K220" s="306">
        <v>3267049</v>
      </c>
    </row>
    <row r="221" spans="1:11" ht="33.75" x14ac:dyDescent="0.25">
      <c r="A221" s="303" t="s">
        <v>2079</v>
      </c>
      <c r="B221" s="303" t="s">
        <v>2415</v>
      </c>
      <c r="C221" s="303" t="s">
        <v>2416</v>
      </c>
      <c r="D221" s="303" t="s">
        <v>2469</v>
      </c>
      <c r="E221" s="304" t="s">
        <v>2564</v>
      </c>
      <c r="F221" s="304" t="s">
        <v>458</v>
      </c>
      <c r="G221" s="304" t="s">
        <v>2528</v>
      </c>
      <c r="H221" s="304" t="s">
        <v>2529</v>
      </c>
      <c r="I221" s="303" t="s">
        <v>599</v>
      </c>
      <c r="J221" s="305" t="s">
        <v>2530</v>
      </c>
      <c r="K221" s="306">
        <v>3267049</v>
      </c>
    </row>
    <row r="222" spans="1:11" ht="33.75" x14ac:dyDescent="0.25">
      <c r="A222" s="303" t="s">
        <v>2081</v>
      </c>
      <c r="B222" s="303" t="s">
        <v>2415</v>
      </c>
      <c r="C222" s="303" t="s">
        <v>2416</v>
      </c>
      <c r="D222" s="303" t="s">
        <v>2469</v>
      </c>
      <c r="E222" s="304" t="s">
        <v>2566</v>
      </c>
      <c r="F222" s="304" t="s">
        <v>458</v>
      </c>
      <c r="G222" s="304" t="s">
        <v>2528</v>
      </c>
      <c r="H222" s="304" t="s">
        <v>2529</v>
      </c>
      <c r="I222" s="303" t="s">
        <v>599</v>
      </c>
      <c r="J222" s="305" t="s">
        <v>2530</v>
      </c>
      <c r="K222" s="306">
        <v>3267049</v>
      </c>
    </row>
    <row r="223" spans="1:11" ht="33.75" x14ac:dyDescent="0.25">
      <c r="A223" s="303" t="s">
        <v>2083</v>
      </c>
      <c r="B223" s="303" t="s">
        <v>2415</v>
      </c>
      <c r="C223" s="303" t="s">
        <v>2416</v>
      </c>
      <c r="D223" s="303" t="s">
        <v>2469</v>
      </c>
      <c r="E223" s="304" t="s">
        <v>2568</v>
      </c>
      <c r="F223" s="304" t="s">
        <v>458</v>
      </c>
      <c r="G223" s="304" t="s">
        <v>2528</v>
      </c>
      <c r="H223" s="304" t="s">
        <v>2529</v>
      </c>
      <c r="I223" s="303" t="s">
        <v>599</v>
      </c>
      <c r="J223" s="305" t="s">
        <v>2530</v>
      </c>
      <c r="K223" s="306">
        <v>3267049</v>
      </c>
    </row>
    <row r="224" spans="1:11" ht="33.75" x14ac:dyDescent="0.25">
      <c r="A224" s="303" t="s">
        <v>2089</v>
      </c>
      <c r="B224" s="303" t="s">
        <v>2415</v>
      </c>
      <c r="C224" s="303" t="s">
        <v>2416</v>
      </c>
      <c r="D224" s="303" t="s">
        <v>2469</v>
      </c>
      <c r="E224" s="304" t="s">
        <v>2570</v>
      </c>
      <c r="F224" s="304" t="s">
        <v>458</v>
      </c>
      <c r="G224" s="304" t="s">
        <v>2528</v>
      </c>
      <c r="H224" s="304" t="s">
        <v>2529</v>
      </c>
      <c r="I224" s="303" t="s">
        <v>599</v>
      </c>
      <c r="J224" s="305" t="s">
        <v>2530</v>
      </c>
      <c r="K224" s="306">
        <v>3267049</v>
      </c>
    </row>
    <row r="225" spans="1:11" ht="33.75" x14ac:dyDescent="0.25">
      <c r="A225" s="303" t="s">
        <v>2091</v>
      </c>
      <c r="B225" s="303" t="s">
        <v>2415</v>
      </c>
      <c r="C225" s="303" t="s">
        <v>2416</v>
      </c>
      <c r="D225" s="303" t="s">
        <v>2469</v>
      </c>
      <c r="E225" s="304" t="s">
        <v>2572</v>
      </c>
      <c r="F225" s="304" t="s">
        <v>458</v>
      </c>
      <c r="G225" s="304" t="s">
        <v>2528</v>
      </c>
      <c r="H225" s="304" t="s">
        <v>2529</v>
      </c>
      <c r="I225" s="303" t="s">
        <v>599</v>
      </c>
      <c r="J225" s="305" t="s">
        <v>2530</v>
      </c>
      <c r="K225" s="306">
        <v>3267049</v>
      </c>
    </row>
    <row r="226" spans="1:11" ht="33.75" x14ac:dyDescent="0.25">
      <c r="A226" s="303" t="s">
        <v>2093</v>
      </c>
      <c r="B226" s="303" t="s">
        <v>2415</v>
      </c>
      <c r="C226" s="303" t="s">
        <v>2416</v>
      </c>
      <c r="D226" s="303" t="s">
        <v>2469</v>
      </c>
      <c r="E226" s="304" t="s">
        <v>2574</v>
      </c>
      <c r="F226" s="304" t="s">
        <v>458</v>
      </c>
      <c r="G226" s="304" t="s">
        <v>2528</v>
      </c>
      <c r="H226" s="304" t="s">
        <v>2529</v>
      </c>
      <c r="I226" s="303" t="s">
        <v>599</v>
      </c>
      <c r="J226" s="305" t="s">
        <v>2530</v>
      </c>
      <c r="K226" s="306">
        <v>3267049</v>
      </c>
    </row>
    <row r="227" spans="1:11" ht="33.75" x14ac:dyDescent="0.25">
      <c r="A227" s="303" t="s">
        <v>2472</v>
      </c>
      <c r="B227" s="303" t="s">
        <v>2415</v>
      </c>
      <c r="C227" s="303" t="s">
        <v>2416</v>
      </c>
      <c r="D227" s="303" t="s">
        <v>2646</v>
      </c>
      <c r="E227" s="304" t="s">
        <v>2912</v>
      </c>
      <c r="F227" s="304" t="s">
        <v>457</v>
      </c>
      <c r="G227" s="304" t="s">
        <v>2528</v>
      </c>
      <c r="H227" s="304" t="s">
        <v>2529</v>
      </c>
      <c r="I227" s="303" t="s">
        <v>599</v>
      </c>
      <c r="J227" s="305" t="s">
        <v>2649</v>
      </c>
      <c r="K227" s="306">
        <v>2072919</v>
      </c>
    </row>
    <row r="228" spans="1:11" ht="33.75" x14ac:dyDescent="0.25">
      <c r="A228" s="303" t="s">
        <v>2474</v>
      </c>
      <c r="B228" s="303" t="s">
        <v>2415</v>
      </c>
      <c r="C228" s="303" t="s">
        <v>2416</v>
      </c>
      <c r="D228" s="303" t="s">
        <v>2646</v>
      </c>
      <c r="E228" s="304" t="s">
        <v>2914</v>
      </c>
      <c r="F228" s="304" t="s">
        <v>457</v>
      </c>
      <c r="G228" s="304" t="s">
        <v>2528</v>
      </c>
      <c r="H228" s="304" t="s">
        <v>2529</v>
      </c>
      <c r="I228" s="303" t="s">
        <v>599</v>
      </c>
      <c r="J228" s="305" t="s">
        <v>2649</v>
      </c>
      <c r="K228" s="306">
        <v>2072919</v>
      </c>
    </row>
    <row r="229" spans="1:11" ht="33.75" x14ac:dyDescent="0.25">
      <c r="A229" s="303" t="s">
        <v>2476</v>
      </c>
      <c r="B229" s="303" t="s">
        <v>2415</v>
      </c>
      <c r="C229" s="303" t="s">
        <v>2416</v>
      </c>
      <c r="D229" s="303" t="s">
        <v>2646</v>
      </c>
      <c r="E229" s="304" t="s">
        <v>2916</v>
      </c>
      <c r="F229" s="304" t="s">
        <v>457</v>
      </c>
      <c r="G229" s="304" t="s">
        <v>2528</v>
      </c>
      <c r="H229" s="304" t="s">
        <v>2529</v>
      </c>
      <c r="I229" s="303" t="s">
        <v>599</v>
      </c>
      <c r="J229" s="305" t="s">
        <v>2649</v>
      </c>
      <c r="K229" s="306">
        <v>2072919</v>
      </c>
    </row>
    <row r="230" spans="1:11" ht="33.75" x14ac:dyDescent="0.25">
      <c r="A230" s="303" t="s">
        <v>2479</v>
      </c>
      <c r="B230" s="303" t="s">
        <v>2415</v>
      </c>
      <c r="C230" s="303" t="s">
        <v>2416</v>
      </c>
      <c r="D230" s="303" t="s">
        <v>2646</v>
      </c>
      <c r="E230" s="304" t="s">
        <v>2918</v>
      </c>
      <c r="F230" s="304" t="s">
        <v>457</v>
      </c>
      <c r="G230" s="304" t="s">
        <v>2528</v>
      </c>
      <c r="H230" s="304" t="s">
        <v>2529</v>
      </c>
      <c r="I230" s="303" t="s">
        <v>599</v>
      </c>
      <c r="J230" s="305" t="s">
        <v>2649</v>
      </c>
      <c r="K230" s="306">
        <v>2072919</v>
      </c>
    </row>
    <row r="231" spans="1:11" ht="33.75" x14ac:dyDescent="0.25">
      <c r="A231" s="303" t="s">
        <v>2481</v>
      </c>
      <c r="B231" s="303" t="s">
        <v>2415</v>
      </c>
      <c r="C231" s="303" t="s">
        <v>2416</v>
      </c>
      <c r="D231" s="303" t="s">
        <v>2646</v>
      </c>
      <c r="E231" s="304" t="s">
        <v>2920</v>
      </c>
      <c r="F231" s="304" t="s">
        <v>457</v>
      </c>
      <c r="G231" s="304" t="s">
        <v>2528</v>
      </c>
      <c r="H231" s="304" t="s">
        <v>2529</v>
      </c>
      <c r="I231" s="303" t="s">
        <v>599</v>
      </c>
      <c r="J231" s="305" t="s">
        <v>2649</v>
      </c>
      <c r="K231" s="306">
        <v>2072919</v>
      </c>
    </row>
    <row r="232" spans="1:11" ht="33.75" x14ac:dyDescent="0.25">
      <c r="A232" s="303" t="s">
        <v>2486</v>
      </c>
      <c r="B232" s="303" t="s">
        <v>2415</v>
      </c>
      <c r="C232" s="303" t="s">
        <v>2416</v>
      </c>
      <c r="D232" s="303" t="s">
        <v>2646</v>
      </c>
      <c r="E232" s="304" t="s">
        <v>2922</v>
      </c>
      <c r="F232" s="304" t="s">
        <v>457</v>
      </c>
      <c r="G232" s="304" t="s">
        <v>2528</v>
      </c>
      <c r="H232" s="304" t="s">
        <v>2529</v>
      </c>
      <c r="I232" s="303" t="s">
        <v>599</v>
      </c>
      <c r="J232" s="305" t="s">
        <v>2649</v>
      </c>
      <c r="K232" s="306">
        <v>2072919</v>
      </c>
    </row>
    <row r="233" spans="1:11" ht="33.75" x14ac:dyDescent="0.25">
      <c r="A233" s="303" t="s">
        <v>2488</v>
      </c>
      <c r="B233" s="303" t="s">
        <v>2415</v>
      </c>
      <c r="C233" s="303" t="s">
        <v>2416</v>
      </c>
      <c r="D233" s="303" t="s">
        <v>2646</v>
      </c>
      <c r="E233" s="304" t="s">
        <v>2924</v>
      </c>
      <c r="F233" s="304" t="s">
        <v>457</v>
      </c>
      <c r="G233" s="304" t="s">
        <v>2528</v>
      </c>
      <c r="H233" s="304" t="s">
        <v>2529</v>
      </c>
      <c r="I233" s="303" t="s">
        <v>599</v>
      </c>
      <c r="J233" s="305" t="s">
        <v>2649</v>
      </c>
      <c r="K233" s="306">
        <v>2072919</v>
      </c>
    </row>
    <row r="234" spans="1:11" ht="33.75" x14ac:dyDescent="0.25">
      <c r="A234" s="303" t="s">
        <v>2490</v>
      </c>
      <c r="B234" s="303" t="s">
        <v>2415</v>
      </c>
      <c r="C234" s="303" t="s">
        <v>2416</v>
      </c>
      <c r="D234" s="303" t="s">
        <v>2646</v>
      </c>
      <c r="E234" s="304" t="s">
        <v>2926</v>
      </c>
      <c r="F234" s="304" t="s">
        <v>457</v>
      </c>
      <c r="G234" s="304" t="s">
        <v>2528</v>
      </c>
      <c r="H234" s="304" t="s">
        <v>2529</v>
      </c>
      <c r="I234" s="303" t="s">
        <v>599</v>
      </c>
      <c r="J234" s="305" t="s">
        <v>2649</v>
      </c>
      <c r="K234" s="306">
        <v>2072919</v>
      </c>
    </row>
    <row r="235" spans="1:11" ht="33.75" x14ac:dyDescent="0.25">
      <c r="A235" s="303" t="s">
        <v>2492</v>
      </c>
      <c r="B235" s="303" t="s">
        <v>2415</v>
      </c>
      <c r="C235" s="303" t="s">
        <v>2416</v>
      </c>
      <c r="D235" s="303" t="s">
        <v>2646</v>
      </c>
      <c r="E235" s="304" t="s">
        <v>2928</v>
      </c>
      <c r="F235" s="304" t="s">
        <v>457</v>
      </c>
      <c r="G235" s="304" t="s">
        <v>2528</v>
      </c>
      <c r="H235" s="304" t="s">
        <v>2529</v>
      </c>
      <c r="I235" s="303" t="s">
        <v>599</v>
      </c>
      <c r="J235" s="305" t="s">
        <v>2649</v>
      </c>
      <c r="K235" s="306">
        <v>2072919</v>
      </c>
    </row>
    <row r="236" spans="1:11" ht="33.75" x14ac:dyDescent="0.25">
      <c r="A236" s="303" t="s">
        <v>2494</v>
      </c>
      <c r="B236" s="303" t="s">
        <v>2415</v>
      </c>
      <c r="C236" s="303" t="s">
        <v>2416</v>
      </c>
      <c r="D236" s="303" t="s">
        <v>2646</v>
      </c>
      <c r="E236" s="304" t="s">
        <v>2930</v>
      </c>
      <c r="F236" s="304" t="s">
        <v>457</v>
      </c>
      <c r="G236" s="304" t="s">
        <v>2528</v>
      </c>
      <c r="H236" s="304" t="s">
        <v>2529</v>
      </c>
      <c r="I236" s="303" t="s">
        <v>599</v>
      </c>
      <c r="J236" s="305" t="s">
        <v>2649</v>
      </c>
      <c r="K236" s="306">
        <v>2072919</v>
      </c>
    </row>
    <row r="237" spans="1:11" ht="33.75" x14ac:dyDescent="0.25">
      <c r="A237" s="303" t="s">
        <v>2496</v>
      </c>
      <c r="B237" s="303" t="s">
        <v>2415</v>
      </c>
      <c r="C237" s="303" t="s">
        <v>2416</v>
      </c>
      <c r="D237" s="303" t="s">
        <v>2646</v>
      </c>
      <c r="E237" s="304" t="s">
        <v>2932</v>
      </c>
      <c r="F237" s="304" t="s">
        <v>457</v>
      </c>
      <c r="G237" s="304" t="s">
        <v>2528</v>
      </c>
      <c r="H237" s="304" t="s">
        <v>2529</v>
      </c>
      <c r="I237" s="303" t="s">
        <v>599</v>
      </c>
      <c r="J237" s="305" t="s">
        <v>2649</v>
      </c>
      <c r="K237" s="306">
        <v>2072919</v>
      </c>
    </row>
    <row r="238" spans="1:11" ht="33.75" x14ac:dyDescent="0.25">
      <c r="A238" s="303" t="s">
        <v>2498</v>
      </c>
      <c r="B238" s="303" t="s">
        <v>2415</v>
      </c>
      <c r="C238" s="303" t="s">
        <v>2416</v>
      </c>
      <c r="D238" s="303" t="s">
        <v>2646</v>
      </c>
      <c r="E238" s="304" t="s">
        <v>2934</v>
      </c>
      <c r="F238" s="304" t="s">
        <v>457</v>
      </c>
      <c r="G238" s="304" t="s">
        <v>2528</v>
      </c>
      <c r="H238" s="304" t="s">
        <v>2529</v>
      </c>
      <c r="I238" s="303" t="s">
        <v>599</v>
      </c>
      <c r="J238" s="305" t="s">
        <v>2649</v>
      </c>
      <c r="K238" s="306">
        <v>2072919</v>
      </c>
    </row>
    <row r="239" spans="1:11" ht="33.75" x14ac:dyDescent="0.25">
      <c r="A239" s="303" t="s">
        <v>2500</v>
      </c>
      <c r="B239" s="303" t="s">
        <v>2415</v>
      </c>
      <c r="C239" s="303" t="s">
        <v>2416</v>
      </c>
      <c r="D239" s="303" t="s">
        <v>2646</v>
      </c>
      <c r="E239" s="304" t="s">
        <v>2936</v>
      </c>
      <c r="F239" s="304" t="s">
        <v>457</v>
      </c>
      <c r="G239" s="304" t="s">
        <v>2528</v>
      </c>
      <c r="H239" s="304" t="s">
        <v>2529</v>
      </c>
      <c r="I239" s="303" t="s">
        <v>599</v>
      </c>
      <c r="J239" s="305" t="s">
        <v>2649</v>
      </c>
      <c r="K239" s="306">
        <v>2072919</v>
      </c>
    </row>
    <row r="240" spans="1:11" ht="33.75" x14ac:dyDescent="0.25">
      <c r="A240" s="303" t="s">
        <v>2502</v>
      </c>
      <c r="B240" s="303" t="s">
        <v>2415</v>
      </c>
      <c r="C240" s="303" t="s">
        <v>2416</v>
      </c>
      <c r="D240" s="303" t="s">
        <v>2646</v>
      </c>
      <c r="E240" s="304" t="s">
        <v>2938</v>
      </c>
      <c r="F240" s="304" t="s">
        <v>457</v>
      </c>
      <c r="G240" s="304" t="s">
        <v>2528</v>
      </c>
      <c r="H240" s="304" t="s">
        <v>2529</v>
      </c>
      <c r="I240" s="303" t="s">
        <v>599</v>
      </c>
      <c r="J240" s="305" t="s">
        <v>2649</v>
      </c>
      <c r="K240" s="306">
        <v>2072919</v>
      </c>
    </row>
    <row r="241" spans="1:11" ht="33.75" x14ac:dyDescent="0.25">
      <c r="A241" s="303" t="s">
        <v>2504</v>
      </c>
      <c r="B241" s="303" t="s">
        <v>2415</v>
      </c>
      <c r="C241" s="303" t="s">
        <v>2416</v>
      </c>
      <c r="D241" s="303" t="s">
        <v>2646</v>
      </c>
      <c r="E241" s="304" t="s">
        <v>2940</v>
      </c>
      <c r="F241" s="304" t="s">
        <v>457</v>
      </c>
      <c r="G241" s="304" t="s">
        <v>2528</v>
      </c>
      <c r="H241" s="304" t="s">
        <v>2529</v>
      </c>
      <c r="I241" s="303" t="s">
        <v>599</v>
      </c>
      <c r="J241" s="305" t="s">
        <v>2649</v>
      </c>
      <c r="K241" s="306">
        <v>2072919</v>
      </c>
    </row>
    <row r="242" spans="1:11" ht="33.75" x14ac:dyDescent="0.25">
      <c r="A242" s="303" t="s">
        <v>2506</v>
      </c>
      <c r="B242" s="303" t="s">
        <v>2415</v>
      </c>
      <c r="C242" s="303" t="s">
        <v>2416</v>
      </c>
      <c r="D242" s="303" t="s">
        <v>2646</v>
      </c>
      <c r="E242" s="304" t="s">
        <v>2942</v>
      </c>
      <c r="F242" s="304" t="s">
        <v>457</v>
      </c>
      <c r="G242" s="304" t="s">
        <v>2528</v>
      </c>
      <c r="H242" s="304" t="s">
        <v>2529</v>
      </c>
      <c r="I242" s="303" t="s">
        <v>599</v>
      </c>
      <c r="J242" s="305" t="s">
        <v>2649</v>
      </c>
      <c r="K242" s="306">
        <v>2072919</v>
      </c>
    </row>
    <row r="243" spans="1:11" ht="33.75" x14ac:dyDescent="0.25">
      <c r="A243" s="303" t="s">
        <v>2508</v>
      </c>
      <c r="B243" s="303" t="s">
        <v>2415</v>
      </c>
      <c r="C243" s="303" t="s">
        <v>2416</v>
      </c>
      <c r="D243" s="303" t="s">
        <v>2646</v>
      </c>
      <c r="E243" s="304" t="s">
        <v>2944</v>
      </c>
      <c r="F243" s="304" t="s">
        <v>457</v>
      </c>
      <c r="G243" s="304" t="s">
        <v>2528</v>
      </c>
      <c r="H243" s="304" t="s">
        <v>2529</v>
      </c>
      <c r="I243" s="303" t="s">
        <v>599</v>
      </c>
      <c r="J243" s="305" t="s">
        <v>2649</v>
      </c>
      <c r="K243" s="306">
        <v>2072919</v>
      </c>
    </row>
    <row r="244" spans="1:11" ht="33.75" x14ac:dyDescent="0.25">
      <c r="A244" s="303" t="s">
        <v>2510</v>
      </c>
      <c r="B244" s="303" t="s">
        <v>2415</v>
      </c>
      <c r="C244" s="303" t="s">
        <v>2416</v>
      </c>
      <c r="D244" s="303" t="s">
        <v>2646</v>
      </c>
      <c r="E244" s="304" t="s">
        <v>2946</v>
      </c>
      <c r="F244" s="304" t="s">
        <v>457</v>
      </c>
      <c r="G244" s="304" t="s">
        <v>2528</v>
      </c>
      <c r="H244" s="304" t="s">
        <v>2529</v>
      </c>
      <c r="I244" s="303" t="s">
        <v>599</v>
      </c>
      <c r="J244" s="305" t="s">
        <v>2649</v>
      </c>
      <c r="K244" s="306">
        <v>2072919</v>
      </c>
    </row>
    <row r="245" spans="1:11" ht="33.75" x14ac:dyDescent="0.25">
      <c r="A245" s="303" t="s">
        <v>2512</v>
      </c>
      <c r="B245" s="303" t="s">
        <v>2415</v>
      </c>
      <c r="C245" s="303" t="s">
        <v>2416</v>
      </c>
      <c r="D245" s="303" t="s">
        <v>2646</v>
      </c>
      <c r="E245" s="304" t="s">
        <v>2948</v>
      </c>
      <c r="F245" s="304" t="s">
        <v>457</v>
      </c>
      <c r="G245" s="304" t="s">
        <v>2528</v>
      </c>
      <c r="H245" s="304" t="s">
        <v>2529</v>
      </c>
      <c r="I245" s="303" t="s">
        <v>599</v>
      </c>
      <c r="J245" s="305" t="s">
        <v>2649</v>
      </c>
      <c r="K245" s="306">
        <v>2072919</v>
      </c>
    </row>
    <row r="246" spans="1:11" ht="33.75" x14ac:dyDescent="0.25">
      <c r="A246" s="303" t="s">
        <v>2514</v>
      </c>
      <c r="B246" s="303" t="s">
        <v>2415</v>
      </c>
      <c r="C246" s="303" t="s">
        <v>2416</v>
      </c>
      <c r="D246" s="303" t="s">
        <v>2646</v>
      </c>
      <c r="E246" s="304" t="s">
        <v>2950</v>
      </c>
      <c r="F246" s="304" t="s">
        <v>457</v>
      </c>
      <c r="G246" s="304" t="s">
        <v>2528</v>
      </c>
      <c r="H246" s="304" t="s">
        <v>2529</v>
      </c>
      <c r="I246" s="303" t="s">
        <v>599</v>
      </c>
      <c r="J246" s="305" t="s">
        <v>2649</v>
      </c>
      <c r="K246" s="306">
        <v>2072919</v>
      </c>
    </row>
    <row r="247" spans="1:11" ht="33.75" x14ac:dyDescent="0.25">
      <c r="A247" s="303" t="s">
        <v>2516</v>
      </c>
      <c r="B247" s="303" t="s">
        <v>2415</v>
      </c>
      <c r="C247" s="303" t="s">
        <v>2416</v>
      </c>
      <c r="D247" s="303" t="s">
        <v>2646</v>
      </c>
      <c r="E247" s="304" t="s">
        <v>2952</v>
      </c>
      <c r="F247" s="304" t="s">
        <v>457</v>
      </c>
      <c r="G247" s="304" t="s">
        <v>2528</v>
      </c>
      <c r="H247" s="304" t="s">
        <v>2529</v>
      </c>
      <c r="I247" s="303" t="s">
        <v>599</v>
      </c>
      <c r="J247" s="305" t="s">
        <v>2649</v>
      </c>
      <c r="K247" s="306">
        <v>2072919</v>
      </c>
    </row>
    <row r="248" spans="1:11" ht="33.75" x14ac:dyDescent="0.25">
      <c r="A248" s="303" t="s">
        <v>2518</v>
      </c>
      <c r="B248" s="303" t="s">
        <v>2415</v>
      </c>
      <c r="C248" s="303" t="s">
        <v>2416</v>
      </c>
      <c r="D248" s="303" t="s">
        <v>2646</v>
      </c>
      <c r="E248" s="304" t="s">
        <v>2954</v>
      </c>
      <c r="F248" s="304" t="s">
        <v>457</v>
      </c>
      <c r="G248" s="304" t="s">
        <v>2528</v>
      </c>
      <c r="H248" s="304" t="s">
        <v>2529</v>
      </c>
      <c r="I248" s="303" t="s">
        <v>599</v>
      </c>
      <c r="J248" s="305" t="s">
        <v>2649</v>
      </c>
      <c r="K248" s="306">
        <v>2072919</v>
      </c>
    </row>
    <row r="249" spans="1:11" ht="33.75" x14ac:dyDescent="0.25">
      <c r="A249" s="303" t="s">
        <v>2520</v>
      </c>
      <c r="B249" s="303" t="s">
        <v>2415</v>
      </c>
      <c r="C249" s="303" t="s">
        <v>2416</v>
      </c>
      <c r="D249" s="303" t="s">
        <v>2646</v>
      </c>
      <c r="E249" s="304" t="s">
        <v>2956</v>
      </c>
      <c r="F249" s="304" t="s">
        <v>457</v>
      </c>
      <c r="G249" s="304" t="s">
        <v>2528</v>
      </c>
      <c r="H249" s="304" t="s">
        <v>2529</v>
      </c>
      <c r="I249" s="303" t="s">
        <v>599</v>
      </c>
      <c r="J249" s="305" t="s">
        <v>2649</v>
      </c>
      <c r="K249" s="306">
        <v>2072919</v>
      </c>
    </row>
    <row r="250" spans="1:11" ht="33.75" x14ac:dyDescent="0.25">
      <c r="A250" s="303" t="s">
        <v>2522</v>
      </c>
      <c r="B250" s="303" t="s">
        <v>2415</v>
      </c>
      <c r="C250" s="303" t="s">
        <v>2416</v>
      </c>
      <c r="D250" s="303" t="s">
        <v>2646</v>
      </c>
      <c r="E250" s="304" t="s">
        <v>2958</v>
      </c>
      <c r="F250" s="304" t="s">
        <v>457</v>
      </c>
      <c r="G250" s="304" t="s">
        <v>2528</v>
      </c>
      <c r="H250" s="304" t="s">
        <v>2529</v>
      </c>
      <c r="I250" s="303" t="s">
        <v>599</v>
      </c>
      <c r="J250" s="305" t="s">
        <v>2649</v>
      </c>
      <c r="K250" s="306">
        <v>2072919</v>
      </c>
    </row>
    <row r="251" spans="1:11" ht="33.75" x14ac:dyDescent="0.25">
      <c r="A251" s="303" t="s">
        <v>2524</v>
      </c>
      <c r="B251" s="303" t="s">
        <v>2415</v>
      </c>
      <c r="C251" s="303" t="s">
        <v>2416</v>
      </c>
      <c r="D251" s="303" t="s">
        <v>2646</v>
      </c>
      <c r="E251" s="304" t="s">
        <v>2960</v>
      </c>
      <c r="F251" s="304" t="s">
        <v>457</v>
      </c>
      <c r="G251" s="304" t="s">
        <v>2528</v>
      </c>
      <c r="H251" s="304" t="s">
        <v>2529</v>
      </c>
      <c r="I251" s="303" t="s">
        <v>599</v>
      </c>
      <c r="J251" s="305" t="s">
        <v>2649</v>
      </c>
      <c r="K251" s="306">
        <v>2072919</v>
      </c>
    </row>
    <row r="252" spans="1:11" ht="33.75" x14ac:dyDescent="0.25">
      <c r="A252" s="303" t="s">
        <v>2526</v>
      </c>
      <c r="B252" s="303" t="s">
        <v>2415</v>
      </c>
      <c r="C252" s="303" t="s">
        <v>2416</v>
      </c>
      <c r="D252" s="303" t="s">
        <v>2646</v>
      </c>
      <c r="E252" s="304" t="s">
        <v>2962</v>
      </c>
      <c r="F252" s="304" t="s">
        <v>457</v>
      </c>
      <c r="G252" s="304" t="s">
        <v>2528</v>
      </c>
      <c r="H252" s="304" t="s">
        <v>2529</v>
      </c>
      <c r="I252" s="303" t="s">
        <v>599</v>
      </c>
      <c r="J252" s="305" t="s">
        <v>2649</v>
      </c>
      <c r="K252" s="306">
        <v>2072919</v>
      </c>
    </row>
    <row r="253" spans="1:11" ht="33.75" x14ac:dyDescent="0.25">
      <c r="A253" s="303" t="s">
        <v>2531</v>
      </c>
      <c r="B253" s="303" t="s">
        <v>2415</v>
      </c>
      <c r="C253" s="303" t="s">
        <v>2416</v>
      </c>
      <c r="D253" s="303" t="s">
        <v>2646</v>
      </c>
      <c r="E253" s="304" t="s">
        <v>2964</v>
      </c>
      <c r="F253" s="304" t="s">
        <v>457</v>
      </c>
      <c r="G253" s="304" t="s">
        <v>2528</v>
      </c>
      <c r="H253" s="304" t="s">
        <v>2529</v>
      </c>
      <c r="I253" s="303" t="s">
        <v>599</v>
      </c>
      <c r="J253" s="305" t="s">
        <v>2649</v>
      </c>
      <c r="K253" s="306">
        <v>2072919</v>
      </c>
    </row>
    <row r="254" spans="1:11" ht="33.75" x14ac:dyDescent="0.25">
      <c r="A254" s="303" t="s">
        <v>2533</v>
      </c>
      <c r="B254" s="303" t="s">
        <v>2415</v>
      </c>
      <c r="C254" s="303" t="s">
        <v>2416</v>
      </c>
      <c r="D254" s="303" t="s">
        <v>2646</v>
      </c>
      <c r="E254" s="304" t="s">
        <v>2966</v>
      </c>
      <c r="F254" s="304" t="s">
        <v>457</v>
      </c>
      <c r="G254" s="304" t="s">
        <v>2528</v>
      </c>
      <c r="H254" s="304" t="s">
        <v>2529</v>
      </c>
      <c r="I254" s="303" t="s">
        <v>599</v>
      </c>
      <c r="J254" s="305" t="s">
        <v>2649</v>
      </c>
      <c r="K254" s="306">
        <v>2072919</v>
      </c>
    </row>
    <row r="255" spans="1:11" ht="33.75" x14ac:dyDescent="0.25">
      <c r="A255" s="303" t="s">
        <v>2535</v>
      </c>
      <c r="B255" s="303" t="s">
        <v>2415</v>
      </c>
      <c r="C255" s="303" t="s">
        <v>2416</v>
      </c>
      <c r="D255" s="303" t="s">
        <v>2646</v>
      </c>
      <c r="E255" s="304" t="s">
        <v>2968</v>
      </c>
      <c r="F255" s="304" t="s">
        <v>457</v>
      </c>
      <c r="G255" s="304" t="s">
        <v>2528</v>
      </c>
      <c r="H255" s="304" t="s">
        <v>2529</v>
      </c>
      <c r="I255" s="303" t="s">
        <v>599</v>
      </c>
      <c r="J255" s="305" t="s">
        <v>2649</v>
      </c>
      <c r="K255" s="306">
        <v>2072919</v>
      </c>
    </row>
    <row r="256" spans="1:11" ht="33.75" x14ac:dyDescent="0.25">
      <c r="A256" s="303" t="s">
        <v>2537</v>
      </c>
      <c r="B256" s="303" t="s">
        <v>2415</v>
      </c>
      <c r="C256" s="303" t="s">
        <v>2416</v>
      </c>
      <c r="D256" s="303" t="s">
        <v>2646</v>
      </c>
      <c r="E256" s="304" t="s">
        <v>2970</v>
      </c>
      <c r="F256" s="304" t="s">
        <v>457</v>
      </c>
      <c r="G256" s="304" t="s">
        <v>2528</v>
      </c>
      <c r="H256" s="304" t="s">
        <v>2529</v>
      </c>
      <c r="I256" s="303" t="s">
        <v>599</v>
      </c>
      <c r="J256" s="305" t="s">
        <v>2649</v>
      </c>
      <c r="K256" s="306">
        <v>2072919</v>
      </c>
    </row>
    <row r="257" spans="1:11" ht="33.75" x14ac:dyDescent="0.25">
      <c r="A257" s="303" t="s">
        <v>2539</v>
      </c>
      <c r="B257" s="303" t="s">
        <v>2415</v>
      </c>
      <c r="C257" s="303" t="s">
        <v>2416</v>
      </c>
      <c r="D257" s="303" t="s">
        <v>2646</v>
      </c>
      <c r="E257" s="304" t="s">
        <v>2972</v>
      </c>
      <c r="F257" s="304" t="s">
        <v>457</v>
      </c>
      <c r="G257" s="304" t="s">
        <v>2528</v>
      </c>
      <c r="H257" s="304" t="s">
        <v>2529</v>
      </c>
      <c r="I257" s="303" t="s">
        <v>599</v>
      </c>
      <c r="J257" s="305" t="s">
        <v>2649</v>
      </c>
      <c r="K257" s="306">
        <v>2072919</v>
      </c>
    </row>
    <row r="258" spans="1:11" ht="33.75" x14ac:dyDescent="0.25">
      <c r="A258" s="303" t="s">
        <v>2541</v>
      </c>
      <c r="B258" s="303" t="s">
        <v>2415</v>
      </c>
      <c r="C258" s="303" t="s">
        <v>2416</v>
      </c>
      <c r="D258" s="303" t="s">
        <v>2646</v>
      </c>
      <c r="E258" s="304" t="s">
        <v>2974</v>
      </c>
      <c r="F258" s="304" t="s">
        <v>457</v>
      </c>
      <c r="G258" s="304" t="s">
        <v>2528</v>
      </c>
      <c r="H258" s="304" t="s">
        <v>2529</v>
      </c>
      <c r="I258" s="303" t="s">
        <v>599</v>
      </c>
      <c r="J258" s="305" t="s">
        <v>2649</v>
      </c>
      <c r="K258" s="306">
        <v>2072919</v>
      </c>
    </row>
    <row r="259" spans="1:11" ht="33.75" x14ac:dyDescent="0.25">
      <c r="A259" s="303" t="s">
        <v>2543</v>
      </c>
      <c r="B259" s="303" t="s">
        <v>2415</v>
      </c>
      <c r="C259" s="303" t="s">
        <v>2416</v>
      </c>
      <c r="D259" s="303" t="s">
        <v>2646</v>
      </c>
      <c r="E259" s="304" t="s">
        <v>2976</v>
      </c>
      <c r="F259" s="304" t="s">
        <v>457</v>
      </c>
      <c r="G259" s="304" t="s">
        <v>2528</v>
      </c>
      <c r="H259" s="304" t="s">
        <v>2529</v>
      </c>
      <c r="I259" s="303" t="s">
        <v>599</v>
      </c>
      <c r="J259" s="305" t="s">
        <v>2649</v>
      </c>
      <c r="K259" s="306">
        <v>2072919</v>
      </c>
    </row>
    <row r="260" spans="1:11" ht="33.75" x14ac:dyDescent="0.25">
      <c r="A260" s="303" t="s">
        <v>2545</v>
      </c>
      <c r="B260" s="303" t="s">
        <v>2415</v>
      </c>
      <c r="C260" s="303" t="s">
        <v>2416</v>
      </c>
      <c r="D260" s="303" t="s">
        <v>2646</v>
      </c>
      <c r="E260" s="304" t="s">
        <v>2978</v>
      </c>
      <c r="F260" s="304" t="s">
        <v>457</v>
      </c>
      <c r="G260" s="304" t="s">
        <v>2528</v>
      </c>
      <c r="H260" s="304" t="s">
        <v>2529</v>
      </c>
      <c r="I260" s="303" t="s">
        <v>599</v>
      </c>
      <c r="J260" s="305" t="s">
        <v>2649</v>
      </c>
      <c r="K260" s="306">
        <v>2072919</v>
      </c>
    </row>
    <row r="261" spans="1:11" ht="33.75" x14ac:dyDescent="0.25">
      <c r="A261" s="303" t="s">
        <v>2547</v>
      </c>
      <c r="B261" s="303" t="s">
        <v>2415</v>
      </c>
      <c r="C261" s="303" t="s">
        <v>2416</v>
      </c>
      <c r="D261" s="303" t="s">
        <v>2646</v>
      </c>
      <c r="E261" s="304" t="s">
        <v>2980</v>
      </c>
      <c r="F261" s="304" t="s">
        <v>457</v>
      </c>
      <c r="G261" s="304" t="s">
        <v>2528</v>
      </c>
      <c r="H261" s="304" t="s">
        <v>2529</v>
      </c>
      <c r="I261" s="303" t="s">
        <v>599</v>
      </c>
      <c r="J261" s="305" t="s">
        <v>2649</v>
      </c>
      <c r="K261" s="306">
        <v>2072919</v>
      </c>
    </row>
    <row r="262" spans="1:11" ht="33.75" x14ac:dyDescent="0.25">
      <c r="A262" s="303" t="s">
        <v>2549</v>
      </c>
      <c r="B262" s="303" t="s">
        <v>2415</v>
      </c>
      <c r="C262" s="303" t="s">
        <v>2416</v>
      </c>
      <c r="D262" s="303" t="s">
        <v>2646</v>
      </c>
      <c r="E262" s="304" t="s">
        <v>2982</v>
      </c>
      <c r="F262" s="304" t="s">
        <v>457</v>
      </c>
      <c r="G262" s="304" t="s">
        <v>2528</v>
      </c>
      <c r="H262" s="304" t="s">
        <v>2529</v>
      </c>
      <c r="I262" s="303" t="s">
        <v>599</v>
      </c>
      <c r="J262" s="305" t="s">
        <v>2649</v>
      </c>
      <c r="K262" s="306">
        <v>2072919</v>
      </c>
    </row>
    <row r="263" spans="1:11" ht="33.75" x14ac:dyDescent="0.25">
      <c r="A263" s="303" t="s">
        <v>2551</v>
      </c>
      <c r="B263" s="303" t="s">
        <v>2415</v>
      </c>
      <c r="C263" s="303" t="s">
        <v>2416</v>
      </c>
      <c r="D263" s="303" t="s">
        <v>2646</v>
      </c>
      <c r="E263" s="304" t="s">
        <v>2984</v>
      </c>
      <c r="F263" s="304" t="s">
        <v>457</v>
      </c>
      <c r="G263" s="304" t="s">
        <v>2528</v>
      </c>
      <c r="H263" s="304" t="s">
        <v>2529</v>
      </c>
      <c r="I263" s="303" t="s">
        <v>599</v>
      </c>
      <c r="J263" s="305" t="s">
        <v>2649</v>
      </c>
      <c r="K263" s="306">
        <v>2072919</v>
      </c>
    </row>
    <row r="264" spans="1:11" ht="33.75" x14ac:dyDescent="0.25">
      <c r="A264" s="303" t="s">
        <v>2553</v>
      </c>
      <c r="B264" s="303" t="s">
        <v>2415</v>
      </c>
      <c r="C264" s="303" t="s">
        <v>2416</v>
      </c>
      <c r="D264" s="303" t="s">
        <v>2646</v>
      </c>
      <c r="E264" s="304" t="s">
        <v>2986</v>
      </c>
      <c r="F264" s="304" t="s">
        <v>457</v>
      </c>
      <c r="G264" s="304" t="s">
        <v>2528</v>
      </c>
      <c r="H264" s="304" t="s">
        <v>2529</v>
      </c>
      <c r="I264" s="303" t="s">
        <v>599</v>
      </c>
      <c r="J264" s="305" t="s">
        <v>2649</v>
      </c>
      <c r="K264" s="306">
        <v>2072919</v>
      </c>
    </row>
    <row r="265" spans="1:11" ht="33.75" x14ac:dyDescent="0.25">
      <c r="A265" s="303" t="s">
        <v>2555</v>
      </c>
      <c r="B265" s="303" t="s">
        <v>2415</v>
      </c>
      <c r="C265" s="303" t="s">
        <v>2416</v>
      </c>
      <c r="D265" s="303" t="s">
        <v>2646</v>
      </c>
      <c r="E265" s="304" t="s">
        <v>2988</v>
      </c>
      <c r="F265" s="304" t="s">
        <v>457</v>
      </c>
      <c r="G265" s="304" t="s">
        <v>2528</v>
      </c>
      <c r="H265" s="304" t="s">
        <v>2529</v>
      </c>
      <c r="I265" s="303" t="s">
        <v>599</v>
      </c>
      <c r="J265" s="305" t="s">
        <v>2649</v>
      </c>
      <c r="K265" s="306">
        <v>2072919</v>
      </c>
    </row>
    <row r="266" spans="1:11" ht="33.75" x14ac:dyDescent="0.25">
      <c r="A266" s="303" t="s">
        <v>2557</v>
      </c>
      <c r="B266" s="303" t="s">
        <v>2415</v>
      </c>
      <c r="C266" s="303" t="s">
        <v>2416</v>
      </c>
      <c r="D266" s="303" t="s">
        <v>2646</v>
      </c>
      <c r="E266" s="304" t="s">
        <v>2990</v>
      </c>
      <c r="F266" s="304" t="s">
        <v>457</v>
      </c>
      <c r="G266" s="304" t="s">
        <v>2528</v>
      </c>
      <c r="H266" s="304" t="s">
        <v>2529</v>
      </c>
      <c r="I266" s="303" t="s">
        <v>599</v>
      </c>
      <c r="J266" s="305" t="s">
        <v>2649</v>
      </c>
      <c r="K266" s="306">
        <v>2072919</v>
      </c>
    </row>
    <row r="267" spans="1:11" ht="33.75" x14ac:dyDescent="0.25">
      <c r="A267" s="303" t="s">
        <v>2559</v>
      </c>
      <c r="B267" s="303" t="s">
        <v>2415</v>
      </c>
      <c r="C267" s="303" t="s">
        <v>2416</v>
      </c>
      <c r="D267" s="303" t="s">
        <v>2646</v>
      </c>
      <c r="E267" s="304" t="s">
        <v>2992</v>
      </c>
      <c r="F267" s="304" t="s">
        <v>457</v>
      </c>
      <c r="G267" s="304" t="s">
        <v>2528</v>
      </c>
      <c r="H267" s="304" t="s">
        <v>2529</v>
      </c>
      <c r="I267" s="303" t="s">
        <v>599</v>
      </c>
      <c r="J267" s="305" t="s">
        <v>2649</v>
      </c>
      <c r="K267" s="306">
        <v>2072919</v>
      </c>
    </row>
    <row r="268" spans="1:11" ht="33.75" x14ac:dyDescent="0.25">
      <c r="A268" s="303" t="s">
        <v>2561</v>
      </c>
      <c r="B268" s="303" t="s">
        <v>2415</v>
      </c>
      <c r="C268" s="303" t="s">
        <v>2416</v>
      </c>
      <c r="D268" s="303" t="s">
        <v>2646</v>
      </c>
      <c r="E268" s="304" t="s">
        <v>2994</v>
      </c>
      <c r="F268" s="304" t="s">
        <v>457</v>
      </c>
      <c r="G268" s="304" t="s">
        <v>2528</v>
      </c>
      <c r="H268" s="304" t="s">
        <v>2529</v>
      </c>
      <c r="I268" s="303" t="s">
        <v>599</v>
      </c>
      <c r="J268" s="305" t="s">
        <v>2649</v>
      </c>
      <c r="K268" s="306">
        <v>2072919</v>
      </c>
    </row>
    <row r="269" spans="1:11" ht="33.75" x14ac:dyDescent="0.25">
      <c r="A269" s="303" t="s">
        <v>2563</v>
      </c>
      <c r="B269" s="303" t="s">
        <v>2415</v>
      </c>
      <c r="C269" s="303" t="s">
        <v>2416</v>
      </c>
      <c r="D269" s="303" t="s">
        <v>2646</v>
      </c>
      <c r="E269" s="304" t="s">
        <v>2996</v>
      </c>
      <c r="F269" s="304" t="s">
        <v>457</v>
      </c>
      <c r="G269" s="304" t="s">
        <v>2528</v>
      </c>
      <c r="H269" s="304" t="s">
        <v>2529</v>
      </c>
      <c r="I269" s="303" t="s">
        <v>599</v>
      </c>
      <c r="J269" s="305" t="s">
        <v>2649</v>
      </c>
      <c r="K269" s="306">
        <v>2072919</v>
      </c>
    </row>
    <row r="270" spans="1:11" ht="33.75" x14ac:dyDescent="0.25">
      <c r="A270" s="303" t="s">
        <v>2565</v>
      </c>
      <c r="B270" s="303" t="s">
        <v>2415</v>
      </c>
      <c r="C270" s="303" t="s">
        <v>2416</v>
      </c>
      <c r="D270" s="303" t="s">
        <v>2646</v>
      </c>
      <c r="E270" s="304" t="s">
        <v>2998</v>
      </c>
      <c r="F270" s="304" t="s">
        <v>457</v>
      </c>
      <c r="G270" s="304" t="s">
        <v>2528</v>
      </c>
      <c r="H270" s="304" t="s">
        <v>2529</v>
      </c>
      <c r="I270" s="303" t="s">
        <v>599</v>
      </c>
      <c r="J270" s="305" t="s">
        <v>2649</v>
      </c>
      <c r="K270" s="306">
        <v>2072919</v>
      </c>
    </row>
    <row r="271" spans="1:11" ht="33.75" x14ac:dyDescent="0.25">
      <c r="A271" s="303" t="s">
        <v>2567</v>
      </c>
      <c r="B271" s="303" t="s">
        <v>2415</v>
      </c>
      <c r="C271" s="303" t="s">
        <v>2416</v>
      </c>
      <c r="D271" s="303" t="s">
        <v>2646</v>
      </c>
      <c r="E271" s="304" t="s">
        <v>3000</v>
      </c>
      <c r="F271" s="304" t="s">
        <v>457</v>
      </c>
      <c r="G271" s="304" t="s">
        <v>2528</v>
      </c>
      <c r="H271" s="304" t="s">
        <v>2529</v>
      </c>
      <c r="I271" s="303" t="s">
        <v>599</v>
      </c>
      <c r="J271" s="305" t="s">
        <v>2649</v>
      </c>
      <c r="K271" s="306">
        <v>2072919</v>
      </c>
    </row>
    <row r="272" spans="1:11" ht="33.75" x14ac:dyDescent="0.25">
      <c r="A272" s="303" t="s">
        <v>2569</v>
      </c>
      <c r="B272" s="303" t="s">
        <v>2415</v>
      </c>
      <c r="C272" s="303" t="s">
        <v>2416</v>
      </c>
      <c r="D272" s="303" t="s">
        <v>2646</v>
      </c>
      <c r="E272" s="304" t="s">
        <v>3002</v>
      </c>
      <c r="F272" s="304" t="s">
        <v>457</v>
      </c>
      <c r="G272" s="304" t="s">
        <v>2528</v>
      </c>
      <c r="H272" s="304" t="s">
        <v>2529</v>
      </c>
      <c r="I272" s="303" t="s">
        <v>599</v>
      </c>
      <c r="J272" s="305" t="s">
        <v>2649</v>
      </c>
      <c r="K272" s="306">
        <v>2072919</v>
      </c>
    </row>
    <row r="273" spans="1:11" ht="33.75" x14ac:dyDescent="0.25">
      <c r="A273" s="303" t="s">
        <v>2571</v>
      </c>
      <c r="B273" s="303" t="s">
        <v>2415</v>
      </c>
      <c r="C273" s="303" t="s">
        <v>2416</v>
      </c>
      <c r="D273" s="303" t="s">
        <v>2646</v>
      </c>
      <c r="E273" s="304" t="s">
        <v>3004</v>
      </c>
      <c r="F273" s="304" t="s">
        <v>457</v>
      </c>
      <c r="G273" s="304" t="s">
        <v>2528</v>
      </c>
      <c r="H273" s="304" t="s">
        <v>2529</v>
      </c>
      <c r="I273" s="303" t="s">
        <v>599</v>
      </c>
      <c r="J273" s="305" t="s">
        <v>2649</v>
      </c>
      <c r="K273" s="306">
        <v>2072919</v>
      </c>
    </row>
    <row r="274" spans="1:11" ht="33.75" x14ac:dyDescent="0.25">
      <c r="A274" s="303" t="s">
        <v>2573</v>
      </c>
      <c r="B274" s="303" t="s">
        <v>2415</v>
      </c>
      <c r="C274" s="303" t="s">
        <v>2416</v>
      </c>
      <c r="D274" s="303" t="s">
        <v>2646</v>
      </c>
      <c r="E274" s="304" t="s">
        <v>3006</v>
      </c>
      <c r="F274" s="304" t="s">
        <v>457</v>
      </c>
      <c r="G274" s="304" t="s">
        <v>2528</v>
      </c>
      <c r="H274" s="304" t="s">
        <v>2529</v>
      </c>
      <c r="I274" s="303" t="s">
        <v>599</v>
      </c>
      <c r="J274" s="305" t="s">
        <v>3007</v>
      </c>
      <c r="K274" s="306">
        <v>2072919</v>
      </c>
    </row>
    <row r="275" spans="1:11" x14ac:dyDescent="0.25">
      <c r="A275"/>
      <c r="B275"/>
      <c r="C275"/>
      <c r="D275"/>
      <c r="E275"/>
      <c r="F275"/>
      <c r="G275"/>
      <c r="H275"/>
      <c r="I275"/>
      <c r="J275"/>
      <c r="K275"/>
    </row>
    <row r="276" spans="1:11" x14ac:dyDescent="0.25">
      <c r="A276"/>
      <c r="B276"/>
      <c r="C276"/>
      <c r="D276"/>
      <c r="E276"/>
      <c r="F276"/>
    </row>
    <row r="277" spans="1:11" x14ac:dyDescent="0.25">
      <c r="A277"/>
      <c r="B277"/>
      <c r="C277"/>
      <c r="D277"/>
      <c r="E277"/>
      <c r="F277"/>
    </row>
    <row r="278" spans="1:11" x14ac:dyDescent="0.25">
      <c r="A278"/>
      <c r="B278"/>
      <c r="C278"/>
      <c r="D278"/>
      <c r="E278"/>
      <c r="F278"/>
    </row>
    <row r="279" spans="1:11" x14ac:dyDescent="0.25">
      <c r="A279"/>
      <c r="B279"/>
      <c r="C279"/>
      <c r="D279"/>
      <c r="E279"/>
      <c r="F279"/>
    </row>
    <row r="280" spans="1:11" x14ac:dyDescent="0.25">
      <c r="A280"/>
      <c r="B280"/>
      <c r="C280"/>
      <c r="D280"/>
      <c r="E280"/>
      <c r="F280"/>
    </row>
    <row r="281" spans="1:11" x14ac:dyDescent="0.25">
      <c r="A281"/>
      <c r="B281"/>
      <c r="C281"/>
      <c r="D281"/>
      <c r="E281"/>
      <c r="F281"/>
    </row>
    <row r="282" spans="1:11" x14ac:dyDescent="0.25">
      <c r="A282"/>
      <c r="B282"/>
      <c r="C282"/>
      <c r="D282"/>
      <c r="E282"/>
      <c r="F282"/>
    </row>
    <row r="283" spans="1:11" x14ac:dyDescent="0.25">
      <c r="A283"/>
      <c r="B283"/>
      <c r="C283"/>
      <c r="D283"/>
      <c r="E283"/>
      <c r="F283"/>
    </row>
    <row r="284" spans="1:11" x14ac:dyDescent="0.25">
      <c r="A284"/>
      <c r="B284"/>
      <c r="C284"/>
      <c r="D284"/>
      <c r="E284"/>
      <c r="F284"/>
    </row>
    <row r="285" spans="1:11" x14ac:dyDescent="0.25">
      <c r="A285"/>
      <c r="B285"/>
      <c r="C285"/>
      <c r="D285"/>
      <c r="E285"/>
      <c r="F285"/>
    </row>
    <row r="286" spans="1:11" x14ac:dyDescent="0.25">
      <c r="A286"/>
      <c r="B286"/>
      <c r="C286"/>
      <c r="D286"/>
      <c r="E286"/>
      <c r="F286"/>
    </row>
    <row r="287" spans="1:11" x14ac:dyDescent="0.25">
      <c r="A287"/>
      <c r="B287"/>
      <c r="C287"/>
      <c r="D287"/>
      <c r="E287"/>
      <c r="F287"/>
    </row>
    <row r="288" spans="1:11" x14ac:dyDescent="0.25">
      <c r="A288"/>
      <c r="B288"/>
      <c r="C288"/>
      <c r="D288"/>
      <c r="E288"/>
      <c r="F288"/>
    </row>
    <row r="289" spans="1:6" x14ac:dyDescent="0.25">
      <c r="A289"/>
      <c r="B289"/>
      <c r="C289"/>
      <c r="D289"/>
      <c r="E289"/>
      <c r="F289"/>
    </row>
    <row r="290" spans="1:6" x14ac:dyDescent="0.25">
      <c r="A290"/>
      <c r="B290"/>
      <c r="C290"/>
      <c r="D290"/>
      <c r="E290"/>
      <c r="F290"/>
    </row>
    <row r="291" spans="1:6" x14ac:dyDescent="0.25">
      <c r="A291"/>
      <c r="B291"/>
      <c r="C291"/>
      <c r="D291"/>
      <c r="E291"/>
      <c r="F291"/>
    </row>
    <row r="292" spans="1:6" x14ac:dyDescent="0.25">
      <c r="A292"/>
      <c r="B292"/>
      <c r="C292"/>
      <c r="D292"/>
      <c r="E292"/>
      <c r="F292"/>
    </row>
    <row r="293" spans="1:6" x14ac:dyDescent="0.25">
      <c r="A293"/>
      <c r="B293"/>
      <c r="C293"/>
      <c r="D293"/>
      <c r="E293"/>
      <c r="F293"/>
    </row>
    <row r="294" spans="1:6" x14ac:dyDescent="0.25">
      <c r="A294"/>
      <c r="B294"/>
      <c r="C294"/>
      <c r="D294"/>
      <c r="E294"/>
      <c r="F294"/>
    </row>
    <row r="295" spans="1:6" x14ac:dyDescent="0.25">
      <c r="A295"/>
      <c r="B295"/>
      <c r="C295"/>
      <c r="D295"/>
      <c r="E295"/>
      <c r="F295"/>
    </row>
    <row r="296" spans="1:6" x14ac:dyDescent="0.25">
      <c r="A296"/>
      <c r="B296"/>
      <c r="C296"/>
      <c r="D296"/>
      <c r="E296"/>
      <c r="F296"/>
    </row>
    <row r="297" spans="1:6" x14ac:dyDescent="0.25">
      <c r="A297"/>
      <c r="B297"/>
      <c r="C297"/>
      <c r="D297"/>
      <c r="E297"/>
      <c r="F297"/>
    </row>
    <row r="298" spans="1:6" x14ac:dyDescent="0.25">
      <c r="A298"/>
      <c r="B298"/>
      <c r="C298"/>
      <c r="D298"/>
      <c r="E298"/>
      <c r="F298"/>
    </row>
    <row r="299" spans="1:6" x14ac:dyDescent="0.25">
      <c r="A299"/>
      <c r="B299"/>
      <c r="C299"/>
      <c r="D299"/>
      <c r="E299"/>
      <c r="F299"/>
    </row>
    <row r="300" spans="1:6" x14ac:dyDescent="0.25">
      <c r="A300"/>
      <c r="B300"/>
      <c r="C300"/>
      <c r="D300"/>
      <c r="E300"/>
      <c r="F300"/>
    </row>
    <row r="301" spans="1:6" x14ac:dyDescent="0.25">
      <c r="A301"/>
      <c r="B301"/>
      <c r="C301"/>
      <c r="D301"/>
      <c r="E301"/>
      <c r="F301"/>
    </row>
    <row r="302" spans="1:6" x14ac:dyDescent="0.25">
      <c r="A302"/>
      <c r="B302"/>
      <c r="C302"/>
      <c r="D302"/>
      <c r="E302"/>
      <c r="F302"/>
    </row>
    <row r="303" spans="1:6" x14ac:dyDescent="0.25">
      <c r="A303"/>
      <c r="B303"/>
      <c r="C303"/>
      <c r="D303"/>
      <c r="E303"/>
      <c r="F303"/>
    </row>
    <row r="304" spans="1:6" x14ac:dyDescent="0.25">
      <c r="A304"/>
      <c r="B304"/>
      <c r="C304"/>
      <c r="D304"/>
      <c r="E304"/>
      <c r="F304"/>
    </row>
    <row r="305" spans="1:6" x14ac:dyDescent="0.25">
      <c r="A305"/>
      <c r="B305"/>
      <c r="C305"/>
      <c r="D305"/>
      <c r="E305"/>
      <c r="F305"/>
    </row>
    <row r="306" spans="1:6" x14ac:dyDescent="0.25">
      <c r="A306"/>
      <c r="B306"/>
      <c r="C306"/>
      <c r="D306"/>
      <c r="E306"/>
      <c r="F306"/>
    </row>
    <row r="307" spans="1:6" x14ac:dyDescent="0.25">
      <c r="A307"/>
      <c r="B307"/>
      <c r="C307"/>
      <c r="D307"/>
      <c r="E307"/>
      <c r="F307"/>
    </row>
    <row r="308" spans="1:6" x14ac:dyDescent="0.25">
      <c r="A308"/>
      <c r="B308"/>
      <c r="C308"/>
      <c r="D308"/>
      <c r="E308"/>
      <c r="F308"/>
    </row>
    <row r="309" spans="1:6" x14ac:dyDescent="0.25">
      <c r="A309"/>
      <c r="B309"/>
      <c r="C309"/>
      <c r="D309"/>
      <c r="E309"/>
      <c r="F309"/>
    </row>
    <row r="310" spans="1:6" x14ac:dyDescent="0.25">
      <c r="A310"/>
      <c r="B310"/>
      <c r="C310"/>
      <c r="D310"/>
      <c r="E310"/>
      <c r="F310"/>
    </row>
    <row r="311" spans="1:6" x14ac:dyDescent="0.25">
      <c r="A311"/>
      <c r="B311"/>
      <c r="C311"/>
      <c r="D311"/>
      <c r="E311"/>
      <c r="F311"/>
    </row>
    <row r="312" spans="1:6" x14ac:dyDescent="0.25">
      <c r="A312"/>
      <c r="B312"/>
      <c r="C312"/>
      <c r="D312"/>
      <c r="F312"/>
    </row>
    <row r="313" spans="1:6" x14ac:dyDescent="0.25">
      <c r="A313"/>
      <c r="B313"/>
      <c r="C313"/>
      <c r="D313"/>
      <c r="F313"/>
    </row>
    <row r="314" spans="1:6" x14ac:dyDescent="0.25">
      <c r="A314"/>
      <c r="B314"/>
      <c r="C314"/>
      <c r="D314"/>
      <c r="F314"/>
    </row>
    <row r="315" spans="1:6" x14ac:dyDescent="0.25">
      <c r="A315"/>
      <c r="B315"/>
      <c r="C315"/>
      <c r="D315"/>
      <c r="F315"/>
    </row>
    <row r="316" spans="1:6" x14ac:dyDescent="0.25">
      <c r="A316"/>
      <c r="B316"/>
      <c r="C316"/>
      <c r="D316"/>
      <c r="F316"/>
    </row>
    <row r="317" spans="1:6" x14ac:dyDescent="0.25">
      <c r="A317"/>
      <c r="B317"/>
      <c r="C317"/>
      <c r="D317"/>
      <c r="F317"/>
    </row>
    <row r="318" spans="1:6" x14ac:dyDescent="0.25">
      <c r="A318"/>
      <c r="B318"/>
      <c r="C318"/>
      <c r="D318"/>
      <c r="F318"/>
    </row>
    <row r="319" spans="1:6" x14ac:dyDescent="0.25">
      <c r="A319"/>
      <c r="B319"/>
      <c r="C319"/>
      <c r="D319"/>
      <c r="F319"/>
    </row>
    <row r="320" spans="1:6" x14ac:dyDescent="0.25">
      <c r="A320"/>
      <c r="B320"/>
      <c r="C320"/>
      <c r="D320"/>
      <c r="F320"/>
    </row>
    <row r="321" spans="1:6" x14ac:dyDescent="0.25">
      <c r="A321"/>
      <c r="B321"/>
      <c r="C321"/>
      <c r="D321"/>
      <c r="F321"/>
    </row>
    <row r="322" spans="1:6" x14ac:dyDescent="0.25">
      <c r="A322"/>
      <c r="B322"/>
      <c r="C322"/>
      <c r="D322"/>
      <c r="F322"/>
    </row>
    <row r="323" spans="1:6" x14ac:dyDescent="0.25">
      <c r="A323"/>
      <c r="B323"/>
      <c r="C323"/>
      <c r="D323"/>
      <c r="F323"/>
    </row>
    <row r="324" spans="1:6" x14ac:dyDescent="0.25">
      <c r="A324"/>
      <c r="B324"/>
      <c r="C324"/>
      <c r="D324"/>
      <c r="F324"/>
    </row>
    <row r="325" spans="1:6" x14ac:dyDescent="0.25">
      <c r="A325"/>
      <c r="B325"/>
      <c r="C325"/>
      <c r="D325"/>
      <c r="F325"/>
    </row>
    <row r="326" spans="1:6" x14ac:dyDescent="0.25">
      <c r="A326"/>
      <c r="B326"/>
      <c r="C326"/>
      <c r="D326"/>
      <c r="F326"/>
    </row>
    <row r="327" spans="1:6" x14ac:dyDescent="0.25">
      <c r="A327"/>
      <c r="B327"/>
      <c r="C327"/>
      <c r="D327"/>
      <c r="F327"/>
    </row>
    <row r="328" spans="1:6" x14ac:dyDescent="0.25">
      <c r="A328"/>
      <c r="B328"/>
      <c r="C328"/>
      <c r="D328"/>
      <c r="F328"/>
    </row>
    <row r="329" spans="1:6" x14ac:dyDescent="0.25">
      <c r="A329"/>
      <c r="B329"/>
      <c r="C329"/>
      <c r="D329"/>
      <c r="F329"/>
    </row>
    <row r="330" spans="1:6" x14ac:dyDescent="0.25">
      <c r="A330"/>
      <c r="B330"/>
      <c r="C330"/>
      <c r="D330"/>
      <c r="F330"/>
    </row>
    <row r="331" spans="1:6" x14ac:dyDescent="0.25">
      <c r="A331"/>
      <c r="B331"/>
      <c r="C331"/>
      <c r="D331"/>
      <c r="F331"/>
    </row>
    <row r="332" spans="1:6" x14ac:dyDescent="0.25">
      <c r="A332"/>
      <c r="B332"/>
      <c r="C332"/>
      <c r="D332"/>
      <c r="F332"/>
    </row>
    <row r="333" spans="1:6" x14ac:dyDescent="0.25">
      <c r="A333"/>
      <c r="B333"/>
      <c r="C333"/>
      <c r="D333"/>
      <c r="F333"/>
    </row>
    <row r="334" spans="1:6" x14ac:dyDescent="0.25">
      <c r="A334"/>
      <c r="B334"/>
      <c r="C334"/>
      <c r="D334"/>
      <c r="F334"/>
    </row>
    <row r="335" spans="1:6" x14ac:dyDescent="0.25">
      <c r="A335"/>
      <c r="B335"/>
      <c r="C335"/>
      <c r="D335"/>
      <c r="F335"/>
    </row>
    <row r="336" spans="1:6" x14ac:dyDescent="0.25">
      <c r="A336"/>
      <c r="B336"/>
      <c r="C336"/>
      <c r="D336"/>
      <c r="F336"/>
    </row>
    <row r="337" spans="1:6" x14ac:dyDescent="0.25">
      <c r="A337"/>
      <c r="B337"/>
      <c r="C337"/>
      <c r="D337"/>
      <c r="F337"/>
    </row>
    <row r="338" spans="1:6" x14ac:dyDescent="0.25">
      <c r="A338"/>
      <c r="B338"/>
      <c r="C338"/>
      <c r="D338"/>
      <c r="F338"/>
    </row>
    <row r="339" spans="1:6" x14ac:dyDescent="0.25">
      <c r="A339"/>
      <c r="B339"/>
      <c r="C339"/>
      <c r="D339"/>
      <c r="F339"/>
    </row>
    <row r="340" spans="1:6" x14ac:dyDescent="0.25">
      <c r="A340"/>
      <c r="B340"/>
      <c r="C340"/>
      <c r="D340"/>
      <c r="F340"/>
    </row>
    <row r="341" spans="1:6" x14ac:dyDescent="0.25">
      <c r="A341"/>
      <c r="B341"/>
      <c r="C341"/>
      <c r="D341"/>
      <c r="F341"/>
    </row>
    <row r="342" spans="1:6" x14ac:dyDescent="0.25">
      <c r="A342"/>
      <c r="B342"/>
      <c r="C342"/>
      <c r="D342"/>
      <c r="F342"/>
    </row>
    <row r="343" spans="1:6" x14ac:dyDescent="0.25">
      <c r="A343"/>
      <c r="B343"/>
      <c r="C343"/>
      <c r="D343"/>
      <c r="F343"/>
    </row>
    <row r="344" spans="1:6" x14ac:dyDescent="0.25">
      <c r="A344"/>
      <c r="B344"/>
      <c r="C344"/>
      <c r="D344"/>
      <c r="F344"/>
    </row>
    <row r="345" spans="1:6" x14ac:dyDescent="0.25">
      <c r="A345"/>
      <c r="B345"/>
      <c r="C345"/>
      <c r="D345"/>
      <c r="F345"/>
    </row>
    <row r="346" spans="1:6" x14ac:dyDescent="0.25">
      <c r="A346"/>
      <c r="B346"/>
      <c r="C346"/>
      <c r="D346"/>
      <c r="F346"/>
    </row>
    <row r="347" spans="1:6" x14ac:dyDescent="0.25">
      <c r="A347"/>
      <c r="B347"/>
      <c r="C347"/>
      <c r="D347"/>
      <c r="F347"/>
    </row>
    <row r="348" spans="1:6" x14ac:dyDescent="0.25">
      <c r="A348"/>
      <c r="B348"/>
      <c r="C348"/>
      <c r="D348"/>
      <c r="F348"/>
    </row>
    <row r="349" spans="1:6" x14ac:dyDescent="0.25">
      <c r="A349"/>
      <c r="B349"/>
      <c r="C349"/>
      <c r="D349"/>
      <c r="F349"/>
    </row>
    <row r="350" spans="1:6" x14ac:dyDescent="0.25">
      <c r="A350"/>
      <c r="B350"/>
      <c r="C350"/>
      <c r="D350"/>
      <c r="F350"/>
    </row>
    <row r="351" spans="1:6" x14ac:dyDescent="0.25">
      <c r="A351"/>
      <c r="B351"/>
      <c r="C351"/>
      <c r="D351"/>
      <c r="F351"/>
    </row>
    <row r="352" spans="1:6" x14ac:dyDescent="0.25">
      <c r="A352"/>
      <c r="B352"/>
      <c r="C352"/>
      <c r="D352"/>
      <c r="F352"/>
    </row>
    <row r="353" spans="1:6" x14ac:dyDescent="0.25">
      <c r="A353"/>
      <c r="B353"/>
      <c r="C353"/>
      <c r="D353"/>
      <c r="F353"/>
    </row>
    <row r="354" spans="1:6" x14ac:dyDescent="0.25">
      <c r="A354"/>
      <c r="B354"/>
      <c r="C354"/>
      <c r="D354"/>
      <c r="F354"/>
    </row>
    <row r="355" spans="1:6" x14ac:dyDescent="0.25">
      <c r="A355"/>
      <c r="B355"/>
      <c r="C355"/>
      <c r="D355"/>
      <c r="F355"/>
    </row>
    <row r="356" spans="1:6" x14ac:dyDescent="0.25">
      <c r="A356"/>
      <c r="B356"/>
      <c r="C356"/>
      <c r="D356"/>
      <c r="F356"/>
    </row>
    <row r="357" spans="1:6" x14ac:dyDescent="0.25">
      <c r="A357"/>
      <c r="B357"/>
      <c r="C357"/>
      <c r="D357"/>
      <c r="F357"/>
    </row>
    <row r="358" spans="1:6" x14ac:dyDescent="0.25">
      <c r="A358"/>
      <c r="B358"/>
      <c r="C358"/>
      <c r="D358"/>
      <c r="F358"/>
    </row>
    <row r="359" spans="1:6" x14ac:dyDescent="0.25">
      <c r="A359"/>
      <c r="B359"/>
      <c r="C359"/>
      <c r="D359"/>
      <c r="F359"/>
    </row>
    <row r="360" spans="1:6" x14ac:dyDescent="0.25">
      <c r="A360"/>
      <c r="B360"/>
      <c r="C360"/>
      <c r="D360"/>
      <c r="F360"/>
    </row>
    <row r="361" spans="1:6" x14ac:dyDescent="0.25">
      <c r="A361"/>
      <c r="B361"/>
      <c r="C361"/>
      <c r="D361"/>
      <c r="F361"/>
    </row>
    <row r="362" spans="1:6" x14ac:dyDescent="0.25">
      <c r="A362"/>
      <c r="B362"/>
      <c r="C362"/>
      <c r="D362"/>
      <c r="F362"/>
    </row>
    <row r="363" spans="1:6" x14ac:dyDescent="0.25">
      <c r="A363"/>
      <c r="B363"/>
      <c r="C363"/>
      <c r="D363"/>
      <c r="F363"/>
    </row>
    <row r="364" spans="1:6" x14ac:dyDescent="0.25">
      <c r="A364"/>
      <c r="B364"/>
      <c r="C364"/>
      <c r="D364"/>
      <c r="F364"/>
    </row>
    <row r="365" spans="1:6" x14ac:dyDescent="0.25">
      <c r="A365"/>
      <c r="B365"/>
      <c r="C365"/>
      <c r="D365"/>
      <c r="F365"/>
    </row>
    <row r="366" spans="1:6" x14ac:dyDescent="0.25">
      <c r="A366"/>
      <c r="B366"/>
      <c r="C366"/>
      <c r="D366"/>
      <c r="F366"/>
    </row>
    <row r="367" spans="1:6" x14ac:dyDescent="0.25">
      <c r="A367"/>
      <c r="B367"/>
      <c r="C367"/>
      <c r="D367"/>
      <c r="F367"/>
    </row>
    <row r="368" spans="1:6" x14ac:dyDescent="0.25">
      <c r="A368"/>
      <c r="B368"/>
      <c r="C368"/>
      <c r="D368"/>
      <c r="F368"/>
    </row>
    <row r="369" spans="1:6" x14ac:dyDescent="0.25">
      <c r="A369"/>
      <c r="B369"/>
      <c r="C369"/>
      <c r="D369"/>
      <c r="F369"/>
    </row>
    <row r="370" spans="1:6" x14ac:dyDescent="0.25">
      <c r="A370"/>
      <c r="B370"/>
      <c r="C370"/>
      <c r="D370"/>
      <c r="F370"/>
    </row>
    <row r="371" spans="1:6" x14ac:dyDescent="0.25">
      <c r="A371"/>
      <c r="B371"/>
      <c r="C371"/>
      <c r="D371"/>
      <c r="F371"/>
    </row>
    <row r="372" spans="1:6" x14ac:dyDescent="0.25">
      <c r="A372"/>
      <c r="B372"/>
      <c r="C372"/>
      <c r="D372"/>
      <c r="F372"/>
    </row>
    <row r="373" spans="1:6" x14ac:dyDescent="0.25">
      <c r="A373"/>
      <c r="B373"/>
      <c r="C373"/>
      <c r="D373"/>
      <c r="F373"/>
    </row>
    <row r="374" spans="1:6" x14ac:dyDescent="0.25">
      <c r="A374"/>
      <c r="B374"/>
      <c r="C374"/>
      <c r="D374"/>
      <c r="F374"/>
    </row>
    <row r="375" spans="1:6" x14ac:dyDescent="0.25">
      <c r="A375"/>
      <c r="B375"/>
      <c r="C375"/>
      <c r="D375"/>
      <c r="F375"/>
    </row>
    <row r="376" spans="1:6" x14ac:dyDescent="0.25">
      <c r="A376"/>
      <c r="B376"/>
      <c r="C376"/>
      <c r="D376"/>
      <c r="F376"/>
    </row>
    <row r="377" spans="1:6" x14ac:dyDescent="0.25">
      <c r="A377"/>
      <c r="B377"/>
      <c r="C377"/>
      <c r="D377"/>
      <c r="F377"/>
    </row>
    <row r="378" spans="1:6" x14ac:dyDescent="0.25">
      <c r="A378"/>
      <c r="B378"/>
      <c r="C378"/>
      <c r="D378"/>
      <c r="F378"/>
    </row>
    <row r="379" spans="1:6" x14ac:dyDescent="0.25">
      <c r="A379"/>
      <c r="B379"/>
      <c r="C379"/>
      <c r="D379"/>
      <c r="F379"/>
    </row>
    <row r="380" spans="1:6" x14ac:dyDescent="0.25">
      <c r="A380"/>
      <c r="B380"/>
      <c r="C380"/>
      <c r="D380"/>
      <c r="F380"/>
    </row>
    <row r="381" spans="1:6" x14ac:dyDescent="0.25">
      <c r="A381"/>
      <c r="B381"/>
      <c r="C381"/>
      <c r="D381"/>
      <c r="F381"/>
    </row>
    <row r="382" spans="1:6" x14ac:dyDescent="0.25">
      <c r="A382"/>
      <c r="B382"/>
      <c r="C382"/>
      <c r="D382"/>
      <c r="F382"/>
    </row>
    <row r="383" spans="1:6" x14ac:dyDescent="0.25">
      <c r="A383"/>
      <c r="B383"/>
      <c r="C383"/>
      <c r="D383"/>
      <c r="F383"/>
    </row>
    <row r="384" spans="1:6" x14ac:dyDescent="0.25">
      <c r="A384"/>
      <c r="B384"/>
      <c r="C384"/>
      <c r="D384"/>
      <c r="F384"/>
    </row>
    <row r="385" spans="1:6" x14ac:dyDescent="0.25">
      <c r="A385"/>
      <c r="B385"/>
      <c r="C385"/>
      <c r="D385"/>
      <c r="F385"/>
    </row>
    <row r="386" spans="1:6" x14ac:dyDescent="0.25">
      <c r="A386"/>
      <c r="B386"/>
      <c r="C386"/>
      <c r="D386"/>
      <c r="F386"/>
    </row>
    <row r="387" spans="1:6" x14ac:dyDescent="0.25">
      <c r="A387"/>
      <c r="B387"/>
      <c r="C387"/>
      <c r="D387"/>
      <c r="F387"/>
    </row>
    <row r="388" spans="1:6" x14ac:dyDescent="0.25">
      <c r="A388"/>
      <c r="B388"/>
      <c r="C388"/>
      <c r="D388"/>
      <c r="F388"/>
    </row>
    <row r="389" spans="1:6" x14ac:dyDescent="0.25">
      <c r="A389"/>
      <c r="B389"/>
      <c r="C389"/>
      <c r="D389"/>
      <c r="F389"/>
    </row>
    <row r="390" spans="1:6" x14ac:dyDescent="0.25">
      <c r="A390"/>
      <c r="B390"/>
      <c r="C390"/>
      <c r="D390"/>
      <c r="F390"/>
    </row>
    <row r="391" spans="1:6" x14ac:dyDescent="0.25">
      <c r="A391"/>
      <c r="B391"/>
      <c r="C391"/>
      <c r="D391"/>
      <c r="F391"/>
    </row>
    <row r="392" spans="1:6" x14ac:dyDescent="0.25">
      <c r="A392"/>
      <c r="B392"/>
      <c r="C392"/>
      <c r="D392"/>
      <c r="F392"/>
    </row>
    <row r="393" spans="1:6" x14ac:dyDescent="0.25">
      <c r="A393"/>
      <c r="B393"/>
      <c r="C393"/>
      <c r="D393"/>
      <c r="F393"/>
    </row>
    <row r="394" spans="1:6" x14ac:dyDescent="0.25">
      <c r="A394"/>
      <c r="B394"/>
      <c r="C394"/>
      <c r="D394"/>
      <c r="F394"/>
    </row>
    <row r="395" spans="1:6" x14ac:dyDescent="0.25">
      <c r="A395"/>
      <c r="B395"/>
      <c r="C395"/>
      <c r="D395"/>
      <c r="F395"/>
    </row>
    <row r="396" spans="1:6" x14ac:dyDescent="0.25">
      <c r="A396"/>
      <c r="B396"/>
      <c r="C396"/>
      <c r="D396"/>
      <c r="F396"/>
    </row>
    <row r="397" spans="1:6" x14ac:dyDescent="0.25">
      <c r="A397"/>
      <c r="B397"/>
      <c r="C397"/>
      <c r="D397"/>
      <c r="F397"/>
    </row>
    <row r="398" spans="1:6" x14ac:dyDescent="0.25">
      <c r="A398"/>
      <c r="B398"/>
      <c r="C398"/>
      <c r="D398"/>
      <c r="F398"/>
    </row>
    <row r="399" spans="1:6" x14ac:dyDescent="0.25">
      <c r="A399"/>
      <c r="B399"/>
      <c r="C399"/>
      <c r="D399"/>
      <c r="F399"/>
    </row>
    <row r="400" spans="1:6" x14ac:dyDescent="0.25">
      <c r="A400"/>
      <c r="B400"/>
      <c r="C400"/>
      <c r="D400"/>
      <c r="F400"/>
    </row>
    <row r="401" spans="1:6" x14ac:dyDescent="0.25">
      <c r="A401"/>
      <c r="B401"/>
      <c r="C401"/>
      <c r="D401"/>
      <c r="F401"/>
    </row>
    <row r="402" spans="1:6" x14ac:dyDescent="0.25">
      <c r="A402"/>
      <c r="B402"/>
      <c r="C402"/>
      <c r="D402"/>
      <c r="F402"/>
    </row>
    <row r="403" spans="1:6" x14ac:dyDescent="0.25">
      <c r="A403"/>
      <c r="B403"/>
      <c r="C403"/>
      <c r="D403"/>
      <c r="F403"/>
    </row>
    <row r="404" spans="1:6" x14ac:dyDescent="0.25">
      <c r="A404"/>
      <c r="B404"/>
      <c r="C404"/>
      <c r="D404"/>
      <c r="F404"/>
    </row>
    <row r="405" spans="1:6" x14ac:dyDescent="0.25">
      <c r="A405"/>
      <c r="B405"/>
      <c r="C405"/>
      <c r="D405"/>
      <c r="F405"/>
    </row>
    <row r="406" spans="1:6" x14ac:dyDescent="0.25">
      <c r="A406"/>
      <c r="B406"/>
      <c r="C406"/>
      <c r="D406"/>
      <c r="F406"/>
    </row>
    <row r="407" spans="1:6" x14ac:dyDescent="0.25">
      <c r="A407"/>
      <c r="B407"/>
      <c r="C407"/>
      <c r="D407"/>
      <c r="F407"/>
    </row>
    <row r="408" spans="1:6" x14ac:dyDescent="0.25">
      <c r="A408"/>
      <c r="B408"/>
      <c r="C408"/>
      <c r="D408"/>
      <c r="F408"/>
    </row>
    <row r="409" spans="1:6" x14ac:dyDescent="0.25">
      <c r="A409"/>
      <c r="B409"/>
      <c r="C409"/>
      <c r="D409"/>
      <c r="F409"/>
    </row>
    <row r="410" spans="1:6" x14ac:dyDescent="0.25">
      <c r="A410"/>
      <c r="B410"/>
      <c r="C410"/>
      <c r="D410"/>
      <c r="F410"/>
    </row>
    <row r="411" spans="1:6" x14ac:dyDescent="0.25">
      <c r="A411"/>
      <c r="B411"/>
      <c r="C411"/>
      <c r="D411"/>
      <c r="F411"/>
    </row>
    <row r="412" spans="1:6" x14ac:dyDescent="0.25">
      <c r="A412"/>
      <c r="B412"/>
      <c r="C412"/>
      <c r="D412"/>
      <c r="F412"/>
    </row>
    <row r="413" spans="1:6" x14ac:dyDescent="0.25">
      <c r="A413"/>
      <c r="B413"/>
      <c r="C413"/>
      <c r="D413"/>
      <c r="F413"/>
    </row>
    <row r="414" spans="1:6" x14ac:dyDescent="0.25">
      <c r="A414"/>
      <c r="B414"/>
      <c r="C414"/>
      <c r="D414"/>
      <c r="F414"/>
    </row>
    <row r="415" spans="1:6" x14ac:dyDescent="0.25">
      <c r="A415"/>
      <c r="B415"/>
      <c r="C415"/>
      <c r="D415"/>
      <c r="F415"/>
    </row>
    <row r="416" spans="1:6" x14ac:dyDescent="0.25">
      <c r="A416"/>
      <c r="B416"/>
      <c r="C416"/>
      <c r="D416"/>
      <c r="F416"/>
    </row>
    <row r="417" spans="1:6" x14ac:dyDescent="0.25">
      <c r="A417"/>
      <c r="B417"/>
      <c r="C417"/>
      <c r="D417"/>
      <c r="F417"/>
    </row>
    <row r="418" spans="1:6" x14ac:dyDescent="0.25">
      <c r="A418"/>
      <c r="B418"/>
      <c r="C418"/>
      <c r="D418"/>
      <c r="F418"/>
    </row>
    <row r="419" spans="1:6" x14ac:dyDescent="0.25">
      <c r="A419"/>
      <c r="B419"/>
      <c r="C419"/>
      <c r="D419"/>
      <c r="F419"/>
    </row>
    <row r="420" spans="1:6" x14ac:dyDescent="0.25">
      <c r="A420"/>
      <c r="B420"/>
      <c r="C420"/>
      <c r="D420"/>
      <c r="F420"/>
    </row>
    <row r="421" spans="1:6" x14ac:dyDescent="0.25">
      <c r="A421"/>
      <c r="B421"/>
      <c r="C421"/>
      <c r="D421"/>
      <c r="F421"/>
    </row>
    <row r="422" spans="1:6" x14ac:dyDescent="0.25">
      <c r="A422"/>
      <c r="B422"/>
      <c r="C422"/>
      <c r="D422"/>
      <c r="F422"/>
    </row>
    <row r="423" spans="1:6" x14ac:dyDescent="0.25">
      <c r="A423"/>
      <c r="B423"/>
      <c r="C423"/>
      <c r="D423"/>
      <c r="F423"/>
    </row>
    <row r="424" spans="1:6" x14ac:dyDescent="0.25">
      <c r="A424"/>
      <c r="B424"/>
      <c r="C424"/>
      <c r="D424"/>
      <c r="F424"/>
    </row>
    <row r="425" spans="1:6" x14ac:dyDescent="0.25">
      <c r="A425"/>
      <c r="B425"/>
      <c r="C425"/>
      <c r="D425"/>
      <c r="F425"/>
    </row>
    <row r="426" spans="1:6" x14ac:dyDescent="0.25">
      <c r="A426"/>
      <c r="B426"/>
      <c r="C426"/>
      <c r="D426"/>
      <c r="F426"/>
    </row>
    <row r="427" spans="1:6" x14ac:dyDescent="0.25">
      <c r="A427"/>
      <c r="B427"/>
      <c r="C427"/>
      <c r="D427"/>
      <c r="F427"/>
    </row>
    <row r="428" spans="1:6" x14ac:dyDescent="0.25">
      <c r="A428"/>
      <c r="B428"/>
      <c r="C428"/>
      <c r="D428"/>
      <c r="F428"/>
    </row>
    <row r="429" spans="1:6" x14ac:dyDescent="0.25">
      <c r="A429"/>
      <c r="B429"/>
      <c r="C429"/>
      <c r="D429"/>
      <c r="F429"/>
    </row>
    <row r="430" spans="1:6" x14ac:dyDescent="0.25">
      <c r="A430"/>
      <c r="B430"/>
      <c r="C430"/>
      <c r="D430"/>
      <c r="F430"/>
    </row>
    <row r="431" spans="1:6" x14ac:dyDescent="0.25">
      <c r="A431"/>
      <c r="B431"/>
      <c r="C431"/>
      <c r="D431"/>
      <c r="F431"/>
    </row>
    <row r="432" spans="1:6" x14ac:dyDescent="0.25">
      <c r="A432"/>
      <c r="B432"/>
      <c r="C432"/>
      <c r="D432"/>
      <c r="F432"/>
    </row>
    <row r="433" spans="1:6" x14ac:dyDescent="0.25">
      <c r="A433"/>
      <c r="B433"/>
      <c r="C433"/>
      <c r="D433"/>
      <c r="F433"/>
    </row>
    <row r="434" spans="1:6" x14ac:dyDescent="0.25">
      <c r="A434"/>
      <c r="B434"/>
      <c r="C434"/>
      <c r="D434"/>
      <c r="F434"/>
    </row>
    <row r="435" spans="1:6" x14ac:dyDescent="0.25">
      <c r="A435"/>
      <c r="B435"/>
      <c r="C435"/>
      <c r="D435"/>
      <c r="F435"/>
    </row>
    <row r="436" spans="1:6" x14ac:dyDescent="0.25">
      <c r="A436"/>
      <c r="B436"/>
      <c r="C436"/>
      <c r="D436"/>
    </row>
    <row r="437" spans="1:6" x14ac:dyDescent="0.25">
      <c r="A437"/>
      <c r="B437"/>
      <c r="C437"/>
      <c r="D437"/>
    </row>
    <row r="438" spans="1:6" x14ac:dyDescent="0.25">
      <c r="A438"/>
      <c r="B438"/>
      <c r="C438"/>
      <c r="D438"/>
    </row>
    <row r="439" spans="1:6" x14ac:dyDescent="0.25">
      <c r="A439"/>
      <c r="B439"/>
      <c r="C439"/>
      <c r="D439"/>
    </row>
    <row r="440" spans="1:6" x14ac:dyDescent="0.25">
      <c r="A440"/>
      <c r="B440"/>
      <c r="C440"/>
      <c r="D440"/>
    </row>
    <row r="441" spans="1:6" x14ac:dyDescent="0.25">
      <c r="A441"/>
      <c r="B441"/>
      <c r="C441"/>
      <c r="D441"/>
    </row>
    <row r="442" spans="1:6" x14ac:dyDescent="0.25">
      <c r="A442"/>
      <c r="B442"/>
      <c r="C442"/>
      <c r="D442"/>
    </row>
    <row r="443" spans="1:6" x14ac:dyDescent="0.25">
      <c r="A443"/>
      <c r="B443"/>
      <c r="C443"/>
      <c r="D443"/>
    </row>
    <row r="444" spans="1:6" x14ac:dyDescent="0.25">
      <c r="A444"/>
      <c r="B444"/>
      <c r="C444"/>
      <c r="D444"/>
    </row>
    <row r="445" spans="1:6" x14ac:dyDescent="0.25">
      <c r="A445"/>
      <c r="B445"/>
      <c r="C445"/>
      <c r="D445"/>
    </row>
    <row r="446" spans="1:6" x14ac:dyDescent="0.25">
      <c r="A446"/>
      <c r="B446"/>
      <c r="C446"/>
      <c r="D446"/>
    </row>
    <row r="447" spans="1:6" x14ac:dyDescent="0.25">
      <c r="A447"/>
      <c r="B447"/>
      <c r="C447"/>
      <c r="D447"/>
    </row>
    <row r="448" spans="1:6" x14ac:dyDescent="0.25">
      <c r="A448"/>
      <c r="B448"/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</sheetData>
  <mergeCells count="4">
    <mergeCell ref="B1:F1"/>
    <mergeCell ref="B2:F2"/>
    <mergeCell ref="B3:F3"/>
    <mergeCell ref="B4:F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9.9978637043366805E-2"/>
  </sheetPr>
  <dimension ref="A1:AI1690"/>
  <sheetViews>
    <sheetView showGridLines="0" topLeftCell="A1329" workbookViewId="0">
      <selection activeCell="A1343" sqref="A1343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4.28515625" style="3" customWidth="1"/>
    <col min="9" max="9" width="27" style="3" customWidth="1"/>
    <col min="10" max="10" width="20.42578125" style="3" customWidth="1"/>
    <col min="11" max="11" width="13.28515625" style="3" customWidth="1"/>
    <col min="12" max="23" width="9.140625" style="3"/>
    <col min="24" max="24" width="13.28515625" style="3" customWidth="1"/>
    <col min="25" max="16384" width="9.140625" style="3"/>
  </cols>
  <sheetData>
    <row r="1" spans="1:12" x14ac:dyDescent="0.25">
      <c r="A1" s="7"/>
      <c r="B1" s="1"/>
      <c r="C1" s="76"/>
      <c r="D1" s="5"/>
      <c r="E1" s="5"/>
      <c r="F1" s="1"/>
    </row>
    <row r="2" spans="1:12" x14ac:dyDescent="0.25">
      <c r="A2" s="320" t="s">
        <v>391</v>
      </c>
      <c r="B2" s="320"/>
      <c r="C2" s="320"/>
      <c r="D2" s="320"/>
      <c r="E2" s="320"/>
      <c r="F2" s="320"/>
    </row>
    <row r="3" spans="1:12" x14ac:dyDescent="0.25">
      <c r="A3" s="320" t="s">
        <v>0</v>
      </c>
      <c r="B3" s="320"/>
      <c r="C3" s="320"/>
      <c r="D3" s="320"/>
      <c r="E3" s="320"/>
      <c r="F3" s="320"/>
    </row>
    <row r="4" spans="1:12" x14ac:dyDescent="0.25">
      <c r="A4" s="1"/>
      <c r="B4" s="320"/>
      <c r="C4" s="320"/>
      <c r="D4" s="320"/>
      <c r="E4" s="320"/>
      <c r="F4" s="320"/>
    </row>
    <row r="5" spans="1:12" x14ac:dyDescent="0.25">
      <c r="A5" s="1"/>
      <c r="B5" s="320"/>
      <c r="C5" s="320"/>
      <c r="D5" s="320"/>
      <c r="E5" s="320"/>
      <c r="F5" s="320"/>
    </row>
    <row r="6" spans="1:12" x14ac:dyDescent="0.25">
      <c r="A6" s="1"/>
      <c r="B6" s="1"/>
      <c r="C6" s="76"/>
      <c r="D6" s="5"/>
      <c r="E6" s="5"/>
      <c r="F6" s="1"/>
    </row>
    <row r="7" spans="1:12" ht="63" x14ac:dyDescent="0.25">
      <c r="A7" s="41" t="s">
        <v>1</v>
      </c>
      <c r="B7" s="41" t="s">
        <v>2</v>
      </c>
      <c r="C7" s="73" t="s">
        <v>3</v>
      </c>
      <c r="D7" s="54" t="s">
        <v>4</v>
      </c>
      <c r="E7" s="54" t="s">
        <v>5</v>
      </c>
      <c r="F7" s="42" t="s">
        <v>3</v>
      </c>
      <c r="G7" s="41" t="s">
        <v>4</v>
      </c>
      <c r="H7" s="41" t="s">
        <v>5</v>
      </c>
      <c r="I7" s="12"/>
      <c r="J7" s="12"/>
      <c r="K7" s="12"/>
      <c r="L7" s="12"/>
    </row>
    <row r="8" spans="1:12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  <c r="I8" s="12"/>
      <c r="J8" s="12"/>
      <c r="K8" s="12"/>
      <c r="L8" s="12"/>
    </row>
    <row r="9" spans="1:12" s="12" customFormat="1" x14ac:dyDescent="0.25">
      <c r="A9" s="45" t="s">
        <v>8</v>
      </c>
      <c r="B9" s="43" t="s">
        <v>9</v>
      </c>
      <c r="C9" s="95">
        <f>C10+C11+C12+C13+C14+C15+C16+C17+C18</f>
        <v>6</v>
      </c>
      <c r="D9" s="75"/>
      <c r="E9" s="95">
        <f t="shared" ref="E9" si="0">E10+E11+E12+E13+E14+E15+E16+E17+E18</f>
        <v>1639712</v>
      </c>
      <c r="F9" s="96"/>
      <c r="G9" s="96"/>
      <c r="H9" s="96">
        <f>F9*G9</f>
        <v>0</v>
      </c>
    </row>
    <row r="10" spans="1:12" s="12" customFormat="1" x14ac:dyDescent="0.25">
      <c r="A10" s="45" t="s">
        <v>10</v>
      </c>
      <c r="B10" s="45" t="s">
        <v>11</v>
      </c>
      <c r="C10" s="75"/>
      <c r="D10" s="44"/>
      <c r="E10" s="44">
        <f>C10*D10</f>
        <v>0</v>
      </c>
      <c r="F10" s="68"/>
      <c r="G10" s="68"/>
      <c r="H10" s="96">
        <f t="shared" ref="H10:H72" si="1">F10*G10</f>
        <v>0</v>
      </c>
    </row>
    <row r="11" spans="1:12" s="12" customFormat="1" x14ac:dyDescent="0.25">
      <c r="A11" s="45" t="s">
        <v>12</v>
      </c>
      <c r="B11" s="45" t="s">
        <v>13</v>
      </c>
      <c r="C11" s="75"/>
      <c r="D11" s="44"/>
      <c r="E11" s="44">
        <f t="shared" ref="E11:E74" si="2">C11*D11</f>
        <v>0</v>
      </c>
      <c r="F11" s="68"/>
      <c r="G11" s="68"/>
      <c r="H11" s="96">
        <f t="shared" si="1"/>
        <v>0</v>
      </c>
    </row>
    <row r="12" spans="1:12" s="12" customFormat="1" x14ac:dyDescent="0.25">
      <c r="A12" s="45" t="s">
        <v>14</v>
      </c>
      <c r="B12" s="45" t="s">
        <v>15</v>
      </c>
      <c r="C12" s="75"/>
      <c r="D12" s="44"/>
      <c r="E12" s="44">
        <f t="shared" si="2"/>
        <v>0</v>
      </c>
      <c r="F12" s="68"/>
      <c r="G12" s="68"/>
      <c r="H12" s="96">
        <f t="shared" si="1"/>
        <v>0</v>
      </c>
    </row>
    <row r="13" spans="1:12" s="12" customFormat="1" x14ac:dyDescent="0.25">
      <c r="A13" s="45" t="s">
        <v>16</v>
      </c>
      <c r="B13" s="45" t="s">
        <v>17</v>
      </c>
      <c r="C13" s="75">
        <v>3</v>
      </c>
      <c r="D13" s="44">
        <v>79904</v>
      </c>
      <c r="E13" s="44">
        <f t="shared" si="2"/>
        <v>239712</v>
      </c>
      <c r="F13" s="65">
        <v>1</v>
      </c>
      <c r="G13" s="65">
        <v>78962</v>
      </c>
      <c r="H13" s="96">
        <f t="shared" si="1"/>
        <v>78962</v>
      </c>
    </row>
    <row r="14" spans="1:12" s="12" customFormat="1" x14ac:dyDescent="0.25">
      <c r="A14" s="45" t="s">
        <v>18</v>
      </c>
      <c r="B14" s="45" t="s">
        <v>19</v>
      </c>
      <c r="C14" s="75"/>
      <c r="D14" s="44"/>
      <c r="E14" s="44">
        <f t="shared" si="2"/>
        <v>0</v>
      </c>
      <c r="F14" s="68"/>
      <c r="G14" s="68"/>
      <c r="H14" s="96">
        <f t="shared" si="1"/>
        <v>0</v>
      </c>
    </row>
    <row r="15" spans="1:12" s="12" customFormat="1" x14ac:dyDescent="0.25">
      <c r="A15" s="45" t="s">
        <v>20</v>
      </c>
      <c r="B15" s="45" t="s">
        <v>21</v>
      </c>
      <c r="C15" s="75">
        <v>2</v>
      </c>
      <c r="D15" s="44">
        <v>400000</v>
      </c>
      <c r="E15" s="44">
        <f t="shared" si="2"/>
        <v>800000</v>
      </c>
      <c r="F15" s="68">
        <v>1</v>
      </c>
      <c r="G15" s="68">
        <v>405900</v>
      </c>
      <c r="H15" s="96">
        <f t="shared" si="1"/>
        <v>405900</v>
      </c>
    </row>
    <row r="16" spans="1:12" s="12" customFormat="1" x14ac:dyDescent="0.25">
      <c r="A16" s="45" t="s">
        <v>22</v>
      </c>
      <c r="B16" s="45" t="s">
        <v>407</v>
      </c>
      <c r="C16" s="75">
        <v>1</v>
      </c>
      <c r="D16" s="44">
        <v>600000</v>
      </c>
      <c r="E16" s="44">
        <f t="shared" si="2"/>
        <v>600000</v>
      </c>
      <c r="F16" s="68"/>
      <c r="G16" s="68"/>
      <c r="H16" s="96">
        <f t="shared" si="1"/>
        <v>0</v>
      </c>
    </row>
    <row r="17" spans="1:12" s="12" customFormat="1" x14ac:dyDescent="0.25">
      <c r="A17" s="45" t="s">
        <v>24</v>
      </c>
      <c r="B17" s="45" t="s">
        <v>25</v>
      </c>
      <c r="C17" s="75"/>
      <c r="D17" s="44"/>
      <c r="E17" s="44">
        <f t="shared" si="2"/>
        <v>0</v>
      </c>
      <c r="F17" s="68"/>
      <c r="G17" s="68"/>
      <c r="H17" s="96">
        <f t="shared" si="1"/>
        <v>0</v>
      </c>
    </row>
    <row r="18" spans="1:12" s="12" customFormat="1" x14ac:dyDescent="0.25">
      <c r="A18" s="45" t="s">
        <v>26</v>
      </c>
      <c r="B18" s="45" t="s">
        <v>27</v>
      </c>
      <c r="C18" s="75"/>
      <c r="D18" s="44"/>
      <c r="E18" s="44">
        <f t="shared" si="2"/>
        <v>0</v>
      </c>
      <c r="F18" s="68"/>
      <c r="G18" s="68"/>
      <c r="H18" s="96">
        <f t="shared" si="1"/>
        <v>0</v>
      </c>
    </row>
    <row r="19" spans="1:12" ht="31.5" x14ac:dyDescent="0.25">
      <c r="A19" s="26" t="s">
        <v>28</v>
      </c>
      <c r="B19" s="40" t="s">
        <v>29</v>
      </c>
      <c r="C19" s="74"/>
      <c r="D19" s="28"/>
      <c r="E19" s="28">
        <f t="shared" si="2"/>
        <v>0</v>
      </c>
      <c r="F19" s="64"/>
      <c r="G19" s="64"/>
      <c r="H19" s="96">
        <f t="shared" si="1"/>
        <v>0</v>
      </c>
      <c r="I19" s="12"/>
      <c r="J19" s="12"/>
      <c r="K19" s="12"/>
      <c r="L19" s="12"/>
    </row>
    <row r="20" spans="1:12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56</v>
      </c>
      <c r="D20" s="37"/>
      <c r="E20" s="78">
        <f>E21+E22+E23+E24+E25+E26+E27+E28+E29+E30+E31+E32+E33+E34+E35+E36+E37+E38+E39+E40+E41+E42+E43+E44+E45+E46+E47+E48+E49+E50+E51</f>
        <v>5063350</v>
      </c>
      <c r="F20" s="66"/>
      <c r="G20" s="66"/>
      <c r="H20" s="96">
        <f t="shared" si="1"/>
        <v>0</v>
      </c>
      <c r="I20" s="12"/>
      <c r="J20" s="12"/>
      <c r="K20" s="12"/>
      <c r="L20" s="12"/>
    </row>
    <row r="21" spans="1:12" x14ac:dyDescent="0.25">
      <c r="A21" s="26" t="s">
        <v>32</v>
      </c>
      <c r="B21" s="26" t="s">
        <v>33</v>
      </c>
      <c r="C21" s="74"/>
      <c r="D21" s="28"/>
      <c r="E21" s="28">
        <f t="shared" si="2"/>
        <v>0</v>
      </c>
      <c r="F21" s="64"/>
      <c r="G21" s="64"/>
      <c r="H21" s="96">
        <f t="shared" si="1"/>
        <v>0</v>
      </c>
      <c r="I21" s="12"/>
      <c r="J21" s="12"/>
      <c r="K21" s="12"/>
      <c r="L21" s="12"/>
    </row>
    <row r="22" spans="1:12" x14ac:dyDescent="0.25">
      <c r="A22" s="26" t="s">
        <v>34</v>
      </c>
      <c r="B22" s="26" t="s">
        <v>35</v>
      </c>
      <c r="C22" s="74"/>
      <c r="D22" s="28"/>
      <c r="E22" s="28">
        <f t="shared" si="2"/>
        <v>0</v>
      </c>
      <c r="F22" s="64"/>
      <c r="G22" s="64"/>
      <c r="H22" s="96">
        <f t="shared" si="1"/>
        <v>0</v>
      </c>
      <c r="I22" s="12"/>
      <c r="J22" s="12"/>
      <c r="K22" s="12"/>
      <c r="L22" s="12"/>
    </row>
    <row r="23" spans="1:12" x14ac:dyDescent="0.25">
      <c r="A23" s="26" t="s">
        <v>36</v>
      </c>
      <c r="B23" s="26" t="s">
        <v>37</v>
      </c>
      <c r="C23" s="74"/>
      <c r="D23" s="28"/>
      <c r="E23" s="28">
        <f t="shared" si="2"/>
        <v>0</v>
      </c>
      <c r="F23" s="64"/>
      <c r="G23" s="64"/>
      <c r="H23" s="96">
        <f t="shared" si="1"/>
        <v>0</v>
      </c>
      <c r="I23" s="12"/>
      <c r="J23" s="12"/>
      <c r="K23" s="12"/>
      <c r="L23" s="12"/>
    </row>
    <row r="24" spans="1:12" x14ac:dyDescent="0.25">
      <c r="A24" s="26" t="s">
        <v>38</v>
      </c>
      <c r="B24" s="26" t="s">
        <v>39</v>
      </c>
      <c r="C24" s="74">
        <v>4</v>
      </c>
      <c r="D24" s="28">
        <v>1000</v>
      </c>
      <c r="E24" s="28">
        <f t="shared" si="2"/>
        <v>4000</v>
      </c>
      <c r="F24" s="64"/>
      <c r="G24" s="64"/>
      <c r="H24" s="96">
        <f t="shared" si="1"/>
        <v>0</v>
      </c>
      <c r="I24" s="12"/>
      <c r="J24" s="12"/>
      <c r="K24" s="12"/>
      <c r="L24" s="12"/>
    </row>
    <row r="25" spans="1:12" x14ac:dyDescent="0.25">
      <c r="A25" s="26" t="s">
        <v>40</v>
      </c>
      <c r="B25" s="26" t="s">
        <v>41</v>
      </c>
      <c r="C25" s="74"/>
      <c r="D25" s="28"/>
      <c r="E25" s="28">
        <f t="shared" si="2"/>
        <v>0</v>
      </c>
      <c r="F25" s="65">
        <v>4</v>
      </c>
      <c r="G25" s="65">
        <f>7500*2+7650*2</f>
        <v>30300</v>
      </c>
      <c r="H25" s="204">
        <f>G25</f>
        <v>30300</v>
      </c>
      <c r="I25" s="12"/>
      <c r="J25" s="12"/>
      <c r="K25" s="12"/>
      <c r="L25" s="12"/>
    </row>
    <row r="26" spans="1:12" x14ac:dyDescent="0.25">
      <c r="A26" s="26" t="s">
        <v>42</v>
      </c>
      <c r="B26" s="26" t="s">
        <v>43</v>
      </c>
      <c r="C26" s="74"/>
      <c r="D26" s="28"/>
      <c r="E26" s="28">
        <f t="shared" si="2"/>
        <v>0</v>
      </c>
      <c r="F26" s="64"/>
      <c r="G26" s="64"/>
      <c r="H26" s="96">
        <f t="shared" si="1"/>
        <v>0</v>
      </c>
      <c r="I26" s="12"/>
      <c r="J26" s="12"/>
      <c r="K26" s="12"/>
      <c r="L26" s="12"/>
    </row>
    <row r="27" spans="1:12" ht="31.5" x14ac:dyDescent="0.25">
      <c r="A27" s="26" t="s">
        <v>44</v>
      </c>
      <c r="B27" s="26" t="s">
        <v>45</v>
      </c>
      <c r="C27" s="74"/>
      <c r="D27" s="28"/>
      <c r="E27" s="28">
        <f t="shared" si="2"/>
        <v>0</v>
      </c>
      <c r="F27" s="64"/>
      <c r="G27" s="64"/>
      <c r="H27" s="96">
        <f t="shared" si="1"/>
        <v>0</v>
      </c>
      <c r="I27" s="12"/>
      <c r="J27" s="12"/>
      <c r="K27" s="12"/>
      <c r="L27" s="12"/>
    </row>
    <row r="28" spans="1:12" x14ac:dyDescent="0.25">
      <c r="A28" s="26" t="s">
        <v>46</v>
      </c>
      <c r="B28" s="26" t="s">
        <v>47</v>
      </c>
      <c r="C28" s="74">
        <v>20</v>
      </c>
      <c r="D28" s="28">
        <v>400</v>
      </c>
      <c r="E28" s="28">
        <f t="shared" si="2"/>
        <v>8000</v>
      </c>
      <c r="F28" s="65"/>
      <c r="G28" s="65"/>
      <c r="H28" s="111"/>
      <c r="I28" s="12"/>
      <c r="J28" s="12"/>
      <c r="K28" s="12"/>
      <c r="L28" s="12"/>
    </row>
    <row r="29" spans="1:12" x14ac:dyDescent="0.25">
      <c r="A29" s="26" t="s">
        <v>48</v>
      </c>
      <c r="B29" s="26" t="s">
        <v>49</v>
      </c>
      <c r="C29" s="74"/>
      <c r="D29" s="28"/>
      <c r="E29" s="28">
        <f t="shared" si="2"/>
        <v>0</v>
      </c>
      <c r="F29" s="64"/>
      <c r="G29" s="64"/>
      <c r="H29" s="96"/>
      <c r="I29" s="12"/>
      <c r="J29" s="12"/>
      <c r="K29" s="12"/>
      <c r="L29" s="12"/>
    </row>
    <row r="30" spans="1:12" ht="31.5" x14ac:dyDescent="0.25">
      <c r="A30" s="26" t="s">
        <v>50</v>
      </c>
      <c r="B30" s="26" t="s">
        <v>51</v>
      </c>
      <c r="C30" s="74"/>
      <c r="D30" s="28"/>
      <c r="E30" s="28">
        <f t="shared" si="2"/>
        <v>0</v>
      </c>
      <c r="F30" s="64"/>
      <c r="G30" s="64"/>
      <c r="H30" s="96">
        <f t="shared" si="1"/>
        <v>0</v>
      </c>
      <c r="I30" s="12"/>
      <c r="J30" s="12"/>
      <c r="K30" s="12"/>
      <c r="L30" s="12"/>
    </row>
    <row r="31" spans="1:12" x14ac:dyDescent="0.25">
      <c r="A31" s="26" t="s">
        <v>52</v>
      </c>
      <c r="B31" s="26" t="s">
        <v>53</v>
      </c>
      <c r="C31" s="74">
        <v>3</v>
      </c>
      <c r="D31" s="28">
        <v>1200</v>
      </c>
      <c r="E31" s="28">
        <f t="shared" si="2"/>
        <v>3600</v>
      </c>
      <c r="F31" s="64"/>
      <c r="G31" s="64"/>
      <c r="H31" s="96">
        <f t="shared" si="1"/>
        <v>0</v>
      </c>
      <c r="I31" s="12"/>
      <c r="J31" s="12"/>
      <c r="K31" s="12"/>
      <c r="L31" s="12"/>
    </row>
    <row r="32" spans="1:12" x14ac:dyDescent="0.25">
      <c r="A32" s="26" t="s">
        <v>54</v>
      </c>
      <c r="B32" s="26" t="s">
        <v>55</v>
      </c>
      <c r="C32" s="74"/>
      <c r="D32" s="28"/>
      <c r="E32" s="28">
        <f t="shared" si="2"/>
        <v>0</v>
      </c>
      <c r="F32" s="64"/>
      <c r="G32" s="64"/>
      <c r="H32" s="96">
        <f t="shared" si="1"/>
        <v>0</v>
      </c>
      <c r="I32" s="12"/>
      <c r="J32" s="12"/>
      <c r="K32" s="12"/>
      <c r="L32" s="12"/>
    </row>
    <row r="33" spans="1:12" x14ac:dyDescent="0.25">
      <c r="A33" s="26" t="s">
        <v>56</v>
      </c>
      <c r="B33" s="26" t="s">
        <v>57</v>
      </c>
      <c r="C33" s="74"/>
      <c r="D33" s="28"/>
      <c r="E33" s="28">
        <f t="shared" si="2"/>
        <v>0</v>
      </c>
      <c r="F33" s="65">
        <v>1</v>
      </c>
      <c r="G33" s="65">
        <v>3740</v>
      </c>
      <c r="H33" s="203">
        <f t="shared" si="1"/>
        <v>3740</v>
      </c>
      <c r="I33" s="12"/>
      <c r="J33" s="12"/>
      <c r="K33" s="12"/>
      <c r="L33" s="12"/>
    </row>
    <row r="34" spans="1:12" x14ac:dyDescent="0.25">
      <c r="A34" s="26" t="s">
        <v>58</v>
      </c>
      <c r="B34" s="26" t="s">
        <v>59</v>
      </c>
      <c r="C34" s="74"/>
      <c r="D34" s="28"/>
      <c r="E34" s="28">
        <f t="shared" si="2"/>
        <v>0</v>
      </c>
      <c r="F34" s="64"/>
      <c r="G34" s="64"/>
      <c r="H34" s="96">
        <f t="shared" si="1"/>
        <v>0</v>
      </c>
      <c r="I34" s="12"/>
      <c r="J34" s="12"/>
      <c r="K34" s="12"/>
      <c r="L34" s="12"/>
    </row>
    <row r="35" spans="1:12" x14ac:dyDescent="0.25">
      <c r="A35" s="26" t="s">
        <v>60</v>
      </c>
      <c r="B35" s="26" t="s">
        <v>61</v>
      </c>
      <c r="C35" s="74"/>
      <c r="D35" s="28"/>
      <c r="E35" s="28">
        <f t="shared" si="2"/>
        <v>0</v>
      </c>
      <c r="F35" s="64"/>
      <c r="G35" s="64"/>
      <c r="H35" s="96">
        <f t="shared" si="1"/>
        <v>0</v>
      </c>
      <c r="I35" s="12"/>
      <c r="J35" s="12"/>
      <c r="K35" s="12"/>
      <c r="L35" s="12"/>
    </row>
    <row r="36" spans="1:12" x14ac:dyDescent="0.25">
      <c r="A36" s="26" t="s">
        <v>62</v>
      </c>
      <c r="B36" s="26" t="s">
        <v>63</v>
      </c>
      <c r="C36" s="74"/>
      <c r="D36" s="28"/>
      <c r="E36" s="28">
        <f t="shared" si="2"/>
        <v>0</v>
      </c>
      <c r="F36" s="64"/>
      <c r="G36" s="64"/>
      <c r="H36" s="96">
        <f t="shared" si="1"/>
        <v>0</v>
      </c>
      <c r="I36" s="12"/>
      <c r="J36" s="12"/>
      <c r="K36" s="12"/>
      <c r="L36" s="12"/>
    </row>
    <row r="37" spans="1:12" x14ac:dyDescent="0.25">
      <c r="A37" s="26" t="s">
        <v>64</v>
      </c>
      <c r="B37" s="26" t="s">
        <v>65</v>
      </c>
      <c r="C37" s="74"/>
      <c r="D37" s="28"/>
      <c r="E37" s="28">
        <f t="shared" si="2"/>
        <v>0</v>
      </c>
      <c r="F37" s="65">
        <v>1</v>
      </c>
      <c r="G37" s="65">
        <v>8400</v>
      </c>
      <c r="H37" s="203">
        <f t="shared" si="1"/>
        <v>8400</v>
      </c>
      <c r="I37" s="12"/>
      <c r="J37" s="12"/>
      <c r="K37" s="12"/>
      <c r="L37" s="12"/>
    </row>
    <row r="38" spans="1:12" x14ac:dyDescent="0.25">
      <c r="A38" s="26" t="s">
        <v>66</v>
      </c>
      <c r="B38" s="26" t="s">
        <v>67</v>
      </c>
      <c r="C38" s="74"/>
      <c r="D38" s="28"/>
      <c r="E38" s="28">
        <f t="shared" si="2"/>
        <v>0</v>
      </c>
      <c r="F38" s="65">
        <v>1</v>
      </c>
      <c r="G38" s="65">
        <v>2070</v>
      </c>
      <c r="H38" s="203">
        <f t="shared" si="1"/>
        <v>2070</v>
      </c>
      <c r="I38" s="12"/>
      <c r="J38" s="12"/>
      <c r="K38" s="12"/>
      <c r="L38" s="12"/>
    </row>
    <row r="39" spans="1:12" x14ac:dyDescent="0.25">
      <c r="A39" s="26" t="s">
        <v>68</v>
      </c>
      <c r="B39" s="26" t="s">
        <v>69</v>
      </c>
      <c r="C39" s="74">
        <v>15</v>
      </c>
      <c r="D39" s="28">
        <v>450</v>
      </c>
      <c r="E39" s="28">
        <f t="shared" si="2"/>
        <v>6750</v>
      </c>
      <c r="F39" s="64"/>
      <c r="G39" s="64"/>
      <c r="H39" s="96">
        <f t="shared" si="1"/>
        <v>0</v>
      </c>
      <c r="I39" s="12"/>
      <c r="J39" s="12"/>
      <c r="K39" s="12"/>
      <c r="L39" s="12"/>
    </row>
    <row r="40" spans="1:12" x14ac:dyDescent="0.25">
      <c r="A40" s="26" t="s">
        <v>70</v>
      </c>
      <c r="B40" s="26" t="s">
        <v>71</v>
      </c>
      <c r="C40" s="74"/>
      <c r="D40" s="28"/>
      <c r="E40" s="28"/>
      <c r="F40" s="64"/>
      <c r="G40" s="64"/>
      <c r="H40" s="96">
        <f t="shared" si="1"/>
        <v>0</v>
      </c>
      <c r="I40" s="12"/>
      <c r="J40" s="12"/>
      <c r="K40" s="12"/>
      <c r="L40" s="12"/>
    </row>
    <row r="41" spans="1:12" x14ac:dyDescent="0.25">
      <c r="A41" s="26" t="s">
        <v>72</v>
      </c>
      <c r="B41" s="26" t="s">
        <v>73</v>
      </c>
      <c r="C41" s="74">
        <v>10</v>
      </c>
      <c r="D41" s="28">
        <v>2500</v>
      </c>
      <c r="E41" s="28">
        <f t="shared" si="2"/>
        <v>25000</v>
      </c>
      <c r="F41" s="65">
        <v>1</v>
      </c>
      <c r="G41" s="65">
        <v>6769</v>
      </c>
      <c r="H41" s="203">
        <f>G41</f>
        <v>6769</v>
      </c>
      <c r="I41" s="12"/>
      <c r="J41" s="12"/>
      <c r="K41" s="12"/>
      <c r="L41" s="12"/>
    </row>
    <row r="42" spans="1:12" x14ac:dyDescent="0.25">
      <c r="A42" s="26" t="s">
        <v>74</v>
      </c>
      <c r="B42" s="26" t="s">
        <v>75</v>
      </c>
      <c r="C42" s="74"/>
      <c r="D42" s="28"/>
      <c r="E42" s="28">
        <f t="shared" si="2"/>
        <v>0</v>
      </c>
      <c r="F42" s="64"/>
      <c r="G42" s="64"/>
      <c r="H42" s="96">
        <f t="shared" si="1"/>
        <v>0</v>
      </c>
      <c r="I42" s="12"/>
      <c r="J42" s="12"/>
      <c r="K42" s="12"/>
      <c r="L42" s="12"/>
    </row>
    <row r="43" spans="1:12" x14ac:dyDescent="0.25">
      <c r="A43" s="26" t="s">
        <v>76</v>
      </c>
      <c r="B43" s="26" t="s">
        <v>77</v>
      </c>
      <c r="C43" s="74"/>
      <c r="D43" s="28"/>
      <c r="E43" s="28">
        <f t="shared" si="2"/>
        <v>0</v>
      </c>
      <c r="F43" s="64"/>
      <c r="G43" s="64"/>
      <c r="H43" s="96">
        <f t="shared" si="1"/>
        <v>0</v>
      </c>
      <c r="I43" s="12"/>
      <c r="J43" s="12"/>
      <c r="K43" s="12"/>
      <c r="L43" s="12"/>
    </row>
    <row r="44" spans="1:12" x14ac:dyDescent="0.25">
      <c r="A44" s="26" t="s">
        <v>78</v>
      </c>
      <c r="B44" s="26" t="s">
        <v>79</v>
      </c>
      <c r="C44" s="74"/>
      <c r="D44" s="28"/>
      <c r="E44" s="28">
        <f t="shared" si="2"/>
        <v>0</v>
      </c>
      <c r="F44" s="64"/>
      <c r="G44" s="64"/>
      <c r="H44" s="96">
        <f t="shared" si="1"/>
        <v>0</v>
      </c>
      <c r="I44" s="12"/>
      <c r="J44" s="12"/>
      <c r="K44" s="12"/>
      <c r="L44" s="12"/>
    </row>
    <row r="45" spans="1:12" x14ac:dyDescent="0.25">
      <c r="A45" s="26" t="s">
        <v>80</v>
      </c>
      <c r="B45" s="26" t="s">
        <v>409</v>
      </c>
      <c r="C45" s="74"/>
      <c r="D45" s="28"/>
      <c r="E45" s="28">
        <v>5000000</v>
      </c>
      <c r="F45" s="64"/>
      <c r="G45" s="64"/>
      <c r="H45" s="96">
        <f t="shared" si="1"/>
        <v>0</v>
      </c>
      <c r="I45" s="12"/>
      <c r="J45" s="12"/>
      <c r="K45" s="12"/>
      <c r="L45" s="12"/>
    </row>
    <row r="46" spans="1:12" x14ac:dyDescent="0.25">
      <c r="A46" s="26" t="s">
        <v>82</v>
      </c>
      <c r="B46" s="26" t="s">
        <v>83</v>
      </c>
      <c r="C46" s="74"/>
      <c r="D46" s="28"/>
      <c r="E46" s="28">
        <f t="shared" si="2"/>
        <v>0</v>
      </c>
      <c r="F46" s="64"/>
      <c r="G46" s="64"/>
      <c r="H46" s="96">
        <f t="shared" si="1"/>
        <v>0</v>
      </c>
      <c r="I46" s="12"/>
      <c r="J46" s="12"/>
      <c r="K46" s="12"/>
      <c r="L46" s="12"/>
    </row>
    <row r="47" spans="1:12" x14ac:dyDescent="0.25">
      <c r="A47" s="26" t="s">
        <v>84</v>
      </c>
      <c r="B47" s="26" t="s">
        <v>85</v>
      </c>
      <c r="C47" s="74"/>
      <c r="D47" s="28"/>
      <c r="E47" s="28">
        <f t="shared" si="2"/>
        <v>0</v>
      </c>
      <c r="F47" s="64"/>
      <c r="G47" s="64"/>
      <c r="H47" s="96">
        <f t="shared" si="1"/>
        <v>0</v>
      </c>
      <c r="I47" s="12"/>
      <c r="J47" s="12"/>
      <c r="K47" s="12"/>
      <c r="L47" s="12"/>
    </row>
    <row r="48" spans="1:12" ht="31.5" x14ac:dyDescent="0.25">
      <c r="A48" s="26" t="s">
        <v>86</v>
      </c>
      <c r="B48" s="26" t="s">
        <v>87</v>
      </c>
      <c r="C48" s="74"/>
      <c r="D48" s="28"/>
      <c r="E48" s="28">
        <f t="shared" si="2"/>
        <v>0</v>
      </c>
      <c r="F48" s="64"/>
      <c r="G48" s="64"/>
      <c r="H48" s="96">
        <f t="shared" si="1"/>
        <v>0</v>
      </c>
      <c r="I48" s="12"/>
      <c r="J48" s="12"/>
      <c r="K48" s="12"/>
      <c r="L48" s="12"/>
    </row>
    <row r="49" spans="1:12" x14ac:dyDescent="0.25">
      <c r="A49" s="26" t="s">
        <v>88</v>
      </c>
      <c r="B49" s="26" t="s">
        <v>89</v>
      </c>
      <c r="C49" s="74">
        <v>4</v>
      </c>
      <c r="D49" s="28">
        <v>4000</v>
      </c>
      <c r="E49" s="28">
        <f t="shared" si="2"/>
        <v>16000</v>
      </c>
      <c r="F49" s="64"/>
      <c r="G49" s="64"/>
      <c r="H49" s="96">
        <f t="shared" si="1"/>
        <v>0</v>
      </c>
      <c r="I49" s="12"/>
      <c r="J49" s="12"/>
      <c r="K49" s="12"/>
      <c r="L49" s="12"/>
    </row>
    <row r="50" spans="1:12" x14ac:dyDescent="0.25">
      <c r="A50" s="26" t="s">
        <v>90</v>
      </c>
      <c r="B50" s="26" t="s">
        <v>91</v>
      </c>
      <c r="C50" s="74"/>
      <c r="D50" s="28"/>
      <c r="E50" s="28">
        <f t="shared" si="2"/>
        <v>0</v>
      </c>
      <c r="F50" s="64"/>
      <c r="G50" s="64"/>
      <c r="H50" s="96">
        <f t="shared" si="1"/>
        <v>0</v>
      </c>
      <c r="I50" s="12"/>
      <c r="J50" s="12"/>
      <c r="K50" s="12"/>
      <c r="L50" s="12"/>
    </row>
    <row r="51" spans="1:12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4"/>
      <c r="G51" s="64"/>
      <c r="H51" s="96">
        <f t="shared" si="1"/>
        <v>0</v>
      </c>
      <c r="I51" s="12"/>
      <c r="J51" s="12"/>
      <c r="K51" s="12"/>
      <c r="L51" s="12"/>
    </row>
    <row r="52" spans="1:12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903</v>
      </c>
      <c r="D52" s="37"/>
      <c r="E52" s="78">
        <f>E53+E54+E55+E56+E57+E58+E59+E60+E61+E62+E63+E64+E65+E66+E67+E68+E69+E70+E71+E72+E73+E74+E75</f>
        <v>20316962</v>
      </c>
      <c r="F52" s="64"/>
      <c r="G52" s="64"/>
      <c r="H52" s="96">
        <f t="shared" si="1"/>
        <v>0</v>
      </c>
      <c r="I52" s="12"/>
      <c r="J52" s="12"/>
      <c r="K52" s="12"/>
      <c r="L52" s="12"/>
    </row>
    <row r="53" spans="1:12" x14ac:dyDescent="0.25">
      <c r="A53" s="26" t="s">
        <v>95</v>
      </c>
      <c r="B53" s="26" t="s">
        <v>96</v>
      </c>
      <c r="C53" s="74">
        <v>130</v>
      </c>
      <c r="D53" s="28">
        <v>8423</v>
      </c>
      <c r="E53" s="28">
        <f t="shared" si="2"/>
        <v>1094990</v>
      </c>
      <c r="F53" s="68">
        <v>3</v>
      </c>
      <c r="G53" s="68">
        <f>18340*2+6664</f>
        <v>43344</v>
      </c>
      <c r="H53" s="204">
        <f>G53</f>
        <v>43344</v>
      </c>
      <c r="I53" s="12"/>
      <c r="J53" s="12"/>
      <c r="K53" s="12"/>
      <c r="L53" s="12"/>
    </row>
    <row r="54" spans="1:12" x14ac:dyDescent="0.25">
      <c r="A54" s="26" t="s">
        <v>97</v>
      </c>
      <c r="B54" s="26" t="s">
        <v>98</v>
      </c>
      <c r="C54" s="74">
        <v>106</v>
      </c>
      <c r="D54" s="28">
        <v>9717</v>
      </c>
      <c r="E54" s="28">
        <f t="shared" si="2"/>
        <v>1030002</v>
      </c>
      <c r="F54" s="65">
        <v>47</v>
      </c>
      <c r="G54" s="65">
        <f>12690*31+14*7728+2*7980</f>
        <v>517542</v>
      </c>
      <c r="H54" s="203">
        <f>G54</f>
        <v>517542</v>
      </c>
      <c r="I54" s="12"/>
      <c r="J54" s="12"/>
      <c r="K54" s="12"/>
      <c r="L54" s="12"/>
    </row>
    <row r="55" spans="1:12" x14ac:dyDescent="0.25">
      <c r="A55" s="26" t="s">
        <v>99</v>
      </c>
      <c r="B55" s="26" t="s">
        <v>100</v>
      </c>
      <c r="C55" s="74">
        <v>1</v>
      </c>
      <c r="D55" s="37">
        <v>5000</v>
      </c>
      <c r="E55" s="28">
        <f t="shared" si="2"/>
        <v>5000</v>
      </c>
      <c r="F55" s="65">
        <v>14</v>
      </c>
      <c r="G55" s="65">
        <f>10900</f>
        <v>10900</v>
      </c>
      <c r="H55" s="204">
        <f t="shared" si="1"/>
        <v>152600</v>
      </c>
      <c r="I55" s="12"/>
      <c r="J55" s="12"/>
      <c r="K55" s="12"/>
      <c r="L55" s="12"/>
    </row>
    <row r="56" spans="1:12" x14ac:dyDescent="0.25">
      <c r="A56" s="26" t="s">
        <v>101</v>
      </c>
      <c r="B56" s="26" t="s">
        <v>102</v>
      </c>
      <c r="C56" s="74">
        <v>42</v>
      </c>
      <c r="D56" s="28">
        <v>3452</v>
      </c>
      <c r="E56" s="28">
        <f t="shared" si="2"/>
        <v>144984</v>
      </c>
      <c r="F56" s="65">
        <v>15</v>
      </c>
      <c r="G56" s="65">
        <f>14*3744+3010</f>
        <v>55426</v>
      </c>
      <c r="H56" s="204">
        <f>G56</f>
        <v>55426</v>
      </c>
      <c r="I56" s="12"/>
      <c r="J56" s="12"/>
      <c r="K56" s="12"/>
      <c r="L56" s="12"/>
    </row>
    <row r="57" spans="1:12" x14ac:dyDescent="0.25">
      <c r="A57" s="26" t="s">
        <v>103</v>
      </c>
      <c r="B57" s="26" t="s">
        <v>104</v>
      </c>
      <c r="C57" s="74">
        <v>10</v>
      </c>
      <c r="D57" s="28">
        <v>2500</v>
      </c>
      <c r="E57" s="28">
        <f t="shared" si="2"/>
        <v>25000</v>
      </c>
      <c r="F57" s="65">
        <v>2</v>
      </c>
      <c r="G57" s="65">
        <f>10486+10559</f>
        <v>21045</v>
      </c>
      <c r="H57" s="203">
        <f>G57</f>
        <v>21045</v>
      </c>
      <c r="I57" s="12"/>
      <c r="J57" s="12"/>
      <c r="K57" s="12"/>
      <c r="L57" s="12"/>
    </row>
    <row r="58" spans="1:12" x14ac:dyDescent="0.25">
      <c r="A58" s="26" t="s">
        <v>105</v>
      </c>
      <c r="B58" s="26" t="s">
        <v>106</v>
      </c>
      <c r="C58" s="75">
        <v>6</v>
      </c>
      <c r="D58" s="44">
        <v>4833</v>
      </c>
      <c r="E58" s="28">
        <f t="shared" si="2"/>
        <v>28998</v>
      </c>
      <c r="F58" s="64"/>
      <c r="G58" s="64"/>
      <c r="H58" s="96">
        <f t="shared" si="1"/>
        <v>0</v>
      </c>
      <c r="I58" s="12"/>
      <c r="J58" s="12"/>
      <c r="K58" s="12"/>
      <c r="L58" s="12"/>
    </row>
    <row r="59" spans="1:12" x14ac:dyDescent="0.25">
      <c r="A59" s="26" t="s">
        <v>107</v>
      </c>
      <c r="B59" s="26" t="s">
        <v>108</v>
      </c>
      <c r="C59" s="75"/>
      <c r="D59" s="44"/>
      <c r="E59" s="28">
        <f t="shared" si="2"/>
        <v>0</v>
      </c>
      <c r="F59" s="64"/>
      <c r="G59" s="64"/>
      <c r="H59" s="96">
        <f t="shared" si="1"/>
        <v>0</v>
      </c>
      <c r="I59" s="12"/>
      <c r="J59" s="12"/>
      <c r="K59" s="12"/>
      <c r="L59" s="12"/>
    </row>
    <row r="60" spans="1:12" x14ac:dyDescent="0.25">
      <c r="A60" s="26" t="s">
        <v>109</v>
      </c>
      <c r="B60" s="26" t="s">
        <v>354</v>
      </c>
      <c r="C60" s="74">
        <v>24</v>
      </c>
      <c r="D60" s="28">
        <v>5833</v>
      </c>
      <c r="E60" s="28">
        <f t="shared" si="2"/>
        <v>139992</v>
      </c>
      <c r="F60" s="65">
        <f>1+1</f>
        <v>2</v>
      </c>
      <c r="G60" s="65">
        <f>4836+5624</f>
        <v>10460</v>
      </c>
      <c r="H60" s="204">
        <v>10460</v>
      </c>
      <c r="I60" s="12"/>
      <c r="J60" s="12"/>
      <c r="K60" s="12"/>
      <c r="L60" s="12"/>
    </row>
    <row r="61" spans="1:12" s="12" customFormat="1" x14ac:dyDescent="0.25">
      <c r="A61" s="45" t="s">
        <v>111</v>
      </c>
      <c r="B61" s="45" t="s">
        <v>112</v>
      </c>
      <c r="C61" s="75">
        <v>5</v>
      </c>
      <c r="D61" s="44">
        <v>3462000</v>
      </c>
      <c r="E61" s="44">
        <f t="shared" si="2"/>
        <v>17310000</v>
      </c>
      <c r="F61" s="65">
        <v>6</v>
      </c>
      <c r="G61" s="65">
        <f>363309*3+2972577+3259037+240000</f>
        <v>7561541</v>
      </c>
      <c r="H61" s="203">
        <f>G61</f>
        <v>7561541</v>
      </c>
    </row>
    <row r="62" spans="1:12" x14ac:dyDescent="0.25">
      <c r="A62" s="26" t="s">
        <v>113</v>
      </c>
      <c r="B62" s="26" t="s">
        <v>114</v>
      </c>
      <c r="C62" s="74"/>
      <c r="D62" s="28"/>
      <c r="E62" s="28">
        <f t="shared" si="2"/>
        <v>0</v>
      </c>
      <c r="F62" s="65">
        <v>2</v>
      </c>
      <c r="G62" s="65">
        <v>4512</v>
      </c>
      <c r="H62" s="204">
        <f t="shared" si="1"/>
        <v>9024</v>
      </c>
      <c r="I62" s="12"/>
      <c r="J62" s="12"/>
      <c r="K62" s="12"/>
      <c r="L62" s="12"/>
    </row>
    <row r="63" spans="1:12" x14ac:dyDescent="0.25">
      <c r="A63" s="26" t="s">
        <v>115</v>
      </c>
      <c r="B63" s="26" t="s">
        <v>116</v>
      </c>
      <c r="C63" s="74">
        <v>5</v>
      </c>
      <c r="D63" s="28">
        <v>1500</v>
      </c>
      <c r="E63" s="28">
        <f t="shared" si="2"/>
        <v>7500</v>
      </c>
      <c r="F63" s="64"/>
      <c r="G63" s="64"/>
      <c r="H63" s="96">
        <f t="shared" si="1"/>
        <v>0</v>
      </c>
      <c r="I63" s="12"/>
      <c r="J63" s="12"/>
      <c r="K63" s="12"/>
      <c r="L63" s="12"/>
    </row>
    <row r="64" spans="1:12" x14ac:dyDescent="0.25">
      <c r="A64" s="26" t="s">
        <v>117</v>
      </c>
      <c r="B64" s="26" t="s">
        <v>118</v>
      </c>
      <c r="C64" s="74">
        <v>20</v>
      </c>
      <c r="D64" s="28">
        <v>300</v>
      </c>
      <c r="E64" s="28">
        <f t="shared" si="2"/>
        <v>6000</v>
      </c>
      <c r="F64" s="64"/>
      <c r="G64" s="64"/>
      <c r="H64" s="96">
        <f t="shared" si="1"/>
        <v>0</v>
      </c>
      <c r="I64" s="12"/>
      <c r="J64" s="12"/>
      <c r="K64" s="12"/>
      <c r="L64" s="12"/>
    </row>
    <row r="65" spans="1:12" x14ac:dyDescent="0.25">
      <c r="A65" s="26" t="s">
        <v>119</v>
      </c>
      <c r="B65" s="26" t="s">
        <v>120</v>
      </c>
      <c r="C65" s="74"/>
      <c r="D65" s="28"/>
      <c r="E65" s="28">
        <f t="shared" si="2"/>
        <v>0</v>
      </c>
      <c r="F65" s="65">
        <v>1</v>
      </c>
      <c r="G65" s="65">
        <v>909</v>
      </c>
      <c r="H65" s="204">
        <f t="shared" si="1"/>
        <v>909</v>
      </c>
      <c r="I65" s="12"/>
      <c r="J65" s="12"/>
      <c r="K65" s="12"/>
      <c r="L65" s="12"/>
    </row>
    <row r="66" spans="1:12" x14ac:dyDescent="0.25">
      <c r="A66" s="26" t="s">
        <v>121</v>
      </c>
      <c r="B66" s="26" t="s">
        <v>122</v>
      </c>
      <c r="C66" s="74"/>
      <c r="D66" s="28"/>
      <c r="E66" s="28">
        <f t="shared" si="2"/>
        <v>0</v>
      </c>
      <c r="F66" s="64"/>
      <c r="G66" s="64"/>
      <c r="H66" s="96">
        <f t="shared" si="1"/>
        <v>0</v>
      </c>
      <c r="I66" s="12"/>
      <c r="J66" s="12"/>
      <c r="K66" s="12"/>
      <c r="L66" s="12"/>
    </row>
    <row r="67" spans="1:12" x14ac:dyDescent="0.25">
      <c r="A67" s="26" t="s">
        <v>123</v>
      </c>
      <c r="B67" s="26" t="s">
        <v>124</v>
      </c>
      <c r="C67" s="74">
        <v>20</v>
      </c>
      <c r="D67" s="28">
        <v>3500</v>
      </c>
      <c r="E67" s="28">
        <f t="shared" si="2"/>
        <v>70000</v>
      </c>
      <c r="F67" s="65">
        <v>21</v>
      </c>
      <c r="G67" s="65">
        <f>1338+20*2726</f>
        <v>55858</v>
      </c>
      <c r="H67" s="204">
        <v>55858</v>
      </c>
      <c r="I67" s="12"/>
      <c r="J67" s="12"/>
      <c r="K67" s="12"/>
      <c r="L67" s="12"/>
    </row>
    <row r="68" spans="1:12" x14ac:dyDescent="0.25">
      <c r="A68" s="26" t="s">
        <v>125</v>
      </c>
      <c r="B68" s="26" t="s">
        <v>126</v>
      </c>
      <c r="C68" s="74"/>
      <c r="D68" s="28"/>
      <c r="E68" s="28">
        <f t="shared" si="2"/>
        <v>0</v>
      </c>
      <c r="F68" s="64"/>
      <c r="G68" s="64"/>
      <c r="H68" s="96">
        <f t="shared" si="1"/>
        <v>0</v>
      </c>
      <c r="I68" s="12"/>
      <c r="J68" s="12"/>
      <c r="K68" s="12"/>
      <c r="L68" s="12"/>
    </row>
    <row r="69" spans="1:12" ht="31.5" x14ac:dyDescent="0.25">
      <c r="A69" s="26" t="s">
        <v>127</v>
      </c>
      <c r="B69" s="26" t="s">
        <v>128</v>
      </c>
      <c r="C69" s="75"/>
      <c r="D69" s="44"/>
      <c r="E69" s="28">
        <f t="shared" si="2"/>
        <v>0</v>
      </c>
      <c r="F69" s="65">
        <v>7</v>
      </c>
      <c r="G69" s="65">
        <f>573364*2+7520+12600*4</f>
        <v>1204648</v>
      </c>
      <c r="H69" s="203">
        <f>G69</f>
        <v>1204648</v>
      </c>
      <c r="I69" s="12"/>
      <c r="J69" s="12"/>
      <c r="K69" s="12"/>
      <c r="L69" s="12"/>
    </row>
    <row r="70" spans="1:12" x14ac:dyDescent="0.25">
      <c r="A70" s="26" t="s">
        <v>129</v>
      </c>
      <c r="B70" s="26" t="s">
        <v>130</v>
      </c>
      <c r="C70" s="75">
        <v>5</v>
      </c>
      <c r="D70" s="44">
        <v>15000</v>
      </c>
      <c r="E70" s="28">
        <f t="shared" si="2"/>
        <v>75000</v>
      </c>
      <c r="F70" s="64"/>
      <c r="G70" s="64"/>
      <c r="H70" s="66"/>
      <c r="I70" s="12"/>
      <c r="J70" s="12"/>
      <c r="K70" s="12"/>
      <c r="L70" s="12"/>
    </row>
    <row r="71" spans="1:12" x14ac:dyDescent="0.25">
      <c r="A71" s="26" t="s">
        <v>131</v>
      </c>
      <c r="B71" s="26" t="s">
        <v>132</v>
      </c>
      <c r="C71" s="75">
        <v>12</v>
      </c>
      <c r="D71" s="44">
        <v>3583</v>
      </c>
      <c r="E71" s="28">
        <f t="shared" si="2"/>
        <v>42996</v>
      </c>
      <c r="F71" s="64"/>
      <c r="G71" s="64"/>
      <c r="H71" s="96">
        <f t="shared" si="1"/>
        <v>0</v>
      </c>
      <c r="I71" s="12"/>
      <c r="J71" s="12"/>
      <c r="K71" s="12"/>
      <c r="L71" s="12"/>
    </row>
    <row r="72" spans="1:12" x14ac:dyDescent="0.25">
      <c r="A72" s="26" t="s">
        <v>133</v>
      </c>
      <c r="B72" s="26" t="s">
        <v>134</v>
      </c>
      <c r="C72" s="74">
        <v>10</v>
      </c>
      <c r="D72" s="37">
        <v>800</v>
      </c>
      <c r="E72" s="28">
        <f t="shared" si="2"/>
        <v>8000</v>
      </c>
      <c r="F72" s="64"/>
      <c r="G72" s="64"/>
      <c r="H72" s="96">
        <f t="shared" si="1"/>
        <v>0</v>
      </c>
      <c r="I72" s="12"/>
      <c r="J72" s="12"/>
      <c r="K72" s="12"/>
      <c r="L72" s="12"/>
    </row>
    <row r="73" spans="1:12" x14ac:dyDescent="0.25">
      <c r="A73" s="26" t="s">
        <v>135</v>
      </c>
      <c r="B73" s="26" t="s">
        <v>136</v>
      </c>
      <c r="C73" s="75">
        <v>7</v>
      </c>
      <c r="D73" s="44">
        <v>500</v>
      </c>
      <c r="E73" s="28">
        <f t="shared" si="2"/>
        <v>3500</v>
      </c>
      <c r="F73" s="65">
        <v>11</v>
      </c>
      <c r="G73" s="65">
        <f>2393*10+2599</f>
        <v>26529</v>
      </c>
      <c r="H73" s="204">
        <v>26529</v>
      </c>
      <c r="I73" s="12"/>
      <c r="J73" s="12"/>
      <c r="K73" s="12"/>
      <c r="L73" s="12"/>
    </row>
    <row r="74" spans="1:12" ht="47.25" x14ac:dyDescent="0.25">
      <c r="A74" s="26" t="s">
        <v>137</v>
      </c>
      <c r="B74" s="26" t="s">
        <v>138</v>
      </c>
      <c r="C74" s="75"/>
      <c r="D74" s="44"/>
      <c r="E74" s="28">
        <f t="shared" si="2"/>
        <v>0</v>
      </c>
      <c r="F74" s="64"/>
      <c r="G74" s="64"/>
      <c r="H74" s="96">
        <f t="shared" ref="H74:H137" si="3">F74*G74</f>
        <v>0</v>
      </c>
      <c r="I74" s="12"/>
      <c r="J74" s="12"/>
      <c r="K74" s="12"/>
      <c r="L74" s="12"/>
    </row>
    <row r="75" spans="1:12" ht="141.75" x14ac:dyDescent="0.25">
      <c r="A75" s="26" t="s">
        <v>139</v>
      </c>
      <c r="B75" s="26" t="s">
        <v>393</v>
      </c>
      <c r="C75" s="74">
        <v>500</v>
      </c>
      <c r="D75" s="28">
        <v>650</v>
      </c>
      <c r="E75" s="28">
        <f t="shared" ref="E75:E138" si="4">C75*D75</f>
        <v>325000</v>
      </c>
      <c r="F75" s="64"/>
      <c r="G75" s="64"/>
      <c r="H75" s="96">
        <f t="shared" si="3"/>
        <v>0</v>
      </c>
      <c r="I75" s="12"/>
      <c r="J75" s="12"/>
      <c r="K75" s="12"/>
      <c r="L75" s="12"/>
    </row>
    <row r="76" spans="1:12" x14ac:dyDescent="0.25">
      <c r="A76" s="26" t="s">
        <v>140</v>
      </c>
      <c r="B76" s="40" t="s">
        <v>141</v>
      </c>
      <c r="C76" s="78">
        <f>C77+C78+C79+C80+C81+C82</f>
        <v>21</v>
      </c>
      <c r="D76" s="37"/>
      <c r="E76" s="78">
        <f>E77+E78+E79+E80+E81+E82</f>
        <v>535000</v>
      </c>
      <c r="F76" s="64"/>
      <c r="G76" s="64"/>
      <c r="H76" s="66">
        <f t="shared" si="3"/>
        <v>0</v>
      </c>
      <c r="I76" s="12"/>
      <c r="J76" s="12"/>
      <c r="K76" s="12"/>
      <c r="L76" s="12"/>
    </row>
    <row r="77" spans="1:12" x14ac:dyDescent="0.25">
      <c r="A77" s="26" t="s">
        <v>142</v>
      </c>
      <c r="B77" s="26" t="s">
        <v>143</v>
      </c>
      <c r="C77" s="74">
        <v>6</v>
      </c>
      <c r="D77" s="37">
        <v>65000</v>
      </c>
      <c r="E77" s="28">
        <f t="shared" si="4"/>
        <v>390000</v>
      </c>
      <c r="F77" s="65">
        <v>1</v>
      </c>
      <c r="G77" s="65">
        <v>64600</v>
      </c>
      <c r="H77" s="200">
        <f t="shared" si="3"/>
        <v>64600</v>
      </c>
      <c r="I77" s="12"/>
      <c r="J77" s="12"/>
      <c r="K77" s="12"/>
      <c r="L77" s="12"/>
    </row>
    <row r="78" spans="1:12" x14ac:dyDescent="0.25">
      <c r="A78" s="26" t="s">
        <v>144</v>
      </c>
      <c r="B78" s="26" t="s">
        <v>145</v>
      </c>
      <c r="C78" s="74"/>
      <c r="D78" s="28"/>
      <c r="E78" s="28">
        <f t="shared" si="4"/>
        <v>0</v>
      </c>
      <c r="F78" s="64"/>
      <c r="G78" s="64"/>
      <c r="H78" s="201">
        <f t="shared" si="3"/>
        <v>0</v>
      </c>
      <c r="I78" s="12"/>
      <c r="J78" s="12"/>
      <c r="K78" s="12"/>
      <c r="L78" s="12"/>
    </row>
    <row r="79" spans="1:12" x14ac:dyDescent="0.25">
      <c r="A79" s="26" t="s">
        <v>146</v>
      </c>
      <c r="B79" s="26" t="s">
        <v>147</v>
      </c>
      <c r="C79" s="74"/>
      <c r="D79" s="28"/>
      <c r="E79" s="28">
        <f t="shared" si="4"/>
        <v>0</v>
      </c>
      <c r="F79" s="64"/>
      <c r="G79" s="64"/>
      <c r="H79" s="199">
        <f t="shared" si="3"/>
        <v>0</v>
      </c>
      <c r="I79" s="12"/>
      <c r="J79" s="12"/>
      <c r="K79" s="12"/>
      <c r="L79" s="12"/>
    </row>
    <row r="80" spans="1:12" x14ac:dyDescent="0.25">
      <c r="A80" s="26" t="s">
        <v>148</v>
      </c>
      <c r="B80" s="26" t="s">
        <v>149</v>
      </c>
      <c r="C80" s="74">
        <v>5</v>
      </c>
      <c r="D80" s="37">
        <v>25000</v>
      </c>
      <c r="E80" s="28">
        <f t="shared" si="4"/>
        <v>125000</v>
      </c>
      <c r="F80" s="65">
        <v>7</v>
      </c>
      <c r="G80" s="65">
        <f>27990*5+20520*2</f>
        <v>180990</v>
      </c>
      <c r="H80" s="200">
        <f>G80</f>
        <v>180990</v>
      </c>
      <c r="I80" s="12"/>
      <c r="J80" s="12"/>
      <c r="K80" s="12"/>
      <c r="L80" s="12"/>
    </row>
    <row r="81" spans="1:12" x14ac:dyDescent="0.25">
      <c r="A81" s="26" t="s">
        <v>150</v>
      </c>
      <c r="B81" s="26" t="s">
        <v>151</v>
      </c>
      <c r="C81" s="74">
        <v>10</v>
      </c>
      <c r="D81" s="37">
        <v>2000</v>
      </c>
      <c r="E81" s="28">
        <f t="shared" si="4"/>
        <v>20000</v>
      </c>
      <c r="F81" s="64"/>
      <c r="G81" s="64"/>
      <c r="H81" s="96">
        <f t="shared" si="3"/>
        <v>0</v>
      </c>
      <c r="I81" s="12"/>
      <c r="J81" s="12"/>
      <c r="K81" s="12"/>
      <c r="L81" s="12"/>
    </row>
    <row r="82" spans="1:12" x14ac:dyDescent="0.25">
      <c r="A82" s="26" t="s">
        <v>152</v>
      </c>
      <c r="B82" s="26" t="s">
        <v>153</v>
      </c>
      <c r="C82" s="74"/>
      <c r="D82" s="28"/>
      <c r="E82" s="28">
        <f t="shared" si="4"/>
        <v>0</v>
      </c>
      <c r="F82" s="64"/>
      <c r="G82" s="64"/>
      <c r="H82" s="96">
        <f t="shared" si="3"/>
        <v>0</v>
      </c>
      <c r="I82" s="12"/>
      <c r="J82" s="12"/>
      <c r="K82" s="12"/>
      <c r="L82" s="12"/>
    </row>
    <row r="83" spans="1:12" ht="31.5" x14ac:dyDescent="0.25">
      <c r="A83" s="26" t="s">
        <v>154</v>
      </c>
      <c r="B83" s="40" t="s">
        <v>155</v>
      </c>
      <c r="C83" s="78">
        <f>C84+C85+C86+C87+C88</f>
        <v>50</v>
      </c>
      <c r="D83" s="37"/>
      <c r="E83" s="78">
        <f>E84+E85+E86+E87+E88</f>
        <v>125000</v>
      </c>
      <c r="F83" s="64"/>
      <c r="G83" s="64"/>
      <c r="H83" s="96">
        <f t="shared" si="3"/>
        <v>0</v>
      </c>
      <c r="I83" s="12"/>
      <c r="J83" s="12"/>
      <c r="K83" s="12"/>
      <c r="L83" s="12"/>
    </row>
    <row r="84" spans="1:12" x14ac:dyDescent="0.25">
      <c r="A84" s="26" t="s">
        <v>156</v>
      </c>
      <c r="B84" s="26" t="s">
        <v>157</v>
      </c>
      <c r="C84" s="74"/>
      <c r="D84" s="28"/>
      <c r="E84" s="28">
        <f t="shared" si="4"/>
        <v>0</v>
      </c>
      <c r="F84" s="64"/>
      <c r="G84" s="64"/>
      <c r="H84" s="96">
        <f t="shared" si="3"/>
        <v>0</v>
      </c>
      <c r="I84" s="12"/>
      <c r="J84" s="12"/>
      <c r="K84" s="12"/>
      <c r="L84" s="12"/>
    </row>
    <row r="85" spans="1:12" x14ac:dyDescent="0.25">
      <c r="A85" s="26" t="s">
        <v>158</v>
      </c>
      <c r="B85" s="26" t="s">
        <v>159</v>
      </c>
      <c r="C85" s="74"/>
      <c r="D85" s="28"/>
      <c r="E85" s="28">
        <f t="shared" si="4"/>
        <v>0</v>
      </c>
      <c r="F85" s="64"/>
      <c r="G85" s="64"/>
      <c r="H85" s="96">
        <f t="shared" si="3"/>
        <v>0</v>
      </c>
      <c r="I85" s="12"/>
      <c r="J85" s="12"/>
      <c r="K85" s="12"/>
      <c r="L85" s="12"/>
    </row>
    <row r="86" spans="1:12" x14ac:dyDescent="0.25">
      <c r="A86" s="26" t="s">
        <v>160</v>
      </c>
      <c r="B86" s="26" t="s">
        <v>161</v>
      </c>
      <c r="C86" s="74"/>
      <c r="D86" s="28"/>
      <c r="E86" s="28">
        <f t="shared" si="4"/>
        <v>0</v>
      </c>
      <c r="F86" s="64"/>
      <c r="G86" s="64"/>
      <c r="H86" s="96">
        <f t="shared" si="3"/>
        <v>0</v>
      </c>
      <c r="I86" s="12"/>
      <c r="J86" s="12"/>
      <c r="K86" s="12"/>
      <c r="L86" s="12"/>
    </row>
    <row r="87" spans="1:12" x14ac:dyDescent="0.25">
      <c r="A87" s="26" t="s">
        <v>162</v>
      </c>
      <c r="B87" s="26" t="s">
        <v>163</v>
      </c>
      <c r="C87" s="74"/>
      <c r="D87" s="28"/>
      <c r="E87" s="28">
        <f t="shared" si="4"/>
        <v>0</v>
      </c>
      <c r="F87" s="64"/>
      <c r="G87" s="64"/>
      <c r="H87" s="96">
        <f t="shared" si="3"/>
        <v>0</v>
      </c>
      <c r="I87" s="12"/>
      <c r="J87" s="12"/>
      <c r="K87" s="12"/>
      <c r="L87" s="12"/>
    </row>
    <row r="88" spans="1:12" x14ac:dyDescent="0.25">
      <c r="A88" s="26" t="s">
        <v>164</v>
      </c>
      <c r="B88" s="26" t="s">
        <v>165</v>
      </c>
      <c r="C88" s="74">
        <v>50</v>
      </c>
      <c r="D88" s="28">
        <v>2500</v>
      </c>
      <c r="E88" s="28">
        <f t="shared" si="4"/>
        <v>125000</v>
      </c>
      <c r="F88" s="65">
        <v>40</v>
      </c>
      <c r="G88" s="65">
        <f>221084*2+2380*38</f>
        <v>532608</v>
      </c>
      <c r="H88" s="203">
        <f>G88</f>
        <v>532608</v>
      </c>
      <c r="I88" s="12"/>
      <c r="J88" s="12"/>
      <c r="K88" s="12"/>
      <c r="L88" s="12"/>
    </row>
    <row r="89" spans="1:12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218</v>
      </c>
      <c r="D89" s="37"/>
      <c r="E89" s="78">
        <f>E90+E91+E92+E93+E94+E95+E96+E97+E98+E99+E100+E101+E102+E103+E104+E105+E106+E107+E108+E109+E110+E111+E112</f>
        <v>10214000</v>
      </c>
      <c r="F89" s="64"/>
      <c r="G89" s="64"/>
      <c r="H89" s="96">
        <f t="shared" si="3"/>
        <v>0</v>
      </c>
      <c r="I89" s="12"/>
      <c r="J89" s="12"/>
      <c r="K89" s="12"/>
      <c r="L89" s="12"/>
    </row>
    <row r="90" spans="1:12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4"/>
      <c r="G90" s="64"/>
      <c r="H90" s="96">
        <f t="shared" si="3"/>
        <v>0</v>
      </c>
      <c r="I90" s="12"/>
      <c r="J90" s="12"/>
      <c r="K90" s="12"/>
      <c r="L90" s="12"/>
    </row>
    <row r="91" spans="1:12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5"/>
      <c r="G91" s="65"/>
      <c r="H91" s="202">
        <f>G91</f>
        <v>0</v>
      </c>
      <c r="I91" s="68"/>
      <c r="J91" s="68"/>
      <c r="K91" s="96"/>
      <c r="L91" s="12"/>
    </row>
    <row r="92" spans="1:12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4"/>
      <c r="G92" s="64"/>
      <c r="H92" s="96">
        <f t="shared" si="3"/>
        <v>0</v>
      </c>
      <c r="I92" s="12"/>
      <c r="J92" s="12"/>
      <c r="K92" s="12"/>
      <c r="L92" s="12"/>
    </row>
    <row r="93" spans="1:12" x14ac:dyDescent="0.25">
      <c r="A93" s="26" t="s">
        <v>174</v>
      </c>
      <c r="B93" s="26" t="s">
        <v>175</v>
      </c>
      <c r="C93" s="74">
        <v>10</v>
      </c>
      <c r="D93" s="37">
        <v>2000</v>
      </c>
      <c r="E93" s="28">
        <f t="shared" si="4"/>
        <v>20000</v>
      </c>
      <c r="F93" s="64"/>
      <c r="G93" s="64"/>
      <c r="H93" s="96">
        <f t="shared" si="3"/>
        <v>0</v>
      </c>
      <c r="I93" s="12"/>
      <c r="J93" s="12"/>
      <c r="K93" s="12"/>
      <c r="L93" s="12"/>
    </row>
    <row r="94" spans="1:12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184"/>
      <c r="G94" s="184"/>
      <c r="H94" s="185"/>
      <c r="I94" s="12"/>
      <c r="J94" s="12"/>
      <c r="K94" s="12"/>
      <c r="L94" s="12"/>
    </row>
    <row r="95" spans="1:12" ht="78.75" x14ac:dyDescent="0.25">
      <c r="A95" s="26" t="s">
        <v>178</v>
      </c>
      <c r="B95" s="26" t="s">
        <v>179</v>
      </c>
      <c r="C95" s="74">
        <v>1</v>
      </c>
      <c r="D95" s="37">
        <v>1156000</v>
      </c>
      <c r="E95" s="28">
        <f t="shared" si="4"/>
        <v>1156000</v>
      </c>
      <c r="F95" s="64"/>
      <c r="G95" s="64"/>
      <c r="H95" s="96">
        <f t="shared" si="3"/>
        <v>0</v>
      </c>
      <c r="I95" s="12"/>
      <c r="J95" s="12"/>
      <c r="K95" s="12"/>
      <c r="L95" s="12"/>
    </row>
    <row r="96" spans="1:12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5">
        <v>1</v>
      </c>
      <c r="G96" s="65">
        <v>23781</v>
      </c>
      <c r="H96" s="204">
        <f t="shared" si="3"/>
        <v>23781</v>
      </c>
      <c r="I96" s="12"/>
      <c r="J96" s="12"/>
      <c r="K96" s="12"/>
      <c r="L96" s="12"/>
    </row>
    <row r="97" spans="1:12" ht="63" x14ac:dyDescent="0.25">
      <c r="A97" s="26" t="s">
        <v>182</v>
      </c>
      <c r="B97" s="26" t="s">
        <v>434</v>
      </c>
      <c r="C97" s="74">
        <v>15</v>
      </c>
      <c r="D97" s="37">
        <v>4000</v>
      </c>
      <c r="E97" s="28">
        <f t="shared" si="4"/>
        <v>60000</v>
      </c>
      <c r="F97" s="64"/>
      <c r="G97" s="64"/>
      <c r="H97" s="96">
        <f t="shared" si="3"/>
        <v>0</v>
      </c>
      <c r="I97" s="12"/>
      <c r="J97" s="12"/>
      <c r="K97" s="12"/>
      <c r="L97" s="12"/>
    </row>
    <row r="98" spans="1:12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4"/>
      <c r="G98" s="64"/>
      <c r="H98" s="96">
        <f t="shared" si="3"/>
        <v>0</v>
      </c>
      <c r="I98" s="12"/>
      <c r="J98" s="12"/>
      <c r="K98" s="12"/>
      <c r="L98" s="12"/>
    </row>
    <row r="99" spans="1:12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5">
        <v>20</v>
      </c>
      <c r="G99" s="65">
        <v>226</v>
      </c>
      <c r="H99" s="204">
        <f t="shared" si="3"/>
        <v>4520</v>
      </c>
      <c r="I99" s="12"/>
      <c r="J99" s="12"/>
      <c r="K99" s="12"/>
      <c r="L99" s="12"/>
    </row>
    <row r="100" spans="1:12" ht="78.75" x14ac:dyDescent="0.25">
      <c r="A100" s="26" t="s">
        <v>188</v>
      </c>
      <c r="B100" s="26" t="s">
        <v>189</v>
      </c>
      <c r="C100" s="74">
        <v>1</v>
      </c>
      <c r="D100" s="37">
        <v>500000</v>
      </c>
      <c r="E100" s="28">
        <f t="shared" si="4"/>
        <v>500000</v>
      </c>
      <c r="F100" s="64"/>
      <c r="G100" s="64"/>
      <c r="H100" s="96">
        <f t="shared" si="3"/>
        <v>0</v>
      </c>
      <c r="I100" s="12"/>
      <c r="J100" s="12"/>
      <c r="K100" s="12"/>
      <c r="L100" s="12"/>
    </row>
    <row r="101" spans="1:12" ht="47.25" x14ac:dyDescent="0.25">
      <c r="A101" s="26" t="s">
        <v>190</v>
      </c>
      <c r="B101" s="26" t="s">
        <v>191</v>
      </c>
      <c r="C101" s="74">
        <v>1</v>
      </c>
      <c r="D101" s="37">
        <v>1000000</v>
      </c>
      <c r="E101" s="28">
        <f t="shared" si="4"/>
        <v>1000000</v>
      </c>
      <c r="F101" s="64"/>
      <c r="G101" s="64"/>
      <c r="H101" s="96">
        <f t="shared" si="3"/>
        <v>0</v>
      </c>
      <c r="I101" s="12"/>
      <c r="J101" s="12"/>
      <c r="K101" s="12"/>
      <c r="L101" s="12"/>
    </row>
    <row r="102" spans="1:12" ht="31.5" x14ac:dyDescent="0.25">
      <c r="A102" s="26" t="s">
        <v>192</v>
      </c>
      <c r="B102" s="26" t="s">
        <v>193</v>
      </c>
      <c r="C102" s="74">
        <v>1</v>
      </c>
      <c r="D102" s="37">
        <v>100000</v>
      </c>
      <c r="E102" s="28">
        <f t="shared" si="4"/>
        <v>100000</v>
      </c>
      <c r="F102" s="64"/>
      <c r="G102" s="64"/>
      <c r="H102" s="96">
        <f t="shared" si="3"/>
        <v>0</v>
      </c>
      <c r="I102" s="12"/>
      <c r="J102" s="12"/>
      <c r="K102" s="12"/>
      <c r="L102" s="12"/>
    </row>
    <row r="103" spans="1:12" ht="31.5" x14ac:dyDescent="0.25">
      <c r="A103" s="26" t="s">
        <v>194</v>
      </c>
      <c r="B103" s="26" t="s">
        <v>195</v>
      </c>
      <c r="C103" s="74">
        <v>1</v>
      </c>
      <c r="D103" s="37">
        <v>400000</v>
      </c>
      <c r="E103" s="28">
        <f t="shared" si="4"/>
        <v>400000</v>
      </c>
      <c r="F103" s="64"/>
      <c r="G103" s="64"/>
      <c r="H103" s="96">
        <f t="shared" si="3"/>
        <v>0</v>
      </c>
      <c r="I103" s="12"/>
      <c r="J103" s="12"/>
      <c r="K103" s="12"/>
      <c r="L103" s="12"/>
    </row>
    <row r="104" spans="1:12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4"/>
      <c r="G104" s="64"/>
      <c r="H104" s="96">
        <f t="shared" si="3"/>
        <v>0</v>
      </c>
      <c r="I104" s="12"/>
      <c r="J104" s="12"/>
      <c r="K104" s="12"/>
      <c r="L104" s="12"/>
    </row>
    <row r="105" spans="1:12" ht="31.5" x14ac:dyDescent="0.25">
      <c r="A105" s="26" t="s">
        <v>198</v>
      </c>
      <c r="B105" s="26" t="s">
        <v>199</v>
      </c>
      <c r="C105" s="74">
        <v>1</v>
      </c>
      <c r="D105" s="37">
        <v>200000</v>
      </c>
      <c r="E105" s="28">
        <f t="shared" si="4"/>
        <v>200000</v>
      </c>
      <c r="F105" s="64"/>
      <c r="G105" s="64"/>
      <c r="H105" s="96">
        <f t="shared" si="3"/>
        <v>0</v>
      </c>
      <c r="I105" s="12"/>
      <c r="J105" s="12"/>
      <c r="K105" s="12"/>
      <c r="L105" s="12"/>
    </row>
    <row r="106" spans="1:12" ht="63" x14ac:dyDescent="0.25">
      <c r="A106" s="26" t="s">
        <v>200</v>
      </c>
      <c r="B106" s="26" t="s">
        <v>201</v>
      </c>
      <c r="C106" s="74">
        <v>1</v>
      </c>
      <c r="D106" s="37">
        <v>3050000</v>
      </c>
      <c r="E106" s="28">
        <f t="shared" si="4"/>
        <v>3050000</v>
      </c>
      <c r="F106" s="64"/>
      <c r="G106" s="64"/>
      <c r="H106" s="96">
        <f t="shared" si="3"/>
        <v>0</v>
      </c>
      <c r="I106" s="12"/>
      <c r="J106" s="12"/>
      <c r="K106" s="12"/>
      <c r="L106" s="12"/>
    </row>
    <row r="107" spans="1:12" ht="47.25" x14ac:dyDescent="0.25">
      <c r="A107" s="26" t="s">
        <v>202</v>
      </c>
      <c r="B107" s="26" t="s">
        <v>203</v>
      </c>
      <c r="C107" s="74">
        <v>1</v>
      </c>
      <c r="D107" s="37">
        <v>700000</v>
      </c>
      <c r="E107" s="28">
        <f t="shared" si="4"/>
        <v>700000</v>
      </c>
      <c r="F107" s="64"/>
      <c r="G107" s="64"/>
      <c r="H107" s="96">
        <f t="shared" si="3"/>
        <v>0</v>
      </c>
      <c r="I107" s="12"/>
      <c r="J107" s="12"/>
      <c r="K107" s="12"/>
      <c r="L107" s="12"/>
    </row>
    <row r="108" spans="1:12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4"/>
      <c r="G108" s="64"/>
      <c r="H108" s="96">
        <f t="shared" si="3"/>
        <v>0</v>
      </c>
      <c r="I108" s="12"/>
      <c r="J108" s="12"/>
      <c r="K108" s="12"/>
      <c r="L108" s="12"/>
    </row>
    <row r="109" spans="1:12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4"/>
      <c r="G109" s="64"/>
      <c r="H109" s="96">
        <f t="shared" si="3"/>
        <v>0</v>
      </c>
      <c r="I109" s="12"/>
      <c r="J109" s="12"/>
      <c r="K109" s="12"/>
      <c r="L109" s="12"/>
    </row>
    <row r="110" spans="1:12" ht="78.75" x14ac:dyDescent="0.25">
      <c r="A110" s="26" t="s">
        <v>208</v>
      </c>
      <c r="B110" s="26" t="s">
        <v>209</v>
      </c>
      <c r="C110" s="74">
        <v>1</v>
      </c>
      <c r="D110" s="37">
        <v>2600000</v>
      </c>
      <c r="E110" s="28">
        <f t="shared" si="4"/>
        <v>2600000</v>
      </c>
      <c r="F110" s="64"/>
      <c r="G110" s="64"/>
      <c r="H110" s="96">
        <f t="shared" si="3"/>
        <v>0</v>
      </c>
      <c r="I110" s="12"/>
      <c r="J110" s="12"/>
      <c r="K110" s="12"/>
      <c r="L110" s="12"/>
    </row>
    <row r="111" spans="1:12" x14ac:dyDescent="0.25">
      <c r="A111" s="26" t="s">
        <v>210</v>
      </c>
      <c r="B111" s="26" t="s">
        <v>211</v>
      </c>
      <c r="C111" s="74">
        <v>10</v>
      </c>
      <c r="D111" s="37">
        <v>3000</v>
      </c>
      <c r="E111" s="28">
        <f t="shared" si="4"/>
        <v>30000</v>
      </c>
      <c r="F111" s="64"/>
      <c r="G111" s="64"/>
      <c r="H111" s="96">
        <f t="shared" si="3"/>
        <v>0</v>
      </c>
      <c r="I111" s="12"/>
      <c r="J111" s="12"/>
      <c r="K111" s="12"/>
      <c r="L111" s="12"/>
    </row>
    <row r="112" spans="1:12" ht="78.75" x14ac:dyDescent="0.25">
      <c r="A112" s="26" t="s">
        <v>212</v>
      </c>
      <c r="B112" s="26" t="s">
        <v>394</v>
      </c>
      <c r="C112" s="74"/>
      <c r="D112" s="37"/>
      <c r="E112" s="28">
        <f t="shared" si="4"/>
        <v>0</v>
      </c>
      <c r="F112" s="64"/>
      <c r="G112" s="64"/>
      <c r="H112" s="96">
        <f t="shared" si="3"/>
        <v>0</v>
      </c>
      <c r="I112" s="12"/>
      <c r="J112" s="12"/>
      <c r="K112" s="12"/>
      <c r="L112" s="12"/>
    </row>
    <row r="113" spans="1:12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46</v>
      </c>
      <c r="D113" s="37"/>
      <c r="E113" s="78">
        <f>E114+E115+E116+E117+E118+E119+E120+E121+E122+E123+E124+E125+E126+E127+E128+E129+E130+E131+E132+E133</f>
        <v>91500</v>
      </c>
      <c r="F113" s="64"/>
      <c r="G113" s="64"/>
      <c r="H113" s="96">
        <f t="shared" si="3"/>
        <v>0</v>
      </c>
      <c r="I113" s="12"/>
      <c r="J113" s="12"/>
      <c r="K113" s="12"/>
      <c r="L113" s="12"/>
    </row>
    <row r="114" spans="1:12" ht="31.5" x14ac:dyDescent="0.25">
      <c r="A114" s="26" t="s">
        <v>216</v>
      </c>
      <c r="B114" s="26" t="s">
        <v>217</v>
      </c>
      <c r="C114" s="74">
        <v>20</v>
      </c>
      <c r="D114" s="28">
        <v>50</v>
      </c>
      <c r="E114" s="28">
        <f t="shared" si="4"/>
        <v>1000</v>
      </c>
      <c r="F114" s="65">
        <v>3</v>
      </c>
      <c r="G114" s="65">
        <f>11400+21000*2</f>
        <v>53400</v>
      </c>
      <c r="H114" s="203">
        <f>G114</f>
        <v>53400</v>
      </c>
      <c r="I114" s="12"/>
      <c r="J114" s="12"/>
      <c r="K114" s="12"/>
      <c r="L114" s="12"/>
    </row>
    <row r="115" spans="1:12" x14ac:dyDescent="0.25">
      <c r="A115" s="26" t="s">
        <v>218</v>
      </c>
      <c r="B115" s="26" t="s">
        <v>219</v>
      </c>
      <c r="C115" s="74"/>
      <c r="D115" s="28"/>
      <c r="E115" s="28">
        <f t="shared" si="4"/>
        <v>0</v>
      </c>
      <c r="F115" s="65">
        <v>3</v>
      </c>
      <c r="G115" s="65">
        <v>660</v>
      </c>
      <c r="H115" s="203">
        <f t="shared" si="3"/>
        <v>1980</v>
      </c>
      <c r="I115" s="12"/>
      <c r="J115" s="12"/>
      <c r="K115" s="12"/>
      <c r="L115" s="12"/>
    </row>
    <row r="116" spans="1:12" x14ac:dyDescent="0.25">
      <c r="A116" s="26" t="s">
        <v>220</v>
      </c>
      <c r="B116" s="26" t="s">
        <v>221</v>
      </c>
      <c r="C116" s="75"/>
      <c r="D116" s="44"/>
      <c r="E116" s="28">
        <f t="shared" si="4"/>
        <v>0</v>
      </c>
      <c r="F116" s="64"/>
      <c r="G116" s="64"/>
      <c r="H116" s="96">
        <f t="shared" si="3"/>
        <v>0</v>
      </c>
      <c r="I116" s="12"/>
      <c r="J116" s="12"/>
      <c r="K116" s="12"/>
      <c r="L116" s="12"/>
    </row>
    <row r="117" spans="1:12" x14ac:dyDescent="0.25">
      <c r="A117" s="26" t="s">
        <v>222</v>
      </c>
      <c r="B117" s="26" t="s">
        <v>223</v>
      </c>
      <c r="C117" s="75">
        <v>5</v>
      </c>
      <c r="D117" s="44">
        <v>1500</v>
      </c>
      <c r="E117" s="28">
        <f t="shared" si="4"/>
        <v>7500</v>
      </c>
      <c r="F117" s="64"/>
      <c r="G117" s="64"/>
      <c r="H117" s="96">
        <f t="shared" si="3"/>
        <v>0</v>
      </c>
      <c r="I117" s="12"/>
      <c r="J117" s="12"/>
      <c r="K117" s="12"/>
      <c r="L117" s="12"/>
    </row>
    <row r="118" spans="1:12" x14ac:dyDescent="0.25">
      <c r="A118" s="26" t="s">
        <v>224</v>
      </c>
      <c r="B118" s="26" t="s">
        <v>225</v>
      </c>
      <c r="C118" s="75">
        <v>1</v>
      </c>
      <c r="D118" s="44">
        <v>20000</v>
      </c>
      <c r="E118" s="28">
        <f t="shared" si="4"/>
        <v>20000</v>
      </c>
      <c r="F118" s="64"/>
      <c r="G118" s="64"/>
      <c r="H118" s="96">
        <f t="shared" si="3"/>
        <v>0</v>
      </c>
      <c r="I118" s="12"/>
      <c r="J118" s="12"/>
      <c r="K118" s="12"/>
      <c r="L118" s="12"/>
    </row>
    <row r="119" spans="1:12" x14ac:dyDescent="0.25">
      <c r="A119" s="26" t="s">
        <v>226</v>
      </c>
      <c r="B119" s="26" t="s">
        <v>227</v>
      </c>
      <c r="C119" s="75">
        <v>3</v>
      </c>
      <c r="D119" s="44">
        <v>4700</v>
      </c>
      <c r="E119" s="28">
        <f t="shared" si="4"/>
        <v>14100</v>
      </c>
      <c r="F119" s="65">
        <v>1</v>
      </c>
      <c r="G119" s="65">
        <v>5118</v>
      </c>
      <c r="H119" s="203">
        <f>G119</f>
        <v>5118</v>
      </c>
      <c r="I119" s="12"/>
      <c r="J119" s="12"/>
      <c r="K119" s="12"/>
      <c r="L119" s="12"/>
    </row>
    <row r="120" spans="1:12" x14ac:dyDescent="0.25">
      <c r="A120" s="26" t="s">
        <v>228</v>
      </c>
      <c r="B120" s="26" t="s">
        <v>229</v>
      </c>
      <c r="C120" s="75">
        <v>5</v>
      </c>
      <c r="D120" s="44">
        <v>4500</v>
      </c>
      <c r="E120" s="28">
        <f t="shared" si="4"/>
        <v>22500</v>
      </c>
      <c r="F120" s="65">
        <v>1</v>
      </c>
      <c r="G120" s="65">
        <v>1140</v>
      </c>
      <c r="H120" s="203">
        <f t="shared" si="3"/>
        <v>1140</v>
      </c>
      <c r="I120" s="12"/>
      <c r="J120" s="12"/>
      <c r="K120" s="12"/>
      <c r="L120" s="12"/>
    </row>
    <row r="121" spans="1:12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4"/>
      <c r="G121" s="64"/>
      <c r="H121" s="204">
        <f t="shared" si="3"/>
        <v>0</v>
      </c>
      <c r="I121" s="12"/>
      <c r="J121" s="12"/>
      <c r="K121" s="12"/>
      <c r="L121" s="12"/>
    </row>
    <row r="122" spans="1:12" x14ac:dyDescent="0.25">
      <c r="A122" s="26" t="s">
        <v>232</v>
      </c>
      <c r="B122" s="26" t="s">
        <v>233</v>
      </c>
      <c r="C122" s="74"/>
      <c r="D122" s="28"/>
      <c r="E122" s="28">
        <f t="shared" si="4"/>
        <v>0</v>
      </c>
      <c r="F122" s="64"/>
      <c r="G122" s="64"/>
      <c r="H122" s="204">
        <f t="shared" si="3"/>
        <v>0</v>
      </c>
      <c r="I122" s="12"/>
      <c r="J122" s="12"/>
      <c r="K122" s="12"/>
      <c r="L122" s="12"/>
    </row>
    <row r="123" spans="1:12" x14ac:dyDescent="0.25">
      <c r="A123" s="26" t="s">
        <v>234</v>
      </c>
      <c r="B123" s="26" t="s">
        <v>235</v>
      </c>
      <c r="C123" s="74">
        <v>4</v>
      </c>
      <c r="D123" s="28">
        <v>1800</v>
      </c>
      <c r="E123" s="28">
        <f t="shared" si="4"/>
        <v>7200</v>
      </c>
      <c r="F123" s="64"/>
      <c r="G123" s="64"/>
      <c r="H123" s="204">
        <f t="shared" si="3"/>
        <v>0</v>
      </c>
      <c r="I123" s="12"/>
      <c r="J123" s="12"/>
      <c r="K123" s="12"/>
      <c r="L123" s="12"/>
    </row>
    <row r="124" spans="1:12" x14ac:dyDescent="0.25">
      <c r="A124" s="26" t="s">
        <v>236</v>
      </c>
      <c r="B124" s="26" t="s">
        <v>237</v>
      </c>
      <c r="C124" s="74"/>
      <c r="D124" s="28"/>
      <c r="E124" s="28">
        <f t="shared" si="4"/>
        <v>0</v>
      </c>
      <c r="F124" s="65">
        <v>1</v>
      </c>
      <c r="G124" s="65">
        <v>4326</v>
      </c>
      <c r="H124" s="203">
        <f t="shared" si="3"/>
        <v>4326</v>
      </c>
      <c r="I124" s="12"/>
      <c r="J124" s="12"/>
      <c r="K124" s="12"/>
      <c r="L124" s="12"/>
    </row>
    <row r="125" spans="1:12" x14ac:dyDescent="0.25">
      <c r="A125" s="26" t="s">
        <v>238</v>
      </c>
      <c r="B125" s="26" t="s">
        <v>239</v>
      </c>
      <c r="C125" s="74">
        <v>3</v>
      </c>
      <c r="D125" s="28">
        <v>3000</v>
      </c>
      <c r="E125" s="28">
        <f t="shared" si="4"/>
        <v>9000</v>
      </c>
      <c r="F125" s="64"/>
      <c r="G125" s="64"/>
      <c r="H125" s="96">
        <f t="shared" si="3"/>
        <v>0</v>
      </c>
      <c r="I125" s="12"/>
      <c r="J125" s="12"/>
      <c r="K125" s="12"/>
      <c r="L125" s="12"/>
    </row>
    <row r="126" spans="1:12" x14ac:dyDescent="0.25">
      <c r="A126" s="26" t="s">
        <v>240</v>
      </c>
      <c r="B126" s="26" t="s">
        <v>241</v>
      </c>
      <c r="C126" s="74">
        <v>2</v>
      </c>
      <c r="D126" s="28">
        <v>500</v>
      </c>
      <c r="E126" s="28">
        <f t="shared" si="4"/>
        <v>1000</v>
      </c>
      <c r="F126" s="64"/>
      <c r="G126" s="64"/>
      <c r="H126" s="96">
        <f t="shared" si="3"/>
        <v>0</v>
      </c>
      <c r="I126" s="12"/>
      <c r="J126" s="12"/>
      <c r="K126" s="12"/>
      <c r="L126" s="12"/>
    </row>
    <row r="127" spans="1:12" x14ac:dyDescent="0.25">
      <c r="A127" s="26" t="s">
        <v>242</v>
      </c>
      <c r="B127" s="26" t="s">
        <v>243</v>
      </c>
      <c r="C127" s="74"/>
      <c r="D127" s="28"/>
      <c r="E127" s="28">
        <f t="shared" si="4"/>
        <v>0</v>
      </c>
      <c r="F127" s="64"/>
      <c r="G127" s="64"/>
      <c r="H127" s="96">
        <f t="shared" si="3"/>
        <v>0</v>
      </c>
      <c r="I127" s="12"/>
      <c r="J127" s="12"/>
      <c r="K127" s="12"/>
      <c r="L127" s="12"/>
    </row>
    <row r="128" spans="1:12" x14ac:dyDescent="0.25">
      <c r="A128" s="26" t="s">
        <v>244</v>
      </c>
      <c r="B128" s="26" t="s">
        <v>245</v>
      </c>
      <c r="C128" s="74"/>
      <c r="D128" s="28"/>
      <c r="E128" s="28">
        <f t="shared" si="4"/>
        <v>0</v>
      </c>
      <c r="F128" s="64"/>
      <c r="G128" s="64"/>
      <c r="H128" s="96">
        <f t="shared" si="3"/>
        <v>0</v>
      </c>
      <c r="I128" s="12"/>
      <c r="J128" s="12"/>
      <c r="K128" s="12"/>
      <c r="L128" s="12"/>
    </row>
    <row r="129" spans="1:12" x14ac:dyDescent="0.25">
      <c r="A129" s="26" t="s">
        <v>246</v>
      </c>
      <c r="B129" s="26" t="s">
        <v>247</v>
      </c>
      <c r="C129" s="74"/>
      <c r="D129" s="28"/>
      <c r="E129" s="28">
        <f t="shared" si="4"/>
        <v>0</v>
      </c>
      <c r="F129" s="64"/>
      <c r="G129" s="64"/>
      <c r="H129" s="96">
        <f t="shared" si="3"/>
        <v>0</v>
      </c>
      <c r="I129" s="12"/>
      <c r="J129" s="12"/>
      <c r="K129" s="12"/>
      <c r="L129" s="12"/>
    </row>
    <row r="130" spans="1:12" x14ac:dyDescent="0.25">
      <c r="A130" s="26" t="s">
        <v>248</v>
      </c>
      <c r="B130" s="26" t="s">
        <v>249</v>
      </c>
      <c r="C130" s="74">
        <v>2</v>
      </c>
      <c r="D130" s="28">
        <v>4000</v>
      </c>
      <c r="E130" s="28">
        <f t="shared" si="4"/>
        <v>8000</v>
      </c>
      <c r="F130" s="64"/>
      <c r="G130" s="64"/>
      <c r="H130" s="96">
        <f t="shared" si="3"/>
        <v>0</v>
      </c>
      <c r="I130" s="12"/>
      <c r="J130" s="12"/>
      <c r="K130" s="12"/>
      <c r="L130" s="12"/>
    </row>
    <row r="131" spans="1:12" x14ac:dyDescent="0.25">
      <c r="A131" s="26" t="s">
        <v>250</v>
      </c>
      <c r="B131" s="26" t="s">
        <v>251</v>
      </c>
      <c r="C131" s="74"/>
      <c r="D131" s="28"/>
      <c r="E131" s="28">
        <f t="shared" si="4"/>
        <v>0</v>
      </c>
      <c r="F131" s="64"/>
      <c r="G131" s="64"/>
      <c r="H131" s="96">
        <f t="shared" si="3"/>
        <v>0</v>
      </c>
      <c r="I131" s="12"/>
      <c r="J131" s="12"/>
      <c r="K131" s="12"/>
      <c r="L131" s="12"/>
    </row>
    <row r="132" spans="1:12" x14ac:dyDescent="0.25">
      <c r="A132" s="26" t="s">
        <v>252</v>
      </c>
      <c r="B132" s="26" t="s">
        <v>253</v>
      </c>
      <c r="C132" s="74"/>
      <c r="D132" s="28"/>
      <c r="E132" s="28">
        <f t="shared" si="4"/>
        <v>0</v>
      </c>
      <c r="F132" s="64"/>
      <c r="G132" s="64"/>
      <c r="H132" s="96">
        <f t="shared" si="3"/>
        <v>0</v>
      </c>
      <c r="I132" s="12"/>
      <c r="J132" s="12"/>
      <c r="K132" s="12"/>
      <c r="L132" s="12"/>
    </row>
    <row r="133" spans="1:12" x14ac:dyDescent="0.25">
      <c r="A133" s="26" t="s">
        <v>254</v>
      </c>
      <c r="B133" s="26" t="s">
        <v>81</v>
      </c>
      <c r="C133" s="74"/>
      <c r="D133" s="28"/>
      <c r="E133" s="28">
        <f t="shared" si="4"/>
        <v>0</v>
      </c>
      <c r="F133" s="64"/>
      <c r="G133" s="64"/>
      <c r="H133" s="96">
        <f t="shared" si="3"/>
        <v>0</v>
      </c>
      <c r="I133" s="12"/>
      <c r="J133" s="12"/>
      <c r="K133" s="12"/>
      <c r="L133" s="12"/>
    </row>
    <row r="134" spans="1:12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114</v>
      </c>
      <c r="D134" s="37"/>
      <c r="E134" s="78">
        <f>E135+E136+E137+E138+E139+E140+E141+E142+E143+E144+E145+E146+E147+E148+E149+E150+E151</f>
        <v>1165850</v>
      </c>
      <c r="F134" s="64"/>
      <c r="G134" s="64"/>
      <c r="H134" s="96">
        <f t="shared" si="3"/>
        <v>0</v>
      </c>
      <c r="I134" s="12"/>
      <c r="J134" s="12"/>
      <c r="K134" s="12"/>
      <c r="L134" s="12"/>
    </row>
    <row r="135" spans="1:12" x14ac:dyDescent="0.25">
      <c r="A135" s="26" t="s">
        <v>257</v>
      </c>
      <c r="B135" s="26" t="s">
        <v>258</v>
      </c>
      <c r="C135" s="74"/>
      <c r="D135" s="28"/>
      <c r="E135" s="28">
        <f t="shared" si="4"/>
        <v>0</v>
      </c>
      <c r="F135" s="64"/>
      <c r="G135" s="64"/>
      <c r="H135" s="96">
        <f t="shared" si="3"/>
        <v>0</v>
      </c>
      <c r="I135" s="12"/>
      <c r="J135" s="12"/>
      <c r="K135" s="12"/>
      <c r="L135" s="12"/>
    </row>
    <row r="136" spans="1:12" x14ac:dyDescent="0.25">
      <c r="A136" s="26" t="s">
        <v>259</v>
      </c>
      <c r="B136" s="26" t="s">
        <v>260</v>
      </c>
      <c r="C136" s="74">
        <v>2</v>
      </c>
      <c r="D136" s="28">
        <v>6000</v>
      </c>
      <c r="E136" s="28">
        <f t="shared" si="4"/>
        <v>12000</v>
      </c>
      <c r="F136" s="65">
        <v>1</v>
      </c>
      <c r="G136" s="65">
        <v>4681</v>
      </c>
      <c r="H136" s="204">
        <f t="shared" si="3"/>
        <v>4681</v>
      </c>
      <c r="I136" s="12"/>
      <c r="J136" s="12"/>
      <c r="K136" s="12"/>
      <c r="L136" s="12"/>
    </row>
    <row r="137" spans="1:12" x14ac:dyDescent="0.25">
      <c r="A137" s="26" t="s">
        <v>261</v>
      </c>
      <c r="B137" s="26" t="s">
        <v>262</v>
      </c>
      <c r="C137" s="74"/>
      <c r="D137" s="28"/>
      <c r="E137" s="28">
        <f t="shared" si="4"/>
        <v>0</v>
      </c>
      <c r="F137" s="64">
        <v>2</v>
      </c>
      <c r="G137" s="64">
        <v>25600</v>
      </c>
      <c r="H137" s="96">
        <f t="shared" si="3"/>
        <v>51200</v>
      </c>
      <c r="I137" s="12"/>
      <c r="J137" s="12"/>
      <c r="K137" s="12"/>
      <c r="L137" s="12"/>
    </row>
    <row r="138" spans="1:12" ht="31.5" x14ac:dyDescent="0.25">
      <c r="A138" s="26" t="s">
        <v>263</v>
      </c>
      <c r="B138" s="26" t="s">
        <v>264</v>
      </c>
      <c r="C138" s="74"/>
      <c r="D138" s="28"/>
      <c r="E138" s="28">
        <f t="shared" si="4"/>
        <v>0</v>
      </c>
      <c r="F138" s="64"/>
      <c r="G138" s="64"/>
      <c r="H138" s="96">
        <f t="shared" ref="H138:H188" si="5">F138*G138</f>
        <v>0</v>
      </c>
      <c r="I138" s="12"/>
      <c r="J138" s="12"/>
      <c r="K138" s="12"/>
      <c r="L138" s="12"/>
    </row>
    <row r="139" spans="1:12" x14ac:dyDescent="0.25">
      <c r="A139" s="26" t="s">
        <v>265</v>
      </c>
      <c r="B139" s="45" t="s">
        <v>266</v>
      </c>
      <c r="C139" s="75">
        <v>20</v>
      </c>
      <c r="D139" s="44">
        <v>1400</v>
      </c>
      <c r="E139" s="28">
        <f t="shared" ref="E139:E188" si="6">C139*D139</f>
        <v>28000</v>
      </c>
      <c r="F139" s="64"/>
      <c r="G139" s="64"/>
      <c r="H139" s="96">
        <f t="shared" si="5"/>
        <v>0</v>
      </c>
      <c r="I139" s="12"/>
      <c r="J139" s="12"/>
      <c r="K139" s="12"/>
      <c r="L139" s="12"/>
    </row>
    <row r="140" spans="1:12" x14ac:dyDescent="0.25">
      <c r="A140" s="26" t="s">
        <v>267</v>
      </c>
      <c r="B140" s="45" t="s">
        <v>268</v>
      </c>
      <c r="C140" s="75">
        <f>5+1</f>
        <v>6</v>
      </c>
      <c r="D140" s="44">
        <v>1000</v>
      </c>
      <c r="E140" s="28">
        <f t="shared" si="6"/>
        <v>6000</v>
      </c>
      <c r="F140" s="65">
        <v>3</v>
      </c>
      <c r="G140" s="65">
        <f>14200*2+18486</f>
        <v>46886</v>
      </c>
      <c r="H140" s="203">
        <f>G140</f>
        <v>46886</v>
      </c>
      <c r="I140" s="12"/>
      <c r="J140" s="12"/>
      <c r="K140" s="12"/>
      <c r="L140" s="12"/>
    </row>
    <row r="141" spans="1:12" x14ac:dyDescent="0.25">
      <c r="A141" s="26" t="s">
        <v>269</v>
      </c>
      <c r="B141" s="45" t="s">
        <v>270</v>
      </c>
      <c r="C141" s="75"/>
      <c r="D141" s="44"/>
      <c r="E141" s="28">
        <f t="shared" si="6"/>
        <v>0</v>
      </c>
      <c r="F141" s="64"/>
      <c r="G141" s="64"/>
      <c r="H141" s="96">
        <f t="shared" si="5"/>
        <v>0</v>
      </c>
      <c r="I141" s="12"/>
      <c r="J141" s="12"/>
      <c r="K141" s="12"/>
      <c r="L141" s="12"/>
    </row>
    <row r="142" spans="1:12" x14ac:dyDescent="0.25">
      <c r="A142" s="26" t="s">
        <v>271</v>
      </c>
      <c r="B142" s="45" t="s">
        <v>272</v>
      </c>
      <c r="C142" s="75">
        <v>1</v>
      </c>
      <c r="D142" s="44">
        <v>500</v>
      </c>
      <c r="E142" s="28">
        <f t="shared" si="6"/>
        <v>500</v>
      </c>
      <c r="F142" s="64"/>
      <c r="G142" s="64"/>
      <c r="H142" s="96">
        <f t="shared" si="5"/>
        <v>0</v>
      </c>
      <c r="I142" s="12"/>
      <c r="J142" s="12"/>
      <c r="K142" s="12"/>
      <c r="L142" s="12"/>
    </row>
    <row r="143" spans="1:12" x14ac:dyDescent="0.25">
      <c r="A143" s="26" t="s">
        <v>273</v>
      </c>
      <c r="B143" s="45" t="s">
        <v>274</v>
      </c>
      <c r="C143" s="75">
        <v>1</v>
      </c>
      <c r="D143" s="44">
        <v>500</v>
      </c>
      <c r="E143" s="28">
        <f t="shared" si="6"/>
        <v>500</v>
      </c>
      <c r="F143" s="64"/>
      <c r="G143" s="64"/>
      <c r="H143" s="96">
        <f t="shared" si="5"/>
        <v>0</v>
      </c>
      <c r="I143" s="12"/>
      <c r="J143" s="12"/>
      <c r="K143" s="12"/>
      <c r="L143" s="12"/>
    </row>
    <row r="144" spans="1:12" x14ac:dyDescent="0.25">
      <c r="A144" s="26" t="s">
        <v>275</v>
      </c>
      <c r="B144" s="45" t="s">
        <v>276</v>
      </c>
      <c r="C144" s="75">
        <v>1</v>
      </c>
      <c r="D144" s="44">
        <v>1000</v>
      </c>
      <c r="E144" s="28">
        <f t="shared" si="6"/>
        <v>1000</v>
      </c>
      <c r="F144" s="64"/>
      <c r="G144" s="64"/>
      <c r="H144" s="96">
        <f t="shared" si="5"/>
        <v>0</v>
      </c>
      <c r="I144" s="12"/>
      <c r="J144" s="12"/>
      <c r="K144" s="12"/>
      <c r="L144" s="12"/>
    </row>
    <row r="145" spans="1:12" x14ac:dyDescent="0.25">
      <c r="A145" s="26" t="s">
        <v>277</v>
      </c>
      <c r="B145" s="45" t="s">
        <v>278</v>
      </c>
      <c r="C145" s="75">
        <v>15</v>
      </c>
      <c r="D145" s="44">
        <v>2500</v>
      </c>
      <c r="E145" s="28">
        <f t="shared" si="6"/>
        <v>37500</v>
      </c>
      <c r="F145" s="64"/>
      <c r="G145" s="64"/>
      <c r="H145" s="96">
        <f t="shared" si="5"/>
        <v>0</v>
      </c>
      <c r="I145" s="12"/>
      <c r="J145" s="12"/>
      <c r="K145" s="12"/>
      <c r="L145" s="12"/>
    </row>
    <row r="146" spans="1:12" x14ac:dyDescent="0.25">
      <c r="A146" s="26" t="s">
        <v>279</v>
      </c>
      <c r="B146" s="45" t="s">
        <v>280</v>
      </c>
      <c r="C146" s="75"/>
      <c r="D146" s="44"/>
      <c r="E146" s="28">
        <f t="shared" si="6"/>
        <v>0</v>
      </c>
      <c r="F146" s="184"/>
      <c r="G146" s="184"/>
      <c r="H146" s="185"/>
      <c r="I146" s="12"/>
      <c r="J146" s="12"/>
      <c r="K146" s="12"/>
      <c r="L146" s="12"/>
    </row>
    <row r="147" spans="1:12" x14ac:dyDescent="0.25">
      <c r="A147" s="26" t="s">
        <v>281</v>
      </c>
      <c r="B147" s="45" t="s">
        <v>282</v>
      </c>
      <c r="C147" s="75">
        <v>50</v>
      </c>
      <c r="D147" s="44">
        <v>1207</v>
      </c>
      <c r="E147" s="28">
        <f t="shared" si="6"/>
        <v>60350</v>
      </c>
      <c r="F147" s="65">
        <v>14</v>
      </c>
      <c r="G147" s="65">
        <f>630*11+476*3</f>
        <v>8358</v>
      </c>
      <c r="H147" s="205">
        <f>G147</f>
        <v>8358</v>
      </c>
      <c r="I147" s="12"/>
      <c r="J147" s="12"/>
      <c r="K147" s="12"/>
      <c r="L147" s="12"/>
    </row>
    <row r="148" spans="1:12" x14ac:dyDescent="0.25">
      <c r="A148" s="26" t="s">
        <v>283</v>
      </c>
      <c r="B148" s="45" t="s">
        <v>284</v>
      </c>
      <c r="C148" s="74">
        <v>4</v>
      </c>
      <c r="D148" s="37">
        <v>40000</v>
      </c>
      <c r="E148" s="37">
        <f t="shared" si="6"/>
        <v>160000</v>
      </c>
      <c r="F148" s="65"/>
      <c r="G148" s="65"/>
      <c r="H148" s="65"/>
      <c r="I148" s="12"/>
      <c r="J148" s="12"/>
      <c r="K148" s="12"/>
      <c r="L148" s="12"/>
    </row>
    <row r="149" spans="1:12" x14ac:dyDescent="0.25">
      <c r="A149" s="26" t="s">
        <v>285</v>
      </c>
      <c r="B149" s="45" t="s">
        <v>286</v>
      </c>
      <c r="C149" s="75">
        <v>4</v>
      </c>
      <c r="D149" s="44">
        <v>15000</v>
      </c>
      <c r="E149" s="28">
        <f t="shared" si="6"/>
        <v>60000</v>
      </c>
      <c r="F149" s="64"/>
      <c r="G149" s="64"/>
      <c r="H149" s="96">
        <f t="shared" si="5"/>
        <v>0</v>
      </c>
      <c r="I149" s="12"/>
      <c r="J149" s="12"/>
      <c r="K149" s="12"/>
      <c r="L149" s="12"/>
    </row>
    <row r="150" spans="1:12" ht="31.5" x14ac:dyDescent="0.25">
      <c r="A150" s="26" t="s">
        <v>287</v>
      </c>
      <c r="B150" s="45" t="s">
        <v>288</v>
      </c>
      <c r="C150" s="75">
        <v>10</v>
      </c>
      <c r="D150" s="44">
        <v>80000</v>
      </c>
      <c r="E150" s="28">
        <f t="shared" si="6"/>
        <v>800000</v>
      </c>
      <c r="F150" s="64"/>
      <c r="G150" s="64"/>
      <c r="H150" s="96">
        <f t="shared" si="5"/>
        <v>0</v>
      </c>
      <c r="I150" s="12"/>
      <c r="J150" s="12"/>
      <c r="K150" s="12"/>
      <c r="L150" s="12"/>
    </row>
    <row r="151" spans="1:12" x14ac:dyDescent="0.25">
      <c r="A151" s="26" t="s">
        <v>289</v>
      </c>
      <c r="B151" s="45" t="s">
        <v>81</v>
      </c>
      <c r="C151" s="75"/>
      <c r="D151" s="44"/>
      <c r="E151" s="28">
        <f t="shared" si="6"/>
        <v>0</v>
      </c>
      <c r="F151" s="64"/>
      <c r="G151" s="64"/>
      <c r="H151" s="96">
        <f t="shared" si="5"/>
        <v>0</v>
      </c>
      <c r="I151" s="12"/>
      <c r="J151" s="12"/>
      <c r="K151" s="12"/>
      <c r="L151" s="12"/>
    </row>
    <row r="152" spans="1:12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80</v>
      </c>
      <c r="D152" s="37"/>
      <c r="E152" s="78">
        <f>E153+E154+E155+E156+E157+E158+E159+E160+E161+E162+E163+E164+E165+E166+E167+E168+E169+E170+E171+E172+E173+E174+E175</f>
        <v>36875000</v>
      </c>
      <c r="F152" s="64"/>
      <c r="G152" s="64"/>
      <c r="H152" s="96">
        <f t="shared" si="5"/>
        <v>0</v>
      </c>
      <c r="I152" s="12"/>
      <c r="J152" s="12"/>
      <c r="K152" s="12"/>
      <c r="L152" s="12"/>
    </row>
    <row r="153" spans="1:12" x14ac:dyDescent="0.25">
      <c r="A153" s="26" t="s">
        <v>292</v>
      </c>
      <c r="B153" s="26" t="s">
        <v>293</v>
      </c>
      <c r="C153" s="74"/>
      <c r="D153" s="28"/>
      <c r="E153" s="28">
        <f t="shared" si="6"/>
        <v>0</v>
      </c>
      <c r="F153" s="64"/>
      <c r="G153" s="64"/>
      <c r="H153" s="96">
        <f t="shared" si="5"/>
        <v>0</v>
      </c>
      <c r="I153" s="12"/>
      <c r="J153" s="12"/>
      <c r="K153" s="12"/>
      <c r="L153" s="12"/>
    </row>
    <row r="154" spans="1:12" x14ac:dyDescent="0.25">
      <c r="A154" s="26" t="s">
        <v>294</v>
      </c>
      <c r="B154" s="26" t="s">
        <v>295</v>
      </c>
      <c r="C154" s="74"/>
      <c r="D154" s="28"/>
      <c r="E154" s="28">
        <f t="shared" si="6"/>
        <v>0</v>
      </c>
      <c r="F154" s="64"/>
      <c r="G154" s="64"/>
      <c r="H154" s="96">
        <f t="shared" si="5"/>
        <v>0</v>
      </c>
      <c r="I154" s="12"/>
      <c r="J154" s="164"/>
      <c r="K154" s="162"/>
      <c r="L154" s="12"/>
    </row>
    <row r="155" spans="1:12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4">
        <v>2</v>
      </c>
      <c r="G155" s="64">
        <v>3267</v>
      </c>
      <c r="H155" s="96">
        <f t="shared" si="5"/>
        <v>6534</v>
      </c>
      <c r="I155" s="12"/>
      <c r="J155" s="164"/>
      <c r="K155" s="162"/>
      <c r="L155" s="12"/>
    </row>
    <row r="156" spans="1:12" ht="31.5" x14ac:dyDescent="0.25">
      <c r="A156" s="26" t="s">
        <v>298</v>
      </c>
      <c r="B156" s="26" t="s">
        <v>299</v>
      </c>
      <c r="C156" s="74"/>
      <c r="D156" s="28"/>
      <c r="E156" s="28">
        <f t="shared" si="6"/>
        <v>0</v>
      </c>
      <c r="F156" s="65">
        <v>46</v>
      </c>
      <c r="G156" s="65">
        <f>2073*45+2075</f>
        <v>95360</v>
      </c>
      <c r="H156" s="203">
        <f>G156</f>
        <v>95360</v>
      </c>
      <c r="I156" s="12"/>
      <c r="J156" s="164"/>
      <c r="K156" s="162"/>
      <c r="L156" s="12"/>
    </row>
    <row r="157" spans="1:12" x14ac:dyDescent="0.25">
      <c r="A157" s="26" t="s">
        <v>300</v>
      </c>
      <c r="B157" s="26" t="s">
        <v>301</v>
      </c>
      <c r="C157" s="74"/>
      <c r="D157" s="28"/>
      <c r="E157" s="28">
        <f t="shared" si="6"/>
        <v>0</v>
      </c>
      <c r="F157" s="64"/>
      <c r="G157" s="64"/>
      <c r="H157" s="96">
        <f t="shared" si="5"/>
        <v>0</v>
      </c>
      <c r="I157" s="12"/>
      <c r="J157" s="164"/>
      <c r="K157" s="162"/>
      <c r="L157" s="12"/>
    </row>
    <row r="158" spans="1:12" x14ac:dyDescent="0.25">
      <c r="A158" s="26" t="s">
        <v>302</v>
      </c>
      <c r="B158" s="26" t="s">
        <v>303</v>
      </c>
      <c r="C158" s="74"/>
      <c r="D158" s="28"/>
      <c r="E158" s="28">
        <f t="shared" si="6"/>
        <v>0</v>
      </c>
      <c r="F158" s="65"/>
      <c r="G158" s="65"/>
      <c r="H158" s="111"/>
      <c r="I158" s="12"/>
      <c r="J158" s="164"/>
      <c r="K158" s="162"/>
      <c r="L158" s="12"/>
    </row>
    <row r="159" spans="1:12" ht="31.5" x14ac:dyDescent="0.25">
      <c r="A159" s="26" t="s">
        <v>304</v>
      </c>
      <c r="B159" s="26" t="s">
        <v>305</v>
      </c>
      <c r="C159" s="74"/>
      <c r="D159" s="28"/>
      <c r="E159" s="28">
        <f t="shared" si="6"/>
        <v>0</v>
      </c>
      <c r="F159" s="64"/>
      <c r="G159" s="64"/>
      <c r="H159" s="96">
        <f t="shared" si="5"/>
        <v>0</v>
      </c>
      <c r="I159" s="12"/>
      <c r="J159" s="164"/>
      <c r="K159" s="162"/>
      <c r="L159" s="12"/>
    </row>
    <row r="160" spans="1:12" x14ac:dyDescent="0.25">
      <c r="A160" s="26" t="s">
        <v>306</v>
      </c>
      <c r="B160" s="26" t="s">
        <v>388</v>
      </c>
      <c r="C160" s="74"/>
      <c r="D160" s="28"/>
      <c r="E160" s="28">
        <f t="shared" si="6"/>
        <v>0</v>
      </c>
      <c r="F160" s="64"/>
      <c r="G160" s="64"/>
      <c r="H160" s="96">
        <f t="shared" si="5"/>
        <v>0</v>
      </c>
      <c r="I160" s="12"/>
      <c r="J160" s="164"/>
      <c r="K160" s="162"/>
      <c r="L160" s="12"/>
    </row>
    <row r="161" spans="1:12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5">
        <v>1</v>
      </c>
      <c r="G161" s="65">
        <f>105827*1+15100*4</f>
        <v>166227</v>
      </c>
      <c r="H161" s="204">
        <f>G161</f>
        <v>166227</v>
      </c>
      <c r="I161" s="12"/>
      <c r="J161" s="164"/>
      <c r="K161" s="162"/>
      <c r="L161" s="12"/>
    </row>
    <row r="162" spans="1:12" x14ac:dyDescent="0.25">
      <c r="A162" s="26" t="s">
        <v>310</v>
      </c>
      <c r="B162" s="26" t="s">
        <v>311</v>
      </c>
      <c r="C162" s="74">
        <v>12</v>
      </c>
      <c r="D162" s="37">
        <v>240000</v>
      </c>
      <c r="E162" s="28">
        <f t="shared" si="6"/>
        <v>2880000</v>
      </c>
      <c r="F162" s="64"/>
      <c r="G162" s="64"/>
      <c r="H162" s="96">
        <f t="shared" si="5"/>
        <v>0</v>
      </c>
      <c r="I162" s="12"/>
      <c r="J162" s="164"/>
      <c r="K162" s="162"/>
      <c r="L162" s="12"/>
    </row>
    <row r="163" spans="1:12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4"/>
      <c r="G163" s="64"/>
      <c r="H163" s="96">
        <f t="shared" si="5"/>
        <v>0</v>
      </c>
      <c r="I163" s="12"/>
      <c r="J163" s="164"/>
      <c r="K163" s="162"/>
      <c r="L163" s="12"/>
    </row>
    <row r="164" spans="1:12" x14ac:dyDescent="0.25">
      <c r="A164" s="26" t="s">
        <v>314</v>
      </c>
      <c r="B164" s="26" t="s">
        <v>315</v>
      </c>
      <c r="C164" s="74"/>
      <c r="D164" s="28"/>
      <c r="E164" s="28">
        <f t="shared" si="6"/>
        <v>0</v>
      </c>
      <c r="F164" s="65"/>
      <c r="G164" s="65"/>
      <c r="H164" s="111"/>
      <c r="I164" s="12"/>
      <c r="J164" s="164"/>
      <c r="K164" s="162"/>
      <c r="L164" s="12"/>
    </row>
    <row r="165" spans="1:12" ht="31.5" x14ac:dyDescent="0.25">
      <c r="A165" s="26" t="s">
        <v>316</v>
      </c>
      <c r="B165" s="26" t="s">
        <v>317</v>
      </c>
      <c r="C165" s="74">
        <v>1</v>
      </c>
      <c r="D165" s="28">
        <v>500000</v>
      </c>
      <c r="E165" s="28">
        <f t="shared" si="6"/>
        <v>500000</v>
      </c>
      <c r="F165" s="64"/>
      <c r="G165" s="64"/>
      <c r="H165" s="96"/>
      <c r="I165" s="12"/>
      <c r="J165" s="164"/>
      <c r="K165" s="162"/>
      <c r="L165" s="12"/>
    </row>
    <row r="166" spans="1:12" x14ac:dyDescent="0.25">
      <c r="A166" s="45">
        <v>1654103006</v>
      </c>
      <c r="B166" s="45" t="s">
        <v>307</v>
      </c>
      <c r="C166" s="74">
        <v>12</v>
      </c>
      <c r="D166" s="37">
        <v>240000</v>
      </c>
      <c r="E166" s="28">
        <f t="shared" si="6"/>
        <v>2880000</v>
      </c>
      <c r="F166" s="64"/>
      <c r="G166" s="64"/>
      <c r="H166" s="96">
        <f t="shared" si="5"/>
        <v>0</v>
      </c>
      <c r="I166" s="12"/>
      <c r="J166" s="164"/>
      <c r="K166" s="162"/>
      <c r="L166" s="12"/>
    </row>
    <row r="167" spans="1:12" x14ac:dyDescent="0.25">
      <c r="A167" s="26" t="s">
        <v>318</v>
      </c>
      <c r="B167" s="26" t="s">
        <v>319</v>
      </c>
      <c r="C167" s="74">
        <v>1</v>
      </c>
      <c r="D167" s="28">
        <v>2675000</v>
      </c>
      <c r="E167" s="28">
        <f t="shared" si="6"/>
        <v>2675000</v>
      </c>
      <c r="F167" s="64"/>
      <c r="G167" s="64"/>
      <c r="H167" s="96">
        <f t="shared" si="5"/>
        <v>0</v>
      </c>
      <c r="I167" s="12"/>
      <c r="J167" s="164"/>
      <c r="K167" s="162"/>
      <c r="L167" s="12"/>
    </row>
    <row r="168" spans="1:12" ht="31.5" x14ac:dyDescent="0.25">
      <c r="A168" s="26" t="s">
        <v>320</v>
      </c>
      <c r="B168" s="26" t="s">
        <v>398</v>
      </c>
      <c r="C168" s="74">
        <v>2</v>
      </c>
      <c r="D168" s="28">
        <f>(22000000+5500000)/2</f>
        <v>13750000</v>
      </c>
      <c r="E168" s="28">
        <f t="shared" si="6"/>
        <v>27500000</v>
      </c>
      <c r="F168" s="64"/>
      <c r="G168" s="64"/>
      <c r="H168" s="96">
        <f t="shared" si="5"/>
        <v>0</v>
      </c>
      <c r="I168" s="12"/>
      <c r="J168" s="164"/>
      <c r="K168" s="162"/>
      <c r="L168" s="12"/>
    </row>
    <row r="169" spans="1:12" ht="31.5" x14ac:dyDescent="0.25">
      <c r="A169" s="26" t="s">
        <v>322</v>
      </c>
      <c r="B169" s="26" t="s">
        <v>529</v>
      </c>
      <c r="C169" s="74"/>
      <c r="D169" s="28"/>
      <c r="E169" s="28">
        <f t="shared" si="6"/>
        <v>0</v>
      </c>
      <c r="F169" s="64"/>
      <c r="G169" s="64"/>
      <c r="H169" s="96"/>
      <c r="I169" s="12"/>
      <c r="J169" s="164"/>
      <c r="K169" s="162"/>
      <c r="L169" s="12"/>
    </row>
    <row r="170" spans="1:12" x14ac:dyDescent="0.25">
      <c r="A170" s="26" t="s">
        <v>324</v>
      </c>
      <c r="B170" s="26" t="s">
        <v>390</v>
      </c>
      <c r="C170" s="74"/>
      <c r="D170" s="28"/>
      <c r="E170" s="28">
        <f t="shared" si="6"/>
        <v>0</v>
      </c>
      <c r="F170" s="65"/>
      <c r="G170" s="65"/>
      <c r="H170" s="111">
        <f t="shared" si="5"/>
        <v>0</v>
      </c>
      <c r="I170" s="12"/>
      <c r="J170" s="164"/>
      <c r="K170" s="162"/>
      <c r="L170" s="12"/>
    </row>
    <row r="171" spans="1:12" ht="31.5" x14ac:dyDescent="0.25">
      <c r="A171" s="26" t="s">
        <v>325</v>
      </c>
      <c r="B171" s="26" t="s">
        <v>326</v>
      </c>
      <c r="C171" s="74"/>
      <c r="D171" s="28"/>
      <c r="E171" s="28">
        <f t="shared" si="6"/>
        <v>0</v>
      </c>
      <c r="F171" s="64"/>
      <c r="G171" s="64"/>
      <c r="H171" s="96">
        <f t="shared" si="5"/>
        <v>0</v>
      </c>
      <c r="I171" s="12"/>
      <c r="J171" s="164"/>
      <c r="K171" s="162"/>
      <c r="L171" s="12"/>
    </row>
    <row r="172" spans="1:12" x14ac:dyDescent="0.25">
      <c r="A172" s="26" t="s">
        <v>327</v>
      </c>
      <c r="B172" s="26" t="s">
        <v>293</v>
      </c>
      <c r="C172" s="74"/>
      <c r="D172" s="28"/>
      <c r="E172" s="28">
        <f t="shared" si="6"/>
        <v>0</v>
      </c>
      <c r="F172" s="64"/>
      <c r="G172" s="64"/>
      <c r="H172" s="96">
        <f t="shared" si="5"/>
        <v>0</v>
      </c>
      <c r="I172" s="12"/>
      <c r="J172" s="164"/>
      <c r="K172" s="165"/>
      <c r="L172" s="12"/>
    </row>
    <row r="173" spans="1:12" x14ac:dyDescent="0.25">
      <c r="A173" s="26" t="s">
        <v>328</v>
      </c>
      <c r="B173" s="26" t="s">
        <v>295</v>
      </c>
      <c r="C173" s="74"/>
      <c r="D173" s="28"/>
      <c r="E173" s="28">
        <f t="shared" si="6"/>
        <v>0</v>
      </c>
      <c r="F173" s="64"/>
      <c r="G173" s="64"/>
      <c r="H173" s="96">
        <f t="shared" si="5"/>
        <v>0</v>
      </c>
      <c r="I173" s="12"/>
      <c r="J173" s="164"/>
      <c r="K173" s="162"/>
      <c r="L173" s="12"/>
    </row>
    <row r="174" spans="1:12" x14ac:dyDescent="0.25">
      <c r="A174" s="26" t="s">
        <v>329</v>
      </c>
      <c r="B174" s="26" t="s">
        <v>297</v>
      </c>
      <c r="C174" s="74"/>
      <c r="D174" s="28"/>
      <c r="E174" s="28">
        <f t="shared" si="6"/>
        <v>0</v>
      </c>
      <c r="F174" s="64"/>
      <c r="G174" s="64"/>
      <c r="H174" s="96">
        <f t="shared" si="5"/>
        <v>0</v>
      </c>
      <c r="I174" s="12"/>
      <c r="J174" s="12"/>
      <c r="K174" s="12"/>
      <c r="L174" s="12"/>
    </row>
    <row r="175" spans="1:12" ht="31.5" x14ac:dyDescent="0.25">
      <c r="A175" s="26" t="s">
        <v>330</v>
      </c>
      <c r="B175" s="26" t="s">
        <v>299</v>
      </c>
      <c r="C175" s="74"/>
      <c r="D175" s="28"/>
      <c r="E175" s="28">
        <f t="shared" si="6"/>
        <v>0</v>
      </c>
      <c r="F175" s="68"/>
      <c r="G175" s="68"/>
      <c r="H175" s="96"/>
      <c r="I175" s="12"/>
      <c r="J175" s="12"/>
      <c r="K175" s="12"/>
      <c r="L175" s="12"/>
    </row>
    <row r="176" spans="1:12" x14ac:dyDescent="0.25">
      <c r="A176" s="26" t="s">
        <v>331</v>
      </c>
      <c r="B176" s="40" t="s">
        <v>332</v>
      </c>
      <c r="C176" s="78">
        <f>C177+C178+C179+C180+C181+C182+C183+C184+C185+C186+C187+C188</f>
        <v>33</v>
      </c>
      <c r="D176" s="34"/>
      <c r="E176" s="78">
        <f>E177+E178+E179+E180+E181+E182+E183+E184+E185+E186+E187+E188</f>
        <v>85859200</v>
      </c>
      <c r="F176" s="64"/>
      <c r="G176" s="64"/>
      <c r="H176" s="96">
        <f t="shared" si="5"/>
        <v>0</v>
      </c>
      <c r="I176" s="12"/>
      <c r="J176" s="12"/>
      <c r="K176" s="12"/>
      <c r="L176" s="12"/>
    </row>
    <row r="177" spans="1:12" x14ac:dyDescent="0.25">
      <c r="A177" s="26" t="s">
        <v>333</v>
      </c>
      <c r="B177" s="26" t="s">
        <v>334</v>
      </c>
      <c r="C177" s="74"/>
      <c r="D177" s="28"/>
      <c r="E177" s="28">
        <f t="shared" si="6"/>
        <v>0</v>
      </c>
      <c r="F177" s="64"/>
      <c r="G177" s="64"/>
      <c r="H177" s="96">
        <f t="shared" si="5"/>
        <v>0</v>
      </c>
      <c r="I177" s="12"/>
      <c r="J177" s="12"/>
      <c r="K177" s="12"/>
      <c r="L177" s="12"/>
    </row>
    <row r="178" spans="1:12" x14ac:dyDescent="0.25">
      <c r="A178" s="26" t="s">
        <v>335</v>
      </c>
      <c r="B178" s="26" t="s">
        <v>336</v>
      </c>
      <c r="C178" s="74">
        <v>1</v>
      </c>
      <c r="D178" s="28">
        <v>12700000</v>
      </c>
      <c r="E178" s="28">
        <f t="shared" si="6"/>
        <v>12700000</v>
      </c>
      <c r="F178" s="64"/>
      <c r="G178" s="64"/>
      <c r="H178" s="96">
        <f t="shared" si="5"/>
        <v>0</v>
      </c>
      <c r="I178" s="12"/>
      <c r="J178" s="12"/>
      <c r="K178" s="12"/>
      <c r="L178" s="12"/>
    </row>
    <row r="179" spans="1:12" x14ac:dyDescent="0.25">
      <c r="A179" s="26" t="s">
        <v>337</v>
      </c>
      <c r="B179" s="26" t="s">
        <v>338</v>
      </c>
      <c r="C179" s="74"/>
      <c r="D179" s="28"/>
      <c r="E179" s="28">
        <f t="shared" si="6"/>
        <v>0</v>
      </c>
      <c r="F179" s="64"/>
      <c r="G179" s="64"/>
      <c r="H179" s="96">
        <f t="shared" si="5"/>
        <v>0</v>
      </c>
      <c r="I179" s="12"/>
      <c r="J179" s="12"/>
      <c r="K179" s="12"/>
      <c r="L179" s="12"/>
    </row>
    <row r="180" spans="1:12" ht="31.5" x14ac:dyDescent="0.25">
      <c r="A180" s="26" t="s">
        <v>339</v>
      </c>
      <c r="B180" s="26" t="s">
        <v>396</v>
      </c>
      <c r="C180" s="74">
        <v>4</v>
      </c>
      <c r="D180" s="28">
        <v>11000</v>
      </c>
      <c r="E180" s="28">
        <f t="shared" si="6"/>
        <v>44000</v>
      </c>
      <c r="F180" s="64"/>
      <c r="G180" s="64"/>
      <c r="H180" s="96">
        <f t="shared" si="5"/>
        <v>0</v>
      </c>
      <c r="I180" s="12"/>
      <c r="J180" s="12"/>
      <c r="K180" s="12"/>
      <c r="L180" s="12"/>
    </row>
    <row r="181" spans="1:12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4"/>
      <c r="G181" s="64"/>
      <c r="H181" s="96">
        <f t="shared" si="5"/>
        <v>0</v>
      </c>
      <c r="I181" s="12"/>
      <c r="J181" s="12"/>
      <c r="K181" s="12"/>
      <c r="L181" s="12"/>
    </row>
    <row r="182" spans="1:12" x14ac:dyDescent="0.25">
      <c r="A182" s="26" t="s">
        <v>343</v>
      </c>
      <c r="B182" s="26" t="s">
        <v>344</v>
      </c>
      <c r="C182" s="74"/>
      <c r="D182" s="28"/>
      <c r="E182" s="28">
        <f t="shared" si="6"/>
        <v>0</v>
      </c>
      <c r="F182" s="64"/>
      <c r="G182" s="64"/>
      <c r="H182" s="96">
        <f t="shared" si="5"/>
        <v>0</v>
      </c>
      <c r="I182" s="12"/>
      <c r="J182" s="12"/>
      <c r="K182" s="12"/>
      <c r="L182" s="12"/>
    </row>
    <row r="183" spans="1:12" x14ac:dyDescent="0.25">
      <c r="A183" s="26" t="s">
        <v>345</v>
      </c>
      <c r="B183" s="26" t="s">
        <v>346</v>
      </c>
      <c r="C183" s="74"/>
      <c r="D183" s="28"/>
      <c r="E183" s="28">
        <f t="shared" si="6"/>
        <v>0</v>
      </c>
      <c r="F183" s="64"/>
      <c r="G183" s="64"/>
      <c r="H183" s="96">
        <f t="shared" si="5"/>
        <v>0</v>
      </c>
      <c r="I183" s="12"/>
      <c r="J183" s="12"/>
      <c r="K183" s="12"/>
      <c r="L183" s="12"/>
    </row>
    <row r="184" spans="1:12" x14ac:dyDescent="0.25">
      <c r="A184" s="26" t="s">
        <v>347</v>
      </c>
      <c r="B184" s="26" t="s">
        <v>395</v>
      </c>
      <c r="C184" s="74"/>
      <c r="D184" s="28"/>
      <c r="E184" s="28">
        <f t="shared" si="6"/>
        <v>0</v>
      </c>
      <c r="F184" s="64"/>
      <c r="G184" s="64"/>
      <c r="H184" s="96">
        <f t="shared" si="5"/>
        <v>0</v>
      </c>
      <c r="I184" s="12"/>
      <c r="J184" s="12"/>
      <c r="K184" s="12"/>
      <c r="L184" s="12"/>
    </row>
    <row r="185" spans="1:12" x14ac:dyDescent="0.25">
      <c r="A185" s="26" t="s">
        <v>348</v>
      </c>
      <c r="B185" s="26" t="s">
        <v>349</v>
      </c>
      <c r="C185" s="74"/>
      <c r="D185" s="28"/>
      <c r="E185" s="28">
        <f t="shared" si="6"/>
        <v>0</v>
      </c>
      <c r="F185" s="64"/>
      <c r="G185" s="64"/>
      <c r="H185" s="96">
        <f t="shared" si="5"/>
        <v>0</v>
      </c>
      <c r="I185" s="12"/>
      <c r="J185" s="12"/>
      <c r="K185" s="12"/>
      <c r="L185" s="12"/>
    </row>
    <row r="186" spans="1:12" ht="78.75" x14ac:dyDescent="0.25">
      <c r="A186" s="26" t="s">
        <v>350</v>
      </c>
      <c r="B186" s="26" t="s">
        <v>392</v>
      </c>
      <c r="C186" s="74">
        <v>6</v>
      </c>
      <c r="D186" s="28">
        <v>29200</v>
      </c>
      <c r="E186" s="28">
        <f t="shared" si="6"/>
        <v>175200</v>
      </c>
      <c r="F186" s="64"/>
      <c r="G186" s="64"/>
      <c r="H186" s="96">
        <f t="shared" si="5"/>
        <v>0</v>
      </c>
      <c r="I186" s="12"/>
      <c r="J186" s="12"/>
      <c r="K186" s="12"/>
      <c r="L186" s="12"/>
    </row>
    <row r="187" spans="1:12" ht="75" x14ac:dyDescent="0.25">
      <c r="A187" s="26">
        <v>1660102002</v>
      </c>
      <c r="B187" s="31" t="s">
        <v>400</v>
      </c>
      <c r="C187" s="74">
        <v>1</v>
      </c>
      <c r="D187" s="28">
        <v>72600000</v>
      </c>
      <c r="E187" s="28">
        <f t="shared" si="6"/>
        <v>72600000</v>
      </c>
      <c r="F187" s="64"/>
      <c r="G187" s="31"/>
      <c r="H187" s="96">
        <f t="shared" si="5"/>
        <v>0</v>
      </c>
      <c r="I187" s="12"/>
      <c r="J187" s="12"/>
      <c r="K187" s="12"/>
      <c r="L187" s="12"/>
    </row>
    <row r="188" spans="1:12" ht="56.25" x14ac:dyDescent="0.25">
      <c r="A188" s="26">
        <v>1660102003</v>
      </c>
      <c r="B188" s="31" t="s">
        <v>399</v>
      </c>
      <c r="C188" s="74">
        <v>1</v>
      </c>
      <c r="D188" s="28">
        <v>275000</v>
      </c>
      <c r="E188" s="28">
        <f t="shared" si="6"/>
        <v>275000</v>
      </c>
      <c r="F188" s="64"/>
      <c r="G188" s="31"/>
      <c r="H188" s="96">
        <f t="shared" si="5"/>
        <v>0</v>
      </c>
      <c r="I188" s="12"/>
      <c r="J188" s="12"/>
      <c r="K188" s="12"/>
      <c r="L188" s="12"/>
    </row>
    <row r="189" spans="1:12" x14ac:dyDescent="0.25">
      <c r="A189" s="41"/>
      <c r="B189" s="41" t="s">
        <v>401</v>
      </c>
      <c r="C189" s="89">
        <f>C9+C19+C20+C52+C76+C83+C89+C113+C134+C152+C176</f>
        <v>1527</v>
      </c>
      <c r="D189" s="90"/>
      <c r="E189" s="89">
        <f>E9+E19+E20+E52+E76+E83+E89+E113+E134+E152+E176</f>
        <v>161885574</v>
      </c>
      <c r="F189" s="66">
        <f>SUM(F10:F188)+F190+F191+F192+F193+F194+F195</f>
        <v>305</v>
      </c>
      <c r="G189" s="66"/>
      <c r="H189" s="66">
        <f>SUM(H10:H188)+H190+H191+H192+H193+H194+H195+H196</f>
        <v>15450741</v>
      </c>
    </row>
    <row r="190" spans="1:12" x14ac:dyDescent="0.25">
      <c r="A190" s="1"/>
      <c r="B190" s="1" t="s">
        <v>5561</v>
      </c>
      <c r="C190" s="76"/>
      <c r="D190" s="5"/>
      <c r="E190" s="5"/>
      <c r="F190" s="220">
        <v>1</v>
      </c>
      <c r="G190" s="220">
        <v>15247</v>
      </c>
      <c r="H190" s="220">
        <v>15247</v>
      </c>
    </row>
    <row r="191" spans="1:12" x14ac:dyDescent="0.25">
      <c r="A191" s="1"/>
      <c r="B191" s="1" t="s">
        <v>486</v>
      </c>
      <c r="C191" s="76"/>
      <c r="D191" s="5"/>
      <c r="E191" s="5"/>
      <c r="F191" s="220">
        <v>6</v>
      </c>
      <c r="G191" s="220">
        <v>3723</v>
      </c>
      <c r="H191" s="220">
        <f>F191*G191</f>
        <v>22338</v>
      </c>
    </row>
    <row r="192" spans="1:12" x14ac:dyDescent="0.25">
      <c r="A192" s="24"/>
      <c r="B192" s="1" t="s">
        <v>485</v>
      </c>
      <c r="C192" s="76"/>
      <c r="D192" s="5"/>
      <c r="E192" s="5"/>
      <c r="F192" s="220">
        <v>2</v>
      </c>
      <c r="G192" s="220">
        <f>1193861+570936</f>
        <v>1764797</v>
      </c>
      <c r="H192" s="220">
        <f>G192</f>
        <v>1764797</v>
      </c>
    </row>
    <row r="193" spans="1:35" x14ac:dyDescent="0.25">
      <c r="A193" s="1"/>
      <c r="B193" s="1" t="s">
        <v>542</v>
      </c>
      <c r="C193" s="76"/>
      <c r="D193" s="5"/>
      <c r="E193" s="5"/>
      <c r="F193" s="220">
        <v>6</v>
      </c>
      <c r="G193" s="220">
        <v>112</v>
      </c>
      <c r="H193" s="220">
        <f>F193*G193</f>
        <v>672</v>
      </c>
    </row>
    <row r="194" spans="1:35" x14ac:dyDescent="0.25">
      <c r="A194" s="1"/>
      <c r="B194" s="1" t="s">
        <v>543</v>
      </c>
      <c r="C194" s="76"/>
      <c r="D194" s="5"/>
      <c r="E194" s="5"/>
      <c r="F194" s="220">
        <v>1</v>
      </c>
      <c r="G194" s="220">
        <v>2450</v>
      </c>
      <c r="H194" s="220">
        <v>2450</v>
      </c>
    </row>
    <row r="195" spans="1:35" x14ac:dyDescent="0.25">
      <c r="A195" s="1"/>
      <c r="B195" s="1" t="s">
        <v>435</v>
      </c>
      <c r="C195" s="76"/>
      <c r="D195" s="5"/>
      <c r="E195" s="5"/>
      <c r="F195" s="220">
        <v>1</v>
      </c>
      <c r="G195" s="220">
        <v>2183214</v>
      </c>
      <c r="H195" s="220">
        <f>G195</f>
        <v>2183214</v>
      </c>
    </row>
    <row r="196" spans="1:35" x14ac:dyDescent="0.25">
      <c r="A196" s="1"/>
      <c r="B196" s="1" t="s">
        <v>5561</v>
      </c>
      <c r="C196" s="76"/>
      <c r="D196" s="5"/>
      <c r="E196" s="5"/>
      <c r="F196" s="220">
        <v>1</v>
      </c>
      <c r="G196" s="220">
        <v>15247</v>
      </c>
      <c r="H196" s="220">
        <v>15247</v>
      </c>
    </row>
    <row r="197" spans="1:35" x14ac:dyDescent="0.25">
      <c r="A197" s="1"/>
      <c r="B197" s="1"/>
      <c r="C197" s="76"/>
      <c r="D197" s="5"/>
      <c r="E197" s="5"/>
      <c r="F197" s="207"/>
      <c r="G197" s="207"/>
      <c r="H197" s="207"/>
    </row>
    <row r="198" spans="1:35" x14ac:dyDescent="0.25">
      <c r="A198" s="1"/>
      <c r="B198" s="1"/>
      <c r="C198" s="76"/>
      <c r="D198" s="5"/>
      <c r="E198" s="5"/>
      <c r="F198" s="207"/>
      <c r="G198" s="207"/>
      <c r="H198" s="207"/>
    </row>
    <row r="199" spans="1:35" x14ac:dyDescent="0.25">
      <c r="A199" s="25" t="s">
        <v>540</v>
      </c>
      <c r="B199" s="25"/>
      <c r="C199" s="243"/>
      <c r="D199" s="251"/>
      <c r="E199" s="251"/>
      <c r="F199" s="25">
        <v>9583227</v>
      </c>
    </row>
    <row r="200" spans="1:35" x14ac:dyDescent="0.25">
      <c r="A200" s="25" t="s">
        <v>541</v>
      </c>
      <c r="B200" s="25"/>
      <c r="C200" s="243"/>
      <c r="D200" s="25"/>
      <c r="E200" s="25"/>
      <c r="F200" s="25">
        <v>12015</v>
      </c>
    </row>
    <row r="201" spans="1:35" x14ac:dyDescent="0.25">
      <c r="A201" s="25"/>
      <c r="B201" s="243"/>
      <c r="C201" s="251"/>
      <c r="D201" s="251"/>
      <c r="E201" s="207"/>
      <c r="F201" s="207"/>
      <c r="G201" s="12"/>
      <c r="H201" s="12"/>
    </row>
    <row r="202" spans="1:35" x14ac:dyDescent="0.25">
      <c r="A202" s="333" t="s">
        <v>5563</v>
      </c>
      <c r="B202" s="334"/>
      <c r="C202" s="243"/>
      <c r="D202" s="25"/>
      <c r="E202" s="207"/>
      <c r="F202" s="207"/>
      <c r="G202" s="12"/>
      <c r="H202" s="12"/>
    </row>
    <row r="203" spans="1:35" x14ac:dyDescent="0.25">
      <c r="A203" s="252"/>
      <c r="B203" s="253"/>
      <c r="C203" s="243"/>
      <c r="D203" s="25"/>
      <c r="E203" s="207"/>
      <c r="F203" s="207"/>
      <c r="G203" s="12"/>
      <c r="H203" s="12"/>
    </row>
    <row r="204" spans="1:35" x14ac:dyDescent="0.25">
      <c r="A204" s="25" t="s">
        <v>5558</v>
      </c>
      <c r="B204" s="25"/>
      <c r="C204" s="243"/>
      <c r="D204" s="25"/>
      <c r="E204" s="207"/>
      <c r="F204" s="207"/>
      <c r="G204" s="12"/>
      <c r="H204" s="12"/>
    </row>
    <row r="205" spans="1:35" ht="45" x14ac:dyDescent="0.25">
      <c r="A205" s="303" t="s">
        <v>712</v>
      </c>
      <c r="B205" s="303" t="s">
        <v>605</v>
      </c>
      <c r="C205" s="303" t="s">
        <v>606</v>
      </c>
      <c r="D205" s="303" t="s">
        <v>515</v>
      </c>
      <c r="E205" s="304" t="s">
        <v>1110</v>
      </c>
      <c r="F205" s="304" t="s">
        <v>503</v>
      </c>
      <c r="G205" s="304" t="s">
        <v>597</v>
      </c>
      <c r="H205" s="304" t="s">
        <v>598</v>
      </c>
      <c r="I205" s="303" t="s">
        <v>599</v>
      </c>
      <c r="J205" s="305" t="s">
        <v>1111</v>
      </c>
      <c r="K205" s="306">
        <v>8388905</v>
      </c>
      <c r="L205" s="268"/>
      <c r="M205" s="268"/>
      <c r="N205" s="268"/>
      <c r="O205" s="268"/>
      <c r="P205" s="270"/>
      <c r="Q205" s="270"/>
      <c r="R205" s="270"/>
      <c r="S205" s="271"/>
      <c r="T205" s="270" t="s">
        <v>600</v>
      </c>
      <c r="U205" s="272" t="s">
        <v>601</v>
      </c>
      <c r="V205" s="268" t="s">
        <v>602</v>
      </c>
      <c r="W205" s="272"/>
      <c r="X205" s="273">
        <v>405900000</v>
      </c>
      <c r="Y205" s="273">
        <v>405900000</v>
      </c>
      <c r="Z205" s="273">
        <v>0</v>
      </c>
      <c r="AA205" s="273">
        <v>0</v>
      </c>
      <c r="AB205" s="274">
        <v>405900000</v>
      </c>
      <c r="AC205" s="274">
        <v>0</v>
      </c>
      <c r="AD205" s="269" t="s">
        <v>603</v>
      </c>
      <c r="AE205" s="269"/>
      <c r="AF205"/>
      <c r="AG205"/>
      <c r="AH205"/>
      <c r="AI205"/>
    </row>
    <row r="206" spans="1:35" ht="33.75" x14ac:dyDescent="0.25">
      <c r="A206" s="303" t="s">
        <v>1480</v>
      </c>
      <c r="B206" s="303" t="s">
        <v>605</v>
      </c>
      <c r="C206" s="303" t="s">
        <v>606</v>
      </c>
      <c r="D206" s="303" t="s">
        <v>510</v>
      </c>
      <c r="E206" s="304" t="s">
        <v>5579</v>
      </c>
      <c r="F206" s="304" t="s">
        <v>5580</v>
      </c>
      <c r="G206" s="304" t="s">
        <v>597</v>
      </c>
      <c r="H206" s="304" t="s">
        <v>2014</v>
      </c>
      <c r="I206" s="303" t="s">
        <v>599</v>
      </c>
      <c r="J206" s="305" t="s">
        <v>5581</v>
      </c>
      <c r="K206" s="306">
        <v>9650000</v>
      </c>
      <c r="L206" s="268" t="s">
        <v>563</v>
      </c>
      <c r="M206" s="268"/>
      <c r="N206" s="268"/>
      <c r="O206" s="268"/>
      <c r="P206" s="270"/>
      <c r="Q206" s="270"/>
      <c r="R206" s="270"/>
      <c r="S206" s="271"/>
      <c r="T206" s="270" t="s">
        <v>611</v>
      </c>
      <c r="U206" s="272" t="s">
        <v>1111</v>
      </c>
      <c r="V206" s="268" t="s">
        <v>602</v>
      </c>
      <c r="W206" s="272"/>
      <c r="X206" s="273">
        <v>8388905</v>
      </c>
      <c r="Y206" s="273">
        <v>8388905</v>
      </c>
      <c r="Z206" s="273">
        <v>0</v>
      </c>
      <c r="AA206" s="273">
        <v>0</v>
      </c>
      <c r="AB206" s="274">
        <v>8388905</v>
      </c>
      <c r="AC206" s="274">
        <v>0</v>
      </c>
      <c r="AD206" s="269"/>
      <c r="AE206" s="269" t="s">
        <v>1112</v>
      </c>
      <c r="AF206"/>
      <c r="AG206"/>
      <c r="AH206"/>
      <c r="AI206"/>
    </row>
    <row r="207" spans="1:35" ht="33.75" x14ac:dyDescent="0.25">
      <c r="A207" s="303" t="s">
        <v>1482</v>
      </c>
      <c r="B207" s="303" t="s">
        <v>605</v>
      </c>
      <c r="C207" s="303" t="s">
        <v>606</v>
      </c>
      <c r="D207" s="303" t="s">
        <v>510</v>
      </c>
      <c r="E207" s="304" t="s">
        <v>5582</v>
      </c>
      <c r="F207" s="304" t="s">
        <v>5580</v>
      </c>
      <c r="G207" s="304" t="s">
        <v>597</v>
      </c>
      <c r="H207" s="304" t="s">
        <v>2014</v>
      </c>
      <c r="I207" s="303" t="s">
        <v>599</v>
      </c>
      <c r="J207" s="305" t="s">
        <v>5581</v>
      </c>
      <c r="K207" s="306">
        <v>9650000</v>
      </c>
      <c r="L207" s="268"/>
      <c r="M207" s="268"/>
      <c r="N207" s="268"/>
      <c r="O207" s="268"/>
      <c r="P207" s="270"/>
      <c r="Q207" s="270"/>
      <c r="R207" s="270"/>
      <c r="S207" s="271"/>
      <c r="T207" s="270" t="s">
        <v>600</v>
      </c>
      <c r="U207" s="272" t="s">
        <v>5581</v>
      </c>
      <c r="V207" s="268" t="s">
        <v>602</v>
      </c>
      <c r="W207" s="272"/>
      <c r="X207" s="273">
        <v>9650000</v>
      </c>
      <c r="Y207" s="273">
        <v>9650000</v>
      </c>
      <c r="Z207" s="273">
        <v>0</v>
      </c>
      <c r="AA207" s="273">
        <v>0</v>
      </c>
      <c r="AB207" s="274">
        <v>9650000</v>
      </c>
      <c r="AC207" s="274">
        <v>0</v>
      </c>
      <c r="AD207" s="269"/>
      <c r="AE207" s="269"/>
      <c r="AF207"/>
      <c r="AG207"/>
      <c r="AH207"/>
      <c r="AI207"/>
    </row>
    <row r="208" spans="1:35" ht="33.75" x14ac:dyDescent="0.25">
      <c r="A208" s="303" t="s">
        <v>1484</v>
      </c>
      <c r="B208" s="303" t="s">
        <v>605</v>
      </c>
      <c r="C208" s="303" t="s">
        <v>606</v>
      </c>
      <c r="D208" s="303" t="s">
        <v>510</v>
      </c>
      <c r="E208" s="304" t="s">
        <v>5583</v>
      </c>
      <c r="F208" s="304" t="s">
        <v>5580</v>
      </c>
      <c r="G208" s="304" t="s">
        <v>597</v>
      </c>
      <c r="H208" s="304" t="s">
        <v>2014</v>
      </c>
      <c r="I208" s="303" t="s">
        <v>599</v>
      </c>
      <c r="J208" s="305" t="s">
        <v>5581</v>
      </c>
      <c r="K208" s="306">
        <v>9650000</v>
      </c>
      <c r="L208" s="268"/>
      <c r="M208" s="268"/>
      <c r="N208" s="268"/>
      <c r="O208" s="268"/>
      <c r="P208" s="270"/>
      <c r="Q208" s="270"/>
      <c r="R208" s="270"/>
      <c r="S208" s="271"/>
      <c r="T208" s="270" t="s">
        <v>600</v>
      </c>
      <c r="U208" s="272" t="s">
        <v>5581</v>
      </c>
      <c r="V208" s="268" t="s">
        <v>602</v>
      </c>
      <c r="W208" s="272"/>
      <c r="X208" s="273">
        <v>9650000</v>
      </c>
      <c r="Y208" s="273">
        <v>9650000</v>
      </c>
      <c r="Z208" s="273">
        <v>0</v>
      </c>
      <c r="AA208" s="273">
        <v>0</v>
      </c>
      <c r="AB208" s="274">
        <v>9650000</v>
      </c>
      <c r="AC208" s="274">
        <v>0</v>
      </c>
      <c r="AD208" s="269"/>
      <c r="AE208" s="269"/>
      <c r="AF208"/>
      <c r="AG208"/>
      <c r="AH208"/>
      <c r="AI208"/>
    </row>
    <row r="209" spans="1:35" ht="33.75" x14ac:dyDescent="0.25">
      <c r="A209" s="303" t="s">
        <v>1486</v>
      </c>
      <c r="B209" s="303" t="s">
        <v>605</v>
      </c>
      <c r="C209" s="303" t="s">
        <v>606</v>
      </c>
      <c r="D209" s="303" t="s">
        <v>510</v>
      </c>
      <c r="E209" s="304" t="s">
        <v>5584</v>
      </c>
      <c r="F209" s="304" t="s">
        <v>5580</v>
      </c>
      <c r="G209" s="304" t="s">
        <v>597</v>
      </c>
      <c r="H209" s="304" t="s">
        <v>2014</v>
      </c>
      <c r="I209" s="303" t="s">
        <v>599</v>
      </c>
      <c r="J209" s="305" t="s">
        <v>5581</v>
      </c>
      <c r="K209" s="306">
        <v>9650000</v>
      </c>
      <c r="L209" s="268"/>
      <c r="M209" s="268"/>
      <c r="N209" s="268"/>
      <c r="O209" s="268"/>
      <c r="P209" s="270"/>
      <c r="Q209" s="270"/>
      <c r="R209" s="270"/>
      <c r="S209" s="271"/>
      <c r="T209" s="270" t="s">
        <v>600</v>
      </c>
      <c r="U209" s="272" t="s">
        <v>5581</v>
      </c>
      <c r="V209" s="268" t="s">
        <v>602</v>
      </c>
      <c r="W209" s="272"/>
      <c r="X209" s="273">
        <v>9650000</v>
      </c>
      <c r="Y209" s="273">
        <v>9650000</v>
      </c>
      <c r="Z209" s="273">
        <v>0</v>
      </c>
      <c r="AA209" s="273">
        <v>0</v>
      </c>
      <c r="AB209" s="274">
        <v>9650000</v>
      </c>
      <c r="AC209" s="274">
        <v>0</v>
      </c>
      <c r="AD209" s="269"/>
      <c r="AE209" s="269"/>
      <c r="AF209"/>
      <c r="AG209"/>
      <c r="AH209"/>
      <c r="AI209"/>
    </row>
    <row r="210" spans="1:35" ht="33.75" x14ac:dyDescent="0.25">
      <c r="A210" s="303" t="s">
        <v>1488</v>
      </c>
      <c r="B210" s="303" t="s">
        <v>605</v>
      </c>
      <c r="C210" s="303" t="s">
        <v>606</v>
      </c>
      <c r="D210" s="303" t="s">
        <v>510</v>
      </c>
      <c r="E210" s="304" t="s">
        <v>5585</v>
      </c>
      <c r="F210" s="304" t="s">
        <v>5580</v>
      </c>
      <c r="G210" s="304" t="s">
        <v>597</v>
      </c>
      <c r="H210" s="304" t="s">
        <v>2014</v>
      </c>
      <c r="I210" s="303" t="s">
        <v>599</v>
      </c>
      <c r="J210" s="305" t="s">
        <v>5581</v>
      </c>
      <c r="K210" s="306">
        <v>9650000</v>
      </c>
      <c r="L210" s="268"/>
      <c r="M210" s="268"/>
      <c r="N210" s="268"/>
      <c r="O210" s="268"/>
      <c r="P210" s="270"/>
      <c r="Q210" s="270"/>
      <c r="R210" s="270"/>
      <c r="S210" s="271"/>
      <c r="T210" s="270" t="s">
        <v>600</v>
      </c>
      <c r="U210" s="272" t="s">
        <v>5581</v>
      </c>
      <c r="V210" s="268" t="s">
        <v>602</v>
      </c>
      <c r="W210" s="272"/>
      <c r="X210" s="273">
        <v>9650000</v>
      </c>
      <c r="Y210" s="273">
        <v>9650000</v>
      </c>
      <c r="Z210" s="273">
        <v>0</v>
      </c>
      <c r="AA210" s="273">
        <v>0</v>
      </c>
      <c r="AB210" s="274">
        <v>9650000</v>
      </c>
      <c r="AC210" s="274">
        <v>0</v>
      </c>
      <c r="AD210" s="269"/>
      <c r="AE210" s="269"/>
      <c r="AF210"/>
      <c r="AG210"/>
      <c r="AH210"/>
      <c r="AI210"/>
    </row>
    <row r="211" spans="1:35" ht="33.75" x14ac:dyDescent="0.25">
      <c r="A211" s="303" t="s">
        <v>1490</v>
      </c>
      <c r="B211" s="303" t="s">
        <v>605</v>
      </c>
      <c r="C211" s="303" t="s">
        <v>606</v>
      </c>
      <c r="D211" s="303" t="s">
        <v>510</v>
      </c>
      <c r="E211" s="304" t="s">
        <v>5586</v>
      </c>
      <c r="F211" s="304" t="s">
        <v>5580</v>
      </c>
      <c r="G211" s="304" t="s">
        <v>597</v>
      </c>
      <c r="H211" s="304" t="s">
        <v>2014</v>
      </c>
      <c r="I211" s="303" t="s">
        <v>599</v>
      </c>
      <c r="J211" s="305" t="s">
        <v>5581</v>
      </c>
      <c r="K211" s="306">
        <v>9650000</v>
      </c>
      <c r="L211" s="268"/>
      <c r="M211" s="268"/>
      <c r="N211" s="268"/>
      <c r="O211" s="268"/>
      <c r="P211" s="270"/>
      <c r="Q211" s="270"/>
      <c r="R211" s="270"/>
      <c r="S211" s="271"/>
      <c r="T211" s="270" t="s">
        <v>600</v>
      </c>
      <c r="U211" s="272" t="s">
        <v>5581</v>
      </c>
      <c r="V211" s="268" t="s">
        <v>602</v>
      </c>
      <c r="W211" s="272"/>
      <c r="X211" s="273">
        <v>9650000</v>
      </c>
      <c r="Y211" s="273">
        <v>9650000</v>
      </c>
      <c r="Z211" s="273">
        <v>0</v>
      </c>
      <c r="AA211" s="273">
        <v>0</v>
      </c>
      <c r="AB211" s="274">
        <v>9650000</v>
      </c>
      <c r="AC211" s="274">
        <v>0</v>
      </c>
      <c r="AD211" s="269"/>
      <c r="AE211" s="269"/>
      <c r="AF211"/>
      <c r="AG211"/>
      <c r="AH211"/>
      <c r="AI211"/>
    </row>
    <row r="212" spans="1:35" ht="33.75" x14ac:dyDescent="0.25">
      <c r="A212" s="303" t="s">
        <v>1492</v>
      </c>
      <c r="B212" s="303" t="s">
        <v>605</v>
      </c>
      <c r="C212" s="303" t="s">
        <v>606</v>
      </c>
      <c r="D212" s="303" t="s">
        <v>510</v>
      </c>
      <c r="E212" s="304" t="s">
        <v>5587</v>
      </c>
      <c r="F212" s="304" t="s">
        <v>5580</v>
      </c>
      <c r="G212" s="304" t="s">
        <v>597</v>
      </c>
      <c r="H212" s="304" t="s">
        <v>2014</v>
      </c>
      <c r="I212" s="303" t="s">
        <v>599</v>
      </c>
      <c r="J212" s="305" t="s">
        <v>5581</v>
      </c>
      <c r="K212" s="306">
        <v>9650000</v>
      </c>
      <c r="L212" s="268"/>
      <c r="M212" s="268"/>
      <c r="N212" s="268"/>
      <c r="O212" s="268"/>
      <c r="P212" s="270"/>
      <c r="Q212" s="270"/>
      <c r="R212" s="270"/>
      <c r="S212" s="271"/>
      <c r="T212" s="270" t="s">
        <v>600</v>
      </c>
      <c r="U212" s="272" t="s">
        <v>5581</v>
      </c>
      <c r="V212" s="268" t="s">
        <v>602</v>
      </c>
      <c r="W212" s="272"/>
      <c r="X212" s="273">
        <v>9650000</v>
      </c>
      <c r="Y212" s="273">
        <v>9650000</v>
      </c>
      <c r="Z212" s="273">
        <v>0</v>
      </c>
      <c r="AA212" s="273">
        <v>0</v>
      </c>
      <c r="AB212" s="274">
        <v>9650000</v>
      </c>
      <c r="AC212" s="274">
        <v>0</v>
      </c>
      <c r="AD212" s="269"/>
      <c r="AE212" s="269"/>
      <c r="AF212"/>
      <c r="AG212"/>
      <c r="AH212"/>
      <c r="AI212"/>
    </row>
    <row r="213" spans="1:35" ht="33.75" x14ac:dyDescent="0.25">
      <c r="A213" s="303" t="s">
        <v>1494</v>
      </c>
      <c r="B213" s="303" t="s">
        <v>605</v>
      </c>
      <c r="C213" s="303" t="s">
        <v>606</v>
      </c>
      <c r="D213" s="303" t="s">
        <v>510</v>
      </c>
      <c r="E213" s="304" t="s">
        <v>5588</v>
      </c>
      <c r="F213" s="304" t="s">
        <v>5580</v>
      </c>
      <c r="G213" s="304" t="s">
        <v>597</v>
      </c>
      <c r="H213" s="304" t="s">
        <v>2014</v>
      </c>
      <c r="I213" s="303" t="s">
        <v>599</v>
      </c>
      <c r="J213" s="305" t="s">
        <v>5581</v>
      </c>
      <c r="K213" s="306">
        <v>9650000</v>
      </c>
      <c r="L213" s="268"/>
      <c r="M213" s="268"/>
      <c r="N213" s="268"/>
      <c r="O213" s="268"/>
      <c r="P213" s="270"/>
      <c r="Q213" s="270"/>
      <c r="R213" s="270"/>
      <c r="S213" s="271"/>
      <c r="T213" s="270" t="s">
        <v>600</v>
      </c>
      <c r="U213" s="272" t="s">
        <v>5581</v>
      </c>
      <c r="V213" s="268" t="s">
        <v>602</v>
      </c>
      <c r="W213" s="272"/>
      <c r="X213" s="273">
        <v>9650000</v>
      </c>
      <c r="Y213" s="273">
        <v>9650000</v>
      </c>
      <c r="Z213" s="273">
        <v>0</v>
      </c>
      <c r="AA213" s="273">
        <v>0</v>
      </c>
      <c r="AB213" s="274">
        <v>9650000</v>
      </c>
      <c r="AC213" s="274">
        <v>0</v>
      </c>
      <c r="AD213" s="269"/>
      <c r="AE213" s="269"/>
      <c r="AF213"/>
      <c r="AG213"/>
      <c r="AH213"/>
      <c r="AI213"/>
    </row>
    <row r="214" spans="1:35" ht="33.75" x14ac:dyDescent="0.25">
      <c r="A214" s="303" t="s">
        <v>1496</v>
      </c>
      <c r="B214" s="303" t="s">
        <v>605</v>
      </c>
      <c r="C214" s="303" t="s">
        <v>606</v>
      </c>
      <c r="D214" s="303" t="s">
        <v>510</v>
      </c>
      <c r="E214" s="304" t="s">
        <v>5589</v>
      </c>
      <c r="F214" s="304" t="s">
        <v>5580</v>
      </c>
      <c r="G214" s="304" t="s">
        <v>597</v>
      </c>
      <c r="H214" s="304" t="s">
        <v>2014</v>
      </c>
      <c r="I214" s="303" t="s">
        <v>599</v>
      </c>
      <c r="J214" s="305" t="s">
        <v>5581</v>
      </c>
      <c r="K214" s="306">
        <v>9650000</v>
      </c>
      <c r="L214" s="268"/>
      <c r="M214" s="268"/>
      <c r="N214" s="268"/>
      <c r="O214" s="268"/>
      <c r="P214" s="270"/>
      <c r="Q214" s="270"/>
      <c r="R214" s="270"/>
      <c r="S214" s="271"/>
      <c r="T214" s="270" t="s">
        <v>600</v>
      </c>
      <c r="U214" s="272" t="s">
        <v>5581</v>
      </c>
      <c r="V214" s="268" t="s">
        <v>602</v>
      </c>
      <c r="W214" s="272"/>
      <c r="X214" s="273">
        <v>9650000</v>
      </c>
      <c r="Y214" s="273">
        <v>9650000</v>
      </c>
      <c r="Z214" s="273">
        <v>0</v>
      </c>
      <c r="AA214" s="273">
        <v>0</v>
      </c>
      <c r="AB214" s="274">
        <v>9650000</v>
      </c>
      <c r="AC214" s="274">
        <v>0</v>
      </c>
      <c r="AD214" s="269"/>
      <c r="AE214" s="269"/>
      <c r="AF214"/>
      <c r="AG214"/>
      <c r="AH214"/>
      <c r="AI214"/>
    </row>
    <row r="215" spans="1:35" ht="33.75" x14ac:dyDescent="0.25">
      <c r="A215" s="303" t="s">
        <v>1498</v>
      </c>
      <c r="B215" s="303" t="s">
        <v>605</v>
      </c>
      <c r="C215" s="303" t="s">
        <v>606</v>
      </c>
      <c r="D215" s="303" t="s">
        <v>510</v>
      </c>
      <c r="E215" s="304" t="s">
        <v>5590</v>
      </c>
      <c r="F215" s="304" t="s">
        <v>5580</v>
      </c>
      <c r="G215" s="304" t="s">
        <v>597</v>
      </c>
      <c r="H215" s="304" t="s">
        <v>2014</v>
      </c>
      <c r="I215" s="303" t="s">
        <v>599</v>
      </c>
      <c r="J215" s="305" t="s">
        <v>5581</v>
      </c>
      <c r="K215" s="306">
        <v>9650000</v>
      </c>
      <c r="L215" s="268"/>
      <c r="M215" s="268"/>
      <c r="N215" s="268"/>
      <c r="O215" s="268"/>
      <c r="P215" s="270"/>
      <c r="Q215" s="270"/>
      <c r="R215" s="270"/>
      <c r="S215" s="271"/>
      <c r="T215" s="270" t="s">
        <v>600</v>
      </c>
      <c r="U215" s="272" t="s">
        <v>5581</v>
      </c>
      <c r="V215" s="268" t="s">
        <v>602</v>
      </c>
      <c r="W215" s="272"/>
      <c r="X215" s="273">
        <v>9650000</v>
      </c>
      <c r="Y215" s="273">
        <v>9650000</v>
      </c>
      <c r="Z215" s="273">
        <v>0</v>
      </c>
      <c r="AA215" s="273">
        <v>0</v>
      </c>
      <c r="AB215" s="274">
        <v>9650000</v>
      </c>
      <c r="AC215" s="274">
        <v>0</v>
      </c>
      <c r="AD215" s="269"/>
      <c r="AE215" s="269"/>
      <c r="AF215"/>
      <c r="AG215"/>
      <c r="AH215"/>
      <c r="AI215"/>
    </row>
    <row r="216" spans="1:35" ht="33.75" x14ac:dyDescent="0.25">
      <c r="A216" s="303" t="s">
        <v>1686</v>
      </c>
      <c r="B216" s="303" t="s">
        <v>605</v>
      </c>
      <c r="C216" s="303" t="s">
        <v>606</v>
      </c>
      <c r="D216" s="303" t="s">
        <v>505</v>
      </c>
      <c r="E216" s="304" t="s">
        <v>2216</v>
      </c>
      <c r="F216" s="304" t="s">
        <v>463</v>
      </c>
      <c r="G216" s="304" t="s">
        <v>597</v>
      </c>
      <c r="H216" s="304" t="s">
        <v>598</v>
      </c>
      <c r="I216" s="303" t="s">
        <v>599</v>
      </c>
      <c r="J216" s="305" t="s">
        <v>2217</v>
      </c>
      <c r="K216" s="306">
        <v>4512000</v>
      </c>
      <c r="L216" s="268"/>
      <c r="M216" s="268"/>
      <c r="N216" s="268"/>
      <c r="O216" s="268"/>
      <c r="P216" s="270"/>
      <c r="Q216" s="270"/>
      <c r="R216" s="270"/>
      <c r="S216" s="271"/>
      <c r="T216" s="270" t="s">
        <v>600</v>
      </c>
      <c r="U216" s="272" t="s">
        <v>5581</v>
      </c>
      <c r="V216" s="268" t="s">
        <v>602</v>
      </c>
      <c r="W216" s="272"/>
      <c r="X216" s="273">
        <v>9650000</v>
      </c>
      <c r="Y216" s="273">
        <v>9650000</v>
      </c>
      <c r="Z216" s="273">
        <v>0</v>
      </c>
      <c r="AA216" s="273">
        <v>0</v>
      </c>
      <c r="AB216" s="274">
        <v>9650000</v>
      </c>
      <c r="AC216" s="274">
        <v>0</v>
      </c>
      <c r="AD216" s="269"/>
      <c r="AE216" s="269"/>
      <c r="AF216"/>
      <c r="AG216"/>
      <c r="AH216"/>
      <c r="AI216"/>
    </row>
    <row r="217" spans="1:35" ht="33.75" x14ac:dyDescent="0.25">
      <c r="A217" s="303" t="s">
        <v>1688</v>
      </c>
      <c r="B217" s="303" t="s">
        <v>605</v>
      </c>
      <c r="C217" s="303" t="s">
        <v>606</v>
      </c>
      <c r="D217" s="303" t="s">
        <v>505</v>
      </c>
      <c r="E217" s="304" t="s">
        <v>2220</v>
      </c>
      <c r="F217" s="304" t="s">
        <v>463</v>
      </c>
      <c r="G217" s="304" t="s">
        <v>597</v>
      </c>
      <c r="H217" s="304" t="s">
        <v>598</v>
      </c>
      <c r="I217" s="303" t="s">
        <v>599</v>
      </c>
      <c r="J217" s="305" t="s">
        <v>2217</v>
      </c>
      <c r="K217" s="306">
        <v>4512000</v>
      </c>
      <c r="L217" s="268" t="s">
        <v>2015</v>
      </c>
      <c r="M217" s="268"/>
      <c r="N217" s="268"/>
      <c r="O217" s="268"/>
      <c r="P217" s="270"/>
      <c r="Q217" s="270"/>
      <c r="R217" s="270"/>
      <c r="S217" s="271"/>
      <c r="T217" s="270" t="s">
        <v>600</v>
      </c>
      <c r="U217" s="272" t="s">
        <v>2016</v>
      </c>
      <c r="V217" s="268" t="s">
        <v>602</v>
      </c>
      <c r="W217" s="272"/>
      <c r="X217" s="273">
        <v>12690000</v>
      </c>
      <c r="Y217" s="273">
        <v>12690000</v>
      </c>
      <c r="Z217" s="273">
        <v>0</v>
      </c>
      <c r="AA217" s="273">
        <v>0</v>
      </c>
      <c r="AB217" s="274">
        <v>12690000</v>
      </c>
      <c r="AC217" s="274">
        <v>0</v>
      </c>
      <c r="AD217" s="269"/>
      <c r="AE217" s="269" t="s">
        <v>2017</v>
      </c>
      <c r="AF217"/>
      <c r="AG217"/>
      <c r="AH217"/>
      <c r="AI217"/>
    </row>
    <row r="218" spans="1:35" ht="33.75" x14ac:dyDescent="0.25">
      <c r="A218" s="303" t="s">
        <v>1690</v>
      </c>
      <c r="B218" s="303" t="s">
        <v>605</v>
      </c>
      <c r="C218" s="303" t="s">
        <v>606</v>
      </c>
      <c r="D218" s="303" t="s">
        <v>505</v>
      </c>
      <c r="E218" s="304" t="s">
        <v>2222</v>
      </c>
      <c r="F218" s="304" t="s">
        <v>463</v>
      </c>
      <c r="G218" s="304" t="s">
        <v>597</v>
      </c>
      <c r="H218" s="304" t="s">
        <v>598</v>
      </c>
      <c r="I218" s="303" t="s">
        <v>599</v>
      </c>
      <c r="J218" s="305" t="s">
        <v>2217</v>
      </c>
      <c r="K218" s="306">
        <v>4512000</v>
      </c>
      <c r="L218" s="268" t="s">
        <v>2015</v>
      </c>
      <c r="M218" s="268"/>
      <c r="N218" s="268"/>
      <c r="O218" s="268"/>
      <c r="P218" s="270"/>
      <c r="Q218" s="270"/>
      <c r="R218" s="270"/>
      <c r="S218" s="271"/>
      <c r="T218" s="270" t="s">
        <v>600</v>
      </c>
      <c r="U218" s="272" t="s">
        <v>2016</v>
      </c>
      <c r="V218" s="268" t="s">
        <v>602</v>
      </c>
      <c r="W218" s="272"/>
      <c r="X218" s="273">
        <v>12690000</v>
      </c>
      <c r="Y218" s="273">
        <v>12690000</v>
      </c>
      <c r="Z218" s="273">
        <v>0</v>
      </c>
      <c r="AA218" s="273">
        <v>0</v>
      </c>
      <c r="AB218" s="274">
        <v>12690000</v>
      </c>
      <c r="AC218" s="274">
        <v>0</v>
      </c>
      <c r="AD218" s="269"/>
      <c r="AE218" s="269" t="s">
        <v>2017</v>
      </c>
      <c r="AF218"/>
      <c r="AG218"/>
      <c r="AH218"/>
      <c r="AI218"/>
    </row>
    <row r="219" spans="1:35" ht="33.75" x14ac:dyDescent="0.25">
      <c r="A219" s="303" t="s">
        <v>1692</v>
      </c>
      <c r="B219" s="303" t="s">
        <v>605</v>
      </c>
      <c r="C219" s="303" t="s">
        <v>606</v>
      </c>
      <c r="D219" s="303" t="s">
        <v>505</v>
      </c>
      <c r="E219" s="304" t="s">
        <v>2224</v>
      </c>
      <c r="F219" s="304" t="s">
        <v>463</v>
      </c>
      <c r="G219" s="304" t="s">
        <v>597</v>
      </c>
      <c r="H219" s="304" t="s">
        <v>598</v>
      </c>
      <c r="I219" s="303" t="s">
        <v>599</v>
      </c>
      <c r="J219" s="305" t="s">
        <v>2217</v>
      </c>
      <c r="K219" s="306">
        <v>4512000</v>
      </c>
      <c r="L219" s="268" t="s">
        <v>2015</v>
      </c>
      <c r="M219" s="268"/>
      <c r="N219" s="268"/>
      <c r="O219" s="268"/>
      <c r="P219" s="270"/>
      <c r="Q219" s="270"/>
      <c r="R219" s="270"/>
      <c r="S219" s="271"/>
      <c r="T219" s="270" t="s">
        <v>600</v>
      </c>
      <c r="U219" s="272" t="s">
        <v>2016</v>
      </c>
      <c r="V219" s="268" t="s">
        <v>602</v>
      </c>
      <c r="W219" s="272"/>
      <c r="X219" s="273">
        <v>12690000</v>
      </c>
      <c r="Y219" s="273">
        <v>12690000</v>
      </c>
      <c r="Z219" s="273">
        <v>0</v>
      </c>
      <c r="AA219" s="273">
        <v>0</v>
      </c>
      <c r="AB219" s="274">
        <v>12690000</v>
      </c>
      <c r="AC219" s="274">
        <v>0</v>
      </c>
      <c r="AD219" s="269"/>
      <c r="AE219" s="269" t="s">
        <v>2017</v>
      </c>
      <c r="AF219"/>
      <c r="AG219"/>
      <c r="AH219"/>
      <c r="AI219"/>
    </row>
    <row r="220" spans="1:35" ht="33.75" x14ac:dyDescent="0.25">
      <c r="A220" s="303" t="s">
        <v>1694</v>
      </c>
      <c r="B220" s="303" t="s">
        <v>605</v>
      </c>
      <c r="C220" s="303" t="s">
        <v>606</v>
      </c>
      <c r="D220" s="303" t="s">
        <v>505</v>
      </c>
      <c r="E220" s="304" t="s">
        <v>2226</v>
      </c>
      <c r="F220" s="304" t="s">
        <v>463</v>
      </c>
      <c r="G220" s="304" t="s">
        <v>597</v>
      </c>
      <c r="H220" s="304" t="s">
        <v>598</v>
      </c>
      <c r="I220" s="303" t="s">
        <v>599</v>
      </c>
      <c r="J220" s="305" t="s">
        <v>2217</v>
      </c>
      <c r="K220" s="306">
        <v>4512000</v>
      </c>
      <c r="L220" s="268" t="s">
        <v>2015</v>
      </c>
      <c r="M220" s="268"/>
      <c r="N220" s="268"/>
      <c r="O220" s="268"/>
      <c r="P220" s="270"/>
      <c r="Q220" s="270"/>
      <c r="R220" s="270"/>
      <c r="S220" s="271"/>
      <c r="T220" s="270" t="s">
        <v>600</v>
      </c>
      <c r="U220" s="272" t="s">
        <v>2016</v>
      </c>
      <c r="V220" s="268" t="s">
        <v>602</v>
      </c>
      <c r="W220" s="272"/>
      <c r="X220" s="273">
        <v>12690000</v>
      </c>
      <c r="Y220" s="273">
        <v>12690000</v>
      </c>
      <c r="Z220" s="273">
        <v>0</v>
      </c>
      <c r="AA220" s="273">
        <v>0</v>
      </c>
      <c r="AB220" s="274">
        <v>12690000</v>
      </c>
      <c r="AC220" s="274">
        <v>0</v>
      </c>
      <c r="AD220" s="269"/>
      <c r="AE220" s="269" t="s">
        <v>2017</v>
      </c>
      <c r="AF220"/>
      <c r="AG220"/>
      <c r="AH220"/>
      <c r="AI220"/>
    </row>
    <row r="221" spans="1:35" ht="33.75" x14ac:dyDescent="0.25">
      <c r="A221" s="303" t="s">
        <v>1702</v>
      </c>
      <c r="B221" s="303" t="s">
        <v>605</v>
      </c>
      <c r="C221" s="303" t="s">
        <v>606</v>
      </c>
      <c r="D221" s="303" t="s">
        <v>2233</v>
      </c>
      <c r="E221" s="304" t="s">
        <v>2234</v>
      </c>
      <c r="F221" s="304" t="s">
        <v>501</v>
      </c>
      <c r="G221" s="304" t="s">
        <v>597</v>
      </c>
      <c r="H221" s="304" t="s">
        <v>598</v>
      </c>
      <c r="I221" s="303" t="s">
        <v>599</v>
      </c>
      <c r="J221" s="305" t="s">
        <v>2235</v>
      </c>
      <c r="K221" s="306">
        <v>20520000</v>
      </c>
      <c r="L221" s="268" t="s">
        <v>2015</v>
      </c>
      <c r="M221" s="268"/>
      <c r="N221" s="268"/>
      <c r="O221" s="268"/>
      <c r="P221" s="270"/>
      <c r="Q221" s="270"/>
      <c r="R221" s="270"/>
      <c r="S221" s="271"/>
      <c r="T221" s="270" t="s">
        <v>600</v>
      </c>
      <c r="U221" s="272" t="s">
        <v>2128</v>
      </c>
      <c r="V221" s="268" t="s">
        <v>602</v>
      </c>
      <c r="W221" s="272"/>
      <c r="X221" s="273">
        <v>3744000</v>
      </c>
      <c r="Y221" s="273">
        <v>3744000</v>
      </c>
      <c r="Z221" s="273">
        <v>0</v>
      </c>
      <c r="AA221" s="273">
        <v>0</v>
      </c>
      <c r="AB221" s="274">
        <v>3744000</v>
      </c>
      <c r="AC221" s="274">
        <v>0</v>
      </c>
      <c r="AD221" s="269"/>
      <c r="AE221" s="269" t="s">
        <v>2129</v>
      </c>
      <c r="AF221"/>
      <c r="AG221"/>
      <c r="AH221"/>
      <c r="AI221"/>
    </row>
    <row r="222" spans="1:35" ht="33.75" x14ac:dyDescent="0.25">
      <c r="A222" s="303" t="s">
        <v>1737</v>
      </c>
      <c r="B222" s="303" t="s">
        <v>605</v>
      </c>
      <c r="C222" s="303" t="s">
        <v>606</v>
      </c>
      <c r="D222" s="303" t="s">
        <v>2269</v>
      </c>
      <c r="E222" s="304" t="s">
        <v>2270</v>
      </c>
      <c r="F222" s="304" t="s">
        <v>492</v>
      </c>
      <c r="G222" s="304" t="s">
        <v>597</v>
      </c>
      <c r="H222" s="304" t="s">
        <v>598</v>
      </c>
      <c r="I222" s="303" t="s">
        <v>599</v>
      </c>
      <c r="J222" s="305" t="s">
        <v>2271</v>
      </c>
      <c r="K222" s="306">
        <v>6125000</v>
      </c>
      <c r="L222" s="268" t="s">
        <v>2015</v>
      </c>
      <c r="M222" s="268"/>
      <c r="N222" s="268"/>
      <c r="O222" s="268"/>
      <c r="P222" s="270"/>
      <c r="Q222" s="270"/>
      <c r="R222" s="270"/>
      <c r="S222" s="271"/>
      <c r="T222" s="270" t="s">
        <v>600</v>
      </c>
      <c r="U222" s="272" t="s">
        <v>2128</v>
      </c>
      <c r="V222" s="268" t="s">
        <v>602</v>
      </c>
      <c r="W222" s="272"/>
      <c r="X222" s="273">
        <v>5624000</v>
      </c>
      <c r="Y222" s="273">
        <v>5624000</v>
      </c>
      <c r="Z222" s="273">
        <v>0</v>
      </c>
      <c r="AA222" s="273">
        <v>0</v>
      </c>
      <c r="AB222" s="274">
        <v>5624000</v>
      </c>
      <c r="AC222" s="274">
        <v>0</v>
      </c>
      <c r="AD222" s="269"/>
      <c r="AE222" s="269" t="s">
        <v>2169</v>
      </c>
      <c r="AF222"/>
      <c r="AG222"/>
      <c r="AH222"/>
      <c r="AI222"/>
    </row>
    <row r="223" spans="1:35" ht="33.75" x14ac:dyDescent="0.25">
      <c r="A223" s="303" t="s">
        <v>1739</v>
      </c>
      <c r="B223" s="303" t="s">
        <v>605</v>
      </c>
      <c r="C223" s="303" t="s">
        <v>606</v>
      </c>
      <c r="D223" s="303" t="s">
        <v>2269</v>
      </c>
      <c r="E223" s="304" t="s">
        <v>2274</v>
      </c>
      <c r="F223" s="304" t="s">
        <v>492</v>
      </c>
      <c r="G223" s="304" t="s">
        <v>597</v>
      </c>
      <c r="H223" s="304" t="s">
        <v>598</v>
      </c>
      <c r="I223" s="303" t="s">
        <v>599</v>
      </c>
      <c r="J223" s="305" t="s">
        <v>2271</v>
      </c>
      <c r="K223" s="306">
        <v>6125000</v>
      </c>
      <c r="L223" s="268" t="s">
        <v>2015</v>
      </c>
      <c r="M223" s="268"/>
      <c r="N223" s="268"/>
      <c r="O223" s="268"/>
      <c r="P223" s="270"/>
      <c r="Q223" s="270"/>
      <c r="R223" s="270"/>
      <c r="S223" s="271"/>
      <c r="T223" s="270" t="s">
        <v>600</v>
      </c>
      <c r="U223" s="272" t="s">
        <v>2128</v>
      </c>
      <c r="V223" s="268" t="s">
        <v>602</v>
      </c>
      <c r="W223" s="272"/>
      <c r="X223" s="273">
        <v>5624000</v>
      </c>
      <c r="Y223" s="273">
        <v>5624000</v>
      </c>
      <c r="Z223" s="273">
        <v>0</v>
      </c>
      <c r="AA223" s="273">
        <v>0</v>
      </c>
      <c r="AB223" s="274">
        <v>5624000</v>
      </c>
      <c r="AC223" s="274">
        <v>0</v>
      </c>
      <c r="AD223" s="269"/>
      <c r="AE223" s="269" t="s">
        <v>2169</v>
      </c>
      <c r="AF223"/>
      <c r="AG223"/>
      <c r="AH223"/>
      <c r="AI223"/>
    </row>
    <row r="224" spans="1:35" ht="33.75" x14ac:dyDescent="0.25">
      <c r="A224" s="303" t="s">
        <v>1741</v>
      </c>
      <c r="B224" s="303" t="s">
        <v>605</v>
      </c>
      <c r="C224" s="303" t="s">
        <v>606</v>
      </c>
      <c r="D224" s="303" t="s">
        <v>2269</v>
      </c>
      <c r="E224" s="304" t="s">
        <v>2276</v>
      </c>
      <c r="F224" s="304" t="s">
        <v>492</v>
      </c>
      <c r="G224" s="304" t="s">
        <v>597</v>
      </c>
      <c r="H224" s="304" t="s">
        <v>598</v>
      </c>
      <c r="I224" s="303" t="s">
        <v>599</v>
      </c>
      <c r="J224" s="305" t="s">
        <v>2271</v>
      </c>
      <c r="K224" s="306">
        <v>6125000</v>
      </c>
      <c r="L224" s="268" t="s">
        <v>2015</v>
      </c>
      <c r="M224" s="268"/>
      <c r="N224" s="268"/>
      <c r="O224" s="268"/>
      <c r="P224" s="270"/>
      <c r="Q224" s="270"/>
      <c r="R224" s="270"/>
      <c r="S224" s="271"/>
      <c r="T224" s="270" t="s">
        <v>600</v>
      </c>
      <c r="U224" s="272" t="s">
        <v>2128</v>
      </c>
      <c r="V224" s="268" t="s">
        <v>602</v>
      </c>
      <c r="W224" s="272"/>
      <c r="X224" s="273">
        <v>5624000</v>
      </c>
      <c r="Y224" s="273">
        <v>5624000</v>
      </c>
      <c r="Z224" s="273">
        <v>0</v>
      </c>
      <c r="AA224" s="273">
        <v>0</v>
      </c>
      <c r="AB224" s="274">
        <v>5624000</v>
      </c>
      <c r="AC224" s="274">
        <v>0</v>
      </c>
      <c r="AD224" s="269"/>
      <c r="AE224" s="269" t="s">
        <v>2169</v>
      </c>
      <c r="AF224"/>
      <c r="AG224"/>
      <c r="AH224"/>
      <c r="AI224"/>
    </row>
    <row r="225" spans="1:35" ht="33.75" x14ac:dyDescent="0.25">
      <c r="A225" s="303" t="s">
        <v>1743</v>
      </c>
      <c r="B225" s="303" t="s">
        <v>605</v>
      </c>
      <c r="C225" s="303" t="s">
        <v>606</v>
      </c>
      <c r="D225" s="303" t="s">
        <v>2269</v>
      </c>
      <c r="E225" s="304" t="s">
        <v>2278</v>
      </c>
      <c r="F225" s="304" t="s">
        <v>492</v>
      </c>
      <c r="G225" s="304" t="s">
        <v>597</v>
      </c>
      <c r="H225" s="304" t="s">
        <v>598</v>
      </c>
      <c r="I225" s="303" t="s">
        <v>599</v>
      </c>
      <c r="J225" s="305" t="s">
        <v>2271</v>
      </c>
      <c r="K225" s="306">
        <v>6125000</v>
      </c>
      <c r="L225" s="268" t="s">
        <v>2015</v>
      </c>
      <c r="M225" s="268"/>
      <c r="N225" s="268"/>
      <c r="O225" s="268"/>
      <c r="P225" s="270"/>
      <c r="Q225" s="270"/>
      <c r="R225" s="270"/>
      <c r="S225" s="271"/>
      <c r="T225" s="270" t="s">
        <v>600</v>
      </c>
      <c r="U225" s="272" t="s">
        <v>2193</v>
      </c>
      <c r="V225" s="268" t="s">
        <v>602</v>
      </c>
      <c r="W225" s="272"/>
      <c r="X225" s="273">
        <v>221095026.80000001</v>
      </c>
      <c r="Y225" s="273">
        <v>221095026.80000001</v>
      </c>
      <c r="Z225" s="273">
        <v>0</v>
      </c>
      <c r="AA225" s="273">
        <v>0</v>
      </c>
      <c r="AB225" s="274">
        <v>221095026.80000001</v>
      </c>
      <c r="AC225" s="274">
        <v>0</v>
      </c>
      <c r="AD225" s="269"/>
      <c r="AE225" s="269" t="s">
        <v>2194</v>
      </c>
      <c r="AF225"/>
      <c r="AG225"/>
      <c r="AH225"/>
      <c r="AI225"/>
    </row>
    <row r="226" spans="1:35" ht="33.75" x14ac:dyDescent="0.25">
      <c r="A226" s="303" t="s">
        <v>1745</v>
      </c>
      <c r="B226" s="303" t="s">
        <v>605</v>
      </c>
      <c r="C226" s="303" t="s">
        <v>606</v>
      </c>
      <c r="D226" s="303" t="s">
        <v>2269</v>
      </c>
      <c r="E226" s="304" t="s">
        <v>2280</v>
      </c>
      <c r="F226" s="304" t="s">
        <v>492</v>
      </c>
      <c r="G226" s="304" t="s">
        <v>597</v>
      </c>
      <c r="H226" s="304" t="s">
        <v>598</v>
      </c>
      <c r="I226" s="303" t="s">
        <v>599</v>
      </c>
      <c r="J226" s="305" t="s">
        <v>2271</v>
      </c>
      <c r="K226" s="306">
        <v>6125000</v>
      </c>
      <c r="L226" s="268" t="s">
        <v>563</v>
      </c>
      <c r="M226" s="268"/>
      <c r="N226" s="268"/>
      <c r="O226" s="268"/>
      <c r="P226" s="270"/>
      <c r="Q226" s="270"/>
      <c r="R226" s="270"/>
      <c r="S226" s="271"/>
      <c r="T226" s="270" t="s">
        <v>600</v>
      </c>
      <c r="U226" s="272" t="s">
        <v>2217</v>
      </c>
      <c r="V226" s="268" t="s">
        <v>602</v>
      </c>
      <c r="W226" s="272"/>
      <c r="X226" s="273">
        <v>4512000</v>
      </c>
      <c r="Y226" s="273">
        <v>4512000</v>
      </c>
      <c r="Z226" s="273">
        <v>0</v>
      </c>
      <c r="AA226" s="273">
        <v>0</v>
      </c>
      <c r="AB226" s="274">
        <v>4512000</v>
      </c>
      <c r="AC226" s="274">
        <v>0</v>
      </c>
      <c r="AD226" s="269"/>
      <c r="AE226" s="269" t="s">
        <v>2218</v>
      </c>
      <c r="AF226"/>
      <c r="AG226"/>
      <c r="AH226"/>
      <c r="AI226"/>
    </row>
    <row r="227" spans="1:35" ht="33.75" x14ac:dyDescent="0.25">
      <c r="A227" s="303" t="s">
        <v>1747</v>
      </c>
      <c r="B227" s="303" t="s">
        <v>605</v>
      </c>
      <c r="C227" s="303" t="s">
        <v>606</v>
      </c>
      <c r="D227" s="303" t="s">
        <v>2269</v>
      </c>
      <c r="E227" s="304" t="s">
        <v>2282</v>
      </c>
      <c r="F227" s="304" t="s">
        <v>492</v>
      </c>
      <c r="G227" s="304" t="s">
        <v>597</v>
      </c>
      <c r="H227" s="304" t="s">
        <v>598</v>
      </c>
      <c r="I227" s="303" t="s">
        <v>599</v>
      </c>
      <c r="J227" s="305" t="s">
        <v>2271</v>
      </c>
      <c r="K227" s="306">
        <v>6125000</v>
      </c>
      <c r="L227" s="268" t="s">
        <v>563</v>
      </c>
      <c r="M227" s="268"/>
      <c r="N227" s="268"/>
      <c r="O227" s="268"/>
      <c r="P227" s="270"/>
      <c r="Q227" s="270"/>
      <c r="R227" s="270"/>
      <c r="S227" s="271"/>
      <c r="T227" s="270" t="s">
        <v>600</v>
      </c>
      <c r="U227" s="272" t="s">
        <v>2217</v>
      </c>
      <c r="V227" s="268" t="s">
        <v>602</v>
      </c>
      <c r="W227" s="272"/>
      <c r="X227" s="273">
        <v>4512000</v>
      </c>
      <c r="Y227" s="273">
        <v>4512000</v>
      </c>
      <c r="Z227" s="273">
        <v>0</v>
      </c>
      <c r="AA227" s="273">
        <v>0</v>
      </c>
      <c r="AB227" s="274">
        <v>4512000</v>
      </c>
      <c r="AC227" s="274">
        <v>0</v>
      </c>
      <c r="AD227" s="269"/>
      <c r="AE227" s="269" t="s">
        <v>2218</v>
      </c>
      <c r="AF227"/>
      <c r="AG227"/>
      <c r="AH227"/>
      <c r="AI227"/>
    </row>
    <row r="228" spans="1:35" ht="33.75" x14ac:dyDescent="0.25">
      <c r="A228" s="303" t="s">
        <v>1808</v>
      </c>
      <c r="B228" s="303" t="s">
        <v>605</v>
      </c>
      <c r="C228" s="303" t="s">
        <v>606</v>
      </c>
      <c r="D228" s="303" t="s">
        <v>2292</v>
      </c>
      <c r="E228" s="304" t="s">
        <v>2296</v>
      </c>
      <c r="F228" s="304" t="s">
        <v>461</v>
      </c>
      <c r="G228" s="304" t="s">
        <v>597</v>
      </c>
      <c r="H228" s="304" t="s">
        <v>598</v>
      </c>
      <c r="I228" s="303" t="s">
        <v>599</v>
      </c>
      <c r="J228" s="305" t="s">
        <v>2293</v>
      </c>
      <c r="K228" s="306">
        <v>112000</v>
      </c>
      <c r="L228" s="268" t="s">
        <v>563</v>
      </c>
      <c r="M228" s="268"/>
      <c r="N228" s="268"/>
      <c r="O228" s="268"/>
      <c r="P228" s="270"/>
      <c r="Q228" s="270"/>
      <c r="R228" s="270"/>
      <c r="S228" s="271"/>
      <c r="T228" s="270" t="s">
        <v>600</v>
      </c>
      <c r="U228" s="272" t="s">
        <v>2217</v>
      </c>
      <c r="V228" s="268" t="s">
        <v>602</v>
      </c>
      <c r="W228" s="272"/>
      <c r="X228" s="273">
        <v>4512000</v>
      </c>
      <c r="Y228" s="273">
        <v>4512000</v>
      </c>
      <c r="Z228" s="273">
        <v>0</v>
      </c>
      <c r="AA228" s="273">
        <v>0</v>
      </c>
      <c r="AB228" s="274">
        <v>4512000</v>
      </c>
      <c r="AC228" s="274">
        <v>0</v>
      </c>
      <c r="AD228" s="269"/>
      <c r="AE228" s="269" t="s">
        <v>2218</v>
      </c>
      <c r="AF228"/>
      <c r="AG228"/>
      <c r="AH228"/>
      <c r="AI228"/>
    </row>
    <row r="229" spans="1:35" ht="33.75" x14ac:dyDescent="0.25">
      <c r="A229" s="303" t="s">
        <v>1810</v>
      </c>
      <c r="B229" s="303" t="s">
        <v>605</v>
      </c>
      <c r="C229" s="303" t="s">
        <v>606</v>
      </c>
      <c r="D229" s="303" t="s">
        <v>2292</v>
      </c>
      <c r="E229" s="304" t="s">
        <v>2298</v>
      </c>
      <c r="F229" s="304" t="s">
        <v>461</v>
      </c>
      <c r="G229" s="304" t="s">
        <v>597</v>
      </c>
      <c r="H229" s="304" t="s">
        <v>598</v>
      </c>
      <c r="I229" s="303" t="s">
        <v>599</v>
      </c>
      <c r="J229" s="305" t="s">
        <v>2293</v>
      </c>
      <c r="K229" s="306">
        <v>112000</v>
      </c>
      <c r="L229" s="268" t="s">
        <v>563</v>
      </c>
      <c r="M229" s="268"/>
      <c r="N229" s="268"/>
      <c r="O229" s="268"/>
      <c r="P229" s="270"/>
      <c r="Q229" s="270"/>
      <c r="R229" s="270"/>
      <c r="S229" s="271"/>
      <c r="T229" s="270" t="s">
        <v>600</v>
      </c>
      <c r="U229" s="272" t="s">
        <v>2217</v>
      </c>
      <c r="V229" s="268" t="s">
        <v>602</v>
      </c>
      <c r="W229" s="272"/>
      <c r="X229" s="273">
        <v>4512000</v>
      </c>
      <c r="Y229" s="273">
        <v>4512000</v>
      </c>
      <c r="Z229" s="273">
        <v>0</v>
      </c>
      <c r="AA229" s="273">
        <v>0</v>
      </c>
      <c r="AB229" s="274">
        <v>4512000</v>
      </c>
      <c r="AC229" s="274">
        <v>0</v>
      </c>
      <c r="AD229" s="269"/>
      <c r="AE229" s="269" t="s">
        <v>2218</v>
      </c>
      <c r="AF229"/>
      <c r="AG229"/>
      <c r="AH229"/>
      <c r="AI229"/>
    </row>
    <row r="230" spans="1:35" ht="33.75" x14ac:dyDescent="0.25">
      <c r="A230" s="303" t="s">
        <v>1812</v>
      </c>
      <c r="B230" s="303" t="s">
        <v>605</v>
      </c>
      <c r="C230" s="303" t="s">
        <v>606</v>
      </c>
      <c r="D230" s="303" t="s">
        <v>2292</v>
      </c>
      <c r="E230" s="304" t="s">
        <v>2300</v>
      </c>
      <c r="F230" s="304" t="s">
        <v>461</v>
      </c>
      <c r="G230" s="304" t="s">
        <v>597</v>
      </c>
      <c r="H230" s="304" t="s">
        <v>598</v>
      </c>
      <c r="I230" s="303" t="s">
        <v>599</v>
      </c>
      <c r="J230" s="305" t="s">
        <v>2293</v>
      </c>
      <c r="K230" s="306">
        <v>112000</v>
      </c>
      <c r="L230" s="268" t="s">
        <v>563</v>
      </c>
      <c r="M230" s="268"/>
      <c r="N230" s="268"/>
      <c r="O230" s="268"/>
      <c r="P230" s="270"/>
      <c r="Q230" s="270"/>
      <c r="R230" s="270"/>
      <c r="S230" s="271"/>
      <c r="T230" s="270" t="s">
        <v>600</v>
      </c>
      <c r="U230" s="272" t="s">
        <v>2217</v>
      </c>
      <c r="V230" s="268" t="s">
        <v>602</v>
      </c>
      <c r="W230" s="272"/>
      <c r="X230" s="273">
        <v>4512000</v>
      </c>
      <c r="Y230" s="273">
        <v>4512000</v>
      </c>
      <c r="Z230" s="273">
        <v>0</v>
      </c>
      <c r="AA230" s="273">
        <v>0</v>
      </c>
      <c r="AB230" s="274">
        <v>4512000</v>
      </c>
      <c r="AC230" s="274">
        <v>0</v>
      </c>
      <c r="AD230" s="269"/>
      <c r="AE230" s="269" t="s">
        <v>2218</v>
      </c>
      <c r="AF230"/>
      <c r="AG230"/>
      <c r="AH230"/>
      <c r="AI230"/>
    </row>
    <row r="231" spans="1:35" ht="33.75" x14ac:dyDescent="0.25">
      <c r="A231" s="303" t="s">
        <v>1814</v>
      </c>
      <c r="B231" s="303" t="s">
        <v>605</v>
      </c>
      <c r="C231" s="303" t="s">
        <v>606</v>
      </c>
      <c r="D231" s="303" t="s">
        <v>2292</v>
      </c>
      <c r="E231" s="304" t="s">
        <v>2302</v>
      </c>
      <c r="F231" s="304" t="s">
        <v>461</v>
      </c>
      <c r="G231" s="304" t="s">
        <v>597</v>
      </c>
      <c r="H231" s="304" t="s">
        <v>598</v>
      </c>
      <c r="I231" s="303" t="s">
        <v>599</v>
      </c>
      <c r="J231" s="305" t="s">
        <v>2293</v>
      </c>
      <c r="K231" s="306">
        <v>112000</v>
      </c>
      <c r="L231" s="268" t="s">
        <v>563</v>
      </c>
      <c r="M231" s="268"/>
      <c r="N231" s="268"/>
      <c r="O231" s="268"/>
      <c r="P231" s="270"/>
      <c r="Q231" s="270"/>
      <c r="R231" s="270"/>
      <c r="S231" s="271"/>
      <c r="T231" s="270" t="s">
        <v>611</v>
      </c>
      <c r="U231" s="272" t="s">
        <v>2235</v>
      </c>
      <c r="V231" s="268" t="s">
        <v>602</v>
      </c>
      <c r="W231" s="272"/>
      <c r="X231" s="273">
        <v>20520000</v>
      </c>
      <c r="Y231" s="273">
        <v>20520000</v>
      </c>
      <c r="Z231" s="273">
        <v>0</v>
      </c>
      <c r="AA231" s="273">
        <v>0</v>
      </c>
      <c r="AB231" s="274">
        <v>20520000</v>
      </c>
      <c r="AC231" s="274">
        <v>0</v>
      </c>
      <c r="AD231" s="269"/>
      <c r="AE231" s="269" t="s">
        <v>2236</v>
      </c>
      <c r="AF231"/>
      <c r="AG231"/>
      <c r="AH231"/>
      <c r="AI231"/>
    </row>
    <row r="232" spans="1:35" ht="33.75" x14ac:dyDescent="0.25">
      <c r="A232" s="303" t="s">
        <v>1816</v>
      </c>
      <c r="B232" s="303" t="s">
        <v>605</v>
      </c>
      <c r="C232" s="303" t="s">
        <v>606</v>
      </c>
      <c r="D232" s="303" t="s">
        <v>2292</v>
      </c>
      <c r="E232" s="304" t="s">
        <v>2304</v>
      </c>
      <c r="F232" s="304" t="s">
        <v>461</v>
      </c>
      <c r="G232" s="304" t="s">
        <v>597</v>
      </c>
      <c r="H232" s="304" t="s">
        <v>598</v>
      </c>
      <c r="I232" s="303" t="s">
        <v>599</v>
      </c>
      <c r="J232" s="305" t="s">
        <v>2293</v>
      </c>
      <c r="K232" s="306">
        <v>112000</v>
      </c>
      <c r="L232" s="268" t="s">
        <v>2015</v>
      </c>
      <c r="M232" s="268"/>
      <c r="N232" s="268"/>
      <c r="O232" s="268"/>
      <c r="P232" s="270"/>
      <c r="Q232" s="270"/>
      <c r="R232" s="270"/>
      <c r="S232" s="271"/>
      <c r="T232" s="270" t="s">
        <v>611</v>
      </c>
      <c r="U232" s="272" t="s">
        <v>2250</v>
      </c>
      <c r="V232" s="268" t="s">
        <v>602</v>
      </c>
      <c r="W232" s="272"/>
      <c r="X232" s="273">
        <v>2380000</v>
      </c>
      <c r="Y232" s="273">
        <v>2380000</v>
      </c>
      <c r="Z232" s="273">
        <v>0</v>
      </c>
      <c r="AA232" s="273">
        <v>0</v>
      </c>
      <c r="AB232" s="274">
        <v>2380000</v>
      </c>
      <c r="AC232" s="274">
        <v>0</v>
      </c>
      <c r="AD232" s="269"/>
      <c r="AE232" s="269" t="s">
        <v>2251</v>
      </c>
      <c r="AF232"/>
      <c r="AG232"/>
      <c r="AH232"/>
      <c r="AI232"/>
    </row>
    <row r="233" spans="1:35" ht="33.75" x14ac:dyDescent="0.25">
      <c r="A233" s="303" t="s">
        <v>1818</v>
      </c>
      <c r="B233" s="303" t="s">
        <v>605</v>
      </c>
      <c r="C233" s="303" t="s">
        <v>606</v>
      </c>
      <c r="D233" s="303" t="s">
        <v>2292</v>
      </c>
      <c r="E233" s="304" t="s">
        <v>2306</v>
      </c>
      <c r="F233" s="304" t="s">
        <v>461</v>
      </c>
      <c r="G233" s="304" t="s">
        <v>597</v>
      </c>
      <c r="H233" s="304" t="s">
        <v>598</v>
      </c>
      <c r="I233" s="303" t="s">
        <v>599</v>
      </c>
      <c r="J233" s="305" t="s">
        <v>2293</v>
      </c>
      <c r="K233" s="306">
        <v>112000</v>
      </c>
      <c r="L233" s="268" t="s">
        <v>2015</v>
      </c>
      <c r="M233" s="268"/>
      <c r="N233" s="268"/>
      <c r="O233" s="268"/>
      <c r="P233" s="270"/>
      <c r="Q233" s="270"/>
      <c r="R233" s="270"/>
      <c r="S233" s="271"/>
      <c r="T233" s="270" t="s">
        <v>611</v>
      </c>
      <c r="U233" s="272" t="s">
        <v>2250</v>
      </c>
      <c r="V233" s="268" t="s">
        <v>602</v>
      </c>
      <c r="W233" s="272"/>
      <c r="X233" s="273">
        <v>2380000</v>
      </c>
      <c r="Y233" s="273">
        <v>2380000</v>
      </c>
      <c r="Z233" s="273">
        <v>0</v>
      </c>
      <c r="AA233" s="273">
        <v>0</v>
      </c>
      <c r="AB233" s="274">
        <v>2380000</v>
      </c>
      <c r="AC233" s="274">
        <v>0</v>
      </c>
      <c r="AD233" s="269"/>
      <c r="AE233" s="269" t="s">
        <v>2251</v>
      </c>
      <c r="AF233"/>
      <c r="AG233"/>
      <c r="AH233"/>
      <c r="AI233"/>
    </row>
    <row r="234" spans="1:35" ht="33.75" x14ac:dyDescent="0.25">
      <c r="A234" s="303" t="s">
        <v>1820</v>
      </c>
      <c r="B234" s="303" t="s">
        <v>605</v>
      </c>
      <c r="C234" s="303" t="s">
        <v>606</v>
      </c>
      <c r="D234" s="303" t="s">
        <v>2292</v>
      </c>
      <c r="E234" s="304" t="s">
        <v>2308</v>
      </c>
      <c r="F234" s="304" t="s">
        <v>461</v>
      </c>
      <c r="G234" s="304" t="s">
        <v>597</v>
      </c>
      <c r="H234" s="304" t="s">
        <v>598</v>
      </c>
      <c r="I234" s="303" t="s">
        <v>599</v>
      </c>
      <c r="J234" s="305" t="s">
        <v>2293</v>
      </c>
      <c r="K234" s="306">
        <v>112000</v>
      </c>
      <c r="L234" s="268" t="s">
        <v>2015</v>
      </c>
      <c r="M234" s="268"/>
      <c r="N234" s="268"/>
      <c r="O234" s="268"/>
      <c r="P234" s="270"/>
      <c r="Q234" s="270"/>
      <c r="R234" s="270"/>
      <c r="S234" s="271"/>
      <c r="T234" s="270" t="s">
        <v>611</v>
      </c>
      <c r="U234" s="272" t="s">
        <v>2250</v>
      </c>
      <c r="V234" s="268" t="s">
        <v>602</v>
      </c>
      <c r="W234" s="272"/>
      <c r="X234" s="273">
        <v>2380000</v>
      </c>
      <c r="Y234" s="273">
        <v>2380000</v>
      </c>
      <c r="Z234" s="273">
        <v>0</v>
      </c>
      <c r="AA234" s="273">
        <v>0</v>
      </c>
      <c r="AB234" s="274">
        <v>2380000</v>
      </c>
      <c r="AC234" s="274">
        <v>0</v>
      </c>
      <c r="AD234" s="269"/>
      <c r="AE234" s="269" t="s">
        <v>2251</v>
      </c>
      <c r="AF234"/>
      <c r="AG234"/>
      <c r="AH234"/>
      <c r="AI234"/>
    </row>
    <row r="235" spans="1:35" ht="33.75" x14ac:dyDescent="0.25">
      <c r="A235" s="303" t="s">
        <v>1822</v>
      </c>
      <c r="B235" s="303" t="s">
        <v>605</v>
      </c>
      <c r="C235" s="303" t="s">
        <v>606</v>
      </c>
      <c r="D235" s="303" t="s">
        <v>2292</v>
      </c>
      <c r="E235" s="304" t="s">
        <v>2310</v>
      </c>
      <c r="F235" s="304" t="s">
        <v>461</v>
      </c>
      <c r="G235" s="304" t="s">
        <v>597</v>
      </c>
      <c r="H235" s="304" t="s">
        <v>598</v>
      </c>
      <c r="I235" s="303" t="s">
        <v>599</v>
      </c>
      <c r="J235" s="305" t="s">
        <v>2293</v>
      </c>
      <c r="K235" s="306">
        <v>112000</v>
      </c>
      <c r="L235" s="268" t="s">
        <v>2015</v>
      </c>
      <c r="M235" s="268"/>
      <c r="N235" s="268"/>
      <c r="O235" s="268"/>
      <c r="P235" s="270"/>
      <c r="Q235" s="270"/>
      <c r="R235" s="270"/>
      <c r="S235" s="271"/>
      <c r="T235" s="270" t="s">
        <v>611</v>
      </c>
      <c r="U235" s="272" t="s">
        <v>2250</v>
      </c>
      <c r="V235" s="268" t="s">
        <v>602</v>
      </c>
      <c r="W235" s="272"/>
      <c r="X235" s="273">
        <v>2380000</v>
      </c>
      <c r="Y235" s="273">
        <v>2380000</v>
      </c>
      <c r="Z235" s="273">
        <v>0</v>
      </c>
      <c r="AA235" s="273">
        <v>0</v>
      </c>
      <c r="AB235" s="274">
        <v>2380000</v>
      </c>
      <c r="AC235" s="274">
        <v>0</v>
      </c>
      <c r="AD235" s="269"/>
      <c r="AE235" s="269" t="s">
        <v>2251</v>
      </c>
      <c r="AF235"/>
      <c r="AG235"/>
      <c r="AH235"/>
      <c r="AI235"/>
    </row>
    <row r="236" spans="1:35" ht="33.75" x14ac:dyDescent="0.25">
      <c r="A236" s="303" t="s">
        <v>1825</v>
      </c>
      <c r="B236" s="303" t="s">
        <v>605</v>
      </c>
      <c r="C236" s="303" t="s">
        <v>606</v>
      </c>
      <c r="D236" s="303" t="s">
        <v>2292</v>
      </c>
      <c r="E236" s="304" t="s">
        <v>2312</v>
      </c>
      <c r="F236" s="304" t="s">
        <v>461</v>
      </c>
      <c r="G236" s="304" t="s">
        <v>597</v>
      </c>
      <c r="H236" s="304" t="s">
        <v>598</v>
      </c>
      <c r="I236" s="303" t="s">
        <v>599</v>
      </c>
      <c r="J236" s="305" t="s">
        <v>2293</v>
      </c>
      <c r="K236" s="306">
        <v>112000</v>
      </c>
      <c r="L236" s="268" t="s">
        <v>563</v>
      </c>
      <c r="M236" s="268"/>
      <c r="N236" s="268"/>
      <c r="O236" s="268"/>
      <c r="P236" s="270"/>
      <c r="Q236" s="270"/>
      <c r="R236" s="270"/>
      <c r="S236" s="271"/>
      <c r="T236" s="270" t="s">
        <v>611</v>
      </c>
      <c r="U236" s="272" t="s">
        <v>2271</v>
      </c>
      <c r="V236" s="268" t="s">
        <v>602</v>
      </c>
      <c r="W236" s="272"/>
      <c r="X236" s="273">
        <v>6125000</v>
      </c>
      <c r="Y236" s="273">
        <v>6125000</v>
      </c>
      <c r="Z236" s="273">
        <v>0</v>
      </c>
      <c r="AA236" s="273">
        <v>0</v>
      </c>
      <c r="AB236" s="274">
        <v>6125000</v>
      </c>
      <c r="AC236" s="274">
        <v>0</v>
      </c>
      <c r="AD236" s="269"/>
      <c r="AE236" s="269" t="s">
        <v>2272</v>
      </c>
      <c r="AF236"/>
      <c r="AG236"/>
      <c r="AH236"/>
      <c r="AI236"/>
    </row>
    <row r="237" spans="1:35" ht="33.75" x14ac:dyDescent="0.25">
      <c r="A237" s="303" t="s">
        <v>1827</v>
      </c>
      <c r="B237" s="303" t="s">
        <v>605</v>
      </c>
      <c r="C237" s="303" t="s">
        <v>606</v>
      </c>
      <c r="D237" s="303" t="s">
        <v>2292</v>
      </c>
      <c r="E237" s="304" t="s">
        <v>2314</v>
      </c>
      <c r="F237" s="304" t="s">
        <v>461</v>
      </c>
      <c r="G237" s="304" t="s">
        <v>597</v>
      </c>
      <c r="H237" s="304" t="s">
        <v>598</v>
      </c>
      <c r="I237" s="303" t="s">
        <v>599</v>
      </c>
      <c r="J237" s="305" t="s">
        <v>2293</v>
      </c>
      <c r="K237" s="306">
        <v>112000</v>
      </c>
      <c r="L237" s="268" t="s">
        <v>563</v>
      </c>
      <c r="M237" s="268"/>
      <c r="N237" s="268"/>
      <c r="O237" s="268"/>
      <c r="P237" s="270"/>
      <c r="Q237" s="270"/>
      <c r="R237" s="270"/>
      <c r="S237" s="271"/>
      <c r="T237" s="270" t="s">
        <v>611</v>
      </c>
      <c r="U237" s="272" t="s">
        <v>2271</v>
      </c>
      <c r="V237" s="268" t="s">
        <v>602</v>
      </c>
      <c r="W237" s="272"/>
      <c r="X237" s="273">
        <v>6125000</v>
      </c>
      <c r="Y237" s="273">
        <v>6125000</v>
      </c>
      <c r="Z237" s="273">
        <v>0</v>
      </c>
      <c r="AA237" s="273">
        <v>0</v>
      </c>
      <c r="AB237" s="274">
        <v>6125000</v>
      </c>
      <c r="AC237" s="274">
        <v>0</v>
      </c>
      <c r="AD237" s="269"/>
      <c r="AE237" s="269" t="s">
        <v>2272</v>
      </c>
      <c r="AF237"/>
      <c r="AG237"/>
      <c r="AH237"/>
      <c r="AI237"/>
    </row>
    <row r="238" spans="1:35" ht="33.75" x14ac:dyDescent="0.25">
      <c r="A238" s="303" t="s">
        <v>1829</v>
      </c>
      <c r="B238" s="303" t="s">
        <v>605</v>
      </c>
      <c r="C238" s="303" t="s">
        <v>606</v>
      </c>
      <c r="D238" s="303" t="s">
        <v>2292</v>
      </c>
      <c r="E238" s="304" t="s">
        <v>2316</v>
      </c>
      <c r="F238" s="304" t="s">
        <v>461</v>
      </c>
      <c r="G238" s="304" t="s">
        <v>597</v>
      </c>
      <c r="H238" s="304" t="s">
        <v>598</v>
      </c>
      <c r="I238" s="303" t="s">
        <v>599</v>
      </c>
      <c r="J238" s="305" t="s">
        <v>2293</v>
      </c>
      <c r="K238" s="306">
        <v>112000</v>
      </c>
      <c r="L238" s="268" t="s">
        <v>563</v>
      </c>
      <c r="M238" s="268"/>
      <c r="N238" s="268"/>
      <c r="O238" s="268"/>
      <c r="P238" s="270"/>
      <c r="Q238" s="270"/>
      <c r="R238" s="270"/>
      <c r="S238" s="271"/>
      <c r="T238" s="270" t="s">
        <v>611</v>
      </c>
      <c r="U238" s="272" t="s">
        <v>2271</v>
      </c>
      <c r="V238" s="268" t="s">
        <v>602</v>
      </c>
      <c r="W238" s="272"/>
      <c r="X238" s="273">
        <v>6125000</v>
      </c>
      <c r="Y238" s="273">
        <v>6125000</v>
      </c>
      <c r="Z238" s="273">
        <v>0</v>
      </c>
      <c r="AA238" s="273">
        <v>0</v>
      </c>
      <c r="AB238" s="274">
        <v>6125000</v>
      </c>
      <c r="AC238" s="274">
        <v>0</v>
      </c>
      <c r="AD238" s="269"/>
      <c r="AE238" s="269" t="s">
        <v>2272</v>
      </c>
      <c r="AF238"/>
      <c r="AG238"/>
      <c r="AH238"/>
      <c r="AI238"/>
    </row>
    <row r="239" spans="1:35" ht="33.75" x14ac:dyDescent="0.25">
      <c r="A239" s="303" t="s">
        <v>1831</v>
      </c>
      <c r="B239" s="303" t="s">
        <v>605</v>
      </c>
      <c r="C239" s="303" t="s">
        <v>606</v>
      </c>
      <c r="D239" s="303" t="s">
        <v>2292</v>
      </c>
      <c r="E239" s="304" t="s">
        <v>2319</v>
      </c>
      <c r="F239" s="304" t="s">
        <v>461</v>
      </c>
      <c r="G239" s="304" t="s">
        <v>597</v>
      </c>
      <c r="H239" s="304" t="s">
        <v>598</v>
      </c>
      <c r="I239" s="303" t="s">
        <v>599</v>
      </c>
      <c r="J239" s="305" t="s">
        <v>2293</v>
      </c>
      <c r="K239" s="306">
        <v>112000</v>
      </c>
      <c r="L239" s="268" t="s">
        <v>563</v>
      </c>
      <c r="M239" s="268"/>
      <c r="N239" s="268"/>
      <c r="O239" s="268"/>
      <c r="P239" s="270"/>
      <c r="Q239" s="270"/>
      <c r="R239" s="270"/>
      <c r="S239" s="271"/>
      <c r="T239" s="270" t="s">
        <v>611</v>
      </c>
      <c r="U239" s="272" t="s">
        <v>2271</v>
      </c>
      <c r="V239" s="268" t="s">
        <v>602</v>
      </c>
      <c r="W239" s="272"/>
      <c r="X239" s="273">
        <v>6125000</v>
      </c>
      <c r="Y239" s="273">
        <v>6125000</v>
      </c>
      <c r="Z239" s="273">
        <v>0</v>
      </c>
      <c r="AA239" s="273">
        <v>0</v>
      </c>
      <c r="AB239" s="274">
        <v>6125000</v>
      </c>
      <c r="AC239" s="274">
        <v>0</v>
      </c>
      <c r="AD239" s="269"/>
      <c r="AE239" s="269" t="s">
        <v>2272</v>
      </c>
      <c r="AF239"/>
      <c r="AG239"/>
      <c r="AH239"/>
      <c r="AI239"/>
    </row>
    <row r="240" spans="1:35" ht="33.75" x14ac:dyDescent="0.25">
      <c r="A240" s="303" t="s">
        <v>1833</v>
      </c>
      <c r="B240" s="303" t="s">
        <v>605</v>
      </c>
      <c r="C240" s="303" t="s">
        <v>606</v>
      </c>
      <c r="D240" s="303" t="s">
        <v>2292</v>
      </c>
      <c r="E240" s="304" t="s">
        <v>2321</v>
      </c>
      <c r="F240" s="304" t="s">
        <v>461</v>
      </c>
      <c r="G240" s="304" t="s">
        <v>597</v>
      </c>
      <c r="H240" s="304" t="s">
        <v>598</v>
      </c>
      <c r="I240" s="303" t="s">
        <v>599</v>
      </c>
      <c r="J240" s="305" t="s">
        <v>2293</v>
      </c>
      <c r="K240" s="306">
        <v>112000</v>
      </c>
      <c r="L240" s="268" t="s">
        <v>563</v>
      </c>
      <c r="M240" s="268"/>
      <c r="N240" s="268"/>
      <c r="O240" s="268"/>
      <c r="P240" s="270"/>
      <c r="Q240" s="270"/>
      <c r="R240" s="270"/>
      <c r="S240" s="271"/>
      <c r="T240" s="270" t="s">
        <v>611</v>
      </c>
      <c r="U240" s="272" t="s">
        <v>2271</v>
      </c>
      <c r="V240" s="268" t="s">
        <v>602</v>
      </c>
      <c r="W240" s="272"/>
      <c r="X240" s="273">
        <v>6125000</v>
      </c>
      <c r="Y240" s="273">
        <v>6125000</v>
      </c>
      <c r="Z240" s="273">
        <v>0</v>
      </c>
      <c r="AA240" s="273">
        <v>0</v>
      </c>
      <c r="AB240" s="274">
        <v>6125000</v>
      </c>
      <c r="AC240" s="274">
        <v>0</v>
      </c>
      <c r="AD240" s="269"/>
      <c r="AE240" s="269" t="s">
        <v>2272</v>
      </c>
      <c r="AF240"/>
      <c r="AG240"/>
      <c r="AH240"/>
      <c r="AI240"/>
    </row>
    <row r="241" spans="1:35" ht="33.75" x14ac:dyDescent="0.25">
      <c r="A241" s="303" t="s">
        <v>1835</v>
      </c>
      <c r="B241" s="303" t="s">
        <v>605</v>
      </c>
      <c r="C241" s="303" t="s">
        <v>606</v>
      </c>
      <c r="D241" s="303" t="s">
        <v>2292</v>
      </c>
      <c r="E241" s="304" t="s">
        <v>2323</v>
      </c>
      <c r="F241" s="304" t="s">
        <v>461</v>
      </c>
      <c r="G241" s="304" t="s">
        <v>597</v>
      </c>
      <c r="H241" s="304" t="s">
        <v>598</v>
      </c>
      <c r="I241" s="303" t="s">
        <v>599</v>
      </c>
      <c r="J241" s="305" t="s">
        <v>2293</v>
      </c>
      <c r="K241" s="306">
        <v>112000</v>
      </c>
      <c r="L241" s="268" t="s">
        <v>563</v>
      </c>
      <c r="M241" s="268"/>
      <c r="N241" s="268"/>
      <c r="O241" s="268"/>
      <c r="P241" s="270"/>
      <c r="Q241" s="270"/>
      <c r="R241" s="270"/>
      <c r="S241" s="271"/>
      <c r="T241" s="270" t="s">
        <v>611</v>
      </c>
      <c r="U241" s="272" t="s">
        <v>2271</v>
      </c>
      <c r="V241" s="268" t="s">
        <v>602</v>
      </c>
      <c r="W241" s="272"/>
      <c r="X241" s="273">
        <v>6125000</v>
      </c>
      <c r="Y241" s="273">
        <v>6125000</v>
      </c>
      <c r="Z241" s="273">
        <v>0</v>
      </c>
      <c r="AA241" s="273">
        <v>0</v>
      </c>
      <c r="AB241" s="274">
        <v>6125000</v>
      </c>
      <c r="AC241" s="274">
        <v>0</v>
      </c>
      <c r="AD241" s="269"/>
      <c r="AE241" s="269" t="s">
        <v>2272</v>
      </c>
      <c r="AF241"/>
      <c r="AG241"/>
      <c r="AH241"/>
      <c r="AI241"/>
    </row>
    <row r="242" spans="1:35" ht="33.75" x14ac:dyDescent="0.25">
      <c r="A242" s="303" t="s">
        <v>1837</v>
      </c>
      <c r="B242" s="303" t="s">
        <v>605</v>
      </c>
      <c r="C242" s="303" t="s">
        <v>606</v>
      </c>
      <c r="D242" s="303" t="s">
        <v>2292</v>
      </c>
      <c r="E242" s="304" t="s">
        <v>2325</v>
      </c>
      <c r="F242" s="304" t="s">
        <v>461</v>
      </c>
      <c r="G242" s="304" t="s">
        <v>597</v>
      </c>
      <c r="H242" s="304" t="s">
        <v>598</v>
      </c>
      <c r="I242" s="303" t="s">
        <v>599</v>
      </c>
      <c r="J242" s="305" t="s">
        <v>2293</v>
      </c>
      <c r="K242" s="306">
        <v>112000</v>
      </c>
      <c r="L242" s="268" t="s">
        <v>563</v>
      </c>
      <c r="M242" s="268"/>
      <c r="N242" s="268"/>
      <c r="O242" s="268"/>
      <c r="P242" s="270"/>
      <c r="Q242" s="270"/>
      <c r="R242" s="270"/>
      <c r="S242" s="271"/>
      <c r="T242" s="270" t="s">
        <v>611</v>
      </c>
      <c r="U242" s="272" t="s">
        <v>2293</v>
      </c>
      <c r="V242" s="268" t="s">
        <v>602</v>
      </c>
      <c r="W242" s="272"/>
      <c r="X242" s="273">
        <v>112000</v>
      </c>
      <c r="Y242" s="273">
        <v>112000</v>
      </c>
      <c r="Z242" s="273">
        <v>0</v>
      </c>
      <c r="AA242" s="273">
        <v>0</v>
      </c>
      <c r="AB242" s="274">
        <v>112000</v>
      </c>
      <c r="AC242" s="274">
        <v>0</v>
      </c>
      <c r="AD242" s="269"/>
      <c r="AE242" s="269" t="s">
        <v>2294</v>
      </c>
      <c r="AF242"/>
      <c r="AG242"/>
      <c r="AH242"/>
      <c r="AI242"/>
    </row>
    <row r="243" spans="1:35" ht="33.75" x14ac:dyDescent="0.25">
      <c r="A243" s="303" t="s">
        <v>1839</v>
      </c>
      <c r="B243" s="303" t="s">
        <v>605</v>
      </c>
      <c r="C243" s="303" t="s">
        <v>606</v>
      </c>
      <c r="D243" s="303" t="s">
        <v>2292</v>
      </c>
      <c r="E243" s="304" t="s">
        <v>2327</v>
      </c>
      <c r="F243" s="304" t="s">
        <v>461</v>
      </c>
      <c r="G243" s="304" t="s">
        <v>597</v>
      </c>
      <c r="H243" s="304" t="s">
        <v>598</v>
      </c>
      <c r="I243" s="303" t="s">
        <v>599</v>
      </c>
      <c r="J243" s="305" t="s">
        <v>2293</v>
      </c>
      <c r="K243" s="306">
        <v>112000</v>
      </c>
      <c r="L243" s="268" t="s">
        <v>563</v>
      </c>
      <c r="M243" s="268"/>
      <c r="N243" s="268"/>
      <c r="O243" s="268"/>
      <c r="P243" s="270"/>
      <c r="Q243" s="270"/>
      <c r="R243" s="270"/>
      <c r="S243" s="271"/>
      <c r="T243" s="270" t="s">
        <v>611</v>
      </c>
      <c r="U243" s="272" t="s">
        <v>2293</v>
      </c>
      <c r="V243" s="268" t="s">
        <v>602</v>
      </c>
      <c r="W243" s="272"/>
      <c r="X243" s="273">
        <v>112000</v>
      </c>
      <c r="Y243" s="273">
        <v>112000</v>
      </c>
      <c r="Z243" s="273">
        <v>0</v>
      </c>
      <c r="AA243" s="273">
        <v>0</v>
      </c>
      <c r="AB243" s="274">
        <v>112000</v>
      </c>
      <c r="AC243" s="274">
        <v>0</v>
      </c>
      <c r="AD243" s="269"/>
      <c r="AE243" s="269" t="s">
        <v>2294</v>
      </c>
      <c r="AF243"/>
      <c r="AG243"/>
      <c r="AH243"/>
      <c r="AI243"/>
    </row>
    <row r="244" spans="1:35" ht="33.75" x14ac:dyDescent="0.25">
      <c r="A244" s="303" t="s">
        <v>1842</v>
      </c>
      <c r="B244" s="303" t="s">
        <v>605</v>
      </c>
      <c r="C244" s="303" t="s">
        <v>606</v>
      </c>
      <c r="D244" s="303" t="s">
        <v>2292</v>
      </c>
      <c r="E244" s="304" t="s">
        <v>2329</v>
      </c>
      <c r="F244" s="304" t="s">
        <v>461</v>
      </c>
      <c r="G244" s="304" t="s">
        <v>597</v>
      </c>
      <c r="H244" s="304" t="s">
        <v>598</v>
      </c>
      <c r="I244" s="303" t="s">
        <v>599</v>
      </c>
      <c r="J244" s="305" t="s">
        <v>2293</v>
      </c>
      <c r="K244" s="306">
        <v>112000</v>
      </c>
      <c r="L244" s="268" t="s">
        <v>563</v>
      </c>
      <c r="M244" s="268"/>
      <c r="N244" s="268"/>
      <c r="O244" s="268"/>
      <c r="P244" s="270"/>
      <c r="Q244" s="270"/>
      <c r="R244" s="270"/>
      <c r="S244" s="271"/>
      <c r="T244" s="270" t="s">
        <v>611</v>
      </c>
      <c r="U244" s="272" t="s">
        <v>2293</v>
      </c>
      <c r="V244" s="268" t="s">
        <v>602</v>
      </c>
      <c r="W244" s="272"/>
      <c r="X244" s="273">
        <v>112000</v>
      </c>
      <c r="Y244" s="273">
        <v>112000</v>
      </c>
      <c r="Z244" s="273">
        <v>0</v>
      </c>
      <c r="AA244" s="273">
        <v>0</v>
      </c>
      <c r="AB244" s="274">
        <v>112000</v>
      </c>
      <c r="AC244" s="274">
        <v>0</v>
      </c>
      <c r="AD244" s="269"/>
      <c r="AE244" s="269" t="s">
        <v>2294</v>
      </c>
      <c r="AF244"/>
      <c r="AG244"/>
      <c r="AH244"/>
      <c r="AI244"/>
    </row>
    <row r="245" spans="1:35" ht="33.75" x14ac:dyDescent="0.25">
      <c r="A245" s="303" t="s">
        <v>1844</v>
      </c>
      <c r="B245" s="303" t="s">
        <v>605</v>
      </c>
      <c r="C245" s="303" t="s">
        <v>606</v>
      </c>
      <c r="D245" s="303" t="s">
        <v>2292</v>
      </c>
      <c r="E245" s="304" t="s">
        <v>2331</v>
      </c>
      <c r="F245" s="304" t="s">
        <v>461</v>
      </c>
      <c r="G245" s="304" t="s">
        <v>597</v>
      </c>
      <c r="H245" s="304" t="s">
        <v>598</v>
      </c>
      <c r="I245" s="303" t="s">
        <v>599</v>
      </c>
      <c r="J245" s="305" t="s">
        <v>2293</v>
      </c>
      <c r="K245" s="306">
        <v>112000</v>
      </c>
      <c r="L245" s="268" t="s">
        <v>563</v>
      </c>
      <c r="M245" s="268"/>
      <c r="N245" s="268"/>
      <c r="O245" s="268"/>
      <c r="P245" s="270"/>
      <c r="Q245" s="270"/>
      <c r="R245" s="270"/>
      <c r="S245" s="271"/>
      <c r="T245" s="270" t="s">
        <v>611</v>
      </c>
      <c r="U245" s="272" t="s">
        <v>2293</v>
      </c>
      <c r="V245" s="268" t="s">
        <v>602</v>
      </c>
      <c r="W245" s="272"/>
      <c r="X245" s="273">
        <v>112000</v>
      </c>
      <c r="Y245" s="273">
        <v>112000</v>
      </c>
      <c r="Z245" s="273">
        <v>0</v>
      </c>
      <c r="AA245" s="273">
        <v>0</v>
      </c>
      <c r="AB245" s="274">
        <v>112000</v>
      </c>
      <c r="AC245" s="274">
        <v>0</v>
      </c>
      <c r="AD245" s="269"/>
      <c r="AE245" s="269" t="s">
        <v>2294</v>
      </c>
      <c r="AF245"/>
      <c r="AG245"/>
      <c r="AH245"/>
      <c r="AI245"/>
    </row>
    <row r="246" spans="1:35" ht="33.75" x14ac:dyDescent="0.25">
      <c r="A246" s="303" t="s">
        <v>1846</v>
      </c>
      <c r="B246" s="303" t="s">
        <v>605</v>
      </c>
      <c r="C246" s="303" t="s">
        <v>606</v>
      </c>
      <c r="D246" s="303" t="s">
        <v>2292</v>
      </c>
      <c r="E246" s="304" t="s">
        <v>2333</v>
      </c>
      <c r="F246" s="304" t="s">
        <v>461</v>
      </c>
      <c r="G246" s="304" t="s">
        <v>597</v>
      </c>
      <c r="H246" s="304" t="s">
        <v>598</v>
      </c>
      <c r="I246" s="303" t="s">
        <v>599</v>
      </c>
      <c r="J246" s="305" t="s">
        <v>2293</v>
      </c>
      <c r="K246" s="306">
        <v>112000</v>
      </c>
      <c r="L246" s="268" t="s">
        <v>563</v>
      </c>
      <c r="M246" s="268"/>
      <c r="N246" s="268"/>
      <c r="O246" s="268"/>
      <c r="P246" s="270"/>
      <c r="Q246" s="270"/>
      <c r="R246" s="270"/>
      <c r="S246" s="271"/>
      <c r="T246" s="270" t="s">
        <v>611</v>
      </c>
      <c r="U246" s="272" t="s">
        <v>2293</v>
      </c>
      <c r="V246" s="268" t="s">
        <v>602</v>
      </c>
      <c r="W246" s="272"/>
      <c r="X246" s="273">
        <v>112000</v>
      </c>
      <c r="Y246" s="273">
        <v>112000</v>
      </c>
      <c r="Z246" s="273">
        <v>0</v>
      </c>
      <c r="AA246" s="273">
        <v>0</v>
      </c>
      <c r="AB246" s="274">
        <v>112000</v>
      </c>
      <c r="AC246" s="274">
        <v>0</v>
      </c>
      <c r="AD246" s="269"/>
      <c r="AE246" s="269" t="s">
        <v>2294</v>
      </c>
      <c r="AF246"/>
      <c r="AG246"/>
      <c r="AH246"/>
      <c r="AI246"/>
    </row>
    <row r="247" spans="1:35" ht="33.75" x14ac:dyDescent="0.25">
      <c r="A247" s="303" t="s">
        <v>1848</v>
      </c>
      <c r="B247" s="303" t="s">
        <v>605</v>
      </c>
      <c r="C247" s="303" t="s">
        <v>606</v>
      </c>
      <c r="D247" s="303" t="s">
        <v>2292</v>
      </c>
      <c r="E247" s="304" t="s">
        <v>2335</v>
      </c>
      <c r="F247" s="304" t="s">
        <v>461</v>
      </c>
      <c r="G247" s="304" t="s">
        <v>597</v>
      </c>
      <c r="H247" s="304" t="s">
        <v>598</v>
      </c>
      <c r="I247" s="303" t="s">
        <v>599</v>
      </c>
      <c r="J247" s="305" t="s">
        <v>2293</v>
      </c>
      <c r="K247" s="306">
        <v>112000</v>
      </c>
      <c r="L247" s="268" t="s">
        <v>563</v>
      </c>
      <c r="M247" s="268"/>
      <c r="N247" s="268"/>
      <c r="O247" s="268"/>
      <c r="P247" s="270"/>
      <c r="Q247" s="270"/>
      <c r="R247" s="270"/>
      <c r="S247" s="271"/>
      <c r="T247" s="270" t="s">
        <v>611</v>
      </c>
      <c r="U247" s="272" t="s">
        <v>2293</v>
      </c>
      <c r="V247" s="268" t="s">
        <v>602</v>
      </c>
      <c r="W247" s="272"/>
      <c r="X247" s="273">
        <v>112000</v>
      </c>
      <c r="Y247" s="273">
        <v>112000</v>
      </c>
      <c r="Z247" s="273">
        <v>0</v>
      </c>
      <c r="AA247" s="273">
        <v>0</v>
      </c>
      <c r="AB247" s="274">
        <v>112000</v>
      </c>
      <c r="AC247" s="274">
        <v>0</v>
      </c>
      <c r="AD247" s="269"/>
      <c r="AE247" s="269" t="s">
        <v>2294</v>
      </c>
      <c r="AF247"/>
      <c r="AG247"/>
      <c r="AH247"/>
      <c r="AI247"/>
    </row>
    <row r="248" spans="1:35" ht="33.75" x14ac:dyDescent="0.25">
      <c r="A248" s="303" t="s">
        <v>1850</v>
      </c>
      <c r="B248" s="303" t="s">
        <v>605</v>
      </c>
      <c r="C248" s="303" t="s">
        <v>606</v>
      </c>
      <c r="D248" s="303" t="s">
        <v>2292</v>
      </c>
      <c r="E248" s="304" t="s">
        <v>2337</v>
      </c>
      <c r="F248" s="304" t="s">
        <v>461</v>
      </c>
      <c r="G248" s="304" t="s">
        <v>597</v>
      </c>
      <c r="H248" s="304" t="s">
        <v>598</v>
      </c>
      <c r="I248" s="303" t="s">
        <v>599</v>
      </c>
      <c r="J248" s="305" t="s">
        <v>2293</v>
      </c>
      <c r="K248" s="306">
        <v>112000</v>
      </c>
      <c r="L248" s="268" t="s">
        <v>563</v>
      </c>
      <c r="M248" s="268"/>
      <c r="N248" s="268"/>
      <c r="O248" s="268"/>
      <c r="P248" s="270"/>
      <c r="Q248" s="270"/>
      <c r="R248" s="270"/>
      <c r="S248" s="271"/>
      <c r="T248" s="270" t="s">
        <v>611</v>
      </c>
      <c r="U248" s="272" t="s">
        <v>2293</v>
      </c>
      <c r="V248" s="268" t="s">
        <v>602</v>
      </c>
      <c r="W248" s="272"/>
      <c r="X248" s="273">
        <v>112000</v>
      </c>
      <c r="Y248" s="273">
        <v>112000</v>
      </c>
      <c r="Z248" s="273">
        <v>0</v>
      </c>
      <c r="AA248" s="273">
        <v>0</v>
      </c>
      <c r="AB248" s="274">
        <v>112000</v>
      </c>
      <c r="AC248" s="274">
        <v>0</v>
      </c>
      <c r="AD248" s="269"/>
      <c r="AE248" s="269" t="s">
        <v>2294</v>
      </c>
      <c r="AF248"/>
      <c r="AG248"/>
      <c r="AH248"/>
      <c r="AI248"/>
    </row>
    <row r="249" spans="1:35" ht="33.75" x14ac:dyDescent="0.25">
      <c r="A249" s="303" t="s">
        <v>1853</v>
      </c>
      <c r="B249" s="303" t="s">
        <v>605</v>
      </c>
      <c r="C249" s="303" t="s">
        <v>606</v>
      </c>
      <c r="D249" s="303" t="s">
        <v>2292</v>
      </c>
      <c r="E249" s="304" t="s">
        <v>2339</v>
      </c>
      <c r="F249" s="304" t="s">
        <v>461</v>
      </c>
      <c r="G249" s="304" t="s">
        <v>597</v>
      </c>
      <c r="H249" s="304" t="s">
        <v>598</v>
      </c>
      <c r="I249" s="303" t="s">
        <v>599</v>
      </c>
      <c r="J249" s="305" t="s">
        <v>2293</v>
      </c>
      <c r="K249" s="306">
        <v>112000</v>
      </c>
      <c r="L249" s="268" t="s">
        <v>563</v>
      </c>
      <c r="M249" s="268"/>
      <c r="N249" s="268"/>
      <c r="O249" s="268"/>
      <c r="P249" s="270"/>
      <c r="Q249" s="270"/>
      <c r="R249" s="270"/>
      <c r="S249" s="271"/>
      <c r="T249" s="270" t="s">
        <v>611</v>
      </c>
      <c r="U249" s="272" t="s">
        <v>2293</v>
      </c>
      <c r="V249" s="268" t="s">
        <v>602</v>
      </c>
      <c r="W249" s="272"/>
      <c r="X249" s="273">
        <v>112000</v>
      </c>
      <c r="Y249" s="273">
        <v>112000</v>
      </c>
      <c r="Z249" s="273">
        <v>0</v>
      </c>
      <c r="AA249" s="273">
        <v>0</v>
      </c>
      <c r="AB249" s="274">
        <v>112000</v>
      </c>
      <c r="AC249" s="274">
        <v>0</v>
      </c>
      <c r="AD249" s="269"/>
      <c r="AE249" s="269" t="s">
        <v>2294</v>
      </c>
      <c r="AF249"/>
      <c r="AG249"/>
      <c r="AH249"/>
      <c r="AI249"/>
    </row>
    <row r="250" spans="1:35" ht="33.75" x14ac:dyDescent="0.25">
      <c r="A250" s="303" t="s">
        <v>1855</v>
      </c>
      <c r="B250" s="303" t="s">
        <v>605</v>
      </c>
      <c r="C250" s="303" t="s">
        <v>606</v>
      </c>
      <c r="D250" s="303" t="s">
        <v>2292</v>
      </c>
      <c r="E250" s="304" t="s">
        <v>2341</v>
      </c>
      <c r="F250" s="304" t="s">
        <v>514</v>
      </c>
      <c r="G250" s="304" t="s">
        <v>597</v>
      </c>
      <c r="H250" s="304" t="s">
        <v>598</v>
      </c>
      <c r="I250" s="303" t="s">
        <v>599</v>
      </c>
      <c r="J250" s="305" t="s">
        <v>2293</v>
      </c>
      <c r="K250" s="306">
        <v>187000</v>
      </c>
      <c r="L250" s="268" t="s">
        <v>563</v>
      </c>
      <c r="M250" s="268"/>
      <c r="N250" s="268"/>
      <c r="O250" s="268"/>
      <c r="P250" s="270"/>
      <c r="Q250" s="270"/>
      <c r="R250" s="270"/>
      <c r="S250" s="271"/>
      <c r="T250" s="270" t="s">
        <v>611</v>
      </c>
      <c r="U250" s="272" t="s">
        <v>2293</v>
      </c>
      <c r="V250" s="268" t="s">
        <v>602</v>
      </c>
      <c r="W250" s="272"/>
      <c r="X250" s="273">
        <v>112000</v>
      </c>
      <c r="Y250" s="273">
        <v>112000</v>
      </c>
      <c r="Z250" s="273">
        <v>0</v>
      </c>
      <c r="AA250" s="273">
        <v>0</v>
      </c>
      <c r="AB250" s="274">
        <v>112000</v>
      </c>
      <c r="AC250" s="274">
        <v>0</v>
      </c>
      <c r="AD250" s="269"/>
      <c r="AE250" s="269" t="s">
        <v>2294</v>
      </c>
      <c r="AF250"/>
      <c r="AG250"/>
      <c r="AH250"/>
      <c r="AI250"/>
    </row>
    <row r="251" spans="1:35" ht="33.75" x14ac:dyDescent="0.25">
      <c r="A251" s="303" t="s">
        <v>1865</v>
      </c>
      <c r="B251" s="303" t="s">
        <v>605</v>
      </c>
      <c r="C251" s="303" t="s">
        <v>606</v>
      </c>
      <c r="D251" s="303" t="s">
        <v>5602</v>
      </c>
      <c r="E251" s="304" t="s">
        <v>5603</v>
      </c>
      <c r="F251" s="304" t="s">
        <v>5602</v>
      </c>
      <c r="G251" s="304" t="s">
        <v>597</v>
      </c>
      <c r="H251" s="304" t="s">
        <v>598</v>
      </c>
      <c r="I251" s="303" t="s">
        <v>599</v>
      </c>
      <c r="J251" s="305" t="s">
        <v>5567</v>
      </c>
      <c r="K251" s="306">
        <v>1380000</v>
      </c>
      <c r="L251" s="268" t="s">
        <v>563</v>
      </c>
      <c r="M251" s="268"/>
      <c r="N251" s="268"/>
      <c r="O251" s="268"/>
      <c r="P251" s="270"/>
      <c r="Q251" s="270"/>
      <c r="R251" s="270"/>
      <c r="S251" s="271"/>
      <c r="T251" s="270" t="s">
        <v>611</v>
      </c>
      <c r="U251" s="272" t="s">
        <v>2293</v>
      </c>
      <c r="V251" s="268" t="s">
        <v>602</v>
      </c>
      <c r="W251" s="272"/>
      <c r="X251" s="273">
        <v>112000</v>
      </c>
      <c r="Y251" s="273">
        <v>112000</v>
      </c>
      <c r="Z251" s="273">
        <v>0</v>
      </c>
      <c r="AA251" s="273">
        <v>0</v>
      </c>
      <c r="AB251" s="274">
        <v>112000</v>
      </c>
      <c r="AC251" s="274">
        <v>0</v>
      </c>
      <c r="AD251" s="269"/>
      <c r="AE251" s="269" t="s">
        <v>2294</v>
      </c>
      <c r="AF251"/>
      <c r="AG251"/>
      <c r="AH251"/>
      <c r="AI251"/>
    </row>
    <row r="252" spans="1:35" ht="67.5" x14ac:dyDescent="0.25">
      <c r="A252" s="303" t="s">
        <v>1923</v>
      </c>
      <c r="B252" s="303" t="s">
        <v>605</v>
      </c>
      <c r="C252" s="303" t="s">
        <v>606</v>
      </c>
      <c r="D252" s="303" t="s">
        <v>2410</v>
      </c>
      <c r="E252" s="304" t="s">
        <v>2411</v>
      </c>
      <c r="F252" s="304" t="s">
        <v>493</v>
      </c>
      <c r="G252" s="304" t="s">
        <v>597</v>
      </c>
      <c r="H252" s="304" t="s">
        <v>598</v>
      </c>
      <c r="I252" s="303" t="s">
        <v>599</v>
      </c>
      <c r="J252" s="305" t="s">
        <v>2412</v>
      </c>
      <c r="K252" s="306">
        <v>1400000</v>
      </c>
      <c r="L252" s="268" t="s">
        <v>563</v>
      </c>
      <c r="M252" s="268"/>
      <c r="N252" s="268"/>
      <c r="O252" s="268"/>
      <c r="P252" s="270"/>
      <c r="Q252" s="270"/>
      <c r="R252" s="270"/>
      <c r="S252" s="271"/>
      <c r="T252" s="270" t="s">
        <v>611</v>
      </c>
      <c r="U252" s="272" t="s">
        <v>2293</v>
      </c>
      <c r="V252" s="268" t="s">
        <v>602</v>
      </c>
      <c r="W252" s="272"/>
      <c r="X252" s="273">
        <v>112000</v>
      </c>
      <c r="Y252" s="273">
        <v>112000</v>
      </c>
      <c r="Z252" s="273">
        <v>0</v>
      </c>
      <c r="AA252" s="273">
        <v>0</v>
      </c>
      <c r="AB252" s="274">
        <v>112000</v>
      </c>
      <c r="AC252" s="274">
        <v>0</v>
      </c>
      <c r="AD252" s="269"/>
      <c r="AE252" s="269" t="s">
        <v>2294</v>
      </c>
      <c r="AF252"/>
      <c r="AG252"/>
      <c r="AH252"/>
      <c r="AI252"/>
    </row>
    <row r="253" spans="1:35" ht="33.75" x14ac:dyDescent="0.25">
      <c r="A253" s="303" t="s">
        <v>1933</v>
      </c>
      <c r="B253" s="303" t="s">
        <v>2415</v>
      </c>
      <c r="C253" s="303" t="s">
        <v>2416</v>
      </c>
      <c r="D253" s="303" t="s">
        <v>2417</v>
      </c>
      <c r="E253" s="304" t="s">
        <v>2423</v>
      </c>
      <c r="F253" s="304" t="s">
        <v>497</v>
      </c>
      <c r="G253" s="304" t="s">
        <v>597</v>
      </c>
      <c r="H253" s="304" t="s">
        <v>598</v>
      </c>
      <c r="I253" s="303" t="s">
        <v>599</v>
      </c>
      <c r="J253" s="305" t="s">
        <v>2424</v>
      </c>
      <c r="K253" s="306">
        <v>3520657</v>
      </c>
      <c r="L253" s="268" t="s">
        <v>563</v>
      </c>
      <c r="M253" s="268"/>
      <c r="N253" s="268"/>
      <c r="O253" s="268"/>
      <c r="P253" s="270"/>
      <c r="Q253" s="270"/>
      <c r="R253" s="270"/>
      <c r="S253" s="271"/>
      <c r="T253" s="270" t="s">
        <v>611</v>
      </c>
      <c r="U253" s="272" t="s">
        <v>2293</v>
      </c>
      <c r="V253" s="268" t="s">
        <v>602</v>
      </c>
      <c r="W253" s="272"/>
      <c r="X253" s="273">
        <v>112000</v>
      </c>
      <c r="Y253" s="273">
        <v>112000</v>
      </c>
      <c r="Z253" s="273">
        <v>0</v>
      </c>
      <c r="AA253" s="273">
        <v>0</v>
      </c>
      <c r="AB253" s="274">
        <v>112000</v>
      </c>
      <c r="AC253" s="274">
        <v>0</v>
      </c>
      <c r="AD253" s="269"/>
      <c r="AE253" s="269" t="s">
        <v>2294</v>
      </c>
      <c r="AF253"/>
      <c r="AG253"/>
      <c r="AH253"/>
      <c r="AI253"/>
    </row>
    <row r="254" spans="1:35" ht="33.75" x14ac:dyDescent="0.25">
      <c r="A254" s="303" t="s">
        <v>1935</v>
      </c>
      <c r="B254" s="303" t="s">
        <v>2415</v>
      </c>
      <c r="C254" s="303" t="s">
        <v>2416</v>
      </c>
      <c r="D254" s="303" t="s">
        <v>2417</v>
      </c>
      <c r="E254" s="304" t="s">
        <v>2427</v>
      </c>
      <c r="F254" s="304" t="s">
        <v>497</v>
      </c>
      <c r="G254" s="304" t="s">
        <v>597</v>
      </c>
      <c r="H254" s="304" t="s">
        <v>598</v>
      </c>
      <c r="I254" s="303" t="s">
        <v>599</v>
      </c>
      <c r="J254" s="305" t="s">
        <v>2424</v>
      </c>
      <c r="K254" s="306">
        <v>3520657</v>
      </c>
      <c r="L254" s="268" t="s">
        <v>563</v>
      </c>
      <c r="M254" s="268"/>
      <c r="N254" s="268"/>
      <c r="O254" s="268"/>
      <c r="P254" s="270"/>
      <c r="Q254" s="270"/>
      <c r="R254" s="270"/>
      <c r="S254" s="271"/>
      <c r="T254" s="270" t="s">
        <v>611</v>
      </c>
      <c r="U254" s="272" t="s">
        <v>2293</v>
      </c>
      <c r="V254" s="268" t="s">
        <v>602</v>
      </c>
      <c r="W254" s="272"/>
      <c r="X254" s="273">
        <v>112000</v>
      </c>
      <c r="Y254" s="273">
        <v>112000</v>
      </c>
      <c r="Z254" s="273">
        <v>0</v>
      </c>
      <c r="AA254" s="273">
        <v>0</v>
      </c>
      <c r="AB254" s="274">
        <v>112000</v>
      </c>
      <c r="AC254" s="274">
        <v>0</v>
      </c>
      <c r="AD254" s="269"/>
      <c r="AE254" s="269" t="s">
        <v>2294</v>
      </c>
      <c r="AF254"/>
      <c r="AG254"/>
      <c r="AH254"/>
      <c r="AI254"/>
    </row>
    <row r="255" spans="1:35" ht="33.75" x14ac:dyDescent="0.25">
      <c r="A255" s="303" t="s">
        <v>1937</v>
      </c>
      <c r="B255" s="303" t="s">
        <v>2415</v>
      </c>
      <c r="C255" s="303" t="s">
        <v>2416</v>
      </c>
      <c r="D255" s="303" t="s">
        <v>2417</v>
      </c>
      <c r="E255" s="304" t="s">
        <v>2429</v>
      </c>
      <c r="F255" s="304" t="s">
        <v>497</v>
      </c>
      <c r="G255" s="304" t="s">
        <v>597</v>
      </c>
      <c r="H255" s="304" t="s">
        <v>598</v>
      </c>
      <c r="I255" s="303" t="s">
        <v>599</v>
      </c>
      <c r="J255" s="305" t="s">
        <v>2424</v>
      </c>
      <c r="K255" s="306">
        <v>3520657</v>
      </c>
      <c r="L255" s="268" t="s">
        <v>563</v>
      </c>
      <c r="M255" s="268"/>
      <c r="N255" s="268"/>
      <c r="O255" s="268"/>
      <c r="P255" s="270"/>
      <c r="Q255" s="270"/>
      <c r="R255" s="270"/>
      <c r="S255" s="271"/>
      <c r="T255" s="270" t="s">
        <v>611</v>
      </c>
      <c r="U255" s="272" t="s">
        <v>2293</v>
      </c>
      <c r="V255" s="268" t="s">
        <v>602</v>
      </c>
      <c r="W255" s="272"/>
      <c r="X255" s="273">
        <v>112000</v>
      </c>
      <c r="Y255" s="273">
        <v>112000</v>
      </c>
      <c r="Z255" s="273">
        <v>0</v>
      </c>
      <c r="AA255" s="273">
        <v>0</v>
      </c>
      <c r="AB255" s="274">
        <v>112000</v>
      </c>
      <c r="AC255" s="274">
        <v>0</v>
      </c>
      <c r="AD255" s="269"/>
      <c r="AE255" s="269" t="s">
        <v>2294</v>
      </c>
      <c r="AF255"/>
      <c r="AG255"/>
      <c r="AH255"/>
      <c r="AI255"/>
    </row>
    <row r="256" spans="1:35" ht="33.75" x14ac:dyDescent="0.25">
      <c r="A256" s="303" t="s">
        <v>1941</v>
      </c>
      <c r="B256" s="303" t="s">
        <v>2415</v>
      </c>
      <c r="C256" s="303" t="s">
        <v>2416</v>
      </c>
      <c r="D256" s="303" t="s">
        <v>2417</v>
      </c>
      <c r="E256" s="304" t="s">
        <v>2431</v>
      </c>
      <c r="F256" s="304" t="s">
        <v>497</v>
      </c>
      <c r="G256" s="304" t="s">
        <v>597</v>
      </c>
      <c r="H256" s="304" t="s">
        <v>598</v>
      </c>
      <c r="I256" s="303" t="s">
        <v>599</v>
      </c>
      <c r="J256" s="305" t="s">
        <v>2424</v>
      </c>
      <c r="K256" s="306">
        <v>3520657</v>
      </c>
      <c r="L256" s="268" t="s">
        <v>563</v>
      </c>
      <c r="M256" s="268"/>
      <c r="N256" s="268"/>
      <c r="O256" s="268"/>
      <c r="P256" s="270"/>
      <c r="Q256" s="270"/>
      <c r="R256" s="270"/>
      <c r="S256" s="271"/>
      <c r="T256" s="270" t="s">
        <v>611</v>
      </c>
      <c r="U256" s="272" t="s">
        <v>2293</v>
      </c>
      <c r="V256" s="268" t="s">
        <v>602</v>
      </c>
      <c r="W256" s="272"/>
      <c r="X256" s="273">
        <v>112000</v>
      </c>
      <c r="Y256" s="273">
        <v>112000</v>
      </c>
      <c r="Z256" s="273">
        <v>0</v>
      </c>
      <c r="AA256" s="273">
        <v>0</v>
      </c>
      <c r="AB256" s="274">
        <v>112000</v>
      </c>
      <c r="AC256" s="274">
        <v>0</v>
      </c>
      <c r="AD256" s="269"/>
      <c r="AE256" s="269" t="s">
        <v>2294</v>
      </c>
      <c r="AF256"/>
      <c r="AG256"/>
      <c r="AH256"/>
      <c r="AI256"/>
    </row>
    <row r="257" spans="1:35" ht="33.75" x14ac:dyDescent="0.25">
      <c r="A257" s="303" t="s">
        <v>1943</v>
      </c>
      <c r="B257" s="303" t="s">
        <v>2415</v>
      </c>
      <c r="C257" s="303" t="s">
        <v>2416</v>
      </c>
      <c r="D257" s="303" t="s">
        <v>2417</v>
      </c>
      <c r="E257" s="304" t="s">
        <v>2433</v>
      </c>
      <c r="F257" s="304" t="s">
        <v>497</v>
      </c>
      <c r="G257" s="304" t="s">
        <v>597</v>
      </c>
      <c r="H257" s="304" t="s">
        <v>598</v>
      </c>
      <c r="I257" s="303" t="s">
        <v>599</v>
      </c>
      <c r="J257" s="305" t="s">
        <v>2424</v>
      </c>
      <c r="K257" s="306">
        <v>3520657</v>
      </c>
      <c r="L257" s="268" t="s">
        <v>563</v>
      </c>
      <c r="M257" s="268"/>
      <c r="N257" s="268"/>
      <c r="O257" s="268"/>
      <c r="P257" s="270"/>
      <c r="Q257" s="270"/>
      <c r="R257" s="270"/>
      <c r="S257" s="271"/>
      <c r="T257" s="270" t="s">
        <v>611</v>
      </c>
      <c r="U257" s="272" t="s">
        <v>2293</v>
      </c>
      <c r="V257" s="268" t="s">
        <v>602</v>
      </c>
      <c r="W257" s="272"/>
      <c r="X257" s="273">
        <v>112000</v>
      </c>
      <c r="Y257" s="273">
        <v>112000</v>
      </c>
      <c r="Z257" s="273">
        <v>0</v>
      </c>
      <c r="AA257" s="273">
        <v>0</v>
      </c>
      <c r="AB257" s="274">
        <v>112000</v>
      </c>
      <c r="AC257" s="274">
        <v>0</v>
      </c>
      <c r="AD257" s="269"/>
      <c r="AE257" s="269" t="s">
        <v>2294</v>
      </c>
      <c r="AF257"/>
      <c r="AG257"/>
      <c r="AH257"/>
      <c r="AI257"/>
    </row>
    <row r="258" spans="1:35" ht="33.75" x14ac:dyDescent="0.25">
      <c r="A258" s="303" t="s">
        <v>2095</v>
      </c>
      <c r="B258" s="303" t="s">
        <v>2415</v>
      </c>
      <c r="C258" s="303" t="s">
        <v>2416</v>
      </c>
      <c r="D258" s="303" t="s">
        <v>2469</v>
      </c>
      <c r="E258" s="304" t="s">
        <v>2579</v>
      </c>
      <c r="F258" s="304" t="s">
        <v>458</v>
      </c>
      <c r="G258" s="304" t="s">
        <v>597</v>
      </c>
      <c r="H258" s="304" t="s">
        <v>598</v>
      </c>
      <c r="I258" s="303" t="s">
        <v>599</v>
      </c>
      <c r="J258" s="305" t="s">
        <v>2576</v>
      </c>
      <c r="K258" s="306">
        <v>3267049</v>
      </c>
      <c r="L258" s="268" t="s">
        <v>563</v>
      </c>
      <c r="M258" s="268"/>
      <c r="N258" s="268"/>
      <c r="O258" s="268"/>
      <c r="P258" s="270"/>
      <c r="Q258" s="270"/>
      <c r="R258" s="270"/>
      <c r="S258" s="271"/>
      <c r="T258" s="270" t="s">
        <v>611</v>
      </c>
      <c r="U258" s="272" t="s">
        <v>2293</v>
      </c>
      <c r="V258" s="268" t="s">
        <v>602</v>
      </c>
      <c r="W258" s="272"/>
      <c r="X258" s="273">
        <v>112000</v>
      </c>
      <c r="Y258" s="273">
        <v>112000</v>
      </c>
      <c r="Z258" s="273">
        <v>0</v>
      </c>
      <c r="AA258" s="273">
        <v>0</v>
      </c>
      <c r="AB258" s="274">
        <v>112000</v>
      </c>
      <c r="AC258" s="274">
        <v>0</v>
      </c>
      <c r="AD258" s="269"/>
      <c r="AE258" s="269" t="s">
        <v>2294</v>
      </c>
      <c r="AF258"/>
      <c r="AG258"/>
      <c r="AH258"/>
      <c r="AI258"/>
    </row>
    <row r="259" spans="1:35" ht="33.75" x14ac:dyDescent="0.25">
      <c r="A259" s="303" t="s">
        <v>2099</v>
      </c>
      <c r="B259" s="303" t="s">
        <v>2415</v>
      </c>
      <c r="C259" s="303" t="s">
        <v>2416</v>
      </c>
      <c r="D259" s="303" t="s">
        <v>2469</v>
      </c>
      <c r="E259" s="304" t="s">
        <v>2581</v>
      </c>
      <c r="F259" s="304" t="s">
        <v>458</v>
      </c>
      <c r="G259" s="304" t="s">
        <v>597</v>
      </c>
      <c r="H259" s="304" t="s">
        <v>598</v>
      </c>
      <c r="I259" s="303" t="s">
        <v>599</v>
      </c>
      <c r="J259" s="305" t="s">
        <v>2576</v>
      </c>
      <c r="K259" s="306">
        <v>3267049</v>
      </c>
      <c r="L259" s="268" t="s">
        <v>563</v>
      </c>
      <c r="M259" s="268"/>
      <c r="N259" s="268"/>
      <c r="O259" s="268"/>
      <c r="P259" s="270"/>
      <c r="Q259" s="270"/>
      <c r="R259" s="270"/>
      <c r="S259" s="271"/>
      <c r="T259" s="270" t="s">
        <v>611</v>
      </c>
      <c r="U259" s="272" t="s">
        <v>2293</v>
      </c>
      <c r="V259" s="268" t="s">
        <v>602</v>
      </c>
      <c r="W259" s="272"/>
      <c r="X259" s="273">
        <v>112000</v>
      </c>
      <c r="Y259" s="273">
        <v>112000</v>
      </c>
      <c r="Z259" s="273">
        <v>0</v>
      </c>
      <c r="AA259" s="273">
        <v>0</v>
      </c>
      <c r="AB259" s="274">
        <v>112000</v>
      </c>
      <c r="AC259" s="274">
        <v>0</v>
      </c>
      <c r="AD259" s="269"/>
      <c r="AE259" s="269" t="s">
        <v>2294</v>
      </c>
      <c r="AF259"/>
      <c r="AG259"/>
      <c r="AH259"/>
      <c r="AI259"/>
    </row>
    <row r="260" spans="1:35" ht="33.75" x14ac:dyDescent="0.25">
      <c r="A260" s="303" t="s">
        <v>2101</v>
      </c>
      <c r="B260" s="303" t="s">
        <v>2415</v>
      </c>
      <c r="C260" s="303" t="s">
        <v>2416</v>
      </c>
      <c r="D260" s="303" t="s">
        <v>2469</v>
      </c>
      <c r="E260" s="304" t="s">
        <v>2583</v>
      </c>
      <c r="F260" s="304" t="s">
        <v>458</v>
      </c>
      <c r="G260" s="304" t="s">
        <v>597</v>
      </c>
      <c r="H260" s="304" t="s">
        <v>598</v>
      </c>
      <c r="I260" s="303" t="s">
        <v>599</v>
      </c>
      <c r="J260" s="305" t="s">
        <v>2576</v>
      </c>
      <c r="K260" s="306">
        <v>3267049</v>
      </c>
      <c r="L260" s="268" t="s">
        <v>563</v>
      </c>
      <c r="M260" s="268"/>
      <c r="N260" s="268"/>
      <c r="O260" s="268"/>
      <c r="P260" s="270"/>
      <c r="Q260" s="270"/>
      <c r="R260" s="270"/>
      <c r="S260" s="271"/>
      <c r="T260" s="270" t="s">
        <v>611</v>
      </c>
      <c r="U260" s="272" t="s">
        <v>2293</v>
      </c>
      <c r="V260" s="268" t="s">
        <v>602</v>
      </c>
      <c r="W260" s="272"/>
      <c r="X260" s="273">
        <v>112000</v>
      </c>
      <c r="Y260" s="273">
        <v>112000</v>
      </c>
      <c r="Z260" s="273">
        <v>0</v>
      </c>
      <c r="AA260" s="273">
        <v>0</v>
      </c>
      <c r="AB260" s="274">
        <v>112000</v>
      </c>
      <c r="AC260" s="274">
        <v>0</v>
      </c>
      <c r="AD260" s="269"/>
      <c r="AE260" s="269" t="s">
        <v>2294</v>
      </c>
      <c r="AF260"/>
      <c r="AG260"/>
      <c r="AH260"/>
      <c r="AI260"/>
    </row>
    <row r="261" spans="1:35" ht="33.75" x14ac:dyDescent="0.25">
      <c r="A261" s="303" t="s">
        <v>2103</v>
      </c>
      <c r="B261" s="303" t="s">
        <v>2415</v>
      </c>
      <c r="C261" s="303" t="s">
        <v>2416</v>
      </c>
      <c r="D261" s="303" t="s">
        <v>2469</v>
      </c>
      <c r="E261" s="304" t="s">
        <v>2585</v>
      </c>
      <c r="F261" s="304" t="s">
        <v>458</v>
      </c>
      <c r="G261" s="304" t="s">
        <v>597</v>
      </c>
      <c r="H261" s="304" t="s">
        <v>598</v>
      </c>
      <c r="I261" s="303" t="s">
        <v>599</v>
      </c>
      <c r="J261" s="305" t="s">
        <v>2576</v>
      </c>
      <c r="K261" s="306">
        <v>3267049</v>
      </c>
      <c r="L261" s="268" t="s">
        <v>563</v>
      </c>
      <c r="M261" s="268"/>
      <c r="N261" s="268"/>
      <c r="O261" s="268"/>
      <c r="P261" s="270"/>
      <c r="Q261" s="270"/>
      <c r="R261" s="270"/>
      <c r="S261" s="271"/>
      <c r="T261" s="270" t="s">
        <v>611</v>
      </c>
      <c r="U261" s="272" t="s">
        <v>2293</v>
      </c>
      <c r="V261" s="268" t="s">
        <v>602</v>
      </c>
      <c r="W261" s="272"/>
      <c r="X261" s="273">
        <v>112000</v>
      </c>
      <c r="Y261" s="273">
        <v>112000</v>
      </c>
      <c r="Z261" s="273">
        <v>0</v>
      </c>
      <c r="AA261" s="273">
        <v>0</v>
      </c>
      <c r="AB261" s="274">
        <v>112000</v>
      </c>
      <c r="AC261" s="274">
        <v>0</v>
      </c>
      <c r="AD261" s="269"/>
      <c r="AE261" s="269" t="s">
        <v>2294</v>
      </c>
      <c r="AF261"/>
      <c r="AG261"/>
      <c r="AH261"/>
      <c r="AI261"/>
    </row>
    <row r="262" spans="1:35" ht="33.75" x14ac:dyDescent="0.25">
      <c r="A262" s="303" t="s">
        <v>2575</v>
      </c>
      <c r="B262" s="303" t="s">
        <v>2415</v>
      </c>
      <c r="C262" s="303" t="s">
        <v>2416</v>
      </c>
      <c r="D262" s="303" t="s">
        <v>2646</v>
      </c>
      <c r="E262" s="304" t="s">
        <v>3009</v>
      </c>
      <c r="F262" s="304" t="s">
        <v>498</v>
      </c>
      <c r="G262" s="304" t="s">
        <v>597</v>
      </c>
      <c r="H262" s="304" t="s">
        <v>598</v>
      </c>
      <c r="I262" s="303" t="s">
        <v>599</v>
      </c>
      <c r="J262" s="305" t="s">
        <v>3010</v>
      </c>
      <c r="K262" s="306">
        <v>1068211.1599999999</v>
      </c>
      <c r="L262" s="268" t="s">
        <v>563</v>
      </c>
      <c r="M262" s="268"/>
      <c r="N262" s="268"/>
      <c r="O262" s="268"/>
      <c r="P262" s="270"/>
      <c r="Q262" s="270"/>
      <c r="R262" s="270"/>
      <c r="S262" s="271"/>
      <c r="T262" s="270" t="s">
        <v>611</v>
      </c>
      <c r="U262" s="272" t="s">
        <v>2293</v>
      </c>
      <c r="V262" s="268" t="s">
        <v>602</v>
      </c>
      <c r="W262" s="272"/>
      <c r="X262" s="273">
        <v>112000</v>
      </c>
      <c r="Y262" s="273">
        <v>112000</v>
      </c>
      <c r="Z262" s="273">
        <v>0</v>
      </c>
      <c r="AA262" s="273">
        <v>0</v>
      </c>
      <c r="AB262" s="274">
        <v>112000</v>
      </c>
      <c r="AC262" s="274">
        <v>0</v>
      </c>
      <c r="AD262" s="269"/>
      <c r="AE262" s="269" t="s">
        <v>2294</v>
      </c>
      <c r="AF262"/>
      <c r="AG262"/>
      <c r="AH262"/>
      <c r="AI262"/>
    </row>
    <row r="263" spans="1:35" ht="33.75" x14ac:dyDescent="0.25">
      <c r="A263" s="303" t="s">
        <v>2578</v>
      </c>
      <c r="B263" s="303" t="s">
        <v>2415</v>
      </c>
      <c r="C263" s="303" t="s">
        <v>2416</v>
      </c>
      <c r="D263" s="303" t="s">
        <v>2646</v>
      </c>
      <c r="E263" s="304" t="s">
        <v>3013</v>
      </c>
      <c r="F263" s="304" t="s">
        <v>498</v>
      </c>
      <c r="G263" s="304" t="s">
        <v>597</v>
      </c>
      <c r="H263" s="304" t="s">
        <v>598</v>
      </c>
      <c r="I263" s="303" t="s">
        <v>599</v>
      </c>
      <c r="J263" s="305" t="s">
        <v>3010</v>
      </c>
      <c r="K263" s="306">
        <v>1068211.1599999999</v>
      </c>
      <c r="L263" s="268" t="s">
        <v>563</v>
      </c>
      <c r="M263" s="268"/>
      <c r="N263" s="268"/>
      <c r="O263" s="268"/>
      <c r="P263" s="270"/>
      <c r="Q263" s="270"/>
      <c r="R263" s="270"/>
      <c r="S263" s="271"/>
      <c r="T263" s="270" t="s">
        <v>611</v>
      </c>
      <c r="U263" s="272" t="s">
        <v>2293</v>
      </c>
      <c r="V263" s="268" t="s">
        <v>602</v>
      </c>
      <c r="W263" s="272"/>
      <c r="X263" s="273">
        <v>112000</v>
      </c>
      <c r="Y263" s="273">
        <v>112000</v>
      </c>
      <c r="Z263" s="273">
        <v>0</v>
      </c>
      <c r="AA263" s="273">
        <v>0</v>
      </c>
      <c r="AB263" s="274">
        <v>112000</v>
      </c>
      <c r="AC263" s="274">
        <v>0</v>
      </c>
      <c r="AD263" s="269"/>
      <c r="AE263" s="269" t="s">
        <v>2294</v>
      </c>
      <c r="AF263"/>
      <c r="AG263"/>
      <c r="AH263"/>
      <c r="AI263"/>
    </row>
    <row r="264" spans="1:35" ht="33.75" x14ac:dyDescent="0.25">
      <c r="A264" s="303" t="s">
        <v>2580</v>
      </c>
      <c r="B264" s="303" t="s">
        <v>2415</v>
      </c>
      <c r="C264" s="303" t="s">
        <v>2416</v>
      </c>
      <c r="D264" s="303" t="s">
        <v>2646</v>
      </c>
      <c r="E264" s="304" t="s">
        <v>3015</v>
      </c>
      <c r="F264" s="304" t="s">
        <v>498</v>
      </c>
      <c r="G264" s="304" t="s">
        <v>597</v>
      </c>
      <c r="H264" s="304" t="s">
        <v>598</v>
      </c>
      <c r="I264" s="303" t="s">
        <v>599</v>
      </c>
      <c r="J264" s="305" t="s">
        <v>3010</v>
      </c>
      <c r="K264" s="306">
        <v>1068211.1599999999</v>
      </c>
      <c r="L264" s="268" t="s">
        <v>563</v>
      </c>
      <c r="M264" s="268"/>
      <c r="N264" s="268"/>
      <c r="O264" s="268"/>
      <c r="P264" s="270"/>
      <c r="Q264" s="270"/>
      <c r="R264" s="270"/>
      <c r="S264" s="271"/>
      <c r="T264" s="270" t="s">
        <v>611</v>
      </c>
      <c r="U264" s="272" t="s">
        <v>2293</v>
      </c>
      <c r="V264" s="268" t="s">
        <v>602</v>
      </c>
      <c r="W264" s="272"/>
      <c r="X264" s="273">
        <v>112000</v>
      </c>
      <c r="Y264" s="273">
        <v>112000</v>
      </c>
      <c r="Z264" s="273">
        <v>0</v>
      </c>
      <c r="AA264" s="273">
        <v>0</v>
      </c>
      <c r="AB264" s="274">
        <v>112000</v>
      </c>
      <c r="AC264" s="274">
        <v>0</v>
      </c>
      <c r="AD264" s="269"/>
      <c r="AE264" s="269" t="s">
        <v>2294</v>
      </c>
      <c r="AF264"/>
      <c r="AG264"/>
      <c r="AH264"/>
      <c r="AI264"/>
    </row>
    <row r="265" spans="1:35" ht="33.75" x14ac:dyDescent="0.25">
      <c r="A265" s="303" t="s">
        <v>2582</v>
      </c>
      <c r="B265" s="303" t="s">
        <v>2415</v>
      </c>
      <c r="C265" s="303" t="s">
        <v>2416</v>
      </c>
      <c r="D265" s="303" t="s">
        <v>2646</v>
      </c>
      <c r="E265" s="304" t="s">
        <v>3017</v>
      </c>
      <c r="F265" s="304" t="s">
        <v>498</v>
      </c>
      <c r="G265" s="304" t="s">
        <v>597</v>
      </c>
      <c r="H265" s="304" t="s">
        <v>598</v>
      </c>
      <c r="I265" s="303" t="s">
        <v>599</v>
      </c>
      <c r="J265" s="305" t="s">
        <v>3010</v>
      </c>
      <c r="K265" s="306">
        <v>1068211.1599999999</v>
      </c>
      <c r="L265" s="268" t="s">
        <v>563</v>
      </c>
      <c r="M265" s="268"/>
      <c r="N265" s="268"/>
      <c r="O265" s="268"/>
      <c r="P265" s="270"/>
      <c r="Q265" s="270"/>
      <c r="R265" s="270"/>
      <c r="S265" s="271"/>
      <c r="T265" s="270" t="s">
        <v>611</v>
      </c>
      <c r="U265" s="272" t="s">
        <v>2293</v>
      </c>
      <c r="V265" s="268" t="s">
        <v>602</v>
      </c>
      <c r="W265" s="272"/>
      <c r="X265" s="273">
        <v>112000</v>
      </c>
      <c r="Y265" s="273">
        <v>112000</v>
      </c>
      <c r="Z265" s="273">
        <v>0</v>
      </c>
      <c r="AA265" s="273">
        <v>0</v>
      </c>
      <c r="AB265" s="274">
        <v>112000</v>
      </c>
      <c r="AC265" s="274">
        <v>0</v>
      </c>
      <c r="AD265" s="269"/>
      <c r="AE265" s="269" t="s">
        <v>2294</v>
      </c>
      <c r="AF265"/>
      <c r="AG265"/>
      <c r="AH265"/>
      <c r="AI265"/>
    </row>
    <row r="266" spans="1:35" ht="33.75" x14ac:dyDescent="0.25">
      <c r="A266" s="303" t="s">
        <v>2584</v>
      </c>
      <c r="B266" s="303" t="s">
        <v>2415</v>
      </c>
      <c r="C266" s="303" t="s">
        <v>2416</v>
      </c>
      <c r="D266" s="303" t="s">
        <v>2646</v>
      </c>
      <c r="E266" s="304" t="s">
        <v>3019</v>
      </c>
      <c r="F266" s="304" t="s">
        <v>457</v>
      </c>
      <c r="G266" s="304" t="s">
        <v>597</v>
      </c>
      <c r="H266" s="304" t="s">
        <v>598</v>
      </c>
      <c r="I266" s="303" t="s">
        <v>599</v>
      </c>
      <c r="J266" s="305" t="s">
        <v>3020</v>
      </c>
      <c r="K266" s="306">
        <v>2072919</v>
      </c>
      <c r="L266" s="268" t="s">
        <v>563</v>
      </c>
      <c r="M266" s="268"/>
      <c r="N266" s="268"/>
      <c r="O266" s="268"/>
      <c r="P266" s="270"/>
      <c r="Q266" s="270"/>
      <c r="R266" s="270"/>
      <c r="S266" s="271"/>
      <c r="T266" s="270" t="s">
        <v>611</v>
      </c>
      <c r="U266" s="272" t="s">
        <v>2293</v>
      </c>
      <c r="V266" s="268" t="s">
        <v>602</v>
      </c>
      <c r="W266" s="272"/>
      <c r="X266" s="273">
        <v>187000</v>
      </c>
      <c r="Y266" s="273">
        <v>187000</v>
      </c>
      <c r="Z266" s="273">
        <v>0</v>
      </c>
      <c r="AA266" s="273">
        <v>0</v>
      </c>
      <c r="AB266" s="274">
        <v>187000</v>
      </c>
      <c r="AC266" s="274">
        <v>0</v>
      </c>
      <c r="AD266" s="269"/>
      <c r="AE266" s="269" t="s">
        <v>2342</v>
      </c>
      <c r="AF266"/>
      <c r="AG266"/>
      <c r="AH266"/>
      <c r="AI266"/>
    </row>
    <row r="267" spans="1:35" ht="33.75" x14ac:dyDescent="0.25">
      <c r="A267" s="303" t="s">
        <v>2586</v>
      </c>
      <c r="B267" s="303" t="s">
        <v>2415</v>
      </c>
      <c r="C267" s="303" t="s">
        <v>2416</v>
      </c>
      <c r="D267" s="303" t="s">
        <v>2646</v>
      </c>
      <c r="E267" s="304" t="s">
        <v>3023</v>
      </c>
      <c r="F267" s="304" t="s">
        <v>457</v>
      </c>
      <c r="G267" s="304" t="s">
        <v>597</v>
      </c>
      <c r="H267" s="304" t="s">
        <v>598</v>
      </c>
      <c r="I267" s="303" t="s">
        <v>599</v>
      </c>
      <c r="J267" s="305" t="s">
        <v>3020</v>
      </c>
      <c r="K267" s="306">
        <v>2072919</v>
      </c>
      <c r="L267" s="268"/>
      <c r="M267" s="268"/>
      <c r="N267" s="268"/>
      <c r="O267" s="268"/>
      <c r="P267" s="270"/>
      <c r="Q267" s="270"/>
      <c r="R267" s="270"/>
      <c r="S267" s="271"/>
      <c r="T267" s="270" t="s">
        <v>611</v>
      </c>
      <c r="U267" s="272" t="s">
        <v>5567</v>
      </c>
      <c r="V267" s="268" t="s">
        <v>602</v>
      </c>
      <c r="W267" s="272"/>
      <c r="X267" s="273">
        <v>1380000</v>
      </c>
      <c r="Y267" s="273">
        <v>1380000</v>
      </c>
      <c r="Z267" s="273">
        <v>0</v>
      </c>
      <c r="AA267" s="273">
        <v>0</v>
      </c>
      <c r="AB267" s="274">
        <v>1380000</v>
      </c>
      <c r="AC267" s="274">
        <v>0</v>
      </c>
      <c r="AD267" s="269"/>
      <c r="AE267" s="269"/>
      <c r="AF267"/>
      <c r="AG267"/>
      <c r="AH267"/>
      <c r="AI267"/>
    </row>
    <row r="268" spans="1:35" ht="33.75" x14ac:dyDescent="0.25">
      <c r="A268" s="303" t="s">
        <v>2589</v>
      </c>
      <c r="B268" s="303" t="s">
        <v>2415</v>
      </c>
      <c r="C268" s="303" t="s">
        <v>2416</v>
      </c>
      <c r="D268" s="303" t="s">
        <v>2646</v>
      </c>
      <c r="E268" s="304" t="s">
        <v>3025</v>
      </c>
      <c r="F268" s="304" t="s">
        <v>457</v>
      </c>
      <c r="G268" s="304" t="s">
        <v>597</v>
      </c>
      <c r="H268" s="304" t="s">
        <v>598</v>
      </c>
      <c r="I268" s="303" t="s">
        <v>599</v>
      </c>
      <c r="J268" s="305" t="s">
        <v>3020</v>
      </c>
      <c r="K268" s="306">
        <v>2072919</v>
      </c>
      <c r="L268" s="268" t="s">
        <v>2015</v>
      </c>
      <c r="M268" s="268"/>
      <c r="N268" s="268"/>
      <c r="O268" s="268"/>
      <c r="P268" s="270"/>
      <c r="Q268" s="270"/>
      <c r="R268" s="270"/>
      <c r="S268" s="271"/>
      <c r="T268" s="270" t="s">
        <v>611</v>
      </c>
      <c r="U268" s="272" t="s">
        <v>2403</v>
      </c>
      <c r="V268" s="268" t="s">
        <v>602</v>
      </c>
      <c r="W268" s="272"/>
      <c r="X268" s="273">
        <v>630000</v>
      </c>
      <c r="Y268" s="273">
        <v>630000</v>
      </c>
      <c r="Z268" s="273">
        <v>0</v>
      </c>
      <c r="AA268" s="273">
        <v>0</v>
      </c>
      <c r="AB268" s="274">
        <v>630000</v>
      </c>
      <c r="AC268" s="274">
        <v>0</v>
      </c>
      <c r="AD268" s="269"/>
      <c r="AE268" s="269" t="s">
        <v>2404</v>
      </c>
      <c r="AF268"/>
      <c r="AG268"/>
      <c r="AH268"/>
      <c r="AI268"/>
    </row>
    <row r="269" spans="1:35" ht="33.75" x14ac:dyDescent="0.25">
      <c r="A269" s="303" t="s">
        <v>2594</v>
      </c>
      <c r="B269" s="303" t="s">
        <v>2415</v>
      </c>
      <c r="C269" s="303" t="s">
        <v>2416</v>
      </c>
      <c r="D269" s="303" t="s">
        <v>2646</v>
      </c>
      <c r="E269" s="304" t="s">
        <v>3027</v>
      </c>
      <c r="F269" s="304" t="s">
        <v>457</v>
      </c>
      <c r="G269" s="304" t="s">
        <v>597</v>
      </c>
      <c r="H269" s="304" t="s">
        <v>598</v>
      </c>
      <c r="I269" s="303" t="s">
        <v>599</v>
      </c>
      <c r="J269" s="305" t="s">
        <v>3020</v>
      </c>
      <c r="K269" s="306">
        <v>2072919</v>
      </c>
      <c r="L269" s="268" t="s">
        <v>2015</v>
      </c>
      <c r="M269" s="268"/>
      <c r="N269" s="268"/>
      <c r="O269" s="268"/>
      <c r="P269" s="270"/>
      <c r="Q269" s="270"/>
      <c r="R269" s="270"/>
      <c r="S269" s="271"/>
      <c r="T269" s="270" t="s">
        <v>611</v>
      </c>
      <c r="U269" s="272" t="s">
        <v>2403</v>
      </c>
      <c r="V269" s="268" t="s">
        <v>602</v>
      </c>
      <c r="W269" s="272"/>
      <c r="X269" s="273">
        <v>1620000</v>
      </c>
      <c r="Y269" s="273">
        <v>1620000</v>
      </c>
      <c r="Z269" s="273">
        <v>0</v>
      </c>
      <c r="AA269" s="273">
        <v>0</v>
      </c>
      <c r="AB269" s="274">
        <v>1620000</v>
      </c>
      <c r="AC269" s="274">
        <v>0</v>
      </c>
      <c r="AD269" s="269"/>
      <c r="AE269" s="269" t="s">
        <v>2408</v>
      </c>
      <c r="AF269"/>
      <c r="AG269"/>
      <c r="AH269"/>
      <c r="AI269"/>
    </row>
    <row r="270" spans="1:35" ht="33.75" x14ac:dyDescent="0.25">
      <c r="A270" s="303" t="s">
        <v>2596</v>
      </c>
      <c r="B270" s="303" t="s">
        <v>2415</v>
      </c>
      <c r="C270" s="303" t="s">
        <v>2416</v>
      </c>
      <c r="D270" s="303" t="s">
        <v>2646</v>
      </c>
      <c r="E270" s="304" t="s">
        <v>3029</v>
      </c>
      <c r="F270" s="304" t="s">
        <v>457</v>
      </c>
      <c r="G270" s="304" t="s">
        <v>597</v>
      </c>
      <c r="H270" s="304" t="s">
        <v>598</v>
      </c>
      <c r="I270" s="303" t="s">
        <v>599</v>
      </c>
      <c r="J270" s="305" t="s">
        <v>3020</v>
      </c>
      <c r="K270" s="306">
        <v>2072919</v>
      </c>
      <c r="L270" s="268" t="s">
        <v>563</v>
      </c>
      <c r="M270" s="268"/>
      <c r="N270" s="268"/>
      <c r="O270" s="268"/>
      <c r="P270" s="270"/>
      <c r="Q270" s="270"/>
      <c r="R270" s="270"/>
      <c r="S270" s="271"/>
      <c r="T270" s="270" t="s">
        <v>611</v>
      </c>
      <c r="U270" s="272" t="s">
        <v>2412</v>
      </c>
      <c r="V270" s="268" t="s">
        <v>602</v>
      </c>
      <c r="W270" s="272"/>
      <c r="X270" s="273">
        <v>1400000</v>
      </c>
      <c r="Y270" s="273">
        <v>1400000</v>
      </c>
      <c r="Z270" s="273">
        <v>0</v>
      </c>
      <c r="AA270" s="273">
        <v>0</v>
      </c>
      <c r="AB270" s="274">
        <v>1400000</v>
      </c>
      <c r="AC270" s="274">
        <v>0</v>
      </c>
      <c r="AD270" s="269"/>
      <c r="AE270" s="269" t="s">
        <v>2413</v>
      </c>
      <c r="AF270"/>
      <c r="AG270"/>
      <c r="AH270"/>
      <c r="AI270"/>
    </row>
    <row r="271" spans="1:35" ht="33.75" x14ac:dyDescent="0.25">
      <c r="A271" s="303" t="s">
        <v>2598</v>
      </c>
      <c r="B271" s="303" t="s">
        <v>2415</v>
      </c>
      <c r="C271" s="303" t="s">
        <v>2416</v>
      </c>
      <c r="D271" s="303" t="s">
        <v>2646</v>
      </c>
      <c r="E271" s="304" t="s">
        <v>3031</v>
      </c>
      <c r="F271" s="304" t="s">
        <v>457</v>
      </c>
      <c r="G271" s="304" t="s">
        <v>597</v>
      </c>
      <c r="H271" s="304" t="s">
        <v>598</v>
      </c>
      <c r="I271" s="303" t="s">
        <v>599</v>
      </c>
      <c r="J271" s="305" t="s">
        <v>3020</v>
      </c>
      <c r="K271" s="306">
        <v>2072919</v>
      </c>
      <c r="L271" s="268" t="s">
        <v>563</v>
      </c>
      <c r="M271" s="268"/>
      <c r="N271" s="268"/>
      <c r="O271" s="268"/>
      <c r="P271" s="270"/>
      <c r="Q271" s="270"/>
      <c r="R271" s="270"/>
      <c r="S271" s="271"/>
      <c r="T271" s="270" t="s">
        <v>600</v>
      </c>
      <c r="U271" s="272" t="s">
        <v>2424</v>
      </c>
      <c r="V271" s="268" t="s">
        <v>602</v>
      </c>
      <c r="W271" s="272"/>
      <c r="X271" s="273">
        <v>3520657</v>
      </c>
      <c r="Y271" s="273">
        <v>3520657</v>
      </c>
      <c r="Z271" s="273">
        <v>0</v>
      </c>
      <c r="AA271" s="273">
        <v>0</v>
      </c>
      <c r="AB271" s="274">
        <v>3520657</v>
      </c>
      <c r="AC271" s="274">
        <v>0</v>
      </c>
      <c r="AD271" s="269"/>
      <c r="AE271" s="269" t="s">
        <v>2425</v>
      </c>
      <c r="AF271"/>
      <c r="AG271"/>
      <c r="AH271"/>
      <c r="AI271"/>
    </row>
    <row r="272" spans="1:35" ht="33.75" x14ac:dyDescent="0.25">
      <c r="A272" s="303" t="s">
        <v>2600</v>
      </c>
      <c r="B272" s="303" t="s">
        <v>2415</v>
      </c>
      <c r="C272" s="303" t="s">
        <v>2416</v>
      </c>
      <c r="D272" s="303" t="s">
        <v>2646</v>
      </c>
      <c r="E272" s="304" t="s">
        <v>3033</v>
      </c>
      <c r="F272" s="304" t="s">
        <v>457</v>
      </c>
      <c r="G272" s="304" t="s">
        <v>597</v>
      </c>
      <c r="H272" s="304" t="s">
        <v>598</v>
      </c>
      <c r="I272" s="303" t="s">
        <v>599</v>
      </c>
      <c r="J272" s="305" t="s">
        <v>3020</v>
      </c>
      <c r="K272" s="306">
        <v>2072919</v>
      </c>
      <c r="L272" s="268" t="s">
        <v>563</v>
      </c>
      <c r="M272" s="268"/>
      <c r="N272" s="268"/>
      <c r="O272" s="268"/>
      <c r="P272" s="270"/>
      <c r="Q272" s="270"/>
      <c r="R272" s="270"/>
      <c r="S272" s="271"/>
      <c r="T272" s="270" t="s">
        <v>600</v>
      </c>
      <c r="U272" s="272" t="s">
        <v>2424</v>
      </c>
      <c r="V272" s="268" t="s">
        <v>602</v>
      </c>
      <c r="W272" s="272"/>
      <c r="X272" s="273">
        <v>3520657</v>
      </c>
      <c r="Y272" s="273">
        <v>3520657</v>
      </c>
      <c r="Z272" s="273">
        <v>0</v>
      </c>
      <c r="AA272" s="273">
        <v>0</v>
      </c>
      <c r="AB272" s="274">
        <v>3520657</v>
      </c>
      <c r="AC272" s="274">
        <v>0</v>
      </c>
      <c r="AD272" s="269"/>
      <c r="AE272" s="269" t="s">
        <v>2425</v>
      </c>
      <c r="AF272"/>
      <c r="AG272"/>
      <c r="AH272"/>
      <c r="AI272"/>
    </row>
    <row r="273" spans="1:35" ht="33.75" x14ac:dyDescent="0.25">
      <c r="A273" s="303" t="s">
        <v>2602</v>
      </c>
      <c r="B273" s="303" t="s">
        <v>2415</v>
      </c>
      <c r="C273" s="303" t="s">
        <v>2416</v>
      </c>
      <c r="D273" s="303" t="s">
        <v>2646</v>
      </c>
      <c r="E273" s="304" t="s">
        <v>3035</v>
      </c>
      <c r="F273" s="304" t="s">
        <v>457</v>
      </c>
      <c r="G273" s="304" t="s">
        <v>597</v>
      </c>
      <c r="H273" s="304" t="s">
        <v>598</v>
      </c>
      <c r="I273" s="303" t="s">
        <v>599</v>
      </c>
      <c r="J273" s="305" t="s">
        <v>3020</v>
      </c>
      <c r="K273" s="306">
        <v>2072919</v>
      </c>
      <c r="L273" s="268" t="s">
        <v>563</v>
      </c>
      <c r="M273" s="268"/>
      <c r="N273" s="268"/>
      <c r="O273" s="268"/>
      <c r="P273" s="270"/>
      <c r="Q273" s="270"/>
      <c r="R273" s="270"/>
      <c r="S273" s="271"/>
      <c r="T273" s="270" t="s">
        <v>600</v>
      </c>
      <c r="U273" s="272" t="s">
        <v>2424</v>
      </c>
      <c r="V273" s="268" t="s">
        <v>602</v>
      </c>
      <c r="W273" s="272"/>
      <c r="X273" s="273">
        <v>3520657</v>
      </c>
      <c r="Y273" s="273">
        <v>3520657</v>
      </c>
      <c r="Z273" s="273">
        <v>0</v>
      </c>
      <c r="AA273" s="273">
        <v>0</v>
      </c>
      <c r="AB273" s="274">
        <v>3520657</v>
      </c>
      <c r="AC273" s="274">
        <v>0</v>
      </c>
      <c r="AD273" s="269"/>
      <c r="AE273" s="269" t="s">
        <v>2425</v>
      </c>
      <c r="AF273"/>
      <c r="AG273"/>
      <c r="AH273"/>
      <c r="AI273"/>
    </row>
    <row r="274" spans="1:35" ht="33.75" x14ac:dyDescent="0.25">
      <c r="A274" s="303" t="s">
        <v>2604</v>
      </c>
      <c r="B274" s="303" t="s">
        <v>2415</v>
      </c>
      <c r="C274" s="303" t="s">
        <v>2416</v>
      </c>
      <c r="D274" s="303" t="s">
        <v>2646</v>
      </c>
      <c r="E274" s="304" t="s">
        <v>3037</v>
      </c>
      <c r="F274" s="304" t="s">
        <v>457</v>
      </c>
      <c r="G274" s="304" t="s">
        <v>597</v>
      </c>
      <c r="H274" s="304" t="s">
        <v>598</v>
      </c>
      <c r="I274" s="303" t="s">
        <v>599</v>
      </c>
      <c r="J274" s="305" t="s">
        <v>3020</v>
      </c>
      <c r="K274" s="306">
        <v>2072919</v>
      </c>
      <c r="L274" s="268" t="s">
        <v>563</v>
      </c>
      <c r="M274" s="268"/>
      <c r="N274" s="268"/>
      <c r="O274" s="268"/>
      <c r="P274" s="270"/>
      <c r="Q274" s="270"/>
      <c r="R274" s="270"/>
      <c r="S274" s="271"/>
      <c r="T274" s="270" t="s">
        <v>600</v>
      </c>
      <c r="U274" s="272" t="s">
        <v>2424</v>
      </c>
      <c r="V274" s="268" t="s">
        <v>602</v>
      </c>
      <c r="W274" s="272"/>
      <c r="X274" s="273">
        <v>3520657</v>
      </c>
      <c r="Y274" s="273">
        <v>3520657</v>
      </c>
      <c r="Z274" s="273">
        <v>0</v>
      </c>
      <c r="AA274" s="273">
        <v>0</v>
      </c>
      <c r="AB274" s="274">
        <v>3520657</v>
      </c>
      <c r="AC274" s="274">
        <v>0</v>
      </c>
      <c r="AD274" s="269"/>
      <c r="AE274" s="269" t="s">
        <v>2425</v>
      </c>
      <c r="AF274"/>
      <c r="AG274"/>
      <c r="AH274"/>
      <c r="AI274"/>
    </row>
    <row r="275" spans="1:35" ht="33.75" x14ac:dyDescent="0.25">
      <c r="A275" s="303" t="s">
        <v>2606</v>
      </c>
      <c r="B275" s="303" t="s">
        <v>2415</v>
      </c>
      <c r="C275" s="303" t="s">
        <v>2416</v>
      </c>
      <c r="D275" s="303" t="s">
        <v>2646</v>
      </c>
      <c r="E275" s="304" t="s">
        <v>3039</v>
      </c>
      <c r="F275" s="304" t="s">
        <v>457</v>
      </c>
      <c r="G275" s="304" t="s">
        <v>597</v>
      </c>
      <c r="H275" s="304" t="s">
        <v>598</v>
      </c>
      <c r="I275" s="303" t="s">
        <v>599</v>
      </c>
      <c r="J275" s="305" t="s">
        <v>3020</v>
      </c>
      <c r="K275" s="306">
        <v>2072919</v>
      </c>
      <c r="L275" s="268" t="s">
        <v>563</v>
      </c>
      <c r="M275" s="268"/>
      <c r="N275" s="268"/>
      <c r="O275" s="268"/>
      <c r="P275" s="270"/>
      <c r="Q275" s="270"/>
      <c r="R275" s="270"/>
      <c r="S275" s="271"/>
      <c r="T275" s="270" t="s">
        <v>600</v>
      </c>
      <c r="U275" s="272" t="s">
        <v>2424</v>
      </c>
      <c r="V275" s="268" t="s">
        <v>602</v>
      </c>
      <c r="W275" s="272"/>
      <c r="X275" s="273">
        <v>3520657</v>
      </c>
      <c r="Y275" s="273">
        <v>3520657</v>
      </c>
      <c r="Z275" s="273">
        <v>0</v>
      </c>
      <c r="AA275" s="273">
        <v>0</v>
      </c>
      <c r="AB275" s="274">
        <v>3520657</v>
      </c>
      <c r="AC275" s="274">
        <v>0</v>
      </c>
      <c r="AD275" s="269"/>
      <c r="AE275" s="269" t="s">
        <v>2425</v>
      </c>
      <c r="AF275"/>
      <c r="AG275"/>
      <c r="AH275"/>
      <c r="AI275"/>
    </row>
    <row r="276" spans="1:35" ht="33.75" x14ac:dyDescent="0.25">
      <c r="A276" s="303" t="s">
        <v>2608</v>
      </c>
      <c r="B276" s="303" t="s">
        <v>2415</v>
      </c>
      <c r="C276" s="303" t="s">
        <v>2416</v>
      </c>
      <c r="D276" s="303" t="s">
        <v>2646</v>
      </c>
      <c r="E276" s="304" t="s">
        <v>3041</v>
      </c>
      <c r="F276" s="304" t="s">
        <v>457</v>
      </c>
      <c r="G276" s="304" t="s">
        <v>597</v>
      </c>
      <c r="H276" s="304" t="s">
        <v>598</v>
      </c>
      <c r="I276" s="303" t="s">
        <v>599</v>
      </c>
      <c r="J276" s="305" t="s">
        <v>3020</v>
      </c>
      <c r="K276" s="306">
        <v>2072919</v>
      </c>
      <c r="L276" s="268" t="s">
        <v>563</v>
      </c>
      <c r="M276" s="268"/>
      <c r="N276" s="268"/>
      <c r="O276" s="268"/>
      <c r="P276" s="270"/>
      <c r="Q276" s="270"/>
      <c r="R276" s="270"/>
      <c r="S276" s="271"/>
      <c r="T276" s="270" t="s">
        <v>600</v>
      </c>
      <c r="U276" s="272" t="s">
        <v>2576</v>
      </c>
      <c r="V276" s="268" t="s">
        <v>602</v>
      </c>
      <c r="W276" s="272"/>
      <c r="X276" s="273">
        <v>3267049</v>
      </c>
      <c r="Y276" s="273">
        <v>3267049</v>
      </c>
      <c r="Z276" s="273">
        <v>0</v>
      </c>
      <c r="AA276" s="273">
        <v>0</v>
      </c>
      <c r="AB276" s="274">
        <v>3267049</v>
      </c>
      <c r="AC276" s="274">
        <v>0</v>
      </c>
      <c r="AD276" s="269"/>
      <c r="AE276" s="269" t="s">
        <v>2577</v>
      </c>
      <c r="AF276"/>
      <c r="AG276"/>
      <c r="AH276"/>
      <c r="AI276"/>
    </row>
    <row r="277" spans="1:35" ht="33.75" x14ac:dyDescent="0.25">
      <c r="A277" s="303" t="s">
        <v>2610</v>
      </c>
      <c r="B277" s="303" t="s">
        <v>2415</v>
      </c>
      <c r="C277" s="303" t="s">
        <v>2416</v>
      </c>
      <c r="D277" s="303" t="s">
        <v>2646</v>
      </c>
      <c r="E277" s="304" t="s">
        <v>3043</v>
      </c>
      <c r="F277" s="304" t="s">
        <v>457</v>
      </c>
      <c r="G277" s="304" t="s">
        <v>597</v>
      </c>
      <c r="H277" s="304" t="s">
        <v>598</v>
      </c>
      <c r="I277" s="303" t="s">
        <v>599</v>
      </c>
      <c r="J277" s="305" t="s">
        <v>3020</v>
      </c>
      <c r="K277" s="306">
        <v>2072919</v>
      </c>
      <c r="L277" s="268" t="s">
        <v>563</v>
      </c>
      <c r="M277" s="268"/>
      <c r="N277" s="268"/>
      <c r="O277" s="268"/>
      <c r="P277" s="270"/>
      <c r="Q277" s="270"/>
      <c r="R277" s="270"/>
      <c r="S277" s="271"/>
      <c r="T277" s="270" t="s">
        <v>600</v>
      </c>
      <c r="U277" s="272" t="s">
        <v>2576</v>
      </c>
      <c r="V277" s="268" t="s">
        <v>602</v>
      </c>
      <c r="W277" s="272"/>
      <c r="X277" s="273">
        <v>3267049</v>
      </c>
      <c r="Y277" s="273">
        <v>3267049</v>
      </c>
      <c r="Z277" s="273">
        <v>0</v>
      </c>
      <c r="AA277" s="273">
        <v>0</v>
      </c>
      <c r="AB277" s="274">
        <v>3267049</v>
      </c>
      <c r="AC277" s="274">
        <v>0</v>
      </c>
      <c r="AD277" s="269"/>
      <c r="AE277" s="269" t="s">
        <v>2577</v>
      </c>
      <c r="AF277"/>
      <c r="AG277"/>
      <c r="AH277"/>
      <c r="AI277"/>
    </row>
    <row r="278" spans="1:35" ht="33.75" x14ac:dyDescent="0.25">
      <c r="A278" s="303" t="s">
        <v>2613</v>
      </c>
      <c r="B278" s="303" t="s">
        <v>2415</v>
      </c>
      <c r="C278" s="303" t="s">
        <v>2416</v>
      </c>
      <c r="D278" s="303" t="s">
        <v>2646</v>
      </c>
      <c r="E278" s="304" t="s">
        <v>3045</v>
      </c>
      <c r="F278" s="304" t="s">
        <v>457</v>
      </c>
      <c r="G278" s="304" t="s">
        <v>597</v>
      </c>
      <c r="H278" s="304" t="s">
        <v>598</v>
      </c>
      <c r="I278" s="303" t="s">
        <v>599</v>
      </c>
      <c r="J278" s="305" t="s">
        <v>3020</v>
      </c>
      <c r="K278" s="306">
        <v>2072919</v>
      </c>
      <c r="L278" s="268" t="s">
        <v>563</v>
      </c>
      <c r="M278" s="268"/>
      <c r="N278" s="268"/>
      <c r="O278" s="268"/>
      <c r="P278" s="270"/>
      <c r="Q278" s="270"/>
      <c r="R278" s="270"/>
      <c r="S278" s="271"/>
      <c r="T278" s="270" t="s">
        <v>600</v>
      </c>
      <c r="U278" s="272" t="s">
        <v>2576</v>
      </c>
      <c r="V278" s="268" t="s">
        <v>602</v>
      </c>
      <c r="W278" s="272"/>
      <c r="X278" s="273">
        <v>3267049</v>
      </c>
      <c r="Y278" s="273">
        <v>3267049</v>
      </c>
      <c r="Z278" s="273">
        <v>0</v>
      </c>
      <c r="AA278" s="273">
        <v>0</v>
      </c>
      <c r="AB278" s="274">
        <v>3267049</v>
      </c>
      <c r="AC278" s="274">
        <v>0</v>
      </c>
      <c r="AD278" s="269"/>
      <c r="AE278" s="269" t="s">
        <v>2577</v>
      </c>
      <c r="AF278"/>
      <c r="AG278"/>
      <c r="AH278"/>
      <c r="AI278"/>
    </row>
    <row r="279" spans="1:35" ht="33.75" x14ac:dyDescent="0.25">
      <c r="A279" s="303" t="s">
        <v>2616</v>
      </c>
      <c r="B279" s="303" t="s">
        <v>2415</v>
      </c>
      <c r="C279" s="303" t="s">
        <v>2416</v>
      </c>
      <c r="D279" s="303" t="s">
        <v>2646</v>
      </c>
      <c r="E279" s="304" t="s">
        <v>3047</v>
      </c>
      <c r="F279" s="304" t="s">
        <v>457</v>
      </c>
      <c r="G279" s="304" t="s">
        <v>597</v>
      </c>
      <c r="H279" s="304" t="s">
        <v>598</v>
      </c>
      <c r="I279" s="303" t="s">
        <v>599</v>
      </c>
      <c r="J279" s="305" t="s">
        <v>3020</v>
      </c>
      <c r="K279" s="306">
        <v>2072919</v>
      </c>
      <c r="L279" s="268" t="s">
        <v>563</v>
      </c>
      <c r="M279" s="268"/>
      <c r="N279" s="268"/>
      <c r="O279" s="268"/>
      <c r="P279" s="270"/>
      <c r="Q279" s="270"/>
      <c r="R279" s="270"/>
      <c r="S279" s="271"/>
      <c r="T279" s="270" t="s">
        <v>600</v>
      </c>
      <c r="U279" s="272" t="s">
        <v>2576</v>
      </c>
      <c r="V279" s="268" t="s">
        <v>602</v>
      </c>
      <c r="W279" s="272"/>
      <c r="X279" s="273">
        <v>3267049</v>
      </c>
      <c r="Y279" s="273">
        <v>3267049</v>
      </c>
      <c r="Z279" s="273">
        <v>0</v>
      </c>
      <c r="AA279" s="273">
        <v>0</v>
      </c>
      <c r="AB279" s="274">
        <v>3267049</v>
      </c>
      <c r="AC279" s="274">
        <v>0</v>
      </c>
      <c r="AD279" s="269"/>
      <c r="AE279" s="269" t="s">
        <v>2577</v>
      </c>
      <c r="AF279"/>
      <c r="AG279"/>
      <c r="AH279"/>
      <c r="AI279"/>
    </row>
    <row r="280" spans="1:35" ht="33.75" x14ac:dyDescent="0.25">
      <c r="A280" s="303" t="s">
        <v>2618</v>
      </c>
      <c r="B280" s="303" t="s">
        <v>2415</v>
      </c>
      <c r="C280" s="303" t="s">
        <v>2416</v>
      </c>
      <c r="D280" s="303" t="s">
        <v>2646</v>
      </c>
      <c r="E280" s="304" t="s">
        <v>3049</v>
      </c>
      <c r="F280" s="304" t="s">
        <v>457</v>
      </c>
      <c r="G280" s="304" t="s">
        <v>597</v>
      </c>
      <c r="H280" s="304" t="s">
        <v>598</v>
      </c>
      <c r="I280" s="303" t="s">
        <v>599</v>
      </c>
      <c r="J280" s="305" t="s">
        <v>3020</v>
      </c>
      <c r="K280" s="306">
        <v>2072919</v>
      </c>
      <c r="L280" s="268" t="s">
        <v>5605</v>
      </c>
      <c r="M280" s="268"/>
      <c r="N280" s="268"/>
      <c r="O280" s="268"/>
      <c r="P280" s="270"/>
      <c r="Q280" s="270"/>
      <c r="R280" s="270"/>
      <c r="S280" s="271"/>
      <c r="T280" s="270" t="s">
        <v>600</v>
      </c>
      <c r="U280" s="272" t="s">
        <v>3010</v>
      </c>
      <c r="V280" s="268" t="s">
        <v>602</v>
      </c>
      <c r="W280" s="272"/>
      <c r="X280" s="273">
        <v>1068211.1599999999</v>
      </c>
      <c r="Y280" s="273">
        <v>1068211.1599999999</v>
      </c>
      <c r="Z280" s="273">
        <v>0</v>
      </c>
      <c r="AA280" s="273">
        <v>0</v>
      </c>
      <c r="AB280" s="274">
        <v>1068211.1599999999</v>
      </c>
      <c r="AC280" s="274">
        <v>0</v>
      </c>
      <c r="AD280" s="269"/>
      <c r="AE280" s="269" t="s">
        <v>3011</v>
      </c>
      <c r="AF280"/>
      <c r="AG280"/>
      <c r="AH280"/>
      <c r="AI280"/>
    </row>
    <row r="281" spans="1:35" ht="33.75" x14ac:dyDescent="0.25">
      <c r="A281" s="303" t="s">
        <v>2620</v>
      </c>
      <c r="B281" s="303" t="s">
        <v>2415</v>
      </c>
      <c r="C281" s="303" t="s">
        <v>2416</v>
      </c>
      <c r="D281" s="303" t="s">
        <v>2646</v>
      </c>
      <c r="E281" s="304" t="s">
        <v>3051</v>
      </c>
      <c r="F281" s="304" t="s">
        <v>457</v>
      </c>
      <c r="G281" s="304" t="s">
        <v>597</v>
      </c>
      <c r="H281" s="304" t="s">
        <v>598</v>
      </c>
      <c r="I281" s="303" t="s">
        <v>599</v>
      </c>
      <c r="J281" s="305" t="s">
        <v>3020</v>
      </c>
      <c r="K281" s="306">
        <v>2072919</v>
      </c>
      <c r="L281" s="268" t="s">
        <v>563</v>
      </c>
      <c r="M281" s="268"/>
      <c r="N281" s="268"/>
      <c r="O281" s="268"/>
      <c r="P281" s="270"/>
      <c r="Q281" s="270"/>
      <c r="R281" s="270"/>
      <c r="S281" s="271"/>
      <c r="T281" s="270" t="s">
        <v>600</v>
      </c>
      <c r="U281" s="272" t="s">
        <v>3010</v>
      </c>
      <c r="V281" s="268" t="s">
        <v>602</v>
      </c>
      <c r="W281" s="272"/>
      <c r="X281" s="273">
        <v>1068211.1599999999</v>
      </c>
      <c r="Y281" s="273">
        <v>1068211.1599999999</v>
      </c>
      <c r="Z281" s="273">
        <v>0</v>
      </c>
      <c r="AA281" s="273">
        <v>0</v>
      </c>
      <c r="AB281" s="274">
        <v>1068211.1599999999</v>
      </c>
      <c r="AC281" s="274">
        <v>0</v>
      </c>
      <c r="AD281" s="269"/>
      <c r="AE281" s="269" t="s">
        <v>3011</v>
      </c>
      <c r="AF281"/>
      <c r="AG281"/>
      <c r="AH281"/>
      <c r="AI281"/>
    </row>
    <row r="282" spans="1:35" ht="33.75" x14ac:dyDescent="0.25">
      <c r="A282" s="303" t="s">
        <v>2622</v>
      </c>
      <c r="B282" s="303" t="s">
        <v>2415</v>
      </c>
      <c r="C282" s="303" t="s">
        <v>2416</v>
      </c>
      <c r="D282" s="303" t="s">
        <v>2646</v>
      </c>
      <c r="E282" s="304" t="s">
        <v>3053</v>
      </c>
      <c r="F282" s="304" t="s">
        <v>457</v>
      </c>
      <c r="G282" s="304" t="s">
        <v>597</v>
      </c>
      <c r="H282" s="304" t="s">
        <v>598</v>
      </c>
      <c r="I282" s="303" t="s">
        <v>599</v>
      </c>
      <c r="J282" s="305" t="s">
        <v>3020</v>
      </c>
      <c r="K282" s="306">
        <v>2072919</v>
      </c>
      <c r="L282" s="268" t="s">
        <v>563</v>
      </c>
      <c r="M282" s="268"/>
      <c r="N282" s="268"/>
      <c r="O282" s="268"/>
      <c r="P282" s="270"/>
      <c r="Q282" s="270"/>
      <c r="R282" s="270"/>
      <c r="S282" s="271"/>
      <c r="T282" s="270" t="s">
        <v>600</v>
      </c>
      <c r="U282" s="272" t="s">
        <v>3010</v>
      </c>
      <c r="V282" s="268" t="s">
        <v>602</v>
      </c>
      <c r="W282" s="272"/>
      <c r="X282" s="273">
        <v>1068211.1599999999</v>
      </c>
      <c r="Y282" s="273">
        <v>1068211.1599999999</v>
      </c>
      <c r="Z282" s="273">
        <v>0</v>
      </c>
      <c r="AA282" s="273">
        <v>0</v>
      </c>
      <c r="AB282" s="274">
        <v>1068211.1599999999</v>
      </c>
      <c r="AC282" s="274">
        <v>0</v>
      </c>
      <c r="AD282" s="269"/>
      <c r="AE282" s="269" t="s">
        <v>3011</v>
      </c>
      <c r="AF282"/>
      <c r="AG282"/>
      <c r="AH282"/>
      <c r="AI282"/>
    </row>
    <row r="283" spans="1:35" ht="33.75" x14ac:dyDescent="0.25">
      <c r="A283" s="303" t="s">
        <v>2624</v>
      </c>
      <c r="B283" s="303" t="s">
        <v>2415</v>
      </c>
      <c r="C283" s="303" t="s">
        <v>2416</v>
      </c>
      <c r="D283" s="303" t="s">
        <v>2646</v>
      </c>
      <c r="E283" s="304" t="s">
        <v>3055</v>
      </c>
      <c r="F283" s="304" t="s">
        <v>457</v>
      </c>
      <c r="G283" s="304" t="s">
        <v>597</v>
      </c>
      <c r="H283" s="304" t="s">
        <v>598</v>
      </c>
      <c r="I283" s="303" t="s">
        <v>599</v>
      </c>
      <c r="J283" s="305" t="s">
        <v>3020</v>
      </c>
      <c r="K283" s="306">
        <v>2072919</v>
      </c>
      <c r="L283" s="268" t="s">
        <v>563</v>
      </c>
      <c r="M283" s="268"/>
      <c r="N283" s="268"/>
      <c r="O283" s="268"/>
      <c r="P283" s="270"/>
      <c r="Q283" s="270"/>
      <c r="R283" s="270"/>
      <c r="S283" s="271"/>
      <c r="T283" s="270" t="s">
        <v>600</v>
      </c>
      <c r="U283" s="272" t="s">
        <v>3010</v>
      </c>
      <c r="V283" s="268" t="s">
        <v>602</v>
      </c>
      <c r="W283" s="272"/>
      <c r="X283" s="273">
        <v>1068211.1599999999</v>
      </c>
      <c r="Y283" s="273">
        <v>1068211.1599999999</v>
      </c>
      <c r="Z283" s="273">
        <v>0</v>
      </c>
      <c r="AA283" s="273">
        <v>0</v>
      </c>
      <c r="AB283" s="274">
        <v>1068211.1599999999</v>
      </c>
      <c r="AC283" s="274">
        <v>0</v>
      </c>
      <c r="AD283" s="269"/>
      <c r="AE283" s="269" t="s">
        <v>3011</v>
      </c>
      <c r="AF283"/>
      <c r="AG283"/>
      <c r="AH283"/>
      <c r="AI283"/>
    </row>
    <row r="284" spans="1:35" ht="33.75" x14ac:dyDescent="0.25">
      <c r="A284" s="303" t="s">
        <v>2626</v>
      </c>
      <c r="B284" s="303" t="s">
        <v>2415</v>
      </c>
      <c r="C284" s="303" t="s">
        <v>2416</v>
      </c>
      <c r="D284" s="303" t="s">
        <v>2646</v>
      </c>
      <c r="E284" s="304" t="s">
        <v>3057</v>
      </c>
      <c r="F284" s="304" t="s">
        <v>457</v>
      </c>
      <c r="G284" s="304" t="s">
        <v>597</v>
      </c>
      <c r="H284" s="304" t="s">
        <v>598</v>
      </c>
      <c r="I284" s="303" t="s">
        <v>599</v>
      </c>
      <c r="J284" s="305" t="s">
        <v>3020</v>
      </c>
      <c r="K284" s="306">
        <v>2072919</v>
      </c>
      <c r="L284" s="268" t="s">
        <v>563</v>
      </c>
      <c r="M284" s="268"/>
      <c r="N284" s="268"/>
      <c r="O284" s="268"/>
      <c r="P284" s="270"/>
      <c r="Q284" s="270"/>
      <c r="R284" s="270"/>
      <c r="S284" s="271"/>
      <c r="T284" s="270" t="s">
        <v>600</v>
      </c>
      <c r="U284" s="272" t="s">
        <v>3020</v>
      </c>
      <c r="V284" s="268" t="s">
        <v>602</v>
      </c>
      <c r="W284" s="272"/>
      <c r="X284" s="273">
        <v>2072919</v>
      </c>
      <c r="Y284" s="273">
        <v>2072919</v>
      </c>
      <c r="Z284" s="273">
        <v>0</v>
      </c>
      <c r="AA284" s="273">
        <v>0</v>
      </c>
      <c r="AB284" s="274">
        <v>2072919</v>
      </c>
      <c r="AC284" s="274">
        <v>0</v>
      </c>
      <c r="AD284" s="269"/>
      <c r="AE284" s="269" t="s">
        <v>3021</v>
      </c>
      <c r="AF284"/>
      <c r="AG284"/>
      <c r="AH284"/>
      <c r="AI284"/>
    </row>
    <row r="285" spans="1:35" ht="33.75" x14ac:dyDescent="0.25">
      <c r="A285" s="303" t="s">
        <v>2628</v>
      </c>
      <c r="B285" s="303" t="s">
        <v>2415</v>
      </c>
      <c r="C285" s="303" t="s">
        <v>2416</v>
      </c>
      <c r="D285" s="303" t="s">
        <v>2646</v>
      </c>
      <c r="E285" s="304" t="s">
        <v>3059</v>
      </c>
      <c r="F285" s="304" t="s">
        <v>457</v>
      </c>
      <c r="G285" s="304" t="s">
        <v>597</v>
      </c>
      <c r="H285" s="304" t="s">
        <v>598</v>
      </c>
      <c r="I285" s="303" t="s">
        <v>599</v>
      </c>
      <c r="J285" s="305" t="s">
        <v>3020</v>
      </c>
      <c r="K285" s="306">
        <v>2072919</v>
      </c>
      <c r="L285" s="268" t="s">
        <v>563</v>
      </c>
      <c r="M285" s="268"/>
      <c r="N285" s="268"/>
      <c r="O285" s="268"/>
      <c r="P285" s="270"/>
      <c r="Q285" s="270"/>
      <c r="R285" s="270"/>
      <c r="S285" s="271"/>
      <c r="T285" s="270" t="s">
        <v>600</v>
      </c>
      <c r="U285" s="272" t="s">
        <v>3020</v>
      </c>
      <c r="V285" s="268" t="s">
        <v>602</v>
      </c>
      <c r="W285" s="272"/>
      <c r="X285" s="273">
        <v>2072919</v>
      </c>
      <c r="Y285" s="273">
        <v>2072919</v>
      </c>
      <c r="Z285" s="273">
        <v>0</v>
      </c>
      <c r="AA285" s="273">
        <v>0</v>
      </c>
      <c r="AB285" s="274">
        <v>2072919</v>
      </c>
      <c r="AC285" s="274">
        <v>0</v>
      </c>
      <c r="AD285" s="269"/>
      <c r="AE285" s="269" t="s">
        <v>3021</v>
      </c>
      <c r="AF285"/>
      <c r="AG285"/>
      <c r="AH285"/>
      <c r="AI285"/>
    </row>
    <row r="286" spans="1:35" ht="33.75" x14ac:dyDescent="0.25">
      <c r="A286" s="303" t="s">
        <v>2630</v>
      </c>
      <c r="B286" s="303" t="s">
        <v>2415</v>
      </c>
      <c r="C286" s="303" t="s">
        <v>2416</v>
      </c>
      <c r="D286" s="303" t="s">
        <v>2646</v>
      </c>
      <c r="E286" s="304" t="s">
        <v>3061</v>
      </c>
      <c r="F286" s="304" t="s">
        <v>457</v>
      </c>
      <c r="G286" s="304" t="s">
        <v>597</v>
      </c>
      <c r="H286" s="304" t="s">
        <v>598</v>
      </c>
      <c r="I286" s="303" t="s">
        <v>599</v>
      </c>
      <c r="J286" s="305" t="s">
        <v>3020</v>
      </c>
      <c r="K286" s="306">
        <v>2072919</v>
      </c>
      <c r="L286" s="268" t="s">
        <v>563</v>
      </c>
      <c r="M286" s="268"/>
      <c r="N286" s="268"/>
      <c r="O286" s="268"/>
      <c r="P286" s="270"/>
      <c r="Q286" s="270"/>
      <c r="R286" s="270"/>
      <c r="S286" s="271"/>
      <c r="T286" s="270" t="s">
        <v>600</v>
      </c>
      <c r="U286" s="272" t="s">
        <v>3020</v>
      </c>
      <c r="V286" s="268" t="s">
        <v>602</v>
      </c>
      <c r="W286" s="272"/>
      <c r="X286" s="273">
        <v>2072919</v>
      </c>
      <c r="Y286" s="273">
        <v>2072919</v>
      </c>
      <c r="Z286" s="273">
        <v>0</v>
      </c>
      <c r="AA286" s="273">
        <v>0</v>
      </c>
      <c r="AB286" s="274">
        <v>2072919</v>
      </c>
      <c r="AC286" s="274">
        <v>0</v>
      </c>
      <c r="AD286" s="269"/>
      <c r="AE286" s="269" t="s">
        <v>3021</v>
      </c>
      <c r="AF286"/>
      <c r="AG286"/>
      <c r="AH286"/>
      <c r="AI286"/>
    </row>
    <row r="287" spans="1:35" ht="33.75" x14ac:dyDescent="0.25">
      <c r="A287" s="303" t="s">
        <v>2632</v>
      </c>
      <c r="B287" s="303" t="s">
        <v>2415</v>
      </c>
      <c r="C287" s="303" t="s">
        <v>2416</v>
      </c>
      <c r="D287" s="303" t="s">
        <v>2646</v>
      </c>
      <c r="E287" s="304" t="s">
        <v>3063</v>
      </c>
      <c r="F287" s="304" t="s">
        <v>457</v>
      </c>
      <c r="G287" s="304" t="s">
        <v>597</v>
      </c>
      <c r="H287" s="304" t="s">
        <v>598</v>
      </c>
      <c r="I287" s="303" t="s">
        <v>599</v>
      </c>
      <c r="J287" s="305" t="s">
        <v>3020</v>
      </c>
      <c r="K287" s="306">
        <v>2072919</v>
      </c>
      <c r="L287" s="268" t="s">
        <v>563</v>
      </c>
      <c r="M287" s="268"/>
      <c r="N287" s="268"/>
      <c r="O287" s="268"/>
      <c r="P287" s="270"/>
      <c r="Q287" s="270"/>
      <c r="R287" s="270"/>
      <c r="S287" s="271"/>
      <c r="T287" s="270" t="s">
        <v>600</v>
      </c>
      <c r="U287" s="272" t="s">
        <v>3020</v>
      </c>
      <c r="V287" s="268" t="s">
        <v>602</v>
      </c>
      <c r="W287" s="272"/>
      <c r="X287" s="273">
        <v>2072919</v>
      </c>
      <c r="Y287" s="273">
        <v>2072919</v>
      </c>
      <c r="Z287" s="273">
        <v>0</v>
      </c>
      <c r="AA287" s="273">
        <v>0</v>
      </c>
      <c r="AB287" s="274">
        <v>2072919</v>
      </c>
      <c r="AC287" s="274">
        <v>0</v>
      </c>
      <c r="AD287" s="269"/>
      <c r="AE287" s="269" t="s">
        <v>3021</v>
      </c>
      <c r="AF287"/>
      <c r="AG287"/>
      <c r="AH287"/>
      <c r="AI287"/>
    </row>
    <row r="288" spans="1:35" ht="33.75" x14ac:dyDescent="0.25">
      <c r="A288" s="303" t="s">
        <v>2634</v>
      </c>
      <c r="B288" s="303" t="s">
        <v>2415</v>
      </c>
      <c r="C288" s="303" t="s">
        <v>2416</v>
      </c>
      <c r="D288" s="303" t="s">
        <v>2646</v>
      </c>
      <c r="E288" s="304" t="s">
        <v>3065</v>
      </c>
      <c r="F288" s="304" t="s">
        <v>457</v>
      </c>
      <c r="G288" s="304" t="s">
        <v>597</v>
      </c>
      <c r="H288" s="304" t="s">
        <v>598</v>
      </c>
      <c r="I288" s="303" t="s">
        <v>599</v>
      </c>
      <c r="J288" s="305" t="s">
        <v>3020</v>
      </c>
      <c r="K288" s="306">
        <v>2072919</v>
      </c>
      <c r="L288" s="268" t="s">
        <v>563</v>
      </c>
      <c r="M288" s="268"/>
      <c r="N288" s="268"/>
      <c r="O288" s="268"/>
      <c r="P288" s="270"/>
      <c r="Q288" s="270"/>
      <c r="R288" s="270"/>
      <c r="S288" s="271"/>
      <c r="T288" s="270" t="s">
        <v>600</v>
      </c>
      <c r="U288" s="272" t="s">
        <v>3020</v>
      </c>
      <c r="V288" s="268" t="s">
        <v>602</v>
      </c>
      <c r="W288" s="272"/>
      <c r="X288" s="273">
        <v>2072919</v>
      </c>
      <c r="Y288" s="273">
        <v>2072919</v>
      </c>
      <c r="Z288" s="273">
        <v>0</v>
      </c>
      <c r="AA288" s="273">
        <v>0</v>
      </c>
      <c r="AB288" s="274">
        <v>2072919</v>
      </c>
      <c r="AC288" s="274">
        <v>0</v>
      </c>
      <c r="AD288" s="269"/>
      <c r="AE288" s="269" t="s">
        <v>3021</v>
      </c>
      <c r="AF288"/>
      <c r="AG288"/>
      <c r="AH288"/>
      <c r="AI288"/>
    </row>
    <row r="289" spans="1:35" ht="33.75" x14ac:dyDescent="0.25">
      <c r="A289" s="303" t="s">
        <v>2636</v>
      </c>
      <c r="B289" s="303" t="s">
        <v>2415</v>
      </c>
      <c r="C289" s="303" t="s">
        <v>2416</v>
      </c>
      <c r="D289" s="303" t="s">
        <v>2646</v>
      </c>
      <c r="E289" s="304" t="s">
        <v>3067</v>
      </c>
      <c r="F289" s="304" t="s">
        <v>457</v>
      </c>
      <c r="G289" s="304" t="s">
        <v>597</v>
      </c>
      <c r="H289" s="304" t="s">
        <v>598</v>
      </c>
      <c r="I289" s="303" t="s">
        <v>599</v>
      </c>
      <c r="J289" s="305" t="s">
        <v>3020</v>
      </c>
      <c r="K289" s="306">
        <v>2072919</v>
      </c>
      <c r="L289" s="268" t="s">
        <v>563</v>
      </c>
      <c r="M289" s="268"/>
      <c r="N289" s="268"/>
      <c r="O289" s="268"/>
      <c r="P289" s="270"/>
      <c r="Q289" s="270"/>
      <c r="R289" s="270"/>
      <c r="S289" s="271"/>
      <c r="T289" s="270" t="s">
        <v>600</v>
      </c>
      <c r="U289" s="272" t="s">
        <v>3020</v>
      </c>
      <c r="V289" s="268" t="s">
        <v>602</v>
      </c>
      <c r="W289" s="272"/>
      <c r="X289" s="273">
        <v>2072919</v>
      </c>
      <c r="Y289" s="273">
        <v>2072919</v>
      </c>
      <c r="Z289" s="273">
        <v>0</v>
      </c>
      <c r="AA289" s="273">
        <v>0</v>
      </c>
      <c r="AB289" s="274">
        <v>2072919</v>
      </c>
      <c r="AC289" s="274">
        <v>0</v>
      </c>
      <c r="AD289" s="269"/>
      <c r="AE289" s="269" t="s">
        <v>3021</v>
      </c>
      <c r="AF289"/>
      <c r="AG289"/>
      <c r="AH289"/>
      <c r="AI289"/>
    </row>
    <row r="290" spans="1:35" ht="33.75" x14ac:dyDescent="0.25">
      <c r="A290" s="303" t="s">
        <v>2638</v>
      </c>
      <c r="B290" s="303" t="s">
        <v>2415</v>
      </c>
      <c r="C290" s="303" t="s">
        <v>2416</v>
      </c>
      <c r="D290" s="303" t="s">
        <v>2646</v>
      </c>
      <c r="E290" s="304" t="s">
        <v>3069</v>
      </c>
      <c r="F290" s="304" t="s">
        <v>457</v>
      </c>
      <c r="G290" s="304" t="s">
        <v>597</v>
      </c>
      <c r="H290" s="304" t="s">
        <v>598</v>
      </c>
      <c r="I290" s="303" t="s">
        <v>599</v>
      </c>
      <c r="J290" s="305" t="s">
        <v>3020</v>
      </c>
      <c r="K290" s="306">
        <v>2072919</v>
      </c>
      <c r="L290" s="268" t="s">
        <v>563</v>
      </c>
      <c r="M290" s="268"/>
      <c r="N290" s="268"/>
      <c r="O290" s="268"/>
      <c r="P290" s="270"/>
      <c r="Q290" s="270"/>
      <c r="R290" s="270"/>
      <c r="S290" s="271"/>
      <c r="T290" s="270" t="s">
        <v>600</v>
      </c>
      <c r="U290" s="272" t="s">
        <v>3020</v>
      </c>
      <c r="V290" s="268" t="s">
        <v>602</v>
      </c>
      <c r="W290" s="272"/>
      <c r="X290" s="273">
        <v>2072919</v>
      </c>
      <c r="Y290" s="273">
        <v>2072919</v>
      </c>
      <c r="Z290" s="273">
        <v>0</v>
      </c>
      <c r="AA290" s="273">
        <v>0</v>
      </c>
      <c r="AB290" s="274">
        <v>2072919</v>
      </c>
      <c r="AC290" s="274">
        <v>0</v>
      </c>
      <c r="AD290" s="269"/>
      <c r="AE290" s="269" t="s">
        <v>3021</v>
      </c>
      <c r="AF290"/>
      <c r="AG290"/>
      <c r="AH290"/>
      <c r="AI290"/>
    </row>
    <row r="291" spans="1:35" ht="33.75" x14ac:dyDescent="0.25">
      <c r="A291" s="303" t="s">
        <v>2640</v>
      </c>
      <c r="B291" s="303" t="s">
        <v>2415</v>
      </c>
      <c r="C291" s="303" t="s">
        <v>2416</v>
      </c>
      <c r="D291" s="303" t="s">
        <v>2646</v>
      </c>
      <c r="E291" s="304" t="s">
        <v>3071</v>
      </c>
      <c r="F291" s="304" t="s">
        <v>457</v>
      </c>
      <c r="G291" s="304" t="s">
        <v>597</v>
      </c>
      <c r="H291" s="304" t="s">
        <v>598</v>
      </c>
      <c r="I291" s="303" t="s">
        <v>599</v>
      </c>
      <c r="J291" s="305" t="s">
        <v>3020</v>
      </c>
      <c r="K291" s="306">
        <v>2072919</v>
      </c>
      <c r="L291" s="268" t="s">
        <v>563</v>
      </c>
      <c r="M291" s="268"/>
      <c r="N291" s="268"/>
      <c r="O291" s="268"/>
      <c r="P291" s="270"/>
      <c r="Q291" s="270"/>
      <c r="R291" s="270"/>
      <c r="S291" s="271"/>
      <c r="T291" s="270" t="s">
        <v>600</v>
      </c>
      <c r="U291" s="272" t="s">
        <v>3020</v>
      </c>
      <c r="V291" s="268" t="s">
        <v>602</v>
      </c>
      <c r="W291" s="272"/>
      <c r="X291" s="273">
        <v>2072919</v>
      </c>
      <c r="Y291" s="273">
        <v>2072919</v>
      </c>
      <c r="Z291" s="273">
        <v>0</v>
      </c>
      <c r="AA291" s="273">
        <v>0</v>
      </c>
      <c r="AB291" s="274">
        <v>2072919</v>
      </c>
      <c r="AC291" s="274">
        <v>0</v>
      </c>
      <c r="AD291" s="269"/>
      <c r="AE291" s="269" t="s">
        <v>3021</v>
      </c>
      <c r="AF291"/>
      <c r="AG291"/>
      <c r="AH291"/>
      <c r="AI291"/>
    </row>
    <row r="292" spans="1:35" ht="33.75" x14ac:dyDescent="0.25">
      <c r="A292" s="303" t="s">
        <v>2642</v>
      </c>
      <c r="B292" s="303" t="s">
        <v>2415</v>
      </c>
      <c r="C292" s="303" t="s">
        <v>2416</v>
      </c>
      <c r="D292" s="303" t="s">
        <v>2646</v>
      </c>
      <c r="E292" s="304" t="s">
        <v>3073</v>
      </c>
      <c r="F292" s="304" t="s">
        <v>457</v>
      </c>
      <c r="G292" s="304" t="s">
        <v>597</v>
      </c>
      <c r="H292" s="304" t="s">
        <v>598</v>
      </c>
      <c r="I292" s="303" t="s">
        <v>599</v>
      </c>
      <c r="J292" s="305" t="s">
        <v>3020</v>
      </c>
      <c r="K292" s="306">
        <v>2072919</v>
      </c>
      <c r="L292" s="268" t="s">
        <v>563</v>
      </c>
      <c r="M292" s="268"/>
      <c r="N292" s="268"/>
      <c r="O292" s="268"/>
      <c r="P292" s="270"/>
      <c r="Q292" s="270"/>
      <c r="R292" s="270"/>
      <c r="S292" s="271"/>
      <c r="T292" s="270" t="s">
        <v>600</v>
      </c>
      <c r="U292" s="272" t="s">
        <v>3020</v>
      </c>
      <c r="V292" s="268" t="s">
        <v>602</v>
      </c>
      <c r="W292" s="272"/>
      <c r="X292" s="273">
        <v>2072919</v>
      </c>
      <c r="Y292" s="273">
        <v>2072919</v>
      </c>
      <c r="Z292" s="273">
        <v>0</v>
      </c>
      <c r="AA292" s="273">
        <v>0</v>
      </c>
      <c r="AB292" s="274">
        <v>2072919</v>
      </c>
      <c r="AC292" s="274">
        <v>0</v>
      </c>
      <c r="AD292" s="269"/>
      <c r="AE292" s="269" t="s">
        <v>3021</v>
      </c>
      <c r="AF292"/>
      <c r="AG292"/>
      <c r="AH292"/>
      <c r="AI292"/>
    </row>
    <row r="293" spans="1:35" ht="33.75" x14ac:dyDescent="0.25">
      <c r="A293" s="303" t="s">
        <v>2644</v>
      </c>
      <c r="B293" s="303" t="s">
        <v>2415</v>
      </c>
      <c r="C293" s="303" t="s">
        <v>2416</v>
      </c>
      <c r="D293" s="303" t="s">
        <v>2646</v>
      </c>
      <c r="E293" s="304" t="s">
        <v>3075</v>
      </c>
      <c r="F293" s="304" t="s">
        <v>457</v>
      </c>
      <c r="G293" s="304" t="s">
        <v>597</v>
      </c>
      <c r="H293" s="304" t="s">
        <v>598</v>
      </c>
      <c r="I293" s="303" t="s">
        <v>599</v>
      </c>
      <c r="J293" s="305" t="s">
        <v>3020</v>
      </c>
      <c r="K293" s="306">
        <v>2072919</v>
      </c>
      <c r="L293" s="268" t="s">
        <v>563</v>
      </c>
      <c r="M293" s="268"/>
      <c r="N293" s="268"/>
      <c r="O293" s="268"/>
      <c r="P293" s="270"/>
      <c r="Q293" s="270"/>
      <c r="R293" s="270"/>
      <c r="S293" s="271"/>
      <c r="T293" s="270" t="s">
        <v>600</v>
      </c>
      <c r="U293" s="272" t="s">
        <v>3020</v>
      </c>
      <c r="V293" s="268" t="s">
        <v>602</v>
      </c>
      <c r="W293" s="272"/>
      <c r="X293" s="273">
        <v>2072919</v>
      </c>
      <c r="Y293" s="273">
        <v>2072919</v>
      </c>
      <c r="Z293" s="273">
        <v>0</v>
      </c>
      <c r="AA293" s="273">
        <v>0</v>
      </c>
      <c r="AB293" s="274">
        <v>2072919</v>
      </c>
      <c r="AC293" s="274">
        <v>0</v>
      </c>
      <c r="AD293" s="269"/>
      <c r="AE293" s="269" t="s">
        <v>3021</v>
      </c>
      <c r="AF293"/>
      <c r="AG293"/>
      <c r="AH293"/>
      <c r="AI293"/>
    </row>
    <row r="294" spans="1:35" ht="33.75" x14ac:dyDescent="0.25">
      <c r="A294" s="303" t="s">
        <v>2650</v>
      </c>
      <c r="B294" s="303" t="s">
        <v>2415</v>
      </c>
      <c r="C294" s="303" t="s">
        <v>2416</v>
      </c>
      <c r="D294" s="303" t="s">
        <v>2646</v>
      </c>
      <c r="E294" s="304" t="s">
        <v>3077</v>
      </c>
      <c r="F294" s="304" t="s">
        <v>457</v>
      </c>
      <c r="G294" s="304" t="s">
        <v>597</v>
      </c>
      <c r="H294" s="304" t="s">
        <v>598</v>
      </c>
      <c r="I294" s="303" t="s">
        <v>599</v>
      </c>
      <c r="J294" s="305" t="s">
        <v>3020</v>
      </c>
      <c r="K294" s="306">
        <v>2072919</v>
      </c>
      <c r="L294" s="268" t="s">
        <v>563</v>
      </c>
      <c r="M294" s="268"/>
      <c r="N294" s="268"/>
      <c r="O294" s="268"/>
      <c r="P294" s="270"/>
      <c r="Q294" s="270"/>
      <c r="R294" s="270"/>
      <c r="S294" s="271"/>
      <c r="T294" s="270" t="s">
        <v>600</v>
      </c>
      <c r="U294" s="272" t="s">
        <v>3020</v>
      </c>
      <c r="V294" s="268" t="s">
        <v>602</v>
      </c>
      <c r="W294" s="272"/>
      <c r="X294" s="273">
        <v>2072919</v>
      </c>
      <c r="Y294" s="273">
        <v>2072919</v>
      </c>
      <c r="Z294" s="273">
        <v>0</v>
      </c>
      <c r="AA294" s="273">
        <v>0</v>
      </c>
      <c r="AB294" s="274">
        <v>2072919</v>
      </c>
      <c r="AC294" s="274">
        <v>0</v>
      </c>
      <c r="AD294" s="269"/>
      <c r="AE294" s="269" t="s">
        <v>3021</v>
      </c>
      <c r="AF294"/>
      <c r="AG294"/>
      <c r="AH294"/>
      <c r="AI294"/>
    </row>
    <row r="295" spans="1:35" ht="33.75" x14ac:dyDescent="0.25">
      <c r="A295" s="303" t="s">
        <v>2652</v>
      </c>
      <c r="B295" s="303" t="s">
        <v>2415</v>
      </c>
      <c r="C295" s="303" t="s">
        <v>2416</v>
      </c>
      <c r="D295" s="303" t="s">
        <v>2646</v>
      </c>
      <c r="E295" s="304" t="s">
        <v>3079</v>
      </c>
      <c r="F295" s="304" t="s">
        <v>457</v>
      </c>
      <c r="G295" s="304" t="s">
        <v>597</v>
      </c>
      <c r="H295" s="304" t="s">
        <v>598</v>
      </c>
      <c r="I295" s="303" t="s">
        <v>599</v>
      </c>
      <c r="J295" s="305" t="s">
        <v>3020</v>
      </c>
      <c r="K295" s="306">
        <v>2072919</v>
      </c>
      <c r="L295" s="268" t="s">
        <v>563</v>
      </c>
      <c r="M295" s="268"/>
      <c r="N295" s="268"/>
      <c r="O295" s="268"/>
      <c r="P295" s="270"/>
      <c r="Q295" s="270"/>
      <c r="R295" s="270"/>
      <c r="S295" s="271"/>
      <c r="T295" s="270" t="s">
        <v>600</v>
      </c>
      <c r="U295" s="272" t="s">
        <v>3020</v>
      </c>
      <c r="V295" s="268" t="s">
        <v>602</v>
      </c>
      <c r="W295" s="272"/>
      <c r="X295" s="273">
        <v>2072919</v>
      </c>
      <c r="Y295" s="273">
        <v>2072919</v>
      </c>
      <c r="Z295" s="273">
        <v>0</v>
      </c>
      <c r="AA295" s="273">
        <v>0</v>
      </c>
      <c r="AB295" s="274">
        <v>2072919</v>
      </c>
      <c r="AC295" s="274">
        <v>0</v>
      </c>
      <c r="AD295" s="269"/>
      <c r="AE295" s="269" t="s">
        <v>3021</v>
      </c>
      <c r="AF295"/>
      <c r="AG295"/>
      <c r="AH295"/>
      <c r="AI295"/>
    </row>
    <row r="296" spans="1:35" ht="33.75" x14ac:dyDescent="0.25">
      <c r="A296" s="303" t="s">
        <v>2654</v>
      </c>
      <c r="B296" s="303" t="s">
        <v>2415</v>
      </c>
      <c r="C296" s="303" t="s">
        <v>2416</v>
      </c>
      <c r="D296" s="303" t="s">
        <v>2646</v>
      </c>
      <c r="E296" s="304" t="s">
        <v>3081</v>
      </c>
      <c r="F296" s="304" t="s">
        <v>457</v>
      </c>
      <c r="G296" s="304" t="s">
        <v>597</v>
      </c>
      <c r="H296" s="304" t="s">
        <v>598</v>
      </c>
      <c r="I296" s="303" t="s">
        <v>599</v>
      </c>
      <c r="J296" s="305" t="s">
        <v>3020</v>
      </c>
      <c r="K296" s="306">
        <v>2072919</v>
      </c>
      <c r="L296" s="268" t="s">
        <v>563</v>
      </c>
      <c r="M296" s="268"/>
      <c r="N296" s="268"/>
      <c r="O296" s="268"/>
      <c r="P296" s="270"/>
      <c r="Q296" s="270"/>
      <c r="R296" s="270"/>
      <c r="S296" s="271"/>
      <c r="T296" s="270" t="s">
        <v>600</v>
      </c>
      <c r="U296" s="272" t="s">
        <v>3020</v>
      </c>
      <c r="V296" s="268" t="s">
        <v>602</v>
      </c>
      <c r="W296" s="272"/>
      <c r="X296" s="273">
        <v>2072919</v>
      </c>
      <c r="Y296" s="273">
        <v>2072919</v>
      </c>
      <c r="Z296" s="273">
        <v>0</v>
      </c>
      <c r="AA296" s="273">
        <v>0</v>
      </c>
      <c r="AB296" s="274">
        <v>2072919</v>
      </c>
      <c r="AC296" s="274">
        <v>0</v>
      </c>
      <c r="AD296" s="269"/>
      <c r="AE296" s="269" t="s">
        <v>3021</v>
      </c>
      <c r="AF296"/>
      <c r="AG296"/>
      <c r="AH296"/>
      <c r="AI296"/>
    </row>
    <row r="297" spans="1:35" ht="33.75" x14ac:dyDescent="0.25">
      <c r="A297" s="303" t="s">
        <v>2656</v>
      </c>
      <c r="B297" s="303" t="s">
        <v>2415</v>
      </c>
      <c r="C297" s="303" t="s">
        <v>2416</v>
      </c>
      <c r="D297" s="303" t="s">
        <v>2646</v>
      </c>
      <c r="E297" s="304" t="s">
        <v>3083</v>
      </c>
      <c r="F297" s="304" t="s">
        <v>457</v>
      </c>
      <c r="G297" s="304" t="s">
        <v>597</v>
      </c>
      <c r="H297" s="304" t="s">
        <v>598</v>
      </c>
      <c r="I297" s="303" t="s">
        <v>599</v>
      </c>
      <c r="J297" s="305" t="s">
        <v>3020</v>
      </c>
      <c r="K297" s="306">
        <v>2072919</v>
      </c>
      <c r="L297" s="268" t="s">
        <v>563</v>
      </c>
      <c r="M297" s="268"/>
      <c r="N297" s="268"/>
      <c r="O297" s="268"/>
      <c r="P297" s="270"/>
      <c r="Q297" s="270"/>
      <c r="R297" s="270"/>
      <c r="S297" s="271"/>
      <c r="T297" s="270" t="s">
        <v>600</v>
      </c>
      <c r="U297" s="272" t="s">
        <v>3020</v>
      </c>
      <c r="V297" s="268" t="s">
        <v>602</v>
      </c>
      <c r="W297" s="272"/>
      <c r="X297" s="273">
        <v>2072919</v>
      </c>
      <c r="Y297" s="273">
        <v>2072919</v>
      </c>
      <c r="Z297" s="273">
        <v>0</v>
      </c>
      <c r="AA297" s="273">
        <v>0</v>
      </c>
      <c r="AB297" s="274">
        <v>2072919</v>
      </c>
      <c r="AC297" s="274">
        <v>0</v>
      </c>
      <c r="AD297" s="269"/>
      <c r="AE297" s="269" t="s">
        <v>3021</v>
      </c>
      <c r="AF297"/>
      <c r="AG297"/>
      <c r="AH297"/>
      <c r="AI297"/>
    </row>
    <row r="298" spans="1:35" ht="33.75" x14ac:dyDescent="0.25">
      <c r="A298" s="303" t="s">
        <v>2658</v>
      </c>
      <c r="B298" s="303" t="s">
        <v>2415</v>
      </c>
      <c r="C298" s="303" t="s">
        <v>2416</v>
      </c>
      <c r="D298" s="303" t="s">
        <v>2646</v>
      </c>
      <c r="E298" s="304" t="s">
        <v>3085</v>
      </c>
      <c r="F298" s="304" t="s">
        <v>457</v>
      </c>
      <c r="G298" s="304" t="s">
        <v>597</v>
      </c>
      <c r="H298" s="304" t="s">
        <v>598</v>
      </c>
      <c r="I298" s="303" t="s">
        <v>599</v>
      </c>
      <c r="J298" s="305" t="s">
        <v>3020</v>
      </c>
      <c r="K298" s="306">
        <v>2072919</v>
      </c>
      <c r="L298" s="268" t="s">
        <v>563</v>
      </c>
      <c r="M298" s="268"/>
      <c r="N298" s="268"/>
      <c r="O298" s="268"/>
      <c r="P298" s="270"/>
      <c r="Q298" s="270"/>
      <c r="R298" s="270"/>
      <c r="S298" s="271"/>
      <c r="T298" s="270" t="s">
        <v>600</v>
      </c>
      <c r="U298" s="272" t="s">
        <v>3020</v>
      </c>
      <c r="V298" s="268" t="s">
        <v>602</v>
      </c>
      <c r="W298" s="272"/>
      <c r="X298" s="273">
        <v>2072919</v>
      </c>
      <c r="Y298" s="273">
        <v>2072919</v>
      </c>
      <c r="Z298" s="273">
        <v>0</v>
      </c>
      <c r="AA298" s="273">
        <v>0</v>
      </c>
      <c r="AB298" s="274">
        <v>2072919</v>
      </c>
      <c r="AC298" s="274">
        <v>0</v>
      </c>
      <c r="AD298" s="269"/>
      <c r="AE298" s="269" t="s">
        <v>3021</v>
      </c>
      <c r="AF298"/>
      <c r="AG298"/>
      <c r="AH298"/>
      <c r="AI298"/>
    </row>
    <row r="299" spans="1:35" ht="33.75" x14ac:dyDescent="0.25">
      <c r="A299" s="303" t="s">
        <v>2661</v>
      </c>
      <c r="B299" s="303" t="s">
        <v>2415</v>
      </c>
      <c r="C299" s="303" t="s">
        <v>2416</v>
      </c>
      <c r="D299" s="303" t="s">
        <v>2646</v>
      </c>
      <c r="E299" s="304" t="s">
        <v>3087</v>
      </c>
      <c r="F299" s="304" t="s">
        <v>457</v>
      </c>
      <c r="G299" s="304" t="s">
        <v>597</v>
      </c>
      <c r="H299" s="304" t="s">
        <v>598</v>
      </c>
      <c r="I299" s="303" t="s">
        <v>599</v>
      </c>
      <c r="J299" s="305" t="s">
        <v>3020</v>
      </c>
      <c r="K299" s="306">
        <v>2072919</v>
      </c>
      <c r="L299" s="268" t="s">
        <v>563</v>
      </c>
      <c r="M299" s="268"/>
      <c r="N299" s="268"/>
      <c r="O299" s="268"/>
      <c r="P299" s="270"/>
      <c r="Q299" s="270"/>
      <c r="R299" s="270"/>
      <c r="S299" s="271"/>
      <c r="T299" s="270" t="s">
        <v>600</v>
      </c>
      <c r="U299" s="272" t="s">
        <v>3020</v>
      </c>
      <c r="V299" s="268" t="s">
        <v>602</v>
      </c>
      <c r="W299" s="272"/>
      <c r="X299" s="273">
        <v>2072919</v>
      </c>
      <c r="Y299" s="273">
        <v>2072919</v>
      </c>
      <c r="Z299" s="273">
        <v>0</v>
      </c>
      <c r="AA299" s="273">
        <v>0</v>
      </c>
      <c r="AB299" s="274">
        <v>2072919</v>
      </c>
      <c r="AC299" s="274">
        <v>0</v>
      </c>
      <c r="AD299" s="269"/>
      <c r="AE299" s="269" t="s">
        <v>3021</v>
      </c>
      <c r="AF299"/>
      <c r="AG299"/>
      <c r="AH299"/>
      <c r="AI299"/>
    </row>
    <row r="300" spans="1:35" ht="33.75" x14ac:dyDescent="0.25">
      <c r="A300" s="303" t="s">
        <v>2663</v>
      </c>
      <c r="B300" s="303" t="s">
        <v>2415</v>
      </c>
      <c r="C300" s="303" t="s">
        <v>2416</v>
      </c>
      <c r="D300" s="303" t="s">
        <v>2646</v>
      </c>
      <c r="E300" s="304" t="s">
        <v>3089</v>
      </c>
      <c r="F300" s="304" t="s">
        <v>457</v>
      </c>
      <c r="G300" s="304" t="s">
        <v>597</v>
      </c>
      <c r="H300" s="304" t="s">
        <v>598</v>
      </c>
      <c r="I300" s="303" t="s">
        <v>599</v>
      </c>
      <c r="J300" s="305" t="s">
        <v>3020</v>
      </c>
      <c r="K300" s="306">
        <v>2072919</v>
      </c>
      <c r="L300" s="268" t="s">
        <v>563</v>
      </c>
      <c r="M300" s="268"/>
      <c r="N300" s="268"/>
      <c r="O300" s="268"/>
      <c r="P300" s="270"/>
      <c r="Q300" s="270"/>
      <c r="R300" s="270"/>
      <c r="S300" s="271"/>
      <c r="T300" s="270" t="s">
        <v>600</v>
      </c>
      <c r="U300" s="272" t="s">
        <v>3020</v>
      </c>
      <c r="V300" s="268" t="s">
        <v>602</v>
      </c>
      <c r="W300" s="272"/>
      <c r="X300" s="273">
        <v>2072919</v>
      </c>
      <c r="Y300" s="273">
        <v>2072919</v>
      </c>
      <c r="Z300" s="273">
        <v>0</v>
      </c>
      <c r="AA300" s="273">
        <v>0</v>
      </c>
      <c r="AB300" s="274">
        <v>2072919</v>
      </c>
      <c r="AC300" s="274">
        <v>0</v>
      </c>
      <c r="AD300" s="269"/>
      <c r="AE300" s="269" t="s">
        <v>3021</v>
      </c>
      <c r="AF300"/>
      <c r="AG300"/>
      <c r="AH300"/>
      <c r="AI300"/>
    </row>
    <row r="301" spans="1:35" ht="33.75" x14ac:dyDescent="0.25">
      <c r="A301" s="303" t="s">
        <v>2665</v>
      </c>
      <c r="B301" s="303" t="s">
        <v>2415</v>
      </c>
      <c r="C301" s="303" t="s">
        <v>2416</v>
      </c>
      <c r="D301" s="303" t="s">
        <v>2646</v>
      </c>
      <c r="E301" s="304" t="s">
        <v>3091</v>
      </c>
      <c r="F301" s="304" t="s">
        <v>457</v>
      </c>
      <c r="G301" s="304" t="s">
        <v>597</v>
      </c>
      <c r="H301" s="304" t="s">
        <v>598</v>
      </c>
      <c r="I301" s="303" t="s">
        <v>599</v>
      </c>
      <c r="J301" s="305" t="s">
        <v>3020</v>
      </c>
      <c r="K301" s="306">
        <v>2072919</v>
      </c>
      <c r="L301" s="268" t="s">
        <v>563</v>
      </c>
      <c r="M301" s="268"/>
      <c r="N301" s="268"/>
      <c r="O301" s="268"/>
      <c r="P301" s="270"/>
      <c r="Q301" s="270"/>
      <c r="R301" s="270"/>
      <c r="S301" s="271"/>
      <c r="T301" s="270" t="s">
        <v>600</v>
      </c>
      <c r="U301" s="272" t="s">
        <v>3020</v>
      </c>
      <c r="V301" s="268" t="s">
        <v>602</v>
      </c>
      <c r="W301" s="272"/>
      <c r="X301" s="273">
        <v>2072919</v>
      </c>
      <c r="Y301" s="273">
        <v>2072919</v>
      </c>
      <c r="Z301" s="273">
        <v>0</v>
      </c>
      <c r="AA301" s="273">
        <v>0</v>
      </c>
      <c r="AB301" s="274">
        <v>2072919</v>
      </c>
      <c r="AC301" s="274">
        <v>0</v>
      </c>
      <c r="AD301" s="269"/>
      <c r="AE301" s="269" t="s">
        <v>3021</v>
      </c>
      <c r="AF301"/>
      <c r="AG301"/>
      <c r="AH301"/>
      <c r="AI301"/>
    </row>
    <row r="302" spans="1:35" ht="33.75" x14ac:dyDescent="0.25">
      <c r="A302" s="303" t="s">
        <v>2667</v>
      </c>
      <c r="B302" s="303" t="s">
        <v>2415</v>
      </c>
      <c r="C302" s="303" t="s">
        <v>2416</v>
      </c>
      <c r="D302" s="303" t="s">
        <v>2646</v>
      </c>
      <c r="E302" s="304" t="s">
        <v>3093</v>
      </c>
      <c r="F302" s="304" t="s">
        <v>457</v>
      </c>
      <c r="G302" s="304" t="s">
        <v>597</v>
      </c>
      <c r="H302" s="304" t="s">
        <v>598</v>
      </c>
      <c r="I302" s="303" t="s">
        <v>599</v>
      </c>
      <c r="J302" s="305" t="s">
        <v>3020</v>
      </c>
      <c r="K302" s="306">
        <v>2072919</v>
      </c>
      <c r="L302" s="268" t="s">
        <v>563</v>
      </c>
      <c r="M302" s="268"/>
      <c r="N302" s="268"/>
      <c r="O302" s="268"/>
      <c r="P302" s="270"/>
      <c r="Q302" s="270"/>
      <c r="R302" s="270"/>
      <c r="S302" s="271"/>
      <c r="T302" s="270" t="s">
        <v>600</v>
      </c>
      <c r="U302" s="272" t="s">
        <v>3020</v>
      </c>
      <c r="V302" s="268" t="s">
        <v>602</v>
      </c>
      <c r="W302" s="272"/>
      <c r="X302" s="273">
        <v>2072919</v>
      </c>
      <c r="Y302" s="273">
        <v>2072919</v>
      </c>
      <c r="Z302" s="273">
        <v>0</v>
      </c>
      <c r="AA302" s="273">
        <v>0</v>
      </c>
      <c r="AB302" s="274">
        <v>2072919</v>
      </c>
      <c r="AC302" s="274">
        <v>0</v>
      </c>
      <c r="AD302" s="269"/>
      <c r="AE302" s="269" t="s">
        <v>3021</v>
      </c>
      <c r="AF302"/>
      <c r="AG302"/>
      <c r="AH302"/>
      <c r="AI302"/>
    </row>
    <row r="303" spans="1:35" ht="33.75" x14ac:dyDescent="0.25">
      <c r="A303" s="303" t="s">
        <v>2669</v>
      </c>
      <c r="B303" s="303" t="s">
        <v>2415</v>
      </c>
      <c r="C303" s="303" t="s">
        <v>2416</v>
      </c>
      <c r="D303" s="303" t="s">
        <v>2646</v>
      </c>
      <c r="E303" s="304" t="s">
        <v>3095</v>
      </c>
      <c r="F303" s="304" t="s">
        <v>457</v>
      </c>
      <c r="G303" s="304" t="s">
        <v>597</v>
      </c>
      <c r="H303" s="304" t="s">
        <v>598</v>
      </c>
      <c r="I303" s="303" t="s">
        <v>599</v>
      </c>
      <c r="J303" s="305" t="s">
        <v>3020</v>
      </c>
      <c r="K303" s="306">
        <v>2072919</v>
      </c>
      <c r="L303" s="268" t="s">
        <v>563</v>
      </c>
      <c r="M303" s="268"/>
      <c r="N303" s="268"/>
      <c r="O303" s="268"/>
      <c r="P303" s="270"/>
      <c r="Q303" s="270"/>
      <c r="R303" s="270"/>
      <c r="S303" s="271"/>
      <c r="T303" s="270" t="s">
        <v>600</v>
      </c>
      <c r="U303" s="272" t="s">
        <v>3020</v>
      </c>
      <c r="V303" s="268" t="s">
        <v>602</v>
      </c>
      <c r="W303" s="272"/>
      <c r="X303" s="273">
        <v>2072919</v>
      </c>
      <c r="Y303" s="273">
        <v>2072919</v>
      </c>
      <c r="Z303" s="273">
        <v>0</v>
      </c>
      <c r="AA303" s="273">
        <v>0</v>
      </c>
      <c r="AB303" s="274">
        <v>2072919</v>
      </c>
      <c r="AC303" s="274">
        <v>0</v>
      </c>
      <c r="AD303" s="269"/>
      <c r="AE303" s="269" t="s">
        <v>3021</v>
      </c>
      <c r="AF303"/>
      <c r="AG303"/>
      <c r="AH303"/>
      <c r="AI303"/>
    </row>
    <row r="304" spans="1:35" ht="33.75" x14ac:dyDescent="0.25">
      <c r="A304" s="303" t="s">
        <v>2671</v>
      </c>
      <c r="B304" s="303" t="s">
        <v>2415</v>
      </c>
      <c r="C304" s="303" t="s">
        <v>2416</v>
      </c>
      <c r="D304" s="303" t="s">
        <v>2646</v>
      </c>
      <c r="E304" s="304" t="s">
        <v>3097</v>
      </c>
      <c r="F304" s="304" t="s">
        <v>457</v>
      </c>
      <c r="G304" s="304" t="s">
        <v>597</v>
      </c>
      <c r="H304" s="304" t="s">
        <v>598</v>
      </c>
      <c r="I304" s="303" t="s">
        <v>599</v>
      </c>
      <c r="J304" s="305" t="s">
        <v>3020</v>
      </c>
      <c r="K304" s="306">
        <v>2072919</v>
      </c>
      <c r="L304" s="268" t="s">
        <v>563</v>
      </c>
      <c r="M304" s="268"/>
      <c r="N304" s="268"/>
      <c r="O304" s="268"/>
      <c r="P304" s="270"/>
      <c r="Q304" s="270"/>
      <c r="R304" s="270"/>
      <c r="S304" s="271"/>
      <c r="T304" s="270" t="s">
        <v>600</v>
      </c>
      <c r="U304" s="272" t="s">
        <v>3020</v>
      </c>
      <c r="V304" s="268" t="s">
        <v>602</v>
      </c>
      <c r="W304" s="272"/>
      <c r="X304" s="273">
        <v>2072919</v>
      </c>
      <c r="Y304" s="273">
        <v>2072919</v>
      </c>
      <c r="Z304" s="273">
        <v>0</v>
      </c>
      <c r="AA304" s="273">
        <v>0</v>
      </c>
      <c r="AB304" s="274">
        <v>2072919</v>
      </c>
      <c r="AC304" s="274">
        <v>0</v>
      </c>
      <c r="AD304" s="269"/>
      <c r="AE304" s="269" t="s">
        <v>3021</v>
      </c>
      <c r="AF304"/>
      <c r="AG304"/>
      <c r="AH304"/>
      <c r="AI304"/>
    </row>
    <row r="305" spans="1:35" ht="33.75" x14ac:dyDescent="0.25">
      <c r="A305" s="303" t="s">
        <v>2673</v>
      </c>
      <c r="B305" s="303" t="s">
        <v>2415</v>
      </c>
      <c r="C305" s="303" t="s">
        <v>2416</v>
      </c>
      <c r="D305" s="303" t="s">
        <v>2646</v>
      </c>
      <c r="E305" s="304" t="s">
        <v>3099</v>
      </c>
      <c r="F305" s="304" t="s">
        <v>457</v>
      </c>
      <c r="G305" s="304" t="s">
        <v>597</v>
      </c>
      <c r="H305" s="304" t="s">
        <v>598</v>
      </c>
      <c r="I305" s="303" t="s">
        <v>599</v>
      </c>
      <c r="J305" s="305" t="s">
        <v>3020</v>
      </c>
      <c r="K305" s="306">
        <v>2072919</v>
      </c>
      <c r="L305" s="268" t="s">
        <v>563</v>
      </c>
      <c r="M305" s="268"/>
      <c r="N305" s="268"/>
      <c r="O305" s="268"/>
      <c r="P305" s="270"/>
      <c r="Q305" s="270"/>
      <c r="R305" s="270"/>
      <c r="S305" s="271"/>
      <c r="T305" s="270" t="s">
        <v>600</v>
      </c>
      <c r="U305" s="272" t="s">
        <v>3020</v>
      </c>
      <c r="V305" s="268" t="s">
        <v>602</v>
      </c>
      <c r="W305" s="272"/>
      <c r="X305" s="273">
        <v>2072919</v>
      </c>
      <c r="Y305" s="273">
        <v>2072919</v>
      </c>
      <c r="Z305" s="273">
        <v>0</v>
      </c>
      <c r="AA305" s="273">
        <v>0</v>
      </c>
      <c r="AB305" s="274">
        <v>2072919</v>
      </c>
      <c r="AC305" s="274">
        <v>0</v>
      </c>
      <c r="AD305" s="269"/>
      <c r="AE305" s="269" t="s">
        <v>3021</v>
      </c>
      <c r="AF305"/>
      <c r="AG305"/>
      <c r="AH305"/>
      <c r="AI305"/>
    </row>
    <row r="306" spans="1:35" ht="33.75" x14ac:dyDescent="0.25">
      <c r="A306" s="303" t="s">
        <v>2675</v>
      </c>
      <c r="B306" s="303" t="s">
        <v>2415</v>
      </c>
      <c r="C306" s="303" t="s">
        <v>2416</v>
      </c>
      <c r="D306" s="303" t="s">
        <v>2646</v>
      </c>
      <c r="E306" s="304" t="s">
        <v>3101</v>
      </c>
      <c r="F306" s="304" t="s">
        <v>457</v>
      </c>
      <c r="G306" s="304" t="s">
        <v>597</v>
      </c>
      <c r="H306" s="304" t="s">
        <v>598</v>
      </c>
      <c r="I306" s="303" t="s">
        <v>599</v>
      </c>
      <c r="J306" s="305" t="s">
        <v>3020</v>
      </c>
      <c r="K306" s="306">
        <v>2072919</v>
      </c>
      <c r="L306" s="268" t="s">
        <v>563</v>
      </c>
      <c r="M306" s="268"/>
      <c r="N306" s="268"/>
      <c r="O306" s="268"/>
      <c r="P306" s="270"/>
      <c r="Q306" s="270"/>
      <c r="R306" s="270"/>
      <c r="S306" s="271"/>
      <c r="T306" s="270" t="s">
        <v>600</v>
      </c>
      <c r="U306" s="272" t="s">
        <v>3020</v>
      </c>
      <c r="V306" s="268" t="s">
        <v>602</v>
      </c>
      <c r="W306" s="272"/>
      <c r="X306" s="273">
        <v>2072919</v>
      </c>
      <c r="Y306" s="273">
        <v>2072919</v>
      </c>
      <c r="Z306" s="273">
        <v>0</v>
      </c>
      <c r="AA306" s="273">
        <v>0</v>
      </c>
      <c r="AB306" s="274">
        <v>2072919</v>
      </c>
      <c r="AC306" s="274">
        <v>0</v>
      </c>
      <c r="AD306" s="269"/>
      <c r="AE306" s="269" t="s">
        <v>3021</v>
      </c>
      <c r="AF306"/>
      <c r="AG306"/>
      <c r="AH306"/>
      <c r="AI306"/>
    </row>
    <row r="307" spans="1:35" ht="33.75" x14ac:dyDescent="0.25">
      <c r="A307" s="303" t="s">
        <v>2677</v>
      </c>
      <c r="B307" s="303" t="s">
        <v>2415</v>
      </c>
      <c r="C307" s="303" t="s">
        <v>2416</v>
      </c>
      <c r="D307" s="303" t="s">
        <v>2646</v>
      </c>
      <c r="E307" s="304" t="s">
        <v>3103</v>
      </c>
      <c r="F307" s="304" t="s">
        <v>457</v>
      </c>
      <c r="G307" s="304" t="s">
        <v>597</v>
      </c>
      <c r="H307" s="304" t="s">
        <v>598</v>
      </c>
      <c r="I307" s="303" t="s">
        <v>599</v>
      </c>
      <c r="J307" s="305" t="s">
        <v>3020</v>
      </c>
      <c r="K307" s="306">
        <v>2072919</v>
      </c>
      <c r="L307" s="268" t="s">
        <v>563</v>
      </c>
      <c r="M307" s="268"/>
      <c r="N307" s="268"/>
      <c r="O307" s="268"/>
      <c r="P307" s="270"/>
      <c r="Q307" s="270"/>
      <c r="R307" s="270"/>
      <c r="S307" s="271"/>
      <c r="T307" s="270" t="s">
        <v>600</v>
      </c>
      <c r="U307" s="272" t="s">
        <v>3020</v>
      </c>
      <c r="V307" s="268" t="s">
        <v>602</v>
      </c>
      <c r="W307" s="272"/>
      <c r="X307" s="273">
        <v>2072919</v>
      </c>
      <c r="Y307" s="273">
        <v>2072919</v>
      </c>
      <c r="Z307" s="273">
        <v>0</v>
      </c>
      <c r="AA307" s="273">
        <v>0</v>
      </c>
      <c r="AB307" s="274">
        <v>2072919</v>
      </c>
      <c r="AC307" s="274">
        <v>0</v>
      </c>
      <c r="AD307" s="269"/>
      <c r="AE307" s="269" t="s">
        <v>3021</v>
      </c>
      <c r="AF307"/>
      <c r="AG307"/>
      <c r="AH307"/>
      <c r="AI307"/>
    </row>
    <row r="308" spans="1:35" ht="33.75" x14ac:dyDescent="0.25">
      <c r="A308" s="303" t="s">
        <v>2679</v>
      </c>
      <c r="B308" s="303" t="s">
        <v>2415</v>
      </c>
      <c r="C308" s="303" t="s">
        <v>2416</v>
      </c>
      <c r="D308" s="303" t="s">
        <v>2646</v>
      </c>
      <c r="E308" s="304" t="s">
        <v>3105</v>
      </c>
      <c r="F308" s="304" t="s">
        <v>457</v>
      </c>
      <c r="G308" s="304" t="s">
        <v>597</v>
      </c>
      <c r="H308" s="304" t="s">
        <v>598</v>
      </c>
      <c r="I308" s="303" t="s">
        <v>599</v>
      </c>
      <c r="J308" s="305" t="s">
        <v>3020</v>
      </c>
      <c r="K308" s="306">
        <v>2072919</v>
      </c>
      <c r="L308" s="268" t="s">
        <v>563</v>
      </c>
      <c r="M308" s="268"/>
      <c r="N308" s="268"/>
      <c r="O308" s="268"/>
      <c r="P308" s="270"/>
      <c r="Q308" s="270"/>
      <c r="R308" s="270"/>
      <c r="S308" s="271"/>
      <c r="T308" s="270" t="s">
        <v>600</v>
      </c>
      <c r="U308" s="272" t="s">
        <v>3020</v>
      </c>
      <c r="V308" s="268" t="s">
        <v>602</v>
      </c>
      <c r="W308" s="272"/>
      <c r="X308" s="273">
        <v>2072919</v>
      </c>
      <c r="Y308" s="273">
        <v>2072919</v>
      </c>
      <c r="Z308" s="273">
        <v>0</v>
      </c>
      <c r="AA308" s="273">
        <v>0</v>
      </c>
      <c r="AB308" s="274">
        <v>2072919</v>
      </c>
      <c r="AC308" s="274">
        <v>0</v>
      </c>
      <c r="AD308" s="269"/>
      <c r="AE308" s="269" t="s">
        <v>3021</v>
      </c>
      <c r="AF308"/>
      <c r="AG308"/>
      <c r="AH308"/>
      <c r="AI308"/>
    </row>
    <row r="309" spans="1:35" ht="33.75" x14ac:dyDescent="0.25">
      <c r="A309" s="303" t="s">
        <v>2681</v>
      </c>
      <c r="B309" s="303" t="s">
        <v>2415</v>
      </c>
      <c r="C309" s="303" t="s">
        <v>2416</v>
      </c>
      <c r="D309" s="303" t="s">
        <v>2646</v>
      </c>
      <c r="E309" s="304" t="s">
        <v>3107</v>
      </c>
      <c r="F309" s="304" t="s">
        <v>457</v>
      </c>
      <c r="G309" s="304" t="s">
        <v>597</v>
      </c>
      <c r="H309" s="304" t="s">
        <v>598</v>
      </c>
      <c r="I309" s="303" t="s">
        <v>599</v>
      </c>
      <c r="J309" s="305" t="s">
        <v>3020</v>
      </c>
      <c r="K309" s="306">
        <v>2072919</v>
      </c>
      <c r="L309" s="268" t="s">
        <v>563</v>
      </c>
      <c r="M309" s="268"/>
      <c r="N309" s="268"/>
      <c r="O309" s="268"/>
      <c r="P309" s="270"/>
      <c r="Q309" s="270"/>
      <c r="R309" s="270"/>
      <c r="S309" s="271"/>
      <c r="T309" s="270" t="s">
        <v>600</v>
      </c>
      <c r="U309" s="272" t="s">
        <v>3020</v>
      </c>
      <c r="V309" s="268" t="s">
        <v>602</v>
      </c>
      <c r="W309" s="272"/>
      <c r="X309" s="273">
        <v>2072919</v>
      </c>
      <c r="Y309" s="273">
        <v>2072919</v>
      </c>
      <c r="Z309" s="273">
        <v>0</v>
      </c>
      <c r="AA309" s="273">
        <v>0</v>
      </c>
      <c r="AB309" s="274">
        <v>2072919</v>
      </c>
      <c r="AC309" s="274">
        <v>0</v>
      </c>
      <c r="AD309" s="269"/>
      <c r="AE309" s="269" t="s">
        <v>3021</v>
      </c>
      <c r="AF309"/>
      <c r="AG309"/>
      <c r="AH309"/>
      <c r="AI309"/>
    </row>
    <row r="310" spans="1:35" ht="33.75" x14ac:dyDescent="0.25">
      <c r="A310" s="303" t="s">
        <v>2683</v>
      </c>
      <c r="B310" s="303" t="s">
        <v>2415</v>
      </c>
      <c r="C310" s="303" t="s">
        <v>2416</v>
      </c>
      <c r="D310" s="303" t="s">
        <v>2646</v>
      </c>
      <c r="E310" s="304" t="s">
        <v>3109</v>
      </c>
      <c r="F310" s="304" t="s">
        <v>457</v>
      </c>
      <c r="G310" s="304" t="s">
        <v>597</v>
      </c>
      <c r="H310" s="304" t="s">
        <v>598</v>
      </c>
      <c r="I310" s="303" t="s">
        <v>599</v>
      </c>
      <c r="J310" s="305" t="s">
        <v>3020</v>
      </c>
      <c r="K310" s="306">
        <v>2072919</v>
      </c>
      <c r="L310" s="268" t="s">
        <v>563</v>
      </c>
      <c r="M310" s="268"/>
      <c r="N310" s="268"/>
      <c r="O310" s="268"/>
      <c r="P310" s="270"/>
      <c r="Q310" s="270"/>
      <c r="R310" s="270"/>
      <c r="S310" s="271"/>
      <c r="T310" s="270" t="s">
        <v>600</v>
      </c>
      <c r="U310" s="272" t="s">
        <v>3020</v>
      </c>
      <c r="V310" s="268" t="s">
        <v>602</v>
      </c>
      <c r="W310" s="272"/>
      <c r="X310" s="273">
        <v>2072919</v>
      </c>
      <c r="Y310" s="273">
        <v>2072919</v>
      </c>
      <c r="Z310" s="273">
        <v>0</v>
      </c>
      <c r="AA310" s="273">
        <v>0</v>
      </c>
      <c r="AB310" s="274">
        <v>2072919</v>
      </c>
      <c r="AC310" s="274">
        <v>0</v>
      </c>
      <c r="AD310" s="269"/>
      <c r="AE310" s="269" t="s">
        <v>3021</v>
      </c>
      <c r="AF310"/>
      <c r="AG310"/>
      <c r="AH310"/>
      <c r="AI310"/>
    </row>
    <row r="311" spans="1:35" ht="33.75" x14ac:dyDescent="0.25">
      <c r="A311" s="303" t="s">
        <v>2685</v>
      </c>
      <c r="B311" s="303" t="s">
        <v>2415</v>
      </c>
      <c r="C311" s="303" t="s">
        <v>2416</v>
      </c>
      <c r="D311" s="303" t="s">
        <v>2646</v>
      </c>
      <c r="E311" s="304" t="s">
        <v>3111</v>
      </c>
      <c r="F311" s="304" t="s">
        <v>457</v>
      </c>
      <c r="G311" s="304" t="s">
        <v>597</v>
      </c>
      <c r="H311" s="304" t="s">
        <v>598</v>
      </c>
      <c r="I311" s="303" t="s">
        <v>599</v>
      </c>
      <c r="J311" s="305" t="s">
        <v>3020</v>
      </c>
      <c r="K311" s="306">
        <v>2072919</v>
      </c>
      <c r="L311" s="268" t="s">
        <v>563</v>
      </c>
      <c r="M311" s="268"/>
      <c r="N311" s="268"/>
      <c r="O311" s="268"/>
      <c r="P311" s="270"/>
      <c r="Q311" s="270"/>
      <c r="R311" s="270"/>
      <c r="S311" s="271"/>
      <c r="T311" s="270" t="s">
        <v>600</v>
      </c>
      <c r="U311" s="272" t="s">
        <v>3020</v>
      </c>
      <c r="V311" s="268" t="s">
        <v>602</v>
      </c>
      <c r="W311" s="272"/>
      <c r="X311" s="273">
        <v>2072919</v>
      </c>
      <c r="Y311" s="273">
        <v>2072919</v>
      </c>
      <c r="Z311" s="273">
        <v>0</v>
      </c>
      <c r="AA311" s="273">
        <v>0</v>
      </c>
      <c r="AB311" s="274">
        <v>2072919</v>
      </c>
      <c r="AC311" s="274">
        <v>0</v>
      </c>
      <c r="AD311" s="269"/>
      <c r="AE311" s="269" t="s">
        <v>3021</v>
      </c>
      <c r="AF311"/>
      <c r="AG311"/>
      <c r="AH311"/>
      <c r="AI311"/>
    </row>
    <row r="312" spans="1:35" ht="33.75" x14ac:dyDescent="0.25">
      <c r="A312" s="303" t="s">
        <v>2687</v>
      </c>
      <c r="B312" s="303" t="s">
        <v>2415</v>
      </c>
      <c r="C312" s="303" t="s">
        <v>2416</v>
      </c>
      <c r="D312" s="303" t="s">
        <v>2646</v>
      </c>
      <c r="E312" s="304" t="s">
        <v>3113</v>
      </c>
      <c r="F312" s="304" t="s">
        <v>457</v>
      </c>
      <c r="G312" s="304" t="s">
        <v>597</v>
      </c>
      <c r="H312" s="304" t="s">
        <v>598</v>
      </c>
      <c r="I312" s="303" t="s">
        <v>599</v>
      </c>
      <c r="J312" s="305" t="s">
        <v>3020</v>
      </c>
      <c r="K312" s="306">
        <v>2072919</v>
      </c>
      <c r="L312" s="268" t="s">
        <v>563</v>
      </c>
      <c r="M312" s="268"/>
      <c r="N312" s="268"/>
      <c r="O312" s="268"/>
      <c r="P312" s="270"/>
      <c r="Q312" s="270"/>
      <c r="R312" s="270"/>
      <c r="S312" s="271"/>
      <c r="T312" s="270" t="s">
        <v>600</v>
      </c>
      <c r="U312" s="272" t="s">
        <v>3020</v>
      </c>
      <c r="V312" s="268" t="s">
        <v>602</v>
      </c>
      <c r="W312" s="272"/>
      <c r="X312" s="273">
        <v>2072919</v>
      </c>
      <c r="Y312" s="273">
        <v>2072919</v>
      </c>
      <c r="Z312" s="273">
        <v>0</v>
      </c>
      <c r="AA312" s="273">
        <v>0</v>
      </c>
      <c r="AB312" s="274">
        <v>2072919</v>
      </c>
      <c r="AC312" s="274">
        <v>0</v>
      </c>
      <c r="AD312" s="269"/>
      <c r="AE312" s="269" t="s">
        <v>3021</v>
      </c>
      <c r="AF312"/>
      <c r="AG312"/>
      <c r="AH312"/>
      <c r="AI312"/>
    </row>
    <row r="313" spans="1:35" ht="33.75" x14ac:dyDescent="0.25">
      <c r="A313" s="303" t="s">
        <v>2689</v>
      </c>
      <c r="B313" s="303" t="s">
        <v>2415</v>
      </c>
      <c r="C313" s="303" t="s">
        <v>2416</v>
      </c>
      <c r="D313" s="303" t="s">
        <v>2646</v>
      </c>
      <c r="E313" s="304" t="s">
        <v>3115</v>
      </c>
      <c r="F313" s="304" t="s">
        <v>457</v>
      </c>
      <c r="G313" s="304" t="s">
        <v>597</v>
      </c>
      <c r="H313" s="304" t="s">
        <v>598</v>
      </c>
      <c r="I313" s="303" t="s">
        <v>599</v>
      </c>
      <c r="J313" s="305" t="s">
        <v>3020</v>
      </c>
      <c r="K313" s="306">
        <v>2072919</v>
      </c>
      <c r="L313" s="268" t="s">
        <v>563</v>
      </c>
      <c r="M313" s="268"/>
      <c r="N313" s="268"/>
      <c r="O313" s="268"/>
      <c r="P313" s="270"/>
      <c r="Q313" s="270"/>
      <c r="R313" s="270"/>
      <c r="S313" s="271"/>
      <c r="T313" s="270" t="s">
        <v>600</v>
      </c>
      <c r="U313" s="272" t="s">
        <v>3020</v>
      </c>
      <c r="V313" s="268" t="s">
        <v>602</v>
      </c>
      <c r="W313" s="272"/>
      <c r="X313" s="273">
        <v>2072919</v>
      </c>
      <c r="Y313" s="273">
        <v>2072919</v>
      </c>
      <c r="Z313" s="273">
        <v>0</v>
      </c>
      <c r="AA313" s="273">
        <v>0</v>
      </c>
      <c r="AB313" s="274">
        <v>2072919</v>
      </c>
      <c r="AC313" s="274">
        <v>0</v>
      </c>
      <c r="AD313" s="269"/>
      <c r="AE313" s="269" t="s">
        <v>3021</v>
      </c>
      <c r="AF313"/>
      <c r="AG313"/>
      <c r="AH313"/>
      <c r="AI313"/>
    </row>
    <row r="314" spans="1:35" ht="33.75" x14ac:dyDescent="0.25">
      <c r="A314" s="303" t="s">
        <v>2691</v>
      </c>
      <c r="B314" s="303" t="s">
        <v>2415</v>
      </c>
      <c r="C314" s="303" t="s">
        <v>2416</v>
      </c>
      <c r="D314" s="303" t="s">
        <v>2646</v>
      </c>
      <c r="E314" s="304" t="s">
        <v>3117</v>
      </c>
      <c r="F314" s="304" t="s">
        <v>457</v>
      </c>
      <c r="G314" s="304" t="s">
        <v>597</v>
      </c>
      <c r="H314" s="304" t="s">
        <v>598</v>
      </c>
      <c r="I314" s="303" t="s">
        <v>599</v>
      </c>
      <c r="J314" s="305" t="s">
        <v>3020</v>
      </c>
      <c r="K314" s="306">
        <v>2072919</v>
      </c>
      <c r="L314" s="268" t="s">
        <v>563</v>
      </c>
      <c r="M314" s="268"/>
      <c r="N314" s="268"/>
      <c r="O314" s="268"/>
      <c r="P314" s="270"/>
      <c r="Q314" s="270"/>
      <c r="R314" s="270"/>
      <c r="S314" s="271"/>
      <c r="T314" s="270" t="s">
        <v>600</v>
      </c>
      <c r="U314" s="272" t="s">
        <v>3020</v>
      </c>
      <c r="V314" s="268" t="s">
        <v>602</v>
      </c>
      <c r="W314" s="272"/>
      <c r="X314" s="273">
        <v>2072919</v>
      </c>
      <c r="Y314" s="273">
        <v>2072919</v>
      </c>
      <c r="Z314" s="273">
        <v>0</v>
      </c>
      <c r="AA314" s="273">
        <v>0</v>
      </c>
      <c r="AB314" s="274">
        <v>2072919</v>
      </c>
      <c r="AC314" s="274">
        <v>0</v>
      </c>
      <c r="AD314" s="269"/>
      <c r="AE314" s="269" t="s">
        <v>3021</v>
      </c>
      <c r="AF314"/>
      <c r="AG314"/>
      <c r="AH314"/>
      <c r="AI314"/>
    </row>
    <row r="315" spans="1:35" ht="33.75" x14ac:dyDescent="0.25">
      <c r="A315" s="303" t="s">
        <v>2693</v>
      </c>
      <c r="B315" s="303" t="s">
        <v>2415</v>
      </c>
      <c r="C315" s="303" t="s">
        <v>2416</v>
      </c>
      <c r="D315" s="303" t="s">
        <v>2646</v>
      </c>
      <c r="E315" s="304" t="s">
        <v>3118</v>
      </c>
      <c r="F315" s="304" t="s">
        <v>457</v>
      </c>
      <c r="G315" s="304" t="s">
        <v>597</v>
      </c>
      <c r="H315" s="304" t="s">
        <v>598</v>
      </c>
      <c r="I315" s="303" t="s">
        <v>599</v>
      </c>
      <c r="J315" s="305" t="s">
        <v>3020</v>
      </c>
      <c r="K315" s="306">
        <v>2072919</v>
      </c>
      <c r="L315" s="268" t="s">
        <v>563</v>
      </c>
      <c r="M315" s="268"/>
      <c r="N315" s="268"/>
      <c r="O315" s="268"/>
      <c r="P315" s="270"/>
      <c r="Q315" s="270"/>
      <c r="R315" s="270"/>
      <c r="S315" s="271"/>
      <c r="T315" s="270" t="s">
        <v>600</v>
      </c>
      <c r="U315" s="272" t="s">
        <v>3020</v>
      </c>
      <c r="V315" s="268" t="s">
        <v>602</v>
      </c>
      <c r="W315" s="272"/>
      <c r="X315" s="273">
        <v>2072919</v>
      </c>
      <c r="Y315" s="273">
        <v>2072919</v>
      </c>
      <c r="Z315" s="273">
        <v>0</v>
      </c>
      <c r="AA315" s="273">
        <v>0</v>
      </c>
      <c r="AB315" s="274">
        <v>2072919</v>
      </c>
      <c r="AC315" s="274">
        <v>0</v>
      </c>
      <c r="AD315" s="269"/>
      <c r="AE315" s="269" t="s">
        <v>3021</v>
      </c>
      <c r="AF315"/>
      <c r="AG315"/>
      <c r="AH315"/>
      <c r="AI315"/>
    </row>
    <row r="316" spans="1:35" ht="33.75" x14ac:dyDescent="0.25">
      <c r="A316" s="303" t="s">
        <v>2695</v>
      </c>
      <c r="B316" s="303" t="s">
        <v>2415</v>
      </c>
      <c r="C316" s="303" t="s">
        <v>2416</v>
      </c>
      <c r="D316" s="303" t="s">
        <v>2646</v>
      </c>
      <c r="E316" s="304" t="s">
        <v>3120</v>
      </c>
      <c r="F316" s="304" t="s">
        <v>457</v>
      </c>
      <c r="G316" s="304" t="s">
        <v>597</v>
      </c>
      <c r="H316" s="304" t="s">
        <v>598</v>
      </c>
      <c r="I316" s="303" t="s">
        <v>599</v>
      </c>
      <c r="J316" s="305" t="s">
        <v>3020</v>
      </c>
      <c r="K316" s="306">
        <v>2072919</v>
      </c>
      <c r="L316" s="268" t="s">
        <v>563</v>
      </c>
      <c r="M316" s="268"/>
      <c r="N316" s="268"/>
      <c r="O316" s="268"/>
      <c r="P316" s="270"/>
      <c r="Q316" s="270"/>
      <c r="R316" s="270"/>
      <c r="S316" s="271"/>
      <c r="T316" s="270" t="s">
        <v>600</v>
      </c>
      <c r="U316" s="272" t="s">
        <v>3020</v>
      </c>
      <c r="V316" s="268" t="s">
        <v>602</v>
      </c>
      <c r="W316" s="272"/>
      <c r="X316" s="273">
        <v>2072919</v>
      </c>
      <c r="Y316" s="273">
        <v>2072919</v>
      </c>
      <c r="Z316" s="273">
        <v>0</v>
      </c>
      <c r="AA316" s="273">
        <v>0</v>
      </c>
      <c r="AB316" s="274">
        <v>2072919</v>
      </c>
      <c r="AC316" s="274">
        <v>0</v>
      </c>
      <c r="AD316" s="269"/>
      <c r="AE316" s="269" t="s">
        <v>3021</v>
      </c>
      <c r="AF316"/>
      <c r="AG316"/>
      <c r="AH316"/>
      <c r="AI316"/>
    </row>
    <row r="317" spans="1:35" ht="33.75" x14ac:dyDescent="0.25">
      <c r="A317" s="303" t="s">
        <v>2697</v>
      </c>
      <c r="B317" s="303" t="s">
        <v>2415</v>
      </c>
      <c r="C317" s="303" t="s">
        <v>2416</v>
      </c>
      <c r="D317" s="303" t="s">
        <v>2646</v>
      </c>
      <c r="E317" s="304" t="s">
        <v>3122</v>
      </c>
      <c r="F317" s="304" t="s">
        <v>457</v>
      </c>
      <c r="G317" s="304" t="s">
        <v>597</v>
      </c>
      <c r="H317" s="304" t="s">
        <v>598</v>
      </c>
      <c r="I317" s="303" t="s">
        <v>599</v>
      </c>
      <c r="J317" s="305" t="s">
        <v>3020</v>
      </c>
      <c r="K317" s="306">
        <v>2072919</v>
      </c>
      <c r="L317" s="268" t="s">
        <v>563</v>
      </c>
      <c r="M317" s="268"/>
      <c r="N317" s="268"/>
      <c r="O317" s="268"/>
      <c r="P317" s="270"/>
      <c r="Q317" s="270"/>
      <c r="R317" s="270"/>
      <c r="S317" s="271"/>
      <c r="T317" s="270" t="s">
        <v>600</v>
      </c>
      <c r="U317" s="272" t="s">
        <v>3020</v>
      </c>
      <c r="V317" s="268" t="s">
        <v>602</v>
      </c>
      <c r="W317" s="272"/>
      <c r="X317" s="273">
        <v>2072919</v>
      </c>
      <c r="Y317" s="273">
        <v>2072919</v>
      </c>
      <c r="Z317" s="273">
        <v>0</v>
      </c>
      <c r="AA317" s="273">
        <v>0</v>
      </c>
      <c r="AB317" s="274">
        <v>2072919</v>
      </c>
      <c r="AC317" s="274">
        <v>0</v>
      </c>
      <c r="AD317" s="269"/>
      <c r="AE317" s="269" t="s">
        <v>3021</v>
      </c>
      <c r="AF317"/>
      <c r="AG317"/>
      <c r="AH317"/>
      <c r="AI317"/>
    </row>
    <row r="318" spans="1:35" ht="33.75" x14ac:dyDescent="0.25">
      <c r="A318" s="303" t="s">
        <v>2699</v>
      </c>
      <c r="B318" s="303" t="s">
        <v>2415</v>
      </c>
      <c r="C318" s="303" t="s">
        <v>2416</v>
      </c>
      <c r="D318" s="303" t="s">
        <v>2646</v>
      </c>
      <c r="E318" s="304" t="s">
        <v>3124</v>
      </c>
      <c r="F318" s="304" t="s">
        <v>457</v>
      </c>
      <c r="G318" s="304" t="s">
        <v>597</v>
      </c>
      <c r="H318" s="304" t="s">
        <v>598</v>
      </c>
      <c r="I318" s="303" t="s">
        <v>599</v>
      </c>
      <c r="J318" s="305" t="s">
        <v>3020</v>
      </c>
      <c r="K318" s="306">
        <v>2072919</v>
      </c>
      <c r="L318" s="268" t="s">
        <v>563</v>
      </c>
      <c r="M318" s="268"/>
      <c r="N318" s="268"/>
      <c r="O318" s="268"/>
      <c r="P318" s="270"/>
      <c r="Q318" s="270"/>
      <c r="R318" s="270"/>
      <c r="S318" s="271"/>
      <c r="T318" s="270" t="s">
        <v>600</v>
      </c>
      <c r="U318" s="272" t="s">
        <v>3020</v>
      </c>
      <c r="V318" s="268" t="s">
        <v>602</v>
      </c>
      <c r="W318" s="272"/>
      <c r="X318" s="273">
        <v>2072919</v>
      </c>
      <c r="Y318" s="273">
        <v>2072919</v>
      </c>
      <c r="Z318" s="273">
        <v>0</v>
      </c>
      <c r="AA318" s="273">
        <v>0</v>
      </c>
      <c r="AB318" s="274">
        <v>2072919</v>
      </c>
      <c r="AC318" s="274">
        <v>0</v>
      </c>
      <c r="AD318" s="269"/>
      <c r="AE318" s="269" t="s">
        <v>3021</v>
      </c>
      <c r="AF318"/>
      <c r="AG318"/>
      <c r="AH318"/>
      <c r="AI318"/>
    </row>
    <row r="319" spans="1:35" ht="33.75" x14ac:dyDescent="0.25">
      <c r="A319" s="303" t="s">
        <v>2701</v>
      </c>
      <c r="B319" s="303" t="s">
        <v>2415</v>
      </c>
      <c r="C319" s="303" t="s">
        <v>2416</v>
      </c>
      <c r="D319" s="303" t="s">
        <v>2646</v>
      </c>
      <c r="E319" s="304" t="s">
        <v>3126</v>
      </c>
      <c r="F319" s="304" t="s">
        <v>457</v>
      </c>
      <c r="G319" s="304" t="s">
        <v>597</v>
      </c>
      <c r="H319" s="304" t="s">
        <v>598</v>
      </c>
      <c r="I319" s="303" t="s">
        <v>599</v>
      </c>
      <c r="J319" s="305" t="s">
        <v>3020</v>
      </c>
      <c r="K319" s="306">
        <v>2072919</v>
      </c>
      <c r="L319" s="268" t="s">
        <v>563</v>
      </c>
      <c r="M319" s="268"/>
      <c r="N319" s="268"/>
      <c r="O319" s="268"/>
      <c r="P319" s="270"/>
      <c r="Q319" s="270"/>
      <c r="R319" s="270"/>
      <c r="S319" s="271"/>
      <c r="T319" s="270" t="s">
        <v>600</v>
      </c>
      <c r="U319" s="272" t="s">
        <v>3020</v>
      </c>
      <c r="V319" s="268" t="s">
        <v>602</v>
      </c>
      <c r="W319" s="272"/>
      <c r="X319" s="273">
        <v>2072919</v>
      </c>
      <c r="Y319" s="273">
        <v>2072919</v>
      </c>
      <c r="Z319" s="273">
        <v>0</v>
      </c>
      <c r="AA319" s="273">
        <v>0</v>
      </c>
      <c r="AB319" s="274">
        <v>2072919</v>
      </c>
      <c r="AC319" s="274">
        <v>0</v>
      </c>
      <c r="AD319" s="269"/>
      <c r="AE319" s="269" t="s">
        <v>3021</v>
      </c>
      <c r="AF319"/>
      <c r="AG319"/>
      <c r="AH319"/>
      <c r="AI319"/>
    </row>
    <row r="320" spans="1:35" ht="33.75" x14ac:dyDescent="0.25">
      <c r="A320" s="303" t="s">
        <v>2703</v>
      </c>
      <c r="B320" s="303" t="s">
        <v>2415</v>
      </c>
      <c r="C320" s="303" t="s">
        <v>2416</v>
      </c>
      <c r="D320" s="303" t="s">
        <v>2646</v>
      </c>
      <c r="E320" s="304" t="s">
        <v>3128</v>
      </c>
      <c r="F320" s="304" t="s">
        <v>457</v>
      </c>
      <c r="G320" s="304" t="s">
        <v>597</v>
      </c>
      <c r="H320" s="304" t="s">
        <v>598</v>
      </c>
      <c r="I320" s="303" t="s">
        <v>599</v>
      </c>
      <c r="J320" s="305" t="s">
        <v>3020</v>
      </c>
      <c r="K320" s="306">
        <v>2072919</v>
      </c>
      <c r="L320" s="268" t="s">
        <v>563</v>
      </c>
      <c r="M320" s="268"/>
      <c r="N320" s="268"/>
      <c r="O320" s="268"/>
      <c r="P320" s="270"/>
      <c r="Q320" s="270"/>
      <c r="R320" s="270"/>
      <c r="S320" s="271"/>
      <c r="T320" s="270" t="s">
        <v>600</v>
      </c>
      <c r="U320" s="272" t="s">
        <v>3020</v>
      </c>
      <c r="V320" s="268" t="s">
        <v>602</v>
      </c>
      <c r="W320" s="272"/>
      <c r="X320" s="273">
        <v>2072919</v>
      </c>
      <c r="Y320" s="273">
        <v>2072919</v>
      </c>
      <c r="Z320" s="273">
        <v>0</v>
      </c>
      <c r="AA320" s="273">
        <v>0</v>
      </c>
      <c r="AB320" s="274">
        <v>2072919</v>
      </c>
      <c r="AC320" s="274">
        <v>0</v>
      </c>
      <c r="AD320" s="269"/>
      <c r="AE320" s="269" t="s">
        <v>3021</v>
      </c>
      <c r="AF320"/>
      <c r="AG320"/>
      <c r="AH320"/>
      <c r="AI320"/>
    </row>
    <row r="321" spans="1:35" ht="33.75" x14ac:dyDescent="0.25">
      <c r="A321" s="303" t="s">
        <v>2705</v>
      </c>
      <c r="B321" s="303" t="s">
        <v>2415</v>
      </c>
      <c r="C321" s="303" t="s">
        <v>2416</v>
      </c>
      <c r="D321" s="303" t="s">
        <v>2646</v>
      </c>
      <c r="E321" s="304" t="s">
        <v>3130</v>
      </c>
      <c r="F321" s="304" t="s">
        <v>457</v>
      </c>
      <c r="G321" s="304" t="s">
        <v>597</v>
      </c>
      <c r="H321" s="304" t="s">
        <v>598</v>
      </c>
      <c r="I321" s="303" t="s">
        <v>599</v>
      </c>
      <c r="J321" s="305" t="s">
        <v>3020</v>
      </c>
      <c r="K321" s="306">
        <v>2072919</v>
      </c>
      <c r="L321" s="268" t="s">
        <v>563</v>
      </c>
      <c r="M321" s="268"/>
      <c r="N321" s="268"/>
      <c r="O321" s="268"/>
      <c r="P321" s="270"/>
      <c r="Q321" s="270"/>
      <c r="R321" s="270"/>
      <c r="S321" s="271"/>
      <c r="T321" s="270" t="s">
        <v>600</v>
      </c>
      <c r="U321" s="272" t="s">
        <v>3020</v>
      </c>
      <c r="V321" s="268" t="s">
        <v>602</v>
      </c>
      <c r="W321" s="272"/>
      <c r="X321" s="273">
        <v>2072919</v>
      </c>
      <c r="Y321" s="273">
        <v>2072919</v>
      </c>
      <c r="Z321" s="273">
        <v>0</v>
      </c>
      <c r="AA321" s="273">
        <v>0</v>
      </c>
      <c r="AB321" s="274">
        <v>2072919</v>
      </c>
      <c r="AC321" s="274">
        <v>0</v>
      </c>
      <c r="AD321" s="269"/>
      <c r="AE321" s="269" t="s">
        <v>3021</v>
      </c>
      <c r="AF321"/>
      <c r="AG321"/>
      <c r="AH321"/>
      <c r="AI321"/>
    </row>
    <row r="322" spans="1:35" ht="33.75" x14ac:dyDescent="0.25">
      <c r="A322" s="303" t="s">
        <v>2707</v>
      </c>
      <c r="B322" s="303" t="s">
        <v>2415</v>
      </c>
      <c r="C322" s="303" t="s">
        <v>2416</v>
      </c>
      <c r="D322" s="303" t="s">
        <v>2646</v>
      </c>
      <c r="E322" s="304" t="s">
        <v>3132</v>
      </c>
      <c r="F322" s="304" t="s">
        <v>457</v>
      </c>
      <c r="G322" s="304" t="s">
        <v>597</v>
      </c>
      <c r="H322" s="304" t="s">
        <v>598</v>
      </c>
      <c r="I322" s="303" t="s">
        <v>599</v>
      </c>
      <c r="J322" s="305" t="s">
        <v>3020</v>
      </c>
      <c r="K322" s="306">
        <v>2072919</v>
      </c>
      <c r="L322" s="268" t="s">
        <v>563</v>
      </c>
      <c r="M322" s="268"/>
      <c r="N322" s="268"/>
      <c r="O322" s="268"/>
      <c r="P322" s="270"/>
      <c r="Q322" s="270"/>
      <c r="R322" s="270"/>
      <c r="S322" s="271"/>
      <c r="T322" s="270" t="s">
        <v>600</v>
      </c>
      <c r="U322" s="272" t="s">
        <v>3020</v>
      </c>
      <c r="V322" s="268" t="s">
        <v>602</v>
      </c>
      <c r="W322" s="272"/>
      <c r="X322" s="273">
        <v>2072919</v>
      </c>
      <c r="Y322" s="273">
        <v>2072919</v>
      </c>
      <c r="Z322" s="273">
        <v>0</v>
      </c>
      <c r="AA322" s="273">
        <v>0</v>
      </c>
      <c r="AB322" s="274">
        <v>2072919</v>
      </c>
      <c r="AC322" s="274">
        <v>0</v>
      </c>
      <c r="AD322" s="269"/>
      <c r="AE322" s="269" t="s">
        <v>3021</v>
      </c>
      <c r="AF322"/>
      <c r="AG322"/>
      <c r="AH322"/>
      <c r="AI322"/>
    </row>
    <row r="323" spans="1:35" ht="33.75" x14ac:dyDescent="0.25">
      <c r="A323" s="303" t="s">
        <v>2709</v>
      </c>
      <c r="B323" s="303" t="s">
        <v>2415</v>
      </c>
      <c r="C323" s="303" t="s">
        <v>2416</v>
      </c>
      <c r="D323" s="303" t="s">
        <v>2646</v>
      </c>
      <c r="E323" s="304" t="s">
        <v>3134</v>
      </c>
      <c r="F323" s="304" t="s">
        <v>457</v>
      </c>
      <c r="G323" s="304" t="s">
        <v>597</v>
      </c>
      <c r="H323" s="304" t="s">
        <v>598</v>
      </c>
      <c r="I323" s="303" t="s">
        <v>599</v>
      </c>
      <c r="J323" s="305" t="s">
        <v>3020</v>
      </c>
      <c r="K323" s="306">
        <v>2072919</v>
      </c>
      <c r="L323" s="268" t="s">
        <v>563</v>
      </c>
      <c r="M323" s="268"/>
      <c r="N323" s="268"/>
      <c r="O323" s="268"/>
      <c r="P323" s="270"/>
      <c r="Q323" s="270"/>
      <c r="R323" s="270"/>
      <c r="S323" s="271"/>
      <c r="T323" s="270" t="s">
        <v>600</v>
      </c>
      <c r="U323" s="272" t="s">
        <v>3020</v>
      </c>
      <c r="V323" s="268" t="s">
        <v>602</v>
      </c>
      <c r="W323" s="272"/>
      <c r="X323" s="273">
        <v>2072919</v>
      </c>
      <c r="Y323" s="273">
        <v>2072919</v>
      </c>
      <c r="Z323" s="273">
        <v>0</v>
      </c>
      <c r="AA323" s="273">
        <v>0</v>
      </c>
      <c r="AB323" s="274">
        <v>2072919</v>
      </c>
      <c r="AC323" s="274">
        <v>0</v>
      </c>
      <c r="AD323" s="269"/>
      <c r="AE323" s="269" t="s">
        <v>3021</v>
      </c>
      <c r="AF323"/>
      <c r="AG323"/>
      <c r="AH323"/>
      <c r="AI323"/>
    </row>
    <row r="324" spans="1:35" ht="33.75" x14ac:dyDescent="0.25">
      <c r="A324" s="303" t="s">
        <v>2711</v>
      </c>
      <c r="B324" s="303" t="s">
        <v>2415</v>
      </c>
      <c r="C324" s="303" t="s">
        <v>2416</v>
      </c>
      <c r="D324" s="303" t="s">
        <v>2646</v>
      </c>
      <c r="E324" s="304" t="s">
        <v>3136</v>
      </c>
      <c r="F324" s="304" t="s">
        <v>457</v>
      </c>
      <c r="G324" s="304" t="s">
        <v>597</v>
      </c>
      <c r="H324" s="304" t="s">
        <v>598</v>
      </c>
      <c r="I324" s="303" t="s">
        <v>599</v>
      </c>
      <c r="J324" s="305" t="s">
        <v>3020</v>
      </c>
      <c r="K324" s="306">
        <v>2072919</v>
      </c>
      <c r="L324" s="268" t="s">
        <v>563</v>
      </c>
      <c r="M324" s="268"/>
      <c r="N324" s="268"/>
      <c r="O324" s="268"/>
      <c r="P324" s="270"/>
      <c r="Q324" s="270"/>
      <c r="R324" s="270"/>
      <c r="S324" s="271"/>
      <c r="T324" s="270" t="s">
        <v>600</v>
      </c>
      <c r="U324" s="272" t="s">
        <v>3020</v>
      </c>
      <c r="V324" s="268" t="s">
        <v>602</v>
      </c>
      <c r="W324" s="272"/>
      <c r="X324" s="273">
        <v>2072919</v>
      </c>
      <c r="Y324" s="273">
        <v>2072919</v>
      </c>
      <c r="Z324" s="273">
        <v>0</v>
      </c>
      <c r="AA324" s="273">
        <v>0</v>
      </c>
      <c r="AB324" s="274">
        <v>2072919</v>
      </c>
      <c r="AC324" s="274">
        <v>0</v>
      </c>
      <c r="AD324" s="269"/>
      <c r="AE324" s="269" t="s">
        <v>3021</v>
      </c>
      <c r="AF324"/>
      <c r="AG324"/>
      <c r="AH324"/>
      <c r="AI324"/>
    </row>
    <row r="325" spans="1:35" ht="33.75" x14ac:dyDescent="0.25">
      <c r="A325" s="303" t="s">
        <v>2713</v>
      </c>
      <c r="B325" s="303" t="s">
        <v>2415</v>
      </c>
      <c r="C325" s="303" t="s">
        <v>2416</v>
      </c>
      <c r="D325" s="303" t="s">
        <v>2646</v>
      </c>
      <c r="E325" s="304" t="s">
        <v>3138</v>
      </c>
      <c r="F325" s="304" t="s">
        <v>457</v>
      </c>
      <c r="G325" s="304" t="s">
        <v>597</v>
      </c>
      <c r="H325" s="304" t="s">
        <v>598</v>
      </c>
      <c r="I325" s="303" t="s">
        <v>599</v>
      </c>
      <c r="J325" s="305" t="s">
        <v>3020</v>
      </c>
      <c r="K325" s="306">
        <v>2072919</v>
      </c>
      <c r="L325" s="268" t="s">
        <v>563</v>
      </c>
      <c r="M325" s="268"/>
      <c r="N325" s="268"/>
      <c r="O325" s="268"/>
      <c r="P325" s="270"/>
      <c r="Q325" s="270"/>
      <c r="R325" s="270"/>
      <c r="S325" s="271"/>
      <c r="T325" s="270" t="s">
        <v>600</v>
      </c>
      <c r="U325" s="272" t="s">
        <v>3020</v>
      </c>
      <c r="V325" s="268" t="s">
        <v>602</v>
      </c>
      <c r="W325" s="272"/>
      <c r="X325" s="273">
        <v>2072919</v>
      </c>
      <c r="Y325" s="273">
        <v>2072919</v>
      </c>
      <c r="Z325" s="273">
        <v>0</v>
      </c>
      <c r="AA325" s="273">
        <v>0</v>
      </c>
      <c r="AB325" s="274">
        <v>2072919</v>
      </c>
      <c r="AC325" s="274">
        <v>0</v>
      </c>
      <c r="AD325" s="269"/>
      <c r="AE325" s="269" t="s">
        <v>3021</v>
      </c>
      <c r="AF325"/>
      <c r="AG325"/>
      <c r="AH325"/>
      <c r="AI325"/>
    </row>
    <row r="326" spans="1:35" ht="33.75" x14ac:dyDescent="0.25">
      <c r="A326" s="303" t="s">
        <v>2715</v>
      </c>
      <c r="B326" s="303" t="s">
        <v>2415</v>
      </c>
      <c r="C326" s="303" t="s">
        <v>2416</v>
      </c>
      <c r="D326" s="303" t="s">
        <v>2646</v>
      </c>
      <c r="E326" s="304" t="s">
        <v>3140</v>
      </c>
      <c r="F326" s="304" t="s">
        <v>457</v>
      </c>
      <c r="G326" s="304" t="s">
        <v>597</v>
      </c>
      <c r="H326" s="304" t="s">
        <v>598</v>
      </c>
      <c r="I326" s="303" t="s">
        <v>599</v>
      </c>
      <c r="J326" s="305" t="s">
        <v>3020</v>
      </c>
      <c r="K326" s="306">
        <v>2072919</v>
      </c>
      <c r="L326" s="268" t="s">
        <v>563</v>
      </c>
      <c r="M326" s="268"/>
      <c r="N326" s="268"/>
      <c r="O326" s="268"/>
      <c r="P326" s="270"/>
      <c r="Q326" s="270"/>
      <c r="R326" s="270"/>
      <c r="S326" s="271"/>
      <c r="T326" s="270" t="s">
        <v>600</v>
      </c>
      <c r="U326" s="272" t="s">
        <v>3020</v>
      </c>
      <c r="V326" s="268" t="s">
        <v>602</v>
      </c>
      <c r="W326" s="272"/>
      <c r="X326" s="273">
        <v>2072919</v>
      </c>
      <c r="Y326" s="273">
        <v>2072919</v>
      </c>
      <c r="Z326" s="273">
        <v>0</v>
      </c>
      <c r="AA326" s="273">
        <v>0</v>
      </c>
      <c r="AB326" s="274">
        <v>2072919</v>
      </c>
      <c r="AC326" s="274">
        <v>0</v>
      </c>
      <c r="AD326" s="269"/>
      <c r="AE326" s="269" t="s">
        <v>3021</v>
      </c>
      <c r="AF326"/>
      <c r="AG326"/>
      <c r="AH326"/>
      <c r="AI326"/>
    </row>
    <row r="327" spans="1:35" ht="33.75" x14ac:dyDescent="0.25">
      <c r="A327" s="303" t="s">
        <v>2717</v>
      </c>
      <c r="B327" s="303" t="s">
        <v>2415</v>
      </c>
      <c r="C327" s="303" t="s">
        <v>2416</v>
      </c>
      <c r="D327" s="303" t="s">
        <v>2646</v>
      </c>
      <c r="E327" s="304" t="s">
        <v>3142</v>
      </c>
      <c r="F327" s="304" t="s">
        <v>457</v>
      </c>
      <c r="G327" s="304" t="s">
        <v>597</v>
      </c>
      <c r="H327" s="304" t="s">
        <v>598</v>
      </c>
      <c r="I327" s="303" t="s">
        <v>599</v>
      </c>
      <c r="J327" s="305" t="s">
        <v>3020</v>
      </c>
      <c r="K327" s="306">
        <v>2072919</v>
      </c>
      <c r="L327" s="268" t="s">
        <v>563</v>
      </c>
      <c r="M327" s="268"/>
      <c r="N327" s="268"/>
      <c r="O327" s="268"/>
      <c r="P327" s="270"/>
      <c r="Q327" s="270"/>
      <c r="R327" s="270"/>
      <c r="S327" s="271"/>
      <c r="T327" s="270" t="s">
        <v>600</v>
      </c>
      <c r="U327" s="272" t="s">
        <v>3020</v>
      </c>
      <c r="V327" s="268" t="s">
        <v>602</v>
      </c>
      <c r="W327" s="272"/>
      <c r="X327" s="273">
        <v>2072919</v>
      </c>
      <c r="Y327" s="273">
        <v>2072919</v>
      </c>
      <c r="Z327" s="273">
        <v>0</v>
      </c>
      <c r="AA327" s="273">
        <v>0</v>
      </c>
      <c r="AB327" s="274">
        <v>2072919</v>
      </c>
      <c r="AC327" s="274">
        <v>0</v>
      </c>
      <c r="AD327" s="269"/>
      <c r="AE327" s="269" t="s">
        <v>3021</v>
      </c>
      <c r="AF327"/>
      <c r="AG327"/>
      <c r="AH327"/>
      <c r="AI327"/>
    </row>
    <row r="328" spans="1:35" ht="33.75" x14ac:dyDescent="0.25">
      <c r="A328" s="303" t="s">
        <v>2719</v>
      </c>
      <c r="B328" s="303" t="s">
        <v>2415</v>
      </c>
      <c r="C328" s="303" t="s">
        <v>2416</v>
      </c>
      <c r="D328" s="303" t="s">
        <v>2646</v>
      </c>
      <c r="E328" s="304" t="s">
        <v>3144</v>
      </c>
      <c r="F328" s="304" t="s">
        <v>457</v>
      </c>
      <c r="G328" s="304" t="s">
        <v>597</v>
      </c>
      <c r="H328" s="304" t="s">
        <v>598</v>
      </c>
      <c r="I328" s="303" t="s">
        <v>599</v>
      </c>
      <c r="J328" s="305" t="s">
        <v>3020</v>
      </c>
      <c r="K328" s="306">
        <v>2072919</v>
      </c>
      <c r="L328" s="268" t="s">
        <v>563</v>
      </c>
      <c r="M328" s="268"/>
      <c r="N328" s="268"/>
      <c r="O328" s="268"/>
      <c r="P328" s="270"/>
      <c r="Q328" s="270"/>
      <c r="R328" s="270"/>
      <c r="S328" s="271"/>
      <c r="T328" s="270" t="s">
        <v>600</v>
      </c>
      <c r="U328" s="272" t="s">
        <v>3020</v>
      </c>
      <c r="V328" s="268" t="s">
        <v>602</v>
      </c>
      <c r="W328" s="272"/>
      <c r="X328" s="273">
        <v>2072919</v>
      </c>
      <c r="Y328" s="273">
        <v>2072919</v>
      </c>
      <c r="Z328" s="273">
        <v>0</v>
      </c>
      <c r="AA328" s="273">
        <v>0</v>
      </c>
      <c r="AB328" s="274">
        <v>2072919</v>
      </c>
      <c r="AC328" s="274">
        <v>0</v>
      </c>
      <c r="AD328" s="269"/>
      <c r="AE328" s="269" t="s">
        <v>3021</v>
      </c>
      <c r="AF328"/>
      <c r="AG328"/>
      <c r="AH328"/>
      <c r="AI328"/>
    </row>
    <row r="329" spans="1:35" ht="33.75" x14ac:dyDescent="0.25">
      <c r="A329" s="303" t="s">
        <v>2722</v>
      </c>
      <c r="B329" s="303" t="s">
        <v>2415</v>
      </c>
      <c r="C329" s="303" t="s">
        <v>2416</v>
      </c>
      <c r="D329" s="303" t="s">
        <v>2646</v>
      </c>
      <c r="E329" s="304" t="s">
        <v>3146</v>
      </c>
      <c r="F329" s="304" t="s">
        <v>457</v>
      </c>
      <c r="G329" s="304" t="s">
        <v>597</v>
      </c>
      <c r="H329" s="304" t="s">
        <v>598</v>
      </c>
      <c r="I329" s="303" t="s">
        <v>599</v>
      </c>
      <c r="J329" s="305" t="s">
        <v>3020</v>
      </c>
      <c r="K329" s="306">
        <v>2072919</v>
      </c>
      <c r="L329" s="268" t="s">
        <v>563</v>
      </c>
      <c r="M329" s="268"/>
      <c r="N329" s="268"/>
      <c r="O329" s="268"/>
      <c r="P329" s="270"/>
      <c r="Q329" s="270"/>
      <c r="R329" s="270"/>
      <c r="S329" s="271"/>
      <c r="T329" s="270" t="s">
        <v>600</v>
      </c>
      <c r="U329" s="272" t="s">
        <v>3020</v>
      </c>
      <c r="V329" s="268" t="s">
        <v>602</v>
      </c>
      <c r="W329" s="272"/>
      <c r="X329" s="273">
        <v>2072919</v>
      </c>
      <c r="Y329" s="273">
        <v>2072919</v>
      </c>
      <c r="Z329" s="273">
        <v>0</v>
      </c>
      <c r="AA329" s="273">
        <v>0</v>
      </c>
      <c r="AB329" s="274">
        <v>2072919</v>
      </c>
      <c r="AC329" s="274">
        <v>0</v>
      </c>
      <c r="AD329" s="269"/>
      <c r="AE329" s="269" t="s">
        <v>3021</v>
      </c>
      <c r="AF329"/>
      <c r="AG329"/>
      <c r="AH329"/>
      <c r="AI329"/>
    </row>
    <row r="330" spans="1:35" ht="33.75" x14ac:dyDescent="0.25">
      <c r="A330" s="303" t="s">
        <v>2726</v>
      </c>
      <c r="B330" s="303" t="s">
        <v>2415</v>
      </c>
      <c r="C330" s="303" t="s">
        <v>2416</v>
      </c>
      <c r="D330" s="303" t="s">
        <v>2646</v>
      </c>
      <c r="E330" s="304" t="s">
        <v>3148</v>
      </c>
      <c r="F330" s="304" t="s">
        <v>457</v>
      </c>
      <c r="G330" s="304" t="s">
        <v>597</v>
      </c>
      <c r="H330" s="304" t="s">
        <v>598</v>
      </c>
      <c r="I330" s="303" t="s">
        <v>599</v>
      </c>
      <c r="J330" s="305" t="s">
        <v>3020</v>
      </c>
      <c r="K330" s="306">
        <v>2072919</v>
      </c>
      <c r="L330" s="268" t="s">
        <v>563</v>
      </c>
      <c r="M330" s="268"/>
      <c r="N330" s="268"/>
      <c r="O330" s="268"/>
      <c r="P330" s="270"/>
      <c r="Q330" s="270"/>
      <c r="R330" s="270"/>
      <c r="S330" s="271"/>
      <c r="T330" s="270" t="s">
        <v>600</v>
      </c>
      <c r="U330" s="272" t="s">
        <v>3020</v>
      </c>
      <c r="V330" s="268" t="s">
        <v>602</v>
      </c>
      <c r="W330" s="272"/>
      <c r="X330" s="273">
        <v>2072919</v>
      </c>
      <c r="Y330" s="273">
        <v>2072919</v>
      </c>
      <c r="Z330" s="273">
        <v>0</v>
      </c>
      <c r="AA330" s="273">
        <v>0</v>
      </c>
      <c r="AB330" s="274">
        <v>2072919</v>
      </c>
      <c r="AC330" s="274">
        <v>0</v>
      </c>
      <c r="AD330" s="269"/>
      <c r="AE330" s="269" t="s">
        <v>3021</v>
      </c>
      <c r="AF330"/>
      <c r="AG330"/>
      <c r="AH330"/>
      <c r="AI330"/>
    </row>
    <row r="331" spans="1:35" ht="33.75" x14ac:dyDescent="0.25">
      <c r="A331" s="303" t="s">
        <v>2727</v>
      </c>
      <c r="B331" s="303" t="s">
        <v>2415</v>
      </c>
      <c r="C331" s="303" t="s">
        <v>2416</v>
      </c>
      <c r="D331" s="303" t="s">
        <v>2646</v>
      </c>
      <c r="E331" s="304" t="s">
        <v>3150</v>
      </c>
      <c r="F331" s="304" t="s">
        <v>457</v>
      </c>
      <c r="G331" s="304" t="s">
        <v>597</v>
      </c>
      <c r="H331" s="304" t="s">
        <v>598</v>
      </c>
      <c r="I331" s="303" t="s">
        <v>599</v>
      </c>
      <c r="J331" s="305" t="s">
        <v>3020</v>
      </c>
      <c r="K331" s="306">
        <v>2072919</v>
      </c>
      <c r="L331" s="268" t="s">
        <v>563</v>
      </c>
      <c r="M331" s="268"/>
      <c r="N331" s="268"/>
      <c r="O331" s="268"/>
      <c r="P331" s="270"/>
      <c r="Q331" s="270"/>
      <c r="R331" s="270"/>
      <c r="S331" s="271"/>
      <c r="T331" s="270" t="s">
        <v>600</v>
      </c>
      <c r="U331" s="272" t="s">
        <v>3020</v>
      </c>
      <c r="V331" s="268" t="s">
        <v>602</v>
      </c>
      <c r="W331" s="272"/>
      <c r="X331" s="273">
        <v>2072919</v>
      </c>
      <c r="Y331" s="273">
        <v>2072919</v>
      </c>
      <c r="Z331" s="273">
        <v>0</v>
      </c>
      <c r="AA331" s="273">
        <v>0</v>
      </c>
      <c r="AB331" s="274">
        <v>2072919</v>
      </c>
      <c r="AC331" s="274">
        <v>0</v>
      </c>
      <c r="AD331" s="269"/>
      <c r="AE331" s="269" t="s">
        <v>3021</v>
      </c>
      <c r="AF331"/>
      <c r="AG331"/>
      <c r="AH331"/>
      <c r="AI331"/>
    </row>
    <row r="332" spans="1:35" ht="33.75" x14ac:dyDescent="0.25">
      <c r="A332" s="303" t="s">
        <v>2729</v>
      </c>
      <c r="B332" s="303" t="s">
        <v>2415</v>
      </c>
      <c r="C332" s="303" t="s">
        <v>2416</v>
      </c>
      <c r="D332" s="303" t="s">
        <v>2646</v>
      </c>
      <c r="E332" s="304" t="s">
        <v>3152</v>
      </c>
      <c r="F332" s="304" t="s">
        <v>457</v>
      </c>
      <c r="G332" s="304" t="s">
        <v>597</v>
      </c>
      <c r="H332" s="304" t="s">
        <v>598</v>
      </c>
      <c r="I332" s="303" t="s">
        <v>599</v>
      </c>
      <c r="J332" s="305" t="s">
        <v>3020</v>
      </c>
      <c r="K332" s="306">
        <v>2072919</v>
      </c>
      <c r="L332" s="268" t="s">
        <v>563</v>
      </c>
      <c r="M332" s="268"/>
      <c r="N332" s="268"/>
      <c r="O332" s="268"/>
      <c r="P332" s="270"/>
      <c r="Q332" s="270"/>
      <c r="R332" s="270"/>
      <c r="S332" s="271"/>
      <c r="T332" s="270" t="s">
        <v>600</v>
      </c>
      <c r="U332" s="272" t="s">
        <v>3020</v>
      </c>
      <c r="V332" s="268" t="s">
        <v>602</v>
      </c>
      <c r="W332" s="272"/>
      <c r="X332" s="273">
        <v>2072919</v>
      </c>
      <c r="Y332" s="273">
        <v>2072919</v>
      </c>
      <c r="Z332" s="273">
        <v>0</v>
      </c>
      <c r="AA332" s="273">
        <v>0</v>
      </c>
      <c r="AB332" s="274">
        <v>2072919</v>
      </c>
      <c r="AC332" s="274">
        <v>0</v>
      </c>
      <c r="AD332" s="269"/>
      <c r="AE332" s="269" t="s">
        <v>3021</v>
      </c>
      <c r="AF332"/>
      <c r="AG332"/>
      <c r="AH332"/>
      <c r="AI332"/>
    </row>
    <row r="333" spans="1:35" ht="33.75" x14ac:dyDescent="0.25">
      <c r="A333" s="303" t="s">
        <v>2731</v>
      </c>
      <c r="B333" s="303" t="s">
        <v>2415</v>
      </c>
      <c r="C333" s="303" t="s">
        <v>2416</v>
      </c>
      <c r="D333" s="303" t="s">
        <v>2646</v>
      </c>
      <c r="E333" s="304" t="s">
        <v>3154</v>
      </c>
      <c r="F333" s="304" t="s">
        <v>457</v>
      </c>
      <c r="G333" s="304" t="s">
        <v>597</v>
      </c>
      <c r="H333" s="304" t="s">
        <v>598</v>
      </c>
      <c r="I333" s="303" t="s">
        <v>599</v>
      </c>
      <c r="J333" s="305" t="s">
        <v>3020</v>
      </c>
      <c r="K333" s="306">
        <v>2072919</v>
      </c>
      <c r="L333" s="268" t="s">
        <v>563</v>
      </c>
      <c r="M333" s="268"/>
      <c r="N333" s="268"/>
      <c r="O333" s="268"/>
      <c r="P333" s="270"/>
      <c r="Q333" s="270"/>
      <c r="R333" s="270"/>
      <c r="S333" s="271"/>
      <c r="T333" s="270" t="s">
        <v>600</v>
      </c>
      <c r="U333" s="272" t="s">
        <v>3020</v>
      </c>
      <c r="V333" s="268" t="s">
        <v>602</v>
      </c>
      <c r="W333" s="272"/>
      <c r="X333" s="273">
        <v>2072919</v>
      </c>
      <c r="Y333" s="273">
        <v>2072919</v>
      </c>
      <c r="Z333" s="273">
        <v>0</v>
      </c>
      <c r="AA333" s="273">
        <v>0</v>
      </c>
      <c r="AB333" s="274">
        <v>2072919</v>
      </c>
      <c r="AC333" s="274">
        <v>0</v>
      </c>
      <c r="AD333" s="269"/>
      <c r="AE333" s="269" t="s">
        <v>3021</v>
      </c>
      <c r="AF333"/>
      <c r="AG333"/>
      <c r="AH333"/>
      <c r="AI333"/>
    </row>
    <row r="334" spans="1:35" ht="33.75" x14ac:dyDescent="0.25">
      <c r="A334" s="303" t="s">
        <v>2733</v>
      </c>
      <c r="B334" s="303" t="s">
        <v>2415</v>
      </c>
      <c r="C334" s="303" t="s">
        <v>2416</v>
      </c>
      <c r="D334" s="303" t="s">
        <v>2646</v>
      </c>
      <c r="E334" s="304" t="s">
        <v>3156</v>
      </c>
      <c r="F334" s="304" t="s">
        <v>457</v>
      </c>
      <c r="G334" s="304" t="s">
        <v>597</v>
      </c>
      <c r="H334" s="304" t="s">
        <v>598</v>
      </c>
      <c r="I334" s="303" t="s">
        <v>599</v>
      </c>
      <c r="J334" s="305" t="s">
        <v>3020</v>
      </c>
      <c r="K334" s="306">
        <v>2072919</v>
      </c>
      <c r="L334" s="268" t="s">
        <v>563</v>
      </c>
      <c r="M334" s="268"/>
      <c r="N334" s="268"/>
      <c r="O334" s="268"/>
      <c r="P334" s="270"/>
      <c r="Q334" s="270"/>
      <c r="R334" s="270"/>
      <c r="S334" s="271"/>
      <c r="T334" s="270" t="s">
        <v>600</v>
      </c>
      <c r="U334" s="272" t="s">
        <v>3020</v>
      </c>
      <c r="V334" s="268" t="s">
        <v>602</v>
      </c>
      <c r="W334" s="272"/>
      <c r="X334" s="273">
        <v>2072919</v>
      </c>
      <c r="Y334" s="273">
        <v>2072919</v>
      </c>
      <c r="Z334" s="273">
        <v>0</v>
      </c>
      <c r="AA334" s="273">
        <v>0</v>
      </c>
      <c r="AB334" s="274">
        <v>2072919</v>
      </c>
      <c r="AC334" s="274">
        <v>0</v>
      </c>
      <c r="AD334" s="269"/>
      <c r="AE334" s="269" t="s">
        <v>3021</v>
      </c>
      <c r="AF334"/>
      <c r="AG334"/>
      <c r="AH334"/>
      <c r="AI334"/>
    </row>
    <row r="335" spans="1:35" ht="33.75" x14ac:dyDescent="0.25">
      <c r="A335" s="303" t="s">
        <v>2735</v>
      </c>
      <c r="B335" s="303" t="s">
        <v>2415</v>
      </c>
      <c r="C335" s="303" t="s">
        <v>2416</v>
      </c>
      <c r="D335" s="303" t="s">
        <v>2646</v>
      </c>
      <c r="E335" s="304" t="s">
        <v>3158</v>
      </c>
      <c r="F335" s="304" t="s">
        <v>457</v>
      </c>
      <c r="G335" s="304" t="s">
        <v>597</v>
      </c>
      <c r="H335" s="304" t="s">
        <v>598</v>
      </c>
      <c r="I335" s="303" t="s">
        <v>599</v>
      </c>
      <c r="J335" s="305" t="s">
        <v>3020</v>
      </c>
      <c r="K335" s="306">
        <v>2072919</v>
      </c>
      <c r="L335" s="268" t="s">
        <v>563</v>
      </c>
      <c r="M335" s="268"/>
      <c r="N335" s="268"/>
      <c r="O335" s="268"/>
      <c r="P335" s="270"/>
      <c r="Q335" s="270"/>
      <c r="R335" s="270"/>
      <c r="S335" s="271"/>
      <c r="T335" s="270" t="s">
        <v>600</v>
      </c>
      <c r="U335" s="272" t="s">
        <v>3020</v>
      </c>
      <c r="V335" s="268" t="s">
        <v>602</v>
      </c>
      <c r="W335" s="272"/>
      <c r="X335" s="273">
        <v>2072919</v>
      </c>
      <c r="Y335" s="273">
        <v>2072919</v>
      </c>
      <c r="Z335" s="273">
        <v>0</v>
      </c>
      <c r="AA335" s="273">
        <v>0</v>
      </c>
      <c r="AB335" s="274">
        <v>2072919</v>
      </c>
      <c r="AC335" s="274">
        <v>0</v>
      </c>
      <c r="AD335" s="269"/>
      <c r="AE335" s="269" t="s">
        <v>3021</v>
      </c>
      <c r="AF335"/>
      <c r="AG335"/>
      <c r="AH335"/>
      <c r="AI335"/>
    </row>
    <row r="336" spans="1:35" ht="33.75" x14ac:dyDescent="0.25">
      <c r="A336" s="303" t="s">
        <v>2737</v>
      </c>
      <c r="B336" s="303" t="s">
        <v>2415</v>
      </c>
      <c r="C336" s="303" t="s">
        <v>2416</v>
      </c>
      <c r="D336" s="303" t="s">
        <v>2646</v>
      </c>
      <c r="E336" s="304" t="s">
        <v>3160</v>
      </c>
      <c r="F336" s="304" t="s">
        <v>457</v>
      </c>
      <c r="G336" s="304" t="s">
        <v>597</v>
      </c>
      <c r="H336" s="304" t="s">
        <v>598</v>
      </c>
      <c r="I336" s="303" t="s">
        <v>599</v>
      </c>
      <c r="J336" s="305" t="s">
        <v>3020</v>
      </c>
      <c r="K336" s="306">
        <v>2072919</v>
      </c>
      <c r="L336" s="268" t="s">
        <v>563</v>
      </c>
      <c r="M336" s="268"/>
      <c r="N336" s="268"/>
      <c r="O336" s="268"/>
      <c r="P336" s="270"/>
      <c r="Q336" s="270"/>
      <c r="R336" s="270"/>
      <c r="S336" s="271"/>
      <c r="T336" s="270" t="s">
        <v>600</v>
      </c>
      <c r="U336" s="272" t="s">
        <v>3020</v>
      </c>
      <c r="V336" s="268" t="s">
        <v>602</v>
      </c>
      <c r="W336" s="272"/>
      <c r="X336" s="273">
        <v>2072919</v>
      </c>
      <c r="Y336" s="273">
        <v>2072919</v>
      </c>
      <c r="Z336" s="273">
        <v>0</v>
      </c>
      <c r="AA336" s="273">
        <v>0</v>
      </c>
      <c r="AB336" s="274">
        <v>2072919</v>
      </c>
      <c r="AC336" s="274">
        <v>0</v>
      </c>
      <c r="AD336" s="269"/>
      <c r="AE336" s="269" t="s">
        <v>3021</v>
      </c>
      <c r="AF336"/>
      <c r="AG336"/>
      <c r="AH336"/>
      <c r="AI336"/>
    </row>
    <row r="337" spans="1:35" ht="33.75" x14ac:dyDescent="0.25">
      <c r="A337" s="303" t="s">
        <v>2739</v>
      </c>
      <c r="B337" s="303" t="s">
        <v>2415</v>
      </c>
      <c r="C337" s="303" t="s">
        <v>2416</v>
      </c>
      <c r="D337" s="303" t="s">
        <v>2646</v>
      </c>
      <c r="E337" s="304" t="s">
        <v>3162</v>
      </c>
      <c r="F337" s="304" t="s">
        <v>457</v>
      </c>
      <c r="G337" s="304" t="s">
        <v>597</v>
      </c>
      <c r="H337" s="304" t="s">
        <v>598</v>
      </c>
      <c r="I337" s="303" t="s">
        <v>599</v>
      </c>
      <c r="J337" s="305" t="s">
        <v>3020</v>
      </c>
      <c r="K337" s="306">
        <v>2072919</v>
      </c>
      <c r="L337" s="268" t="s">
        <v>563</v>
      </c>
      <c r="M337" s="268"/>
      <c r="N337" s="268"/>
      <c r="O337" s="268"/>
      <c r="P337" s="270"/>
      <c r="Q337" s="270"/>
      <c r="R337" s="270"/>
      <c r="S337" s="271"/>
      <c r="T337" s="270" t="s">
        <v>600</v>
      </c>
      <c r="U337" s="272" t="s">
        <v>3020</v>
      </c>
      <c r="V337" s="268" t="s">
        <v>602</v>
      </c>
      <c r="W337" s="272"/>
      <c r="X337" s="273">
        <v>2072919</v>
      </c>
      <c r="Y337" s="273">
        <v>2072919</v>
      </c>
      <c r="Z337" s="273">
        <v>0</v>
      </c>
      <c r="AA337" s="273">
        <v>0</v>
      </c>
      <c r="AB337" s="274">
        <v>2072919</v>
      </c>
      <c r="AC337" s="274">
        <v>0</v>
      </c>
      <c r="AD337" s="269"/>
      <c r="AE337" s="269" t="s">
        <v>3021</v>
      </c>
      <c r="AF337"/>
      <c r="AG337"/>
      <c r="AH337"/>
      <c r="AI337"/>
    </row>
    <row r="338" spans="1:35" ht="33.75" x14ac:dyDescent="0.25">
      <c r="A338" s="303" t="s">
        <v>2741</v>
      </c>
      <c r="B338" s="303" t="s">
        <v>2415</v>
      </c>
      <c r="C338" s="303" t="s">
        <v>2416</v>
      </c>
      <c r="D338" s="303" t="s">
        <v>2646</v>
      </c>
      <c r="E338" s="304" t="s">
        <v>3164</v>
      </c>
      <c r="F338" s="304" t="s">
        <v>457</v>
      </c>
      <c r="G338" s="304" t="s">
        <v>597</v>
      </c>
      <c r="H338" s="304" t="s">
        <v>598</v>
      </c>
      <c r="I338" s="303" t="s">
        <v>599</v>
      </c>
      <c r="J338" s="305" t="s">
        <v>3020</v>
      </c>
      <c r="K338" s="306">
        <v>2072919</v>
      </c>
      <c r="L338" s="268" t="s">
        <v>563</v>
      </c>
      <c r="M338" s="268"/>
      <c r="N338" s="268"/>
      <c r="O338" s="268"/>
      <c r="P338" s="270"/>
      <c r="Q338" s="270"/>
      <c r="R338" s="270"/>
      <c r="S338" s="271"/>
      <c r="T338" s="270" t="s">
        <v>600</v>
      </c>
      <c r="U338" s="272" t="s">
        <v>3020</v>
      </c>
      <c r="V338" s="268" t="s">
        <v>602</v>
      </c>
      <c r="W338" s="272"/>
      <c r="X338" s="273">
        <v>2072919</v>
      </c>
      <c r="Y338" s="273">
        <v>2072919</v>
      </c>
      <c r="Z338" s="273">
        <v>0</v>
      </c>
      <c r="AA338" s="273">
        <v>0</v>
      </c>
      <c r="AB338" s="274">
        <v>2072919</v>
      </c>
      <c r="AC338" s="274">
        <v>0</v>
      </c>
      <c r="AD338" s="269"/>
      <c r="AE338" s="269" t="s">
        <v>3021</v>
      </c>
      <c r="AF338"/>
      <c r="AG338"/>
      <c r="AH338"/>
      <c r="AI338"/>
    </row>
    <row r="339" spans="1:35" ht="33.75" x14ac:dyDescent="0.25">
      <c r="A339" s="303" t="s">
        <v>2743</v>
      </c>
      <c r="B339" s="303" t="s">
        <v>2415</v>
      </c>
      <c r="C339" s="303" t="s">
        <v>2416</v>
      </c>
      <c r="D339" s="303" t="s">
        <v>2646</v>
      </c>
      <c r="E339" s="304" t="s">
        <v>3166</v>
      </c>
      <c r="F339" s="304" t="s">
        <v>457</v>
      </c>
      <c r="G339" s="304" t="s">
        <v>597</v>
      </c>
      <c r="H339" s="304" t="s">
        <v>598</v>
      </c>
      <c r="I339" s="303" t="s">
        <v>599</v>
      </c>
      <c r="J339" s="305" t="s">
        <v>3020</v>
      </c>
      <c r="K339" s="306">
        <v>2072919</v>
      </c>
      <c r="L339" s="268" t="s">
        <v>563</v>
      </c>
      <c r="M339" s="268"/>
      <c r="N339" s="268"/>
      <c r="O339" s="268"/>
      <c r="P339" s="270"/>
      <c r="Q339" s="270"/>
      <c r="R339" s="270"/>
      <c r="S339" s="271"/>
      <c r="T339" s="270" t="s">
        <v>600</v>
      </c>
      <c r="U339" s="272" t="s">
        <v>3020</v>
      </c>
      <c r="V339" s="268" t="s">
        <v>602</v>
      </c>
      <c r="W339" s="272"/>
      <c r="X339" s="273">
        <v>2072919</v>
      </c>
      <c r="Y339" s="273">
        <v>2072919</v>
      </c>
      <c r="Z339" s="273">
        <v>0</v>
      </c>
      <c r="AA339" s="273">
        <v>0</v>
      </c>
      <c r="AB339" s="274">
        <v>2072919</v>
      </c>
      <c r="AC339" s="274">
        <v>0</v>
      </c>
      <c r="AD339" s="269"/>
      <c r="AE339" s="269" t="s">
        <v>3021</v>
      </c>
      <c r="AF339"/>
      <c r="AG339"/>
      <c r="AH339"/>
      <c r="AI339"/>
    </row>
    <row r="340" spans="1:35" ht="33.75" x14ac:dyDescent="0.25">
      <c r="A340" s="303" t="s">
        <v>2745</v>
      </c>
      <c r="B340" s="303" t="s">
        <v>2415</v>
      </c>
      <c r="C340" s="303" t="s">
        <v>2416</v>
      </c>
      <c r="D340" s="303" t="s">
        <v>2646</v>
      </c>
      <c r="E340" s="304" t="s">
        <v>3168</v>
      </c>
      <c r="F340" s="304" t="s">
        <v>457</v>
      </c>
      <c r="G340" s="304" t="s">
        <v>597</v>
      </c>
      <c r="H340" s="304" t="s">
        <v>598</v>
      </c>
      <c r="I340" s="303" t="s">
        <v>599</v>
      </c>
      <c r="J340" s="305" t="s">
        <v>3020</v>
      </c>
      <c r="K340" s="306">
        <v>2072919</v>
      </c>
      <c r="L340" s="268" t="s">
        <v>563</v>
      </c>
      <c r="M340" s="268"/>
      <c r="N340" s="268"/>
      <c r="O340" s="268"/>
      <c r="P340" s="270"/>
      <c r="Q340" s="270"/>
      <c r="R340" s="270"/>
      <c r="S340" s="271"/>
      <c r="T340" s="270" t="s">
        <v>600</v>
      </c>
      <c r="U340" s="272" t="s">
        <v>3020</v>
      </c>
      <c r="V340" s="268" t="s">
        <v>602</v>
      </c>
      <c r="W340" s="272"/>
      <c r="X340" s="273">
        <v>2072919</v>
      </c>
      <c r="Y340" s="273">
        <v>2072919</v>
      </c>
      <c r="Z340" s="273">
        <v>0</v>
      </c>
      <c r="AA340" s="273">
        <v>0</v>
      </c>
      <c r="AB340" s="274">
        <v>2072919</v>
      </c>
      <c r="AC340" s="274">
        <v>0</v>
      </c>
      <c r="AD340" s="269"/>
      <c r="AE340" s="269" t="s">
        <v>3021</v>
      </c>
      <c r="AF340"/>
      <c r="AG340"/>
      <c r="AH340"/>
      <c r="AI340"/>
    </row>
    <row r="341" spans="1:35" ht="33.75" x14ac:dyDescent="0.25">
      <c r="A341" s="303" t="s">
        <v>2747</v>
      </c>
      <c r="B341" s="303" t="s">
        <v>2415</v>
      </c>
      <c r="C341" s="303" t="s">
        <v>2416</v>
      </c>
      <c r="D341" s="303" t="s">
        <v>2646</v>
      </c>
      <c r="E341" s="304" t="s">
        <v>3170</v>
      </c>
      <c r="F341" s="304" t="s">
        <v>457</v>
      </c>
      <c r="G341" s="304" t="s">
        <v>597</v>
      </c>
      <c r="H341" s="304" t="s">
        <v>598</v>
      </c>
      <c r="I341" s="303" t="s">
        <v>599</v>
      </c>
      <c r="J341" s="305" t="s">
        <v>3020</v>
      </c>
      <c r="K341" s="306">
        <v>2072919</v>
      </c>
      <c r="L341" s="268" t="s">
        <v>563</v>
      </c>
      <c r="M341" s="268"/>
      <c r="N341" s="268"/>
      <c r="O341" s="268"/>
      <c r="P341" s="270"/>
      <c r="Q341" s="270"/>
      <c r="R341" s="270"/>
      <c r="S341" s="271"/>
      <c r="T341" s="270" t="s">
        <v>600</v>
      </c>
      <c r="U341" s="272" t="s">
        <v>3020</v>
      </c>
      <c r="V341" s="268" t="s">
        <v>602</v>
      </c>
      <c r="W341" s="272"/>
      <c r="X341" s="273">
        <v>2072919</v>
      </c>
      <c r="Y341" s="273">
        <v>2072919</v>
      </c>
      <c r="Z341" s="273">
        <v>0</v>
      </c>
      <c r="AA341" s="273">
        <v>0</v>
      </c>
      <c r="AB341" s="274">
        <v>2072919</v>
      </c>
      <c r="AC341" s="274">
        <v>0</v>
      </c>
      <c r="AD341" s="269"/>
      <c r="AE341" s="269" t="s">
        <v>3021</v>
      </c>
      <c r="AF341"/>
      <c r="AG341"/>
      <c r="AH341"/>
      <c r="AI341"/>
    </row>
    <row r="342" spans="1:35" ht="33.75" x14ac:dyDescent="0.25">
      <c r="A342" s="303" t="s">
        <v>2749</v>
      </c>
      <c r="B342" s="303" t="s">
        <v>2415</v>
      </c>
      <c r="C342" s="303" t="s">
        <v>2416</v>
      </c>
      <c r="D342" s="303" t="s">
        <v>2646</v>
      </c>
      <c r="E342" s="304" t="s">
        <v>3172</v>
      </c>
      <c r="F342" s="304" t="s">
        <v>457</v>
      </c>
      <c r="G342" s="304" t="s">
        <v>597</v>
      </c>
      <c r="H342" s="304" t="s">
        <v>598</v>
      </c>
      <c r="I342" s="303" t="s">
        <v>599</v>
      </c>
      <c r="J342" s="305" t="s">
        <v>3020</v>
      </c>
      <c r="K342" s="306">
        <v>2072919</v>
      </c>
      <c r="L342" s="268" t="s">
        <v>563</v>
      </c>
      <c r="M342" s="268"/>
      <c r="N342" s="268"/>
      <c r="O342" s="268"/>
      <c r="P342" s="270"/>
      <c r="Q342" s="270"/>
      <c r="R342" s="270"/>
      <c r="S342" s="271"/>
      <c r="T342" s="270" t="s">
        <v>600</v>
      </c>
      <c r="U342" s="272" t="s">
        <v>3020</v>
      </c>
      <c r="V342" s="268" t="s">
        <v>602</v>
      </c>
      <c r="W342" s="272"/>
      <c r="X342" s="273">
        <v>2072919</v>
      </c>
      <c r="Y342" s="273">
        <v>2072919</v>
      </c>
      <c r="Z342" s="273">
        <v>0</v>
      </c>
      <c r="AA342" s="273">
        <v>0</v>
      </c>
      <c r="AB342" s="274">
        <v>2072919</v>
      </c>
      <c r="AC342" s="274">
        <v>0</v>
      </c>
      <c r="AD342" s="269"/>
      <c r="AE342" s="269" t="s">
        <v>3021</v>
      </c>
      <c r="AF342"/>
      <c r="AG342"/>
      <c r="AH342"/>
      <c r="AI342"/>
    </row>
    <row r="343" spans="1:35" ht="33.75" x14ac:dyDescent="0.25">
      <c r="A343" s="303" t="s">
        <v>2751</v>
      </c>
      <c r="B343" s="303" t="s">
        <v>2415</v>
      </c>
      <c r="C343" s="303" t="s">
        <v>2416</v>
      </c>
      <c r="D343" s="303" t="s">
        <v>2646</v>
      </c>
      <c r="E343" s="304" t="s">
        <v>3174</v>
      </c>
      <c r="F343" s="304" t="s">
        <v>457</v>
      </c>
      <c r="G343" s="304" t="s">
        <v>597</v>
      </c>
      <c r="H343" s="304" t="s">
        <v>598</v>
      </c>
      <c r="I343" s="303" t="s">
        <v>599</v>
      </c>
      <c r="J343" s="305" t="s">
        <v>3020</v>
      </c>
      <c r="K343" s="306">
        <v>2072919</v>
      </c>
      <c r="L343" s="268" t="s">
        <v>563</v>
      </c>
      <c r="M343" s="268"/>
      <c r="N343" s="268"/>
      <c r="O343" s="268"/>
      <c r="P343" s="270"/>
      <c r="Q343" s="270"/>
      <c r="R343" s="270"/>
      <c r="S343" s="271"/>
      <c r="T343" s="270" t="s">
        <v>600</v>
      </c>
      <c r="U343" s="272" t="s">
        <v>3020</v>
      </c>
      <c r="V343" s="268" t="s">
        <v>602</v>
      </c>
      <c r="W343" s="272"/>
      <c r="X343" s="273">
        <v>2072919</v>
      </c>
      <c r="Y343" s="273">
        <v>2072919</v>
      </c>
      <c r="Z343" s="273">
        <v>0</v>
      </c>
      <c r="AA343" s="273">
        <v>0</v>
      </c>
      <c r="AB343" s="274">
        <v>2072919</v>
      </c>
      <c r="AC343" s="274">
        <v>0</v>
      </c>
      <c r="AD343" s="269"/>
      <c r="AE343" s="269" t="s">
        <v>3021</v>
      </c>
      <c r="AF343"/>
      <c r="AG343"/>
      <c r="AH343"/>
      <c r="AI343"/>
    </row>
    <row r="344" spans="1:35" ht="33.75" x14ac:dyDescent="0.25">
      <c r="A344" s="303" t="s">
        <v>2753</v>
      </c>
      <c r="B344" s="303" t="s">
        <v>2415</v>
      </c>
      <c r="C344" s="303" t="s">
        <v>2416</v>
      </c>
      <c r="D344" s="303" t="s">
        <v>2646</v>
      </c>
      <c r="E344" s="304" t="s">
        <v>3176</v>
      </c>
      <c r="F344" s="304" t="s">
        <v>457</v>
      </c>
      <c r="G344" s="304" t="s">
        <v>597</v>
      </c>
      <c r="H344" s="304" t="s">
        <v>598</v>
      </c>
      <c r="I344" s="303" t="s">
        <v>599</v>
      </c>
      <c r="J344" s="305" t="s">
        <v>3020</v>
      </c>
      <c r="K344" s="306">
        <v>2072919</v>
      </c>
      <c r="L344" s="268" t="s">
        <v>563</v>
      </c>
      <c r="M344" s="268"/>
      <c r="N344" s="268"/>
      <c r="O344" s="268"/>
      <c r="P344" s="270"/>
      <c r="Q344" s="270"/>
      <c r="R344" s="270"/>
      <c r="S344" s="271"/>
      <c r="T344" s="270" t="s">
        <v>600</v>
      </c>
      <c r="U344" s="272" t="s">
        <v>3020</v>
      </c>
      <c r="V344" s="268" t="s">
        <v>602</v>
      </c>
      <c r="W344" s="272"/>
      <c r="X344" s="273">
        <v>2072919</v>
      </c>
      <c r="Y344" s="273">
        <v>2072919</v>
      </c>
      <c r="Z344" s="273">
        <v>0</v>
      </c>
      <c r="AA344" s="273">
        <v>0</v>
      </c>
      <c r="AB344" s="274">
        <v>2072919</v>
      </c>
      <c r="AC344" s="274">
        <v>0</v>
      </c>
      <c r="AD344" s="269"/>
      <c r="AE344" s="269" t="s">
        <v>3021</v>
      </c>
      <c r="AF344"/>
      <c r="AG344"/>
      <c r="AH344"/>
      <c r="AI344"/>
    </row>
    <row r="345" spans="1:35" ht="33.75" x14ac:dyDescent="0.25">
      <c r="A345" s="303" t="s">
        <v>2755</v>
      </c>
      <c r="B345" s="303" t="s">
        <v>2415</v>
      </c>
      <c r="C345" s="303" t="s">
        <v>2416</v>
      </c>
      <c r="D345" s="303" t="s">
        <v>2646</v>
      </c>
      <c r="E345" s="304" t="s">
        <v>3178</v>
      </c>
      <c r="F345" s="304" t="s">
        <v>457</v>
      </c>
      <c r="G345" s="304" t="s">
        <v>597</v>
      </c>
      <c r="H345" s="304" t="s">
        <v>598</v>
      </c>
      <c r="I345" s="303" t="s">
        <v>599</v>
      </c>
      <c r="J345" s="305" t="s">
        <v>3020</v>
      </c>
      <c r="K345" s="306">
        <v>2072919</v>
      </c>
      <c r="L345" s="268" t="s">
        <v>563</v>
      </c>
      <c r="M345" s="268"/>
      <c r="N345" s="268"/>
      <c r="O345" s="268"/>
      <c r="P345" s="270"/>
      <c r="Q345" s="270"/>
      <c r="R345" s="270"/>
      <c r="S345" s="271"/>
      <c r="T345" s="270" t="s">
        <v>600</v>
      </c>
      <c r="U345" s="272" t="s">
        <v>3020</v>
      </c>
      <c r="V345" s="268" t="s">
        <v>602</v>
      </c>
      <c r="W345" s="272"/>
      <c r="X345" s="273">
        <v>2072919</v>
      </c>
      <c r="Y345" s="273">
        <v>2072919</v>
      </c>
      <c r="Z345" s="273">
        <v>0</v>
      </c>
      <c r="AA345" s="273">
        <v>0</v>
      </c>
      <c r="AB345" s="274">
        <v>2072919</v>
      </c>
      <c r="AC345" s="274">
        <v>0</v>
      </c>
      <c r="AD345" s="269"/>
      <c r="AE345" s="269" t="s">
        <v>3021</v>
      </c>
      <c r="AF345"/>
      <c r="AG345"/>
      <c r="AH345"/>
      <c r="AI345"/>
    </row>
    <row r="346" spans="1:35" ht="33.75" x14ac:dyDescent="0.25">
      <c r="A346" s="303" t="s">
        <v>2757</v>
      </c>
      <c r="B346" s="303" t="s">
        <v>2415</v>
      </c>
      <c r="C346" s="303" t="s">
        <v>2416</v>
      </c>
      <c r="D346" s="303" t="s">
        <v>2646</v>
      </c>
      <c r="E346" s="304" t="s">
        <v>3180</v>
      </c>
      <c r="F346" s="304" t="s">
        <v>457</v>
      </c>
      <c r="G346" s="304" t="s">
        <v>597</v>
      </c>
      <c r="H346" s="304" t="s">
        <v>598</v>
      </c>
      <c r="I346" s="303" t="s">
        <v>599</v>
      </c>
      <c r="J346" s="305" t="s">
        <v>3020</v>
      </c>
      <c r="K346" s="306">
        <v>2072919</v>
      </c>
      <c r="L346" s="268" t="s">
        <v>563</v>
      </c>
      <c r="M346" s="268"/>
      <c r="N346" s="268"/>
      <c r="O346" s="268"/>
      <c r="P346" s="270"/>
      <c r="Q346" s="270"/>
      <c r="R346" s="270"/>
      <c r="S346" s="271"/>
      <c r="T346" s="270" t="s">
        <v>600</v>
      </c>
      <c r="U346" s="272" t="s">
        <v>3020</v>
      </c>
      <c r="V346" s="268" t="s">
        <v>602</v>
      </c>
      <c r="W346" s="272"/>
      <c r="X346" s="273">
        <v>2072919</v>
      </c>
      <c r="Y346" s="273">
        <v>2072919</v>
      </c>
      <c r="Z346" s="273">
        <v>0</v>
      </c>
      <c r="AA346" s="273">
        <v>0</v>
      </c>
      <c r="AB346" s="274">
        <v>2072919</v>
      </c>
      <c r="AC346" s="274">
        <v>0</v>
      </c>
      <c r="AD346" s="269"/>
      <c r="AE346" s="269" t="s">
        <v>3021</v>
      </c>
      <c r="AF346"/>
      <c r="AG346"/>
      <c r="AH346"/>
      <c r="AI346"/>
    </row>
    <row r="347" spans="1:35" ht="33.75" x14ac:dyDescent="0.25">
      <c r="A347" s="303" t="s">
        <v>2759</v>
      </c>
      <c r="B347" s="303" t="s">
        <v>2415</v>
      </c>
      <c r="C347" s="303" t="s">
        <v>2416</v>
      </c>
      <c r="D347" s="303" t="s">
        <v>2646</v>
      </c>
      <c r="E347" s="304" t="s">
        <v>3182</v>
      </c>
      <c r="F347" s="304" t="s">
        <v>457</v>
      </c>
      <c r="G347" s="304" t="s">
        <v>597</v>
      </c>
      <c r="H347" s="304" t="s">
        <v>598</v>
      </c>
      <c r="I347" s="303" t="s">
        <v>599</v>
      </c>
      <c r="J347" s="305" t="s">
        <v>3020</v>
      </c>
      <c r="K347" s="306">
        <v>2072919</v>
      </c>
      <c r="L347" s="268" t="s">
        <v>563</v>
      </c>
      <c r="M347" s="268"/>
      <c r="N347" s="268"/>
      <c r="O347" s="268"/>
      <c r="P347" s="270"/>
      <c r="Q347" s="270"/>
      <c r="R347" s="270"/>
      <c r="S347" s="271"/>
      <c r="T347" s="270" t="s">
        <v>600</v>
      </c>
      <c r="U347" s="272" t="s">
        <v>3020</v>
      </c>
      <c r="V347" s="268" t="s">
        <v>602</v>
      </c>
      <c r="W347" s="272"/>
      <c r="X347" s="273">
        <v>2072919</v>
      </c>
      <c r="Y347" s="273">
        <v>2072919</v>
      </c>
      <c r="Z347" s="273">
        <v>0</v>
      </c>
      <c r="AA347" s="273">
        <v>0</v>
      </c>
      <c r="AB347" s="274">
        <v>2072919</v>
      </c>
      <c r="AC347" s="274">
        <v>0</v>
      </c>
      <c r="AD347" s="269"/>
      <c r="AE347" s="269" t="s">
        <v>3021</v>
      </c>
      <c r="AF347"/>
      <c r="AG347"/>
      <c r="AH347"/>
      <c r="AI347"/>
    </row>
    <row r="348" spans="1:35" ht="33.75" x14ac:dyDescent="0.25">
      <c r="A348" s="303" t="s">
        <v>2761</v>
      </c>
      <c r="B348" s="303" t="s">
        <v>2415</v>
      </c>
      <c r="C348" s="303" t="s">
        <v>2416</v>
      </c>
      <c r="D348" s="303" t="s">
        <v>2646</v>
      </c>
      <c r="E348" s="304" t="s">
        <v>3184</v>
      </c>
      <c r="F348" s="304" t="s">
        <v>457</v>
      </c>
      <c r="G348" s="304" t="s">
        <v>597</v>
      </c>
      <c r="H348" s="304" t="s">
        <v>598</v>
      </c>
      <c r="I348" s="303" t="s">
        <v>599</v>
      </c>
      <c r="J348" s="305" t="s">
        <v>3020</v>
      </c>
      <c r="K348" s="306">
        <v>2072919</v>
      </c>
      <c r="L348" s="268" t="s">
        <v>563</v>
      </c>
      <c r="M348" s="268"/>
      <c r="N348" s="268"/>
      <c r="O348" s="268"/>
      <c r="P348" s="270"/>
      <c r="Q348" s="270"/>
      <c r="R348" s="270"/>
      <c r="S348" s="271"/>
      <c r="T348" s="270" t="s">
        <v>600</v>
      </c>
      <c r="U348" s="272" t="s">
        <v>3020</v>
      </c>
      <c r="V348" s="268" t="s">
        <v>602</v>
      </c>
      <c r="W348" s="272"/>
      <c r="X348" s="273">
        <v>2072919</v>
      </c>
      <c r="Y348" s="273">
        <v>2072919</v>
      </c>
      <c r="Z348" s="273">
        <v>0</v>
      </c>
      <c r="AA348" s="273">
        <v>0</v>
      </c>
      <c r="AB348" s="274">
        <v>2072919</v>
      </c>
      <c r="AC348" s="274">
        <v>0</v>
      </c>
      <c r="AD348" s="269"/>
      <c r="AE348" s="269" t="s">
        <v>3021</v>
      </c>
      <c r="AF348"/>
      <c r="AG348"/>
      <c r="AH348"/>
      <c r="AI348"/>
    </row>
    <row r="349" spans="1:35" ht="33.75" x14ac:dyDescent="0.25">
      <c r="A349" s="303" t="s">
        <v>2763</v>
      </c>
      <c r="B349" s="303" t="s">
        <v>2415</v>
      </c>
      <c r="C349" s="303" t="s">
        <v>2416</v>
      </c>
      <c r="D349" s="303" t="s">
        <v>2646</v>
      </c>
      <c r="E349" s="304" t="s">
        <v>3186</v>
      </c>
      <c r="F349" s="304" t="s">
        <v>457</v>
      </c>
      <c r="G349" s="304" t="s">
        <v>597</v>
      </c>
      <c r="H349" s="304" t="s">
        <v>598</v>
      </c>
      <c r="I349" s="303" t="s">
        <v>599</v>
      </c>
      <c r="J349" s="305" t="s">
        <v>3020</v>
      </c>
      <c r="K349" s="306">
        <v>2072919</v>
      </c>
      <c r="L349" s="268" t="s">
        <v>563</v>
      </c>
      <c r="M349" s="268"/>
      <c r="N349" s="268"/>
      <c r="O349" s="268"/>
      <c r="P349" s="270"/>
      <c r="Q349" s="270"/>
      <c r="R349" s="270"/>
      <c r="S349" s="271"/>
      <c r="T349" s="270" t="s">
        <v>600</v>
      </c>
      <c r="U349" s="272" t="s">
        <v>3020</v>
      </c>
      <c r="V349" s="268" t="s">
        <v>602</v>
      </c>
      <c r="W349" s="272"/>
      <c r="X349" s="273">
        <v>2072919</v>
      </c>
      <c r="Y349" s="273">
        <v>2072919</v>
      </c>
      <c r="Z349" s="273">
        <v>0</v>
      </c>
      <c r="AA349" s="273">
        <v>0</v>
      </c>
      <c r="AB349" s="274">
        <v>2072919</v>
      </c>
      <c r="AC349" s="274">
        <v>0</v>
      </c>
      <c r="AD349" s="269"/>
      <c r="AE349" s="269" t="s">
        <v>3021</v>
      </c>
      <c r="AF349"/>
      <c r="AG349"/>
      <c r="AH349"/>
      <c r="AI349"/>
    </row>
    <row r="350" spans="1:35" ht="33.75" x14ac:dyDescent="0.25">
      <c r="A350" s="303" t="s">
        <v>2766</v>
      </c>
      <c r="B350" s="303" t="s">
        <v>2415</v>
      </c>
      <c r="C350" s="303" t="s">
        <v>2416</v>
      </c>
      <c r="D350" s="303" t="s">
        <v>2646</v>
      </c>
      <c r="E350" s="304" t="s">
        <v>3188</v>
      </c>
      <c r="F350" s="304" t="s">
        <v>457</v>
      </c>
      <c r="G350" s="304" t="s">
        <v>597</v>
      </c>
      <c r="H350" s="304" t="s">
        <v>598</v>
      </c>
      <c r="I350" s="303" t="s">
        <v>599</v>
      </c>
      <c r="J350" s="305" t="s">
        <v>3020</v>
      </c>
      <c r="K350" s="306">
        <v>2072919</v>
      </c>
      <c r="L350" s="268" t="s">
        <v>563</v>
      </c>
      <c r="M350" s="268"/>
      <c r="N350" s="268"/>
      <c r="O350" s="268"/>
      <c r="P350" s="270"/>
      <c r="Q350" s="270"/>
      <c r="R350" s="270"/>
      <c r="S350" s="271"/>
      <c r="T350" s="270" t="s">
        <v>600</v>
      </c>
      <c r="U350" s="272" t="s">
        <v>3020</v>
      </c>
      <c r="V350" s="268" t="s">
        <v>602</v>
      </c>
      <c r="W350" s="272"/>
      <c r="X350" s="273">
        <v>2072919</v>
      </c>
      <c r="Y350" s="273">
        <v>2072919</v>
      </c>
      <c r="Z350" s="273">
        <v>0</v>
      </c>
      <c r="AA350" s="273">
        <v>0</v>
      </c>
      <c r="AB350" s="274">
        <v>2072919</v>
      </c>
      <c r="AC350" s="274">
        <v>0</v>
      </c>
      <c r="AD350" s="269"/>
      <c r="AE350" s="269" t="s">
        <v>3021</v>
      </c>
      <c r="AF350"/>
      <c r="AG350"/>
      <c r="AH350"/>
      <c r="AI350"/>
    </row>
    <row r="351" spans="1:35" ht="33.75" x14ac:dyDescent="0.25">
      <c r="A351" s="303" t="s">
        <v>2769</v>
      </c>
      <c r="B351" s="303" t="s">
        <v>2415</v>
      </c>
      <c r="C351" s="303" t="s">
        <v>2416</v>
      </c>
      <c r="D351" s="303" t="s">
        <v>2646</v>
      </c>
      <c r="E351" s="304" t="s">
        <v>3190</v>
      </c>
      <c r="F351" s="304" t="s">
        <v>457</v>
      </c>
      <c r="G351" s="304" t="s">
        <v>597</v>
      </c>
      <c r="H351" s="304" t="s">
        <v>598</v>
      </c>
      <c r="I351" s="303" t="s">
        <v>599</v>
      </c>
      <c r="J351" s="305" t="s">
        <v>3020</v>
      </c>
      <c r="K351" s="306">
        <v>2072919</v>
      </c>
      <c r="L351" s="268" t="s">
        <v>563</v>
      </c>
      <c r="M351" s="268"/>
      <c r="N351" s="268"/>
      <c r="O351" s="268"/>
      <c r="P351" s="270"/>
      <c r="Q351" s="270"/>
      <c r="R351" s="270"/>
      <c r="S351" s="271"/>
      <c r="T351" s="270" t="s">
        <v>600</v>
      </c>
      <c r="U351" s="272" t="s">
        <v>3020</v>
      </c>
      <c r="V351" s="268" t="s">
        <v>602</v>
      </c>
      <c r="W351" s="272"/>
      <c r="X351" s="273">
        <v>2072919</v>
      </c>
      <c r="Y351" s="273">
        <v>2072919</v>
      </c>
      <c r="Z351" s="273">
        <v>0</v>
      </c>
      <c r="AA351" s="273">
        <v>0</v>
      </c>
      <c r="AB351" s="274">
        <v>2072919</v>
      </c>
      <c r="AC351" s="274">
        <v>0</v>
      </c>
      <c r="AD351" s="269"/>
      <c r="AE351" s="269" t="s">
        <v>3021</v>
      </c>
      <c r="AF351"/>
      <c r="AG351"/>
      <c r="AH351"/>
      <c r="AI351"/>
    </row>
    <row r="352" spans="1:35" ht="33.75" x14ac:dyDescent="0.25">
      <c r="A352" s="303" t="s">
        <v>2772</v>
      </c>
      <c r="B352" s="303" t="s">
        <v>2415</v>
      </c>
      <c r="C352" s="303" t="s">
        <v>2416</v>
      </c>
      <c r="D352" s="303" t="s">
        <v>2646</v>
      </c>
      <c r="E352" s="304" t="s">
        <v>3192</v>
      </c>
      <c r="F352" s="304" t="s">
        <v>457</v>
      </c>
      <c r="G352" s="304" t="s">
        <v>597</v>
      </c>
      <c r="H352" s="304" t="s">
        <v>598</v>
      </c>
      <c r="I352" s="303" t="s">
        <v>599</v>
      </c>
      <c r="J352" s="305" t="s">
        <v>3020</v>
      </c>
      <c r="K352" s="306">
        <v>2072919</v>
      </c>
      <c r="L352" s="268" t="s">
        <v>563</v>
      </c>
      <c r="M352" s="268"/>
      <c r="N352" s="268"/>
      <c r="O352" s="268"/>
      <c r="P352" s="270"/>
      <c r="Q352" s="270"/>
      <c r="R352" s="270"/>
      <c r="S352" s="271"/>
      <c r="T352" s="270" t="s">
        <v>600</v>
      </c>
      <c r="U352" s="272" t="s">
        <v>3020</v>
      </c>
      <c r="V352" s="268" t="s">
        <v>602</v>
      </c>
      <c r="W352" s="272"/>
      <c r="X352" s="273">
        <v>2072919</v>
      </c>
      <c r="Y352" s="273">
        <v>2072919</v>
      </c>
      <c r="Z352" s="273">
        <v>0</v>
      </c>
      <c r="AA352" s="273">
        <v>0</v>
      </c>
      <c r="AB352" s="274">
        <v>2072919</v>
      </c>
      <c r="AC352" s="274">
        <v>0</v>
      </c>
      <c r="AD352" s="269"/>
      <c r="AE352" s="269" t="s">
        <v>3021</v>
      </c>
      <c r="AF352"/>
      <c r="AG352"/>
      <c r="AH352"/>
      <c r="AI352"/>
    </row>
    <row r="353" spans="1:35" ht="33.75" x14ac:dyDescent="0.25">
      <c r="A353" s="303" t="s">
        <v>2774</v>
      </c>
      <c r="B353" s="303" t="s">
        <v>2415</v>
      </c>
      <c r="C353" s="303" t="s">
        <v>2416</v>
      </c>
      <c r="D353" s="303" t="s">
        <v>2646</v>
      </c>
      <c r="E353" s="304" t="s">
        <v>3194</v>
      </c>
      <c r="F353" s="304" t="s">
        <v>457</v>
      </c>
      <c r="G353" s="304" t="s">
        <v>597</v>
      </c>
      <c r="H353" s="304" t="s">
        <v>598</v>
      </c>
      <c r="I353" s="303" t="s">
        <v>599</v>
      </c>
      <c r="J353" s="305" t="s">
        <v>3020</v>
      </c>
      <c r="K353" s="306">
        <v>2072919</v>
      </c>
      <c r="L353" s="268" t="s">
        <v>563</v>
      </c>
      <c r="M353" s="268"/>
      <c r="N353" s="268"/>
      <c r="O353" s="268"/>
      <c r="P353" s="270"/>
      <c r="Q353" s="270"/>
      <c r="R353" s="270"/>
      <c r="S353" s="271"/>
      <c r="T353" s="270" t="s">
        <v>600</v>
      </c>
      <c r="U353" s="272" t="s">
        <v>3020</v>
      </c>
      <c r="V353" s="268" t="s">
        <v>602</v>
      </c>
      <c r="W353" s="272"/>
      <c r="X353" s="273">
        <v>2072919</v>
      </c>
      <c r="Y353" s="273">
        <v>2072919</v>
      </c>
      <c r="Z353" s="273">
        <v>0</v>
      </c>
      <c r="AA353" s="273">
        <v>0</v>
      </c>
      <c r="AB353" s="274">
        <v>2072919</v>
      </c>
      <c r="AC353" s="274">
        <v>0</v>
      </c>
      <c r="AD353" s="269"/>
      <c r="AE353" s="269" t="s">
        <v>3021</v>
      </c>
      <c r="AF353"/>
      <c r="AG353"/>
      <c r="AH353"/>
      <c r="AI353"/>
    </row>
    <row r="354" spans="1:35" ht="33.75" x14ac:dyDescent="0.25">
      <c r="A354" s="303" t="s">
        <v>2776</v>
      </c>
      <c r="B354" s="303" t="s">
        <v>2415</v>
      </c>
      <c r="C354" s="303" t="s">
        <v>2416</v>
      </c>
      <c r="D354" s="303" t="s">
        <v>2646</v>
      </c>
      <c r="E354" s="304" t="s">
        <v>3196</v>
      </c>
      <c r="F354" s="304" t="s">
        <v>457</v>
      </c>
      <c r="G354" s="304" t="s">
        <v>597</v>
      </c>
      <c r="H354" s="304" t="s">
        <v>598</v>
      </c>
      <c r="I354" s="303" t="s">
        <v>599</v>
      </c>
      <c r="J354" s="305" t="s">
        <v>3020</v>
      </c>
      <c r="K354" s="306">
        <v>2072919</v>
      </c>
      <c r="L354" s="268" t="s">
        <v>563</v>
      </c>
      <c r="M354" s="268"/>
      <c r="N354" s="268"/>
      <c r="O354" s="268"/>
      <c r="P354" s="270"/>
      <c r="Q354" s="270"/>
      <c r="R354" s="270"/>
      <c r="S354" s="271"/>
      <c r="T354" s="270" t="s">
        <v>600</v>
      </c>
      <c r="U354" s="272" t="s">
        <v>3020</v>
      </c>
      <c r="V354" s="268" t="s">
        <v>602</v>
      </c>
      <c r="W354" s="272"/>
      <c r="X354" s="273">
        <v>2072919</v>
      </c>
      <c r="Y354" s="273">
        <v>2072919</v>
      </c>
      <c r="Z354" s="273">
        <v>0</v>
      </c>
      <c r="AA354" s="273">
        <v>0</v>
      </c>
      <c r="AB354" s="274">
        <v>2072919</v>
      </c>
      <c r="AC354" s="274">
        <v>0</v>
      </c>
      <c r="AD354" s="269"/>
      <c r="AE354" s="269" t="s">
        <v>3021</v>
      </c>
      <c r="AF354"/>
      <c r="AG354"/>
      <c r="AH354"/>
      <c r="AI354"/>
    </row>
    <row r="355" spans="1:35" ht="33.75" x14ac:dyDescent="0.25">
      <c r="A355" s="303" t="s">
        <v>2778</v>
      </c>
      <c r="B355" s="303" t="s">
        <v>2415</v>
      </c>
      <c r="C355" s="303" t="s">
        <v>2416</v>
      </c>
      <c r="D355" s="303" t="s">
        <v>2646</v>
      </c>
      <c r="E355" s="304" t="s">
        <v>3198</v>
      </c>
      <c r="F355" s="304" t="s">
        <v>457</v>
      </c>
      <c r="G355" s="304" t="s">
        <v>597</v>
      </c>
      <c r="H355" s="304" t="s">
        <v>598</v>
      </c>
      <c r="I355" s="303" t="s">
        <v>599</v>
      </c>
      <c r="J355" s="305" t="s">
        <v>3020</v>
      </c>
      <c r="K355" s="306">
        <v>2072919</v>
      </c>
      <c r="L355" s="268" t="s">
        <v>563</v>
      </c>
      <c r="M355" s="268"/>
      <c r="N355" s="268"/>
      <c r="O355" s="268"/>
      <c r="P355" s="270"/>
      <c r="Q355" s="270"/>
      <c r="R355" s="270"/>
      <c r="S355" s="271"/>
      <c r="T355" s="270" t="s">
        <v>600</v>
      </c>
      <c r="U355" s="272" t="s">
        <v>3020</v>
      </c>
      <c r="V355" s="268" t="s">
        <v>602</v>
      </c>
      <c r="W355" s="272"/>
      <c r="X355" s="273">
        <v>2072919</v>
      </c>
      <c r="Y355" s="273">
        <v>2072919</v>
      </c>
      <c r="Z355" s="273">
        <v>0</v>
      </c>
      <c r="AA355" s="273">
        <v>0</v>
      </c>
      <c r="AB355" s="274">
        <v>2072919</v>
      </c>
      <c r="AC355" s="274">
        <v>0</v>
      </c>
      <c r="AD355" s="269"/>
      <c r="AE355" s="269" t="s">
        <v>3021</v>
      </c>
      <c r="AF355"/>
      <c r="AG355"/>
      <c r="AH355"/>
      <c r="AI355"/>
    </row>
    <row r="356" spans="1:35" ht="33.75" x14ac:dyDescent="0.25">
      <c r="A356" s="303" t="s">
        <v>2780</v>
      </c>
      <c r="B356" s="303" t="s">
        <v>2415</v>
      </c>
      <c r="C356" s="303" t="s">
        <v>2416</v>
      </c>
      <c r="D356" s="303" t="s">
        <v>2646</v>
      </c>
      <c r="E356" s="304" t="s">
        <v>3200</v>
      </c>
      <c r="F356" s="304" t="s">
        <v>457</v>
      </c>
      <c r="G356" s="304" t="s">
        <v>597</v>
      </c>
      <c r="H356" s="304" t="s">
        <v>598</v>
      </c>
      <c r="I356" s="303" t="s">
        <v>599</v>
      </c>
      <c r="J356" s="305" t="s">
        <v>3020</v>
      </c>
      <c r="K356" s="306">
        <v>2072919</v>
      </c>
      <c r="L356" s="268" t="s">
        <v>563</v>
      </c>
      <c r="M356" s="268"/>
      <c r="N356" s="268"/>
      <c r="O356" s="268"/>
      <c r="P356" s="270"/>
      <c r="Q356" s="270"/>
      <c r="R356" s="270"/>
      <c r="S356" s="271"/>
      <c r="T356" s="270" t="s">
        <v>600</v>
      </c>
      <c r="U356" s="272" t="s">
        <v>3020</v>
      </c>
      <c r="V356" s="268" t="s">
        <v>602</v>
      </c>
      <c r="W356" s="272"/>
      <c r="X356" s="273">
        <v>2072919</v>
      </c>
      <c r="Y356" s="273">
        <v>2072919</v>
      </c>
      <c r="Z356" s="273">
        <v>0</v>
      </c>
      <c r="AA356" s="273">
        <v>0</v>
      </c>
      <c r="AB356" s="274">
        <v>2072919</v>
      </c>
      <c r="AC356" s="274">
        <v>0</v>
      </c>
      <c r="AD356" s="269"/>
      <c r="AE356" s="269" t="s">
        <v>3021</v>
      </c>
      <c r="AF356"/>
      <c r="AG356"/>
      <c r="AH356"/>
      <c r="AI356"/>
    </row>
    <row r="357" spans="1:35" ht="33.75" x14ac:dyDescent="0.25">
      <c r="A357" s="303" t="s">
        <v>2782</v>
      </c>
      <c r="B357" s="303" t="s">
        <v>2415</v>
      </c>
      <c r="C357" s="303" t="s">
        <v>2416</v>
      </c>
      <c r="D357" s="303" t="s">
        <v>2646</v>
      </c>
      <c r="E357" s="304" t="s">
        <v>3202</v>
      </c>
      <c r="F357" s="304" t="s">
        <v>457</v>
      </c>
      <c r="G357" s="304" t="s">
        <v>597</v>
      </c>
      <c r="H357" s="304" t="s">
        <v>598</v>
      </c>
      <c r="I357" s="303" t="s">
        <v>599</v>
      </c>
      <c r="J357" s="305" t="s">
        <v>3020</v>
      </c>
      <c r="K357" s="306">
        <v>2072919</v>
      </c>
      <c r="L357" s="268" t="s">
        <v>563</v>
      </c>
      <c r="M357" s="268"/>
      <c r="N357" s="268"/>
      <c r="O357" s="268"/>
      <c r="P357" s="270"/>
      <c r="Q357" s="270"/>
      <c r="R357" s="270"/>
      <c r="S357" s="271"/>
      <c r="T357" s="270" t="s">
        <v>600</v>
      </c>
      <c r="U357" s="272" t="s">
        <v>3020</v>
      </c>
      <c r="V357" s="268" t="s">
        <v>602</v>
      </c>
      <c r="W357" s="272"/>
      <c r="X357" s="273">
        <v>2072919</v>
      </c>
      <c r="Y357" s="273">
        <v>2072919</v>
      </c>
      <c r="Z357" s="273">
        <v>0</v>
      </c>
      <c r="AA357" s="273">
        <v>0</v>
      </c>
      <c r="AB357" s="274">
        <v>2072919</v>
      </c>
      <c r="AC357" s="274">
        <v>0</v>
      </c>
      <c r="AD357" s="269"/>
      <c r="AE357" s="269" t="s">
        <v>3021</v>
      </c>
      <c r="AF357"/>
      <c r="AG357"/>
      <c r="AH357"/>
      <c r="AI357"/>
    </row>
    <row r="358" spans="1:35" ht="33.75" x14ac:dyDescent="0.25">
      <c r="A358" s="303" t="s">
        <v>2784</v>
      </c>
      <c r="B358" s="303" t="s">
        <v>2415</v>
      </c>
      <c r="C358" s="303" t="s">
        <v>2416</v>
      </c>
      <c r="D358" s="303" t="s">
        <v>2646</v>
      </c>
      <c r="E358" s="304" t="s">
        <v>3204</v>
      </c>
      <c r="F358" s="304" t="s">
        <v>457</v>
      </c>
      <c r="G358" s="304" t="s">
        <v>597</v>
      </c>
      <c r="H358" s="304" t="s">
        <v>598</v>
      </c>
      <c r="I358" s="303" t="s">
        <v>599</v>
      </c>
      <c r="J358" s="305" t="s">
        <v>3020</v>
      </c>
      <c r="K358" s="306">
        <v>2072919</v>
      </c>
      <c r="L358" s="268" t="s">
        <v>563</v>
      </c>
      <c r="M358" s="268"/>
      <c r="N358" s="268"/>
      <c r="O358" s="268"/>
      <c r="P358" s="270"/>
      <c r="Q358" s="270"/>
      <c r="R358" s="270"/>
      <c r="S358" s="271"/>
      <c r="T358" s="270" t="s">
        <v>600</v>
      </c>
      <c r="U358" s="272" t="s">
        <v>3020</v>
      </c>
      <c r="V358" s="268" t="s">
        <v>602</v>
      </c>
      <c r="W358" s="272"/>
      <c r="X358" s="273">
        <v>2072919</v>
      </c>
      <c r="Y358" s="273">
        <v>2072919</v>
      </c>
      <c r="Z358" s="273">
        <v>0</v>
      </c>
      <c r="AA358" s="273">
        <v>0</v>
      </c>
      <c r="AB358" s="274">
        <v>2072919</v>
      </c>
      <c r="AC358" s="274">
        <v>0</v>
      </c>
      <c r="AD358" s="269"/>
      <c r="AE358" s="269" t="s">
        <v>3021</v>
      </c>
      <c r="AF358"/>
      <c r="AG358"/>
      <c r="AH358"/>
      <c r="AI358"/>
    </row>
    <row r="359" spans="1:35" ht="33.75" x14ac:dyDescent="0.25">
      <c r="A359" s="303" t="s">
        <v>2786</v>
      </c>
      <c r="B359" s="303" t="s">
        <v>2415</v>
      </c>
      <c r="C359" s="303" t="s">
        <v>2416</v>
      </c>
      <c r="D359" s="303" t="s">
        <v>2646</v>
      </c>
      <c r="E359" s="304" t="s">
        <v>3206</v>
      </c>
      <c r="F359" s="304" t="s">
        <v>457</v>
      </c>
      <c r="G359" s="304" t="s">
        <v>597</v>
      </c>
      <c r="H359" s="304" t="s">
        <v>598</v>
      </c>
      <c r="I359" s="303" t="s">
        <v>599</v>
      </c>
      <c r="J359" s="305" t="s">
        <v>3020</v>
      </c>
      <c r="K359" s="306">
        <v>2072919</v>
      </c>
      <c r="L359" s="268" t="s">
        <v>563</v>
      </c>
      <c r="M359" s="268"/>
      <c r="N359" s="268"/>
      <c r="O359" s="268"/>
      <c r="P359" s="270"/>
      <c r="Q359" s="270"/>
      <c r="R359" s="270"/>
      <c r="S359" s="271"/>
      <c r="T359" s="270" t="s">
        <v>600</v>
      </c>
      <c r="U359" s="272" t="s">
        <v>3020</v>
      </c>
      <c r="V359" s="268" t="s">
        <v>602</v>
      </c>
      <c r="W359" s="272"/>
      <c r="X359" s="273">
        <v>2072919</v>
      </c>
      <c r="Y359" s="273">
        <v>2072919</v>
      </c>
      <c r="Z359" s="273">
        <v>0</v>
      </c>
      <c r="AA359" s="273">
        <v>0</v>
      </c>
      <c r="AB359" s="274">
        <v>2072919</v>
      </c>
      <c r="AC359" s="274">
        <v>0</v>
      </c>
      <c r="AD359" s="269"/>
      <c r="AE359" s="269" t="s">
        <v>3021</v>
      </c>
      <c r="AF359"/>
      <c r="AG359"/>
      <c r="AH359"/>
      <c r="AI359"/>
    </row>
    <row r="360" spans="1:35" ht="33.75" x14ac:dyDescent="0.25">
      <c r="A360" s="303" t="s">
        <v>2788</v>
      </c>
      <c r="B360" s="303" t="s">
        <v>2415</v>
      </c>
      <c r="C360" s="303" t="s">
        <v>2416</v>
      </c>
      <c r="D360" s="303" t="s">
        <v>2646</v>
      </c>
      <c r="E360" s="304" t="s">
        <v>3208</v>
      </c>
      <c r="F360" s="304" t="s">
        <v>457</v>
      </c>
      <c r="G360" s="304" t="s">
        <v>597</v>
      </c>
      <c r="H360" s="304" t="s">
        <v>598</v>
      </c>
      <c r="I360" s="303" t="s">
        <v>599</v>
      </c>
      <c r="J360" s="305" t="s">
        <v>3020</v>
      </c>
      <c r="K360" s="306">
        <v>2072919</v>
      </c>
      <c r="L360" s="268" t="s">
        <v>563</v>
      </c>
      <c r="M360" s="268"/>
      <c r="N360" s="268"/>
      <c r="O360" s="268"/>
      <c r="P360" s="270"/>
      <c r="Q360" s="270"/>
      <c r="R360" s="270"/>
      <c r="S360" s="271"/>
      <c r="T360" s="270" t="s">
        <v>600</v>
      </c>
      <c r="U360" s="272" t="s">
        <v>3020</v>
      </c>
      <c r="V360" s="268" t="s">
        <v>602</v>
      </c>
      <c r="W360" s="272"/>
      <c r="X360" s="273">
        <v>2072919</v>
      </c>
      <c r="Y360" s="273">
        <v>2072919</v>
      </c>
      <c r="Z360" s="273">
        <v>0</v>
      </c>
      <c r="AA360" s="273">
        <v>0</v>
      </c>
      <c r="AB360" s="274">
        <v>2072919</v>
      </c>
      <c r="AC360" s="274">
        <v>0</v>
      </c>
      <c r="AD360" s="269"/>
      <c r="AE360" s="269" t="s">
        <v>3021</v>
      </c>
      <c r="AF360"/>
      <c r="AG360"/>
      <c r="AH360"/>
      <c r="AI360"/>
    </row>
    <row r="361" spans="1:35" ht="33.75" x14ac:dyDescent="0.25">
      <c r="A361" s="303" t="s">
        <v>2790</v>
      </c>
      <c r="B361" s="303" t="s">
        <v>2415</v>
      </c>
      <c r="C361" s="303" t="s">
        <v>2416</v>
      </c>
      <c r="D361" s="303" t="s">
        <v>2646</v>
      </c>
      <c r="E361" s="304" t="s">
        <v>3210</v>
      </c>
      <c r="F361" s="304" t="s">
        <v>457</v>
      </c>
      <c r="G361" s="304" t="s">
        <v>597</v>
      </c>
      <c r="H361" s="304" t="s">
        <v>598</v>
      </c>
      <c r="I361" s="303" t="s">
        <v>599</v>
      </c>
      <c r="J361" s="305" t="s">
        <v>3020</v>
      </c>
      <c r="K361" s="306">
        <v>2072919</v>
      </c>
      <c r="L361" s="268" t="s">
        <v>563</v>
      </c>
      <c r="M361" s="268"/>
      <c r="N361" s="268"/>
      <c r="O361" s="268"/>
      <c r="P361" s="270"/>
      <c r="Q361" s="270"/>
      <c r="R361" s="270"/>
      <c r="S361" s="271"/>
      <c r="T361" s="270" t="s">
        <v>600</v>
      </c>
      <c r="U361" s="272" t="s">
        <v>3020</v>
      </c>
      <c r="V361" s="268" t="s">
        <v>602</v>
      </c>
      <c r="W361" s="272"/>
      <c r="X361" s="273">
        <v>2072919</v>
      </c>
      <c r="Y361" s="273">
        <v>2072919</v>
      </c>
      <c r="Z361" s="273">
        <v>0</v>
      </c>
      <c r="AA361" s="273">
        <v>0</v>
      </c>
      <c r="AB361" s="274">
        <v>2072919</v>
      </c>
      <c r="AC361" s="274">
        <v>0</v>
      </c>
      <c r="AD361" s="269"/>
      <c r="AE361" s="269" t="s">
        <v>3021</v>
      </c>
      <c r="AF361"/>
      <c r="AG361"/>
      <c r="AH361"/>
      <c r="AI361"/>
    </row>
    <row r="362" spans="1:35" ht="33.75" x14ac:dyDescent="0.25">
      <c r="A362" s="303" t="s">
        <v>2792</v>
      </c>
      <c r="B362" s="303" t="s">
        <v>2415</v>
      </c>
      <c r="C362" s="303" t="s">
        <v>2416</v>
      </c>
      <c r="D362" s="303" t="s">
        <v>2646</v>
      </c>
      <c r="E362" s="304" t="s">
        <v>3212</v>
      </c>
      <c r="F362" s="304" t="s">
        <v>457</v>
      </c>
      <c r="G362" s="304" t="s">
        <v>597</v>
      </c>
      <c r="H362" s="304" t="s">
        <v>598</v>
      </c>
      <c r="I362" s="303" t="s">
        <v>599</v>
      </c>
      <c r="J362" s="305" t="s">
        <v>3020</v>
      </c>
      <c r="K362" s="306">
        <v>2072919</v>
      </c>
      <c r="L362" s="268" t="s">
        <v>563</v>
      </c>
      <c r="M362" s="268"/>
      <c r="N362" s="268"/>
      <c r="O362" s="268"/>
      <c r="P362" s="270"/>
      <c r="Q362" s="270"/>
      <c r="R362" s="270"/>
      <c r="S362" s="271"/>
      <c r="T362" s="270" t="s">
        <v>600</v>
      </c>
      <c r="U362" s="272" t="s">
        <v>3020</v>
      </c>
      <c r="V362" s="268" t="s">
        <v>602</v>
      </c>
      <c r="W362" s="272"/>
      <c r="X362" s="273">
        <v>2072919</v>
      </c>
      <c r="Y362" s="273">
        <v>2072919</v>
      </c>
      <c r="Z362" s="273">
        <v>0</v>
      </c>
      <c r="AA362" s="273">
        <v>0</v>
      </c>
      <c r="AB362" s="274">
        <v>2072919</v>
      </c>
      <c r="AC362" s="274">
        <v>0</v>
      </c>
      <c r="AD362" s="269"/>
      <c r="AE362" s="269" t="s">
        <v>3021</v>
      </c>
      <c r="AF362"/>
      <c r="AG362"/>
      <c r="AH362"/>
      <c r="AI362"/>
    </row>
    <row r="363" spans="1:35" ht="33.75" x14ac:dyDescent="0.25">
      <c r="A363" s="303" t="s">
        <v>2794</v>
      </c>
      <c r="B363" s="303" t="s">
        <v>2415</v>
      </c>
      <c r="C363" s="303" t="s">
        <v>2416</v>
      </c>
      <c r="D363" s="303" t="s">
        <v>2646</v>
      </c>
      <c r="E363" s="304" t="s">
        <v>3214</v>
      </c>
      <c r="F363" s="304" t="s">
        <v>457</v>
      </c>
      <c r="G363" s="304" t="s">
        <v>597</v>
      </c>
      <c r="H363" s="304" t="s">
        <v>598</v>
      </c>
      <c r="I363" s="303" t="s">
        <v>599</v>
      </c>
      <c r="J363" s="305" t="s">
        <v>3020</v>
      </c>
      <c r="K363" s="306">
        <v>2072919</v>
      </c>
      <c r="L363" s="268" t="s">
        <v>563</v>
      </c>
      <c r="M363" s="268"/>
      <c r="N363" s="268"/>
      <c r="O363" s="268"/>
      <c r="P363" s="270"/>
      <c r="Q363" s="270"/>
      <c r="R363" s="270"/>
      <c r="S363" s="271"/>
      <c r="T363" s="270" t="s">
        <v>600</v>
      </c>
      <c r="U363" s="272" t="s">
        <v>3020</v>
      </c>
      <c r="V363" s="268" t="s">
        <v>602</v>
      </c>
      <c r="W363" s="272"/>
      <c r="X363" s="273">
        <v>2072919</v>
      </c>
      <c r="Y363" s="273">
        <v>2072919</v>
      </c>
      <c r="Z363" s="273">
        <v>0</v>
      </c>
      <c r="AA363" s="273">
        <v>0</v>
      </c>
      <c r="AB363" s="274">
        <v>2072919</v>
      </c>
      <c r="AC363" s="274">
        <v>0</v>
      </c>
      <c r="AD363" s="269"/>
      <c r="AE363" s="269" t="s">
        <v>3021</v>
      </c>
      <c r="AF363"/>
      <c r="AG363"/>
      <c r="AH363"/>
      <c r="AI363"/>
    </row>
    <row r="364" spans="1:35" ht="33.75" x14ac:dyDescent="0.25">
      <c r="A364" s="303" t="s">
        <v>2796</v>
      </c>
      <c r="B364" s="303" t="s">
        <v>2415</v>
      </c>
      <c r="C364" s="303" t="s">
        <v>2416</v>
      </c>
      <c r="D364" s="303" t="s">
        <v>2646</v>
      </c>
      <c r="E364" s="304" t="s">
        <v>3216</v>
      </c>
      <c r="F364" s="304" t="s">
        <v>457</v>
      </c>
      <c r="G364" s="304" t="s">
        <v>597</v>
      </c>
      <c r="H364" s="304" t="s">
        <v>598</v>
      </c>
      <c r="I364" s="303" t="s">
        <v>599</v>
      </c>
      <c r="J364" s="305" t="s">
        <v>3020</v>
      </c>
      <c r="K364" s="306">
        <v>2072919</v>
      </c>
      <c r="L364" s="268" t="s">
        <v>563</v>
      </c>
      <c r="M364" s="268"/>
      <c r="N364" s="268"/>
      <c r="O364" s="268"/>
      <c r="P364" s="270"/>
      <c r="Q364" s="270"/>
      <c r="R364" s="270"/>
      <c r="S364" s="271"/>
      <c r="T364" s="270" t="s">
        <v>600</v>
      </c>
      <c r="U364" s="272" t="s">
        <v>3020</v>
      </c>
      <c r="V364" s="268" t="s">
        <v>602</v>
      </c>
      <c r="W364" s="272"/>
      <c r="X364" s="273">
        <v>2072919</v>
      </c>
      <c r="Y364" s="273">
        <v>2072919</v>
      </c>
      <c r="Z364" s="273">
        <v>0</v>
      </c>
      <c r="AA364" s="273">
        <v>0</v>
      </c>
      <c r="AB364" s="274">
        <v>2072919</v>
      </c>
      <c r="AC364" s="274">
        <v>0</v>
      </c>
      <c r="AD364" s="269"/>
      <c r="AE364" s="269" t="s">
        <v>3021</v>
      </c>
      <c r="AF364"/>
      <c r="AG364"/>
      <c r="AH364"/>
      <c r="AI364"/>
    </row>
    <row r="365" spans="1:35" ht="33.75" x14ac:dyDescent="0.25">
      <c r="A365" s="303" t="s">
        <v>2798</v>
      </c>
      <c r="B365" s="303" t="s">
        <v>2415</v>
      </c>
      <c r="C365" s="303" t="s">
        <v>2416</v>
      </c>
      <c r="D365" s="303" t="s">
        <v>2646</v>
      </c>
      <c r="E365" s="304" t="s">
        <v>3218</v>
      </c>
      <c r="F365" s="304" t="s">
        <v>457</v>
      </c>
      <c r="G365" s="304" t="s">
        <v>597</v>
      </c>
      <c r="H365" s="304" t="s">
        <v>598</v>
      </c>
      <c r="I365" s="303" t="s">
        <v>599</v>
      </c>
      <c r="J365" s="305" t="s">
        <v>3020</v>
      </c>
      <c r="K365" s="306">
        <v>2072919</v>
      </c>
      <c r="L365" s="268" t="s">
        <v>563</v>
      </c>
      <c r="M365" s="268"/>
      <c r="N365" s="268"/>
      <c r="O365" s="268"/>
      <c r="P365" s="270"/>
      <c r="Q365" s="270"/>
      <c r="R365" s="270"/>
      <c r="S365" s="271"/>
      <c r="T365" s="270" t="s">
        <v>600</v>
      </c>
      <c r="U365" s="272" t="s">
        <v>3020</v>
      </c>
      <c r="V365" s="268" t="s">
        <v>602</v>
      </c>
      <c r="W365" s="272"/>
      <c r="X365" s="273">
        <v>2072919</v>
      </c>
      <c r="Y365" s="273">
        <v>2072919</v>
      </c>
      <c r="Z365" s="273">
        <v>0</v>
      </c>
      <c r="AA365" s="273">
        <v>0</v>
      </c>
      <c r="AB365" s="274">
        <v>2072919</v>
      </c>
      <c r="AC365" s="274">
        <v>0</v>
      </c>
      <c r="AD365" s="269"/>
      <c r="AE365" s="269" t="s">
        <v>3021</v>
      </c>
      <c r="AF365"/>
      <c r="AG365"/>
      <c r="AH365"/>
      <c r="AI365"/>
    </row>
    <row r="366" spans="1:35" ht="33.75" x14ac:dyDescent="0.25">
      <c r="A366" s="303" t="s">
        <v>2800</v>
      </c>
      <c r="B366" s="303" t="s">
        <v>2415</v>
      </c>
      <c r="C366" s="303" t="s">
        <v>2416</v>
      </c>
      <c r="D366" s="303" t="s">
        <v>2646</v>
      </c>
      <c r="E366" s="304" t="s">
        <v>3220</v>
      </c>
      <c r="F366" s="304" t="s">
        <v>457</v>
      </c>
      <c r="G366" s="304" t="s">
        <v>597</v>
      </c>
      <c r="H366" s="304" t="s">
        <v>598</v>
      </c>
      <c r="I366" s="303" t="s">
        <v>599</v>
      </c>
      <c r="J366" s="305" t="s">
        <v>3020</v>
      </c>
      <c r="K366" s="306">
        <v>2072919</v>
      </c>
      <c r="L366" s="268" t="s">
        <v>563</v>
      </c>
      <c r="M366" s="268"/>
      <c r="N366" s="268"/>
      <c r="O366" s="268"/>
      <c r="P366" s="270"/>
      <c r="Q366" s="270"/>
      <c r="R366" s="270"/>
      <c r="S366" s="271"/>
      <c r="T366" s="270" t="s">
        <v>600</v>
      </c>
      <c r="U366" s="272" t="s">
        <v>3020</v>
      </c>
      <c r="V366" s="268" t="s">
        <v>602</v>
      </c>
      <c r="W366" s="272"/>
      <c r="X366" s="273">
        <v>2072919</v>
      </c>
      <c r="Y366" s="273">
        <v>2072919</v>
      </c>
      <c r="Z366" s="273">
        <v>0</v>
      </c>
      <c r="AA366" s="273">
        <v>0</v>
      </c>
      <c r="AB366" s="274">
        <v>2072919</v>
      </c>
      <c r="AC366" s="274">
        <v>0</v>
      </c>
      <c r="AD366" s="269"/>
      <c r="AE366" s="269" t="s">
        <v>3021</v>
      </c>
      <c r="AF366"/>
      <c r="AG366"/>
      <c r="AH366"/>
      <c r="AI366"/>
    </row>
    <row r="367" spans="1:35" ht="33.75" x14ac:dyDescent="0.25">
      <c r="A367" s="303" t="s">
        <v>2802</v>
      </c>
      <c r="B367" s="303" t="s">
        <v>2415</v>
      </c>
      <c r="C367" s="303" t="s">
        <v>2416</v>
      </c>
      <c r="D367" s="303" t="s">
        <v>2646</v>
      </c>
      <c r="E367" s="304" t="s">
        <v>3222</v>
      </c>
      <c r="F367" s="304" t="s">
        <v>457</v>
      </c>
      <c r="G367" s="304" t="s">
        <v>597</v>
      </c>
      <c r="H367" s="304" t="s">
        <v>598</v>
      </c>
      <c r="I367" s="303" t="s">
        <v>599</v>
      </c>
      <c r="J367" s="305" t="s">
        <v>3020</v>
      </c>
      <c r="K367" s="306">
        <v>2072919</v>
      </c>
      <c r="L367" s="268" t="s">
        <v>563</v>
      </c>
      <c r="M367" s="268"/>
      <c r="N367" s="268"/>
      <c r="O367" s="268"/>
      <c r="P367" s="270"/>
      <c r="Q367" s="270"/>
      <c r="R367" s="270"/>
      <c r="S367" s="271"/>
      <c r="T367" s="270" t="s">
        <v>600</v>
      </c>
      <c r="U367" s="272" t="s">
        <v>3020</v>
      </c>
      <c r="V367" s="268" t="s">
        <v>602</v>
      </c>
      <c r="W367" s="272"/>
      <c r="X367" s="273">
        <v>2072919</v>
      </c>
      <c r="Y367" s="273">
        <v>2072919</v>
      </c>
      <c r="Z367" s="273">
        <v>0</v>
      </c>
      <c r="AA367" s="273">
        <v>0</v>
      </c>
      <c r="AB367" s="274">
        <v>2072919</v>
      </c>
      <c r="AC367" s="274">
        <v>0</v>
      </c>
      <c r="AD367" s="269"/>
      <c r="AE367" s="269" t="s">
        <v>3021</v>
      </c>
      <c r="AF367"/>
      <c r="AG367"/>
      <c r="AH367"/>
      <c r="AI367"/>
    </row>
    <row r="368" spans="1:35" ht="33.75" x14ac:dyDescent="0.25">
      <c r="A368" s="303" t="s">
        <v>2804</v>
      </c>
      <c r="B368" s="303" t="s">
        <v>2415</v>
      </c>
      <c r="C368" s="303" t="s">
        <v>2416</v>
      </c>
      <c r="D368" s="303" t="s">
        <v>2646</v>
      </c>
      <c r="E368" s="304" t="s">
        <v>3224</v>
      </c>
      <c r="F368" s="304" t="s">
        <v>457</v>
      </c>
      <c r="G368" s="304" t="s">
        <v>597</v>
      </c>
      <c r="H368" s="304" t="s">
        <v>598</v>
      </c>
      <c r="I368" s="303" t="s">
        <v>599</v>
      </c>
      <c r="J368" s="305" t="s">
        <v>3020</v>
      </c>
      <c r="K368" s="306">
        <v>2072919</v>
      </c>
      <c r="L368" s="268" t="s">
        <v>563</v>
      </c>
      <c r="M368" s="268"/>
      <c r="N368" s="268"/>
      <c r="O368" s="268"/>
      <c r="P368" s="270"/>
      <c r="Q368" s="270"/>
      <c r="R368" s="270"/>
      <c r="S368" s="271"/>
      <c r="T368" s="270" t="s">
        <v>600</v>
      </c>
      <c r="U368" s="272" t="s">
        <v>3020</v>
      </c>
      <c r="V368" s="268" t="s">
        <v>602</v>
      </c>
      <c r="W368" s="272"/>
      <c r="X368" s="273">
        <v>2072919</v>
      </c>
      <c r="Y368" s="273">
        <v>2072919</v>
      </c>
      <c r="Z368" s="273">
        <v>0</v>
      </c>
      <c r="AA368" s="273">
        <v>0</v>
      </c>
      <c r="AB368" s="274">
        <v>2072919</v>
      </c>
      <c r="AC368" s="274">
        <v>0</v>
      </c>
      <c r="AD368" s="269"/>
      <c r="AE368" s="269" t="s">
        <v>3021</v>
      </c>
      <c r="AF368"/>
      <c r="AG368"/>
      <c r="AH368"/>
      <c r="AI368"/>
    </row>
    <row r="369" spans="1:35" ht="33.75" x14ac:dyDescent="0.25">
      <c r="A369" s="303" t="s">
        <v>2806</v>
      </c>
      <c r="B369" s="303" t="s">
        <v>2415</v>
      </c>
      <c r="C369" s="303" t="s">
        <v>2416</v>
      </c>
      <c r="D369" s="303" t="s">
        <v>2646</v>
      </c>
      <c r="E369" s="304" t="s">
        <v>3226</v>
      </c>
      <c r="F369" s="304" t="s">
        <v>457</v>
      </c>
      <c r="G369" s="304" t="s">
        <v>597</v>
      </c>
      <c r="H369" s="304" t="s">
        <v>598</v>
      </c>
      <c r="I369" s="303" t="s">
        <v>599</v>
      </c>
      <c r="J369" s="305" t="s">
        <v>3020</v>
      </c>
      <c r="K369" s="306">
        <v>2072919</v>
      </c>
      <c r="L369" s="268" t="s">
        <v>563</v>
      </c>
      <c r="M369" s="268"/>
      <c r="N369" s="268"/>
      <c r="O369" s="268"/>
      <c r="P369" s="270"/>
      <c r="Q369" s="270"/>
      <c r="R369" s="270"/>
      <c r="S369" s="271"/>
      <c r="T369" s="270" t="s">
        <v>600</v>
      </c>
      <c r="U369" s="272" t="s">
        <v>3020</v>
      </c>
      <c r="V369" s="268" t="s">
        <v>602</v>
      </c>
      <c r="W369" s="272"/>
      <c r="X369" s="273">
        <v>2072919</v>
      </c>
      <c r="Y369" s="273">
        <v>2072919</v>
      </c>
      <c r="Z369" s="273">
        <v>0</v>
      </c>
      <c r="AA369" s="273">
        <v>0</v>
      </c>
      <c r="AB369" s="274">
        <v>2072919</v>
      </c>
      <c r="AC369" s="274">
        <v>0</v>
      </c>
      <c r="AD369" s="269"/>
      <c r="AE369" s="269" t="s">
        <v>3021</v>
      </c>
      <c r="AF369"/>
      <c r="AG369"/>
      <c r="AH369"/>
      <c r="AI369"/>
    </row>
    <row r="370" spans="1:35" ht="33.75" x14ac:dyDescent="0.25">
      <c r="A370" s="303" t="s">
        <v>2808</v>
      </c>
      <c r="B370" s="303" t="s">
        <v>2415</v>
      </c>
      <c r="C370" s="303" t="s">
        <v>2416</v>
      </c>
      <c r="D370" s="303" t="s">
        <v>2646</v>
      </c>
      <c r="E370" s="304" t="s">
        <v>3228</v>
      </c>
      <c r="F370" s="304" t="s">
        <v>457</v>
      </c>
      <c r="G370" s="304" t="s">
        <v>597</v>
      </c>
      <c r="H370" s="304" t="s">
        <v>598</v>
      </c>
      <c r="I370" s="303" t="s">
        <v>599</v>
      </c>
      <c r="J370" s="305" t="s">
        <v>3020</v>
      </c>
      <c r="K370" s="306">
        <v>2072919</v>
      </c>
      <c r="L370" s="268" t="s">
        <v>563</v>
      </c>
      <c r="M370" s="268"/>
      <c r="N370" s="268"/>
      <c r="O370" s="268"/>
      <c r="P370" s="270"/>
      <c r="Q370" s="270"/>
      <c r="R370" s="270"/>
      <c r="S370" s="271"/>
      <c r="T370" s="270" t="s">
        <v>600</v>
      </c>
      <c r="U370" s="272" t="s">
        <v>3020</v>
      </c>
      <c r="V370" s="268" t="s">
        <v>602</v>
      </c>
      <c r="W370" s="272"/>
      <c r="X370" s="273">
        <v>2072919</v>
      </c>
      <c r="Y370" s="273">
        <v>2072919</v>
      </c>
      <c r="Z370" s="273">
        <v>0</v>
      </c>
      <c r="AA370" s="273">
        <v>0</v>
      </c>
      <c r="AB370" s="274">
        <v>2072919</v>
      </c>
      <c r="AC370" s="274">
        <v>0</v>
      </c>
      <c r="AD370" s="269"/>
      <c r="AE370" s="269" t="s">
        <v>3021</v>
      </c>
      <c r="AF370"/>
      <c r="AG370"/>
      <c r="AH370"/>
      <c r="AI370"/>
    </row>
    <row r="371" spans="1:35" ht="33.75" x14ac:dyDescent="0.25">
      <c r="A371" s="303" t="s">
        <v>2810</v>
      </c>
      <c r="B371" s="303" t="s">
        <v>2415</v>
      </c>
      <c r="C371" s="303" t="s">
        <v>2416</v>
      </c>
      <c r="D371" s="303" t="s">
        <v>2646</v>
      </c>
      <c r="E371" s="304" t="s">
        <v>3230</v>
      </c>
      <c r="F371" s="304" t="s">
        <v>457</v>
      </c>
      <c r="G371" s="304" t="s">
        <v>597</v>
      </c>
      <c r="H371" s="304" t="s">
        <v>598</v>
      </c>
      <c r="I371" s="303" t="s">
        <v>599</v>
      </c>
      <c r="J371" s="305" t="s">
        <v>3020</v>
      </c>
      <c r="K371" s="306">
        <v>2072919</v>
      </c>
      <c r="L371" s="268" t="s">
        <v>563</v>
      </c>
      <c r="M371" s="268"/>
      <c r="N371" s="268"/>
      <c r="O371" s="268"/>
      <c r="P371" s="270"/>
      <c r="Q371" s="270"/>
      <c r="R371" s="270"/>
      <c r="S371" s="271"/>
      <c r="T371" s="270" t="s">
        <v>600</v>
      </c>
      <c r="U371" s="272" t="s">
        <v>3020</v>
      </c>
      <c r="V371" s="268" t="s">
        <v>602</v>
      </c>
      <c r="W371" s="272"/>
      <c r="X371" s="273">
        <v>2072919</v>
      </c>
      <c r="Y371" s="273">
        <v>2072919</v>
      </c>
      <c r="Z371" s="273">
        <v>0</v>
      </c>
      <c r="AA371" s="273">
        <v>0</v>
      </c>
      <c r="AB371" s="274">
        <v>2072919</v>
      </c>
      <c r="AC371" s="274">
        <v>0</v>
      </c>
      <c r="AD371" s="269"/>
      <c r="AE371" s="269" t="s">
        <v>3021</v>
      </c>
      <c r="AF371"/>
      <c r="AG371"/>
      <c r="AH371"/>
      <c r="AI371"/>
    </row>
    <row r="372" spans="1:35" ht="33.75" x14ac:dyDescent="0.25">
      <c r="A372" s="303" t="s">
        <v>2812</v>
      </c>
      <c r="B372" s="303" t="s">
        <v>2415</v>
      </c>
      <c r="C372" s="303" t="s">
        <v>2416</v>
      </c>
      <c r="D372" s="303" t="s">
        <v>2646</v>
      </c>
      <c r="E372" s="304" t="s">
        <v>3232</v>
      </c>
      <c r="F372" s="304" t="s">
        <v>457</v>
      </c>
      <c r="G372" s="304" t="s">
        <v>597</v>
      </c>
      <c r="H372" s="304" t="s">
        <v>598</v>
      </c>
      <c r="I372" s="303" t="s">
        <v>599</v>
      </c>
      <c r="J372" s="305" t="s">
        <v>3020</v>
      </c>
      <c r="K372" s="306">
        <v>2072919</v>
      </c>
      <c r="L372" s="268" t="s">
        <v>563</v>
      </c>
      <c r="M372" s="268"/>
      <c r="N372" s="268"/>
      <c r="O372" s="268"/>
      <c r="P372" s="270"/>
      <c r="Q372" s="270"/>
      <c r="R372" s="270"/>
      <c r="S372" s="271"/>
      <c r="T372" s="270" t="s">
        <v>600</v>
      </c>
      <c r="U372" s="272" t="s">
        <v>3020</v>
      </c>
      <c r="V372" s="268" t="s">
        <v>602</v>
      </c>
      <c r="W372" s="272"/>
      <c r="X372" s="273">
        <v>2072919</v>
      </c>
      <c r="Y372" s="273">
        <v>2072919</v>
      </c>
      <c r="Z372" s="273">
        <v>0</v>
      </c>
      <c r="AA372" s="273">
        <v>0</v>
      </c>
      <c r="AB372" s="274">
        <v>2072919</v>
      </c>
      <c r="AC372" s="274">
        <v>0</v>
      </c>
      <c r="AD372" s="269"/>
      <c r="AE372" s="269" t="s">
        <v>3021</v>
      </c>
      <c r="AF372"/>
      <c r="AG372"/>
      <c r="AH372"/>
      <c r="AI372"/>
    </row>
    <row r="373" spans="1:35" ht="33.75" x14ac:dyDescent="0.25">
      <c r="A373" s="303" t="s">
        <v>2814</v>
      </c>
      <c r="B373" s="303" t="s">
        <v>2415</v>
      </c>
      <c r="C373" s="303" t="s">
        <v>2416</v>
      </c>
      <c r="D373" s="303" t="s">
        <v>2646</v>
      </c>
      <c r="E373" s="304" t="s">
        <v>3234</v>
      </c>
      <c r="F373" s="304" t="s">
        <v>457</v>
      </c>
      <c r="G373" s="304" t="s">
        <v>597</v>
      </c>
      <c r="H373" s="304" t="s">
        <v>598</v>
      </c>
      <c r="I373" s="303" t="s">
        <v>599</v>
      </c>
      <c r="J373" s="305" t="s">
        <v>3020</v>
      </c>
      <c r="K373" s="306">
        <v>2072919</v>
      </c>
      <c r="L373" s="268" t="s">
        <v>563</v>
      </c>
      <c r="M373" s="268"/>
      <c r="N373" s="268"/>
      <c r="O373" s="268"/>
      <c r="P373" s="270"/>
      <c r="Q373" s="270"/>
      <c r="R373" s="270"/>
      <c r="S373" s="271"/>
      <c r="T373" s="270" t="s">
        <v>600</v>
      </c>
      <c r="U373" s="272" t="s">
        <v>3020</v>
      </c>
      <c r="V373" s="268" t="s">
        <v>602</v>
      </c>
      <c r="W373" s="272"/>
      <c r="X373" s="273">
        <v>2072919</v>
      </c>
      <c r="Y373" s="273">
        <v>2072919</v>
      </c>
      <c r="Z373" s="273">
        <v>0</v>
      </c>
      <c r="AA373" s="273">
        <v>0</v>
      </c>
      <c r="AB373" s="274">
        <v>2072919</v>
      </c>
      <c r="AC373" s="274">
        <v>0</v>
      </c>
      <c r="AD373" s="269"/>
      <c r="AE373" s="269" t="s">
        <v>3021</v>
      </c>
      <c r="AF373"/>
      <c r="AG373"/>
      <c r="AH373"/>
      <c r="AI373"/>
    </row>
    <row r="374" spans="1:35" ht="33.75" x14ac:dyDescent="0.25">
      <c r="A374" s="303" t="s">
        <v>2816</v>
      </c>
      <c r="B374" s="303" t="s">
        <v>2415</v>
      </c>
      <c r="C374" s="303" t="s">
        <v>2416</v>
      </c>
      <c r="D374" s="303" t="s">
        <v>2646</v>
      </c>
      <c r="E374" s="304" t="s">
        <v>3236</v>
      </c>
      <c r="F374" s="304" t="s">
        <v>457</v>
      </c>
      <c r="G374" s="304" t="s">
        <v>597</v>
      </c>
      <c r="H374" s="304" t="s">
        <v>598</v>
      </c>
      <c r="I374" s="303" t="s">
        <v>599</v>
      </c>
      <c r="J374" s="305" t="s">
        <v>3020</v>
      </c>
      <c r="K374" s="306">
        <v>2072919</v>
      </c>
      <c r="L374" s="268" t="s">
        <v>563</v>
      </c>
      <c r="M374" s="268"/>
      <c r="N374" s="268"/>
      <c r="O374" s="268"/>
      <c r="P374" s="270"/>
      <c r="Q374" s="270"/>
      <c r="R374" s="270"/>
      <c r="S374" s="271"/>
      <c r="T374" s="270" t="s">
        <v>600</v>
      </c>
      <c r="U374" s="272" t="s">
        <v>3020</v>
      </c>
      <c r="V374" s="268" t="s">
        <v>602</v>
      </c>
      <c r="W374" s="272"/>
      <c r="X374" s="273">
        <v>2072919</v>
      </c>
      <c r="Y374" s="273">
        <v>2072919</v>
      </c>
      <c r="Z374" s="273">
        <v>0</v>
      </c>
      <c r="AA374" s="273">
        <v>0</v>
      </c>
      <c r="AB374" s="274">
        <v>2072919</v>
      </c>
      <c r="AC374" s="274">
        <v>0</v>
      </c>
      <c r="AD374" s="269"/>
      <c r="AE374" s="269" t="s">
        <v>3021</v>
      </c>
      <c r="AF374"/>
      <c r="AG374"/>
      <c r="AH374"/>
      <c r="AI374"/>
    </row>
    <row r="375" spans="1:35" ht="33.75" x14ac:dyDescent="0.25">
      <c r="A375" s="303" t="s">
        <v>2818</v>
      </c>
      <c r="B375" s="303" t="s">
        <v>2415</v>
      </c>
      <c r="C375" s="303" t="s">
        <v>2416</v>
      </c>
      <c r="D375" s="303" t="s">
        <v>2646</v>
      </c>
      <c r="E375" s="304" t="s">
        <v>3238</v>
      </c>
      <c r="F375" s="304" t="s">
        <v>457</v>
      </c>
      <c r="G375" s="304" t="s">
        <v>597</v>
      </c>
      <c r="H375" s="304" t="s">
        <v>598</v>
      </c>
      <c r="I375" s="303" t="s">
        <v>599</v>
      </c>
      <c r="J375" s="305" t="s">
        <v>3020</v>
      </c>
      <c r="K375" s="306">
        <v>2072919</v>
      </c>
      <c r="L375" s="268" t="s">
        <v>563</v>
      </c>
      <c r="M375" s="268"/>
      <c r="N375" s="268"/>
      <c r="O375" s="268"/>
      <c r="P375" s="270"/>
      <c r="Q375" s="270"/>
      <c r="R375" s="270"/>
      <c r="S375" s="271"/>
      <c r="T375" s="270" t="s">
        <v>600</v>
      </c>
      <c r="U375" s="272" t="s">
        <v>3020</v>
      </c>
      <c r="V375" s="268" t="s">
        <v>602</v>
      </c>
      <c r="W375" s="272"/>
      <c r="X375" s="273">
        <v>2072919</v>
      </c>
      <c r="Y375" s="273">
        <v>2072919</v>
      </c>
      <c r="Z375" s="273">
        <v>0</v>
      </c>
      <c r="AA375" s="273">
        <v>0</v>
      </c>
      <c r="AB375" s="274">
        <v>2072919</v>
      </c>
      <c r="AC375" s="274">
        <v>0</v>
      </c>
      <c r="AD375" s="269"/>
      <c r="AE375" s="269" t="s">
        <v>3021</v>
      </c>
      <c r="AF375"/>
      <c r="AG375"/>
      <c r="AH375"/>
      <c r="AI375"/>
    </row>
    <row r="376" spans="1:35" ht="33.75" x14ac:dyDescent="0.25">
      <c r="A376" s="303" t="s">
        <v>2820</v>
      </c>
      <c r="B376" s="303" t="s">
        <v>2415</v>
      </c>
      <c r="C376" s="303" t="s">
        <v>2416</v>
      </c>
      <c r="D376" s="303" t="s">
        <v>2646</v>
      </c>
      <c r="E376" s="304" t="s">
        <v>3240</v>
      </c>
      <c r="F376" s="304" t="s">
        <v>457</v>
      </c>
      <c r="G376" s="304" t="s">
        <v>597</v>
      </c>
      <c r="H376" s="304" t="s">
        <v>598</v>
      </c>
      <c r="I376" s="303" t="s">
        <v>599</v>
      </c>
      <c r="J376" s="305" t="s">
        <v>3020</v>
      </c>
      <c r="K376" s="306">
        <v>2072919</v>
      </c>
      <c r="L376" s="268" t="s">
        <v>563</v>
      </c>
      <c r="M376" s="268"/>
      <c r="N376" s="268"/>
      <c r="O376" s="268"/>
      <c r="P376" s="270"/>
      <c r="Q376" s="270"/>
      <c r="R376" s="270"/>
      <c r="S376" s="271"/>
      <c r="T376" s="270" t="s">
        <v>600</v>
      </c>
      <c r="U376" s="272" t="s">
        <v>3020</v>
      </c>
      <c r="V376" s="268" t="s">
        <v>602</v>
      </c>
      <c r="W376" s="272"/>
      <c r="X376" s="273">
        <v>2072919</v>
      </c>
      <c r="Y376" s="273">
        <v>2072919</v>
      </c>
      <c r="Z376" s="273">
        <v>0</v>
      </c>
      <c r="AA376" s="273">
        <v>0</v>
      </c>
      <c r="AB376" s="274">
        <v>2072919</v>
      </c>
      <c r="AC376" s="274">
        <v>0</v>
      </c>
      <c r="AD376" s="269"/>
      <c r="AE376" s="269" t="s">
        <v>3021</v>
      </c>
      <c r="AF376"/>
      <c r="AG376"/>
      <c r="AH376"/>
      <c r="AI376"/>
    </row>
    <row r="377" spans="1:35" ht="33.75" x14ac:dyDescent="0.25">
      <c r="A377" s="303" t="s">
        <v>2822</v>
      </c>
      <c r="B377" s="303" t="s">
        <v>2415</v>
      </c>
      <c r="C377" s="303" t="s">
        <v>2416</v>
      </c>
      <c r="D377" s="303" t="s">
        <v>2646</v>
      </c>
      <c r="E377" s="304" t="s">
        <v>3242</v>
      </c>
      <c r="F377" s="304" t="s">
        <v>457</v>
      </c>
      <c r="G377" s="304" t="s">
        <v>597</v>
      </c>
      <c r="H377" s="304" t="s">
        <v>598</v>
      </c>
      <c r="I377" s="303" t="s">
        <v>599</v>
      </c>
      <c r="J377" s="305" t="s">
        <v>3020</v>
      </c>
      <c r="K377" s="306">
        <v>2072919</v>
      </c>
      <c r="L377" s="268" t="s">
        <v>563</v>
      </c>
      <c r="M377" s="268"/>
      <c r="N377" s="268"/>
      <c r="O377" s="268"/>
      <c r="P377" s="270"/>
      <c r="Q377" s="270"/>
      <c r="R377" s="270"/>
      <c r="S377" s="271"/>
      <c r="T377" s="270" t="s">
        <v>600</v>
      </c>
      <c r="U377" s="272" t="s">
        <v>3020</v>
      </c>
      <c r="V377" s="268" t="s">
        <v>602</v>
      </c>
      <c r="W377" s="272"/>
      <c r="X377" s="273">
        <v>2072919</v>
      </c>
      <c r="Y377" s="273">
        <v>2072919</v>
      </c>
      <c r="Z377" s="273">
        <v>0</v>
      </c>
      <c r="AA377" s="273">
        <v>0</v>
      </c>
      <c r="AB377" s="274">
        <v>2072919</v>
      </c>
      <c r="AC377" s="274">
        <v>0</v>
      </c>
      <c r="AD377" s="269"/>
      <c r="AE377" s="269" t="s">
        <v>3021</v>
      </c>
      <c r="AF377"/>
      <c r="AG377"/>
      <c r="AH377"/>
      <c r="AI377"/>
    </row>
    <row r="378" spans="1:35" ht="33.75" x14ac:dyDescent="0.25">
      <c r="A378" s="303" t="s">
        <v>2824</v>
      </c>
      <c r="B378" s="303" t="s">
        <v>2415</v>
      </c>
      <c r="C378" s="303" t="s">
        <v>2416</v>
      </c>
      <c r="D378" s="303" t="s">
        <v>2646</v>
      </c>
      <c r="E378" s="304" t="s">
        <v>3244</v>
      </c>
      <c r="F378" s="304" t="s">
        <v>457</v>
      </c>
      <c r="G378" s="304" t="s">
        <v>597</v>
      </c>
      <c r="H378" s="304" t="s">
        <v>598</v>
      </c>
      <c r="I378" s="303" t="s">
        <v>599</v>
      </c>
      <c r="J378" s="305" t="s">
        <v>3020</v>
      </c>
      <c r="K378" s="306">
        <v>2072919</v>
      </c>
      <c r="L378" s="268" t="s">
        <v>563</v>
      </c>
      <c r="M378" s="268"/>
      <c r="N378" s="268"/>
      <c r="O378" s="268"/>
      <c r="P378" s="270"/>
      <c r="Q378" s="270"/>
      <c r="R378" s="270"/>
      <c r="S378" s="271"/>
      <c r="T378" s="270" t="s">
        <v>600</v>
      </c>
      <c r="U378" s="272" t="s">
        <v>3020</v>
      </c>
      <c r="V378" s="268" t="s">
        <v>602</v>
      </c>
      <c r="W378" s="272"/>
      <c r="X378" s="273">
        <v>2072919</v>
      </c>
      <c r="Y378" s="273">
        <v>2072919</v>
      </c>
      <c r="Z378" s="273">
        <v>0</v>
      </c>
      <c r="AA378" s="273">
        <v>0</v>
      </c>
      <c r="AB378" s="274">
        <v>2072919</v>
      </c>
      <c r="AC378" s="274">
        <v>0</v>
      </c>
      <c r="AD378" s="269"/>
      <c r="AE378" s="269" t="s">
        <v>3021</v>
      </c>
      <c r="AF378"/>
      <c r="AG378"/>
      <c r="AH378"/>
      <c r="AI378"/>
    </row>
    <row r="379" spans="1:35" ht="33.75" x14ac:dyDescent="0.25">
      <c r="A379" s="303" t="s">
        <v>2826</v>
      </c>
      <c r="B379" s="303" t="s">
        <v>2415</v>
      </c>
      <c r="C379" s="303" t="s">
        <v>2416</v>
      </c>
      <c r="D379" s="303" t="s">
        <v>2646</v>
      </c>
      <c r="E379" s="304" t="s">
        <v>3246</v>
      </c>
      <c r="F379" s="304" t="s">
        <v>457</v>
      </c>
      <c r="G379" s="304" t="s">
        <v>597</v>
      </c>
      <c r="H379" s="304" t="s">
        <v>598</v>
      </c>
      <c r="I379" s="303" t="s">
        <v>599</v>
      </c>
      <c r="J379" s="305" t="s">
        <v>3020</v>
      </c>
      <c r="K379" s="306">
        <v>2072919</v>
      </c>
      <c r="L379" s="268" t="s">
        <v>563</v>
      </c>
      <c r="M379" s="268"/>
      <c r="N379" s="268"/>
      <c r="O379" s="268"/>
      <c r="P379" s="270"/>
      <c r="Q379" s="270"/>
      <c r="R379" s="270"/>
      <c r="S379" s="271"/>
      <c r="T379" s="270" t="s">
        <v>600</v>
      </c>
      <c r="U379" s="272" t="s">
        <v>3020</v>
      </c>
      <c r="V379" s="268" t="s">
        <v>602</v>
      </c>
      <c r="W379" s="272"/>
      <c r="X379" s="273">
        <v>2072919</v>
      </c>
      <c r="Y379" s="273">
        <v>2072919</v>
      </c>
      <c r="Z379" s="273">
        <v>0</v>
      </c>
      <c r="AA379" s="273">
        <v>0</v>
      </c>
      <c r="AB379" s="274">
        <v>2072919</v>
      </c>
      <c r="AC379" s="274">
        <v>0</v>
      </c>
      <c r="AD379" s="269"/>
      <c r="AE379" s="269" t="s">
        <v>3021</v>
      </c>
      <c r="AF379"/>
      <c r="AG379"/>
      <c r="AH379"/>
      <c r="AI379"/>
    </row>
    <row r="380" spans="1:35" ht="33.75" x14ac:dyDescent="0.25">
      <c r="A380" s="303" t="s">
        <v>2828</v>
      </c>
      <c r="B380" s="303" t="s">
        <v>2415</v>
      </c>
      <c r="C380" s="303" t="s">
        <v>2416</v>
      </c>
      <c r="D380" s="303" t="s">
        <v>2646</v>
      </c>
      <c r="E380" s="304" t="s">
        <v>3248</v>
      </c>
      <c r="F380" s="304" t="s">
        <v>457</v>
      </c>
      <c r="G380" s="304" t="s">
        <v>597</v>
      </c>
      <c r="H380" s="304" t="s">
        <v>598</v>
      </c>
      <c r="I380" s="303" t="s">
        <v>599</v>
      </c>
      <c r="J380" s="305" t="s">
        <v>3020</v>
      </c>
      <c r="K380" s="306">
        <v>2072919</v>
      </c>
      <c r="L380" s="268" t="s">
        <v>563</v>
      </c>
      <c r="M380" s="268"/>
      <c r="N380" s="268"/>
      <c r="O380" s="268"/>
      <c r="P380" s="270"/>
      <c r="Q380" s="270"/>
      <c r="R380" s="270"/>
      <c r="S380" s="271"/>
      <c r="T380" s="270" t="s">
        <v>600</v>
      </c>
      <c r="U380" s="272" t="s">
        <v>3020</v>
      </c>
      <c r="V380" s="268" t="s">
        <v>602</v>
      </c>
      <c r="W380" s="272"/>
      <c r="X380" s="273">
        <v>2072919</v>
      </c>
      <c r="Y380" s="273">
        <v>2072919</v>
      </c>
      <c r="Z380" s="273">
        <v>0</v>
      </c>
      <c r="AA380" s="273">
        <v>0</v>
      </c>
      <c r="AB380" s="274">
        <v>2072919</v>
      </c>
      <c r="AC380" s="274">
        <v>0</v>
      </c>
      <c r="AD380" s="269"/>
      <c r="AE380" s="269" t="s">
        <v>3021</v>
      </c>
      <c r="AF380"/>
      <c r="AG380"/>
      <c r="AH380"/>
      <c r="AI380"/>
    </row>
    <row r="381" spans="1:35" ht="33.75" x14ac:dyDescent="0.25">
      <c r="A381" s="303" t="s">
        <v>2831</v>
      </c>
      <c r="B381" s="303" t="s">
        <v>2415</v>
      </c>
      <c r="C381" s="303" t="s">
        <v>2416</v>
      </c>
      <c r="D381" s="303" t="s">
        <v>2646</v>
      </c>
      <c r="E381" s="304" t="s">
        <v>3250</v>
      </c>
      <c r="F381" s="304" t="s">
        <v>457</v>
      </c>
      <c r="G381" s="304" t="s">
        <v>597</v>
      </c>
      <c r="H381" s="304" t="s">
        <v>598</v>
      </c>
      <c r="I381" s="303" t="s">
        <v>599</v>
      </c>
      <c r="J381" s="305" t="s">
        <v>3020</v>
      </c>
      <c r="K381" s="306">
        <v>2072919</v>
      </c>
      <c r="L381" s="268" t="s">
        <v>563</v>
      </c>
      <c r="M381" s="268"/>
      <c r="N381" s="268"/>
      <c r="O381" s="268"/>
      <c r="P381" s="270"/>
      <c r="Q381" s="270"/>
      <c r="R381" s="270"/>
      <c r="S381" s="271"/>
      <c r="T381" s="270" t="s">
        <v>600</v>
      </c>
      <c r="U381" s="272" t="s">
        <v>3020</v>
      </c>
      <c r="V381" s="268" t="s">
        <v>602</v>
      </c>
      <c r="W381" s="272"/>
      <c r="X381" s="273">
        <v>2072919</v>
      </c>
      <c r="Y381" s="273">
        <v>2072919</v>
      </c>
      <c r="Z381" s="273">
        <v>0</v>
      </c>
      <c r="AA381" s="273">
        <v>0</v>
      </c>
      <c r="AB381" s="274">
        <v>2072919</v>
      </c>
      <c r="AC381" s="274">
        <v>0</v>
      </c>
      <c r="AD381" s="269"/>
      <c r="AE381" s="269" t="s">
        <v>3021</v>
      </c>
      <c r="AF381"/>
      <c r="AG381"/>
      <c r="AH381"/>
      <c r="AI381"/>
    </row>
    <row r="382" spans="1:35" ht="33.75" x14ac:dyDescent="0.25">
      <c r="A382" s="303" t="s">
        <v>2833</v>
      </c>
      <c r="B382" s="303" t="s">
        <v>2415</v>
      </c>
      <c r="C382" s="303" t="s">
        <v>2416</v>
      </c>
      <c r="D382" s="303" t="s">
        <v>2646</v>
      </c>
      <c r="E382" s="304" t="s">
        <v>3252</v>
      </c>
      <c r="F382" s="304" t="s">
        <v>457</v>
      </c>
      <c r="G382" s="304" t="s">
        <v>597</v>
      </c>
      <c r="H382" s="304" t="s">
        <v>598</v>
      </c>
      <c r="I382" s="303" t="s">
        <v>599</v>
      </c>
      <c r="J382" s="305" t="s">
        <v>3020</v>
      </c>
      <c r="K382" s="306">
        <v>2072919</v>
      </c>
      <c r="L382" s="268" t="s">
        <v>563</v>
      </c>
      <c r="M382" s="268"/>
      <c r="N382" s="268"/>
      <c r="O382" s="268"/>
      <c r="P382" s="270"/>
      <c r="Q382" s="270"/>
      <c r="R382" s="270"/>
      <c r="S382" s="271"/>
      <c r="T382" s="270" t="s">
        <v>600</v>
      </c>
      <c r="U382" s="272" t="s">
        <v>3020</v>
      </c>
      <c r="V382" s="268" t="s">
        <v>602</v>
      </c>
      <c r="W382" s="272"/>
      <c r="X382" s="273">
        <v>2072919</v>
      </c>
      <c r="Y382" s="273">
        <v>2072919</v>
      </c>
      <c r="Z382" s="273">
        <v>0</v>
      </c>
      <c r="AA382" s="273">
        <v>0</v>
      </c>
      <c r="AB382" s="274">
        <v>2072919</v>
      </c>
      <c r="AC382" s="274">
        <v>0</v>
      </c>
      <c r="AD382" s="269"/>
      <c r="AE382" s="269" t="s">
        <v>3021</v>
      </c>
      <c r="AF382"/>
      <c r="AG382"/>
      <c r="AH382"/>
      <c r="AI382"/>
    </row>
    <row r="383" spans="1:35" ht="33.75" x14ac:dyDescent="0.25">
      <c r="A383" s="303" t="s">
        <v>2835</v>
      </c>
      <c r="B383" s="303" t="s">
        <v>2415</v>
      </c>
      <c r="C383" s="303" t="s">
        <v>2416</v>
      </c>
      <c r="D383" s="303" t="s">
        <v>2646</v>
      </c>
      <c r="E383" s="304" t="s">
        <v>3254</v>
      </c>
      <c r="F383" s="304" t="s">
        <v>457</v>
      </c>
      <c r="G383" s="304" t="s">
        <v>597</v>
      </c>
      <c r="H383" s="304" t="s">
        <v>598</v>
      </c>
      <c r="I383" s="303" t="s">
        <v>599</v>
      </c>
      <c r="J383" s="305" t="s">
        <v>3020</v>
      </c>
      <c r="K383" s="306">
        <v>2072919</v>
      </c>
      <c r="L383" s="268" t="s">
        <v>563</v>
      </c>
      <c r="M383" s="268"/>
      <c r="N383" s="268"/>
      <c r="O383" s="268"/>
      <c r="P383" s="270"/>
      <c r="Q383" s="270"/>
      <c r="R383" s="270"/>
      <c r="S383" s="271"/>
      <c r="T383" s="270" t="s">
        <v>600</v>
      </c>
      <c r="U383" s="272" t="s">
        <v>3020</v>
      </c>
      <c r="V383" s="268" t="s">
        <v>602</v>
      </c>
      <c r="W383" s="272"/>
      <c r="X383" s="273">
        <v>2072919</v>
      </c>
      <c r="Y383" s="273">
        <v>2072919</v>
      </c>
      <c r="Z383" s="273">
        <v>0</v>
      </c>
      <c r="AA383" s="273">
        <v>0</v>
      </c>
      <c r="AB383" s="274">
        <v>2072919</v>
      </c>
      <c r="AC383" s="274">
        <v>0</v>
      </c>
      <c r="AD383" s="269"/>
      <c r="AE383" s="269" t="s">
        <v>3021</v>
      </c>
      <c r="AF383"/>
      <c r="AG383"/>
      <c r="AH383"/>
      <c r="AI383"/>
    </row>
    <row r="384" spans="1:35" ht="33.75" x14ac:dyDescent="0.25">
      <c r="A384" s="303" t="s">
        <v>2837</v>
      </c>
      <c r="B384" s="303" t="s">
        <v>2415</v>
      </c>
      <c r="C384" s="303" t="s">
        <v>2416</v>
      </c>
      <c r="D384" s="303" t="s">
        <v>2646</v>
      </c>
      <c r="E384" s="304" t="s">
        <v>3256</v>
      </c>
      <c r="F384" s="304" t="s">
        <v>457</v>
      </c>
      <c r="G384" s="304" t="s">
        <v>597</v>
      </c>
      <c r="H384" s="304" t="s">
        <v>598</v>
      </c>
      <c r="I384" s="303" t="s">
        <v>599</v>
      </c>
      <c r="J384" s="305" t="s">
        <v>3020</v>
      </c>
      <c r="K384" s="306">
        <v>2072919</v>
      </c>
      <c r="L384" s="268" t="s">
        <v>563</v>
      </c>
      <c r="M384" s="268"/>
      <c r="N384" s="268"/>
      <c r="O384" s="268"/>
      <c r="P384" s="270"/>
      <c r="Q384" s="270"/>
      <c r="R384" s="270"/>
      <c r="S384" s="271"/>
      <c r="T384" s="270" t="s">
        <v>600</v>
      </c>
      <c r="U384" s="272" t="s">
        <v>3020</v>
      </c>
      <c r="V384" s="268" t="s">
        <v>602</v>
      </c>
      <c r="W384" s="272"/>
      <c r="X384" s="273">
        <v>2072919</v>
      </c>
      <c r="Y384" s="273">
        <v>2072919</v>
      </c>
      <c r="Z384" s="273">
        <v>0</v>
      </c>
      <c r="AA384" s="273">
        <v>0</v>
      </c>
      <c r="AB384" s="274">
        <v>2072919</v>
      </c>
      <c r="AC384" s="274">
        <v>0</v>
      </c>
      <c r="AD384" s="269"/>
      <c r="AE384" s="269" t="s">
        <v>3021</v>
      </c>
      <c r="AF384"/>
      <c r="AG384"/>
      <c r="AH384"/>
      <c r="AI384"/>
    </row>
    <row r="385" spans="1:35" ht="33.75" x14ac:dyDescent="0.25">
      <c r="A385" s="303" t="s">
        <v>2839</v>
      </c>
      <c r="B385" s="303" t="s">
        <v>2415</v>
      </c>
      <c r="C385" s="303" t="s">
        <v>2416</v>
      </c>
      <c r="D385" s="303" t="s">
        <v>2646</v>
      </c>
      <c r="E385" s="304" t="s">
        <v>3258</v>
      </c>
      <c r="F385" s="304" t="s">
        <v>457</v>
      </c>
      <c r="G385" s="304" t="s">
        <v>597</v>
      </c>
      <c r="H385" s="304" t="s">
        <v>598</v>
      </c>
      <c r="I385" s="303" t="s">
        <v>599</v>
      </c>
      <c r="J385" s="305" t="s">
        <v>3020</v>
      </c>
      <c r="K385" s="306">
        <v>2072919</v>
      </c>
      <c r="L385" s="268" t="s">
        <v>563</v>
      </c>
      <c r="M385" s="268"/>
      <c r="N385" s="268"/>
      <c r="O385" s="268"/>
      <c r="P385" s="270"/>
      <c r="Q385" s="270"/>
      <c r="R385" s="270"/>
      <c r="S385" s="271"/>
      <c r="T385" s="270" t="s">
        <v>600</v>
      </c>
      <c r="U385" s="272" t="s">
        <v>3020</v>
      </c>
      <c r="V385" s="268" t="s">
        <v>602</v>
      </c>
      <c r="W385" s="272"/>
      <c r="X385" s="273">
        <v>2072919</v>
      </c>
      <c r="Y385" s="273">
        <v>2072919</v>
      </c>
      <c r="Z385" s="273">
        <v>0</v>
      </c>
      <c r="AA385" s="273">
        <v>0</v>
      </c>
      <c r="AB385" s="274">
        <v>2072919</v>
      </c>
      <c r="AC385" s="274">
        <v>0</v>
      </c>
      <c r="AD385" s="269"/>
      <c r="AE385" s="269" t="s">
        <v>3021</v>
      </c>
      <c r="AF385"/>
      <c r="AG385"/>
      <c r="AH385"/>
      <c r="AI385"/>
    </row>
    <row r="386" spans="1:35" ht="33.75" x14ac:dyDescent="0.25">
      <c r="A386" s="303" t="s">
        <v>2841</v>
      </c>
      <c r="B386" s="303" t="s">
        <v>2415</v>
      </c>
      <c r="C386" s="303" t="s">
        <v>2416</v>
      </c>
      <c r="D386" s="303" t="s">
        <v>2646</v>
      </c>
      <c r="E386" s="304" t="s">
        <v>3260</v>
      </c>
      <c r="F386" s="304" t="s">
        <v>457</v>
      </c>
      <c r="G386" s="304" t="s">
        <v>597</v>
      </c>
      <c r="H386" s="304" t="s">
        <v>598</v>
      </c>
      <c r="I386" s="303" t="s">
        <v>599</v>
      </c>
      <c r="J386" s="305" t="s">
        <v>3020</v>
      </c>
      <c r="K386" s="306">
        <v>2072919</v>
      </c>
      <c r="L386" s="268" t="s">
        <v>563</v>
      </c>
      <c r="M386" s="268"/>
      <c r="N386" s="268"/>
      <c r="O386" s="268"/>
      <c r="P386" s="270"/>
      <c r="Q386" s="270"/>
      <c r="R386" s="270"/>
      <c r="S386" s="271"/>
      <c r="T386" s="270" t="s">
        <v>600</v>
      </c>
      <c r="U386" s="272" t="s">
        <v>3020</v>
      </c>
      <c r="V386" s="268" t="s">
        <v>602</v>
      </c>
      <c r="W386" s="272"/>
      <c r="X386" s="273">
        <v>2072919</v>
      </c>
      <c r="Y386" s="273">
        <v>2072919</v>
      </c>
      <c r="Z386" s="273">
        <v>0</v>
      </c>
      <c r="AA386" s="273">
        <v>0</v>
      </c>
      <c r="AB386" s="274">
        <v>2072919</v>
      </c>
      <c r="AC386" s="274">
        <v>0</v>
      </c>
      <c r="AD386" s="269"/>
      <c r="AE386" s="269" t="s">
        <v>3021</v>
      </c>
      <c r="AF386"/>
      <c r="AG386"/>
      <c r="AH386"/>
      <c r="AI386"/>
    </row>
    <row r="387" spans="1:35" ht="33.75" x14ac:dyDescent="0.25">
      <c r="A387" s="303" t="s">
        <v>2843</v>
      </c>
      <c r="B387" s="303" t="s">
        <v>2415</v>
      </c>
      <c r="C387" s="303" t="s">
        <v>2416</v>
      </c>
      <c r="D387" s="303" t="s">
        <v>2646</v>
      </c>
      <c r="E387" s="304" t="s">
        <v>3262</v>
      </c>
      <c r="F387" s="304" t="s">
        <v>457</v>
      </c>
      <c r="G387" s="304" t="s">
        <v>597</v>
      </c>
      <c r="H387" s="304" t="s">
        <v>598</v>
      </c>
      <c r="I387" s="303" t="s">
        <v>599</v>
      </c>
      <c r="J387" s="305" t="s">
        <v>3020</v>
      </c>
      <c r="K387" s="306">
        <v>2072919</v>
      </c>
      <c r="L387" s="268" t="s">
        <v>563</v>
      </c>
      <c r="M387" s="268"/>
      <c r="N387" s="268"/>
      <c r="O387" s="268"/>
      <c r="P387" s="270"/>
      <c r="Q387" s="270"/>
      <c r="R387" s="270"/>
      <c r="S387" s="271"/>
      <c r="T387" s="270" t="s">
        <v>600</v>
      </c>
      <c r="U387" s="272" t="s">
        <v>3020</v>
      </c>
      <c r="V387" s="268" t="s">
        <v>602</v>
      </c>
      <c r="W387" s="272"/>
      <c r="X387" s="273">
        <v>2072919</v>
      </c>
      <c r="Y387" s="273">
        <v>2072919</v>
      </c>
      <c r="Z387" s="273">
        <v>0</v>
      </c>
      <c r="AA387" s="273">
        <v>0</v>
      </c>
      <c r="AB387" s="274">
        <v>2072919</v>
      </c>
      <c r="AC387" s="274">
        <v>0</v>
      </c>
      <c r="AD387" s="269"/>
      <c r="AE387" s="269" t="s">
        <v>3021</v>
      </c>
      <c r="AF387"/>
      <c r="AG387"/>
      <c r="AH387"/>
      <c r="AI387"/>
    </row>
    <row r="388" spans="1:35" ht="33.75" x14ac:dyDescent="0.25">
      <c r="A388" s="303" t="s">
        <v>2845</v>
      </c>
      <c r="B388" s="303" t="s">
        <v>2415</v>
      </c>
      <c r="C388" s="303" t="s">
        <v>2416</v>
      </c>
      <c r="D388" s="303" t="s">
        <v>2646</v>
      </c>
      <c r="E388" s="304" t="s">
        <v>3264</v>
      </c>
      <c r="F388" s="304" t="s">
        <v>457</v>
      </c>
      <c r="G388" s="304" t="s">
        <v>597</v>
      </c>
      <c r="H388" s="304" t="s">
        <v>598</v>
      </c>
      <c r="I388" s="303" t="s">
        <v>599</v>
      </c>
      <c r="J388" s="305" t="s">
        <v>3020</v>
      </c>
      <c r="K388" s="306">
        <v>2072919</v>
      </c>
      <c r="L388" s="268" t="s">
        <v>563</v>
      </c>
      <c r="M388" s="268"/>
      <c r="N388" s="268"/>
      <c r="O388" s="268"/>
      <c r="P388" s="270"/>
      <c r="Q388" s="270"/>
      <c r="R388" s="270"/>
      <c r="S388" s="271"/>
      <c r="T388" s="270" t="s">
        <v>600</v>
      </c>
      <c r="U388" s="272" t="s">
        <v>3020</v>
      </c>
      <c r="V388" s="268" t="s">
        <v>602</v>
      </c>
      <c r="W388" s="272"/>
      <c r="X388" s="273">
        <v>2072919</v>
      </c>
      <c r="Y388" s="273">
        <v>2072919</v>
      </c>
      <c r="Z388" s="273">
        <v>0</v>
      </c>
      <c r="AA388" s="273">
        <v>0</v>
      </c>
      <c r="AB388" s="274">
        <v>2072919</v>
      </c>
      <c r="AC388" s="274">
        <v>0</v>
      </c>
      <c r="AD388" s="269"/>
      <c r="AE388" s="269" t="s">
        <v>3021</v>
      </c>
      <c r="AF388"/>
      <c r="AG388"/>
      <c r="AH388"/>
      <c r="AI388"/>
    </row>
    <row r="389" spans="1:35" ht="33.75" x14ac:dyDescent="0.25">
      <c r="A389" s="303" t="s">
        <v>2847</v>
      </c>
      <c r="B389" s="303" t="s">
        <v>2415</v>
      </c>
      <c r="C389" s="303" t="s">
        <v>2416</v>
      </c>
      <c r="D389" s="303" t="s">
        <v>2646</v>
      </c>
      <c r="E389" s="304" t="s">
        <v>3266</v>
      </c>
      <c r="F389" s="304" t="s">
        <v>457</v>
      </c>
      <c r="G389" s="304" t="s">
        <v>597</v>
      </c>
      <c r="H389" s="304" t="s">
        <v>598</v>
      </c>
      <c r="I389" s="303" t="s">
        <v>599</v>
      </c>
      <c r="J389" s="305" t="s">
        <v>3020</v>
      </c>
      <c r="K389" s="306">
        <v>2072919</v>
      </c>
      <c r="L389" s="268" t="s">
        <v>563</v>
      </c>
      <c r="M389" s="268"/>
      <c r="N389" s="268"/>
      <c r="O389" s="268"/>
      <c r="P389" s="270"/>
      <c r="Q389" s="270"/>
      <c r="R389" s="270"/>
      <c r="S389" s="271"/>
      <c r="T389" s="270" t="s">
        <v>600</v>
      </c>
      <c r="U389" s="272" t="s">
        <v>3020</v>
      </c>
      <c r="V389" s="268" t="s">
        <v>602</v>
      </c>
      <c r="W389" s="272"/>
      <c r="X389" s="273">
        <v>2072919</v>
      </c>
      <c r="Y389" s="273">
        <v>2072919</v>
      </c>
      <c r="Z389" s="273">
        <v>0</v>
      </c>
      <c r="AA389" s="273">
        <v>0</v>
      </c>
      <c r="AB389" s="274">
        <v>2072919</v>
      </c>
      <c r="AC389" s="274">
        <v>0</v>
      </c>
      <c r="AD389" s="269"/>
      <c r="AE389" s="269" t="s">
        <v>3021</v>
      </c>
      <c r="AF389"/>
      <c r="AG389"/>
      <c r="AH389"/>
      <c r="AI389"/>
    </row>
    <row r="390" spans="1:35" ht="33.75" x14ac:dyDescent="0.25">
      <c r="A390" s="303" t="s">
        <v>2849</v>
      </c>
      <c r="B390" s="303" t="s">
        <v>2415</v>
      </c>
      <c r="C390" s="303" t="s">
        <v>2416</v>
      </c>
      <c r="D390" s="303" t="s">
        <v>2646</v>
      </c>
      <c r="E390" s="304" t="s">
        <v>3268</v>
      </c>
      <c r="F390" s="304" t="s">
        <v>457</v>
      </c>
      <c r="G390" s="304" t="s">
        <v>597</v>
      </c>
      <c r="H390" s="304" t="s">
        <v>598</v>
      </c>
      <c r="I390" s="303" t="s">
        <v>599</v>
      </c>
      <c r="J390" s="305" t="s">
        <v>3020</v>
      </c>
      <c r="K390" s="306">
        <v>2072919</v>
      </c>
      <c r="L390" s="268" t="s">
        <v>563</v>
      </c>
      <c r="M390" s="268"/>
      <c r="N390" s="268"/>
      <c r="O390" s="268"/>
      <c r="P390" s="270"/>
      <c r="Q390" s="270"/>
      <c r="R390" s="270"/>
      <c r="S390" s="271"/>
      <c r="T390" s="270" t="s">
        <v>600</v>
      </c>
      <c r="U390" s="272" t="s">
        <v>3020</v>
      </c>
      <c r="V390" s="268" t="s">
        <v>602</v>
      </c>
      <c r="W390" s="272"/>
      <c r="X390" s="273">
        <v>2072919</v>
      </c>
      <c r="Y390" s="273">
        <v>2072919</v>
      </c>
      <c r="Z390" s="273">
        <v>0</v>
      </c>
      <c r="AA390" s="273">
        <v>0</v>
      </c>
      <c r="AB390" s="274">
        <v>2072919</v>
      </c>
      <c r="AC390" s="274">
        <v>0</v>
      </c>
      <c r="AD390" s="269"/>
      <c r="AE390" s="269" t="s">
        <v>3021</v>
      </c>
      <c r="AF390"/>
      <c r="AG390"/>
      <c r="AH390"/>
      <c r="AI390"/>
    </row>
    <row r="391" spans="1:35" ht="33.75" x14ac:dyDescent="0.25">
      <c r="A391" s="303" t="s">
        <v>2851</v>
      </c>
      <c r="B391" s="303" t="s">
        <v>2415</v>
      </c>
      <c r="C391" s="303" t="s">
        <v>2416</v>
      </c>
      <c r="D391" s="303" t="s">
        <v>2646</v>
      </c>
      <c r="E391" s="304" t="s">
        <v>3270</v>
      </c>
      <c r="F391" s="304" t="s">
        <v>457</v>
      </c>
      <c r="G391" s="304" t="s">
        <v>597</v>
      </c>
      <c r="H391" s="304" t="s">
        <v>598</v>
      </c>
      <c r="I391" s="303" t="s">
        <v>599</v>
      </c>
      <c r="J391" s="305" t="s">
        <v>3020</v>
      </c>
      <c r="K391" s="306">
        <v>2072919</v>
      </c>
      <c r="L391" s="268" t="s">
        <v>563</v>
      </c>
      <c r="M391" s="268"/>
      <c r="N391" s="268"/>
      <c r="O391" s="268"/>
      <c r="P391" s="270"/>
      <c r="Q391" s="270"/>
      <c r="R391" s="270"/>
      <c r="S391" s="271"/>
      <c r="T391" s="270" t="s">
        <v>600</v>
      </c>
      <c r="U391" s="272" t="s">
        <v>3020</v>
      </c>
      <c r="V391" s="268" t="s">
        <v>602</v>
      </c>
      <c r="W391" s="272"/>
      <c r="X391" s="273">
        <v>2072919</v>
      </c>
      <c r="Y391" s="273">
        <v>2072919</v>
      </c>
      <c r="Z391" s="273">
        <v>0</v>
      </c>
      <c r="AA391" s="273">
        <v>0</v>
      </c>
      <c r="AB391" s="274">
        <v>2072919</v>
      </c>
      <c r="AC391" s="274">
        <v>0</v>
      </c>
      <c r="AD391" s="269"/>
      <c r="AE391" s="269" t="s">
        <v>3021</v>
      </c>
      <c r="AF391"/>
      <c r="AG391"/>
      <c r="AH391"/>
      <c r="AI391"/>
    </row>
    <row r="392" spans="1:35" ht="33.75" x14ac:dyDescent="0.25">
      <c r="A392" s="303" t="s">
        <v>2853</v>
      </c>
      <c r="B392" s="303" t="s">
        <v>2415</v>
      </c>
      <c r="C392" s="303" t="s">
        <v>2416</v>
      </c>
      <c r="D392" s="303" t="s">
        <v>2646</v>
      </c>
      <c r="E392" s="304" t="s">
        <v>3272</v>
      </c>
      <c r="F392" s="304" t="s">
        <v>457</v>
      </c>
      <c r="G392" s="304" t="s">
        <v>597</v>
      </c>
      <c r="H392" s="304" t="s">
        <v>598</v>
      </c>
      <c r="I392" s="303" t="s">
        <v>599</v>
      </c>
      <c r="J392" s="305" t="s">
        <v>3020</v>
      </c>
      <c r="K392" s="306">
        <v>2072919</v>
      </c>
      <c r="L392" s="268" t="s">
        <v>563</v>
      </c>
      <c r="M392" s="268"/>
      <c r="N392" s="268"/>
      <c r="O392" s="268"/>
      <c r="P392" s="270"/>
      <c r="Q392" s="270"/>
      <c r="R392" s="270"/>
      <c r="S392" s="271"/>
      <c r="T392" s="270" t="s">
        <v>600</v>
      </c>
      <c r="U392" s="272" t="s">
        <v>3020</v>
      </c>
      <c r="V392" s="268" t="s">
        <v>602</v>
      </c>
      <c r="W392" s="272"/>
      <c r="X392" s="273">
        <v>2072919</v>
      </c>
      <c r="Y392" s="273">
        <v>2072919</v>
      </c>
      <c r="Z392" s="273">
        <v>0</v>
      </c>
      <c r="AA392" s="273">
        <v>0</v>
      </c>
      <c r="AB392" s="274">
        <v>2072919</v>
      </c>
      <c r="AC392" s="274">
        <v>0</v>
      </c>
      <c r="AD392" s="269"/>
      <c r="AE392" s="269" t="s">
        <v>3021</v>
      </c>
      <c r="AF392"/>
      <c r="AG392"/>
      <c r="AH392"/>
      <c r="AI392"/>
    </row>
    <row r="393" spans="1:35" ht="33.75" x14ac:dyDescent="0.25">
      <c r="A393" s="303" t="s">
        <v>2855</v>
      </c>
      <c r="B393" s="303" t="s">
        <v>2415</v>
      </c>
      <c r="C393" s="303" t="s">
        <v>2416</v>
      </c>
      <c r="D393" s="303" t="s">
        <v>2646</v>
      </c>
      <c r="E393" s="304" t="s">
        <v>3274</v>
      </c>
      <c r="F393" s="304" t="s">
        <v>457</v>
      </c>
      <c r="G393" s="304" t="s">
        <v>597</v>
      </c>
      <c r="H393" s="304" t="s">
        <v>598</v>
      </c>
      <c r="I393" s="303" t="s">
        <v>599</v>
      </c>
      <c r="J393" s="305" t="s">
        <v>3020</v>
      </c>
      <c r="K393" s="306">
        <v>2072919</v>
      </c>
      <c r="L393" s="268" t="s">
        <v>563</v>
      </c>
      <c r="M393" s="268"/>
      <c r="N393" s="268"/>
      <c r="O393" s="268"/>
      <c r="P393" s="270"/>
      <c r="Q393" s="270"/>
      <c r="R393" s="270"/>
      <c r="S393" s="271"/>
      <c r="T393" s="270" t="s">
        <v>600</v>
      </c>
      <c r="U393" s="272" t="s">
        <v>3020</v>
      </c>
      <c r="V393" s="268" t="s">
        <v>602</v>
      </c>
      <c r="W393" s="272"/>
      <c r="X393" s="273">
        <v>2072919</v>
      </c>
      <c r="Y393" s="273">
        <v>2072919</v>
      </c>
      <c r="Z393" s="273">
        <v>0</v>
      </c>
      <c r="AA393" s="273">
        <v>0</v>
      </c>
      <c r="AB393" s="274">
        <v>2072919</v>
      </c>
      <c r="AC393" s="274">
        <v>0</v>
      </c>
      <c r="AD393" s="269"/>
      <c r="AE393" s="269" t="s">
        <v>3021</v>
      </c>
      <c r="AF393"/>
      <c r="AG393"/>
      <c r="AH393"/>
      <c r="AI393"/>
    </row>
    <row r="394" spans="1:35" ht="33.75" x14ac:dyDescent="0.25">
      <c r="A394" s="303" t="s">
        <v>2857</v>
      </c>
      <c r="B394" s="303" t="s">
        <v>2415</v>
      </c>
      <c r="C394" s="303" t="s">
        <v>2416</v>
      </c>
      <c r="D394" s="303" t="s">
        <v>2646</v>
      </c>
      <c r="E394" s="304" t="s">
        <v>3276</v>
      </c>
      <c r="F394" s="304" t="s">
        <v>457</v>
      </c>
      <c r="G394" s="304" t="s">
        <v>597</v>
      </c>
      <c r="H394" s="304" t="s">
        <v>598</v>
      </c>
      <c r="I394" s="303" t="s">
        <v>599</v>
      </c>
      <c r="J394" s="305" t="s">
        <v>3020</v>
      </c>
      <c r="K394" s="306">
        <v>2072919</v>
      </c>
      <c r="L394" s="268" t="s">
        <v>563</v>
      </c>
      <c r="M394" s="268"/>
      <c r="N394" s="268"/>
      <c r="O394" s="268"/>
      <c r="P394" s="270"/>
      <c r="Q394" s="270"/>
      <c r="R394" s="270"/>
      <c r="S394" s="271"/>
      <c r="T394" s="270" t="s">
        <v>600</v>
      </c>
      <c r="U394" s="272" t="s">
        <v>3020</v>
      </c>
      <c r="V394" s="268" t="s">
        <v>602</v>
      </c>
      <c r="W394" s="272"/>
      <c r="X394" s="273">
        <v>2072919</v>
      </c>
      <c r="Y394" s="273">
        <v>2072919</v>
      </c>
      <c r="Z394" s="273">
        <v>0</v>
      </c>
      <c r="AA394" s="273">
        <v>0</v>
      </c>
      <c r="AB394" s="274">
        <v>2072919</v>
      </c>
      <c r="AC394" s="274">
        <v>0</v>
      </c>
      <c r="AD394" s="269"/>
      <c r="AE394" s="269" t="s">
        <v>3021</v>
      </c>
      <c r="AF394"/>
      <c r="AG394"/>
      <c r="AH394"/>
      <c r="AI394"/>
    </row>
    <row r="395" spans="1:35" ht="33.75" x14ac:dyDescent="0.25">
      <c r="A395" s="303" t="s">
        <v>2859</v>
      </c>
      <c r="B395" s="303" t="s">
        <v>2415</v>
      </c>
      <c r="C395" s="303" t="s">
        <v>2416</v>
      </c>
      <c r="D395" s="303" t="s">
        <v>2646</v>
      </c>
      <c r="E395" s="304" t="s">
        <v>3278</v>
      </c>
      <c r="F395" s="304" t="s">
        <v>457</v>
      </c>
      <c r="G395" s="304" t="s">
        <v>597</v>
      </c>
      <c r="H395" s="304" t="s">
        <v>598</v>
      </c>
      <c r="I395" s="303" t="s">
        <v>599</v>
      </c>
      <c r="J395" s="305" t="s">
        <v>3020</v>
      </c>
      <c r="K395" s="306">
        <v>2072919</v>
      </c>
      <c r="L395" s="268" t="s">
        <v>563</v>
      </c>
      <c r="M395" s="268"/>
      <c r="N395" s="268"/>
      <c r="O395" s="268"/>
      <c r="P395" s="270"/>
      <c r="Q395" s="270"/>
      <c r="R395" s="270"/>
      <c r="S395" s="271"/>
      <c r="T395" s="270" t="s">
        <v>600</v>
      </c>
      <c r="U395" s="272" t="s">
        <v>3020</v>
      </c>
      <c r="V395" s="268" t="s">
        <v>602</v>
      </c>
      <c r="W395" s="272"/>
      <c r="X395" s="273">
        <v>2072919</v>
      </c>
      <c r="Y395" s="273">
        <v>2072919</v>
      </c>
      <c r="Z395" s="273">
        <v>0</v>
      </c>
      <c r="AA395" s="273">
        <v>0</v>
      </c>
      <c r="AB395" s="274">
        <v>2072919</v>
      </c>
      <c r="AC395" s="274">
        <v>0</v>
      </c>
      <c r="AD395" s="269"/>
      <c r="AE395" s="269" t="s">
        <v>3021</v>
      </c>
      <c r="AF395"/>
      <c r="AG395"/>
      <c r="AH395"/>
      <c r="AI395"/>
    </row>
    <row r="396" spans="1:35" ht="33.75" x14ac:dyDescent="0.25">
      <c r="A396" s="303" t="s">
        <v>2861</v>
      </c>
      <c r="B396" s="303" t="s">
        <v>2415</v>
      </c>
      <c r="C396" s="303" t="s">
        <v>2416</v>
      </c>
      <c r="D396" s="303" t="s">
        <v>2646</v>
      </c>
      <c r="E396" s="304" t="s">
        <v>3280</v>
      </c>
      <c r="F396" s="304" t="s">
        <v>457</v>
      </c>
      <c r="G396" s="304" t="s">
        <v>597</v>
      </c>
      <c r="H396" s="304" t="s">
        <v>598</v>
      </c>
      <c r="I396" s="303" t="s">
        <v>599</v>
      </c>
      <c r="J396" s="305" t="s">
        <v>3020</v>
      </c>
      <c r="K396" s="306">
        <v>2072919</v>
      </c>
      <c r="L396" s="268" t="s">
        <v>563</v>
      </c>
      <c r="M396" s="268"/>
      <c r="N396" s="268"/>
      <c r="O396" s="268"/>
      <c r="P396" s="270"/>
      <c r="Q396" s="270"/>
      <c r="R396" s="270"/>
      <c r="S396" s="271"/>
      <c r="T396" s="270" t="s">
        <v>600</v>
      </c>
      <c r="U396" s="272" t="s">
        <v>3020</v>
      </c>
      <c r="V396" s="268" t="s">
        <v>602</v>
      </c>
      <c r="W396" s="272"/>
      <c r="X396" s="273">
        <v>2072919</v>
      </c>
      <c r="Y396" s="273">
        <v>2072919</v>
      </c>
      <c r="Z396" s="273">
        <v>0</v>
      </c>
      <c r="AA396" s="273">
        <v>0</v>
      </c>
      <c r="AB396" s="274">
        <v>2072919</v>
      </c>
      <c r="AC396" s="274">
        <v>0</v>
      </c>
      <c r="AD396" s="269"/>
      <c r="AE396" s="269" t="s">
        <v>3021</v>
      </c>
      <c r="AF396"/>
      <c r="AG396"/>
      <c r="AH396"/>
      <c r="AI396"/>
    </row>
    <row r="397" spans="1:35" ht="33.75" x14ac:dyDescent="0.25">
      <c r="A397" s="303" t="s">
        <v>2863</v>
      </c>
      <c r="B397" s="303" t="s">
        <v>2415</v>
      </c>
      <c r="C397" s="303" t="s">
        <v>2416</v>
      </c>
      <c r="D397" s="303" t="s">
        <v>2646</v>
      </c>
      <c r="E397" s="304" t="s">
        <v>3282</v>
      </c>
      <c r="F397" s="304" t="s">
        <v>457</v>
      </c>
      <c r="G397" s="304" t="s">
        <v>597</v>
      </c>
      <c r="H397" s="304" t="s">
        <v>598</v>
      </c>
      <c r="I397" s="303" t="s">
        <v>599</v>
      </c>
      <c r="J397" s="305" t="s">
        <v>3020</v>
      </c>
      <c r="K397" s="306">
        <v>2072919</v>
      </c>
      <c r="L397" s="268" t="s">
        <v>563</v>
      </c>
      <c r="M397" s="268"/>
      <c r="N397" s="268"/>
      <c r="O397" s="268"/>
      <c r="P397" s="270"/>
      <c r="Q397" s="270"/>
      <c r="R397" s="270"/>
      <c r="S397" s="271"/>
      <c r="T397" s="270" t="s">
        <v>600</v>
      </c>
      <c r="U397" s="272" t="s">
        <v>3020</v>
      </c>
      <c r="V397" s="268" t="s">
        <v>602</v>
      </c>
      <c r="W397" s="272"/>
      <c r="X397" s="273">
        <v>2072919</v>
      </c>
      <c r="Y397" s="273">
        <v>2072919</v>
      </c>
      <c r="Z397" s="273">
        <v>0</v>
      </c>
      <c r="AA397" s="273">
        <v>0</v>
      </c>
      <c r="AB397" s="274">
        <v>2072919</v>
      </c>
      <c r="AC397" s="274">
        <v>0</v>
      </c>
      <c r="AD397" s="269"/>
      <c r="AE397" s="269" t="s">
        <v>3021</v>
      </c>
      <c r="AF397"/>
      <c r="AG397"/>
      <c r="AH397"/>
      <c r="AI397"/>
    </row>
    <row r="398" spans="1:35" ht="33.75" x14ac:dyDescent="0.25">
      <c r="A398" s="303" t="s">
        <v>2865</v>
      </c>
      <c r="B398" s="303" t="s">
        <v>2415</v>
      </c>
      <c r="C398" s="303" t="s">
        <v>2416</v>
      </c>
      <c r="D398" s="303" t="s">
        <v>2646</v>
      </c>
      <c r="E398" s="304" t="s">
        <v>3284</v>
      </c>
      <c r="F398" s="304" t="s">
        <v>457</v>
      </c>
      <c r="G398" s="304" t="s">
        <v>597</v>
      </c>
      <c r="H398" s="304" t="s">
        <v>598</v>
      </c>
      <c r="I398" s="303" t="s">
        <v>599</v>
      </c>
      <c r="J398" s="305" t="s">
        <v>3020</v>
      </c>
      <c r="K398" s="306">
        <v>2072919</v>
      </c>
      <c r="L398" s="268" t="s">
        <v>563</v>
      </c>
      <c r="M398" s="268"/>
      <c r="N398" s="268"/>
      <c r="O398" s="268"/>
      <c r="P398" s="270"/>
      <c r="Q398" s="270"/>
      <c r="R398" s="270"/>
      <c r="S398" s="271"/>
      <c r="T398" s="270" t="s">
        <v>600</v>
      </c>
      <c r="U398" s="272" t="s">
        <v>3020</v>
      </c>
      <c r="V398" s="268" t="s">
        <v>602</v>
      </c>
      <c r="W398" s="272"/>
      <c r="X398" s="273">
        <v>2072919</v>
      </c>
      <c r="Y398" s="273">
        <v>2072919</v>
      </c>
      <c r="Z398" s="273">
        <v>0</v>
      </c>
      <c r="AA398" s="273">
        <v>0</v>
      </c>
      <c r="AB398" s="274">
        <v>2072919</v>
      </c>
      <c r="AC398" s="274">
        <v>0</v>
      </c>
      <c r="AD398" s="269"/>
      <c r="AE398" s="269" t="s">
        <v>3021</v>
      </c>
      <c r="AF398"/>
      <c r="AG398"/>
      <c r="AH398"/>
      <c r="AI398"/>
    </row>
    <row r="399" spans="1:35" ht="33.75" x14ac:dyDescent="0.25">
      <c r="A399" s="303" t="s">
        <v>2867</v>
      </c>
      <c r="B399" s="303" t="s">
        <v>2415</v>
      </c>
      <c r="C399" s="303" t="s">
        <v>2416</v>
      </c>
      <c r="D399" s="303" t="s">
        <v>2646</v>
      </c>
      <c r="E399" s="304" t="s">
        <v>3286</v>
      </c>
      <c r="F399" s="304" t="s">
        <v>457</v>
      </c>
      <c r="G399" s="304" t="s">
        <v>597</v>
      </c>
      <c r="H399" s="304" t="s">
        <v>598</v>
      </c>
      <c r="I399" s="303" t="s">
        <v>599</v>
      </c>
      <c r="J399" s="305" t="s">
        <v>3020</v>
      </c>
      <c r="K399" s="306">
        <v>2072919</v>
      </c>
      <c r="L399" s="268" t="s">
        <v>563</v>
      </c>
      <c r="M399" s="268"/>
      <c r="N399" s="268"/>
      <c r="O399" s="268"/>
      <c r="P399" s="270"/>
      <c r="Q399" s="270"/>
      <c r="R399" s="270"/>
      <c r="S399" s="271"/>
      <c r="T399" s="270" t="s">
        <v>600</v>
      </c>
      <c r="U399" s="272" t="s">
        <v>3020</v>
      </c>
      <c r="V399" s="268" t="s">
        <v>602</v>
      </c>
      <c r="W399" s="272"/>
      <c r="X399" s="273">
        <v>2072919</v>
      </c>
      <c r="Y399" s="273">
        <v>2072919</v>
      </c>
      <c r="Z399" s="273">
        <v>0</v>
      </c>
      <c r="AA399" s="273">
        <v>0</v>
      </c>
      <c r="AB399" s="274">
        <v>2072919</v>
      </c>
      <c r="AC399" s="274">
        <v>0</v>
      </c>
      <c r="AD399" s="269"/>
      <c r="AE399" s="269" t="s">
        <v>3021</v>
      </c>
      <c r="AF399"/>
      <c r="AG399"/>
      <c r="AH399"/>
      <c r="AI399"/>
    </row>
    <row r="400" spans="1:35" ht="33.75" x14ac:dyDescent="0.25">
      <c r="A400" s="303" t="s">
        <v>2869</v>
      </c>
      <c r="B400" s="303" t="s">
        <v>2415</v>
      </c>
      <c r="C400" s="303" t="s">
        <v>2416</v>
      </c>
      <c r="D400" s="303" t="s">
        <v>2646</v>
      </c>
      <c r="E400" s="304" t="s">
        <v>3288</v>
      </c>
      <c r="F400" s="304" t="s">
        <v>457</v>
      </c>
      <c r="G400" s="304" t="s">
        <v>597</v>
      </c>
      <c r="H400" s="304" t="s">
        <v>598</v>
      </c>
      <c r="I400" s="303" t="s">
        <v>599</v>
      </c>
      <c r="J400" s="305" t="s">
        <v>3020</v>
      </c>
      <c r="K400" s="306">
        <v>2072919</v>
      </c>
      <c r="L400" s="268" t="s">
        <v>563</v>
      </c>
      <c r="M400" s="268"/>
      <c r="N400" s="268"/>
      <c r="O400" s="268"/>
      <c r="P400" s="270"/>
      <c r="Q400" s="270"/>
      <c r="R400" s="270"/>
      <c r="S400" s="271"/>
      <c r="T400" s="270" t="s">
        <v>600</v>
      </c>
      <c r="U400" s="272" t="s">
        <v>3020</v>
      </c>
      <c r="V400" s="268" t="s">
        <v>602</v>
      </c>
      <c r="W400" s="272"/>
      <c r="X400" s="273">
        <v>2072919</v>
      </c>
      <c r="Y400" s="273">
        <v>2072919</v>
      </c>
      <c r="Z400" s="273">
        <v>0</v>
      </c>
      <c r="AA400" s="273">
        <v>0</v>
      </c>
      <c r="AB400" s="274">
        <v>2072919</v>
      </c>
      <c r="AC400" s="274">
        <v>0</v>
      </c>
      <c r="AD400" s="269"/>
      <c r="AE400" s="269" t="s">
        <v>3021</v>
      </c>
      <c r="AF400"/>
      <c r="AG400"/>
      <c r="AH400"/>
      <c r="AI400"/>
    </row>
    <row r="401" spans="1:35" ht="33.75" x14ac:dyDescent="0.25">
      <c r="A401" s="303" t="s">
        <v>2873</v>
      </c>
      <c r="B401" s="303" t="s">
        <v>2415</v>
      </c>
      <c r="C401" s="303" t="s">
        <v>2416</v>
      </c>
      <c r="D401" s="303" t="s">
        <v>2646</v>
      </c>
      <c r="E401" s="304" t="s">
        <v>3290</v>
      </c>
      <c r="F401" s="304" t="s">
        <v>457</v>
      </c>
      <c r="G401" s="304" t="s">
        <v>597</v>
      </c>
      <c r="H401" s="304" t="s">
        <v>598</v>
      </c>
      <c r="I401" s="303" t="s">
        <v>599</v>
      </c>
      <c r="J401" s="305" t="s">
        <v>3020</v>
      </c>
      <c r="K401" s="306">
        <v>2072919</v>
      </c>
      <c r="L401" s="268" t="s">
        <v>563</v>
      </c>
      <c r="M401" s="268"/>
      <c r="N401" s="268"/>
      <c r="O401" s="268"/>
      <c r="P401" s="270"/>
      <c r="Q401" s="270"/>
      <c r="R401" s="270"/>
      <c r="S401" s="271"/>
      <c r="T401" s="270" t="s">
        <v>600</v>
      </c>
      <c r="U401" s="272" t="s">
        <v>3020</v>
      </c>
      <c r="V401" s="268" t="s">
        <v>602</v>
      </c>
      <c r="W401" s="272"/>
      <c r="X401" s="273">
        <v>2072919</v>
      </c>
      <c r="Y401" s="273">
        <v>2072919</v>
      </c>
      <c r="Z401" s="273">
        <v>0</v>
      </c>
      <c r="AA401" s="273">
        <v>0</v>
      </c>
      <c r="AB401" s="274">
        <v>2072919</v>
      </c>
      <c r="AC401" s="274">
        <v>0</v>
      </c>
      <c r="AD401" s="269"/>
      <c r="AE401" s="269" t="s">
        <v>3021</v>
      </c>
      <c r="AF401"/>
      <c r="AG401"/>
      <c r="AH401"/>
      <c r="AI401"/>
    </row>
    <row r="402" spans="1:35" ht="33.75" x14ac:dyDescent="0.25">
      <c r="A402" s="303" t="s">
        <v>2875</v>
      </c>
      <c r="B402" s="303" t="s">
        <v>2415</v>
      </c>
      <c r="C402" s="303" t="s">
        <v>2416</v>
      </c>
      <c r="D402" s="303" t="s">
        <v>2646</v>
      </c>
      <c r="E402" s="304" t="s">
        <v>3292</v>
      </c>
      <c r="F402" s="304" t="s">
        <v>457</v>
      </c>
      <c r="G402" s="304" t="s">
        <v>597</v>
      </c>
      <c r="H402" s="304" t="s">
        <v>598</v>
      </c>
      <c r="I402" s="303" t="s">
        <v>599</v>
      </c>
      <c r="J402" s="305" t="s">
        <v>3020</v>
      </c>
      <c r="K402" s="306">
        <v>2072919</v>
      </c>
      <c r="L402" s="268" t="s">
        <v>563</v>
      </c>
      <c r="M402" s="268"/>
      <c r="N402" s="268"/>
      <c r="O402" s="268"/>
      <c r="P402" s="270"/>
      <c r="Q402" s="270"/>
      <c r="R402" s="270"/>
      <c r="S402" s="271"/>
      <c r="T402" s="270" t="s">
        <v>600</v>
      </c>
      <c r="U402" s="272" t="s">
        <v>3020</v>
      </c>
      <c r="V402" s="268" t="s">
        <v>602</v>
      </c>
      <c r="W402" s="272"/>
      <c r="X402" s="273">
        <v>2072919</v>
      </c>
      <c r="Y402" s="273">
        <v>2072919</v>
      </c>
      <c r="Z402" s="273">
        <v>0</v>
      </c>
      <c r="AA402" s="273">
        <v>0</v>
      </c>
      <c r="AB402" s="274">
        <v>2072919</v>
      </c>
      <c r="AC402" s="274">
        <v>0</v>
      </c>
      <c r="AD402" s="269"/>
      <c r="AE402" s="269" t="s">
        <v>3021</v>
      </c>
      <c r="AF402"/>
      <c r="AG402"/>
      <c r="AH402"/>
      <c r="AI402"/>
    </row>
    <row r="403" spans="1:35" ht="33.75" x14ac:dyDescent="0.25">
      <c r="A403" s="303" t="s">
        <v>2877</v>
      </c>
      <c r="B403" s="303" t="s">
        <v>2415</v>
      </c>
      <c r="C403" s="303" t="s">
        <v>2416</v>
      </c>
      <c r="D403" s="303" t="s">
        <v>2646</v>
      </c>
      <c r="E403" s="304" t="s">
        <v>3294</v>
      </c>
      <c r="F403" s="304" t="s">
        <v>457</v>
      </c>
      <c r="G403" s="304" t="s">
        <v>597</v>
      </c>
      <c r="H403" s="304" t="s">
        <v>598</v>
      </c>
      <c r="I403" s="303" t="s">
        <v>599</v>
      </c>
      <c r="J403" s="305" t="s">
        <v>3020</v>
      </c>
      <c r="K403" s="306">
        <v>2072919</v>
      </c>
      <c r="L403" s="268" t="s">
        <v>563</v>
      </c>
      <c r="M403" s="268"/>
      <c r="N403" s="268"/>
      <c r="O403" s="268"/>
      <c r="P403" s="270"/>
      <c r="Q403" s="270"/>
      <c r="R403" s="270"/>
      <c r="S403" s="271"/>
      <c r="T403" s="270" t="s">
        <v>600</v>
      </c>
      <c r="U403" s="272" t="s">
        <v>3020</v>
      </c>
      <c r="V403" s="268" t="s">
        <v>602</v>
      </c>
      <c r="W403" s="272"/>
      <c r="X403" s="273">
        <v>2072919</v>
      </c>
      <c r="Y403" s="273">
        <v>2072919</v>
      </c>
      <c r="Z403" s="273">
        <v>0</v>
      </c>
      <c r="AA403" s="273">
        <v>0</v>
      </c>
      <c r="AB403" s="274">
        <v>2072919</v>
      </c>
      <c r="AC403" s="274">
        <v>0</v>
      </c>
      <c r="AD403" s="269"/>
      <c r="AE403" s="269" t="s">
        <v>3021</v>
      </c>
      <c r="AF403"/>
      <c r="AG403"/>
      <c r="AH403"/>
      <c r="AI403"/>
    </row>
    <row r="404" spans="1:35" ht="33.75" x14ac:dyDescent="0.25">
      <c r="A404" s="303" t="s">
        <v>2879</v>
      </c>
      <c r="B404" s="303" t="s">
        <v>2415</v>
      </c>
      <c r="C404" s="303" t="s">
        <v>2416</v>
      </c>
      <c r="D404" s="303" t="s">
        <v>2646</v>
      </c>
      <c r="E404" s="304" t="s">
        <v>3296</v>
      </c>
      <c r="F404" s="304" t="s">
        <v>457</v>
      </c>
      <c r="G404" s="304" t="s">
        <v>597</v>
      </c>
      <c r="H404" s="304" t="s">
        <v>598</v>
      </c>
      <c r="I404" s="303" t="s">
        <v>599</v>
      </c>
      <c r="J404" s="305" t="s">
        <v>3020</v>
      </c>
      <c r="K404" s="306">
        <v>2072919</v>
      </c>
      <c r="L404" s="268" t="s">
        <v>563</v>
      </c>
      <c r="M404" s="268"/>
      <c r="N404" s="268"/>
      <c r="O404" s="268"/>
      <c r="P404" s="270"/>
      <c r="Q404" s="270"/>
      <c r="R404" s="270"/>
      <c r="S404" s="271"/>
      <c r="T404" s="270" t="s">
        <v>600</v>
      </c>
      <c r="U404" s="272" t="s">
        <v>3020</v>
      </c>
      <c r="V404" s="268" t="s">
        <v>602</v>
      </c>
      <c r="W404" s="272"/>
      <c r="X404" s="273">
        <v>2072919</v>
      </c>
      <c r="Y404" s="273">
        <v>2072919</v>
      </c>
      <c r="Z404" s="273">
        <v>0</v>
      </c>
      <c r="AA404" s="273">
        <v>0</v>
      </c>
      <c r="AB404" s="274">
        <v>2072919</v>
      </c>
      <c r="AC404" s="274">
        <v>0</v>
      </c>
      <c r="AD404" s="269"/>
      <c r="AE404" s="269" t="s">
        <v>3021</v>
      </c>
      <c r="AF404"/>
      <c r="AG404"/>
      <c r="AH404"/>
      <c r="AI404"/>
    </row>
    <row r="405" spans="1:35" ht="33.75" x14ac:dyDescent="0.25">
      <c r="A405" s="303" t="s">
        <v>2881</v>
      </c>
      <c r="B405" s="303" t="s">
        <v>2415</v>
      </c>
      <c r="C405" s="303" t="s">
        <v>2416</v>
      </c>
      <c r="D405" s="303" t="s">
        <v>2646</v>
      </c>
      <c r="E405" s="304" t="s">
        <v>3298</v>
      </c>
      <c r="F405" s="304" t="s">
        <v>457</v>
      </c>
      <c r="G405" s="304" t="s">
        <v>597</v>
      </c>
      <c r="H405" s="304" t="s">
        <v>598</v>
      </c>
      <c r="I405" s="303" t="s">
        <v>599</v>
      </c>
      <c r="J405" s="305" t="s">
        <v>3020</v>
      </c>
      <c r="K405" s="306">
        <v>2072919</v>
      </c>
      <c r="L405" s="268" t="s">
        <v>563</v>
      </c>
      <c r="M405" s="268"/>
      <c r="N405" s="268"/>
      <c r="O405" s="268"/>
      <c r="P405" s="270"/>
      <c r="Q405" s="270"/>
      <c r="R405" s="270"/>
      <c r="S405" s="271"/>
      <c r="T405" s="270" t="s">
        <v>600</v>
      </c>
      <c r="U405" s="272" t="s">
        <v>3020</v>
      </c>
      <c r="V405" s="268" t="s">
        <v>602</v>
      </c>
      <c r="W405" s="272"/>
      <c r="X405" s="273">
        <v>2072919</v>
      </c>
      <c r="Y405" s="273">
        <v>2072919</v>
      </c>
      <c r="Z405" s="273">
        <v>0</v>
      </c>
      <c r="AA405" s="273">
        <v>0</v>
      </c>
      <c r="AB405" s="274">
        <v>2072919</v>
      </c>
      <c r="AC405" s="274">
        <v>0</v>
      </c>
      <c r="AD405" s="269"/>
      <c r="AE405" s="269" t="s">
        <v>3021</v>
      </c>
      <c r="AF405"/>
      <c r="AG405"/>
      <c r="AH405"/>
      <c r="AI405"/>
    </row>
    <row r="406" spans="1:35" ht="33.75" x14ac:dyDescent="0.25">
      <c r="A406" s="303" t="s">
        <v>2883</v>
      </c>
      <c r="B406" s="303" t="s">
        <v>2415</v>
      </c>
      <c r="C406" s="303" t="s">
        <v>2416</v>
      </c>
      <c r="D406" s="303" t="s">
        <v>2646</v>
      </c>
      <c r="E406" s="304" t="s">
        <v>3300</v>
      </c>
      <c r="F406" s="304" t="s">
        <v>457</v>
      </c>
      <c r="G406" s="304" t="s">
        <v>597</v>
      </c>
      <c r="H406" s="304" t="s">
        <v>598</v>
      </c>
      <c r="I406" s="303" t="s">
        <v>599</v>
      </c>
      <c r="J406" s="305" t="s">
        <v>3020</v>
      </c>
      <c r="K406" s="306">
        <v>2072919</v>
      </c>
      <c r="L406" s="268" t="s">
        <v>563</v>
      </c>
      <c r="M406" s="268"/>
      <c r="N406" s="268"/>
      <c r="O406" s="268"/>
      <c r="P406" s="270"/>
      <c r="Q406" s="270"/>
      <c r="R406" s="270"/>
      <c r="S406" s="271"/>
      <c r="T406" s="270" t="s">
        <v>600</v>
      </c>
      <c r="U406" s="272" t="s">
        <v>3020</v>
      </c>
      <c r="V406" s="268" t="s">
        <v>602</v>
      </c>
      <c r="W406" s="272"/>
      <c r="X406" s="273">
        <v>2072919</v>
      </c>
      <c r="Y406" s="273">
        <v>2072919</v>
      </c>
      <c r="Z406" s="273">
        <v>0</v>
      </c>
      <c r="AA406" s="273">
        <v>0</v>
      </c>
      <c r="AB406" s="274">
        <v>2072919</v>
      </c>
      <c r="AC406" s="274">
        <v>0</v>
      </c>
      <c r="AD406" s="269"/>
      <c r="AE406" s="269" t="s">
        <v>3021</v>
      </c>
      <c r="AF406"/>
      <c r="AG406"/>
      <c r="AH406"/>
      <c r="AI406"/>
    </row>
    <row r="407" spans="1:35" ht="33.75" x14ac:dyDescent="0.25">
      <c r="A407" s="303" t="s">
        <v>2885</v>
      </c>
      <c r="B407" s="303" t="s">
        <v>2415</v>
      </c>
      <c r="C407" s="303" t="s">
        <v>2416</v>
      </c>
      <c r="D407" s="303" t="s">
        <v>2646</v>
      </c>
      <c r="E407" s="304" t="s">
        <v>3302</v>
      </c>
      <c r="F407" s="304" t="s">
        <v>457</v>
      </c>
      <c r="G407" s="304" t="s">
        <v>597</v>
      </c>
      <c r="H407" s="304" t="s">
        <v>598</v>
      </c>
      <c r="I407" s="303" t="s">
        <v>599</v>
      </c>
      <c r="J407" s="305" t="s">
        <v>3020</v>
      </c>
      <c r="K407" s="306">
        <v>2072919</v>
      </c>
      <c r="L407" s="268" t="s">
        <v>563</v>
      </c>
      <c r="M407" s="268"/>
      <c r="N407" s="268"/>
      <c r="O407" s="268"/>
      <c r="P407" s="270"/>
      <c r="Q407" s="270"/>
      <c r="R407" s="270"/>
      <c r="S407" s="271"/>
      <c r="T407" s="270" t="s">
        <v>600</v>
      </c>
      <c r="U407" s="272" t="s">
        <v>3020</v>
      </c>
      <c r="V407" s="268" t="s">
        <v>602</v>
      </c>
      <c r="W407" s="272"/>
      <c r="X407" s="273">
        <v>2072919</v>
      </c>
      <c r="Y407" s="273">
        <v>2072919</v>
      </c>
      <c r="Z407" s="273">
        <v>0</v>
      </c>
      <c r="AA407" s="273">
        <v>0</v>
      </c>
      <c r="AB407" s="274">
        <v>2072919</v>
      </c>
      <c r="AC407" s="274">
        <v>0</v>
      </c>
      <c r="AD407" s="269"/>
      <c r="AE407" s="269" t="s">
        <v>3021</v>
      </c>
      <c r="AF407"/>
      <c r="AG407"/>
      <c r="AH407"/>
      <c r="AI407"/>
    </row>
    <row r="408" spans="1:35" ht="33.75" x14ac:dyDescent="0.25">
      <c r="A408" s="303" t="s">
        <v>2887</v>
      </c>
      <c r="B408" s="303" t="s">
        <v>2415</v>
      </c>
      <c r="C408" s="303" t="s">
        <v>2416</v>
      </c>
      <c r="D408" s="303" t="s">
        <v>2646</v>
      </c>
      <c r="E408" s="304" t="s">
        <v>3304</v>
      </c>
      <c r="F408" s="304" t="s">
        <v>457</v>
      </c>
      <c r="G408" s="304" t="s">
        <v>597</v>
      </c>
      <c r="H408" s="304" t="s">
        <v>598</v>
      </c>
      <c r="I408" s="303" t="s">
        <v>599</v>
      </c>
      <c r="J408" s="305" t="s">
        <v>3020</v>
      </c>
      <c r="K408" s="306">
        <v>2072919</v>
      </c>
      <c r="L408" s="268" t="s">
        <v>563</v>
      </c>
      <c r="M408" s="268"/>
      <c r="N408" s="268"/>
      <c r="O408" s="268"/>
      <c r="P408" s="270"/>
      <c r="Q408" s="270"/>
      <c r="R408" s="270"/>
      <c r="S408" s="271"/>
      <c r="T408" s="270" t="s">
        <v>600</v>
      </c>
      <c r="U408" s="272" t="s">
        <v>3020</v>
      </c>
      <c r="V408" s="268" t="s">
        <v>602</v>
      </c>
      <c r="W408" s="272"/>
      <c r="X408" s="273">
        <v>2072919</v>
      </c>
      <c r="Y408" s="273">
        <v>2072919</v>
      </c>
      <c r="Z408" s="273">
        <v>0</v>
      </c>
      <c r="AA408" s="273">
        <v>0</v>
      </c>
      <c r="AB408" s="274">
        <v>2072919</v>
      </c>
      <c r="AC408" s="274">
        <v>0</v>
      </c>
      <c r="AD408" s="269"/>
      <c r="AE408" s="269" t="s">
        <v>3021</v>
      </c>
      <c r="AF408"/>
      <c r="AG408"/>
      <c r="AH408"/>
      <c r="AI408"/>
    </row>
    <row r="409" spans="1:35" ht="33.75" x14ac:dyDescent="0.25">
      <c r="A409" s="303" t="s">
        <v>2889</v>
      </c>
      <c r="B409" s="303" t="s">
        <v>2415</v>
      </c>
      <c r="C409" s="303" t="s">
        <v>2416</v>
      </c>
      <c r="D409" s="303" t="s">
        <v>2646</v>
      </c>
      <c r="E409" s="304" t="s">
        <v>3306</v>
      </c>
      <c r="F409" s="304" t="s">
        <v>457</v>
      </c>
      <c r="G409" s="304" t="s">
        <v>597</v>
      </c>
      <c r="H409" s="304" t="s">
        <v>598</v>
      </c>
      <c r="I409" s="303" t="s">
        <v>599</v>
      </c>
      <c r="J409" s="305" t="s">
        <v>3020</v>
      </c>
      <c r="K409" s="306">
        <v>2072919</v>
      </c>
      <c r="L409" s="268" t="s">
        <v>563</v>
      </c>
      <c r="M409" s="268"/>
      <c r="N409" s="268"/>
      <c r="O409" s="268"/>
      <c r="P409" s="270"/>
      <c r="Q409" s="270"/>
      <c r="R409" s="270"/>
      <c r="S409" s="271"/>
      <c r="T409" s="270" t="s">
        <v>600</v>
      </c>
      <c r="U409" s="272" t="s">
        <v>3020</v>
      </c>
      <c r="V409" s="268" t="s">
        <v>602</v>
      </c>
      <c r="W409" s="272"/>
      <c r="X409" s="273">
        <v>2072919</v>
      </c>
      <c r="Y409" s="273">
        <v>2072919</v>
      </c>
      <c r="Z409" s="273">
        <v>0</v>
      </c>
      <c r="AA409" s="273">
        <v>0</v>
      </c>
      <c r="AB409" s="274">
        <v>2072919</v>
      </c>
      <c r="AC409" s="274">
        <v>0</v>
      </c>
      <c r="AD409" s="269"/>
      <c r="AE409" s="269" t="s">
        <v>3021</v>
      </c>
      <c r="AF409"/>
      <c r="AG409"/>
      <c r="AH409"/>
      <c r="AI409"/>
    </row>
    <row r="410" spans="1:35" ht="33.75" x14ac:dyDescent="0.25">
      <c r="A410" s="303" t="s">
        <v>2891</v>
      </c>
      <c r="B410" s="303" t="s">
        <v>2415</v>
      </c>
      <c r="C410" s="303" t="s">
        <v>2416</v>
      </c>
      <c r="D410" s="303" t="s">
        <v>2646</v>
      </c>
      <c r="E410" s="304" t="s">
        <v>3308</v>
      </c>
      <c r="F410" s="304" t="s">
        <v>457</v>
      </c>
      <c r="G410" s="304" t="s">
        <v>597</v>
      </c>
      <c r="H410" s="304" t="s">
        <v>598</v>
      </c>
      <c r="I410" s="303" t="s">
        <v>599</v>
      </c>
      <c r="J410" s="305" t="s">
        <v>3020</v>
      </c>
      <c r="K410" s="306">
        <v>2072919</v>
      </c>
      <c r="L410" s="268" t="s">
        <v>563</v>
      </c>
      <c r="M410" s="268"/>
      <c r="N410" s="268"/>
      <c r="O410" s="268"/>
      <c r="P410" s="270"/>
      <c r="Q410" s="270"/>
      <c r="R410" s="270"/>
      <c r="S410" s="271"/>
      <c r="T410" s="270" t="s">
        <v>600</v>
      </c>
      <c r="U410" s="272" t="s">
        <v>3020</v>
      </c>
      <c r="V410" s="268" t="s">
        <v>602</v>
      </c>
      <c r="W410" s="272"/>
      <c r="X410" s="273">
        <v>2072919</v>
      </c>
      <c r="Y410" s="273">
        <v>2072919</v>
      </c>
      <c r="Z410" s="273">
        <v>0</v>
      </c>
      <c r="AA410" s="273">
        <v>0</v>
      </c>
      <c r="AB410" s="274">
        <v>2072919</v>
      </c>
      <c r="AC410" s="274">
        <v>0</v>
      </c>
      <c r="AD410" s="269"/>
      <c r="AE410" s="269" t="s">
        <v>3021</v>
      </c>
      <c r="AF410"/>
      <c r="AG410"/>
      <c r="AH410"/>
      <c r="AI410"/>
    </row>
    <row r="411" spans="1:35" ht="33.75" x14ac:dyDescent="0.25">
      <c r="A411" s="303" t="s">
        <v>2893</v>
      </c>
      <c r="B411" s="303" t="s">
        <v>2415</v>
      </c>
      <c r="C411" s="303" t="s">
        <v>2416</v>
      </c>
      <c r="D411" s="303" t="s">
        <v>2646</v>
      </c>
      <c r="E411" s="304" t="s">
        <v>3310</v>
      </c>
      <c r="F411" s="304" t="s">
        <v>457</v>
      </c>
      <c r="G411" s="304" t="s">
        <v>597</v>
      </c>
      <c r="H411" s="304" t="s">
        <v>598</v>
      </c>
      <c r="I411" s="303" t="s">
        <v>599</v>
      </c>
      <c r="J411" s="305" t="s">
        <v>3020</v>
      </c>
      <c r="K411" s="306">
        <v>2072919</v>
      </c>
      <c r="L411" s="268" t="s">
        <v>563</v>
      </c>
      <c r="M411" s="268"/>
      <c r="N411" s="268"/>
      <c r="O411" s="268"/>
      <c r="P411" s="270"/>
      <c r="Q411" s="270"/>
      <c r="R411" s="270"/>
      <c r="S411" s="271"/>
      <c r="T411" s="270" t="s">
        <v>600</v>
      </c>
      <c r="U411" s="272" t="s">
        <v>3020</v>
      </c>
      <c r="V411" s="268" t="s">
        <v>602</v>
      </c>
      <c r="W411" s="272"/>
      <c r="X411" s="273">
        <v>2072919</v>
      </c>
      <c r="Y411" s="273">
        <v>2072919</v>
      </c>
      <c r="Z411" s="273">
        <v>0</v>
      </c>
      <c r="AA411" s="273">
        <v>0</v>
      </c>
      <c r="AB411" s="274">
        <v>2072919</v>
      </c>
      <c r="AC411" s="274">
        <v>0</v>
      </c>
      <c r="AD411" s="269"/>
      <c r="AE411" s="269" t="s">
        <v>3021</v>
      </c>
      <c r="AF411"/>
      <c r="AG411"/>
      <c r="AH411"/>
      <c r="AI411"/>
    </row>
    <row r="412" spans="1:35" ht="33.75" x14ac:dyDescent="0.25">
      <c r="A412" s="303" t="s">
        <v>2895</v>
      </c>
      <c r="B412" s="303" t="s">
        <v>2415</v>
      </c>
      <c r="C412" s="303" t="s">
        <v>2416</v>
      </c>
      <c r="D412" s="303" t="s">
        <v>2646</v>
      </c>
      <c r="E412" s="304" t="s">
        <v>3312</v>
      </c>
      <c r="F412" s="304" t="s">
        <v>457</v>
      </c>
      <c r="G412" s="304" t="s">
        <v>597</v>
      </c>
      <c r="H412" s="304" t="s">
        <v>598</v>
      </c>
      <c r="I412" s="303" t="s">
        <v>599</v>
      </c>
      <c r="J412" s="305" t="s">
        <v>3020</v>
      </c>
      <c r="K412" s="306">
        <v>2072919</v>
      </c>
      <c r="L412" s="268" t="s">
        <v>563</v>
      </c>
      <c r="M412" s="268"/>
      <c r="N412" s="268"/>
      <c r="O412" s="268"/>
      <c r="P412" s="270"/>
      <c r="Q412" s="270"/>
      <c r="R412" s="270"/>
      <c r="S412" s="271"/>
      <c r="T412" s="270" t="s">
        <v>600</v>
      </c>
      <c r="U412" s="272" t="s">
        <v>3020</v>
      </c>
      <c r="V412" s="268" t="s">
        <v>602</v>
      </c>
      <c r="W412" s="272"/>
      <c r="X412" s="273">
        <v>2072919</v>
      </c>
      <c r="Y412" s="273">
        <v>2072919</v>
      </c>
      <c r="Z412" s="273">
        <v>0</v>
      </c>
      <c r="AA412" s="273">
        <v>0</v>
      </c>
      <c r="AB412" s="274">
        <v>2072919</v>
      </c>
      <c r="AC412" s="274">
        <v>0</v>
      </c>
      <c r="AD412" s="269"/>
      <c r="AE412" s="269" t="s">
        <v>3021</v>
      </c>
      <c r="AF412"/>
      <c r="AG412"/>
      <c r="AH412"/>
      <c r="AI412"/>
    </row>
    <row r="413" spans="1:35" ht="33.75" x14ac:dyDescent="0.25">
      <c r="A413" s="303" t="s">
        <v>2897</v>
      </c>
      <c r="B413" s="303" t="s">
        <v>2415</v>
      </c>
      <c r="C413" s="303" t="s">
        <v>2416</v>
      </c>
      <c r="D413" s="303" t="s">
        <v>2646</v>
      </c>
      <c r="E413" s="304" t="s">
        <v>3314</v>
      </c>
      <c r="F413" s="304" t="s">
        <v>457</v>
      </c>
      <c r="G413" s="304" t="s">
        <v>597</v>
      </c>
      <c r="H413" s="304" t="s">
        <v>598</v>
      </c>
      <c r="I413" s="303" t="s">
        <v>599</v>
      </c>
      <c r="J413" s="305" t="s">
        <v>3020</v>
      </c>
      <c r="K413" s="306">
        <v>2072919</v>
      </c>
      <c r="L413" s="268" t="s">
        <v>563</v>
      </c>
      <c r="M413" s="268"/>
      <c r="N413" s="268"/>
      <c r="O413" s="268"/>
      <c r="P413" s="270"/>
      <c r="Q413" s="270"/>
      <c r="R413" s="270"/>
      <c r="S413" s="271"/>
      <c r="T413" s="270" t="s">
        <v>600</v>
      </c>
      <c r="U413" s="272" t="s">
        <v>3020</v>
      </c>
      <c r="V413" s="268" t="s">
        <v>602</v>
      </c>
      <c r="W413" s="272"/>
      <c r="X413" s="273">
        <v>2072919</v>
      </c>
      <c r="Y413" s="273">
        <v>2072919</v>
      </c>
      <c r="Z413" s="273">
        <v>0</v>
      </c>
      <c r="AA413" s="273">
        <v>0</v>
      </c>
      <c r="AB413" s="274">
        <v>2072919</v>
      </c>
      <c r="AC413" s="274">
        <v>0</v>
      </c>
      <c r="AD413" s="269"/>
      <c r="AE413" s="269" t="s">
        <v>3021</v>
      </c>
      <c r="AF413"/>
      <c r="AG413"/>
      <c r="AH413"/>
      <c r="AI413"/>
    </row>
    <row r="414" spans="1:35" ht="33.75" x14ac:dyDescent="0.25">
      <c r="A414" s="303" t="s">
        <v>2899</v>
      </c>
      <c r="B414" s="303" t="s">
        <v>2415</v>
      </c>
      <c r="C414" s="303" t="s">
        <v>2416</v>
      </c>
      <c r="D414" s="303" t="s">
        <v>2646</v>
      </c>
      <c r="E414" s="304" t="s">
        <v>3316</v>
      </c>
      <c r="F414" s="304" t="s">
        <v>457</v>
      </c>
      <c r="G414" s="304" t="s">
        <v>597</v>
      </c>
      <c r="H414" s="304" t="s">
        <v>598</v>
      </c>
      <c r="I414" s="303" t="s">
        <v>599</v>
      </c>
      <c r="J414" s="305" t="s">
        <v>3020</v>
      </c>
      <c r="K414" s="306">
        <v>2072919</v>
      </c>
      <c r="L414" s="268" t="s">
        <v>563</v>
      </c>
      <c r="M414" s="268"/>
      <c r="N414" s="268"/>
      <c r="O414" s="268"/>
      <c r="P414" s="270"/>
      <c r="Q414" s="270"/>
      <c r="R414" s="270"/>
      <c r="S414" s="271"/>
      <c r="T414" s="270" t="s">
        <v>600</v>
      </c>
      <c r="U414" s="272" t="s">
        <v>3020</v>
      </c>
      <c r="V414" s="268" t="s">
        <v>602</v>
      </c>
      <c r="W414" s="272"/>
      <c r="X414" s="273">
        <v>2072919</v>
      </c>
      <c r="Y414" s="273">
        <v>2072919</v>
      </c>
      <c r="Z414" s="273">
        <v>0</v>
      </c>
      <c r="AA414" s="273">
        <v>0</v>
      </c>
      <c r="AB414" s="274">
        <v>2072919</v>
      </c>
      <c r="AC414" s="274">
        <v>0</v>
      </c>
      <c r="AD414" s="269"/>
      <c r="AE414" s="269" t="s">
        <v>3021</v>
      </c>
      <c r="AF414"/>
      <c r="AG414"/>
      <c r="AH414"/>
      <c r="AI414"/>
    </row>
    <row r="415" spans="1:35" ht="33.75" x14ac:dyDescent="0.25">
      <c r="A415" s="303" t="s">
        <v>2901</v>
      </c>
      <c r="B415" s="303" t="s">
        <v>2415</v>
      </c>
      <c r="C415" s="303" t="s">
        <v>2416</v>
      </c>
      <c r="D415" s="303" t="s">
        <v>2646</v>
      </c>
      <c r="E415" s="304" t="s">
        <v>3318</v>
      </c>
      <c r="F415" s="304" t="s">
        <v>457</v>
      </c>
      <c r="G415" s="304" t="s">
        <v>597</v>
      </c>
      <c r="H415" s="304" t="s">
        <v>598</v>
      </c>
      <c r="I415" s="303" t="s">
        <v>599</v>
      </c>
      <c r="J415" s="305" t="s">
        <v>3020</v>
      </c>
      <c r="K415" s="306">
        <v>2072919</v>
      </c>
      <c r="L415" s="268" t="s">
        <v>563</v>
      </c>
      <c r="M415" s="268"/>
      <c r="N415" s="268"/>
      <c r="O415" s="268"/>
      <c r="P415" s="270"/>
      <c r="Q415" s="270"/>
      <c r="R415" s="270"/>
      <c r="S415" s="271"/>
      <c r="T415" s="270" t="s">
        <v>600</v>
      </c>
      <c r="U415" s="272" t="s">
        <v>3020</v>
      </c>
      <c r="V415" s="268" t="s">
        <v>602</v>
      </c>
      <c r="W415" s="272"/>
      <c r="X415" s="273">
        <v>2072919</v>
      </c>
      <c r="Y415" s="273">
        <v>2072919</v>
      </c>
      <c r="Z415" s="273">
        <v>0</v>
      </c>
      <c r="AA415" s="273">
        <v>0</v>
      </c>
      <c r="AB415" s="274">
        <v>2072919</v>
      </c>
      <c r="AC415" s="274">
        <v>0</v>
      </c>
      <c r="AD415" s="269"/>
      <c r="AE415" s="269" t="s">
        <v>3021</v>
      </c>
      <c r="AF415"/>
      <c r="AG415"/>
      <c r="AH415"/>
      <c r="AI415"/>
    </row>
    <row r="416" spans="1:35" ht="33.75" x14ac:dyDescent="0.25">
      <c r="A416" s="303" t="s">
        <v>2903</v>
      </c>
      <c r="B416" s="303" t="s">
        <v>2415</v>
      </c>
      <c r="C416" s="303" t="s">
        <v>2416</v>
      </c>
      <c r="D416" s="303" t="s">
        <v>2646</v>
      </c>
      <c r="E416" s="304" t="s">
        <v>3320</v>
      </c>
      <c r="F416" s="304" t="s">
        <v>457</v>
      </c>
      <c r="G416" s="304" t="s">
        <v>597</v>
      </c>
      <c r="H416" s="304" t="s">
        <v>598</v>
      </c>
      <c r="I416" s="303" t="s">
        <v>599</v>
      </c>
      <c r="J416" s="305" t="s">
        <v>3020</v>
      </c>
      <c r="K416" s="306">
        <v>2072919</v>
      </c>
      <c r="L416" s="268" t="s">
        <v>563</v>
      </c>
      <c r="M416" s="268"/>
      <c r="N416" s="268"/>
      <c r="O416" s="268"/>
      <c r="P416" s="270"/>
      <c r="Q416" s="270"/>
      <c r="R416" s="270"/>
      <c r="S416" s="271"/>
      <c r="T416" s="270" t="s">
        <v>600</v>
      </c>
      <c r="U416" s="272" t="s">
        <v>3020</v>
      </c>
      <c r="V416" s="268" t="s">
        <v>602</v>
      </c>
      <c r="W416" s="272"/>
      <c r="X416" s="273">
        <v>2072919</v>
      </c>
      <c r="Y416" s="273">
        <v>2072919</v>
      </c>
      <c r="Z416" s="273">
        <v>0</v>
      </c>
      <c r="AA416" s="273">
        <v>0</v>
      </c>
      <c r="AB416" s="274">
        <v>2072919</v>
      </c>
      <c r="AC416" s="274">
        <v>0</v>
      </c>
      <c r="AD416" s="269"/>
      <c r="AE416" s="269" t="s">
        <v>3021</v>
      </c>
      <c r="AF416"/>
      <c r="AG416"/>
      <c r="AH416"/>
      <c r="AI416"/>
    </row>
    <row r="417" spans="1:35" ht="33.75" x14ac:dyDescent="0.25">
      <c r="A417" s="303" t="s">
        <v>2905</v>
      </c>
      <c r="B417" s="303" t="s">
        <v>2415</v>
      </c>
      <c r="C417" s="303" t="s">
        <v>2416</v>
      </c>
      <c r="D417" s="303" t="s">
        <v>2646</v>
      </c>
      <c r="E417" s="304" t="s">
        <v>3322</v>
      </c>
      <c r="F417" s="304" t="s">
        <v>457</v>
      </c>
      <c r="G417" s="304" t="s">
        <v>597</v>
      </c>
      <c r="H417" s="304" t="s">
        <v>598</v>
      </c>
      <c r="I417" s="303" t="s">
        <v>599</v>
      </c>
      <c r="J417" s="305" t="s">
        <v>3020</v>
      </c>
      <c r="K417" s="306">
        <v>2072919</v>
      </c>
      <c r="L417" s="268" t="s">
        <v>563</v>
      </c>
      <c r="M417" s="268"/>
      <c r="N417" s="268"/>
      <c r="O417" s="268"/>
      <c r="P417" s="270"/>
      <c r="Q417" s="270"/>
      <c r="R417" s="270"/>
      <c r="S417" s="271"/>
      <c r="T417" s="270" t="s">
        <v>600</v>
      </c>
      <c r="U417" s="272" t="s">
        <v>3020</v>
      </c>
      <c r="V417" s="268" t="s">
        <v>602</v>
      </c>
      <c r="W417" s="272"/>
      <c r="X417" s="273">
        <v>2072919</v>
      </c>
      <c r="Y417" s="273">
        <v>2072919</v>
      </c>
      <c r="Z417" s="273">
        <v>0</v>
      </c>
      <c r="AA417" s="273">
        <v>0</v>
      </c>
      <c r="AB417" s="274">
        <v>2072919</v>
      </c>
      <c r="AC417" s="274">
        <v>0</v>
      </c>
      <c r="AD417" s="269"/>
      <c r="AE417" s="269" t="s">
        <v>3021</v>
      </c>
      <c r="AF417"/>
      <c r="AG417"/>
      <c r="AH417"/>
      <c r="AI417"/>
    </row>
    <row r="418" spans="1:35" ht="33.75" x14ac:dyDescent="0.25">
      <c r="A418" s="303" t="s">
        <v>2907</v>
      </c>
      <c r="B418" s="303" t="s">
        <v>2415</v>
      </c>
      <c r="C418" s="303" t="s">
        <v>2416</v>
      </c>
      <c r="D418" s="303" t="s">
        <v>2646</v>
      </c>
      <c r="E418" s="304" t="s">
        <v>3324</v>
      </c>
      <c r="F418" s="304" t="s">
        <v>457</v>
      </c>
      <c r="G418" s="304" t="s">
        <v>597</v>
      </c>
      <c r="H418" s="304" t="s">
        <v>598</v>
      </c>
      <c r="I418" s="303" t="s">
        <v>599</v>
      </c>
      <c r="J418" s="305" t="s">
        <v>3020</v>
      </c>
      <c r="K418" s="306">
        <v>2072919</v>
      </c>
      <c r="L418" s="268" t="s">
        <v>563</v>
      </c>
      <c r="M418" s="268"/>
      <c r="N418" s="268"/>
      <c r="O418" s="268"/>
      <c r="P418" s="270"/>
      <c r="Q418" s="270"/>
      <c r="R418" s="270"/>
      <c r="S418" s="271"/>
      <c r="T418" s="270" t="s">
        <v>600</v>
      </c>
      <c r="U418" s="272" t="s">
        <v>3020</v>
      </c>
      <c r="V418" s="268" t="s">
        <v>602</v>
      </c>
      <c r="W418" s="272"/>
      <c r="X418" s="273">
        <v>2072919</v>
      </c>
      <c r="Y418" s="273">
        <v>2072919</v>
      </c>
      <c r="Z418" s="273">
        <v>0</v>
      </c>
      <c r="AA418" s="273">
        <v>0</v>
      </c>
      <c r="AB418" s="274">
        <v>2072919</v>
      </c>
      <c r="AC418" s="274">
        <v>0</v>
      </c>
      <c r="AD418" s="269"/>
      <c r="AE418" s="269" t="s">
        <v>3021</v>
      </c>
      <c r="AF418"/>
      <c r="AG418"/>
      <c r="AH418"/>
      <c r="AI418"/>
    </row>
    <row r="419" spans="1:35" ht="33.75" x14ac:dyDescent="0.25">
      <c r="A419" s="303" t="s">
        <v>2909</v>
      </c>
      <c r="B419" s="303" t="s">
        <v>2415</v>
      </c>
      <c r="C419" s="303" t="s">
        <v>2416</v>
      </c>
      <c r="D419" s="303" t="s">
        <v>2646</v>
      </c>
      <c r="E419" s="304" t="s">
        <v>3326</v>
      </c>
      <c r="F419" s="304" t="s">
        <v>457</v>
      </c>
      <c r="G419" s="304" t="s">
        <v>597</v>
      </c>
      <c r="H419" s="304" t="s">
        <v>598</v>
      </c>
      <c r="I419" s="303" t="s">
        <v>599</v>
      </c>
      <c r="J419" s="305" t="s">
        <v>3020</v>
      </c>
      <c r="K419" s="306">
        <v>2072919</v>
      </c>
      <c r="L419" s="268" t="s">
        <v>563</v>
      </c>
      <c r="M419" s="268"/>
      <c r="N419" s="268"/>
      <c r="O419" s="268"/>
      <c r="P419" s="270"/>
      <c r="Q419" s="270"/>
      <c r="R419" s="270"/>
      <c r="S419" s="271"/>
      <c r="T419" s="270" t="s">
        <v>600</v>
      </c>
      <c r="U419" s="272" t="s">
        <v>3020</v>
      </c>
      <c r="V419" s="268" t="s">
        <v>602</v>
      </c>
      <c r="W419" s="272"/>
      <c r="X419" s="273">
        <v>2072919</v>
      </c>
      <c r="Y419" s="273">
        <v>2072919</v>
      </c>
      <c r="Z419" s="273">
        <v>0</v>
      </c>
      <c r="AA419" s="273">
        <v>0</v>
      </c>
      <c r="AB419" s="274">
        <v>2072919</v>
      </c>
      <c r="AC419" s="274">
        <v>0</v>
      </c>
      <c r="AD419" s="269"/>
      <c r="AE419" s="269" t="s">
        <v>3021</v>
      </c>
      <c r="AF419"/>
      <c r="AG419"/>
      <c r="AH419"/>
      <c r="AI419"/>
    </row>
    <row r="420" spans="1:35" ht="33.75" x14ac:dyDescent="0.25">
      <c r="A420" s="303" t="s">
        <v>2911</v>
      </c>
      <c r="B420" s="303" t="s">
        <v>2415</v>
      </c>
      <c r="C420" s="303" t="s">
        <v>2416</v>
      </c>
      <c r="D420" s="303" t="s">
        <v>2646</v>
      </c>
      <c r="E420" s="304" t="s">
        <v>3328</v>
      </c>
      <c r="F420" s="304" t="s">
        <v>457</v>
      </c>
      <c r="G420" s="304" t="s">
        <v>597</v>
      </c>
      <c r="H420" s="304" t="s">
        <v>598</v>
      </c>
      <c r="I420" s="303" t="s">
        <v>599</v>
      </c>
      <c r="J420" s="305" t="s">
        <v>3020</v>
      </c>
      <c r="K420" s="306">
        <v>2072919</v>
      </c>
      <c r="L420" s="268" t="s">
        <v>563</v>
      </c>
      <c r="M420" s="268"/>
      <c r="N420" s="268"/>
      <c r="O420" s="268"/>
      <c r="P420" s="270"/>
      <c r="Q420" s="270"/>
      <c r="R420" s="270"/>
      <c r="S420" s="271"/>
      <c r="T420" s="270" t="s">
        <v>600</v>
      </c>
      <c r="U420" s="272" t="s">
        <v>3020</v>
      </c>
      <c r="V420" s="268" t="s">
        <v>602</v>
      </c>
      <c r="W420" s="272"/>
      <c r="X420" s="273">
        <v>2072919</v>
      </c>
      <c r="Y420" s="273">
        <v>2072919</v>
      </c>
      <c r="Z420" s="273">
        <v>0</v>
      </c>
      <c r="AA420" s="273">
        <v>0</v>
      </c>
      <c r="AB420" s="274">
        <v>2072919</v>
      </c>
      <c r="AC420" s="274">
        <v>0</v>
      </c>
      <c r="AD420" s="269"/>
      <c r="AE420" s="269" t="s">
        <v>3021</v>
      </c>
      <c r="AF420"/>
      <c r="AG420"/>
      <c r="AH420"/>
      <c r="AI420"/>
    </row>
    <row r="421" spans="1:35" ht="33.75" x14ac:dyDescent="0.25">
      <c r="A421" s="303" t="s">
        <v>2913</v>
      </c>
      <c r="B421" s="303" t="s">
        <v>2415</v>
      </c>
      <c r="C421" s="303" t="s">
        <v>2416</v>
      </c>
      <c r="D421" s="303" t="s">
        <v>2646</v>
      </c>
      <c r="E421" s="304" t="s">
        <v>3330</v>
      </c>
      <c r="F421" s="304" t="s">
        <v>457</v>
      </c>
      <c r="G421" s="304" t="s">
        <v>597</v>
      </c>
      <c r="H421" s="304" t="s">
        <v>598</v>
      </c>
      <c r="I421" s="303" t="s">
        <v>599</v>
      </c>
      <c r="J421" s="305" t="s">
        <v>3020</v>
      </c>
      <c r="K421" s="306">
        <v>2072919</v>
      </c>
      <c r="L421" s="268" t="s">
        <v>563</v>
      </c>
      <c r="M421" s="268"/>
      <c r="N421" s="268"/>
      <c r="O421" s="268"/>
      <c r="P421" s="270"/>
      <c r="Q421" s="270"/>
      <c r="R421" s="270"/>
      <c r="S421" s="271"/>
      <c r="T421" s="270" t="s">
        <v>600</v>
      </c>
      <c r="U421" s="272" t="s">
        <v>3020</v>
      </c>
      <c r="V421" s="268" t="s">
        <v>602</v>
      </c>
      <c r="W421" s="272"/>
      <c r="X421" s="273">
        <v>2072919</v>
      </c>
      <c r="Y421" s="273">
        <v>2072919</v>
      </c>
      <c r="Z421" s="273">
        <v>0</v>
      </c>
      <c r="AA421" s="273">
        <v>0</v>
      </c>
      <c r="AB421" s="274">
        <v>2072919</v>
      </c>
      <c r="AC421" s="274">
        <v>0</v>
      </c>
      <c r="AD421" s="269"/>
      <c r="AE421" s="269" t="s">
        <v>3021</v>
      </c>
      <c r="AF421"/>
      <c r="AG421"/>
      <c r="AH421"/>
      <c r="AI421"/>
    </row>
    <row r="422" spans="1:35" ht="33.75" x14ac:dyDescent="0.25">
      <c r="A422" s="303" t="s">
        <v>2915</v>
      </c>
      <c r="B422" s="303" t="s">
        <v>2415</v>
      </c>
      <c r="C422" s="303" t="s">
        <v>2416</v>
      </c>
      <c r="D422" s="303" t="s">
        <v>2646</v>
      </c>
      <c r="E422" s="304" t="s">
        <v>3332</v>
      </c>
      <c r="F422" s="304" t="s">
        <v>457</v>
      </c>
      <c r="G422" s="304" t="s">
        <v>597</v>
      </c>
      <c r="H422" s="304" t="s">
        <v>598</v>
      </c>
      <c r="I422" s="303" t="s">
        <v>599</v>
      </c>
      <c r="J422" s="305" t="s">
        <v>3020</v>
      </c>
      <c r="K422" s="306">
        <v>2072919</v>
      </c>
      <c r="L422" s="268" t="s">
        <v>563</v>
      </c>
      <c r="M422" s="268"/>
      <c r="N422" s="268"/>
      <c r="O422" s="268"/>
      <c r="P422" s="270"/>
      <c r="Q422" s="270"/>
      <c r="R422" s="270"/>
      <c r="S422" s="271"/>
      <c r="T422" s="270" t="s">
        <v>600</v>
      </c>
      <c r="U422" s="272" t="s">
        <v>3020</v>
      </c>
      <c r="V422" s="268" t="s">
        <v>602</v>
      </c>
      <c r="W422" s="272"/>
      <c r="X422" s="273">
        <v>2072919</v>
      </c>
      <c r="Y422" s="273">
        <v>2072919</v>
      </c>
      <c r="Z422" s="273">
        <v>0</v>
      </c>
      <c r="AA422" s="273">
        <v>0</v>
      </c>
      <c r="AB422" s="274">
        <v>2072919</v>
      </c>
      <c r="AC422" s="274">
        <v>0</v>
      </c>
      <c r="AD422" s="269"/>
      <c r="AE422" s="269" t="s">
        <v>3021</v>
      </c>
      <c r="AF422"/>
      <c r="AG422"/>
      <c r="AH422"/>
      <c r="AI422"/>
    </row>
    <row r="423" spans="1:35" ht="33.75" x14ac:dyDescent="0.25">
      <c r="A423" s="303" t="s">
        <v>2917</v>
      </c>
      <c r="B423" s="303" t="s">
        <v>2415</v>
      </c>
      <c r="C423" s="303" t="s">
        <v>2416</v>
      </c>
      <c r="D423" s="303" t="s">
        <v>2646</v>
      </c>
      <c r="E423" s="304" t="s">
        <v>3334</v>
      </c>
      <c r="F423" s="304" t="s">
        <v>457</v>
      </c>
      <c r="G423" s="304" t="s">
        <v>597</v>
      </c>
      <c r="H423" s="304" t="s">
        <v>598</v>
      </c>
      <c r="I423" s="303" t="s">
        <v>599</v>
      </c>
      <c r="J423" s="305" t="s">
        <v>3020</v>
      </c>
      <c r="K423" s="306">
        <v>2072919</v>
      </c>
      <c r="L423" s="268" t="s">
        <v>563</v>
      </c>
      <c r="M423" s="268"/>
      <c r="N423" s="268"/>
      <c r="O423" s="268"/>
      <c r="P423" s="270"/>
      <c r="Q423" s="270"/>
      <c r="R423" s="270"/>
      <c r="S423" s="271"/>
      <c r="T423" s="270" t="s">
        <v>600</v>
      </c>
      <c r="U423" s="272" t="s">
        <v>3020</v>
      </c>
      <c r="V423" s="268" t="s">
        <v>602</v>
      </c>
      <c r="W423" s="272"/>
      <c r="X423" s="273">
        <v>2072919</v>
      </c>
      <c r="Y423" s="273">
        <v>2072919</v>
      </c>
      <c r="Z423" s="273">
        <v>0</v>
      </c>
      <c r="AA423" s="273">
        <v>0</v>
      </c>
      <c r="AB423" s="274">
        <v>2072919</v>
      </c>
      <c r="AC423" s="274">
        <v>0</v>
      </c>
      <c r="AD423" s="269"/>
      <c r="AE423" s="269" t="s">
        <v>3021</v>
      </c>
      <c r="AF423"/>
      <c r="AG423"/>
      <c r="AH423"/>
      <c r="AI423"/>
    </row>
    <row r="424" spans="1:35" ht="33.75" x14ac:dyDescent="0.25">
      <c r="A424" s="303" t="s">
        <v>2919</v>
      </c>
      <c r="B424" s="303" t="s">
        <v>2415</v>
      </c>
      <c r="C424" s="303" t="s">
        <v>2416</v>
      </c>
      <c r="D424" s="303" t="s">
        <v>2646</v>
      </c>
      <c r="E424" s="304" t="s">
        <v>3336</v>
      </c>
      <c r="F424" s="304" t="s">
        <v>457</v>
      </c>
      <c r="G424" s="304" t="s">
        <v>597</v>
      </c>
      <c r="H424" s="304" t="s">
        <v>598</v>
      </c>
      <c r="I424" s="303" t="s">
        <v>599</v>
      </c>
      <c r="J424" s="305" t="s">
        <v>3020</v>
      </c>
      <c r="K424" s="306">
        <v>2072919</v>
      </c>
      <c r="L424" s="268" t="s">
        <v>563</v>
      </c>
      <c r="M424" s="268"/>
      <c r="N424" s="268"/>
      <c r="O424" s="268"/>
      <c r="P424" s="270"/>
      <c r="Q424" s="270"/>
      <c r="R424" s="270"/>
      <c r="S424" s="271"/>
      <c r="T424" s="270" t="s">
        <v>600</v>
      </c>
      <c r="U424" s="272" t="s">
        <v>3020</v>
      </c>
      <c r="V424" s="268" t="s">
        <v>602</v>
      </c>
      <c r="W424" s="272"/>
      <c r="X424" s="273">
        <v>2072919</v>
      </c>
      <c r="Y424" s="273">
        <v>2072919</v>
      </c>
      <c r="Z424" s="273">
        <v>0</v>
      </c>
      <c r="AA424" s="273">
        <v>0</v>
      </c>
      <c r="AB424" s="274">
        <v>2072919</v>
      </c>
      <c r="AC424" s="274">
        <v>0</v>
      </c>
      <c r="AD424" s="269"/>
      <c r="AE424" s="269" t="s">
        <v>3021</v>
      </c>
      <c r="AF424"/>
      <c r="AG424"/>
      <c r="AH424"/>
      <c r="AI424"/>
    </row>
    <row r="425" spans="1:35" ht="33.75" x14ac:dyDescent="0.25">
      <c r="A425" s="303" t="s">
        <v>2921</v>
      </c>
      <c r="B425" s="303" t="s">
        <v>2415</v>
      </c>
      <c r="C425" s="303" t="s">
        <v>2416</v>
      </c>
      <c r="D425" s="303" t="s">
        <v>2646</v>
      </c>
      <c r="E425" s="304" t="s">
        <v>3338</v>
      </c>
      <c r="F425" s="304" t="s">
        <v>457</v>
      </c>
      <c r="G425" s="304" t="s">
        <v>597</v>
      </c>
      <c r="H425" s="304" t="s">
        <v>598</v>
      </c>
      <c r="I425" s="303" t="s">
        <v>599</v>
      </c>
      <c r="J425" s="305" t="s">
        <v>3020</v>
      </c>
      <c r="K425" s="306">
        <v>2072919</v>
      </c>
      <c r="L425" s="268" t="s">
        <v>563</v>
      </c>
      <c r="M425" s="268"/>
      <c r="N425" s="268"/>
      <c r="O425" s="268"/>
      <c r="P425" s="270"/>
      <c r="Q425" s="270"/>
      <c r="R425" s="270"/>
      <c r="S425" s="271"/>
      <c r="T425" s="270" t="s">
        <v>600</v>
      </c>
      <c r="U425" s="272" t="s">
        <v>3020</v>
      </c>
      <c r="V425" s="268" t="s">
        <v>602</v>
      </c>
      <c r="W425" s="272"/>
      <c r="X425" s="273">
        <v>2072919</v>
      </c>
      <c r="Y425" s="273">
        <v>2072919</v>
      </c>
      <c r="Z425" s="273">
        <v>0</v>
      </c>
      <c r="AA425" s="273">
        <v>0</v>
      </c>
      <c r="AB425" s="274">
        <v>2072919</v>
      </c>
      <c r="AC425" s="274">
        <v>0</v>
      </c>
      <c r="AD425" s="269"/>
      <c r="AE425" s="269" t="s">
        <v>3021</v>
      </c>
      <c r="AF425"/>
      <c r="AG425"/>
      <c r="AH425"/>
      <c r="AI425"/>
    </row>
    <row r="426" spans="1:35" ht="33.75" x14ac:dyDescent="0.25">
      <c r="A426" s="303" t="s">
        <v>2923</v>
      </c>
      <c r="B426" s="303" t="s">
        <v>2415</v>
      </c>
      <c r="C426" s="303" t="s">
        <v>2416</v>
      </c>
      <c r="D426" s="303" t="s">
        <v>2646</v>
      </c>
      <c r="E426" s="304" t="s">
        <v>3340</v>
      </c>
      <c r="F426" s="304" t="s">
        <v>457</v>
      </c>
      <c r="G426" s="304" t="s">
        <v>597</v>
      </c>
      <c r="H426" s="304" t="s">
        <v>598</v>
      </c>
      <c r="I426" s="303" t="s">
        <v>599</v>
      </c>
      <c r="J426" s="305" t="s">
        <v>3020</v>
      </c>
      <c r="K426" s="306">
        <v>2072919</v>
      </c>
      <c r="L426" s="268" t="s">
        <v>563</v>
      </c>
      <c r="M426" s="268"/>
      <c r="N426" s="268"/>
      <c r="O426" s="268"/>
      <c r="P426" s="270"/>
      <c r="Q426" s="270"/>
      <c r="R426" s="270"/>
      <c r="S426" s="271"/>
      <c r="T426" s="270" t="s">
        <v>600</v>
      </c>
      <c r="U426" s="272" t="s">
        <v>3020</v>
      </c>
      <c r="V426" s="268" t="s">
        <v>602</v>
      </c>
      <c r="W426" s="272"/>
      <c r="X426" s="273">
        <v>2072919</v>
      </c>
      <c r="Y426" s="273">
        <v>2072919</v>
      </c>
      <c r="Z426" s="273">
        <v>0</v>
      </c>
      <c r="AA426" s="273">
        <v>0</v>
      </c>
      <c r="AB426" s="274">
        <v>2072919</v>
      </c>
      <c r="AC426" s="274">
        <v>0</v>
      </c>
      <c r="AD426" s="269"/>
      <c r="AE426" s="269" t="s">
        <v>3021</v>
      </c>
      <c r="AF426"/>
      <c r="AG426"/>
      <c r="AH426"/>
      <c r="AI426"/>
    </row>
    <row r="427" spans="1:35" ht="33.75" x14ac:dyDescent="0.25">
      <c r="A427" s="303" t="s">
        <v>2925</v>
      </c>
      <c r="B427" s="303" t="s">
        <v>2415</v>
      </c>
      <c r="C427" s="303" t="s">
        <v>2416</v>
      </c>
      <c r="D427" s="303" t="s">
        <v>2646</v>
      </c>
      <c r="E427" s="304" t="s">
        <v>3342</v>
      </c>
      <c r="F427" s="304" t="s">
        <v>457</v>
      </c>
      <c r="G427" s="304" t="s">
        <v>597</v>
      </c>
      <c r="H427" s="304" t="s">
        <v>598</v>
      </c>
      <c r="I427" s="303" t="s">
        <v>599</v>
      </c>
      <c r="J427" s="305" t="s">
        <v>3020</v>
      </c>
      <c r="K427" s="306">
        <v>2072919</v>
      </c>
      <c r="L427" s="268" t="s">
        <v>563</v>
      </c>
      <c r="M427" s="268"/>
      <c r="N427" s="268"/>
      <c r="O427" s="268"/>
      <c r="P427" s="270"/>
      <c r="Q427" s="270"/>
      <c r="R427" s="270"/>
      <c r="S427" s="271"/>
      <c r="T427" s="270" t="s">
        <v>600</v>
      </c>
      <c r="U427" s="272" t="s">
        <v>3020</v>
      </c>
      <c r="V427" s="268" t="s">
        <v>602</v>
      </c>
      <c r="W427" s="272"/>
      <c r="X427" s="273">
        <v>2072919</v>
      </c>
      <c r="Y427" s="273">
        <v>2072919</v>
      </c>
      <c r="Z427" s="273">
        <v>0</v>
      </c>
      <c r="AA427" s="273">
        <v>0</v>
      </c>
      <c r="AB427" s="274">
        <v>2072919</v>
      </c>
      <c r="AC427" s="274">
        <v>0</v>
      </c>
      <c r="AD427" s="269"/>
      <c r="AE427" s="269" t="s">
        <v>3021</v>
      </c>
      <c r="AF427"/>
      <c r="AG427"/>
      <c r="AH427"/>
      <c r="AI427"/>
    </row>
    <row r="428" spans="1:35" ht="33.75" x14ac:dyDescent="0.25">
      <c r="A428" s="303" t="s">
        <v>2927</v>
      </c>
      <c r="B428" s="303" t="s">
        <v>2415</v>
      </c>
      <c r="C428" s="303" t="s">
        <v>2416</v>
      </c>
      <c r="D428" s="303" t="s">
        <v>2646</v>
      </c>
      <c r="E428" s="304" t="s">
        <v>3344</v>
      </c>
      <c r="F428" s="304" t="s">
        <v>457</v>
      </c>
      <c r="G428" s="304" t="s">
        <v>597</v>
      </c>
      <c r="H428" s="304" t="s">
        <v>598</v>
      </c>
      <c r="I428" s="303" t="s">
        <v>599</v>
      </c>
      <c r="J428" s="305" t="s">
        <v>3020</v>
      </c>
      <c r="K428" s="306">
        <v>2072919</v>
      </c>
      <c r="L428" s="268" t="s">
        <v>563</v>
      </c>
      <c r="M428" s="268"/>
      <c r="N428" s="268"/>
      <c r="O428" s="268"/>
      <c r="P428" s="270"/>
      <c r="Q428" s="270"/>
      <c r="R428" s="270"/>
      <c r="S428" s="271"/>
      <c r="T428" s="270" t="s">
        <v>600</v>
      </c>
      <c r="U428" s="272" t="s">
        <v>3020</v>
      </c>
      <c r="V428" s="268" t="s">
        <v>602</v>
      </c>
      <c r="W428" s="272"/>
      <c r="X428" s="273">
        <v>2072919</v>
      </c>
      <c r="Y428" s="273">
        <v>2072919</v>
      </c>
      <c r="Z428" s="273">
        <v>0</v>
      </c>
      <c r="AA428" s="273">
        <v>0</v>
      </c>
      <c r="AB428" s="274">
        <v>2072919</v>
      </c>
      <c r="AC428" s="274">
        <v>0</v>
      </c>
      <c r="AD428" s="269"/>
      <c r="AE428" s="269" t="s">
        <v>3021</v>
      </c>
      <c r="AF428"/>
      <c r="AG428"/>
      <c r="AH428"/>
      <c r="AI428"/>
    </row>
    <row r="429" spans="1:35" ht="33.75" x14ac:dyDescent="0.25">
      <c r="A429" s="303" t="s">
        <v>2929</v>
      </c>
      <c r="B429" s="303" t="s">
        <v>2415</v>
      </c>
      <c r="C429" s="303" t="s">
        <v>2416</v>
      </c>
      <c r="D429" s="303" t="s">
        <v>2646</v>
      </c>
      <c r="E429" s="304" t="s">
        <v>3346</v>
      </c>
      <c r="F429" s="304" t="s">
        <v>457</v>
      </c>
      <c r="G429" s="304" t="s">
        <v>597</v>
      </c>
      <c r="H429" s="304" t="s">
        <v>598</v>
      </c>
      <c r="I429" s="303" t="s">
        <v>599</v>
      </c>
      <c r="J429" s="305" t="s">
        <v>3020</v>
      </c>
      <c r="K429" s="306">
        <v>2072919</v>
      </c>
      <c r="L429" s="268" t="s">
        <v>563</v>
      </c>
      <c r="M429" s="268"/>
      <c r="N429" s="268"/>
      <c r="O429" s="268"/>
      <c r="P429" s="270"/>
      <c r="Q429" s="270"/>
      <c r="R429" s="270"/>
      <c r="S429" s="271"/>
      <c r="T429" s="270" t="s">
        <v>600</v>
      </c>
      <c r="U429" s="272" t="s">
        <v>3020</v>
      </c>
      <c r="V429" s="268" t="s">
        <v>602</v>
      </c>
      <c r="W429" s="272"/>
      <c r="X429" s="273">
        <v>2072919</v>
      </c>
      <c r="Y429" s="273">
        <v>2072919</v>
      </c>
      <c r="Z429" s="273">
        <v>0</v>
      </c>
      <c r="AA429" s="273">
        <v>0</v>
      </c>
      <c r="AB429" s="274">
        <v>2072919</v>
      </c>
      <c r="AC429" s="274">
        <v>0</v>
      </c>
      <c r="AD429" s="269"/>
      <c r="AE429" s="269" t="s">
        <v>3021</v>
      </c>
      <c r="AF429"/>
      <c r="AG429"/>
      <c r="AH429"/>
      <c r="AI429"/>
    </row>
    <row r="430" spans="1:35" ht="33.75" x14ac:dyDescent="0.25">
      <c r="A430" s="303" t="s">
        <v>2931</v>
      </c>
      <c r="B430" s="303" t="s">
        <v>2415</v>
      </c>
      <c r="C430" s="303" t="s">
        <v>2416</v>
      </c>
      <c r="D430" s="303" t="s">
        <v>2646</v>
      </c>
      <c r="E430" s="304" t="s">
        <v>3348</v>
      </c>
      <c r="F430" s="304" t="s">
        <v>457</v>
      </c>
      <c r="G430" s="304" t="s">
        <v>597</v>
      </c>
      <c r="H430" s="304" t="s">
        <v>598</v>
      </c>
      <c r="I430" s="303" t="s">
        <v>599</v>
      </c>
      <c r="J430" s="305" t="s">
        <v>3020</v>
      </c>
      <c r="K430" s="306">
        <v>2072919</v>
      </c>
      <c r="L430" s="268" t="s">
        <v>563</v>
      </c>
      <c r="M430" s="268"/>
      <c r="N430" s="268"/>
      <c r="O430" s="268"/>
      <c r="P430" s="270"/>
      <c r="Q430" s="270"/>
      <c r="R430" s="270"/>
      <c r="S430" s="271"/>
      <c r="T430" s="270" t="s">
        <v>600</v>
      </c>
      <c r="U430" s="272" t="s">
        <v>3020</v>
      </c>
      <c r="V430" s="268" t="s">
        <v>602</v>
      </c>
      <c r="W430" s="272"/>
      <c r="X430" s="273">
        <v>2072919</v>
      </c>
      <c r="Y430" s="273">
        <v>2072919</v>
      </c>
      <c r="Z430" s="273">
        <v>0</v>
      </c>
      <c r="AA430" s="273">
        <v>0</v>
      </c>
      <c r="AB430" s="274">
        <v>2072919</v>
      </c>
      <c r="AC430" s="274">
        <v>0</v>
      </c>
      <c r="AD430" s="269"/>
      <c r="AE430" s="269" t="s">
        <v>3021</v>
      </c>
      <c r="AF430"/>
      <c r="AG430"/>
      <c r="AH430"/>
      <c r="AI430"/>
    </row>
    <row r="431" spans="1:35" ht="33.75" x14ac:dyDescent="0.25">
      <c r="A431" s="303" t="s">
        <v>2933</v>
      </c>
      <c r="B431" s="303" t="s">
        <v>2415</v>
      </c>
      <c r="C431" s="303" t="s">
        <v>2416</v>
      </c>
      <c r="D431" s="303" t="s">
        <v>2646</v>
      </c>
      <c r="E431" s="304" t="s">
        <v>3350</v>
      </c>
      <c r="F431" s="304" t="s">
        <v>457</v>
      </c>
      <c r="G431" s="304" t="s">
        <v>597</v>
      </c>
      <c r="H431" s="304" t="s">
        <v>598</v>
      </c>
      <c r="I431" s="303" t="s">
        <v>599</v>
      </c>
      <c r="J431" s="305" t="s">
        <v>3020</v>
      </c>
      <c r="K431" s="306">
        <v>2072919</v>
      </c>
      <c r="L431" s="268" t="s">
        <v>563</v>
      </c>
      <c r="M431" s="268"/>
      <c r="N431" s="268"/>
      <c r="O431" s="268"/>
      <c r="P431" s="270"/>
      <c r="Q431" s="270"/>
      <c r="R431" s="270"/>
      <c r="S431" s="271"/>
      <c r="T431" s="270" t="s">
        <v>600</v>
      </c>
      <c r="U431" s="272" t="s">
        <v>3020</v>
      </c>
      <c r="V431" s="268" t="s">
        <v>602</v>
      </c>
      <c r="W431" s="272"/>
      <c r="X431" s="273">
        <v>2072919</v>
      </c>
      <c r="Y431" s="273">
        <v>2072919</v>
      </c>
      <c r="Z431" s="273">
        <v>0</v>
      </c>
      <c r="AA431" s="273">
        <v>0</v>
      </c>
      <c r="AB431" s="274">
        <v>2072919</v>
      </c>
      <c r="AC431" s="274">
        <v>0</v>
      </c>
      <c r="AD431" s="269"/>
      <c r="AE431" s="269" t="s">
        <v>3021</v>
      </c>
      <c r="AF431"/>
      <c r="AG431"/>
      <c r="AH431"/>
      <c r="AI431"/>
    </row>
    <row r="432" spans="1:35" ht="33.75" x14ac:dyDescent="0.25">
      <c r="A432" s="303" t="s">
        <v>2935</v>
      </c>
      <c r="B432" s="303" t="s">
        <v>2415</v>
      </c>
      <c r="C432" s="303" t="s">
        <v>2416</v>
      </c>
      <c r="D432" s="303" t="s">
        <v>2646</v>
      </c>
      <c r="E432" s="304" t="s">
        <v>3352</v>
      </c>
      <c r="F432" s="304" t="s">
        <v>457</v>
      </c>
      <c r="G432" s="304" t="s">
        <v>597</v>
      </c>
      <c r="H432" s="304" t="s">
        <v>598</v>
      </c>
      <c r="I432" s="303" t="s">
        <v>599</v>
      </c>
      <c r="J432" s="305" t="s">
        <v>3020</v>
      </c>
      <c r="K432" s="306">
        <v>2072919</v>
      </c>
      <c r="L432" s="268" t="s">
        <v>563</v>
      </c>
      <c r="M432" s="268"/>
      <c r="N432" s="268"/>
      <c r="O432" s="268"/>
      <c r="P432" s="270"/>
      <c r="Q432" s="270"/>
      <c r="R432" s="270"/>
      <c r="S432" s="271"/>
      <c r="T432" s="270" t="s">
        <v>600</v>
      </c>
      <c r="U432" s="272" t="s">
        <v>3020</v>
      </c>
      <c r="V432" s="268" t="s">
        <v>602</v>
      </c>
      <c r="W432" s="272"/>
      <c r="X432" s="273">
        <v>2072919</v>
      </c>
      <c r="Y432" s="273">
        <v>2072919</v>
      </c>
      <c r="Z432" s="273">
        <v>0</v>
      </c>
      <c r="AA432" s="273">
        <v>0</v>
      </c>
      <c r="AB432" s="274">
        <v>2072919</v>
      </c>
      <c r="AC432" s="274">
        <v>0</v>
      </c>
      <c r="AD432" s="269"/>
      <c r="AE432" s="269" t="s">
        <v>3021</v>
      </c>
      <c r="AF432"/>
      <c r="AG432"/>
      <c r="AH432"/>
      <c r="AI432"/>
    </row>
    <row r="433" spans="1:35" ht="33.75" x14ac:dyDescent="0.25">
      <c r="A433" s="303" t="s">
        <v>2937</v>
      </c>
      <c r="B433" s="303" t="s">
        <v>2415</v>
      </c>
      <c r="C433" s="303" t="s">
        <v>2416</v>
      </c>
      <c r="D433" s="303" t="s">
        <v>2646</v>
      </c>
      <c r="E433" s="304" t="s">
        <v>3354</v>
      </c>
      <c r="F433" s="304" t="s">
        <v>457</v>
      </c>
      <c r="G433" s="304" t="s">
        <v>597</v>
      </c>
      <c r="H433" s="304" t="s">
        <v>598</v>
      </c>
      <c r="I433" s="303" t="s">
        <v>599</v>
      </c>
      <c r="J433" s="305" t="s">
        <v>3020</v>
      </c>
      <c r="K433" s="306">
        <v>2072919</v>
      </c>
      <c r="L433" s="268" t="s">
        <v>563</v>
      </c>
      <c r="M433" s="268"/>
      <c r="N433" s="268"/>
      <c r="O433" s="268"/>
      <c r="P433" s="270"/>
      <c r="Q433" s="270"/>
      <c r="R433" s="270"/>
      <c r="S433" s="271"/>
      <c r="T433" s="270" t="s">
        <v>600</v>
      </c>
      <c r="U433" s="272" t="s">
        <v>3020</v>
      </c>
      <c r="V433" s="268" t="s">
        <v>602</v>
      </c>
      <c r="W433" s="272"/>
      <c r="X433" s="273">
        <v>2072919</v>
      </c>
      <c r="Y433" s="273">
        <v>2072919</v>
      </c>
      <c r="Z433" s="273">
        <v>0</v>
      </c>
      <c r="AA433" s="273">
        <v>0</v>
      </c>
      <c r="AB433" s="274">
        <v>2072919</v>
      </c>
      <c r="AC433" s="274">
        <v>0</v>
      </c>
      <c r="AD433" s="269"/>
      <c r="AE433" s="269" t="s">
        <v>3021</v>
      </c>
      <c r="AF433"/>
      <c r="AG433"/>
      <c r="AH433"/>
      <c r="AI433"/>
    </row>
    <row r="434" spans="1:35" ht="33.75" x14ac:dyDescent="0.25">
      <c r="A434" s="303" t="s">
        <v>2939</v>
      </c>
      <c r="B434" s="303" t="s">
        <v>2415</v>
      </c>
      <c r="C434" s="303" t="s">
        <v>2416</v>
      </c>
      <c r="D434" s="303" t="s">
        <v>2646</v>
      </c>
      <c r="E434" s="304" t="s">
        <v>3356</v>
      </c>
      <c r="F434" s="304" t="s">
        <v>457</v>
      </c>
      <c r="G434" s="304" t="s">
        <v>597</v>
      </c>
      <c r="H434" s="304" t="s">
        <v>598</v>
      </c>
      <c r="I434" s="303" t="s">
        <v>599</v>
      </c>
      <c r="J434" s="305" t="s">
        <v>3020</v>
      </c>
      <c r="K434" s="306">
        <v>2072919</v>
      </c>
      <c r="L434" s="268" t="s">
        <v>563</v>
      </c>
      <c r="M434" s="268"/>
      <c r="N434" s="268"/>
      <c r="O434" s="268"/>
      <c r="P434" s="270"/>
      <c r="Q434" s="270"/>
      <c r="R434" s="270"/>
      <c r="S434" s="271"/>
      <c r="T434" s="270" t="s">
        <v>600</v>
      </c>
      <c r="U434" s="272" t="s">
        <v>3020</v>
      </c>
      <c r="V434" s="268" t="s">
        <v>602</v>
      </c>
      <c r="W434" s="272"/>
      <c r="X434" s="273">
        <v>2072919</v>
      </c>
      <c r="Y434" s="273">
        <v>2072919</v>
      </c>
      <c r="Z434" s="273">
        <v>0</v>
      </c>
      <c r="AA434" s="273">
        <v>0</v>
      </c>
      <c r="AB434" s="274">
        <v>2072919</v>
      </c>
      <c r="AC434" s="274">
        <v>0</v>
      </c>
      <c r="AD434" s="269"/>
      <c r="AE434" s="269" t="s">
        <v>3021</v>
      </c>
      <c r="AF434"/>
      <c r="AG434"/>
      <c r="AH434"/>
      <c r="AI434"/>
    </row>
    <row r="435" spans="1:35" ht="33.75" x14ac:dyDescent="0.25">
      <c r="A435" s="303" t="s">
        <v>2941</v>
      </c>
      <c r="B435" s="303" t="s">
        <v>2415</v>
      </c>
      <c r="C435" s="303" t="s">
        <v>2416</v>
      </c>
      <c r="D435" s="303" t="s">
        <v>2646</v>
      </c>
      <c r="E435" s="304" t="s">
        <v>3358</v>
      </c>
      <c r="F435" s="304" t="s">
        <v>457</v>
      </c>
      <c r="G435" s="304" t="s">
        <v>597</v>
      </c>
      <c r="H435" s="304" t="s">
        <v>598</v>
      </c>
      <c r="I435" s="303" t="s">
        <v>599</v>
      </c>
      <c r="J435" s="305" t="s">
        <v>3020</v>
      </c>
      <c r="K435" s="306">
        <v>2072919</v>
      </c>
      <c r="L435" s="268" t="s">
        <v>563</v>
      </c>
      <c r="M435" s="268"/>
      <c r="N435" s="268"/>
      <c r="O435" s="268"/>
      <c r="P435" s="270"/>
      <c r="Q435" s="270"/>
      <c r="R435" s="270"/>
      <c r="S435" s="271"/>
      <c r="T435" s="270" t="s">
        <v>600</v>
      </c>
      <c r="U435" s="272" t="s">
        <v>3020</v>
      </c>
      <c r="V435" s="268" t="s">
        <v>602</v>
      </c>
      <c r="W435" s="272"/>
      <c r="X435" s="273">
        <v>2072919</v>
      </c>
      <c r="Y435" s="273">
        <v>2072919</v>
      </c>
      <c r="Z435" s="273">
        <v>0</v>
      </c>
      <c r="AA435" s="273">
        <v>0</v>
      </c>
      <c r="AB435" s="274">
        <v>2072919</v>
      </c>
      <c r="AC435" s="274">
        <v>0</v>
      </c>
      <c r="AD435" s="269"/>
      <c r="AE435" s="269" t="s">
        <v>3021</v>
      </c>
      <c r="AF435"/>
      <c r="AG435"/>
      <c r="AH435"/>
      <c r="AI435"/>
    </row>
    <row r="436" spans="1:35" ht="33.75" x14ac:dyDescent="0.25">
      <c r="A436" s="303" t="s">
        <v>2943</v>
      </c>
      <c r="B436" s="303" t="s">
        <v>2415</v>
      </c>
      <c r="C436" s="303" t="s">
        <v>2416</v>
      </c>
      <c r="D436" s="303" t="s">
        <v>2646</v>
      </c>
      <c r="E436" s="304" t="s">
        <v>3360</v>
      </c>
      <c r="F436" s="304" t="s">
        <v>457</v>
      </c>
      <c r="G436" s="304" t="s">
        <v>597</v>
      </c>
      <c r="H436" s="304" t="s">
        <v>598</v>
      </c>
      <c r="I436" s="303" t="s">
        <v>599</v>
      </c>
      <c r="J436" s="305" t="s">
        <v>3020</v>
      </c>
      <c r="K436" s="306">
        <v>2072919</v>
      </c>
      <c r="L436" s="268" t="s">
        <v>563</v>
      </c>
      <c r="M436" s="268"/>
      <c r="N436" s="268"/>
      <c r="O436" s="268"/>
      <c r="P436" s="270"/>
      <c r="Q436" s="270"/>
      <c r="R436" s="270"/>
      <c r="S436" s="271"/>
      <c r="T436" s="270" t="s">
        <v>600</v>
      </c>
      <c r="U436" s="272" t="s">
        <v>3020</v>
      </c>
      <c r="V436" s="268" t="s">
        <v>602</v>
      </c>
      <c r="W436" s="272"/>
      <c r="X436" s="273">
        <v>2072919</v>
      </c>
      <c r="Y436" s="273">
        <v>2072919</v>
      </c>
      <c r="Z436" s="273">
        <v>0</v>
      </c>
      <c r="AA436" s="273">
        <v>0</v>
      </c>
      <c r="AB436" s="274">
        <v>2072919</v>
      </c>
      <c r="AC436" s="274">
        <v>0</v>
      </c>
      <c r="AD436" s="269"/>
      <c r="AE436" s="269" t="s">
        <v>3021</v>
      </c>
      <c r="AF436"/>
      <c r="AG436"/>
      <c r="AH436"/>
      <c r="AI436"/>
    </row>
    <row r="437" spans="1:35" ht="33.75" x14ac:dyDescent="0.25">
      <c r="A437" s="303" t="s">
        <v>2945</v>
      </c>
      <c r="B437" s="303" t="s">
        <v>2415</v>
      </c>
      <c r="C437" s="303" t="s">
        <v>2416</v>
      </c>
      <c r="D437" s="303" t="s">
        <v>2646</v>
      </c>
      <c r="E437" s="304" t="s">
        <v>3362</v>
      </c>
      <c r="F437" s="304" t="s">
        <v>457</v>
      </c>
      <c r="G437" s="304" t="s">
        <v>597</v>
      </c>
      <c r="H437" s="304" t="s">
        <v>598</v>
      </c>
      <c r="I437" s="303" t="s">
        <v>599</v>
      </c>
      <c r="J437" s="305" t="s">
        <v>3020</v>
      </c>
      <c r="K437" s="306">
        <v>2072919</v>
      </c>
      <c r="L437" s="268" t="s">
        <v>563</v>
      </c>
      <c r="M437" s="268"/>
      <c r="N437" s="268"/>
      <c r="O437" s="268"/>
      <c r="P437" s="270"/>
      <c r="Q437" s="270"/>
      <c r="R437" s="270"/>
      <c r="S437" s="271"/>
      <c r="T437" s="270" t="s">
        <v>600</v>
      </c>
      <c r="U437" s="272" t="s">
        <v>3020</v>
      </c>
      <c r="V437" s="268" t="s">
        <v>602</v>
      </c>
      <c r="W437" s="272"/>
      <c r="X437" s="273">
        <v>2072919</v>
      </c>
      <c r="Y437" s="273">
        <v>2072919</v>
      </c>
      <c r="Z437" s="273">
        <v>0</v>
      </c>
      <c r="AA437" s="273">
        <v>0</v>
      </c>
      <c r="AB437" s="274">
        <v>2072919</v>
      </c>
      <c r="AC437" s="274">
        <v>0</v>
      </c>
      <c r="AD437" s="269"/>
      <c r="AE437" s="269" t="s">
        <v>3021</v>
      </c>
      <c r="AF437"/>
      <c r="AG437"/>
      <c r="AH437"/>
      <c r="AI437"/>
    </row>
    <row r="438" spans="1:35" ht="33.75" x14ac:dyDescent="0.25">
      <c r="A438" s="303" t="s">
        <v>2947</v>
      </c>
      <c r="B438" s="303" t="s">
        <v>2415</v>
      </c>
      <c r="C438" s="303" t="s">
        <v>2416</v>
      </c>
      <c r="D438" s="303" t="s">
        <v>2646</v>
      </c>
      <c r="E438" s="304" t="s">
        <v>3364</v>
      </c>
      <c r="F438" s="304" t="s">
        <v>457</v>
      </c>
      <c r="G438" s="304" t="s">
        <v>597</v>
      </c>
      <c r="H438" s="304" t="s">
        <v>598</v>
      </c>
      <c r="I438" s="303" t="s">
        <v>599</v>
      </c>
      <c r="J438" s="305" t="s">
        <v>3020</v>
      </c>
      <c r="K438" s="306">
        <v>2072919</v>
      </c>
      <c r="L438" s="268" t="s">
        <v>563</v>
      </c>
      <c r="M438" s="268"/>
      <c r="N438" s="268"/>
      <c r="O438" s="268"/>
      <c r="P438" s="270"/>
      <c r="Q438" s="270"/>
      <c r="R438" s="270"/>
      <c r="S438" s="271"/>
      <c r="T438" s="270" t="s">
        <v>600</v>
      </c>
      <c r="U438" s="272" t="s">
        <v>3020</v>
      </c>
      <c r="V438" s="268" t="s">
        <v>602</v>
      </c>
      <c r="W438" s="272"/>
      <c r="X438" s="273">
        <v>2072919</v>
      </c>
      <c r="Y438" s="273">
        <v>2072919</v>
      </c>
      <c r="Z438" s="273">
        <v>0</v>
      </c>
      <c r="AA438" s="273">
        <v>0</v>
      </c>
      <c r="AB438" s="274">
        <v>2072919</v>
      </c>
      <c r="AC438" s="274">
        <v>0</v>
      </c>
      <c r="AD438" s="269"/>
      <c r="AE438" s="269" t="s">
        <v>3021</v>
      </c>
      <c r="AF438"/>
      <c r="AG438"/>
      <c r="AH438"/>
      <c r="AI438"/>
    </row>
    <row r="439" spans="1:35" ht="33.75" x14ac:dyDescent="0.25">
      <c r="A439" s="303" t="s">
        <v>2949</v>
      </c>
      <c r="B439" s="303" t="s">
        <v>2415</v>
      </c>
      <c r="C439" s="303" t="s">
        <v>2416</v>
      </c>
      <c r="D439" s="303" t="s">
        <v>2646</v>
      </c>
      <c r="E439" s="304" t="s">
        <v>3366</v>
      </c>
      <c r="F439" s="304" t="s">
        <v>457</v>
      </c>
      <c r="G439" s="304" t="s">
        <v>597</v>
      </c>
      <c r="H439" s="304" t="s">
        <v>598</v>
      </c>
      <c r="I439" s="303" t="s">
        <v>599</v>
      </c>
      <c r="J439" s="305" t="s">
        <v>3020</v>
      </c>
      <c r="K439" s="306">
        <v>2072919</v>
      </c>
      <c r="L439" s="268" t="s">
        <v>563</v>
      </c>
      <c r="M439" s="268"/>
      <c r="N439" s="268"/>
      <c r="O439" s="268"/>
      <c r="P439" s="270"/>
      <c r="Q439" s="270"/>
      <c r="R439" s="270"/>
      <c r="S439" s="271"/>
      <c r="T439" s="270" t="s">
        <v>600</v>
      </c>
      <c r="U439" s="272" t="s">
        <v>3020</v>
      </c>
      <c r="V439" s="268" t="s">
        <v>602</v>
      </c>
      <c r="W439" s="272"/>
      <c r="X439" s="273">
        <v>2072919</v>
      </c>
      <c r="Y439" s="273">
        <v>2072919</v>
      </c>
      <c r="Z439" s="273">
        <v>0</v>
      </c>
      <c r="AA439" s="273">
        <v>0</v>
      </c>
      <c r="AB439" s="274">
        <v>2072919</v>
      </c>
      <c r="AC439" s="274">
        <v>0</v>
      </c>
      <c r="AD439" s="269"/>
      <c r="AE439" s="269" t="s">
        <v>3021</v>
      </c>
      <c r="AF439"/>
      <c r="AG439"/>
      <c r="AH439"/>
      <c r="AI439"/>
    </row>
    <row r="440" spans="1:35" ht="33.75" x14ac:dyDescent="0.25">
      <c r="A440" s="303" t="s">
        <v>2951</v>
      </c>
      <c r="B440" s="303" t="s">
        <v>2415</v>
      </c>
      <c r="C440" s="303" t="s">
        <v>2416</v>
      </c>
      <c r="D440" s="303" t="s">
        <v>2646</v>
      </c>
      <c r="E440" s="304" t="s">
        <v>3368</v>
      </c>
      <c r="F440" s="304" t="s">
        <v>457</v>
      </c>
      <c r="G440" s="304" t="s">
        <v>597</v>
      </c>
      <c r="H440" s="304" t="s">
        <v>598</v>
      </c>
      <c r="I440" s="303" t="s">
        <v>599</v>
      </c>
      <c r="J440" s="305" t="s">
        <v>3020</v>
      </c>
      <c r="K440" s="306">
        <v>2072919</v>
      </c>
      <c r="L440" s="268" t="s">
        <v>563</v>
      </c>
      <c r="M440" s="268"/>
      <c r="N440" s="268"/>
      <c r="O440" s="268"/>
      <c r="P440" s="270"/>
      <c r="Q440" s="270"/>
      <c r="R440" s="270"/>
      <c r="S440" s="271"/>
      <c r="T440" s="270" t="s">
        <v>600</v>
      </c>
      <c r="U440" s="272" t="s">
        <v>3020</v>
      </c>
      <c r="V440" s="268" t="s">
        <v>602</v>
      </c>
      <c r="W440" s="272"/>
      <c r="X440" s="273">
        <v>2072919</v>
      </c>
      <c r="Y440" s="273">
        <v>2072919</v>
      </c>
      <c r="Z440" s="273">
        <v>0</v>
      </c>
      <c r="AA440" s="273">
        <v>0</v>
      </c>
      <c r="AB440" s="274">
        <v>2072919</v>
      </c>
      <c r="AC440" s="274">
        <v>0</v>
      </c>
      <c r="AD440" s="269"/>
      <c r="AE440" s="269" t="s">
        <v>3021</v>
      </c>
      <c r="AF440"/>
      <c r="AG440"/>
      <c r="AH440"/>
      <c r="AI440"/>
    </row>
    <row r="441" spans="1:35" ht="33.75" x14ac:dyDescent="0.25">
      <c r="A441" s="303" t="s">
        <v>2953</v>
      </c>
      <c r="B441" s="303" t="s">
        <v>2415</v>
      </c>
      <c r="C441" s="303" t="s">
        <v>2416</v>
      </c>
      <c r="D441" s="303" t="s">
        <v>2646</v>
      </c>
      <c r="E441" s="304" t="s">
        <v>3370</v>
      </c>
      <c r="F441" s="304" t="s">
        <v>457</v>
      </c>
      <c r="G441" s="304" t="s">
        <v>597</v>
      </c>
      <c r="H441" s="304" t="s">
        <v>598</v>
      </c>
      <c r="I441" s="303" t="s">
        <v>599</v>
      </c>
      <c r="J441" s="305" t="s">
        <v>3020</v>
      </c>
      <c r="K441" s="306">
        <v>2072919</v>
      </c>
      <c r="L441" s="268" t="s">
        <v>563</v>
      </c>
      <c r="M441" s="268"/>
      <c r="N441" s="268"/>
      <c r="O441" s="268"/>
      <c r="P441" s="270"/>
      <c r="Q441" s="270"/>
      <c r="R441" s="270"/>
      <c r="S441" s="271"/>
      <c r="T441" s="270" t="s">
        <v>600</v>
      </c>
      <c r="U441" s="272" t="s">
        <v>3020</v>
      </c>
      <c r="V441" s="268" t="s">
        <v>602</v>
      </c>
      <c r="W441" s="272"/>
      <c r="X441" s="273">
        <v>2072919</v>
      </c>
      <c r="Y441" s="273">
        <v>2072919</v>
      </c>
      <c r="Z441" s="273">
        <v>0</v>
      </c>
      <c r="AA441" s="273">
        <v>0</v>
      </c>
      <c r="AB441" s="274">
        <v>2072919</v>
      </c>
      <c r="AC441" s="274">
        <v>0</v>
      </c>
      <c r="AD441" s="269"/>
      <c r="AE441" s="269" t="s">
        <v>3021</v>
      </c>
      <c r="AF441"/>
      <c r="AG441"/>
      <c r="AH441"/>
      <c r="AI441"/>
    </row>
    <row r="442" spans="1:35" ht="33.75" x14ac:dyDescent="0.25">
      <c r="A442" s="303" t="s">
        <v>2955</v>
      </c>
      <c r="B442" s="303" t="s">
        <v>2415</v>
      </c>
      <c r="C442" s="303" t="s">
        <v>2416</v>
      </c>
      <c r="D442" s="303" t="s">
        <v>2646</v>
      </c>
      <c r="E442" s="304" t="s">
        <v>3372</v>
      </c>
      <c r="F442" s="304" t="s">
        <v>457</v>
      </c>
      <c r="G442" s="304" t="s">
        <v>597</v>
      </c>
      <c r="H442" s="304" t="s">
        <v>598</v>
      </c>
      <c r="I442" s="303" t="s">
        <v>599</v>
      </c>
      <c r="J442" s="305" t="s">
        <v>3020</v>
      </c>
      <c r="K442" s="306">
        <v>2072919</v>
      </c>
      <c r="L442" s="268" t="s">
        <v>563</v>
      </c>
      <c r="M442" s="268"/>
      <c r="N442" s="268"/>
      <c r="O442" s="268"/>
      <c r="P442" s="270"/>
      <c r="Q442" s="270"/>
      <c r="R442" s="270"/>
      <c r="S442" s="271"/>
      <c r="T442" s="270" t="s">
        <v>600</v>
      </c>
      <c r="U442" s="272" t="s">
        <v>3020</v>
      </c>
      <c r="V442" s="268" t="s">
        <v>602</v>
      </c>
      <c r="W442" s="272"/>
      <c r="X442" s="273">
        <v>2072919</v>
      </c>
      <c r="Y442" s="273">
        <v>2072919</v>
      </c>
      <c r="Z442" s="273">
        <v>0</v>
      </c>
      <c r="AA442" s="273">
        <v>0</v>
      </c>
      <c r="AB442" s="274">
        <v>2072919</v>
      </c>
      <c r="AC442" s="274">
        <v>0</v>
      </c>
      <c r="AD442" s="269"/>
      <c r="AE442" s="269" t="s">
        <v>3021</v>
      </c>
      <c r="AF442"/>
      <c r="AG442"/>
      <c r="AH442"/>
      <c r="AI442"/>
    </row>
    <row r="443" spans="1:35" ht="33.75" x14ac:dyDescent="0.25">
      <c r="A443" s="303" t="s">
        <v>2957</v>
      </c>
      <c r="B443" s="303" t="s">
        <v>2415</v>
      </c>
      <c r="C443" s="303" t="s">
        <v>2416</v>
      </c>
      <c r="D443" s="303" t="s">
        <v>2646</v>
      </c>
      <c r="E443" s="304" t="s">
        <v>3374</v>
      </c>
      <c r="F443" s="304" t="s">
        <v>457</v>
      </c>
      <c r="G443" s="304" t="s">
        <v>597</v>
      </c>
      <c r="H443" s="304" t="s">
        <v>598</v>
      </c>
      <c r="I443" s="303" t="s">
        <v>599</v>
      </c>
      <c r="J443" s="305" t="s">
        <v>3020</v>
      </c>
      <c r="K443" s="306">
        <v>2072919</v>
      </c>
      <c r="L443" s="268" t="s">
        <v>563</v>
      </c>
      <c r="M443" s="268"/>
      <c r="N443" s="268"/>
      <c r="O443" s="268"/>
      <c r="P443" s="270"/>
      <c r="Q443" s="270"/>
      <c r="R443" s="270"/>
      <c r="S443" s="271"/>
      <c r="T443" s="270" t="s">
        <v>600</v>
      </c>
      <c r="U443" s="272" t="s">
        <v>3020</v>
      </c>
      <c r="V443" s="268" t="s">
        <v>602</v>
      </c>
      <c r="W443" s="272"/>
      <c r="X443" s="273">
        <v>2072919</v>
      </c>
      <c r="Y443" s="273">
        <v>2072919</v>
      </c>
      <c r="Z443" s="273">
        <v>0</v>
      </c>
      <c r="AA443" s="273">
        <v>0</v>
      </c>
      <c r="AB443" s="274">
        <v>2072919</v>
      </c>
      <c r="AC443" s="274">
        <v>0</v>
      </c>
      <c r="AD443" s="269"/>
      <c r="AE443" s="269" t="s">
        <v>3021</v>
      </c>
      <c r="AF443"/>
      <c r="AG443"/>
      <c r="AH443"/>
      <c r="AI443"/>
    </row>
    <row r="444" spans="1:35" ht="33.75" x14ac:dyDescent="0.25">
      <c r="A444" s="303" t="s">
        <v>2959</v>
      </c>
      <c r="B444" s="303" t="s">
        <v>2415</v>
      </c>
      <c r="C444" s="303" t="s">
        <v>2416</v>
      </c>
      <c r="D444" s="303" t="s">
        <v>2646</v>
      </c>
      <c r="E444" s="304" t="s">
        <v>3376</v>
      </c>
      <c r="F444" s="304" t="s">
        <v>457</v>
      </c>
      <c r="G444" s="304" t="s">
        <v>597</v>
      </c>
      <c r="H444" s="304" t="s">
        <v>598</v>
      </c>
      <c r="I444" s="303" t="s">
        <v>599</v>
      </c>
      <c r="J444" s="305" t="s">
        <v>3020</v>
      </c>
      <c r="K444" s="306">
        <v>2072919</v>
      </c>
      <c r="L444" s="268" t="s">
        <v>563</v>
      </c>
      <c r="M444" s="268"/>
      <c r="N444" s="268"/>
      <c r="O444" s="268"/>
      <c r="P444" s="270"/>
      <c r="Q444" s="270"/>
      <c r="R444" s="270"/>
      <c r="S444" s="271"/>
      <c r="T444" s="270" t="s">
        <v>600</v>
      </c>
      <c r="U444" s="272" t="s">
        <v>3020</v>
      </c>
      <c r="V444" s="268" t="s">
        <v>602</v>
      </c>
      <c r="W444" s="272"/>
      <c r="X444" s="273">
        <v>2072919</v>
      </c>
      <c r="Y444" s="273">
        <v>2072919</v>
      </c>
      <c r="Z444" s="273">
        <v>0</v>
      </c>
      <c r="AA444" s="273">
        <v>0</v>
      </c>
      <c r="AB444" s="274">
        <v>2072919</v>
      </c>
      <c r="AC444" s="274">
        <v>0</v>
      </c>
      <c r="AD444" s="269"/>
      <c r="AE444" s="269" t="s">
        <v>3021</v>
      </c>
      <c r="AF444"/>
      <c r="AG444"/>
      <c r="AH444"/>
      <c r="AI444"/>
    </row>
    <row r="445" spans="1:35" ht="33.75" x14ac:dyDescent="0.25">
      <c r="A445" s="303" t="s">
        <v>2961</v>
      </c>
      <c r="B445" s="303" t="s">
        <v>2415</v>
      </c>
      <c r="C445" s="303" t="s">
        <v>2416</v>
      </c>
      <c r="D445" s="303" t="s">
        <v>2646</v>
      </c>
      <c r="E445" s="304" t="s">
        <v>3378</v>
      </c>
      <c r="F445" s="304" t="s">
        <v>457</v>
      </c>
      <c r="G445" s="304" t="s">
        <v>597</v>
      </c>
      <c r="H445" s="304" t="s">
        <v>598</v>
      </c>
      <c r="I445" s="303" t="s">
        <v>599</v>
      </c>
      <c r="J445" s="305" t="s">
        <v>3020</v>
      </c>
      <c r="K445" s="306">
        <v>2072919</v>
      </c>
      <c r="L445" s="268" t="s">
        <v>563</v>
      </c>
      <c r="M445" s="268"/>
      <c r="N445" s="268"/>
      <c r="O445" s="268"/>
      <c r="P445" s="270"/>
      <c r="Q445" s="270"/>
      <c r="R445" s="270"/>
      <c r="S445" s="271"/>
      <c r="T445" s="270" t="s">
        <v>600</v>
      </c>
      <c r="U445" s="272" t="s">
        <v>3020</v>
      </c>
      <c r="V445" s="268" t="s">
        <v>602</v>
      </c>
      <c r="W445" s="272"/>
      <c r="X445" s="273">
        <v>2072919</v>
      </c>
      <c r="Y445" s="273">
        <v>2072919</v>
      </c>
      <c r="Z445" s="273">
        <v>0</v>
      </c>
      <c r="AA445" s="273">
        <v>0</v>
      </c>
      <c r="AB445" s="274">
        <v>2072919</v>
      </c>
      <c r="AC445" s="274">
        <v>0</v>
      </c>
      <c r="AD445" s="269"/>
      <c r="AE445" s="269" t="s">
        <v>3021</v>
      </c>
      <c r="AF445"/>
      <c r="AG445"/>
      <c r="AH445"/>
      <c r="AI445"/>
    </row>
    <row r="446" spans="1:35" ht="33.75" x14ac:dyDescent="0.25">
      <c r="A446" s="303" t="s">
        <v>2963</v>
      </c>
      <c r="B446" s="303" t="s">
        <v>2415</v>
      </c>
      <c r="C446" s="303" t="s">
        <v>2416</v>
      </c>
      <c r="D446" s="303" t="s">
        <v>2646</v>
      </c>
      <c r="E446" s="304" t="s">
        <v>3380</v>
      </c>
      <c r="F446" s="304" t="s">
        <v>457</v>
      </c>
      <c r="G446" s="304" t="s">
        <v>597</v>
      </c>
      <c r="H446" s="304" t="s">
        <v>598</v>
      </c>
      <c r="I446" s="303" t="s">
        <v>599</v>
      </c>
      <c r="J446" s="305" t="s">
        <v>3020</v>
      </c>
      <c r="K446" s="306">
        <v>2072919</v>
      </c>
      <c r="L446" s="268" t="s">
        <v>563</v>
      </c>
      <c r="M446" s="268"/>
      <c r="N446" s="268"/>
      <c r="O446" s="268"/>
      <c r="P446" s="270"/>
      <c r="Q446" s="270"/>
      <c r="R446" s="270"/>
      <c r="S446" s="271"/>
      <c r="T446" s="270" t="s">
        <v>600</v>
      </c>
      <c r="U446" s="272" t="s">
        <v>3020</v>
      </c>
      <c r="V446" s="268" t="s">
        <v>602</v>
      </c>
      <c r="W446" s="272"/>
      <c r="X446" s="273">
        <v>2072919</v>
      </c>
      <c r="Y446" s="273">
        <v>2072919</v>
      </c>
      <c r="Z446" s="273">
        <v>0</v>
      </c>
      <c r="AA446" s="273">
        <v>0</v>
      </c>
      <c r="AB446" s="274">
        <v>2072919</v>
      </c>
      <c r="AC446" s="274">
        <v>0</v>
      </c>
      <c r="AD446" s="269"/>
      <c r="AE446" s="269" t="s">
        <v>3021</v>
      </c>
      <c r="AF446"/>
      <c r="AG446"/>
      <c r="AH446"/>
      <c r="AI446"/>
    </row>
    <row r="447" spans="1:35" ht="33.75" x14ac:dyDescent="0.25">
      <c r="A447" s="303" t="s">
        <v>2965</v>
      </c>
      <c r="B447" s="303" t="s">
        <v>2415</v>
      </c>
      <c r="C447" s="303" t="s">
        <v>2416</v>
      </c>
      <c r="D447" s="303" t="s">
        <v>2646</v>
      </c>
      <c r="E447" s="304" t="s">
        <v>3382</v>
      </c>
      <c r="F447" s="304" t="s">
        <v>457</v>
      </c>
      <c r="G447" s="304" t="s">
        <v>597</v>
      </c>
      <c r="H447" s="304" t="s">
        <v>598</v>
      </c>
      <c r="I447" s="303" t="s">
        <v>599</v>
      </c>
      <c r="J447" s="305" t="s">
        <v>3020</v>
      </c>
      <c r="K447" s="306">
        <v>2072919</v>
      </c>
      <c r="L447" s="268" t="s">
        <v>563</v>
      </c>
      <c r="M447" s="268"/>
      <c r="N447" s="268"/>
      <c r="O447" s="268"/>
      <c r="P447" s="270"/>
      <c r="Q447" s="270"/>
      <c r="R447" s="270"/>
      <c r="S447" s="271"/>
      <c r="T447" s="270" t="s">
        <v>600</v>
      </c>
      <c r="U447" s="272" t="s">
        <v>3020</v>
      </c>
      <c r="V447" s="268" t="s">
        <v>602</v>
      </c>
      <c r="W447" s="272"/>
      <c r="X447" s="273">
        <v>2072919</v>
      </c>
      <c r="Y447" s="273">
        <v>2072919</v>
      </c>
      <c r="Z447" s="273">
        <v>0</v>
      </c>
      <c r="AA447" s="273">
        <v>0</v>
      </c>
      <c r="AB447" s="274">
        <v>2072919</v>
      </c>
      <c r="AC447" s="274">
        <v>0</v>
      </c>
      <c r="AD447" s="269"/>
      <c r="AE447" s="269" t="s">
        <v>3021</v>
      </c>
      <c r="AF447"/>
      <c r="AG447"/>
      <c r="AH447"/>
      <c r="AI447"/>
    </row>
    <row r="448" spans="1:35" ht="33.75" x14ac:dyDescent="0.25">
      <c r="A448" s="303" t="s">
        <v>2967</v>
      </c>
      <c r="B448" s="303" t="s">
        <v>2415</v>
      </c>
      <c r="C448" s="303" t="s">
        <v>2416</v>
      </c>
      <c r="D448" s="303" t="s">
        <v>2646</v>
      </c>
      <c r="E448" s="304" t="s">
        <v>3384</v>
      </c>
      <c r="F448" s="304" t="s">
        <v>457</v>
      </c>
      <c r="G448" s="304" t="s">
        <v>597</v>
      </c>
      <c r="H448" s="304" t="s">
        <v>598</v>
      </c>
      <c r="I448" s="303" t="s">
        <v>599</v>
      </c>
      <c r="J448" s="305" t="s">
        <v>3020</v>
      </c>
      <c r="K448" s="306">
        <v>2072919</v>
      </c>
      <c r="L448" s="268" t="s">
        <v>563</v>
      </c>
      <c r="M448" s="268"/>
      <c r="N448" s="268"/>
      <c r="O448" s="268"/>
      <c r="P448" s="270"/>
      <c r="Q448" s="270"/>
      <c r="R448" s="270"/>
      <c r="S448" s="271"/>
      <c r="T448" s="270" t="s">
        <v>600</v>
      </c>
      <c r="U448" s="272" t="s">
        <v>3020</v>
      </c>
      <c r="V448" s="268" t="s">
        <v>602</v>
      </c>
      <c r="W448" s="272"/>
      <c r="X448" s="273">
        <v>2072919</v>
      </c>
      <c r="Y448" s="273">
        <v>2072919</v>
      </c>
      <c r="Z448" s="273">
        <v>0</v>
      </c>
      <c r="AA448" s="273">
        <v>0</v>
      </c>
      <c r="AB448" s="274">
        <v>2072919</v>
      </c>
      <c r="AC448" s="274">
        <v>0</v>
      </c>
      <c r="AD448" s="269"/>
      <c r="AE448" s="269" t="s">
        <v>3021</v>
      </c>
      <c r="AF448"/>
      <c r="AG448"/>
      <c r="AH448"/>
      <c r="AI448"/>
    </row>
    <row r="449" spans="1:35" ht="33.75" x14ac:dyDescent="0.25">
      <c r="A449" s="303" t="s">
        <v>2969</v>
      </c>
      <c r="B449" s="303" t="s">
        <v>2415</v>
      </c>
      <c r="C449" s="303" t="s">
        <v>2416</v>
      </c>
      <c r="D449" s="303" t="s">
        <v>2646</v>
      </c>
      <c r="E449" s="304" t="s">
        <v>3386</v>
      </c>
      <c r="F449" s="304" t="s">
        <v>457</v>
      </c>
      <c r="G449" s="304" t="s">
        <v>597</v>
      </c>
      <c r="H449" s="304" t="s">
        <v>598</v>
      </c>
      <c r="I449" s="303" t="s">
        <v>599</v>
      </c>
      <c r="J449" s="305" t="s">
        <v>3020</v>
      </c>
      <c r="K449" s="306">
        <v>2072919</v>
      </c>
      <c r="L449" s="268" t="s">
        <v>563</v>
      </c>
      <c r="M449" s="268"/>
      <c r="N449" s="268"/>
      <c r="O449" s="268"/>
      <c r="P449" s="270"/>
      <c r="Q449" s="270"/>
      <c r="R449" s="270"/>
      <c r="S449" s="271"/>
      <c r="T449" s="270" t="s">
        <v>600</v>
      </c>
      <c r="U449" s="272" t="s">
        <v>3020</v>
      </c>
      <c r="V449" s="268" t="s">
        <v>602</v>
      </c>
      <c r="W449" s="272"/>
      <c r="X449" s="273">
        <v>2072919</v>
      </c>
      <c r="Y449" s="273">
        <v>2072919</v>
      </c>
      <c r="Z449" s="273">
        <v>0</v>
      </c>
      <c r="AA449" s="273">
        <v>0</v>
      </c>
      <c r="AB449" s="274">
        <v>2072919</v>
      </c>
      <c r="AC449" s="274">
        <v>0</v>
      </c>
      <c r="AD449" s="269"/>
      <c r="AE449" s="269" t="s">
        <v>3021</v>
      </c>
      <c r="AF449"/>
      <c r="AG449"/>
      <c r="AH449"/>
      <c r="AI449"/>
    </row>
    <row r="450" spans="1:35" ht="33.75" x14ac:dyDescent="0.25">
      <c r="A450" s="303" t="s">
        <v>2971</v>
      </c>
      <c r="B450" s="303" t="s">
        <v>2415</v>
      </c>
      <c r="C450" s="303" t="s">
        <v>2416</v>
      </c>
      <c r="D450" s="303" t="s">
        <v>2646</v>
      </c>
      <c r="E450" s="304" t="s">
        <v>3388</v>
      </c>
      <c r="F450" s="304" t="s">
        <v>457</v>
      </c>
      <c r="G450" s="304" t="s">
        <v>597</v>
      </c>
      <c r="H450" s="304" t="s">
        <v>598</v>
      </c>
      <c r="I450" s="303" t="s">
        <v>599</v>
      </c>
      <c r="J450" s="305" t="s">
        <v>3020</v>
      </c>
      <c r="K450" s="306">
        <v>2072919</v>
      </c>
      <c r="L450" s="268" t="s">
        <v>563</v>
      </c>
      <c r="M450" s="268"/>
      <c r="N450" s="268"/>
      <c r="O450" s="268"/>
      <c r="P450" s="270"/>
      <c r="Q450" s="270"/>
      <c r="R450" s="270"/>
      <c r="S450" s="271"/>
      <c r="T450" s="270" t="s">
        <v>600</v>
      </c>
      <c r="U450" s="272" t="s">
        <v>3020</v>
      </c>
      <c r="V450" s="268" t="s">
        <v>602</v>
      </c>
      <c r="W450" s="272"/>
      <c r="X450" s="273">
        <v>2072919</v>
      </c>
      <c r="Y450" s="273">
        <v>2072919</v>
      </c>
      <c r="Z450" s="273">
        <v>0</v>
      </c>
      <c r="AA450" s="273">
        <v>0</v>
      </c>
      <c r="AB450" s="274">
        <v>2072919</v>
      </c>
      <c r="AC450" s="274">
        <v>0</v>
      </c>
      <c r="AD450" s="269"/>
      <c r="AE450" s="269" t="s">
        <v>3021</v>
      </c>
      <c r="AF450"/>
      <c r="AG450"/>
      <c r="AH450"/>
      <c r="AI450"/>
    </row>
    <row r="451" spans="1:35" ht="33.75" x14ac:dyDescent="0.25">
      <c r="A451" s="303" t="s">
        <v>2973</v>
      </c>
      <c r="B451" s="303" t="s">
        <v>2415</v>
      </c>
      <c r="C451" s="303" t="s">
        <v>2416</v>
      </c>
      <c r="D451" s="303" t="s">
        <v>2646</v>
      </c>
      <c r="E451" s="304" t="s">
        <v>3390</v>
      </c>
      <c r="F451" s="304" t="s">
        <v>457</v>
      </c>
      <c r="G451" s="304" t="s">
        <v>597</v>
      </c>
      <c r="H451" s="304" t="s">
        <v>598</v>
      </c>
      <c r="I451" s="303" t="s">
        <v>599</v>
      </c>
      <c r="J451" s="305" t="s">
        <v>3020</v>
      </c>
      <c r="K451" s="306">
        <v>2072919</v>
      </c>
      <c r="L451" s="268" t="s">
        <v>563</v>
      </c>
      <c r="M451" s="268"/>
      <c r="N451" s="268"/>
      <c r="O451" s="268"/>
      <c r="P451" s="270"/>
      <c r="Q451" s="270"/>
      <c r="R451" s="270"/>
      <c r="S451" s="271"/>
      <c r="T451" s="270" t="s">
        <v>600</v>
      </c>
      <c r="U451" s="272" t="s">
        <v>3020</v>
      </c>
      <c r="V451" s="268" t="s">
        <v>602</v>
      </c>
      <c r="W451" s="272"/>
      <c r="X451" s="273">
        <v>2072919</v>
      </c>
      <c r="Y451" s="273">
        <v>2072919</v>
      </c>
      <c r="Z451" s="273">
        <v>0</v>
      </c>
      <c r="AA451" s="273">
        <v>0</v>
      </c>
      <c r="AB451" s="274">
        <v>2072919</v>
      </c>
      <c r="AC451" s="274">
        <v>0</v>
      </c>
      <c r="AD451" s="269"/>
      <c r="AE451" s="269" t="s">
        <v>3021</v>
      </c>
      <c r="AF451"/>
      <c r="AG451"/>
      <c r="AH451"/>
      <c r="AI451"/>
    </row>
    <row r="452" spans="1:35" ht="33.75" x14ac:dyDescent="0.25">
      <c r="A452" s="303" t="s">
        <v>2975</v>
      </c>
      <c r="B452" s="303" t="s">
        <v>2415</v>
      </c>
      <c r="C452" s="303" t="s">
        <v>2416</v>
      </c>
      <c r="D452" s="303" t="s">
        <v>2646</v>
      </c>
      <c r="E452" s="304" t="s">
        <v>3392</v>
      </c>
      <c r="F452" s="304" t="s">
        <v>457</v>
      </c>
      <c r="G452" s="304" t="s">
        <v>597</v>
      </c>
      <c r="H452" s="304" t="s">
        <v>598</v>
      </c>
      <c r="I452" s="303" t="s">
        <v>599</v>
      </c>
      <c r="J452" s="305" t="s">
        <v>3020</v>
      </c>
      <c r="K452" s="306">
        <v>2072919</v>
      </c>
      <c r="L452" s="268" t="s">
        <v>563</v>
      </c>
      <c r="M452" s="268"/>
      <c r="N452" s="268"/>
      <c r="O452" s="268"/>
      <c r="P452" s="270"/>
      <c r="Q452" s="270"/>
      <c r="R452" s="270"/>
      <c r="S452" s="271"/>
      <c r="T452" s="270" t="s">
        <v>600</v>
      </c>
      <c r="U452" s="272" t="s">
        <v>3020</v>
      </c>
      <c r="V452" s="268" t="s">
        <v>602</v>
      </c>
      <c r="W452" s="272"/>
      <c r="X452" s="273">
        <v>2072919</v>
      </c>
      <c r="Y452" s="273">
        <v>2072919</v>
      </c>
      <c r="Z452" s="273">
        <v>0</v>
      </c>
      <c r="AA452" s="273">
        <v>0</v>
      </c>
      <c r="AB452" s="274">
        <v>2072919</v>
      </c>
      <c r="AC452" s="274">
        <v>0</v>
      </c>
      <c r="AD452" s="269"/>
      <c r="AE452" s="269" t="s">
        <v>3021</v>
      </c>
      <c r="AF452"/>
      <c r="AG452"/>
      <c r="AH452"/>
      <c r="AI452"/>
    </row>
    <row r="453" spans="1:35" ht="33.75" x14ac:dyDescent="0.25">
      <c r="A453" s="303" t="s">
        <v>2977</v>
      </c>
      <c r="B453" s="303" t="s">
        <v>2415</v>
      </c>
      <c r="C453" s="303" t="s">
        <v>2416</v>
      </c>
      <c r="D453" s="303" t="s">
        <v>2646</v>
      </c>
      <c r="E453" s="304" t="s">
        <v>3394</v>
      </c>
      <c r="F453" s="304" t="s">
        <v>457</v>
      </c>
      <c r="G453" s="304" t="s">
        <v>597</v>
      </c>
      <c r="H453" s="304" t="s">
        <v>598</v>
      </c>
      <c r="I453" s="303" t="s">
        <v>599</v>
      </c>
      <c r="J453" s="305" t="s">
        <v>3020</v>
      </c>
      <c r="K453" s="306">
        <v>2072919</v>
      </c>
      <c r="L453" s="268" t="s">
        <v>563</v>
      </c>
      <c r="M453" s="268"/>
      <c r="N453" s="268"/>
      <c r="O453" s="268"/>
      <c r="P453" s="270"/>
      <c r="Q453" s="270"/>
      <c r="R453" s="270"/>
      <c r="S453" s="271"/>
      <c r="T453" s="270" t="s">
        <v>600</v>
      </c>
      <c r="U453" s="272" t="s">
        <v>3020</v>
      </c>
      <c r="V453" s="268" t="s">
        <v>602</v>
      </c>
      <c r="W453" s="272"/>
      <c r="X453" s="273">
        <v>2072919</v>
      </c>
      <c r="Y453" s="273">
        <v>2072919</v>
      </c>
      <c r="Z453" s="273">
        <v>0</v>
      </c>
      <c r="AA453" s="273">
        <v>0</v>
      </c>
      <c r="AB453" s="274">
        <v>2072919</v>
      </c>
      <c r="AC453" s="274">
        <v>0</v>
      </c>
      <c r="AD453" s="269"/>
      <c r="AE453" s="269" t="s">
        <v>3021</v>
      </c>
      <c r="AF453"/>
      <c r="AG453"/>
      <c r="AH453"/>
      <c r="AI453"/>
    </row>
    <row r="454" spans="1:35" ht="33.75" x14ac:dyDescent="0.25">
      <c r="A454" s="303" t="s">
        <v>2979</v>
      </c>
      <c r="B454" s="303" t="s">
        <v>2415</v>
      </c>
      <c r="C454" s="303" t="s">
        <v>2416</v>
      </c>
      <c r="D454" s="303" t="s">
        <v>2646</v>
      </c>
      <c r="E454" s="304" t="s">
        <v>3396</v>
      </c>
      <c r="F454" s="304" t="s">
        <v>457</v>
      </c>
      <c r="G454" s="304" t="s">
        <v>597</v>
      </c>
      <c r="H454" s="304" t="s">
        <v>598</v>
      </c>
      <c r="I454" s="303" t="s">
        <v>599</v>
      </c>
      <c r="J454" s="305" t="s">
        <v>3020</v>
      </c>
      <c r="K454" s="306">
        <v>2072919</v>
      </c>
      <c r="L454" s="268" t="s">
        <v>563</v>
      </c>
      <c r="M454" s="268"/>
      <c r="N454" s="268"/>
      <c r="O454" s="268"/>
      <c r="P454" s="270"/>
      <c r="Q454" s="270"/>
      <c r="R454" s="270"/>
      <c r="S454" s="271"/>
      <c r="T454" s="270" t="s">
        <v>600</v>
      </c>
      <c r="U454" s="272" t="s">
        <v>3020</v>
      </c>
      <c r="V454" s="268" t="s">
        <v>602</v>
      </c>
      <c r="W454" s="272"/>
      <c r="X454" s="273">
        <v>2072919</v>
      </c>
      <c r="Y454" s="273">
        <v>2072919</v>
      </c>
      <c r="Z454" s="273">
        <v>0</v>
      </c>
      <c r="AA454" s="273">
        <v>0</v>
      </c>
      <c r="AB454" s="274">
        <v>2072919</v>
      </c>
      <c r="AC454" s="274">
        <v>0</v>
      </c>
      <c r="AD454" s="269"/>
      <c r="AE454" s="269" t="s">
        <v>3021</v>
      </c>
      <c r="AF454"/>
      <c r="AG454"/>
      <c r="AH454"/>
      <c r="AI454"/>
    </row>
    <row r="455" spans="1:35" ht="33.75" x14ac:dyDescent="0.25">
      <c r="A455" s="303" t="s">
        <v>2981</v>
      </c>
      <c r="B455" s="303" t="s">
        <v>2415</v>
      </c>
      <c r="C455" s="303" t="s">
        <v>2416</v>
      </c>
      <c r="D455" s="303" t="s">
        <v>2646</v>
      </c>
      <c r="E455" s="304" t="s">
        <v>3398</v>
      </c>
      <c r="F455" s="304" t="s">
        <v>457</v>
      </c>
      <c r="G455" s="304" t="s">
        <v>597</v>
      </c>
      <c r="H455" s="304" t="s">
        <v>598</v>
      </c>
      <c r="I455" s="303" t="s">
        <v>599</v>
      </c>
      <c r="J455" s="305" t="s">
        <v>3020</v>
      </c>
      <c r="K455" s="306">
        <v>2072919</v>
      </c>
      <c r="L455" s="268" t="s">
        <v>563</v>
      </c>
      <c r="M455" s="268"/>
      <c r="N455" s="268"/>
      <c r="O455" s="268"/>
      <c r="P455" s="270"/>
      <c r="Q455" s="270"/>
      <c r="R455" s="270"/>
      <c r="S455" s="271"/>
      <c r="T455" s="270" t="s">
        <v>600</v>
      </c>
      <c r="U455" s="272" t="s">
        <v>3020</v>
      </c>
      <c r="V455" s="268" t="s">
        <v>602</v>
      </c>
      <c r="W455" s="272"/>
      <c r="X455" s="273">
        <v>2072919</v>
      </c>
      <c r="Y455" s="273">
        <v>2072919</v>
      </c>
      <c r="Z455" s="273">
        <v>0</v>
      </c>
      <c r="AA455" s="273">
        <v>0</v>
      </c>
      <c r="AB455" s="274">
        <v>2072919</v>
      </c>
      <c r="AC455" s="274">
        <v>0</v>
      </c>
      <c r="AD455" s="269"/>
      <c r="AE455" s="269" t="s">
        <v>3021</v>
      </c>
      <c r="AF455"/>
      <c r="AG455"/>
      <c r="AH455"/>
      <c r="AI455"/>
    </row>
    <row r="456" spans="1:35" ht="33.75" x14ac:dyDescent="0.25">
      <c r="A456" s="303" t="s">
        <v>2983</v>
      </c>
      <c r="B456" s="303" t="s">
        <v>2415</v>
      </c>
      <c r="C456" s="303" t="s">
        <v>2416</v>
      </c>
      <c r="D456" s="303" t="s">
        <v>2646</v>
      </c>
      <c r="E456" s="304" t="s">
        <v>3400</v>
      </c>
      <c r="F456" s="304" t="s">
        <v>457</v>
      </c>
      <c r="G456" s="304" t="s">
        <v>597</v>
      </c>
      <c r="H456" s="304" t="s">
        <v>598</v>
      </c>
      <c r="I456" s="303" t="s">
        <v>599</v>
      </c>
      <c r="J456" s="305" t="s">
        <v>3020</v>
      </c>
      <c r="K456" s="306">
        <v>2072919</v>
      </c>
      <c r="L456" s="268" t="s">
        <v>563</v>
      </c>
      <c r="M456" s="268"/>
      <c r="N456" s="268"/>
      <c r="O456" s="268"/>
      <c r="P456" s="270"/>
      <c r="Q456" s="270"/>
      <c r="R456" s="270"/>
      <c r="S456" s="271"/>
      <c r="T456" s="270" t="s">
        <v>600</v>
      </c>
      <c r="U456" s="272" t="s">
        <v>3020</v>
      </c>
      <c r="V456" s="268" t="s">
        <v>602</v>
      </c>
      <c r="W456" s="272"/>
      <c r="X456" s="273">
        <v>2072919</v>
      </c>
      <c r="Y456" s="273">
        <v>2072919</v>
      </c>
      <c r="Z456" s="273">
        <v>0</v>
      </c>
      <c r="AA456" s="273">
        <v>0</v>
      </c>
      <c r="AB456" s="274">
        <v>2072919</v>
      </c>
      <c r="AC456" s="274">
        <v>0</v>
      </c>
      <c r="AD456" s="269"/>
      <c r="AE456" s="269" t="s">
        <v>3021</v>
      </c>
      <c r="AF456"/>
      <c r="AG456"/>
      <c r="AH456"/>
      <c r="AI456"/>
    </row>
    <row r="457" spans="1:35" ht="33.75" x14ac:dyDescent="0.25">
      <c r="A457" s="303" t="s">
        <v>2985</v>
      </c>
      <c r="B457" s="303" t="s">
        <v>2415</v>
      </c>
      <c r="C457" s="303" t="s">
        <v>2416</v>
      </c>
      <c r="D457" s="303" t="s">
        <v>2646</v>
      </c>
      <c r="E457" s="304" t="s">
        <v>3402</v>
      </c>
      <c r="F457" s="304" t="s">
        <v>457</v>
      </c>
      <c r="G457" s="304" t="s">
        <v>597</v>
      </c>
      <c r="H457" s="304" t="s">
        <v>598</v>
      </c>
      <c r="I457" s="303" t="s">
        <v>599</v>
      </c>
      <c r="J457" s="305" t="s">
        <v>3020</v>
      </c>
      <c r="K457" s="306">
        <v>2072919</v>
      </c>
      <c r="L457" s="268" t="s">
        <v>563</v>
      </c>
      <c r="M457" s="268"/>
      <c r="N457" s="268"/>
      <c r="O457" s="268"/>
      <c r="P457" s="270"/>
      <c r="Q457" s="270"/>
      <c r="R457" s="270"/>
      <c r="S457" s="271"/>
      <c r="T457" s="270" t="s">
        <v>600</v>
      </c>
      <c r="U457" s="272" t="s">
        <v>3020</v>
      </c>
      <c r="V457" s="268" t="s">
        <v>602</v>
      </c>
      <c r="W457" s="272"/>
      <c r="X457" s="273">
        <v>2072919</v>
      </c>
      <c r="Y457" s="273">
        <v>2072919</v>
      </c>
      <c r="Z457" s="273">
        <v>0</v>
      </c>
      <c r="AA457" s="273">
        <v>0</v>
      </c>
      <c r="AB457" s="274">
        <v>2072919</v>
      </c>
      <c r="AC457" s="274">
        <v>0</v>
      </c>
      <c r="AD457" s="269"/>
      <c r="AE457" s="269" t="s">
        <v>3021</v>
      </c>
      <c r="AF457"/>
      <c r="AG457"/>
      <c r="AH457"/>
      <c r="AI457"/>
    </row>
    <row r="458" spans="1:35" ht="33.75" x14ac:dyDescent="0.25">
      <c r="A458" s="303" t="s">
        <v>2987</v>
      </c>
      <c r="B458" s="303" t="s">
        <v>2415</v>
      </c>
      <c r="C458" s="303" t="s">
        <v>2416</v>
      </c>
      <c r="D458" s="303" t="s">
        <v>2646</v>
      </c>
      <c r="E458" s="304" t="s">
        <v>3404</v>
      </c>
      <c r="F458" s="304" t="s">
        <v>457</v>
      </c>
      <c r="G458" s="304" t="s">
        <v>597</v>
      </c>
      <c r="H458" s="304" t="s">
        <v>598</v>
      </c>
      <c r="I458" s="303" t="s">
        <v>599</v>
      </c>
      <c r="J458" s="305" t="s">
        <v>3020</v>
      </c>
      <c r="K458" s="306">
        <v>2072919</v>
      </c>
      <c r="L458" s="268" t="s">
        <v>563</v>
      </c>
      <c r="M458" s="268"/>
      <c r="N458" s="268"/>
      <c r="O458" s="268"/>
      <c r="P458" s="270"/>
      <c r="Q458" s="270"/>
      <c r="R458" s="270"/>
      <c r="S458" s="271"/>
      <c r="T458" s="270" t="s">
        <v>600</v>
      </c>
      <c r="U458" s="272" t="s">
        <v>3020</v>
      </c>
      <c r="V458" s="268" t="s">
        <v>602</v>
      </c>
      <c r="W458" s="272"/>
      <c r="X458" s="273">
        <v>2072919</v>
      </c>
      <c r="Y458" s="273">
        <v>2072919</v>
      </c>
      <c r="Z458" s="273">
        <v>0</v>
      </c>
      <c r="AA458" s="273">
        <v>0</v>
      </c>
      <c r="AB458" s="274">
        <v>2072919</v>
      </c>
      <c r="AC458" s="274">
        <v>0</v>
      </c>
      <c r="AD458" s="269"/>
      <c r="AE458" s="269" t="s">
        <v>3021</v>
      </c>
      <c r="AF458"/>
      <c r="AG458"/>
      <c r="AH458"/>
      <c r="AI458"/>
    </row>
    <row r="459" spans="1:35" ht="33.75" x14ac:dyDescent="0.25">
      <c r="A459" s="303" t="s">
        <v>2989</v>
      </c>
      <c r="B459" s="303" t="s">
        <v>2415</v>
      </c>
      <c r="C459" s="303" t="s">
        <v>2416</v>
      </c>
      <c r="D459" s="303" t="s">
        <v>2646</v>
      </c>
      <c r="E459" s="304" t="s">
        <v>3406</v>
      </c>
      <c r="F459" s="304" t="s">
        <v>457</v>
      </c>
      <c r="G459" s="304" t="s">
        <v>597</v>
      </c>
      <c r="H459" s="304" t="s">
        <v>598</v>
      </c>
      <c r="I459" s="303" t="s">
        <v>599</v>
      </c>
      <c r="J459" s="305" t="s">
        <v>3020</v>
      </c>
      <c r="K459" s="306">
        <v>2072919</v>
      </c>
      <c r="L459" s="268" t="s">
        <v>563</v>
      </c>
      <c r="M459" s="268"/>
      <c r="N459" s="268"/>
      <c r="O459" s="268"/>
      <c r="P459" s="270"/>
      <c r="Q459" s="270"/>
      <c r="R459" s="270"/>
      <c r="S459" s="271"/>
      <c r="T459" s="270" t="s">
        <v>600</v>
      </c>
      <c r="U459" s="272" t="s">
        <v>3020</v>
      </c>
      <c r="V459" s="268" t="s">
        <v>602</v>
      </c>
      <c r="W459" s="272"/>
      <c r="X459" s="273">
        <v>2072919</v>
      </c>
      <c r="Y459" s="273">
        <v>2072919</v>
      </c>
      <c r="Z459" s="273">
        <v>0</v>
      </c>
      <c r="AA459" s="273">
        <v>0</v>
      </c>
      <c r="AB459" s="274">
        <v>2072919</v>
      </c>
      <c r="AC459" s="274">
        <v>0</v>
      </c>
      <c r="AD459" s="269"/>
      <c r="AE459" s="269" t="s">
        <v>3021</v>
      </c>
      <c r="AF459"/>
      <c r="AG459"/>
      <c r="AH459"/>
      <c r="AI459"/>
    </row>
    <row r="460" spans="1:35" ht="33.75" x14ac:dyDescent="0.25">
      <c r="A460" s="303" t="s">
        <v>2991</v>
      </c>
      <c r="B460" s="303" t="s">
        <v>2415</v>
      </c>
      <c r="C460" s="303" t="s">
        <v>2416</v>
      </c>
      <c r="D460" s="303" t="s">
        <v>2646</v>
      </c>
      <c r="E460" s="304" t="s">
        <v>3408</v>
      </c>
      <c r="F460" s="304" t="s">
        <v>457</v>
      </c>
      <c r="G460" s="304" t="s">
        <v>597</v>
      </c>
      <c r="H460" s="304" t="s">
        <v>598</v>
      </c>
      <c r="I460" s="303" t="s">
        <v>599</v>
      </c>
      <c r="J460" s="305" t="s">
        <v>3020</v>
      </c>
      <c r="K460" s="306">
        <v>2072919</v>
      </c>
      <c r="L460" s="268" t="s">
        <v>563</v>
      </c>
      <c r="M460" s="268"/>
      <c r="N460" s="268"/>
      <c r="O460" s="268"/>
      <c r="P460" s="270"/>
      <c r="Q460" s="270"/>
      <c r="R460" s="270"/>
      <c r="S460" s="271"/>
      <c r="T460" s="270" t="s">
        <v>600</v>
      </c>
      <c r="U460" s="272" t="s">
        <v>3020</v>
      </c>
      <c r="V460" s="268" t="s">
        <v>602</v>
      </c>
      <c r="W460" s="272"/>
      <c r="X460" s="273">
        <v>2072919</v>
      </c>
      <c r="Y460" s="273">
        <v>2072919</v>
      </c>
      <c r="Z460" s="273">
        <v>0</v>
      </c>
      <c r="AA460" s="273">
        <v>0</v>
      </c>
      <c r="AB460" s="274">
        <v>2072919</v>
      </c>
      <c r="AC460" s="274">
        <v>0</v>
      </c>
      <c r="AD460" s="269"/>
      <c r="AE460" s="269" t="s">
        <v>3021</v>
      </c>
      <c r="AF460"/>
      <c r="AG460"/>
      <c r="AH460"/>
      <c r="AI460"/>
    </row>
    <row r="461" spans="1:35" ht="33.75" x14ac:dyDescent="0.25">
      <c r="A461" s="303" t="s">
        <v>2993</v>
      </c>
      <c r="B461" s="303" t="s">
        <v>2415</v>
      </c>
      <c r="C461" s="303" t="s">
        <v>2416</v>
      </c>
      <c r="D461" s="303" t="s">
        <v>2646</v>
      </c>
      <c r="E461" s="304" t="s">
        <v>3410</v>
      </c>
      <c r="F461" s="304" t="s">
        <v>457</v>
      </c>
      <c r="G461" s="304" t="s">
        <v>597</v>
      </c>
      <c r="H461" s="304" t="s">
        <v>598</v>
      </c>
      <c r="I461" s="303" t="s">
        <v>599</v>
      </c>
      <c r="J461" s="305" t="s">
        <v>3020</v>
      </c>
      <c r="K461" s="306">
        <v>2072919</v>
      </c>
      <c r="L461" s="268" t="s">
        <v>563</v>
      </c>
      <c r="M461" s="268"/>
      <c r="N461" s="268"/>
      <c r="O461" s="268"/>
      <c r="P461" s="270"/>
      <c r="Q461" s="270"/>
      <c r="R461" s="270"/>
      <c r="S461" s="271"/>
      <c r="T461" s="270" t="s">
        <v>600</v>
      </c>
      <c r="U461" s="272" t="s">
        <v>3020</v>
      </c>
      <c r="V461" s="268" t="s">
        <v>602</v>
      </c>
      <c r="W461" s="272"/>
      <c r="X461" s="273">
        <v>2072919</v>
      </c>
      <c r="Y461" s="273">
        <v>2072919</v>
      </c>
      <c r="Z461" s="273">
        <v>0</v>
      </c>
      <c r="AA461" s="273">
        <v>0</v>
      </c>
      <c r="AB461" s="274">
        <v>2072919</v>
      </c>
      <c r="AC461" s="274">
        <v>0</v>
      </c>
      <c r="AD461" s="269"/>
      <c r="AE461" s="269" t="s">
        <v>3021</v>
      </c>
      <c r="AF461"/>
      <c r="AG461"/>
      <c r="AH461"/>
      <c r="AI461"/>
    </row>
    <row r="462" spans="1:35" ht="33.75" x14ac:dyDescent="0.25">
      <c r="A462" s="303" t="s">
        <v>2995</v>
      </c>
      <c r="B462" s="303" t="s">
        <v>2415</v>
      </c>
      <c r="C462" s="303" t="s">
        <v>2416</v>
      </c>
      <c r="D462" s="303" t="s">
        <v>2646</v>
      </c>
      <c r="E462" s="304" t="s">
        <v>3412</v>
      </c>
      <c r="F462" s="304" t="s">
        <v>457</v>
      </c>
      <c r="G462" s="304" t="s">
        <v>597</v>
      </c>
      <c r="H462" s="304" t="s">
        <v>598</v>
      </c>
      <c r="I462" s="303" t="s">
        <v>599</v>
      </c>
      <c r="J462" s="305" t="s">
        <v>3020</v>
      </c>
      <c r="K462" s="306">
        <v>2072919</v>
      </c>
      <c r="L462" s="268" t="s">
        <v>563</v>
      </c>
      <c r="M462" s="268"/>
      <c r="N462" s="268"/>
      <c r="O462" s="268"/>
      <c r="P462" s="270"/>
      <c r="Q462" s="270"/>
      <c r="R462" s="270"/>
      <c r="S462" s="271"/>
      <c r="T462" s="270" t="s">
        <v>600</v>
      </c>
      <c r="U462" s="272" t="s">
        <v>3020</v>
      </c>
      <c r="V462" s="268" t="s">
        <v>602</v>
      </c>
      <c r="W462" s="272"/>
      <c r="X462" s="273">
        <v>2072919</v>
      </c>
      <c r="Y462" s="273">
        <v>2072919</v>
      </c>
      <c r="Z462" s="273">
        <v>0</v>
      </c>
      <c r="AA462" s="273">
        <v>0</v>
      </c>
      <c r="AB462" s="274">
        <v>2072919</v>
      </c>
      <c r="AC462" s="274">
        <v>0</v>
      </c>
      <c r="AD462" s="269"/>
      <c r="AE462" s="269" t="s">
        <v>3021</v>
      </c>
      <c r="AF462"/>
      <c r="AG462"/>
      <c r="AH462"/>
      <c r="AI462"/>
    </row>
    <row r="463" spans="1:35" ht="33.75" x14ac:dyDescent="0.25">
      <c r="A463" s="303" t="s">
        <v>2997</v>
      </c>
      <c r="B463" s="303" t="s">
        <v>2415</v>
      </c>
      <c r="C463" s="303" t="s">
        <v>2416</v>
      </c>
      <c r="D463" s="303" t="s">
        <v>2646</v>
      </c>
      <c r="E463" s="304" t="s">
        <v>3414</v>
      </c>
      <c r="F463" s="304" t="s">
        <v>457</v>
      </c>
      <c r="G463" s="304" t="s">
        <v>597</v>
      </c>
      <c r="H463" s="304" t="s">
        <v>598</v>
      </c>
      <c r="I463" s="303" t="s">
        <v>599</v>
      </c>
      <c r="J463" s="305" t="s">
        <v>3020</v>
      </c>
      <c r="K463" s="306">
        <v>2072919</v>
      </c>
      <c r="L463" s="268" t="s">
        <v>563</v>
      </c>
      <c r="M463" s="268"/>
      <c r="N463" s="268"/>
      <c r="O463" s="268"/>
      <c r="P463" s="270"/>
      <c r="Q463" s="270"/>
      <c r="R463" s="270"/>
      <c r="S463" s="271"/>
      <c r="T463" s="270" t="s">
        <v>600</v>
      </c>
      <c r="U463" s="272" t="s">
        <v>3020</v>
      </c>
      <c r="V463" s="268" t="s">
        <v>602</v>
      </c>
      <c r="W463" s="272"/>
      <c r="X463" s="273">
        <v>2072919</v>
      </c>
      <c r="Y463" s="273">
        <v>2072919</v>
      </c>
      <c r="Z463" s="273">
        <v>0</v>
      </c>
      <c r="AA463" s="273">
        <v>0</v>
      </c>
      <c r="AB463" s="274">
        <v>2072919</v>
      </c>
      <c r="AC463" s="274">
        <v>0</v>
      </c>
      <c r="AD463" s="269"/>
      <c r="AE463" s="269" t="s">
        <v>3021</v>
      </c>
      <c r="AF463"/>
      <c r="AG463"/>
      <c r="AH463"/>
      <c r="AI463"/>
    </row>
    <row r="464" spans="1:35" ht="33.75" x14ac:dyDescent="0.25">
      <c r="A464" s="303" t="s">
        <v>2999</v>
      </c>
      <c r="B464" s="303" t="s">
        <v>2415</v>
      </c>
      <c r="C464" s="303" t="s">
        <v>2416</v>
      </c>
      <c r="D464" s="303" t="s">
        <v>2646</v>
      </c>
      <c r="E464" s="304" t="s">
        <v>3416</v>
      </c>
      <c r="F464" s="304" t="s">
        <v>457</v>
      </c>
      <c r="G464" s="304" t="s">
        <v>597</v>
      </c>
      <c r="H464" s="304" t="s">
        <v>598</v>
      </c>
      <c r="I464" s="303" t="s">
        <v>599</v>
      </c>
      <c r="J464" s="305" t="s">
        <v>3020</v>
      </c>
      <c r="K464" s="306">
        <v>2072919</v>
      </c>
      <c r="L464" s="268" t="s">
        <v>563</v>
      </c>
      <c r="M464" s="268"/>
      <c r="N464" s="268"/>
      <c r="O464" s="268"/>
      <c r="P464" s="270"/>
      <c r="Q464" s="270"/>
      <c r="R464" s="270"/>
      <c r="S464" s="271"/>
      <c r="T464" s="270" t="s">
        <v>600</v>
      </c>
      <c r="U464" s="272" t="s">
        <v>3020</v>
      </c>
      <c r="V464" s="268" t="s">
        <v>602</v>
      </c>
      <c r="W464" s="272"/>
      <c r="X464" s="273">
        <v>2072919</v>
      </c>
      <c r="Y464" s="273">
        <v>2072919</v>
      </c>
      <c r="Z464" s="273">
        <v>0</v>
      </c>
      <c r="AA464" s="273">
        <v>0</v>
      </c>
      <c r="AB464" s="274">
        <v>2072919</v>
      </c>
      <c r="AC464" s="274">
        <v>0</v>
      </c>
      <c r="AD464" s="269"/>
      <c r="AE464" s="269" t="s">
        <v>3021</v>
      </c>
      <c r="AF464"/>
      <c r="AG464"/>
      <c r="AH464"/>
      <c r="AI464"/>
    </row>
    <row r="465" spans="1:35" ht="33.75" x14ac:dyDescent="0.25">
      <c r="A465" s="303" t="s">
        <v>3001</v>
      </c>
      <c r="B465" s="303" t="s">
        <v>2415</v>
      </c>
      <c r="C465" s="303" t="s">
        <v>2416</v>
      </c>
      <c r="D465" s="303" t="s">
        <v>2646</v>
      </c>
      <c r="E465" s="304" t="s">
        <v>3418</v>
      </c>
      <c r="F465" s="304" t="s">
        <v>457</v>
      </c>
      <c r="G465" s="304" t="s">
        <v>597</v>
      </c>
      <c r="H465" s="304" t="s">
        <v>598</v>
      </c>
      <c r="I465" s="303" t="s">
        <v>599</v>
      </c>
      <c r="J465" s="305" t="s">
        <v>3020</v>
      </c>
      <c r="K465" s="306">
        <v>2072919</v>
      </c>
      <c r="L465" s="268" t="s">
        <v>563</v>
      </c>
      <c r="M465" s="268"/>
      <c r="N465" s="268"/>
      <c r="O465" s="268"/>
      <c r="P465" s="270"/>
      <c r="Q465" s="270"/>
      <c r="R465" s="270"/>
      <c r="S465" s="271"/>
      <c r="T465" s="270" t="s">
        <v>600</v>
      </c>
      <c r="U465" s="272" t="s">
        <v>3020</v>
      </c>
      <c r="V465" s="268" t="s">
        <v>602</v>
      </c>
      <c r="W465" s="272"/>
      <c r="X465" s="273">
        <v>2072919</v>
      </c>
      <c r="Y465" s="273">
        <v>2072919</v>
      </c>
      <c r="Z465" s="273">
        <v>0</v>
      </c>
      <c r="AA465" s="273">
        <v>0</v>
      </c>
      <c r="AB465" s="274">
        <v>2072919</v>
      </c>
      <c r="AC465" s="274">
        <v>0</v>
      </c>
      <c r="AD465" s="269"/>
      <c r="AE465" s="269" t="s">
        <v>3021</v>
      </c>
      <c r="AF465"/>
      <c r="AG465"/>
      <c r="AH465"/>
      <c r="AI465"/>
    </row>
    <row r="466" spans="1:35" ht="33.75" x14ac:dyDescent="0.25">
      <c r="A466" s="303" t="s">
        <v>3003</v>
      </c>
      <c r="B466" s="303" t="s">
        <v>2415</v>
      </c>
      <c r="C466" s="303" t="s">
        <v>2416</v>
      </c>
      <c r="D466" s="303" t="s">
        <v>2646</v>
      </c>
      <c r="E466" s="304" t="s">
        <v>3420</v>
      </c>
      <c r="F466" s="304" t="s">
        <v>457</v>
      </c>
      <c r="G466" s="304" t="s">
        <v>597</v>
      </c>
      <c r="H466" s="304" t="s">
        <v>598</v>
      </c>
      <c r="I466" s="303" t="s">
        <v>599</v>
      </c>
      <c r="J466" s="305" t="s">
        <v>3020</v>
      </c>
      <c r="K466" s="306">
        <v>2072919</v>
      </c>
      <c r="L466" s="268" t="s">
        <v>563</v>
      </c>
      <c r="M466" s="268"/>
      <c r="N466" s="268"/>
      <c r="O466" s="268"/>
      <c r="P466" s="270"/>
      <c r="Q466" s="270"/>
      <c r="R466" s="270"/>
      <c r="S466" s="271"/>
      <c r="T466" s="270" t="s">
        <v>600</v>
      </c>
      <c r="U466" s="272" t="s">
        <v>3020</v>
      </c>
      <c r="V466" s="268" t="s">
        <v>602</v>
      </c>
      <c r="W466" s="272"/>
      <c r="X466" s="273">
        <v>2072919</v>
      </c>
      <c r="Y466" s="273">
        <v>2072919</v>
      </c>
      <c r="Z466" s="273">
        <v>0</v>
      </c>
      <c r="AA466" s="273">
        <v>0</v>
      </c>
      <c r="AB466" s="274">
        <v>2072919</v>
      </c>
      <c r="AC466" s="274">
        <v>0</v>
      </c>
      <c r="AD466" s="269"/>
      <c r="AE466" s="269" t="s">
        <v>3021</v>
      </c>
      <c r="AF466"/>
      <c r="AG466"/>
      <c r="AH466"/>
      <c r="AI466"/>
    </row>
    <row r="467" spans="1:35" ht="33.75" x14ac:dyDescent="0.25">
      <c r="A467" s="303" t="s">
        <v>3005</v>
      </c>
      <c r="B467" s="303" t="s">
        <v>2415</v>
      </c>
      <c r="C467" s="303" t="s">
        <v>2416</v>
      </c>
      <c r="D467" s="303" t="s">
        <v>2646</v>
      </c>
      <c r="E467" s="304" t="s">
        <v>3422</v>
      </c>
      <c r="F467" s="304" t="s">
        <v>457</v>
      </c>
      <c r="G467" s="304" t="s">
        <v>597</v>
      </c>
      <c r="H467" s="304" t="s">
        <v>598</v>
      </c>
      <c r="I467" s="303" t="s">
        <v>599</v>
      </c>
      <c r="J467" s="305" t="s">
        <v>3020</v>
      </c>
      <c r="K467" s="306">
        <v>2072919</v>
      </c>
      <c r="L467" s="268" t="s">
        <v>563</v>
      </c>
      <c r="M467" s="268"/>
      <c r="N467" s="268"/>
      <c r="O467" s="268"/>
      <c r="P467" s="270"/>
      <c r="Q467" s="270"/>
      <c r="R467" s="270"/>
      <c r="S467" s="271"/>
      <c r="T467" s="270" t="s">
        <v>600</v>
      </c>
      <c r="U467" s="272" t="s">
        <v>3020</v>
      </c>
      <c r="V467" s="268" t="s">
        <v>602</v>
      </c>
      <c r="W467" s="272"/>
      <c r="X467" s="273">
        <v>2072919</v>
      </c>
      <c r="Y467" s="273">
        <v>2072919</v>
      </c>
      <c r="Z467" s="273">
        <v>0</v>
      </c>
      <c r="AA467" s="273">
        <v>0</v>
      </c>
      <c r="AB467" s="274">
        <v>2072919</v>
      </c>
      <c r="AC467" s="274">
        <v>0</v>
      </c>
      <c r="AD467" s="269"/>
      <c r="AE467" s="269" t="s">
        <v>3021</v>
      </c>
      <c r="AF467"/>
      <c r="AG467"/>
      <c r="AH467"/>
      <c r="AI467"/>
    </row>
    <row r="468" spans="1:35" ht="33.75" x14ac:dyDescent="0.25">
      <c r="A468" s="303" t="s">
        <v>3008</v>
      </c>
      <c r="B468" s="303" t="s">
        <v>2415</v>
      </c>
      <c r="C468" s="303" t="s">
        <v>2416</v>
      </c>
      <c r="D468" s="303" t="s">
        <v>2646</v>
      </c>
      <c r="E468" s="304" t="s">
        <v>3424</v>
      </c>
      <c r="F468" s="304" t="s">
        <v>457</v>
      </c>
      <c r="G468" s="304" t="s">
        <v>597</v>
      </c>
      <c r="H468" s="304" t="s">
        <v>598</v>
      </c>
      <c r="I468" s="303" t="s">
        <v>599</v>
      </c>
      <c r="J468" s="305" t="s">
        <v>3020</v>
      </c>
      <c r="K468" s="306">
        <v>2072919</v>
      </c>
      <c r="L468" s="268" t="s">
        <v>563</v>
      </c>
      <c r="M468" s="268"/>
      <c r="N468" s="268"/>
      <c r="O468" s="268"/>
      <c r="P468" s="270"/>
      <c r="Q468" s="270"/>
      <c r="R468" s="270"/>
      <c r="S468" s="271"/>
      <c r="T468" s="270" t="s">
        <v>600</v>
      </c>
      <c r="U468" s="272" t="s">
        <v>3020</v>
      </c>
      <c r="V468" s="268" t="s">
        <v>602</v>
      </c>
      <c r="W468" s="272"/>
      <c r="X468" s="273">
        <v>2072919</v>
      </c>
      <c r="Y468" s="273">
        <v>2072919</v>
      </c>
      <c r="Z468" s="273">
        <v>0</v>
      </c>
      <c r="AA468" s="273">
        <v>0</v>
      </c>
      <c r="AB468" s="274">
        <v>2072919</v>
      </c>
      <c r="AC468" s="274">
        <v>0</v>
      </c>
      <c r="AD468" s="269"/>
      <c r="AE468" s="269" t="s">
        <v>3021</v>
      </c>
      <c r="AF468"/>
      <c r="AG468"/>
      <c r="AH468"/>
      <c r="AI468"/>
    </row>
    <row r="469" spans="1:35" ht="33.75" x14ac:dyDescent="0.25">
      <c r="A469" s="303" t="s">
        <v>3012</v>
      </c>
      <c r="B469" s="303" t="s">
        <v>2415</v>
      </c>
      <c r="C469" s="303" t="s">
        <v>2416</v>
      </c>
      <c r="D469" s="303" t="s">
        <v>2646</v>
      </c>
      <c r="E469" s="304" t="s">
        <v>3426</v>
      </c>
      <c r="F469" s="304" t="s">
        <v>457</v>
      </c>
      <c r="G469" s="304" t="s">
        <v>597</v>
      </c>
      <c r="H469" s="304" t="s">
        <v>598</v>
      </c>
      <c r="I469" s="303" t="s">
        <v>599</v>
      </c>
      <c r="J469" s="305" t="s">
        <v>3020</v>
      </c>
      <c r="K469" s="306">
        <v>2072919</v>
      </c>
      <c r="L469" s="268" t="s">
        <v>563</v>
      </c>
      <c r="M469" s="268"/>
      <c r="N469" s="268"/>
      <c r="O469" s="268"/>
      <c r="P469" s="270"/>
      <c r="Q469" s="270"/>
      <c r="R469" s="270"/>
      <c r="S469" s="271"/>
      <c r="T469" s="270" t="s">
        <v>600</v>
      </c>
      <c r="U469" s="272" t="s">
        <v>3020</v>
      </c>
      <c r="V469" s="268" t="s">
        <v>602</v>
      </c>
      <c r="W469" s="272"/>
      <c r="X469" s="273">
        <v>2072919</v>
      </c>
      <c r="Y469" s="273">
        <v>2072919</v>
      </c>
      <c r="Z469" s="273">
        <v>0</v>
      </c>
      <c r="AA469" s="273">
        <v>0</v>
      </c>
      <c r="AB469" s="274">
        <v>2072919</v>
      </c>
      <c r="AC469" s="274">
        <v>0</v>
      </c>
      <c r="AD469" s="269"/>
      <c r="AE469" s="269" t="s">
        <v>3021</v>
      </c>
      <c r="AF469"/>
      <c r="AG469"/>
      <c r="AH469"/>
      <c r="AI469"/>
    </row>
    <row r="470" spans="1:35" ht="33.75" x14ac:dyDescent="0.25">
      <c r="A470" s="303" t="s">
        <v>3014</v>
      </c>
      <c r="B470" s="303" t="s">
        <v>2415</v>
      </c>
      <c r="C470" s="303" t="s">
        <v>2416</v>
      </c>
      <c r="D470" s="303" t="s">
        <v>2646</v>
      </c>
      <c r="E470" s="304" t="s">
        <v>3428</v>
      </c>
      <c r="F470" s="304" t="s">
        <v>457</v>
      </c>
      <c r="G470" s="304" t="s">
        <v>597</v>
      </c>
      <c r="H470" s="304" t="s">
        <v>598</v>
      </c>
      <c r="I470" s="303" t="s">
        <v>599</v>
      </c>
      <c r="J470" s="305" t="s">
        <v>3020</v>
      </c>
      <c r="K470" s="306">
        <v>2072919</v>
      </c>
      <c r="L470" s="268" t="s">
        <v>563</v>
      </c>
      <c r="M470" s="268"/>
      <c r="N470" s="268"/>
      <c r="O470" s="268"/>
      <c r="P470" s="270"/>
      <c r="Q470" s="270"/>
      <c r="R470" s="270"/>
      <c r="S470" s="271"/>
      <c r="T470" s="270" t="s">
        <v>600</v>
      </c>
      <c r="U470" s="272" t="s">
        <v>3020</v>
      </c>
      <c r="V470" s="268" t="s">
        <v>602</v>
      </c>
      <c r="W470" s="272"/>
      <c r="X470" s="273">
        <v>2072919</v>
      </c>
      <c r="Y470" s="273">
        <v>2072919</v>
      </c>
      <c r="Z470" s="273">
        <v>0</v>
      </c>
      <c r="AA470" s="273">
        <v>0</v>
      </c>
      <c r="AB470" s="274">
        <v>2072919</v>
      </c>
      <c r="AC470" s="274">
        <v>0</v>
      </c>
      <c r="AD470" s="269"/>
      <c r="AE470" s="269" t="s">
        <v>3021</v>
      </c>
      <c r="AF470"/>
      <c r="AG470"/>
      <c r="AH470"/>
      <c r="AI470"/>
    </row>
    <row r="471" spans="1:35" ht="33.75" x14ac:dyDescent="0.25">
      <c r="A471" s="303" t="s">
        <v>3016</v>
      </c>
      <c r="B471" s="303" t="s">
        <v>2415</v>
      </c>
      <c r="C471" s="303" t="s">
        <v>2416</v>
      </c>
      <c r="D471" s="303" t="s">
        <v>2646</v>
      </c>
      <c r="E471" s="304" t="s">
        <v>3430</v>
      </c>
      <c r="F471" s="304" t="s">
        <v>457</v>
      </c>
      <c r="G471" s="304" t="s">
        <v>597</v>
      </c>
      <c r="H471" s="304" t="s">
        <v>598</v>
      </c>
      <c r="I471" s="303" t="s">
        <v>599</v>
      </c>
      <c r="J471" s="305" t="s">
        <v>3020</v>
      </c>
      <c r="K471" s="306">
        <v>2072919</v>
      </c>
      <c r="L471" s="268" t="s">
        <v>563</v>
      </c>
      <c r="M471" s="268"/>
      <c r="N471" s="268"/>
      <c r="O471" s="268"/>
      <c r="P471" s="270"/>
      <c r="Q471" s="270"/>
      <c r="R471" s="270"/>
      <c r="S471" s="271"/>
      <c r="T471" s="270" t="s">
        <v>600</v>
      </c>
      <c r="U471" s="272" t="s">
        <v>3020</v>
      </c>
      <c r="V471" s="268" t="s">
        <v>602</v>
      </c>
      <c r="W471" s="272"/>
      <c r="X471" s="273">
        <v>2072919</v>
      </c>
      <c r="Y471" s="273">
        <v>2072919</v>
      </c>
      <c r="Z471" s="273">
        <v>0</v>
      </c>
      <c r="AA471" s="273">
        <v>0</v>
      </c>
      <c r="AB471" s="274">
        <v>2072919</v>
      </c>
      <c r="AC471" s="274">
        <v>0</v>
      </c>
      <c r="AD471" s="269"/>
      <c r="AE471" s="269" t="s">
        <v>3021</v>
      </c>
      <c r="AF471"/>
      <c r="AG471"/>
      <c r="AH471"/>
      <c r="AI471"/>
    </row>
    <row r="472" spans="1:35" ht="33.75" x14ac:dyDescent="0.25">
      <c r="A472" s="303" t="s">
        <v>3018</v>
      </c>
      <c r="B472" s="303" t="s">
        <v>2415</v>
      </c>
      <c r="C472" s="303" t="s">
        <v>2416</v>
      </c>
      <c r="D472" s="303" t="s">
        <v>2646</v>
      </c>
      <c r="E472" s="304" t="s">
        <v>3432</v>
      </c>
      <c r="F472" s="304" t="s">
        <v>457</v>
      </c>
      <c r="G472" s="304" t="s">
        <v>597</v>
      </c>
      <c r="H472" s="304" t="s">
        <v>598</v>
      </c>
      <c r="I472" s="303" t="s">
        <v>599</v>
      </c>
      <c r="J472" s="305" t="s">
        <v>3020</v>
      </c>
      <c r="K472" s="306">
        <v>2072919</v>
      </c>
      <c r="L472" s="268" t="s">
        <v>563</v>
      </c>
      <c r="M472" s="268"/>
      <c r="N472" s="268"/>
      <c r="O472" s="268"/>
      <c r="P472" s="270"/>
      <c r="Q472" s="270"/>
      <c r="R472" s="270"/>
      <c r="S472" s="271"/>
      <c r="T472" s="270" t="s">
        <v>600</v>
      </c>
      <c r="U472" s="272" t="s">
        <v>3020</v>
      </c>
      <c r="V472" s="268" t="s">
        <v>602</v>
      </c>
      <c r="W472" s="272"/>
      <c r="X472" s="273">
        <v>2072919</v>
      </c>
      <c r="Y472" s="273">
        <v>2072919</v>
      </c>
      <c r="Z472" s="273">
        <v>0</v>
      </c>
      <c r="AA472" s="273">
        <v>0</v>
      </c>
      <c r="AB472" s="274">
        <v>2072919</v>
      </c>
      <c r="AC472" s="274">
        <v>0</v>
      </c>
      <c r="AD472" s="269"/>
      <c r="AE472" s="269" t="s">
        <v>3021</v>
      </c>
      <c r="AF472"/>
      <c r="AG472"/>
      <c r="AH472"/>
      <c r="AI472"/>
    </row>
    <row r="473" spans="1:35" ht="33.75" x14ac:dyDescent="0.25">
      <c r="A473" s="303" t="s">
        <v>3022</v>
      </c>
      <c r="B473" s="303" t="s">
        <v>2415</v>
      </c>
      <c r="C473" s="303" t="s">
        <v>2416</v>
      </c>
      <c r="D473" s="303" t="s">
        <v>2646</v>
      </c>
      <c r="E473" s="304" t="s">
        <v>3434</v>
      </c>
      <c r="F473" s="304" t="s">
        <v>457</v>
      </c>
      <c r="G473" s="304" t="s">
        <v>597</v>
      </c>
      <c r="H473" s="304" t="s">
        <v>598</v>
      </c>
      <c r="I473" s="303" t="s">
        <v>599</v>
      </c>
      <c r="J473" s="305" t="s">
        <v>3020</v>
      </c>
      <c r="K473" s="306">
        <v>2072919</v>
      </c>
      <c r="L473" s="268" t="s">
        <v>563</v>
      </c>
      <c r="M473" s="268"/>
      <c r="N473" s="268"/>
      <c r="O473" s="268"/>
      <c r="P473" s="270"/>
      <c r="Q473" s="270"/>
      <c r="R473" s="270"/>
      <c r="S473" s="271"/>
      <c r="T473" s="270" t="s">
        <v>600</v>
      </c>
      <c r="U473" s="272" t="s">
        <v>3020</v>
      </c>
      <c r="V473" s="268" t="s">
        <v>602</v>
      </c>
      <c r="W473" s="272"/>
      <c r="X473" s="273">
        <v>2072919</v>
      </c>
      <c r="Y473" s="273">
        <v>2072919</v>
      </c>
      <c r="Z473" s="273">
        <v>0</v>
      </c>
      <c r="AA473" s="273">
        <v>0</v>
      </c>
      <c r="AB473" s="274">
        <v>2072919</v>
      </c>
      <c r="AC473" s="274">
        <v>0</v>
      </c>
      <c r="AD473" s="269"/>
      <c r="AE473" s="269" t="s">
        <v>3021</v>
      </c>
      <c r="AF473"/>
      <c r="AG473"/>
      <c r="AH473"/>
      <c r="AI473"/>
    </row>
    <row r="474" spans="1:35" ht="33.75" x14ac:dyDescent="0.25">
      <c r="A474" s="303" t="s">
        <v>3024</v>
      </c>
      <c r="B474" s="303" t="s">
        <v>2415</v>
      </c>
      <c r="C474" s="303" t="s">
        <v>2416</v>
      </c>
      <c r="D474" s="303" t="s">
        <v>2646</v>
      </c>
      <c r="E474" s="304" t="s">
        <v>3436</v>
      </c>
      <c r="F474" s="304" t="s">
        <v>457</v>
      </c>
      <c r="G474" s="304" t="s">
        <v>597</v>
      </c>
      <c r="H474" s="304" t="s">
        <v>598</v>
      </c>
      <c r="I474" s="303" t="s">
        <v>599</v>
      </c>
      <c r="J474" s="305" t="s">
        <v>3020</v>
      </c>
      <c r="K474" s="306">
        <v>2072919</v>
      </c>
      <c r="L474" s="268" t="s">
        <v>563</v>
      </c>
      <c r="M474" s="268"/>
      <c r="N474" s="268"/>
      <c r="O474" s="268"/>
      <c r="P474" s="270"/>
      <c r="Q474" s="270"/>
      <c r="R474" s="270"/>
      <c r="S474" s="271"/>
      <c r="T474" s="270" t="s">
        <v>600</v>
      </c>
      <c r="U474" s="272" t="s">
        <v>3020</v>
      </c>
      <c r="V474" s="268" t="s">
        <v>602</v>
      </c>
      <c r="W474" s="272"/>
      <c r="X474" s="273">
        <v>2072919</v>
      </c>
      <c r="Y474" s="273">
        <v>2072919</v>
      </c>
      <c r="Z474" s="273">
        <v>0</v>
      </c>
      <c r="AA474" s="273">
        <v>0</v>
      </c>
      <c r="AB474" s="274">
        <v>2072919</v>
      </c>
      <c r="AC474" s="274">
        <v>0</v>
      </c>
      <c r="AD474" s="269"/>
      <c r="AE474" s="269" t="s">
        <v>3021</v>
      </c>
      <c r="AF474"/>
      <c r="AG474"/>
      <c r="AH474"/>
      <c r="AI474"/>
    </row>
    <row r="475" spans="1:35" ht="33.75" x14ac:dyDescent="0.25">
      <c r="A475" s="303" t="s">
        <v>3026</v>
      </c>
      <c r="B475" s="303" t="s">
        <v>2415</v>
      </c>
      <c r="C475" s="303" t="s">
        <v>2416</v>
      </c>
      <c r="D475" s="303" t="s">
        <v>2646</v>
      </c>
      <c r="E475" s="304" t="s">
        <v>3438</v>
      </c>
      <c r="F475" s="304" t="s">
        <v>457</v>
      </c>
      <c r="G475" s="304" t="s">
        <v>597</v>
      </c>
      <c r="H475" s="304" t="s">
        <v>598</v>
      </c>
      <c r="I475" s="303" t="s">
        <v>599</v>
      </c>
      <c r="J475" s="305" t="s">
        <v>3020</v>
      </c>
      <c r="K475" s="306">
        <v>2072919</v>
      </c>
      <c r="L475" s="268" t="s">
        <v>563</v>
      </c>
      <c r="M475" s="268"/>
      <c r="N475" s="268"/>
      <c r="O475" s="268"/>
      <c r="P475" s="270"/>
      <c r="Q475" s="270"/>
      <c r="R475" s="270"/>
      <c r="S475" s="271"/>
      <c r="T475" s="270" t="s">
        <v>600</v>
      </c>
      <c r="U475" s="272" t="s">
        <v>3020</v>
      </c>
      <c r="V475" s="268" t="s">
        <v>602</v>
      </c>
      <c r="W475" s="272"/>
      <c r="X475" s="273">
        <v>2072919</v>
      </c>
      <c r="Y475" s="273">
        <v>2072919</v>
      </c>
      <c r="Z475" s="273">
        <v>0</v>
      </c>
      <c r="AA475" s="273">
        <v>0</v>
      </c>
      <c r="AB475" s="274">
        <v>2072919</v>
      </c>
      <c r="AC475" s="274">
        <v>0</v>
      </c>
      <c r="AD475" s="269"/>
      <c r="AE475" s="269" t="s">
        <v>3021</v>
      </c>
      <c r="AF475"/>
      <c r="AG475"/>
      <c r="AH475"/>
      <c r="AI475"/>
    </row>
    <row r="476" spans="1:35" ht="33.75" x14ac:dyDescent="0.25">
      <c r="A476" s="303" t="s">
        <v>3028</v>
      </c>
      <c r="B476" s="303" t="s">
        <v>2415</v>
      </c>
      <c r="C476" s="303" t="s">
        <v>2416</v>
      </c>
      <c r="D476" s="303" t="s">
        <v>2646</v>
      </c>
      <c r="E476" s="304" t="s">
        <v>3440</v>
      </c>
      <c r="F476" s="304" t="s">
        <v>457</v>
      </c>
      <c r="G476" s="304" t="s">
        <v>597</v>
      </c>
      <c r="H476" s="304" t="s">
        <v>598</v>
      </c>
      <c r="I476" s="303" t="s">
        <v>599</v>
      </c>
      <c r="J476" s="305" t="s">
        <v>3020</v>
      </c>
      <c r="K476" s="306">
        <v>2072919</v>
      </c>
      <c r="L476" s="268" t="s">
        <v>563</v>
      </c>
      <c r="M476" s="268"/>
      <c r="N476" s="268"/>
      <c r="O476" s="268"/>
      <c r="P476" s="270"/>
      <c r="Q476" s="270"/>
      <c r="R476" s="270"/>
      <c r="S476" s="271"/>
      <c r="T476" s="270" t="s">
        <v>600</v>
      </c>
      <c r="U476" s="272" t="s">
        <v>3020</v>
      </c>
      <c r="V476" s="268" t="s">
        <v>602</v>
      </c>
      <c r="W476" s="272"/>
      <c r="X476" s="273">
        <v>2072919</v>
      </c>
      <c r="Y476" s="273">
        <v>2072919</v>
      </c>
      <c r="Z476" s="273">
        <v>0</v>
      </c>
      <c r="AA476" s="273">
        <v>0</v>
      </c>
      <c r="AB476" s="274">
        <v>2072919</v>
      </c>
      <c r="AC476" s="274">
        <v>0</v>
      </c>
      <c r="AD476" s="269"/>
      <c r="AE476" s="269" t="s">
        <v>3021</v>
      </c>
      <c r="AF476"/>
      <c r="AG476"/>
      <c r="AH476"/>
      <c r="AI476"/>
    </row>
    <row r="477" spans="1:35" ht="33.75" x14ac:dyDescent="0.25">
      <c r="A477" s="303" t="s">
        <v>3030</v>
      </c>
      <c r="B477" s="303" t="s">
        <v>2415</v>
      </c>
      <c r="C477" s="303" t="s">
        <v>2416</v>
      </c>
      <c r="D477" s="303" t="s">
        <v>2646</v>
      </c>
      <c r="E477" s="304" t="s">
        <v>3442</v>
      </c>
      <c r="F477" s="304" t="s">
        <v>457</v>
      </c>
      <c r="G477" s="304" t="s">
        <v>597</v>
      </c>
      <c r="H477" s="304" t="s">
        <v>598</v>
      </c>
      <c r="I477" s="303" t="s">
        <v>599</v>
      </c>
      <c r="J477" s="305" t="s">
        <v>3020</v>
      </c>
      <c r="K477" s="306">
        <v>2072919</v>
      </c>
      <c r="L477" s="268" t="s">
        <v>563</v>
      </c>
      <c r="M477" s="268"/>
      <c r="N477" s="268"/>
      <c r="O477" s="268"/>
      <c r="P477" s="270"/>
      <c r="Q477" s="270"/>
      <c r="R477" s="270"/>
      <c r="S477" s="271"/>
      <c r="T477" s="270" t="s">
        <v>600</v>
      </c>
      <c r="U477" s="272" t="s">
        <v>3020</v>
      </c>
      <c r="V477" s="268" t="s">
        <v>602</v>
      </c>
      <c r="W477" s="272"/>
      <c r="X477" s="273">
        <v>2072919</v>
      </c>
      <c r="Y477" s="273">
        <v>2072919</v>
      </c>
      <c r="Z477" s="273">
        <v>0</v>
      </c>
      <c r="AA477" s="273">
        <v>0</v>
      </c>
      <c r="AB477" s="274">
        <v>2072919</v>
      </c>
      <c r="AC477" s="274">
        <v>0</v>
      </c>
      <c r="AD477" s="269"/>
      <c r="AE477" s="269" t="s">
        <v>3021</v>
      </c>
      <c r="AF477"/>
      <c r="AG477"/>
      <c r="AH477"/>
      <c r="AI477"/>
    </row>
    <row r="478" spans="1:35" ht="33.75" x14ac:dyDescent="0.25">
      <c r="A478" s="303" t="s">
        <v>3032</v>
      </c>
      <c r="B478" s="303" t="s">
        <v>2415</v>
      </c>
      <c r="C478" s="303" t="s">
        <v>2416</v>
      </c>
      <c r="D478" s="303" t="s">
        <v>2646</v>
      </c>
      <c r="E478" s="304" t="s">
        <v>3444</v>
      </c>
      <c r="F478" s="304" t="s">
        <v>457</v>
      </c>
      <c r="G478" s="304" t="s">
        <v>597</v>
      </c>
      <c r="H478" s="304" t="s">
        <v>598</v>
      </c>
      <c r="I478" s="303" t="s">
        <v>599</v>
      </c>
      <c r="J478" s="305" t="s">
        <v>3020</v>
      </c>
      <c r="K478" s="306">
        <v>2072919</v>
      </c>
      <c r="L478" s="268" t="s">
        <v>563</v>
      </c>
      <c r="M478" s="268"/>
      <c r="N478" s="268"/>
      <c r="O478" s="268"/>
      <c r="P478" s="270"/>
      <c r="Q478" s="270"/>
      <c r="R478" s="270"/>
      <c r="S478" s="271"/>
      <c r="T478" s="270" t="s">
        <v>600</v>
      </c>
      <c r="U478" s="272" t="s">
        <v>3020</v>
      </c>
      <c r="V478" s="268" t="s">
        <v>602</v>
      </c>
      <c r="W478" s="272"/>
      <c r="X478" s="273">
        <v>2072919</v>
      </c>
      <c r="Y478" s="273">
        <v>2072919</v>
      </c>
      <c r="Z478" s="273">
        <v>0</v>
      </c>
      <c r="AA478" s="273">
        <v>0</v>
      </c>
      <c r="AB478" s="274">
        <v>2072919</v>
      </c>
      <c r="AC478" s="274">
        <v>0</v>
      </c>
      <c r="AD478" s="269"/>
      <c r="AE478" s="269" t="s">
        <v>3021</v>
      </c>
      <c r="AF478"/>
      <c r="AG478"/>
      <c r="AH478"/>
      <c r="AI478"/>
    </row>
    <row r="479" spans="1:35" ht="33.75" x14ac:dyDescent="0.25">
      <c r="A479" s="303" t="s">
        <v>3034</v>
      </c>
      <c r="B479" s="303" t="s">
        <v>2415</v>
      </c>
      <c r="C479" s="303" t="s">
        <v>2416</v>
      </c>
      <c r="D479" s="303" t="s">
        <v>2646</v>
      </c>
      <c r="E479" s="304" t="s">
        <v>3446</v>
      </c>
      <c r="F479" s="304" t="s">
        <v>457</v>
      </c>
      <c r="G479" s="304" t="s">
        <v>597</v>
      </c>
      <c r="H479" s="304" t="s">
        <v>598</v>
      </c>
      <c r="I479" s="303" t="s">
        <v>599</v>
      </c>
      <c r="J479" s="305" t="s">
        <v>3020</v>
      </c>
      <c r="K479" s="306">
        <v>2072919</v>
      </c>
      <c r="L479" s="268" t="s">
        <v>563</v>
      </c>
      <c r="M479" s="268"/>
      <c r="N479" s="268"/>
      <c r="O479" s="268"/>
      <c r="P479" s="270"/>
      <c r="Q479" s="270"/>
      <c r="R479" s="270"/>
      <c r="S479" s="271"/>
      <c r="T479" s="270" t="s">
        <v>600</v>
      </c>
      <c r="U479" s="272" t="s">
        <v>3020</v>
      </c>
      <c r="V479" s="268" t="s">
        <v>602</v>
      </c>
      <c r="W479" s="272"/>
      <c r="X479" s="273">
        <v>2072919</v>
      </c>
      <c r="Y479" s="273">
        <v>2072919</v>
      </c>
      <c r="Z479" s="273">
        <v>0</v>
      </c>
      <c r="AA479" s="273">
        <v>0</v>
      </c>
      <c r="AB479" s="274">
        <v>2072919</v>
      </c>
      <c r="AC479" s="274">
        <v>0</v>
      </c>
      <c r="AD479" s="269"/>
      <c r="AE479" s="269" t="s">
        <v>3021</v>
      </c>
      <c r="AF479"/>
      <c r="AG479"/>
      <c r="AH479"/>
      <c r="AI479"/>
    </row>
    <row r="480" spans="1:35" ht="33.75" x14ac:dyDescent="0.25">
      <c r="A480" s="303" t="s">
        <v>3036</v>
      </c>
      <c r="B480" s="303" t="s">
        <v>2415</v>
      </c>
      <c r="C480" s="303" t="s">
        <v>2416</v>
      </c>
      <c r="D480" s="303" t="s">
        <v>2646</v>
      </c>
      <c r="E480" s="304" t="s">
        <v>3448</v>
      </c>
      <c r="F480" s="304" t="s">
        <v>457</v>
      </c>
      <c r="G480" s="304" t="s">
        <v>597</v>
      </c>
      <c r="H480" s="304" t="s">
        <v>598</v>
      </c>
      <c r="I480" s="303" t="s">
        <v>599</v>
      </c>
      <c r="J480" s="305" t="s">
        <v>3020</v>
      </c>
      <c r="K480" s="306">
        <v>2072919</v>
      </c>
      <c r="L480" s="268" t="s">
        <v>563</v>
      </c>
      <c r="M480" s="268"/>
      <c r="N480" s="268"/>
      <c r="O480" s="268"/>
      <c r="P480" s="270"/>
      <c r="Q480" s="270"/>
      <c r="R480" s="270"/>
      <c r="S480" s="271"/>
      <c r="T480" s="270" t="s">
        <v>600</v>
      </c>
      <c r="U480" s="272" t="s">
        <v>3020</v>
      </c>
      <c r="V480" s="268" t="s">
        <v>602</v>
      </c>
      <c r="W480" s="272"/>
      <c r="X480" s="273">
        <v>2072919</v>
      </c>
      <c r="Y480" s="273">
        <v>2072919</v>
      </c>
      <c r="Z480" s="273">
        <v>0</v>
      </c>
      <c r="AA480" s="273">
        <v>0</v>
      </c>
      <c r="AB480" s="274">
        <v>2072919</v>
      </c>
      <c r="AC480" s="274">
        <v>0</v>
      </c>
      <c r="AD480" s="269"/>
      <c r="AE480" s="269" t="s">
        <v>3021</v>
      </c>
      <c r="AF480"/>
      <c r="AG480"/>
      <c r="AH480"/>
      <c r="AI480"/>
    </row>
    <row r="481" spans="1:35" ht="33.75" x14ac:dyDescent="0.25">
      <c r="A481" s="303" t="s">
        <v>3038</v>
      </c>
      <c r="B481" s="303" t="s">
        <v>2415</v>
      </c>
      <c r="C481" s="303" t="s">
        <v>2416</v>
      </c>
      <c r="D481" s="303" t="s">
        <v>2646</v>
      </c>
      <c r="E481" s="304" t="s">
        <v>3450</v>
      </c>
      <c r="F481" s="304" t="s">
        <v>457</v>
      </c>
      <c r="G481" s="304" t="s">
        <v>597</v>
      </c>
      <c r="H481" s="304" t="s">
        <v>598</v>
      </c>
      <c r="I481" s="303" t="s">
        <v>599</v>
      </c>
      <c r="J481" s="305" t="s">
        <v>3020</v>
      </c>
      <c r="K481" s="306">
        <v>2072919</v>
      </c>
      <c r="L481" s="268" t="s">
        <v>563</v>
      </c>
      <c r="M481" s="268"/>
      <c r="N481" s="268"/>
      <c r="O481" s="268"/>
      <c r="P481" s="270"/>
      <c r="Q481" s="270"/>
      <c r="R481" s="270"/>
      <c r="S481" s="271"/>
      <c r="T481" s="270" t="s">
        <v>600</v>
      </c>
      <c r="U481" s="272" t="s">
        <v>3020</v>
      </c>
      <c r="V481" s="268" t="s">
        <v>602</v>
      </c>
      <c r="W481" s="272"/>
      <c r="X481" s="273">
        <v>2072919</v>
      </c>
      <c r="Y481" s="273">
        <v>2072919</v>
      </c>
      <c r="Z481" s="273">
        <v>0</v>
      </c>
      <c r="AA481" s="273">
        <v>0</v>
      </c>
      <c r="AB481" s="274">
        <v>2072919</v>
      </c>
      <c r="AC481" s="274">
        <v>0</v>
      </c>
      <c r="AD481" s="269"/>
      <c r="AE481" s="269" t="s">
        <v>3021</v>
      </c>
      <c r="AF481"/>
      <c r="AG481"/>
      <c r="AH481"/>
      <c r="AI481"/>
    </row>
    <row r="482" spans="1:35" ht="33.75" x14ac:dyDescent="0.25">
      <c r="A482" s="303" t="s">
        <v>3040</v>
      </c>
      <c r="B482" s="303" t="s">
        <v>2415</v>
      </c>
      <c r="C482" s="303" t="s">
        <v>2416</v>
      </c>
      <c r="D482" s="303" t="s">
        <v>2646</v>
      </c>
      <c r="E482" s="304" t="s">
        <v>3452</v>
      </c>
      <c r="F482" s="304" t="s">
        <v>457</v>
      </c>
      <c r="G482" s="304" t="s">
        <v>597</v>
      </c>
      <c r="H482" s="304" t="s">
        <v>598</v>
      </c>
      <c r="I482" s="303" t="s">
        <v>599</v>
      </c>
      <c r="J482" s="305" t="s">
        <v>3020</v>
      </c>
      <c r="K482" s="306">
        <v>2072919</v>
      </c>
      <c r="L482" s="268" t="s">
        <v>563</v>
      </c>
      <c r="M482" s="268"/>
      <c r="N482" s="268"/>
      <c r="O482" s="268"/>
      <c r="P482" s="270"/>
      <c r="Q482" s="270"/>
      <c r="R482" s="270"/>
      <c r="S482" s="271"/>
      <c r="T482" s="270" t="s">
        <v>600</v>
      </c>
      <c r="U482" s="272" t="s">
        <v>3020</v>
      </c>
      <c r="V482" s="268" t="s">
        <v>602</v>
      </c>
      <c r="W482" s="272"/>
      <c r="X482" s="273">
        <v>2072919</v>
      </c>
      <c r="Y482" s="273">
        <v>2072919</v>
      </c>
      <c r="Z482" s="273">
        <v>0</v>
      </c>
      <c r="AA482" s="273">
        <v>0</v>
      </c>
      <c r="AB482" s="274">
        <v>2072919</v>
      </c>
      <c r="AC482" s="274">
        <v>0</v>
      </c>
      <c r="AD482" s="269"/>
      <c r="AE482" s="269" t="s">
        <v>3021</v>
      </c>
      <c r="AF482"/>
      <c r="AG482"/>
      <c r="AH482"/>
      <c r="AI482"/>
    </row>
    <row r="483" spans="1:35" ht="33.75" x14ac:dyDescent="0.25">
      <c r="A483" s="303" t="s">
        <v>3042</v>
      </c>
      <c r="B483" s="303" t="s">
        <v>2415</v>
      </c>
      <c r="C483" s="303" t="s">
        <v>2416</v>
      </c>
      <c r="D483" s="303" t="s">
        <v>2646</v>
      </c>
      <c r="E483" s="304" t="s">
        <v>3454</v>
      </c>
      <c r="F483" s="304" t="s">
        <v>457</v>
      </c>
      <c r="G483" s="304" t="s">
        <v>597</v>
      </c>
      <c r="H483" s="304" t="s">
        <v>598</v>
      </c>
      <c r="I483" s="303" t="s">
        <v>599</v>
      </c>
      <c r="J483" s="305" t="s">
        <v>3020</v>
      </c>
      <c r="K483" s="306">
        <v>2072919</v>
      </c>
      <c r="L483" s="268" t="s">
        <v>563</v>
      </c>
      <c r="M483" s="268"/>
      <c r="N483" s="268"/>
      <c r="O483" s="268"/>
      <c r="P483" s="270"/>
      <c r="Q483" s="270"/>
      <c r="R483" s="270"/>
      <c r="S483" s="271"/>
      <c r="T483" s="270" t="s">
        <v>600</v>
      </c>
      <c r="U483" s="272" t="s">
        <v>3020</v>
      </c>
      <c r="V483" s="268" t="s">
        <v>602</v>
      </c>
      <c r="W483" s="272"/>
      <c r="X483" s="273">
        <v>2072919</v>
      </c>
      <c r="Y483" s="273">
        <v>2072919</v>
      </c>
      <c r="Z483" s="273">
        <v>0</v>
      </c>
      <c r="AA483" s="273">
        <v>0</v>
      </c>
      <c r="AB483" s="274">
        <v>2072919</v>
      </c>
      <c r="AC483" s="274">
        <v>0</v>
      </c>
      <c r="AD483" s="269"/>
      <c r="AE483" s="269" t="s">
        <v>3021</v>
      </c>
      <c r="AF483"/>
      <c r="AG483"/>
      <c r="AH483"/>
      <c r="AI483"/>
    </row>
    <row r="484" spans="1:35" ht="33.75" x14ac:dyDescent="0.25">
      <c r="A484" s="303" t="s">
        <v>3044</v>
      </c>
      <c r="B484" s="303" t="s">
        <v>2415</v>
      </c>
      <c r="C484" s="303" t="s">
        <v>2416</v>
      </c>
      <c r="D484" s="303" t="s">
        <v>2646</v>
      </c>
      <c r="E484" s="304" t="s">
        <v>3456</v>
      </c>
      <c r="F484" s="304" t="s">
        <v>457</v>
      </c>
      <c r="G484" s="304" t="s">
        <v>597</v>
      </c>
      <c r="H484" s="304" t="s">
        <v>598</v>
      </c>
      <c r="I484" s="303" t="s">
        <v>599</v>
      </c>
      <c r="J484" s="305" t="s">
        <v>3020</v>
      </c>
      <c r="K484" s="306">
        <v>2072919</v>
      </c>
      <c r="L484" s="268" t="s">
        <v>563</v>
      </c>
      <c r="M484" s="268"/>
      <c r="N484" s="268"/>
      <c r="O484" s="268"/>
      <c r="P484" s="270"/>
      <c r="Q484" s="270"/>
      <c r="R484" s="270"/>
      <c r="S484" s="271"/>
      <c r="T484" s="270" t="s">
        <v>600</v>
      </c>
      <c r="U484" s="272" t="s">
        <v>3020</v>
      </c>
      <c r="V484" s="268" t="s">
        <v>602</v>
      </c>
      <c r="W484" s="272"/>
      <c r="X484" s="273">
        <v>2072919</v>
      </c>
      <c r="Y484" s="273">
        <v>2072919</v>
      </c>
      <c r="Z484" s="273">
        <v>0</v>
      </c>
      <c r="AA484" s="273">
        <v>0</v>
      </c>
      <c r="AB484" s="274">
        <v>2072919</v>
      </c>
      <c r="AC484" s="274">
        <v>0</v>
      </c>
      <c r="AD484" s="269"/>
      <c r="AE484" s="269" t="s">
        <v>3021</v>
      </c>
      <c r="AF484"/>
      <c r="AG484"/>
      <c r="AH484"/>
      <c r="AI484"/>
    </row>
    <row r="485" spans="1:35" ht="33.75" x14ac:dyDescent="0.25">
      <c r="A485" s="303" t="s">
        <v>3046</v>
      </c>
      <c r="B485" s="303" t="s">
        <v>2415</v>
      </c>
      <c r="C485" s="303" t="s">
        <v>2416</v>
      </c>
      <c r="D485" s="303" t="s">
        <v>2646</v>
      </c>
      <c r="E485" s="304" t="s">
        <v>3458</v>
      </c>
      <c r="F485" s="304" t="s">
        <v>457</v>
      </c>
      <c r="G485" s="304" t="s">
        <v>597</v>
      </c>
      <c r="H485" s="304" t="s">
        <v>598</v>
      </c>
      <c r="I485" s="303" t="s">
        <v>599</v>
      </c>
      <c r="J485" s="305" t="s">
        <v>3020</v>
      </c>
      <c r="K485" s="306">
        <v>2072919</v>
      </c>
      <c r="L485" s="268" t="s">
        <v>563</v>
      </c>
      <c r="M485" s="268"/>
      <c r="N485" s="268"/>
      <c r="O485" s="268"/>
      <c r="P485" s="270"/>
      <c r="Q485" s="270"/>
      <c r="R485" s="270"/>
      <c r="S485" s="271"/>
      <c r="T485" s="270" t="s">
        <v>600</v>
      </c>
      <c r="U485" s="272" t="s">
        <v>3020</v>
      </c>
      <c r="V485" s="268" t="s">
        <v>602</v>
      </c>
      <c r="W485" s="272"/>
      <c r="X485" s="273">
        <v>2072919</v>
      </c>
      <c r="Y485" s="273">
        <v>2072919</v>
      </c>
      <c r="Z485" s="273">
        <v>0</v>
      </c>
      <c r="AA485" s="273">
        <v>0</v>
      </c>
      <c r="AB485" s="274">
        <v>2072919</v>
      </c>
      <c r="AC485" s="274">
        <v>0</v>
      </c>
      <c r="AD485" s="269"/>
      <c r="AE485" s="269" t="s">
        <v>3021</v>
      </c>
      <c r="AF485"/>
      <c r="AG485"/>
      <c r="AH485"/>
      <c r="AI485"/>
    </row>
    <row r="486" spans="1:35" ht="33.75" x14ac:dyDescent="0.25">
      <c r="A486" s="303" t="s">
        <v>3048</v>
      </c>
      <c r="B486" s="303" t="s">
        <v>2415</v>
      </c>
      <c r="C486" s="303" t="s">
        <v>2416</v>
      </c>
      <c r="D486" s="303" t="s">
        <v>2646</v>
      </c>
      <c r="E486" s="304" t="s">
        <v>3460</v>
      </c>
      <c r="F486" s="304" t="s">
        <v>457</v>
      </c>
      <c r="G486" s="304" t="s">
        <v>597</v>
      </c>
      <c r="H486" s="304" t="s">
        <v>598</v>
      </c>
      <c r="I486" s="303" t="s">
        <v>599</v>
      </c>
      <c r="J486" s="305" t="s">
        <v>3020</v>
      </c>
      <c r="K486" s="306">
        <v>2072919</v>
      </c>
      <c r="L486" s="268" t="s">
        <v>563</v>
      </c>
      <c r="M486" s="268"/>
      <c r="N486" s="268"/>
      <c r="O486" s="268"/>
      <c r="P486" s="270"/>
      <c r="Q486" s="270"/>
      <c r="R486" s="270"/>
      <c r="S486" s="271"/>
      <c r="T486" s="270" t="s">
        <v>600</v>
      </c>
      <c r="U486" s="272" t="s">
        <v>3020</v>
      </c>
      <c r="V486" s="268" t="s">
        <v>602</v>
      </c>
      <c r="W486" s="272"/>
      <c r="X486" s="273">
        <v>2072919</v>
      </c>
      <c r="Y486" s="273">
        <v>2072919</v>
      </c>
      <c r="Z486" s="273">
        <v>0</v>
      </c>
      <c r="AA486" s="273">
        <v>0</v>
      </c>
      <c r="AB486" s="274">
        <v>2072919</v>
      </c>
      <c r="AC486" s="274">
        <v>0</v>
      </c>
      <c r="AD486" s="269"/>
      <c r="AE486" s="269" t="s">
        <v>3021</v>
      </c>
      <c r="AF486"/>
      <c r="AG486"/>
      <c r="AH486"/>
      <c r="AI486"/>
    </row>
    <row r="487" spans="1:35" ht="33.75" x14ac:dyDescent="0.25">
      <c r="A487" s="303" t="s">
        <v>3050</v>
      </c>
      <c r="B487" s="303" t="s">
        <v>2415</v>
      </c>
      <c r="C487" s="303" t="s">
        <v>2416</v>
      </c>
      <c r="D487" s="303" t="s">
        <v>2646</v>
      </c>
      <c r="E487" s="304" t="s">
        <v>3462</v>
      </c>
      <c r="F487" s="304" t="s">
        <v>457</v>
      </c>
      <c r="G487" s="304" t="s">
        <v>597</v>
      </c>
      <c r="H487" s="304" t="s">
        <v>598</v>
      </c>
      <c r="I487" s="303" t="s">
        <v>599</v>
      </c>
      <c r="J487" s="305" t="s">
        <v>3020</v>
      </c>
      <c r="K487" s="306">
        <v>2072919</v>
      </c>
      <c r="L487" s="268" t="s">
        <v>563</v>
      </c>
      <c r="M487" s="268"/>
      <c r="N487" s="268"/>
      <c r="O487" s="268"/>
      <c r="P487" s="270"/>
      <c r="Q487" s="270"/>
      <c r="R487" s="270"/>
      <c r="S487" s="271"/>
      <c r="T487" s="270" t="s">
        <v>600</v>
      </c>
      <c r="U487" s="272" t="s">
        <v>3020</v>
      </c>
      <c r="V487" s="268" t="s">
        <v>602</v>
      </c>
      <c r="W487" s="272"/>
      <c r="X487" s="273">
        <v>2072919</v>
      </c>
      <c r="Y487" s="273">
        <v>2072919</v>
      </c>
      <c r="Z487" s="273">
        <v>0</v>
      </c>
      <c r="AA487" s="273">
        <v>0</v>
      </c>
      <c r="AB487" s="274">
        <v>2072919</v>
      </c>
      <c r="AC487" s="274">
        <v>0</v>
      </c>
      <c r="AD487" s="269"/>
      <c r="AE487" s="269" t="s">
        <v>3021</v>
      </c>
      <c r="AF487"/>
      <c r="AG487"/>
      <c r="AH487"/>
      <c r="AI487"/>
    </row>
    <row r="488" spans="1:35" ht="33.75" x14ac:dyDescent="0.25">
      <c r="A488" s="303" t="s">
        <v>3052</v>
      </c>
      <c r="B488" s="303" t="s">
        <v>2415</v>
      </c>
      <c r="C488" s="303" t="s">
        <v>2416</v>
      </c>
      <c r="D488" s="303" t="s">
        <v>2646</v>
      </c>
      <c r="E488" s="304" t="s">
        <v>3464</v>
      </c>
      <c r="F488" s="304" t="s">
        <v>457</v>
      </c>
      <c r="G488" s="304" t="s">
        <v>597</v>
      </c>
      <c r="H488" s="304" t="s">
        <v>598</v>
      </c>
      <c r="I488" s="303" t="s">
        <v>599</v>
      </c>
      <c r="J488" s="305" t="s">
        <v>3020</v>
      </c>
      <c r="K488" s="306">
        <v>2072919</v>
      </c>
      <c r="L488" s="268" t="s">
        <v>563</v>
      </c>
      <c r="M488" s="268"/>
      <c r="N488" s="268"/>
      <c r="O488" s="268"/>
      <c r="P488" s="270"/>
      <c r="Q488" s="270"/>
      <c r="R488" s="270"/>
      <c r="S488" s="271"/>
      <c r="T488" s="270" t="s">
        <v>600</v>
      </c>
      <c r="U488" s="272" t="s">
        <v>3020</v>
      </c>
      <c r="V488" s="268" t="s">
        <v>602</v>
      </c>
      <c r="W488" s="272"/>
      <c r="X488" s="273">
        <v>2072919</v>
      </c>
      <c r="Y488" s="273">
        <v>2072919</v>
      </c>
      <c r="Z488" s="273">
        <v>0</v>
      </c>
      <c r="AA488" s="273">
        <v>0</v>
      </c>
      <c r="AB488" s="274">
        <v>2072919</v>
      </c>
      <c r="AC488" s="274">
        <v>0</v>
      </c>
      <c r="AD488" s="269"/>
      <c r="AE488" s="269" t="s">
        <v>3021</v>
      </c>
      <c r="AF488"/>
      <c r="AG488"/>
      <c r="AH488"/>
      <c r="AI488"/>
    </row>
    <row r="489" spans="1:35" ht="33.75" x14ac:dyDescent="0.25">
      <c r="A489" s="303" t="s">
        <v>3054</v>
      </c>
      <c r="B489" s="303" t="s">
        <v>2415</v>
      </c>
      <c r="C489" s="303" t="s">
        <v>2416</v>
      </c>
      <c r="D489" s="303" t="s">
        <v>2646</v>
      </c>
      <c r="E489" s="304" t="s">
        <v>3466</v>
      </c>
      <c r="F489" s="304" t="s">
        <v>457</v>
      </c>
      <c r="G489" s="304" t="s">
        <v>597</v>
      </c>
      <c r="H489" s="304" t="s">
        <v>598</v>
      </c>
      <c r="I489" s="303" t="s">
        <v>599</v>
      </c>
      <c r="J489" s="305" t="s">
        <v>3020</v>
      </c>
      <c r="K489" s="306">
        <v>2072919</v>
      </c>
      <c r="L489" s="268" t="s">
        <v>563</v>
      </c>
      <c r="M489" s="268"/>
      <c r="N489" s="268"/>
      <c r="O489" s="268"/>
      <c r="P489" s="270"/>
      <c r="Q489" s="270"/>
      <c r="R489" s="270"/>
      <c r="S489" s="271"/>
      <c r="T489" s="270" t="s">
        <v>600</v>
      </c>
      <c r="U489" s="272" t="s">
        <v>3020</v>
      </c>
      <c r="V489" s="268" t="s">
        <v>602</v>
      </c>
      <c r="W489" s="272"/>
      <c r="X489" s="273">
        <v>2072919</v>
      </c>
      <c r="Y489" s="273">
        <v>2072919</v>
      </c>
      <c r="Z489" s="273">
        <v>0</v>
      </c>
      <c r="AA489" s="273">
        <v>0</v>
      </c>
      <c r="AB489" s="274">
        <v>2072919</v>
      </c>
      <c r="AC489" s="274">
        <v>0</v>
      </c>
      <c r="AD489" s="269"/>
      <c r="AE489" s="269" t="s">
        <v>3021</v>
      </c>
      <c r="AF489"/>
      <c r="AG489"/>
      <c r="AH489"/>
      <c r="AI489"/>
    </row>
    <row r="490" spans="1:35" ht="33.75" x14ac:dyDescent="0.25">
      <c r="A490" s="303" t="s">
        <v>3056</v>
      </c>
      <c r="B490" s="303" t="s">
        <v>2415</v>
      </c>
      <c r="C490" s="303" t="s">
        <v>2416</v>
      </c>
      <c r="D490" s="303" t="s">
        <v>2646</v>
      </c>
      <c r="E490" s="304" t="s">
        <v>3468</v>
      </c>
      <c r="F490" s="304" t="s">
        <v>457</v>
      </c>
      <c r="G490" s="304" t="s">
        <v>597</v>
      </c>
      <c r="H490" s="304" t="s">
        <v>598</v>
      </c>
      <c r="I490" s="303" t="s">
        <v>599</v>
      </c>
      <c r="J490" s="305" t="s">
        <v>3020</v>
      </c>
      <c r="K490" s="306">
        <v>2072919</v>
      </c>
      <c r="L490" s="268" t="s">
        <v>563</v>
      </c>
      <c r="M490" s="268"/>
      <c r="N490" s="268"/>
      <c r="O490" s="268"/>
      <c r="P490" s="270"/>
      <c r="Q490" s="270"/>
      <c r="R490" s="270"/>
      <c r="S490" s="271"/>
      <c r="T490" s="270" t="s">
        <v>600</v>
      </c>
      <c r="U490" s="272" t="s">
        <v>3020</v>
      </c>
      <c r="V490" s="268" t="s">
        <v>602</v>
      </c>
      <c r="W490" s="272"/>
      <c r="X490" s="273">
        <v>2072919</v>
      </c>
      <c r="Y490" s="273">
        <v>2072919</v>
      </c>
      <c r="Z490" s="273">
        <v>0</v>
      </c>
      <c r="AA490" s="273">
        <v>0</v>
      </c>
      <c r="AB490" s="274">
        <v>2072919</v>
      </c>
      <c r="AC490" s="274">
        <v>0</v>
      </c>
      <c r="AD490" s="269"/>
      <c r="AE490" s="269" t="s">
        <v>3021</v>
      </c>
      <c r="AF490"/>
      <c r="AG490"/>
      <c r="AH490"/>
      <c r="AI490"/>
    </row>
    <row r="491" spans="1:35" ht="33.75" x14ac:dyDescent="0.25">
      <c r="A491" s="303" t="s">
        <v>3058</v>
      </c>
      <c r="B491" s="303" t="s">
        <v>2415</v>
      </c>
      <c r="C491" s="303" t="s">
        <v>2416</v>
      </c>
      <c r="D491" s="303" t="s">
        <v>2646</v>
      </c>
      <c r="E491" s="304" t="s">
        <v>3470</v>
      </c>
      <c r="F491" s="304" t="s">
        <v>457</v>
      </c>
      <c r="G491" s="304" t="s">
        <v>597</v>
      </c>
      <c r="H491" s="304" t="s">
        <v>598</v>
      </c>
      <c r="I491" s="303" t="s">
        <v>599</v>
      </c>
      <c r="J491" s="305" t="s">
        <v>3020</v>
      </c>
      <c r="K491" s="306">
        <v>2072919</v>
      </c>
      <c r="L491" s="268" t="s">
        <v>563</v>
      </c>
      <c r="M491" s="268"/>
      <c r="N491" s="268"/>
      <c r="O491" s="268"/>
      <c r="P491" s="270"/>
      <c r="Q491" s="270"/>
      <c r="R491" s="270"/>
      <c r="S491" s="271"/>
      <c r="T491" s="270" t="s">
        <v>600</v>
      </c>
      <c r="U491" s="272" t="s">
        <v>3020</v>
      </c>
      <c r="V491" s="268" t="s">
        <v>602</v>
      </c>
      <c r="W491" s="272"/>
      <c r="X491" s="273">
        <v>2072919</v>
      </c>
      <c r="Y491" s="273">
        <v>2072919</v>
      </c>
      <c r="Z491" s="273">
        <v>0</v>
      </c>
      <c r="AA491" s="273">
        <v>0</v>
      </c>
      <c r="AB491" s="274">
        <v>2072919</v>
      </c>
      <c r="AC491" s="274">
        <v>0</v>
      </c>
      <c r="AD491" s="269"/>
      <c r="AE491" s="269" t="s">
        <v>3021</v>
      </c>
      <c r="AF491"/>
      <c r="AG491"/>
      <c r="AH491"/>
      <c r="AI491"/>
    </row>
    <row r="492" spans="1:35" ht="33.75" x14ac:dyDescent="0.25">
      <c r="A492" s="303" t="s">
        <v>3060</v>
      </c>
      <c r="B492" s="303" t="s">
        <v>2415</v>
      </c>
      <c r="C492" s="303" t="s">
        <v>2416</v>
      </c>
      <c r="D492" s="303" t="s">
        <v>2646</v>
      </c>
      <c r="E492" s="304" t="s">
        <v>3472</v>
      </c>
      <c r="F492" s="304" t="s">
        <v>457</v>
      </c>
      <c r="G492" s="304" t="s">
        <v>597</v>
      </c>
      <c r="H492" s="304" t="s">
        <v>598</v>
      </c>
      <c r="I492" s="303" t="s">
        <v>599</v>
      </c>
      <c r="J492" s="305" t="s">
        <v>3020</v>
      </c>
      <c r="K492" s="306">
        <v>2072919</v>
      </c>
      <c r="L492" s="268" t="s">
        <v>563</v>
      </c>
      <c r="M492" s="268"/>
      <c r="N492" s="268"/>
      <c r="O492" s="268"/>
      <c r="P492" s="270"/>
      <c r="Q492" s="270"/>
      <c r="R492" s="270"/>
      <c r="S492" s="271"/>
      <c r="T492" s="270" t="s">
        <v>600</v>
      </c>
      <c r="U492" s="272" t="s">
        <v>3020</v>
      </c>
      <c r="V492" s="268" t="s">
        <v>602</v>
      </c>
      <c r="W492" s="272"/>
      <c r="X492" s="273">
        <v>2072919</v>
      </c>
      <c r="Y492" s="273">
        <v>2072919</v>
      </c>
      <c r="Z492" s="273">
        <v>0</v>
      </c>
      <c r="AA492" s="273">
        <v>0</v>
      </c>
      <c r="AB492" s="274">
        <v>2072919</v>
      </c>
      <c r="AC492" s="274">
        <v>0</v>
      </c>
      <c r="AD492" s="269"/>
      <c r="AE492" s="269" t="s">
        <v>3021</v>
      </c>
      <c r="AF492"/>
      <c r="AG492"/>
      <c r="AH492"/>
      <c r="AI492"/>
    </row>
    <row r="493" spans="1:35" ht="33.75" x14ac:dyDescent="0.25">
      <c r="A493" s="303" t="s">
        <v>3062</v>
      </c>
      <c r="B493" s="303" t="s">
        <v>2415</v>
      </c>
      <c r="C493" s="303" t="s">
        <v>2416</v>
      </c>
      <c r="D493" s="303" t="s">
        <v>2646</v>
      </c>
      <c r="E493" s="304" t="s">
        <v>3474</v>
      </c>
      <c r="F493" s="304" t="s">
        <v>457</v>
      </c>
      <c r="G493" s="304" t="s">
        <v>597</v>
      </c>
      <c r="H493" s="304" t="s">
        <v>598</v>
      </c>
      <c r="I493" s="303" t="s">
        <v>599</v>
      </c>
      <c r="J493" s="305" t="s">
        <v>3020</v>
      </c>
      <c r="K493" s="306">
        <v>2072919</v>
      </c>
      <c r="L493" s="268" t="s">
        <v>563</v>
      </c>
      <c r="M493" s="268"/>
      <c r="N493" s="268"/>
      <c r="O493" s="268"/>
      <c r="P493" s="270"/>
      <c r="Q493" s="270"/>
      <c r="R493" s="270"/>
      <c r="S493" s="271"/>
      <c r="T493" s="270" t="s">
        <v>600</v>
      </c>
      <c r="U493" s="272" t="s">
        <v>3020</v>
      </c>
      <c r="V493" s="268" t="s">
        <v>602</v>
      </c>
      <c r="W493" s="272"/>
      <c r="X493" s="273">
        <v>2072919</v>
      </c>
      <c r="Y493" s="273">
        <v>2072919</v>
      </c>
      <c r="Z493" s="273">
        <v>0</v>
      </c>
      <c r="AA493" s="273">
        <v>0</v>
      </c>
      <c r="AB493" s="274">
        <v>2072919</v>
      </c>
      <c r="AC493" s="274">
        <v>0</v>
      </c>
      <c r="AD493" s="269"/>
      <c r="AE493" s="269" t="s">
        <v>3021</v>
      </c>
      <c r="AF493"/>
      <c r="AG493"/>
      <c r="AH493"/>
      <c r="AI493"/>
    </row>
    <row r="494" spans="1:35" ht="33.75" x14ac:dyDescent="0.25">
      <c r="A494" s="303" t="s">
        <v>3064</v>
      </c>
      <c r="B494" s="303" t="s">
        <v>2415</v>
      </c>
      <c r="C494" s="303" t="s">
        <v>2416</v>
      </c>
      <c r="D494" s="303" t="s">
        <v>2646</v>
      </c>
      <c r="E494" s="304" t="s">
        <v>3476</v>
      </c>
      <c r="F494" s="304" t="s">
        <v>457</v>
      </c>
      <c r="G494" s="304" t="s">
        <v>597</v>
      </c>
      <c r="H494" s="304" t="s">
        <v>598</v>
      </c>
      <c r="I494" s="303" t="s">
        <v>599</v>
      </c>
      <c r="J494" s="305" t="s">
        <v>3020</v>
      </c>
      <c r="K494" s="306">
        <v>2072919</v>
      </c>
      <c r="L494" s="268" t="s">
        <v>563</v>
      </c>
      <c r="M494" s="268"/>
      <c r="N494" s="268"/>
      <c r="O494" s="268"/>
      <c r="P494" s="270"/>
      <c r="Q494" s="270"/>
      <c r="R494" s="270"/>
      <c r="S494" s="271"/>
      <c r="T494" s="270" t="s">
        <v>600</v>
      </c>
      <c r="U494" s="272" t="s">
        <v>3020</v>
      </c>
      <c r="V494" s="268" t="s">
        <v>602</v>
      </c>
      <c r="W494" s="272"/>
      <c r="X494" s="273">
        <v>2072919</v>
      </c>
      <c r="Y494" s="273">
        <v>2072919</v>
      </c>
      <c r="Z494" s="273">
        <v>0</v>
      </c>
      <c r="AA494" s="273">
        <v>0</v>
      </c>
      <c r="AB494" s="274">
        <v>2072919</v>
      </c>
      <c r="AC494" s="274">
        <v>0</v>
      </c>
      <c r="AD494" s="269"/>
      <c r="AE494" s="269" t="s">
        <v>3021</v>
      </c>
      <c r="AF494"/>
      <c r="AG494"/>
      <c r="AH494"/>
      <c r="AI494"/>
    </row>
    <row r="495" spans="1:35" ht="33.75" x14ac:dyDescent="0.25">
      <c r="A495" s="303" t="s">
        <v>3066</v>
      </c>
      <c r="B495" s="303" t="s">
        <v>2415</v>
      </c>
      <c r="C495" s="303" t="s">
        <v>2416</v>
      </c>
      <c r="D495" s="303" t="s">
        <v>2646</v>
      </c>
      <c r="E495" s="304" t="s">
        <v>3478</v>
      </c>
      <c r="F495" s="304" t="s">
        <v>457</v>
      </c>
      <c r="G495" s="304" t="s">
        <v>597</v>
      </c>
      <c r="H495" s="304" t="s">
        <v>598</v>
      </c>
      <c r="I495" s="303" t="s">
        <v>599</v>
      </c>
      <c r="J495" s="305" t="s">
        <v>3020</v>
      </c>
      <c r="K495" s="306">
        <v>2072919</v>
      </c>
      <c r="L495" s="268" t="s">
        <v>563</v>
      </c>
      <c r="M495" s="268"/>
      <c r="N495" s="268"/>
      <c r="O495" s="268"/>
      <c r="P495" s="270"/>
      <c r="Q495" s="270"/>
      <c r="R495" s="270"/>
      <c r="S495" s="271"/>
      <c r="T495" s="270" t="s">
        <v>600</v>
      </c>
      <c r="U495" s="272" t="s">
        <v>3020</v>
      </c>
      <c r="V495" s="268" t="s">
        <v>602</v>
      </c>
      <c r="W495" s="272"/>
      <c r="X495" s="273">
        <v>2072919</v>
      </c>
      <c r="Y495" s="273">
        <v>2072919</v>
      </c>
      <c r="Z495" s="273">
        <v>0</v>
      </c>
      <c r="AA495" s="273">
        <v>0</v>
      </c>
      <c r="AB495" s="274">
        <v>2072919</v>
      </c>
      <c r="AC495" s="274">
        <v>0</v>
      </c>
      <c r="AD495" s="269"/>
      <c r="AE495" s="269" t="s">
        <v>3021</v>
      </c>
      <c r="AF495"/>
      <c r="AG495"/>
      <c r="AH495"/>
      <c r="AI495"/>
    </row>
    <row r="496" spans="1:35" ht="33.75" x14ac:dyDescent="0.25">
      <c r="A496" s="303" t="s">
        <v>3068</v>
      </c>
      <c r="B496" s="303" t="s">
        <v>2415</v>
      </c>
      <c r="C496" s="303" t="s">
        <v>2416</v>
      </c>
      <c r="D496" s="303" t="s">
        <v>2646</v>
      </c>
      <c r="E496" s="304" t="s">
        <v>3480</v>
      </c>
      <c r="F496" s="304" t="s">
        <v>457</v>
      </c>
      <c r="G496" s="304" t="s">
        <v>597</v>
      </c>
      <c r="H496" s="304" t="s">
        <v>598</v>
      </c>
      <c r="I496" s="303" t="s">
        <v>599</v>
      </c>
      <c r="J496" s="305" t="s">
        <v>3020</v>
      </c>
      <c r="K496" s="306">
        <v>2072919</v>
      </c>
      <c r="L496" s="268" t="s">
        <v>563</v>
      </c>
      <c r="M496" s="268"/>
      <c r="N496" s="268"/>
      <c r="O496" s="268"/>
      <c r="P496" s="270"/>
      <c r="Q496" s="270"/>
      <c r="R496" s="270"/>
      <c r="S496" s="271"/>
      <c r="T496" s="270" t="s">
        <v>600</v>
      </c>
      <c r="U496" s="272" t="s">
        <v>3020</v>
      </c>
      <c r="V496" s="268" t="s">
        <v>602</v>
      </c>
      <c r="W496" s="272"/>
      <c r="X496" s="273">
        <v>2072919</v>
      </c>
      <c r="Y496" s="273">
        <v>2072919</v>
      </c>
      <c r="Z496" s="273">
        <v>0</v>
      </c>
      <c r="AA496" s="273">
        <v>0</v>
      </c>
      <c r="AB496" s="274">
        <v>2072919</v>
      </c>
      <c r="AC496" s="274">
        <v>0</v>
      </c>
      <c r="AD496" s="269"/>
      <c r="AE496" s="269" t="s">
        <v>3021</v>
      </c>
      <c r="AF496"/>
      <c r="AG496"/>
      <c r="AH496"/>
      <c r="AI496"/>
    </row>
    <row r="497" spans="1:35" ht="33.75" x14ac:dyDescent="0.25">
      <c r="A497" s="303" t="s">
        <v>3070</v>
      </c>
      <c r="B497" s="303" t="s">
        <v>2415</v>
      </c>
      <c r="C497" s="303" t="s">
        <v>2416</v>
      </c>
      <c r="D497" s="303" t="s">
        <v>2646</v>
      </c>
      <c r="E497" s="304" t="s">
        <v>3482</v>
      </c>
      <c r="F497" s="304" t="s">
        <v>457</v>
      </c>
      <c r="G497" s="304" t="s">
        <v>597</v>
      </c>
      <c r="H497" s="304" t="s">
        <v>598</v>
      </c>
      <c r="I497" s="303" t="s">
        <v>599</v>
      </c>
      <c r="J497" s="305" t="s">
        <v>3020</v>
      </c>
      <c r="K497" s="306">
        <v>2072919</v>
      </c>
      <c r="L497" s="268" t="s">
        <v>563</v>
      </c>
      <c r="M497" s="268"/>
      <c r="N497" s="268"/>
      <c r="O497" s="268"/>
      <c r="P497" s="270"/>
      <c r="Q497" s="270"/>
      <c r="R497" s="270"/>
      <c r="S497" s="271"/>
      <c r="T497" s="270" t="s">
        <v>600</v>
      </c>
      <c r="U497" s="272" t="s">
        <v>3020</v>
      </c>
      <c r="V497" s="268" t="s">
        <v>602</v>
      </c>
      <c r="W497" s="272"/>
      <c r="X497" s="273">
        <v>2072919</v>
      </c>
      <c r="Y497" s="273">
        <v>2072919</v>
      </c>
      <c r="Z497" s="273">
        <v>0</v>
      </c>
      <c r="AA497" s="273">
        <v>0</v>
      </c>
      <c r="AB497" s="274">
        <v>2072919</v>
      </c>
      <c r="AC497" s="274">
        <v>0</v>
      </c>
      <c r="AD497" s="269"/>
      <c r="AE497" s="269" t="s">
        <v>3021</v>
      </c>
      <c r="AF497"/>
      <c r="AG497"/>
      <c r="AH497"/>
      <c r="AI497"/>
    </row>
    <row r="498" spans="1:35" ht="33.75" x14ac:dyDescent="0.25">
      <c r="A498" s="303" t="s">
        <v>3072</v>
      </c>
      <c r="B498" s="303" t="s">
        <v>2415</v>
      </c>
      <c r="C498" s="303" t="s">
        <v>2416</v>
      </c>
      <c r="D498" s="303" t="s">
        <v>2646</v>
      </c>
      <c r="E498" s="304" t="s">
        <v>3484</v>
      </c>
      <c r="F498" s="304" t="s">
        <v>457</v>
      </c>
      <c r="G498" s="304" t="s">
        <v>597</v>
      </c>
      <c r="H498" s="304" t="s">
        <v>598</v>
      </c>
      <c r="I498" s="303" t="s">
        <v>599</v>
      </c>
      <c r="J498" s="305" t="s">
        <v>3020</v>
      </c>
      <c r="K498" s="306">
        <v>2072919</v>
      </c>
      <c r="L498" s="268" t="s">
        <v>563</v>
      </c>
      <c r="M498" s="268"/>
      <c r="N498" s="268"/>
      <c r="O498" s="268"/>
      <c r="P498" s="270"/>
      <c r="Q498" s="270"/>
      <c r="R498" s="270"/>
      <c r="S498" s="271"/>
      <c r="T498" s="270" t="s">
        <v>600</v>
      </c>
      <c r="U498" s="272" t="s">
        <v>3020</v>
      </c>
      <c r="V498" s="268" t="s">
        <v>602</v>
      </c>
      <c r="W498" s="272"/>
      <c r="X498" s="273">
        <v>2072919</v>
      </c>
      <c r="Y498" s="273">
        <v>2072919</v>
      </c>
      <c r="Z498" s="273">
        <v>0</v>
      </c>
      <c r="AA498" s="273">
        <v>0</v>
      </c>
      <c r="AB498" s="274">
        <v>2072919</v>
      </c>
      <c r="AC498" s="274">
        <v>0</v>
      </c>
      <c r="AD498" s="269"/>
      <c r="AE498" s="269" t="s">
        <v>3021</v>
      </c>
      <c r="AF498"/>
      <c r="AG498"/>
      <c r="AH498"/>
      <c r="AI498"/>
    </row>
    <row r="499" spans="1:35" ht="33.75" x14ac:dyDescent="0.25">
      <c r="A499" s="303" t="s">
        <v>3074</v>
      </c>
      <c r="B499" s="303" t="s">
        <v>2415</v>
      </c>
      <c r="C499" s="303" t="s">
        <v>2416</v>
      </c>
      <c r="D499" s="303" t="s">
        <v>2646</v>
      </c>
      <c r="E499" s="304" t="s">
        <v>3486</v>
      </c>
      <c r="F499" s="304" t="s">
        <v>457</v>
      </c>
      <c r="G499" s="304" t="s">
        <v>597</v>
      </c>
      <c r="H499" s="304" t="s">
        <v>598</v>
      </c>
      <c r="I499" s="303" t="s">
        <v>599</v>
      </c>
      <c r="J499" s="305" t="s">
        <v>3020</v>
      </c>
      <c r="K499" s="306">
        <v>2072919</v>
      </c>
      <c r="L499" s="268" t="s">
        <v>563</v>
      </c>
      <c r="M499" s="268"/>
      <c r="N499" s="268"/>
      <c r="O499" s="268"/>
      <c r="P499" s="270"/>
      <c r="Q499" s="270"/>
      <c r="R499" s="270"/>
      <c r="S499" s="271"/>
      <c r="T499" s="270" t="s">
        <v>600</v>
      </c>
      <c r="U499" s="272" t="s">
        <v>3020</v>
      </c>
      <c r="V499" s="268" t="s">
        <v>602</v>
      </c>
      <c r="W499" s="272"/>
      <c r="X499" s="273">
        <v>2072919</v>
      </c>
      <c r="Y499" s="273">
        <v>2072919</v>
      </c>
      <c r="Z499" s="273">
        <v>0</v>
      </c>
      <c r="AA499" s="273">
        <v>0</v>
      </c>
      <c r="AB499" s="274">
        <v>2072919</v>
      </c>
      <c r="AC499" s="274">
        <v>0</v>
      </c>
      <c r="AD499" s="269"/>
      <c r="AE499" s="269" t="s">
        <v>3021</v>
      </c>
      <c r="AF499"/>
      <c r="AG499"/>
      <c r="AH499"/>
      <c r="AI499"/>
    </row>
    <row r="500" spans="1:35" ht="33.75" x14ac:dyDescent="0.25">
      <c r="A500" s="303" t="s">
        <v>3076</v>
      </c>
      <c r="B500" s="303" t="s">
        <v>2415</v>
      </c>
      <c r="C500" s="303" t="s">
        <v>2416</v>
      </c>
      <c r="D500" s="303" t="s">
        <v>2646</v>
      </c>
      <c r="E500" s="304" t="s">
        <v>3488</v>
      </c>
      <c r="F500" s="304" t="s">
        <v>457</v>
      </c>
      <c r="G500" s="304" t="s">
        <v>597</v>
      </c>
      <c r="H500" s="304" t="s">
        <v>598</v>
      </c>
      <c r="I500" s="303" t="s">
        <v>599</v>
      </c>
      <c r="J500" s="305" t="s">
        <v>3020</v>
      </c>
      <c r="K500" s="306">
        <v>2072919</v>
      </c>
      <c r="L500" s="268" t="s">
        <v>563</v>
      </c>
      <c r="M500" s="268"/>
      <c r="N500" s="268"/>
      <c r="O500" s="268"/>
      <c r="P500" s="270"/>
      <c r="Q500" s="270"/>
      <c r="R500" s="270"/>
      <c r="S500" s="271"/>
      <c r="T500" s="270" t="s">
        <v>600</v>
      </c>
      <c r="U500" s="272" t="s">
        <v>3020</v>
      </c>
      <c r="V500" s="268" t="s">
        <v>602</v>
      </c>
      <c r="W500" s="272"/>
      <c r="X500" s="273">
        <v>2072919</v>
      </c>
      <c r="Y500" s="273">
        <v>2072919</v>
      </c>
      <c r="Z500" s="273">
        <v>0</v>
      </c>
      <c r="AA500" s="273">
        <v>0</v>
      </c>
      <c r="AB500" s="274">
        <v>2072919</v>
      </c>
      <c r="AC500" s="274">
        <v>0</v>
      </c>
      <c r="AD500" s="269"/>
      <c r="AE500" s="269" t="s">
        <v>3021</v>
      </c>
      <c r="AF500"/>
      <c r="AG500"/>
      <c r="AH500"/>
      <c r="AI500"/>
    </row>
    <row r="501" spans="1:35" ht="33.75" x14ac:dyDescent="0.25">
      <c r="A501" s="303" t="s">
        <v>3078</v>
      </c>
      <c r="B501" s="303" t="s">
        <v>2415</v>
      </c>
      <c r="C501" s="303" t="s">
        <v>2416</v>
      </c>
      <c r="D501" s="303" t="s">
        <v>2646</v>
      </c>
      <c r="E501" s="304" t="s">
        <v>3490</v>
      </c>
      <c r="F501" s="304" t="s">
        <v>457</v>
      </c>
      <c r="G501" s="304" t="s">
        <v>597</v>
      </c>
      <c r="H501" s="304" t="s">
        <v>598</v>
      </c>
      <c r="I501" s="303" t="s">
        <v>599</v>
      </c>
      <c r="J501" s="305" t="s">
        <v>3020</v>
      </c>
      <c r="K501" s="306">
        <v>2072919</v>
      </c>
      <c r="L501" s="268" t="s">
        <v>563</v>
      </c>
      <c r="M501" s="268"/>
      <c r="N501" s="268"/>
      <c r="O501" s="268"/>
      <c r="P501" s="270"/>
      <c r="Q501" s="270"/>
      <c r="R501" s="270"/>
      <c r="S501" s="271"/>
      <c r="T501" s="270" t="s">
        <v>600</v>
      </c>
      <c r="U501" s="272" t="s">
        <v>3020</v>
      </c>
      <c r="V501" s="268" t="s">
        <v>602</v>
      </c>
      <c r="W501" s="272"/>
      <c r="X501" s="273">
        <v>2072919</v>
      </c>
      <c r="Y501" s="273">
        <v>2072919</v>
      </c>
      <c r="Z501" s="273">
        <v>0</v>
      </c>
      <c r="AA501" s="273">
        <v>0</v>
      </c>
      <c r="AB501" s="274">
        <v>2072919</v>
      </c>
      <c r="AC501" s="274">
        <v>0</v>
      </c>
      <c r="AD501" s="269"/>
      <c r="AE501" s="269" t="s">
        <v>3021</v>
      </c>
      <c r="AF501"/>
      <c r="AG501"/>
      <c r="AH501"/>
      <c r="AI501"/>
    </row>
    <row r="502" spans="1:35" ht="33.75" x14ac:dyDescent="0.25">
      <c r="A502" s="303" t="s">
        <v>3080</v>
      </c>
      <c r="B502" s="303" t="s">
        <v>2415</v>
      </c>
      <c r="C502" s="303" t="s">
        <v>2416</v>
      </c>
      <c r="D502" s="303" t="s">
        <v>2646</v>
      </c>
      <c r="E502" s="304" t="s">
        <v>3492</v>
      </c>
      <c r="F502" s="304" t="s">
        <v>457</v>
      </c>
      <c r="G502" s="304" t="s">
        <v>597</v>
      </c>
      <c r="H502" s="304" t="s">
        <v>598</v>
      </c>
      <c r="I502" s="303" t="s">
        <v>599</v>
      </c>
      <c r="J502" s="305" t="s">
        <v>3020</v>
      </c>
      <c r="K502" s="306">
        <v>2072919</v>
      </c>
      <c r="L502" s="268" t="s">
        <v>563</v>
      </c>
      <c r="M502" s="268"/>
      <c r="N502" s="268"/>
      <c r="O502" s="268"/>
      <c r="P502" s="270"/>
      <c r="Q502" s="270"/>
      <c r="R502" s="270"/>
      <c r="S502" s="271"/>
      <c r="T502" s="270" t="s">
        <v>600</v>
      </c>
      <c r="U502" s="272" t="s">
        <v>3020</v>
      </c>
      <c r="V502" s="268" t="s">
        <v>602</v>
      </c>
      <c r="W502" s="272"/>
      <c r="X502" s="273">
        <v>2072919</v>
      </c>
      <c r="Y502" s="273">
        <v>2072919</v>
      </c>
      <c r="Z502" s="273">
        <v>0</v>
      </c>
      <c r="AA502" s="273">
        <v>0</v>
      </c>
      <c r="AB502" s="274">
        <v>2072919</v>
      </c>
      <c r="AC502" s="274">
        <v>0</v>
      </c>
      <c r="AD502" s="269"/>
      <c r="AE502" s="269" t="s">
        <v>3021</v>
      </c>
      <c r="AF502"/>
      <c r="AG502"/>
      <c r="AH502"/>
      <c r="AI502"/>
    </row>
    <row r="503" spans="1:35" ht="33.75" x14ac:dyDescent="0.25">
      <c r="A503" s="303" t="s">
        <v>3082</v>
      </c>
      <c r="B503" s="303" t="s">
        <v>2415</v>
      </c>
      <c r="C503" s="303" t="s">
        <v>2416</v>
      </c>
      <c r="D503" s="303" t="s">
        <v>2646</v>
      </c>
      <c r="E503" s="304" t="s">
        <v>3494</v>
      </c>
      <c r="F503" s="304" t="s">
        <v>457</v>
      </c>
      <c r="G503" s="304" t="s">
        <v>597</v>
      </c>
      <c r="H503" s="304" t="s">
        <v>598</v>
      </c>
      <c r="I503" s="303" t="s">
        <v>599</v>
      </c>
      <c r="J503" s="305" t="s">
        <v>3020</v>
      </c>
      <c r="K503" s="306">
        <v>2072919</v>
      </c>
      <c r="L503" s="268" t="s">
        <v>563</v>
      </c>
      <c r="M503" s="268"/>
      <c r="N503" s="268"/>
      <c r="O503" s="268"/>
      <c r="P503" s="270"/>
      <c r="Q503" s="270"/>
      <c r="R503" s="270"/>
      <c r="S503" s="271"/>
      <c r="T503" s="270" t="s">
        <v>600</v>
      </c>
      <c r="U503" s="272" t="s">
        <v>3020</v>
      </c>
      <c r="V503" s="268" t="s">
        <v>602</v>
      </c>
      <c r="W503" s="272"/>
      <c r="X503" s="273">
        <v>2072919</v>
      </c>
      <c r="Y503" s="273">
        <v>2072919</v>
      </c>
      <c r="Z503" s="273">
        <v>0</v>
      </c>
      <c r="AA503" s="273">
        <v>0</v>
      </c>
      <c r="AB503" s="274">
        <v>2072919</v>
      </c>
      <c r="AC503" s="274">
        <v>0</v>
      </c>
      <c r="AD503" s="269"/>
      <c r="AE503" s="269" t="s">
        <v>3021</v>
      </c>
      <c r="AF503"/>
      <c r="AG503"/>
      <c r="AH503"/>
      <c r="AI503"/>
    </row>
    <row r="504" spans="1:35" ht="33.75" x14ac:dyDescent="0.25">
      <c r="A504" s="303" t="s">
        <v>3084</v>
      </c>
      <c r="B504" s="303" t="s">
        <v>2415</v>
      </c>
      <c r="C504" s="303" t="s">
        <v>2416</v>
      </c>
      <c r="D504" s="303" t="s">
        <v>2646</v>
      </c>
      <c r="E504" s="304" t="s">
        <v>3496</v>
      </c>
      <c r="F504" s="304" t="s">
        <v>457</v>
      </c>
      <c r="G504" s="304" t="s">
        <v>597</v>
      </c>
      <c r="H504" s="304" t="s">
        <v>598</v>
      </c>
      <c r="I504" s="303" t="s">
        <v>599</v>
      </c>
      <c r="J504" s="305" t="s">
        <v>3020</v>
      </c>
      <c r="K504" s="306">
        <v>2072919</v>
      </c>
      <c r="L504" s="268" t="s">
        <v>563</v>
      </c>
      <c r="M504" s="268"/>
      <c r="N504" s="268"/>
      <c r="O504" s="268"/>
      <c r="P504" s="270"/>
      <c r="Q504" s="270"/>
      <c r="R504" s="270"/>
      <c r="S504" s="271"/>
      <c r="T504" s="270" t="s">
        <v>600</v>
      </c>
      <c r="U504" s="272" t="s">
        <v>3020</v>
      </c>
      <c r="V504" s="268" t="s">
        <v>602</v>
      </c>
      <c r="W504" s="272"/>
      <c r="X504" s="273">
        <v>2072919</v>
      </c>
      <c r="Y504" s="273">
        <v>2072919</v>
      </c>
      <c r="Z504" s="273">
        <v>0</v>
      </c>
      <c r="AA504" s="273">
        <v>0</v>
      </c>
      <c r="AB504" s="274">
        <v>2072919</v>
      </c>
      <c r="AC504" s="274">
        <v>0</v>
      </c>
      <c r="AD504" s="269"/>
      <c r="AE504" s="269" t="s">
        <v>3021</v>
      </c>
      <c r="AF504"/>
      <c r="AG504"/>
      <c r="AH504"/>
      <c r="AI504"/>
    </row>
    <row r="505" spans="1:35" ht="33.75" x14ac:dyDescent="0.25">
      <c r="A505" s="303" t="s">
        <v>3086</v>
      </c>
      <c r="B505" s="303" t="s">
        <v>2415</v>
      </c>
      <c r="C505" s="303" t="s">
        <v>2416</v>
      </c>
      <c r="D505" s="303" t="s">
        <v>2646</v>
      </c>
      <c r="E505" s="304" t="s">
        <v>3498</v>
      </c>
      <c r="F505" s="304" t="s">
        <v>457</v>
      </c>
      <c r="G505" s="304" t="s">
        <v>597</v>
      </c>
      <c r="H505" s="304" t="s">
        <v>598</v>
      </c>
      <c r="I505" s="303" t="s">
        <v>599</v>
      </c>
      <c r="J505" s="305" t="s">
        <v>3020</v>
      </c>
      <c r="K505" s="306">
        <v>2072919</v>
      </c>
      <c r="L505" s="268" t="s">
        <v>563</v>
      </c>
      <c r="M505" s="268"/>
      <c r="N505" s="268"/>
      <c r="O505" s="268"/>
      <c r="P505" s="270"/>
      <c r="Q505" s="270"/>
      <c r="R505" s="270"/>
      <c r="S505" s="271"/>
      <c r="T505" s="270" t="s">
        <v>600</v>
      </c>
      <c r="U505" s="272" t="s">
        <v>3020</v>
      </c>
      <c r="V505" s="268" t="s">
        <v>602</v>
      </c>
      <c r="W505" s="272"/>
      <c r="X505" s="273">
        <v>2072919</v>
      </c>
      <c r="Y505" s="273">
        <v>2072919</v>
      </c>
      <c r="Z505" s="273">
        <v>0</v>
      </c>
      <c r="AA505" s="273">
        <v>0</v>
      </c>
      <c r="AB505" s="274">
        <v>2072919</v>
      </c>
      <c r="AC505" s="274">
        <v>0</v>
      </c>
      <c r="AD505" s="269"/>
      <c r="AE505" s="269" t="s">
        <v>3021</v>
      </c>
      <c r="AF505"/>
      <c r="AG505"/>
      <c r="AH505"/>
      <c r="AI505"/>
    </row>
    <row r="506" spans="1:35" ht="33.75" x14ac:dyDescent="0.25">
      <c r="A506" s="303" t="s">
        <v>3088</v>
      </c>
      <c r="B506" s="303" t="s">
        <v>2415</v>
      </c>
      <c r="C506" s="303" t="s">
        <v>2416</v>
      </c>
      <c r="D506" s="303" t="s">
        <v>2646</v>
      </c>
      <c r="E506" s="304" t="s">
        <v>3500</v>
      </c>
      <c r="F506" s="304" t="s">
        <v>457</v>
      </c>
      <c r="G506" s="304" t="s">
        <v>597</v>
      </c>
      <c r="H506" s="304" t="s">
        <v>598</v>
      </c>
      <c r="I506" s="303" t="s">
        <v>599</v>
      </c>
      <c r="J506" s="305" t="s">
        <v>3020</v>
      </c>
      <c r="K506" s="306">
        <v>2072919</v>
      </c>
      <c r="L506" s="268" t="s">
        <v>563</v>
      </c>
      <c r="M506" s="268"/>
      <c r="N506" s="268"/>
      <c r="O506" s="268"/>
      <c r="P506" s="270"/>
      <c r="Q506" s="270"/>
      <c r="R506" s="270"/>
      <c r="S506" s="271"/>
      <c r="T506" s="270" t="s">
        <v>600</v>
      </c>
      <c r="U506" s="272" t="s">
        <v>3020</v>
      </c>
      <c r="V506" s="268" t="s">
        <v>602</v>
      </c>
      <c r="W506" s="272"/>
      <c r="X506" s="273">
        <v>2072919</v>
      </c>
      <c r="Y506" s="273">
        <v>2072919</v>
      </c>
      <c r="Z506" s="273">
        <v>0</v>
      </c>
      <c r="AA506" s="273">
        <v>0</v>
      </c>
      <c r="AB506" s="274">
        <v>2072919</v>
      </c>
      <c r="AC506" s="274">
        <v>0</v>
      </c>
      <c r="AD506" s="269"/>
      <c r="AE506" s="269" t="s">
        <v>3021</v>
      </c>
      <c r="AF506"/>
      <c r="AG506"/>
      <c r="AH506"/>
      <c r="AI506"/>
    </row>
    <row r="507" spans="1:35" ht="33.75" x14ac:dyDescent="0.25">
      <c r="A507" s="303" t="s">
        <v>3090</v>
      </c>
      <c r="B507" s="303" t="s">
        <v>2415</v>
      </c>
      <c r="C507" s="303" t="s">
        <v>2416</v>
      </c>
      <c r="D507" s="303" t="s">
        <v>2646</v>
      </c>
      <c r="E507" s="304" t="s">
        <v>3502</v>
      </c>
      <c r="F507" s="304" t="s">
        <v>457</v>
      </c>
      <c r="G507" s="304" t="s">
        <v>597</v>
      </c>
      <c r="H507" s="304" t="s">
        <v>598</v>
      </c>
      <c r="I507" s="303" t="s">
        <v>599</v>
      </c>
      <c r="J507" s="305" t="s">
        <v>3020</v>
      </c>
      <c r="K507" s="306">
        <v>2072919</v>
      </c>
      <c r="L507" s="268" t="s">
        <v>563</v>
      </c>
      <c r="M507" s="268"/>
      <c r="N507" s="268"/>
      <c r="O507" s="268"/>
      <c r="P507" s="270"/>
      <c r="Q507" s="270"/>
      <c r="R507" s="270"/>
      <c r="S507" s="271"/>
      <c r="T507" s="270" t="s">
        <v>600</v>
      </c>
      <c r="U507" s="272" t="s">
        <v>3020</v>
      </c>
      <c r="V507" s="268" t="s">
        <v>602</v>
      </c>
      <c r="W507" s="272"/>
      <c r="X507" s="273">
        <v>2072919</v>
      </c>
      <c r="Y507" s="273">
        <v>2072919</v>
      </c>
      <c r="Z507" s="273">
        <v>0</v>
      </c>
      <c r="AA507" s="273">
        <v>0</v>
      </c>
      <c r="AB507" s="274">
        <v>2072919</v>
      </c>
      <c r="AC507" s="274">
        <v>0</v>
      </c>
      <c r="AD507" s="269"/>
      <c r="AE507" s="269" t="s">
        <v>3021</v>
      </c>
      <c r="AF507"/>
      <c r="AG507"/>
      <c r="AH507"/>
      <c r="AI507"/>
    </row>
    <row r="508" spans="1:35" ht="33.75" x14ac:dyDescent="0.25">
      <c r="A508" s="303" t="s">
        <v>3092</v>
      </c>
      <c r="B508" s="303" t="s">
        <v>2415</v>
      </c>
      <c r="C508" s="303" t="s">
        <v>2416</v>
      </c>
      <c r="D508" s="303" t="s">
        <v>2646</v>
      </c>
      <c r="E508" s="304" t="s">
        <v>3504</v>
      </c>
      <c r="F508" s="304" t="s">
        <v>457</v>
      </c>
      <c r="G508" s="304" t="s">
        <v>597</v>
      </c>
      <c r="H508" s="304" t="s">
        <v>598</v>
      </c>
      <c r="I508" s="303" t="s">
        <v>599</v>
      </c>
      <c r="J508" s="305" t="s">
        <v>3020</v>
      </c>
      <c r="K508" s="306">
        <v>2072919</v>
      </c>
      <c r="L508" s="268" t="s">
        <v>563</v>
      </c>
      <c r="M508" s="268"/>
      <c r="N508" s="268"/>
      <c r="O508" s="268"/>
      <c r="P508" s="270"/>
      <c r="Q508" s="270"/>
      <c r="R508" s="270"/>
      <c r="S508" s="271"/>
      <c r="T508" s="270" t="s">
        <v>600</v>
      </c>
      <c r="U508" s="272" t="s">
        <v>3020</v>
      </c>
      <c r="V508" s="268" t="s">
        <v>602</v>
      </c>
      <c r="W508" s="272"/>
      <c r="X508" s="273">
        <v>2072919</v>
      </c>
      <c r="Y508" s="273">
        <v>2072919</v>
      </c>
      <c r="Z508" s="273">
        <v>0</v>
      </c>
      <c r="AA508" s="273">
        <v>0</v>
      </c>
      <c r="AB508" s="274">
        <v>2072919</v>
      </c>
      <c r="AC508" s="274">
        <v>0</v>
      </c>
      <c r="AD508" s="269"/>
      <c r="AE508" s="269" t="s">
        <v>3021</v>
      </c>
      <c r="AF508"/>
      <c r="AG508"/>
      <c r="AH508"/>
      <c r="AI508"/>
    </row>
    <row r="509" spans="1:35" ht="33.75" x14ac:dyDescent="0.25">
      <c r="A509" s="303" t="s">
        <v>3094</v>
      </c>
      <c r="B509" s="303" t="s">
        <v>2415</v>
      </c>
      <c r="C509" s="303" t="s">
        <v>2416</v>
      </c>
      <c r="D509" s="303" t="s">
        <v>2646</v>
      </c>
      <c r="E509" s="304" t="s">
        <v>3506</v>
      </c>
      <c r="F509" s="304" t="s">
        <v>457</v>
      </c>
      <c r="G509" s="304" t="s">
        <v>597</v>
      </c>
      <c r="H509" s="304" t="s">
        <v>598</v>
      </c>
      <c r="I509" s="303" t="s">
        <v>599</v>
      </c>
      <c r="J509" s="305" t="s">
        <v>3020</v>
      </c>
      <c r="K509" s="306">
        <v>2072919</v>
      </c>
      <c r="L509" s="268" t="s">
        <v>563</v>
      </c>
      <c r="M509" s="268"/>
      <c r="N509" s="268"/>
      <c r="O509" s="268"/>
      <c r="P509" s="270"/>
      <c r="Q509" s="270"/>
      <c r="R509" s="270"/>
      <c r="S509" s="271"/>
      <c r="T509" s="270" t="s">
        <v>600</v>
      </c>
      <c r="U509" s="272" t="s">
        <v>3020</v>
      </c>
      <c r="V509" s="268" t="s">
        <v>602</v>
      </c>
      <c r="W509" s="272"/>
      <c r="X509" s="273">
        <v>2072919</v>
      </c>
      <c r="Y509" s="273">
        <v>2072919</v>
      </c>
      <c r="Z509" s="273">
        <v>0</v>
      </c>
      <c r="AA509" s="273">
        <v>0</v>
      </c>
      <c r="AB509" s="274">
        <v>2072919</v>
      </c>
      <c r="AC509" s="274">
        <v>0</v>
      </c>
      <c r="AD509" s="269"/>
      <c r="AE509" s="269" t="s">
        <v>3021</v>
      </c>
      <c r="AF509"/>
      <c r="AG509"/>
      <c r="AH509"/>
      <c r="AI509"/>
    </row>
    <row r="510" spans="1:35" ht="33.75" x14ac:dyDescent="0.25">
      <c r="A510" s="303" t="s">
        <v>3096</v>
      </c>
      <c r="B510" s="303" t="s">
        <v>2415</v>
      </c>
      <c r="C510" s="303" t="s">
        <v>2416</v>
      </c>
      <c r="D510" s="303" t="s">
        <v>2646</v>
      </c>
      <c r="E510" s="304" t="s">
        <v>3508</v>
      </c>
      <c r="F510" s="304" t="s">
        <v>457</v>
      </c>
      <c r="G510" s="304" t="s">
        <v>597</v>
      </c>
      <c r="H510" s="304" t="s">
        <v>598</v>
      </c>
      <c r="I510" s="303" t="s">
        <v>599</v>
      </c>
      <c r="J510" s="305" t="s">
        <v>3020</v>
      </c>
      <c r="K510" s="306">
        <v>2072919</v>
      </c>
      <c r="L510" s="268" t="s">
        <v>563</v>
      </c>
      <c r="M510" s="268"/>
      <c r="N510" s="268"/>
      <c r="O510" s="268"/>
      <c r="P510" s="270"/>
      <c r="Q510" s="270"/>
      <c r="R510" s="270"/>
      <c r="S510" s="271"/>
      <c r="T510" s="270" t="s">
        <v>600</v>
      </c>
      <c r="U510" s="272" t="s">
        <v>3020</v>
      </c>
      <c r="V510" s="268" t="s">
        <v>602</v>
      </c>
      <c r="W510" s="272"/>
      <c r="X510" s="273">
        <v>2072919</v>
      </c>
      <c r="Y510" s="273">
        <v>2072919</v>
      </c>
      <c r="Z510" s="273">
        <v>0</v>
      </c>
      <c r="AA510" s="273">
        <v>0</v>
      </c>
      <c r="AB510" s="274">
        <v>2072919</v>
      </c>
      <c r="AC510" s="274">
        <v>0</v>
      </c>
      <c r="AD510" s="269"/>
      <c r="AE510" s="269" t="s">
        <v>3021</v>
      </c>
      <c r="AF510"/>
      <c r="AG510"/>
      <c r="AH510"/>
      <c r="AI510"/>
    </row>
    <row r="511" spans="1:35" ht="33.75" x14ac:dyDescent="0.25">
      <c r="A511" s="303" t="s">
        <v>3098</v>
      </c>
      <c r="B511" s="303" t="s">
        <v>2415</v>
      </c>
      <c r="C511" s="303" t="s">
        <v>2416</v>
      </c>
      <c r="D511" s="303" t="s">
        <v>2646</v>
      </c>
      <c r="E511" s="304" t="s">
        <v>3510</v>
      </c>
      <c r="F511" s="304" t="s">
        <v>457</v>
      </c>
      <c r="G511" s="304" t="s">
        <v>597</v>
      </c>
      <c r="H511" s="304" t="s">
        <v>598</v>
      </c>
      <c r="I511" s="303" t="s">
        <v>599</v>
      </c>
      <c r="J511" s="305" t="s">
        <v>3020</v>
      </c>
      <c r="K511" s="306">
        <v>2072919</v>
      </c>
      <c r="L511" s="268" t="s">
        <v>563</v>
      </c>
      <c r="M511" s="268"/>
      <c r="N511" s="268"/>
      <c r="O511" s="268"/>
      <c r="P511" s="270"/>
      <c r="Q511" s="270"/>
      <c r="R511" s="270"/>
      <c r="S511" s="271"/>
      <c r="T511" s="270" t="s">
        <v>600</v>
      </c>
      <c r="U511" s="272" t="s">
        <v>3020</v>
      </c>
      <c r="V511" s="268" t="s">
        <v>602</v>
      </c>
      <c r="W511" s="272"/>
      <c r="X511" s="273">
        <v>2072919</v>
      </c>
      <c r="Y511" s="273">
        <v>2072919</v>
      </c>
      <c r="Z511" s="273">
        <v>0</v>
      </c>
      <c r="AA511" s="273">
        <v>0</v>
      </c>
      <c r="AB511" s="274">
        <v>2072919</v>
      </c>
      <c r="AC511" s="274">
        <v>0</v>
      </c>
      <c r="AD511" s="269"/>
      <c r="AE511" s="269" t="s">
        <v>3021</v>
      </c>
      <c r="AF511"/>
      <c r="AG511"/>
      <c r="AH511"/>
      <c r="AI511"/>
    </row>
    <row r="512" spans="1:35" ht="33.75" x14ac:dyDescent="0.25">
      <c r="A512" s="303" t="s">
        <v>3100</v>
      </c>
      <c r="B512" s="303" t="s">
        <v>2415</v>
      </c>
      <c r="C512" s="303" t="s">
        <v>2416</v>
      </c>
      <c r="D512" s="303" t="s">
        <v>2646</v>
      </c>
      <c r="E512" s="304" t="s">
        <v>3512</v>
      </c>
      <c r="F512" s="304" t="s">
        <v>457</v>
      </c>
      <c r="G512" s="304" t="s">
        <v>597</v>
      </c>
      <c r="H512" s="304" t="s">
        <v>598</v>
      </c>
      <c r="I512" s="303" t="s">
        <v>599</v>
      </c>
      <c r="J512" s="305" t="s">
        <v>3020</v>
      </c>
      <c r="K512" s="306">
        <v>2072919</v>
      </c>
      <c r="L512" s="268" t="s">
        <v>563</v>
      </c>
      <c r="M512" s="268"/>
      <c r="N512" s="268"/>
      <c r="O512" s="268"/>
      <c r="P512" s="270"/>
      <c r="Q512" s="270"/>
      <c r="R512" s="270"/>
      <c r="S512" s="271"/>
      <c r="T512" s="270" t="s">
        <v>600</v>
      </c>
      <c r="U512" s="272" t="s">
        <v>3020</v>
      </c>
      <c r="V512" s="268" t="s">
        <v>602</v>
      </c>
      <c r="W512" s="272"/>
      <c r="X512" s="273">
        <v>2072919</v>
      </c>
      <c r="Y512" s="273">
        <v>2072919</v>
      </c>
      <c r="Z512" s="273">
        <v>0</v>
      </c>
      <c r="AA512" s="273">
        <v>0</v>
      </c>
      <c r="AB512" s="274">
        <v>2072919</v>
      </c>
      <c r="AC512" s="274">
        <v>0</v>
      </c>
      <c r="AD512" s="269"/>
      <c r="AE512" s="269" t="s">
        <v>3021</v>
      </c>
      <c r="AF512"/>
      <c r="AG512"/>
      <c r="AH512"/>
      <c r="AI512"/>
    </row>
    <row r="513" spans="1:35" ht="33.75" x14ac:dyDescent="0.25">
      <c r="A513" s="303" t="s">
        <v>3102</v>
      </c>
      <c r="B513" s="303" t="s">
        <v>2415</v>
      </c>
      <c r="C513" s="303" t="s">
        <v>2416</v>
      </c>
      <c r="D513" s="303" t="s">
        <v>2646</v>
      </c>
      <c r="E513" s="304" t="s">
        <v>3514</v>
      </c>
      <c r="F513" s="304" t="s">
        <v>457</v>
      </c>
      <c r="G513" s="304" t="s">
        <v>597</v>
      </c>
      <c r="H513" s="304" t="s">
        <v>598</v>
      </c>
      <c r="I513" s="303" t="s">
        <v>599</v>
      </c>
      <c r="J513" s="305" t="s">
        <v>3020</v>
      </c>
      <c r="K513" s="306">
        <v>2072919</v>
      </c>
      <c r="L513" s="268" t="s">
        <v>563</v>
      </c>
      <c r="M513" s="268"/>
      <c r="N513" s="268"/>
      <c r="O513" s="268"/>
      <c r="P513" s="270"/>
      <c r="Q513" s="270"/>
      <c r="R513" s="270"/>
      <c r="S513" s="271"/>
      <c r="T513" s="270" t="s">
        <v>600</v>
      </c>
      <c r="U513" s="272" t="s">
        <v>3020</v>
      </c>
      <c r="V513" s="268" t="s">
        <v>602</v>
      </c>
      <c r="W513" s="272"/>
      <c r="X513" s="273">
        <v>2072919</v>
      </c>
      <c r="Y513" s="273">
        <v>2072919</v>
      </c>
      <c r="Z513" s="273">
        <v>0</v>
      </c>
      <c r="AA513" s="273">
        <v>0</v>
      </c>
      <c r="AB513" s="274">
        <v>2072919</v>
      </c>
      <c r="AC513" s="274">
        <v>0</v>
      </c>
      <c r="AD513" s="269"/>
      <c r="AE513" s="269" t="s">
        <v>3021</v>
      </c>
      <c r="AF513"/>
      <c r="AG513"/>
      <c r="AH513"/>
      <c r="AI513"/>
    </row>
    <row r="514" spans="1:35" ht="33.75" x14ac:dyDescent="0.25">
      <c r="A514" s="303" t="s">
        <v>3104</v>
      </c>
      <c r="B514" s="303" t="s">
        <v>2415</v>
      </c>
      <c r="C514" s="303" t="s">
        <v>2416</v>
      </c>
      <c r="D514" s="303" t="s">
        <v>2646</v>
      </c>
      <c r="E514" s="304" t="s">
        <v>3516</v>
      </c>
      <c r="F514" s="304" t="s">
        <v>457</v>
      </c>
      <c r="G514" s="304" t="s">
        <v>597</v>
      </c>
      <c r="H514" s="304" t="s">
        <v>598</v>
      </c>
      <c r="I514" s="303" t="s">
        <v>599</v>
      </c>
      <c r="J514" s="305" t="s">
        <v>3020</v>
      </c>
      <c r="K514" s="306">
        <v>2072919</v>
      </c>
      <c r="L514" s="268" t="s">
        <v>563</v>
      </c>
      <c r="M514" s="268"/>
      <c r="N514" s="268"/>
      <c r="O514" s="268"/>
      <c r="P514" s="270"/>
      <c r="Q514" s="270"/>
      <c r="R514" s="270"/>
      <c r="S514" s="271"/>
      <c r="T514" s="270" t="s">
        <v>600</v>
      </c>
      <c r="U514" s="272" t="s">
        <v>3020</v>
      </c>
      <c r="V514" s="268" t="s">
        <v>602</v>
      </c>
      <c r="W514" s="272"/>
      <c r="X514" s="273">
        <v>2072919</v>
      </c>
      <c r="Y514" s="273">
        <v>2072919</v>
      </c>
      <c r="Z514" s="273">
        <v>0</v>
      </c>
      <c r="AA514" s="273">
        <v>0</v>
      </c>
      <c r="AB514" s="274">
        <v>2072919</v>
      </c>
      <c r="AC514" s="274">
        <v>0</v>
      </c>
      <c r="AD514" s="269"/>
      <c r="AE514" s="269" t="s">
        <v>3021</v>
      </c>
      <c r="AF514"/>
      <c r="AG514"/>
      <c r="AH514"/>
      <c r="AI514"/>
    </row>
    <row r="515" spans="1:35" ht="33.75" x14ac:dyDescent="0.25">
      <c r="A515" s="303" t="s">
        <v>3106</v>
      </c>
      <c r="B515" s="303" t="s">
        <v>2415</v>
      </c>
      <c r="C515" s="303" t="s">
        <v>2416</v>
      </c>
      <c r="D515" s="303" t="s">
        <v>2646</v>
      </c>
      <c r="E515" s="304" t="s">
        <v>3518</v>
      </c>
      <c r="F515" s="304" t="s">
        <v>457</v>
      </c>
      <c r="G515" s="304" t="s">
        <v>597</v>
      </c>
      <c r="H515" s="304" t="s">
        <v>598</v>
      </c>
      <c r="I515" s="303" t="s">
        <v>599</v>
      </c>
      <c r="J515" s="305" t="s">
        <v>3020</v>
      </c>
      <c r="K515" s="306">
        <v>2072919</v>
      </c>
      <c r="L515" s="268" t="s">
        <v>563</v>
      </c>
      <c r="M515" s="268"/>
      <c r="N515" s="268"/>
      <c r="O515" s="268"/>
      <c r="P515" s="270"/>
      <c r="Q515" s="270"/>
      <c r="R515" s="270"/>
      <c r="S515" s="271"/>
      <c r="T515" s="270" t="s">
        <v>600</v>
      </c>
      <c r="U515" s="272" t="s">
        <v>3020</v>
      </c>
      <c r="V515" s="268" t="s">
        <v>602</v>
      </c>
      <c r="W515" s="272"/>
      <c r="X515" s="273">
        <v>2072919</v>
      </c>
      <c r="Y515" s="273">
        <v>2072919</v>
      </c>
      <c r="Z515" s="273">
        <v>0</v>
      </c>
      <c r="AA515" s="273">
        <v>0</v>
      </c>
      <c r="AB515" s="274">
        <v>2072919</v>
      </c>
      <c r="AC515" s="274">
        <v>0</v>
      </c>
      <c r="AD515" s="269"/>
      <c r="AE515" s="269" t="s">
        <v>3021</v>
      </c>
      <c r="AF515"/>
      <c r="AG515"/>
      <c r="AH515"/>
      <c r="AI515"/>
    </row>
    <row r="516" spans="1:35" ht="33.75" x14ac:dyDescent="0.25">
      <c r="A516" s="303" t="s">
        <v>3108</v>
      </c>
      <c r="B516" s="303" t="s">
        <v>2415</v>
      </c>
      <c r="C516" s="303" t="s">
        <v>2416</v>
      </c>
      <c r="D516" s="303" t="s">
        <v>2646</v>
      </c>
      <c r="E516" s="304" t="s">
        <v>3520</v>
      </c>
      <c r="F516" s="304" t="s">
        <v>457</v>
      </c>
      <c r="G516" s="304" t="s">
        <v>597</v>
      </c>
      <c r="H516" s="304" t="s">
        <v>598</v>
      </c>
      <c r="I516" s="303" t="s">
        <v>599</v>
      </c>
      <c r="J516" s="305" t="s">
        <v>3020</v>
      </c>
      <c r="K516" s="306">
        <v>2072919</v>
      </c>
      <c r="L516" s="268" t="s">
        <v>563</v>
      </c>
      <c r="M516" s="268"/>
      <c r="N516" s="268"/>
      <c r="O516" s="268"/>
      <c r="P516" s="270"/>
      <c r="Q516" s="270"/>
      <c r="R516" s="270"/>
      <c r="S516" s="271"/>
      <c r="T516" s="270" t="s">
        <v>600</v>
      </c>
      <c r="U516" s="272" t="s">
        <v>3020</v>
      </c>
      <c r="V516" s="268" t="s">
        <v>602</v>
      </c>
      <c r="W516" s="272"/>
      <c r="X516" s="273">
        <v>2072919</v>
      </c>
      <c r="Y516" s="273">
        <v>2072919</v>
      </c>
      <c r="Z516" s="273">
        <v>0</v>
      </c>
      <c r="AA516" s="273">
        <v>0</v>
      </c>
      <c r="AB516" s="274">
        <v>2072919</v>
      </c>
      <c r="AC516" s="274">
        <v>0</v>
      </c>
      <c r="AD516" s="269"/>
      <c r="AE516" s="269" t="s">
        <v>3021</v>
      </c>
      <c r="AF516"/>
      <c r="AG516"/>
      <c r="AH516"/>
      <c r="AI516"/>
    </row>
    <row r="517" spans="1:35" ht="33.75" x14ac:dyDescent="0.25">
      <c r="A517" s="303" t="s">
        <v>3110</v>
      </c>
      <c r="B517" s="303" t="s">
        <v>2415</v>
      </c>
      <c r="C517" s="303" t="s">
        <v>2416</v>
      </c>
      <c r="D517" s="303" t="s">
        <v>2646</v>
      </c>
      <c r="E517" s="304" t="s">
        <v>3522</v>
      </c>
      <c r="F517" s="304" t="s">
        <v>457</v>
      </c>
      <c r="G517" s="304" t="s">
        <v>597</v>
      </c>
      <c r="H517" s="304" t="s">
        <v>598</v>
      </c>
      <c r="I517" s="303" t="s">
        <v>599</v>
      </c>
      <c r="J517" s="305" t="s">
        <v>3020</v>
      </c>
      <c r="K517" s="306">
        <v>2072919</v>
      </c>
      <c r="L517" s="268" t="s">
        <v>563</v>
      </c>
      <c r="M517" s="268"/>
      <c r="N517" s="268"/>
      <c r="O517" s="268"/>
      <c r="P517" s="270"/>
      <c r="Q517" s="270"/>
      <c r="R517" s="270"/>
      <c r="S517" s="271"/>
      <c r="T517" s="270" t="s">
        <v>600</v>
      </c>
      <c r="U517" s="272" t="s">
        <v>3020</v>
      </c>
      <c r="V517" s="268" t="s">
        <v>602</v>
      </c>
      <c r="W517" s="272"/>
      <c r="X517" s="273">
        <v>2072919</v>
      </c>
      <c r="Y517" s="273">
        <v>2072919</v>
      </c>
      <c r="Z517" s="273">
        <v>0</v>
      </c>
      <c r="AA517" s="273">
        <v>0</v>
      </c>
      <c r="AB517" s="274">
        <v>2072919</v>
      </c>
      <c r="AC517" s="274">
        <v>0</v>
      </c>
      <c r="AD517" s="269"/>
      <c r="AE517" s="269" t="s">
        <v>3021</v>
      </c>
      <c r="AF517"/>
      <c r="AG517"/>
      <c r="AH517"/>
      <c r="AI517"/>
    </row>
    <row r="518" spans="1:35" ht="33.75" x14ac:dyDescent="0.25">
      <c r="A518" s="303" t="s">
        <v>3112</v>
      </c>
      <c r="B518" s="303" t="s">
        <v>2415</v>
      </c>
      <c r="C518" s="303" t="s">
        <v>2416</v>
      </c>
      <c r="D518" s="303" t="s">
        <v>2646</v>
      </c>
      <c r="E518" s="304" t="s">
        <v>3524</v>
      </c>
      <c r="F518" s="304" t="s">
        <v>457</v>
      </c>
      <c r="G518" s="304" t="s">
        <v>597</v>
      </c>
      <c r="H518" s="304" t="s">
        <v>598</v>
      </c>
      <c r="I518" s="303" t="s">
        <v>599</v>
      </c>
      <c r="J518" s="305" t="s">
        <v>3020</v>
      </c>
      <c r="K518" s="306">
        <v>2072919</v>
      </c>
      <c r="L518" s="268" t="s">
        <v>563</v>
      </c>
      <c r="M518" s="268"/>
      <c r="N518" s="268"/>
      <c r="O518" s="268"/>
      <c r="P518" s="270"/>
      <c r="Q518" s="270"/>
      <c r="R518" s="270"/>
      <c r="S518" s="271"/>
      <c r="T518" s="270" t="s">
        <v>600</v>
      </c>
      <c r="U518" s="272" t="s">
        <v>3020</v>
      </c>
      <c r="V518" s="268" t="s">
        <v>602</v>
      </c>
      <c r="W518" s="272"/>
      <c r="X518" s="273">
        <v>2072919</v>
      </c>
      <c r="Y518" s="273">
        <v>2072919</v>
      </c>
      <c r="Z518" s="273">
        <v>0</v>
      </c>
      <c r="AA518" s="273">
        <v>0</v>
      </c>
      <c r="AB518" s="274">
        <v>2072919</v>
      </c>
      <c r="AC518" s="274">
        <v>0</v>
      </c>
      <c r="AD518" s="269"/>
      <c r="AE518" s="269" t="s">
        <v>3021</v>
      </c>
      <c r="AF518"/>
      <c r="AG518"/>
      <c r="AH518"/>
      <c r="AI518"/>
    </row>
    <row r="519" spans="1:35" ht="33.75" x14ac:dyDescent="0.25">
      <c r="A519" s="303" t="s">
        <v>3114</v>
      </c>
      <c r="B519" s="303" t="s">
        <v>2415</v>
      </c>
      <c r="C519" s="303" t="s">
        <v>2416</v>
      </c>
      <c r="D519" s="303" t="s">
        <v>2646</v>
      </c>
      <c r="E519" s="304" t="s">
        <v>3526</v>
      </c>
      <c r="F519" s="304" t="s">
        <v>457</v>
      </c>
      <c r="G519" s="304" t="s">
        <v>597</v>
      </c>
      <c r="H519" s="304" t="s">
        <v>598</v>
      </c>
      <c r="I519" s="303" t="s">
        <v>599</v>
      </c>
      <c r="J519" s="305" t="s">
        <v>3020</v>
      </c>
      <c r="K519" s="306">
        <v>2072919</v>
      </c>
      <c r="L519" s="268" t="s">
        <v>563</v>
      </c>
      <c r="M519" s="268"/>
      <c r="N519" s="268"/>
      <c r="O519" s="268"/>
      <c r="P519" s="270"/>
      <c r="Q519" s="270"/>
      <c r="R519" s="270"/>
      <c r="S519" s="271"/>
      <c r="T519" s="270" t="s">
        <v>600</v>
      </c>
      <c r="U519" s="272" t="s">
        <v>3020</v>
      </c>
      <c r="V519" s="268" t="s">
        <v>602</v>
      </c>
      <c r="W519" s="272"/>
      <c r="X519" s="273">
        <v>2072919</v>
      </c>
      <c r="Y519" s="273">
        <v>2072919</v>
      </c>
      <c r="Z519" s="273">
        <v>0</v>
      </c>
      <c r="AA519" s="273">
        <v>0</v>
      </c>
      <c r="AB519" s="274">
        <v>2072919</v>
      </c>
      <c r="AC519" s="274">
        <v>0</v>
      </c>
      <c r="AD519" s="269"/>
      <c r="AE519" s="269" t="s">
        <v>3021</v>
      </c>
      <c r="AF519"/>
      <c r="AG519"/>
      <c r="AH519"/>
      <c r="AI519"/>
    </row>
    <row r="520" spans="1:35" ht="33.75" x14ac:dyDescent="0.25">
      <c r="A520" s="303" t="s">
        <v>3116</v>
      </c>
      <c r="B520" s="303" t="s">
        <v>2415</v>
      </c>
      <c r="C520" s="303" t="s">
        <v>2416</v>
      </c>
      <c r="D520" s="303" t="s">
        <v>2646</v>
      </c>
      <c r="E520" s="304" t="s">
        <v>3528</v>
      </c>
      <c r="F520" s="304" t="s">
        <v>457</v>
      </c>
      <c r="G520" s="304" t="s">
        <v>597</v>
      </c>
      <c r="H520" s="304" t="s">
        <v>598</v>
      </c>
      <c r="I520" s="303" t="s">
        <v>599</v>
      </c>
      <c r="J520" s="305" t="s">
        <v>3020</v>
      </c>
      <c r="K520" s="306">
        <v>2072919</v>
      </c>
      <c r="L520" s="268" t="s">
        <v>563</v>
      </c>
      <c r="M520" s="268"/>
      <c r="N520" s="268"/>
      <c r="O520" s="268"/>
      <c r="P520" s="270"/>
      <c r="Q520" s="270"/>
      <c r="R520" s="270"/>
      <c r="S520" s="271"/>
      <c r="T520" s="270" t="s">
        <v>600</v>
      </c>
      <c r="U520" s="272" t="s">
        <v>3020</v>
      </c>
      <c r="V520" s="268" t="s">
        <v>602</v>
      </c>
      <c r="W520" s="272"/>
      <c r="X520" s="273">
        <v>2072919</v>
      </c>
      <c r="Y520" s="273">
        <v>2072919</v>
      </c>
      <c r="Z520" s="273">
        <v>0</v>
      </c>
      <c r="AA520" s="273">
        <v>0</v>
      </c>
      <c r="AB520" s="274">
        <v>2072919</v>
      </c>
      <c r="AC520" s="274">
        <v>0</v>
      </c>
      <c r="AD520" s="269"/>
      <c r="AE520" s="269" t="s">
        <v>3021</v>
      </c>
      <c r="AF520"/>
      <c r="AG520"/>
      <c r="AH520"/>
      <c r="AI520"/>
    </row>
    <row r="521" spans="1:35" ht="33.75" x14ac:dyDescent="0.25">
      <c r="A521" s="303" t="s">
        <v>475</v>
      </c>
      <c r="B521" s="303" t="s">
        <v>2415</v>
      </c>
      <c r="C521" s="303" t="s">
        <v>2416</v>
      </c>
      <c r="D521" s="303" t="s">
        <v>2646</v>
      </c>
      <c r="E521" s="304" t="s">
        <v>3530</v>
      </c>
      <c r="F521" s="304" t="s">
        <v>457</v>
      </c>
      <c r="G521" s="304" t="s">
        <v>597</v>
      </c>
      <c r="H521" s="304" t="s">
        <v>598</v>
      </c>
      <c r="I521" s="303" t="s">
        <v>599</v>
      </c>
      <c r="J521" s="305" t="s">
        <v>3020</v>
      </c>
      <c r="K521" s="306">
        <v>2072919</v>
      </c>
      <c r="L521" s="268" t="s">
        <v>563</v>
      </c>
      <c r="M521" s="268"/>
      <c r="N521" s="268"/>
      <c r="O521" s="268"/>
      <c r="P521" s="270"/>
      <c r="Q521" s="270"/>
      <c r="R521" s="270"/>
      <c r="S521" s="271"/>
      <c r="T521" s="270" t="s">
        <v>600</v>
      </c>
      <c r="U521" s="272" t="s">
        <v>3020</v>
      </c>
      <c r="V521" s="268" t="s">
        <v>602</v>
      </c>
      <c r="W521" s="272"/>
      <c r="X521" s="273">
        <v>2072919</v>
      </c>
      <c r="Y521" s="273">
        <v>2072919</v>
      </c>
      <c r="Z521" s="273">
        <v>0</v>
      </c>
      <c r="AA521" s="273">
        <v>0</v>
      </c>
      <c r="AB521" s="274">
        <v>2072919</v>
      </c>
      <c r="AC521" s="274">
        <v>0</v>
      </c>
      <c r="AD521" s="269"/>
      <c r="AE521" s="269" t="s">
        <v>3021</v>
      </c>
      <c r="AF521"/>
      <c r="AG521"/>
      <c r="AH521"/>
      <c r="AI521"/>
    </row>
    <row r="522" spans="1:35" ht="33.75" x14ac:dyDescent="0.25">
      <c r="A522" s="303" t="s">
        <v>3119</v>
      </c>
      <c r="B522" s="303" t="s">
        <v>2415</v>
      </c>
      <c r="C522" s="303" t="s">
        <v>2416</v>
      </c>
      <c r="D522" s="303" t="s">
        <v>2646</v>
      </c>
      <c r="E522" s="304" t="s">
        <v>3532</v>
      </c>
      <c r="F522" s="304" t="s">
        <v>457</v>
      </c>
      <c r="G522" s="304" t="s">
        <v>597</v>
      </c>
      <c r="H522" s="304" t="s">
        <v>598</v>
      </c>
      <c r="I522" s="303" t="s">
        <v>599</v>
      </c>
      <c r="J522" s="305" t="s">
        <v>3020</v>
      </c>
      <c r="K522" s="306">
        <v>2072919</v>
      </c>
      <c r="L522" s="268" t="s">
        <v>563</v>
      </c>
      <c r="M522" s="268"/>
      <c r="N522" s="268"/>
      <c r="O522" s="268"/>
      <c r="P522" s="270"/>
      <c r="Q522" s="270"/>
      <c r="R522" s="270"/>
      <c r="S522" s="271"/>
      <c r="T522" s="270" t="s">
        <v>600</v>
      </c>
      <c r="U522" s="272" t="s">
        <v>3020</v>
      </c>
      <c r="V522" s="268" t="s">
        <v>602</v>
      </c>
      <c r="W522" s="272"/>
      <c r="X522" s="273">
        <v>2072919</v>
      </c>
      <c r="Y522" s="273">
        <v>2072919</v>
      </c>
      <c r="Z522" s="273">
        <v>0</v>
      </c>
      <c r="AA522" s="273">
        <v>0</v>
      </c>
      <c r="AB522" s="274">
        <v>2072919</v>
      </c>
      <c r="AC522" s="274">
        <v>0</v>
      </c>
      <c r="AD522" s="269"/>
      <c r="AE522" s="269" t="s">
        <v>3021</v>
      </c>
      <c r="AF522"/>
      <c r="AG522"/>
      <c r="AH522"/>
      <c r="AI522"/>
    </row>
    <row r="523" spans="1:35" ht="33.75" x14ac:dyDescent="0.25">
      <c r="A523" s="303" t="s">
        <v>3121</v>
      </c>
      <c r="B523" s="303" t="s">
        <v>2415</v>
      </c>
      <c r="C523" s="303" t="s">
        <v>2416</v>
      </c>
      <c r="D523" s="303" t="s">
        <v>2646</v>
      </c>
      <c r="E523" s="304" t="s">
        <v>3534</v>
      </c>
      <c r="F523" s="304" t="s">
        <v>457</v>
      </c>
      <c r="G523" s="304" t="s">
        <v>597</v>
      </c>
      <c r="H523" s="304" t="s">
        <v>598</v>
      </c>
      <c r="I523" s="303" t="s">
        <v>599</v>
      </c>
      <c r="J523" s="305" t="s">
        <v>3020</v>
      </c>
      <c r="K523" s="306">
        <v>2072919</v>
      </c>
      <c r="L523" s="268" t="s">
        <v>563</v>
      </c>
      <c r="M523" s="268"/>
      <c r="N523" s="268"/>
      <c r="O523" s="268"/>
      <c r="P523" s="270"/>
      <c r="Q523" s="270"/>
      <c r="R523" s="270"/>
      <c r="S523" s="271"/>
      <c r="T523" s="270" t="s">
        <v>600</v>
      </c>
      <c r="U523" s="272" t="s">
        <v>3020</v>
      </c>
      <c r="V523" s="268" t="s">
        <v>602</v>
      </c>
      <c r="W523" s="272"/>
      <c r="X523" s="273">
        <v>2072919</v>
      </c>
      <c r="Y523" s="273">
        <v>2072919</v>
      </c>
      <c r="Z523" s="273">
        <v>0</v>
      </c>
      <c r="AA523" s="273">
        <v>0</v>
      </c>
      <c r="AB523" s="274">
        <v>2072919</v>
      </c>
      <c r="AC523" s="274">
        <v>0</v>
      </c>
      <c r="AD523" s="269"/>
      <c r="AE523" s="269" t="s">
        <v>3021</v>
      </c>
      <c r="AF523"/>
      <c r="AG523"/>
      <c r="AH523"/>
      <c r="AI523"/>
    </row>
    <row r="524" spans="1:35" ht="33.75" x14ac:dyDescent="0.25">
      <c r="A524" s="303" t="s">
        <v>3123</v>
      </c>
      <c r="B524" s="303" t="s">
        <v>2415</v>
      </c>
      <c r="C524" s="303" t="s">
        <v>2416</v>
      </c>
      <c r="D524" s="303" t="s">
        <v>2646</v>
      </c>
      <c r="E524" s="304" t="s">
        <v>3536</v>
      </c>
      <c r="F524" s="304" t="s">
        <v>457</v>
      </c>
      <c r="G524" s="304" t="s">
        <v>597</v>
      </c>
      <c r="H524" s="304" t="s">
        <v>598</v>
      </c>
      <c r="I524" s="303" t="s">
        <v>599</v>
      </c>
      <c r="J524" s="305" t="s">
        <v>3020</v>
      </c>
      <c r="K524" s="306">
        <v>2072919</v>
      </c>
      <c r="L524" s="268" t="s">
        <v>563</v>
      </c>
      <c r="M524" s="268"/>
      <c r="N524" s="268"/>
      <c r="O524" s="268"/>
      <c r="P524" s="270"/>
      <c r="Q524" s="270"/>
      <c r="R524" s="270"/>
      <c r="S524" s="271"/>
      <c r="T524" s="270" t="s">
        <v>600</v>
      </c>
      <c r="U524" s="272" t="s">
        <v>3020</v>
      </c>
      <c r="V524" s="268" t="s">
        <v>602</v>
      </c>
      <c r="W524" s="272"/>
      <c r="X524" s="273">
        <v>2072919</v>
      </c>
      <c r="Y524" s="273">
        <v>2072919</v>
      </c>
      <c r="Z524" s="273">
        <v>0</v>
      </c>
      <c r="AA524" s="273">
        <v>0</v>
      </c>
      <c r="AB524" s="274">
        <v>2072919</v>
      </c>
      <c r="AC524" s="274">
        <v>0</v>
      </c>
      <c r="AD524" s="269"/>
      <c r="AE524" s="269" t="s">
        <v>3021</v>
      </c>
      <c r="AF524"/>
      <c r="AG524"/>
      <c r="AH524"/>
      <c r="AI524"/>
    </row>
    <row r="525" spans="1:35" ht="33.75" x14ac:dyDescent="0.25">
      <c r="A525" s="303" t="s">
        <v>3125</v>
      </c>
      <c r="B525" s="303" t="s">
        <v>2415</v>
      </c>
      <c r="C525" s="303" t="s">
        <v>2416</v>
      </c>
      <c r="D525" s="303" t="s">
        <v>2646</v>
      </c>
      <c r="E525" s="304" t="s">
        <v>3538</v>
      </c>
      <c r="F525" s="304" t="s">
        <v>457</v>
      </c>
      <c r="G525" s="304" t="s">
        <v>597</v>
      </c>
      <c r="H525" s="304" t="s">
        <v>598</v>
      </c>
      <c r="I525" s="303" t="s">
        <v>599</v>
      </c>
      <c r="J525" s="305" t="s">
        <v>3020</v>
      </c>
      <c r="K525" s="306">
        <v>2072919</v>
      </c>
      <c r="L525" s="268" t="s">
        <v>563</v>
      </c>
      <c r="M525" s="268"/>
      <c r="N525" s="268"/>
      <c r="O525" s="268"/>
      <c r="P525" s="270"/>
      <c r="Q525" s="270"/>
      <c r="R525" s="270"/>
      <c r="S525" s="271"/>
      <c r="T525" s="270" t="s">
        <v>600</v>
      </c>
      <c r="U525" s="272" t="s">
        <v>3020</v>
      </c>
      <c r="V525" s="268" t="s">
        <v>602</v>
      </c>
      <c r="W525" s="272"/>
      <c r="X525" s="273">
        <v>2072919</v>
      </c>
      <c r="Y525" s="273">
        <v>2072919</v>
      </c>
      <c r="Z525" s="273">
        <v>0</v>
      </c>
      <c r="AA525" s="273">
        <v>0</v>
      </c>
      <c r="AB525" s="274">
        <v>2072919</v>
      </c>
      <c r="AC525" s="274">
        <v>0</v>
      </c>
      <c r="AD525" s="269"/>
      <c r="AE525" s="269" t="s">
        <v>3021</v>
      </c>
      <c r="AF525"/>
      <c r="AG525"/>
      <c r="AH525"/>
      <c r="AI525"/>
    </row>
    <row r="526" spans="1:35" ht="33.75" x14ac:dyDescent="0.25">
      <c r="A526" s="303" t="s">
        <v>3127</v>
      </c>
      <c r="B526" s="303" t="s">
        <v>2415</v>
      </c>
      <c r="C526" s="303" t="s">
        <v>2416</v>
      </c>
      <c r="D526" s="303" t="s">
        <v>2646</v>
      </c>
      <c r="E526" s="304" t="s">
        <v>3540</v>
      </c>
      <c r="F526" s="304" t="s">
        <v>457</v>
      </c>
      <c r="G526" s="304" t="s">
        <v>597</v>
      </c>
      <c r="H526" s="304" t="s">
        <v>598</v>
      </c>
      <c r="I526" s="303" t="s">
        <v>599</v>
      </c>
      <c r="J526" s="305" t="s">
        <v>3020</v>
      </c>
      <c r="K526" s="306">
        <v>2072919</v>
      </c>
      <c r="L526" s="268" t="s">
        <v>563</v>
      </c>
      <c r="M526" s="268"/>
      <c r="N526" s="268"/>
      <c r="O526" s="268"/>
      <c r="P526" s="270"/>
      <c r="Q526" s="270"/>
      <c r="R526" s="270"/>
      <c r="S526" s="271"/>
      <c r="T526" s="270" t="s">
        <v>600</v>
      </c>
      <c r="U526" s="272" t="s">
        <v>3020</v>
      </c>
      <c r="V526" s="268" t="s">
        <v>602</v>
      </c>
      <c r="W526" s="272"/>
      <c r="X526" s="273">
        <v>2072919</v>
      </c>
      <c r="Y526" s="273">
        <v>2072919</v>
      </c>
      <c r="Z526" s="273">
        <v>0</v>
      </c>
      <c r="AA526" s="273">
        <v>0</v>
      </c>
      <c r="AB526" s="274">
        <v>2072919</v>
      </c>
      <c r="AC526" s="274">
        <v>0</v>
      </c>
      <c r="AD526" s="269"/>
      <c r="AE526" s="269" t="s">
        <v>3021</v>
      </c>
      <c r="AF526"/>
      <c r="AG526"/>
      <c r="AH526"/>
      <c r="AI526"/>
    </row>
    <row r="527" spans="1:35" ht="33.75" x14ac:dyDescent="0.25">
      <c r="A527" s="303" t="s">
        <v>3129</v>
      </c>
      <c r="B527" s="303" t="s">
        <v>2415</v>
      </c>
      <c r="C527" s="303" t="s">
        <v>2416</v>
      </c>
      <c r="D527" s="303" t="s">
        <v>2646</v>
      </c>
      <c r="E527" s="304" t="s">
        <v>3542</v>
      </c>
      <c r="F527" s="304" t="s">
        <v>457</v>
      </c>
      <c r="G527" s="304" t="s">
        <v>597</v>
      </c>
      <c r="H527" s="304" t="s">
        <v>598</v>
      </c>
      <c r="I527" s="303" t="s">
        <v>599</v>
      </c>
      <c r="J527" s="305" t="s">
        <v>3020</v>
      </c>
      <c r="K527" s="306">
        <v>2072919</v>
      </c>
      <c r="L527" s="268" t="s">
        <v>563</v>
      </c>
      <c r="M527" s="268"/>
      <c r="N527" s="268"/>
      <c r="O527" s="268"/>
      <c r="P527" s="270"/>
      <c r="Q527" s="270"/>
      <c r="R527" s="270"/>
      <c r="S527" s="271"/>
      <c r="T527" s="270" t="s">
        <v>600</v>
      </c>
      <c r="U527" s="272" t="s">
        <v>3020</v>
      </c>
      <c r="V527" s="268" t="s">
        <v>602</v>
      </c>
      <c r="W527" s="272"/>
      <c r="X527" s="273">
        <v>2072919</v>
      </c>
      <c r="Y527" s="273">
        <v>2072919</v>
      </c>
      <c r="Z527" s="273">
        <v>0</v>
      </c>
      <c r="AA527" s="273">
        <v>0</v>
      </c>
      <c r="AB527" s="274">
        <v>2072919</v>
      </c>
      <c r="AC527" s="274">
        <v>0</v>
      </c>
      <c r="AD527" s="269"/>
      <c r="AE527" s="269" t="s">
        <v>3021</v>
      </c>
      <c r="AF527"/>
      <c r="AG527"/>
      <c r="AH527"/>
      <c r="AI527"/>
    </row>
    <row r="528" spans="1:35" ht="33.75" x14ac:dyDescent="0.25">
      <c r="A528" s="303" t="s">
        <v>3131</v>
      </c>
      <c r="B528" s="303" t="s">
        <v>2415</v>
      </c>
      <c r="C528" s="303" t="s">
        <v>2416</v>
      </c>
      <c r="D528" s="303" t="s">
        <v>2646</v>
      </c>
      <c r="E528" s="304" t="s">
        <v>3544</v>
      </c>
      <c r="F528" s="304" t="s">
        <v>457</v>
      </c>
      <c r="G528" s="304" t="s">
        <v>597</v>
      </c>
      <c r="H528" s="304" t="s">
        <v>598</v>
      </c>
      <c r="I528" s="303" t="s">
        <v>599</v>
      </c>
      <c r="J528" s="305" t="s">
        <v>3020</v>
      </c>
      <c r="K528" s="306">
        <v>2072919</v>
      </c>
      <c r="L528" s="268" t="s">
        <v>563</v>
      </c>
      <c r="M528" s="268"/>
      <c r="N528" s="268"/>
      <c r="O528" s="268"/>
      <c r="P528" s="270"/>
      <c r="Q528" s="270"/>
      <c r="R528" s="270"/>
      <c r="S528" s="271"/>
      <c r="T528" s="270" t="s">
        <v>600</v>
      </c>
      <c r="U528" s="272" t="s">
        <v>3020</v>
      </c>
      <c r="V528" s="268" t="s">
        <v>602</v>
      </c>
      <c r="W528" s="272"/>
      <c r="X528" s="273">
        <v>2072919</v>
      </c>
      <c r="Y528" s="273">
        <v>2072919</v>
      </c>
      <c r="Z528" s="273">
        <v>0</v>
      </c>
      <c r="AA528" s="273">
        <v>0</v>
      </c>
      <c r="AB528" s="274">
        <v>2072919</v>
      </c>
      <c r="AC528" s="274">
        <v>0</v>
      </c>
      <c r="AD528" s="269"/>
      <c r="AE528" s="269" t="s">
        <v>3021</v>
      </c>
      <c r="AF528"/>
      <c r="AG528"/>
      <c r="AH528"/>
      <c r="AI528"/>
    </row>
    <row r="529" spans="1:35" ht="33.75" x14ac:dyDescent="0.25">
      <c r="A529" s="303" t="s">
        <v>3133</v>
      </c>
      <c r="B529" s="303" t="s">
        <v>2415</v>
      </c>
      <c r="C529" s="303" t="s">
        <v>2416</v>
      </c>
      <c r="D529" s="303" t="s">
        <v>2646</v>
      </c>
      <c r="E529" s="304" t="s">
        <v>3546</v>
      </c>
      <c r="F529" s="304" t="s">
        <v>457</v>
      </c>
      <c r="G529" s="304" t="s">
        <v>597</v>
      </c>
      <c r="H529" s="304" t="s">
        <v>598</v>
      </c>
      <c r="I529" s="303" t="s">
        <v>599</v>
      </c>
      <c r="J529" s="305" t="s">
        <v>3020</v>
      </c>
      <c r="K529" s="306">
        <v>2072919</v>
      </c>
      <c r="L529" s="268" t="s">
        <v>563</v>
      </c>
      <c r="M529" s="268"/>
      <c r="N529" s="268"/>
      <c r="O529" s="268"/>
      <c r="P529" s="270"/>
      <c r="Q529" s="270"/>
      <c r="R529" s="270"/>
      <c r="S529" s="271"/>
      <c r="T529" s="270" t="s">
        <v>600</v>
      </c>
      <c r="U529" s="272" t="s">
        <v>3020</v>
      </c>
      <c r="V529" s="268" t="s">
        <v>602</v>
      </c>
      <c r="W529" s="272"/>
      <c r="X529" s="273">
        <v>2072919</v>
      </c>
      <c r="Y529" s="273">
        <v>2072919</v>
      </c>
      <c r="Z529" s="273">
        <v>0</v>
      </c>
      <c r="AA529" s="273">
        <v>0</v>
      </c>
      <c r="AB529" s="274">
        <v>2072919</v>
      </c>
      <c r="AC529" s="274">
        <v>0</v>
      </c>
      <c r="AD529" s="269"/>
      <c r="AE529" s="269" t="s">
        <v>3021</v>
      </c>
      <c r="AF529"/>
      <c r="AG529"/>
      <c r="AH529"/>
      <c r="AI529"/>
    </row>
    <row r="530" spans="1:35" ht="33.75" x14ac:dyDescent="0.25">
      <c r="A530" s="303" t="s">
        <v>3135</v>
      </c>
      <c r="B530" s="303" t="s">
        <v>2415</v>
      </c>
      <c r="C530" s="303" t="s">
        <v>2416</v>
      </c>
      <c r="D530" s="303" t="s">
        <v>2646</v>
      </c>
      <c r="E530" s="304" t="s">
        <v>3548</v>
      </c>
      <c r="F530" s="304" t="s">
        <v>457</v>
      </c>
      <c r="G530" s="304" t="s">
        <v>597</v>
      </c>
      <c r="H530" s="304" t="s">
        <v>598</v>
      </c>
      <c r="I530" s="303" t="s">
        <v>599</v>
      </c>
      <c r="J530" s="305" t="s">
        <v>3020</v>
      </c>
      <c r="K530" s="306">
        <v>2072919</v>
      </c>
      <c r="L530" s="268" t="s">
        <v>563</v>
      </c>
      <c r="M530" s="268"/>
      <c r="N530" s="268"/>
      <c r="O530" s="268"/>
      <c r="P530" s="270"/>
      <c r="Q530" s="270"/>
      <c r="R530" s="270"/>
      <c r="S530" s="271"/>
      <c r="T530" s="270" t="s">
        <v>600</v>
      </c>
      <c r="U530" s="272" t="s">
        <v>3020</v>
      </c>
      <c r="V530" s="268" t="s">
        <v>602</v>
      </c>
      <c r="W530" s="272"/>
      <c r="X530" s="273">
        <v>2072919</v>
      </c>
      <c r="Y530" s="273">
        <v>2072919</v>
      </c>
      <c r="Z530" s="273">
        <v>0</v>
      </c>
      <c r="AA530" s="273">
        <v>0</v>
      </c>
      <c r="AB530" s="274">
        <v>2072919</v>
      </c>
      <c r="AC530" s="274">
        <v>0</v>
      </c>
      <c r="AD530" s="269"/>
      <c r="AE530" s="269" t="s">
        <v>3021</v>
      </c>
      <c r="AF530"/>
      <c r="AG530"/>
      <c r="AH530"/>
      <c r="AI530"/>
    </row>
    <row r="531" spans="1:35" ht="33.75" x14ac:dyDescent="0.25">
      <c r="A531" s="303" t="s">
        <v>3137</v>
      </c>
      <c r="B531" s="303" t="s">
        <v>2415</v>
      </c>
      <c r="C531" s="303" t="s">
        <v>2416</v>
      </c>
      <c r="D531" s="303" t="s">
        <v>2646</v>
      </c>
      <c r="E531" s="304" t="s">
        <v>3550</v>
      </c>
      <c r="F531" s="304" t="s">
        <v>457</v>
      </c>
      <c r="G531" s="304" t="s">
        <v>597</v>
      </c>
      <c r="H531" s="304" t="s">
        <v>598</v>
      </c>
      <c r="I531" s="303" t="s">
        <v>599</v>
      </c>
      <c r="J531" s="305" t="s">
        <v>3020</v>
      </c>
      <c r="K531" s="306">
        <v>2072919</v>
      </c>
      <c r="L531" s="268" t="s">
        <v>563</v>
      </c>
      <c r="M531" s="268"/>
      <c r="N531" s="268"/>
      <c r="O531" s="268"/>
      <c r="P531" s="270"/>
      <c r="Q531" s="270"/>
      <c r="R531" s="270"/>
      <c r="S531" s="271"/>
      <c r="T531" s="270" t="s">
        <v>600</v>
      </c>
      <c r="U531" s="272" t="s">
        <v>3020</v>
      </c>
      <c r="V531" s="268" t="s">
        <v>602</v>
      </c>
      <c r="W531" s="272"/>
      <c r="X531" s="273">
        <v>2072919</v>
      </c>
      <c r="Y531" s="273">
        <v>2072919</v>
      </c>
      <c r="Z531" s="273">
        <v>0</v>
      </c>
      <c r="AA531" s="273">
        <v>0</v>
      </c>
      <c r="AB531" s="274">
        <v>2072919</v>
      </c>
      <c r="AC531" s="274">
        <v>0</v>
      </c>
      <c r="AD531" s="269"/>
      <c r="AE531" s="269" t="s">
        <v>3021</v>
      </c>
      <c r="AF531"/>
      <c r="AG531"/>
      <c r="AH531"/>
      <c r="AI531"/>
    </row>
    <row r="532" spans="1:35" ht="33.75" x14ac:dyDescent="0.25">
      <c r="A532" s="303" t="s">
        <v>3139</v>
      </c>
      <c r="B532" s="303" t="s">
        <v>2415</v>
      </c>
      <c r="C532" s="303" t="s">
        <v>2416</v>
      </c>
      <c r="D532" s="303" t="s">
        <v>2646</v>
      </c>
      <c r="E532" s="304" t="s">
        <v>3552</v>
      </c>
      <c r="F532" s="304" t="s">
        <v>457</v>
      </c>
      <c r="G532" s="304" t="s">
        <v>597</v>
      </c>
      <c r="H532" s="304" t="s">
        <v>598</v>
      </c>
      <c r="I532" s="303" t="s">
        <v>599</v>
      </c>
      <c r="J532" s="305" t="s">
        <v>3020</v>
      </c>
      <c r="K532" s="306">
        <v>2072919</v>
      </c>
      <c r="L532" s="268" t="s">
        <v>563</v>
      </c>
      <c r="M532" s="268"/>
      <c r="N532" s="268"/>
      <c r="O532" s="268"/>
      <c r="P532" s="270"/>
      <c r="Q532" s="270"/>
      <c r="R532" s="270"/>
      <c r="S532" s="271"/>
      <c r="T532" s="270" t="s">
        <v>600</v>
      </c>
      <c r="U532" s="272" t="s">
        <v>3020</v>
      </c>
      <c r="V532" s="268" t="s">
        <v>602</v>
      </c>
      <c r="W532" s="272"/>
      <c r="X532" s="273">
        <v>2072919</v>
      </c>
      <c r="Y532" s="273">
        <v>2072919</v>
      </c>
      <c r="Z532" s="273">
        <v>0</v>
      </c>
      <c r="AA532" s="273">
        <v>0</v>
      </c>
      <c r="AB532" s="274">
        <v>2072919</v>
      </c>
      <c r="AC532" s="274">
        <v>0</v>
      </c>
      <c r="AD532" s="269"/>
      <c r="AE532" s="269" t="s">
        <v>3021</v>
      </c>
      <c r="AF532"/>
      <c r="AG532"/>
      <c r="AH532"/>
      <c r="AI532"/>
    </row>
    <row r="533" spans="1:35" ht="33.75" x14ac:dyDescent="0.25">
      <c r="A533" s="303" t="s">
        <v>3141</v>
      </c>
      <c r="B533" s="303" t="s">
        <v>2415</v>
      </c>
      <c r="C533" s="303" t="s">
        <v>2416</v>
      </c>
      <c r="D533" s="303" t="s">
        <v>2646</v>
      </c>
      <c r="E533" s="304" t="s">
        <v>3554</v>
      </c>
      <c r="F533" s="304" t="s">
        <v>457</v>
      </c>
      <c r="G533" s="304" t="s">
        <v>597</v>
      </c>
      <c r="H533" s="304" t="s">
        <v>598</v>
      </c>
      <c r="I533" s="303" t="s">
        <v>599</v>
      </c>
      <c r="J533" s="305" t="s">
        <v>3020</v>
      </c>
      <c r="K533" s="306">
        <v>2072919</v>
      </c>
      <c r="L533" s="268" t="s">
        <v>563</v>
      </c>
      <c r="M533" s="268"/>
      <c r="N533" s="268"/>
      <c r="O533" s="268"/>
      <c r="P533" s="270"/>
      <c r="Q533" s="270"/>
      <c r="R533" s="270"/>
      <c r="S533" s="271"/>
      <c r="T533" s="270" t="s">
        <v>600</v>
      </c>
      <c r="U533" s="272" t="s">
        <v>3020</v>
      </c>
      <c r="V533" s="268" t="s">
        <v>602</v>
      </c>
      <c r="W533" s="272"/>
      <c r="X533" s="273">
        <v>2072919</v>
      </c>
      <c r="Y533" s="273">
        <v>2072919</v>
      </c>
      <c r="Z533" s="273">
        <v>0</v>
      </c>
      <c r="AA533" s="273">
        <v>0</v>
      </c>
      <c r="AB533" s="274">
        <v>2072919</v>
      </c>
      <c r="AC533" s="274">
        <v>0</v>
      </c>
      <c r="AD533" s="269"/>
      <c r="AE533" s="269" t="s">
        <v>3021</v>
      </c>
      <c r="AF533"/>
      <c r="AG533"/>
      <c r="AH533"/>
      <c r="AI533"/>
    </row>
    <row r="534" spans="1:35" ht="33.75" x14ac:dyDescent="0.25">
      <c r="A534" s="303" t="s">
        <v>3143</v>
      </c>
      <c r="B534" s="303" t="s">
        <v>2415</v>
      </c>
      <c r="C534" s="303" t="s">
        <v>2416</v>
      </c>
      <c r="D534" s="303" t="s">
        <v>2646</v>
      </c>
      <c r="E534" s="304" t="s">
        <v>3556</v>
      </c>
      <c r="F534" s="304" t="s">
        <v>457</v>
      </c>
      <c r="G534" s="304" t="s">
        <v>597</v>
      </c>
      <c r="H534" s="304" t="s">
        <v>598</v>
      </c>
      <c r="I534" s="303" t="s">
        <v>599</v>
      </c>
      <c r="J534" s="305" t="s">
        <v>3020</v>
      </c>
      <c r="K534" s="306">
        <v>2072919</v>
      </c>
      <c r="L534" s="268" t="s">
        <v>563</v>
      </c>
      <c r="M534" s="268"/>
      <c r="N534" s="268"/>
      <c r="O534" s="268"/>
      <c r="P534" s="270"/>
      <c r="Q534" s="270"/>
      <c r="R534" s="270"/>
      <c r="S534" s="271"/>
      <c r="T534" s="270" t="s">
        <v>600</v>
      </c>
      <c r="U534" s="272" t="s">
        <v>3020</v>
      </c>
      <c r="V534" s="268" t="s">
        <v>602</v>
      </c>
      <c r="W534" s="272"/>
      <c r="X534" s="273">
        <v>2072919</v>
      </c>
      <c r="Y534" s="273">
        <v>2072919</v>
      </c>
      <c r="Z534" s="273">
        <v>0</v>
      </c>
      <c r="AA534" s="273">
        <v>0</v>
      </c>
      <c r="AB534" s="274">
        <v>2072919</v>
      </c>
      <c r="AC534" s="274">
        <v>0</v>
      </c>
      <c r="AD534" s="269"/>
      <c r="AE534" s="269" t="s">
        <v>3021</v>
      </c>
      <c r="AF534"/>
      <c r="AG534"/>
      <c r="AH534"/>
      <c r="AI534"/>
    </row>
    <row r="535" spans="1:35" ht="33.75" x14ac:dyDescent="0.25">
      <c r="A535" s="303" t="s">
        <v>3145</v>
      </c>
      <c r="B535" s="303" t="s">
        <v>2415</v>
      </c>
      <c r="C535" s="303" t="s">
        <v>2416</v>
      </c>
      <c r="D535" s="303" t="s">
        <v>2646</v>
      </c>
      <c r="E535" s="304" t="s">
        <v>3558</v>
      </c>
      <c r="F535" s="304" t="s">
        <v>457</v>
      </c>
      <c r="G535" s="304" t="s">
        <v>597</v>
      </c>
      <c r="H535" s="304" t="s">
        <v>598</v>
      </c>
      <c r="I535" s="303" t="s">
        <v>599</v>
      </c>
      <c r="J535" s="305" t="s">
        <v>3020</v>
      </c>
      <c r="K535" s="306">
        <v>2072919</v>
      </c>
      <c r="L535" s="268" t="s">
        <v>563</v>
      </c>
      <c r="M535" s="268"/>
      <c r="N535" s="268"/>
      <c r="O535" s="268"/>
      <c r="P535" s="270"/>
      <c r="Q535" s="270"/>
      <c r="R535" s="270"/>
      <c r="S535" s="271"/>
      <c r="T535" s="270" t="s">
        <v>600</v>
      </c>
      <c r="U535" s="272" t="s">
        <v>3020</v>
      </c>
      <c r="V535" s="268" t="s">
        <v>602</v>
      </c>
      <c r="W535" s="272"/>
      <c r="X535" s="273">
        <v>2072919</v>
      </c>
      <c r="Y535" s="273">
        <v>2072919</v>
      </c>
      <c r="Z535" s="273">
        <v>0</v>
      </c>
      <c r="AA535" s="273">
        <v>0</v>
      </c>
      <c r="AB535" s="274">
        <v>2072919</v>
      </c>
      <c r="AC535" s="274">
        <v>0</v>
      </c>
      <c r="AD535" s="269"/>
      <c r="AE535" s="269" t="s">
        <v>3021</v>
      </c>
      <c r="AF535"/>
      <c r="AG535"/>
      <c r="AH535"/>
      <c r="AI535"/>
    </row>
    <row r="536" spans="1:35" ht="33.75" x14ac:dyDescent="0.25">
      <c r="A536" s="303" t="s">
        <v>3147</v>
      </c>
      <c r="B536" s="303" t="s">
        <v>2415</v>
      </c>
      <c r="C536" s="303" t="s">
        <v>2416</v>
      </c>
      <c r="D536" s="303" t="s">
        <v>2646</v>
      </c>
      <c r="E536" s="304" t="s">
        <v>3560</v>
      </c>
      <c r="F536" s="304" t="s">
        <v>457</v>
      </c>
      <c r="G536" s="304" t="s">
        <v>597</v>
      </c>
      <c r="H536" s="304" t="s">
        <v>598</v>
      </c>
      <c r="I536" s="303" t="s">
        <v>599</v>
      </c>
      <c r="J536" s="305" t="s">
        <v>3020</v>
      </c>
      <c r="K536" s="306">
        <v>2072919</v>
      </c>
      <c r="L536" s="268" t="s">
        <v>563</v>
      </c>
      <c r="M536" s="268"/>
      <c r="N536" s="268"/>
      <c r="O536" s="268"/>
      <c r="P536" s="270"/>
      <c r="Q536" s="270"/>
      <c r="R536" s="270"/>
      <c r="S536" s="271"/>
      <c r="T536" s="270" t="s">
        <v>600</v>
      </c>
      <c r="U536" s="272" t="s">
        <v>3020</v>
      </c>
      <c r="V536" s="268" t="s">
        <v>602</v>
      </c>
      <c r="W536" s="272"/>
      <c r="X536" s="273">
        <v>2072919</v>
      </c>
      <c r="Y536" s="273">
        <v>2072919</v>
      </c>
      <c r="Z536" s="273">
        <v>0</v>
      </c>
      <c r="AA536" s="273">
        <v>0</v>
      </c>
      <c r="AB536" s="274">
        <v>2072919</v>
      </c>
      <c r="AC536" s="274">
        <v>0</v>
      </c>
      <c r="AD536" s="269"/>
      <c r="AE536" s="269" t="s">
        <v>3021</v>
      </c>
      <c r="AF536"/>
      <c r="AG536"/>
      <c r="AH536"/>
      <c r="AI536"/>
    </row>
    <row r="537" spans="1:35" ht="33.75" x14ac:dyDescent="0.25">
      <c r="A537" s="303" t="s">
        <v>3149</v>
      </c>
      <c r="B537" s="303" t="s">
        <v>2415</v>
      </c>
      <c r="C537" s="303" t="s">
        <v>2416</v>
      </c>
      <c r="D537" s="303" t="s">
        <v>2646</v>
      </c>
      <c r="E537" s="304" t="s">
        <v>3562</v>
      </c>
      <c r="F537" s="304" t="s">
        <v>457</v>
      </c>
      <c r="G537" s="304" t="s">
        <v>597</v>
      </c>
      <c r="H537" s="304" t="s">
        <v>598</v>
      </c>
      <c r="I537" s="303" t="s">
        <v>599</v>
      </c>
      <c r="J537" s="305" t="s">
        <v>3020</v>
      </c>
      <c r="K537" s="306">
        <v>2072919</v>
      </c>
      <c r="L537" s="268" t="s">
        <v>563</v>
      </c>
      <c r="M537" s="268"/>
      <c r="N537" s="268"/>
      <c r="O537" s="268"/>
      <c r="P537" s="270"/>
      <c r="Q537" s="270"/>
      <c r="R537" s="270"/>
      <c r="S537" s="271"/>
      <c r="T537" s="270" t="s">
        <v>600</v>
      </c>
      <c r="U537" s="272" t="s">
        <v>3020</v>
      </c>
      <c r="V537" s="268" t="s">
        <v>602</v>
      </c>
      <c r="W537" s="272"/>
      <c r="X537" s="273">
        <v>2072919</v>
      </c>
      <c r="Y537" s="273">
        <v>2072919</v>
      </c>
      <c r="Z537" s="273">
        <v>0</v>
      </c>
      <c r="AA537" s="273">
        <v>0</v>
      </c>
      <c r="AB537" s="274">
        <v>2072919</v>
      </c>
      <c r="AC537" s="274">
        <v>0</v>
      </c>
      <c r="AD537" s="269"/>
      <c r="AE537" s="269" t="s">
        <v>3021</v>
      </c>
      <c r="AF537"/>
      <c r="AG537"/>
      <c r="AH537"/>
      <c r="AI537"/>
    </row>
    <row r="538" spans="1:35" ht="33.75" x14ac:dyDescent="0.25">
      <c r="A538" s="303" t="s">
        <v>3151</v>
      </c>
      <c r="B538" s="303" t="s">
        <v>2415</v>
      </c>
      <c r="C538" s="303" t="s">
        <v>2416</v>
      </c>
      <c r="D538" s="303" t="s">
        <v>2646</v>
      </c>
      <c r="E538" s="304" t="s">
        <v>3564</v>
      </c>
      <c r="F538" s="304" t="s">
        <v>457</v>
      </c>
      <c r="G538" s="304" t="s">
        <v>597</v>
      </c>
      <c r="H538" s="304" t="s">
        <v>598</v>
      </c>
      <c r="I538" s="303" t="s">
        <v>599</v>
      </c>
      <c r="J538" s="305" t="s">
        <v>3020</v>
      </c>
      <c r="K538" s="306">
        <v>2072919</v>
      </c>
      <c r="L538" s="268" t="s">
        <v>563</v>
      </c>
      <c r="M538" s="268"/>
      <c r="N538" s="268"/>
      <c r="O538" s="268"/>
      <c r="P538" s="270"/>
      <c r="Q538" s="270"/>
      <c r="R538" s="270"/>
      <c r="S538" s="271"/>
      <c r="T538" s="270" t="s">
        <v>600</v>
      </c>
      <c r="U538" s="272" t="s">
        <v>3020</v>
      </c>
      <c r="V538" s="268" t="s">
        <v>602</v>
      </c>
      <c r="W538" s="272"/>
      <c r="X538" s="273">
        <v>2072919</v>
      </c>
      <c r="Y538" s="273">
        <v>2072919</v>
      </c>
      <c r="Z538" s="273">
        <v>0</v>
      </c>
      <c r="AA538" s="273">
        <v>0</v>
      </c>
      <c r="AB538" s="274">
        <v>2072919</v>
      </c>
      <c r="AC538" s="274">
        <v>0</v>
      </c>
      <c r="AD538" s="269"/>
      <c r="AE538" s="269" t="s">
        <v>3021</v>
      </c>
      <c r="AF538"/>
      <c r="AG538"/>
      <c r="AH538"/>
      <c r="AI538"/>
    </row>
    <row r="539" spans="1:35" ht="33.75" x14ac:dyDescent="0.25">
      <c r="A539" s="303" t="s">
        <v>3153</v>
      </c>
      <c r="B539" s="303" t="s">
        <v>2415</v>
      </c>
      <c r="C539" s="303" t="s">
        <v>2416</v>
      </c>
      <c r="D539" s="303" t="s">
        <v>2646</v>
      </c>
      <c r="E539" s="304" t="s">
        <v>3566</v>
      </c>
      <c r="F539" s="304" t="s">
        <v>457</v>
      </c>
      <c r="G539" s="304" t="s">
        <v>597</v>
      </c>
      <c r="H539" s="304" t="s">
        <v>598</v>
      </c>
      <c r="I539" s="303" t="s">
        <v>599</v>
      </c>
      <c r="J539" s="305" t="s">
        <v>3020</v>
      </c>
      <c r="K539" s="306">
        <v>2072919</v>
      </c>
      <c r="L539" s="268" t="s">
        <v>563</v>
      </c>
      <c r="M539" s="268"/>
      <c r="N539" s="268"/>
      <c r="O539" s="268"/>
      <c r="P539" s="270"/>
      <c r="Q539" s="270"/>
      <c r="R539" s="270"/>
      <c r="S539" s="271"/>
      <c r="T539" s="270" t="s">
        <v>600</v>
      </c>
      <c r="U539" s="272" t="s">
        <v>3020</v>
      </c>
      <c r="V539" s="268" t="s">
        <v>602</v>
      </c>
      <c r="W539" s="272"/>
      <c r="X539" s="273">
        <v>2072919</v>
      </c>
      <c r="Y539" s="273">
        <v>2072919</v>
      </c>
      <c r="Z539" s="273">
        <v>0</v>
      </c>
      <c r="AA539" s="273">
        <v>0</v>
      </c>
      <c r="AB539" s="274">
        <v>2072919</v>
      </c>
      <c r="AC539" s="274">
        <v>0</v>
      </c>
      <c r="AD539" s="269"/>
      <c r="AE539" s="269" t="s">
        <v>3021</v>
      </c>
      <c r="AF539"/>
      <c r="AG539"/>
      <c r="AH539"/>
      <c r="AI539"/>
    </row>
    <row r="540" spans="1:35" ht="33.75" x14ac:dyDescent="0.25">
      <c r="A540" s="303" t="s">
        <v>3155</v>
      </c>
      <c r="B540" s="303" t="s">
        <v>2415</v>
      </c>
      <c r="C540" s="303" t="s">
        <v>2416</v>
      </c>
      <c r="D540" s="303" t="s">
        <v>2646</v>
      </c>
      <c r="E540" s="304" t="s">
        <v>3568</v>
      </c>
      <c r="F540" s="304" t="s">
        <v>457</v>
      </c>
      <c r="G540" s="304" t="s">
        <v>597</v>
      </c>
      <c r="H540" s="304" t="s">
        <v>598</v>
      </c>
      <c r="I540" s="303" t="s">
        <v>599</v>
      </c>
      <c r="J540" s="305" t="s">
        <v>3020</v>
      </c>
      <c r="K540" s="306">
        <v>2072919</v>
      </c>
      <c r="L540" s="268" t="s">
        <v>563</v>
      </c>
      <c r="M540" s="268"/>
      <c r="N540" s="268"/>
      <c r="O540" s="268"/>
      <c r="P540" s="270"/>
      <c r="Q540" s="270"/>
      <c r="R540" s="270"/>
      <c r="S540" s="271"/>
      <c r="T540" s="270" t="s">
        <v>600</v>
      </c>
      <c r="U540" s="272" t="s">
        <v>3020</v>
      </c>
      <c r="V540" s="268" t="s">
        <v>602</v>
      </c>
      <c r="W540" s="272"/>
      <c r="X540" s="273">
        <v>2072919</v>
      </c>
      <c r="Y540" s="273">
        <v>2072919</v>
      </c>
      <c r="Z540" s="273">
        <v>0</v>
      </c>
      <c r="AA540" s="273">
        <v>0</v>
      </c>
      <c r="AB540" s="274">
        <v>2072919</v>
      </c>
      <c r="AC540" s="274">
        <v>0</v>
      </c>
      <c r="AD540" s="269"/>
      <c r="AE540" s="269" t="s">
        <v>3021</v>
      </c>
      <c r="AF540"/>
      <c r="AG540"/>
      <c r="AH540"/>
      <c r="AI540"/>
    </row>
    <row r="541" spans="1:35" ht="33.75" x14ac:dyDescent="0.25">
      <c r="A541" s="303" t="s">
        <v>3157</v>
      </c>
      <c r="B541" s="303" t="s">
        <v>2415</v>
      </c>
      <c r="C541" s="303" t="s">
        <v>2416</v>
      </c>
      <c r="D541" s="303" t="s">
        <v>2646</v>
      </c>
      <c r="E541" s="304" t="s">
        <v>3570</v>
      </c>
      <c r="F541" s="304" t="s">
        <v>457</v>
      </c>
      <c r="G541" s="304" t="s">
        <v>597</v>
      </c>
      <c r="H541" s="304" t="s">
        <v>598</v>
      </c>
      <c r="I541" s="303" t="s">
        <v>599</v>
      </c>
      <c r="J541" s="305" t="s">
        <v>3020</v>
      </c>
      <c r="K541" s="306">
        <v>2072919</v>
      </c>
      <c r="L541" s="268" t="s">
        <v>563</v>
      </c>
      <c r="M541" s="268"/>
      <c r="N541" s="268"/>
      <c r="O541" s="268"/>
      <c r="P541" s="270"/>
      <c r="Q541" s="270"/>
      <c r="R541" s="270"/>
      <c r="S541" s="271"/>
      <c r="T541" s="270" t="s">
        <v>600</v>
      </c>
      <c r="U541" s="272" t="s">
        <v>3020</v>
      </c>
      <c r="V541" s="268" t="s">
        <v>602</v>
      </c>
      <c r="W541" s="272"/>
      <c r="X541" s="273">
        <v>2072919</v>
      </c>
      <c r="Y541" s="273">
        <v>2072919</v>
      </c>
      <c r="Z541" s="273">
        <v>0</v>
      </c>
      <c r="AA541" s="273">
        <v>0</v>
      </c>
      <c r="AB541" s="274">
        <v>2072919</v>
      </c>
      <c r="AC541" s="274">
        <v>0</v>
      </c>
      <c r="AD541" s="269"/>
      <c r="AE541" s="269" t="s">
        <v>3021</v>
      </c>
      <c r="AF541"/>
      <c r="AG541"/>
      <c r="AH541"/>
      <c r="AI541"/>
    </row>
    <row r="542" spans="1:35" ht="33.75" x14ac:dyDescent="0.25">
      <c r="A542" s="303" t="s">
        <v>3159</v>
      </c>
      <c r="B542" s="303" t="s">
        <v>2415</v>
      </c>
      <c r="C542" s="303" t="s">
        <v>2416</v>
      </c>
      <c r="D542" s="303" t="s">
        <v>2646</v>
      </c>
      <c r="E542" s="304" t="s">
        <v>3572</v>
      </c>
      <c r="F542" s="304" t="s">
        <v>457</v>
      </c>
      <c r="G542" s="304" t="s">
        <v>597</v>
      </c>
      <c r="H542" s="304" t="s">
        <v>598</v>
      </c>
      <c r="I542" s="303" t="s">
        <v>599</v>
      </c>
      <c r="J542" s="305" t="s">
        <v>3020</v>
      </c>
      <c r="K542" s="306">
        <v>2072919</v>
      </c>
      <c r="L542" s="268" t="s">
        <v>563</v>
      </c>
      <c r="M542" s="268"/>
      <c r="N542" s="268"/>
      <c r="O542" s="268"/>
      <c r="P542" s="270"/>
      <c r="Q542" s="270"/>
      <c r="R542" s="270"/>
      <c r="S542" s="271"/>
      <c r="T542" s="270" t="s">
        <v>600</v>
      </c>
      <c r="U542" s="272" t="s">
        <v>3020</v>
      </c>
      <c r="V542" s="268" t="s">
        <v>602</v>
      </c>
      <c r="W542" s="272"/>
      <c r="X542" s="273">
        <v>2072919</v>
      </c>
      <c r="Y542" s="273">
        <v>2072919</v>
      </c>
      <c r="Z542" s="273">
        <v>0</v>
      </c>
      <c r="AA542" s="273">
        <v>0</v>
      </c>
      <c r="AB542" s="274">
        <v>2072919</v>
      </c>
      <c r="AC542" s="274">
        <v>0</v>
      </c>
      <c r="AD542" s="269"/>
      <c r="AE542" s="269" t="s">
        <v>3021</v>
      </c>
      <c r="AF542"/>
      <c r="AG542"/>
      <c r="AH542"/>
      <c r="AI542"/>
    </row>
    <row r="543" spans="1:35" ht="33.75" x14ac:dyDescent="0.25">
      <c r="A543" s="303" t="s">
        <v>3161</v>
      </c>
      <c r="B543" s="303" t="s">
        <v>2415</v>
      </c>
      <c r="C543" s="303" t="s">
        <v>2416</v>
      </c>
      <c r="D543" s="303" t="s">
        <v>2646</v>
      </c>
      <c r="E543" s="304" t="s">
        <v>3574</v>
      </c>
      <c r="F543" s="304" t="s">
        <v>457</v>
      </c>
      <c r="G543" s="304" t="s">
        <v>597</v>
      </c>
      <c r="H543" s="304" t="s">
        <v>598</v>
      </c>
      <c r="I543" s="303" t="s">
        <v>599</v>
      </c>
      <c r="J543" s="305" t="s">
        <v>3020</v>
      </c>
      <c r="K543" s="306">
        <v>2072919</v>
      </c>
      <c r="L543" s="268" t="s">
        <v>563</v>
      </c>
      <c r="M543" s="268"/>
      <c r="N543" s="268"/>
      <c r="O543" s="268"/>
      <c r="P543" s="270"/>
      <c r="Q543" s="270"/>
      <c r="R543" s="270"/>
      <c r="S543" s="271"/>
      <c r="T543" s="270" t="s">
        <v>600</v>
      </c>
      <c r="U543" s="272" t="s">
        <v>3020</v>
      </c>
      <c r="V543" s="268" t="s">
        <v>602</v>
      </c>
      <c r="W543" s="272"/>
      <c r="X543" s="273">
        <v>2072919</v>
      </c>
      <c r="Y543" s="273">
        <v>2072919</v>
      </c>
      <c r="Z543" s="273">
        <v>0</v>
      </c>
      <c r="AA543" s="273">
        <v>0</v>
      </c>
      <c r="AB543" s="274">
        <v>2072919</v>
      </c>
      <c r="AC543" s="274">
        <v>0</v>
      </c>
      <c r="AD543" s="269"/>
      <c r="AE543" s="269" t="s">
        <v>3021</v>
      </c>
      <c r="AF543"/>
      <c r="AG543"/>
      <c r="AH543"/>
      <c r="AI543"/>
    </row>
    <row r="544" spans="1:35" ht="33.75" x14ac:dyDescent="0.25">
      <c r="A544" s="303" t="s">
        <v>3163</v>
      </c>
      <c r="B544" s="303" t="s">
        <v>2415</v>
      </c>
      <c r="C544" s="303" t="s">
        <v>2416</v>
      </c>
      <c r="D544" s="303" t="s">
        <v>2646</v>
      </c>
      <c r="E544" s="304" t="s">
        <v>3576</v>
      </c>
      <c r="F544" s="304" t="s">
        <v>457</v>
      </c>
      <c r="G544" s="304" t="s">
        <v>597</v>
      </c>
      <c r="H544" s="304" t="s">
        <v>598</v>
      </c>
      <c r="I544" s="303" t="s">
        <v>599</v>
      </c>
      <c r="J544" s="305" t="s">
        <v>3020</v>
      </c>
      <c r="K544" s="306">
        <v>2072919</v>
      </c>
      <c r="L544" s="268" t="s">
        <v>563</v>
      </c>
      <c r="M544" s="268"/>
      <c r="N544" s="268"/>
      <c r="O544" s="268"/>
      <c r="P544" s="270"/>
      <c r="Q544" s="270"/>
      <c r="R544" s="270"/>
      <c r="S544" s="271"/>
      <c r="T544" s="270" t="s">
        <v>600</v>
      </c>
      <c r="U544" s="272" t="s">
        <v>3020</v>
      </c>
      <c r="V544" s="268" t="s">
        <v>602</v>
      </c>
      <c r="W544" s="272"/>
      <c r="X544" s="273">
        <v>2072919</v>
      </c>
      <c r="Y544" s="273">
        <v>2072919</v>
      </c>
      <c r="Z544" s="273">
        <v>0</v>
      </c>
      <c r="AA544" s="273">
        <v>0</v>
      </c>
      <c r="AB544" s="274">
        <v>2072919</v>
      </c>
      <c r="AC544" s="274">
        <v>0</v>
      </c>
      <c r="AD544" s="269"/>
      <c r="AE544" s="269" t="s">
        <v>3021</v>
      </c>
      <c r="AF544"/>
      <c r="AG544"/>
      <c r="AH544"/>
      <c r="AI544"/>
    </row>
    <row r="545" spans="1:35" ht="33.75" x14ac:dyDescent="0.25">
      <c r="A545" s="303" t="s">
        <v>3165</v>
      </c>
      <c r="B545" s="303" t="s">
        <v>2415</v>
      </c>
      <c r="C545" s="303" t="s">
        <v>2416</v>
      </c>
      <c r="D545" s="303" t="s">
        <v>2646</v>
      </c>
      <c r="E545" s="304" t="s">
        <v>3578</v>
      </c>
      <c r="F545" s="304" t="s">
        <v>457</v>
      </c>
      <c r="G545" s="304" t="s">
        <v>597</v>
      </c>
      <c r="H545" s="304" t="s">
        <v>598</v>
      </c>
      <c r="I545" s="303" t="s">
        <v>599</v>
      </c>
      <c r="J545" s="305" t="s">
        <v>3020</v>
      </c>
      <c r="K545" s="306">
        <v>2072919</v>
      </c>
      <c r="L545" s="268" t="s">
        <v>563</v>
      </c>
      <c r="M545" s="268"/>
      <c r="N545" s="268"/>
      <c r="O545" s="268"/>
      <c r="P545" s="270"/>
      <c r="Q545" s="270"/>
      <c r="R545" s="270"/>
      <c r="S545" s="271"/>
      <c r="T545" s="270" t="s">
        <v>600</v>
      </c>
      <c r="U545" s="272" t="s">
        <v>3020</v>
      </c>
      <c r="V545" s="268" t="s">
        <v>602</v>
      </c>
      <c r="W545" s="272"/>
      <c r="X545" s="273">
        <v>2072919</v>
      </c>
      <c r="Y545" s="273">
        <v>2072919</v>
      </c>
      <c r="Z545" s="273">
        <v>0</v>
      </c>
      <c r="AA545" s="273">
        <v>0</v>
      </c>
      <c r="AB545" s="274">
        <v>2072919</v>
      </c>
      <c r="AC545" s="274">
        <v>0</v>
      </c>
      <c r="AD545" s="269"/>
      <c r="AE545" s="269" t="s">
        <v>3021</v>
      </c>
      <c r="AF545"/>
      <c r="AG545"/>
      <c r="AH545"/>
      <c r="AI545"/>
    </row>
    <row r="546" spans="1:35" ht="33.75" x14ac:dyDescent="0.25">
      <c r="A546" s="303" t="s">
        <v>3167</v>
      </c>
      <c r="B546" s="303" t="s">
        <v>2415</v>
      </c>
      <c r="C546" s="303" t="s">
        <v>2416</v>
      </c>
      <c r="D546" s="303" t="s">
        <v>2646</v>
      </c>
      <c r="E546" s="304" t="s">
        <v>3580</v>
      </c>
      <c r="F546" s="304" t="s">
        <v>457</v>
      </c>
      <c r="G546" s="304" t="s">
        <v>597</v>
      </c>
      <c r="H546" s="304" t="s">
        <v>598</v>
      </c>
      <c r="I546" s="303" t="s">
        <v>599</v>
      </c>
      <c r="J546" s="305" t="s">
        <v>3020</v>
      </c>
      <c r="K546" s="306">
        <v>2072919</v>
      </c>
      <c r="L546" s="268" t="s">
        <v>563</v>
      </c>
      <c r="M546" s="268"/>
      <c r="N546" s="268"/>
      <c r="O546" s="268"/>
      <c r="P546" s="270"/>
      <c r="Q546" s="270"/>
      <c r="R546" s="270"/>
      <c r="S546" s="271"/>
      <c r="T546" s="270" t="s">
        <v>600</v>
      </c>
      <c r="U546" s="272" t="s">
        <v>3020</v>
      </c>
      <c r="V546" s="268" t="s">
        <v>602</v>
      </c>
      <c r="W546" s="272"/>
      <c r="X546" s="273">
        <v>2072919</v>
      </c>
      <c r="Y546" s="273">
        <v>2072919</v>
      </c>
      <c r="Z546" s="273">
        <v>0</v>
      </c>
      <c r="AA546" s="273">
        <v>0</v>
      </c>
      <c r="AB546" s="274">
        <v>2072919</v>
      </c>
      <c r="AC546" s="274">
        <v>0</v>
      </c>
      <c r="AD546" s="269"/>
      <c r="AE546" s="269" t="s">
        <v>3021</v>
      </c>
      <c r="AF546"/>
      <c r="AG546"/>
      <c r="AH546"/>
      <c r="AI546"/>
    </row>
    <row r="547" spans="1:35" ht="33.75" x14ac:dyDescent="0.25">
      <c r="A547" s="303" t="s">
        <v>3169</v>
      </c>
      <c r="B547" s="303" t="s">
        <v>2415</v>
      </c>
      <c r="C547" s="303" t="s">
        <v>2416</v>
      </c>
      <c r="D547" s="303" t="s">
        <v>2646</v>
      </c>
      <c r="E547" s="304" t="s">
        <v>3582</v>
      </c>
      <c r="F547" s="304" t="s">
        <v>457</v>
      </c>
      <c r="G547" s="304" t="s">
        <v>597</v>
      </c>
      <c r="H547" s="304" t="s">
        <v>598</v>
      </c>
      <c r="I547" s="303" t="s">
        <v>599</v>
      </c>
      <c r="J547" s="305" t="s">
        <v>3020</v>
      </c>
      <c r="K547" s="306">
        <v>2072919</v>
      </c>
      <c r="L547" s="268" t="s">
        <v>563</v>
      </c>
      <c r="M547" s="268"/>
      <c r="N547" s="268"/>
      <c r="O547" s="268"/>
      <c r="P547" s="270"/>
      <c r="Q547" s="270"/>
      <c r="R547" s="270"/>
      <c r="S547" s="271"/>
      <c r="T547" s="270" t="s">
        <v>600</v>
      </c>
      <c r="U547" s="272" t="s">
        <v>3020</v>
      </c>
      <c r="V547" s="268" t="s">
        <v>602</v>
      </c>
      <c r="W547" s="272"/>
      <c r="X547" s="273">
        <v>2072919</v>
      </c>
      <c r="Y547" s="273">
        <v>2072919</v>
      </c>
      <c r="Z547" s="273">
        <v>0</v>
      </c>
      <c r="AA547" s="273">
        <v>0</v>
      </c>
      <c r="AB547" s="274">
        <v>2072919</v>
      </c>
      <c r="AC547" s="274">
        <v>0</v>
      </c>
      <c r="AD547" s="269"/>
      <c r="AE547" s="269" t="s">
        <v>3021</v>
      </c>
      <c r="AF547"/>
      <c r="AG547"/>
      <c r="AH547"/>
      <c r="AI547"/>
    </row>
    <row r="548" spans="1:35" ht="33.75" x14ac:dyDescent="0.25">
      <c r="A548" s="303" t="s">
        <v>3171</v>
      </c>
      <c r="B548" s="303" t="s">
        <v>2415</v>
      </c>
      <c r="C548" s="303" t="s">
        <v>2416</v>
      </c>
      <c r="D548" s="303" t="s">
        <v>2646</v>
      </c>
      <c r="E548" s="304" t="s">
        <v>3584</v>
      </c>
      <c r="F548" s="304" t="s">
        <v>457</v>
      </c>
      <c r="G548" s="304" t="s">
        <v>597</v>
      </c>
      <c r="H548" s="304" t="s">
        <v>598</v>
      </c>
      <c r="I548" s="303" t="s">
        <v>599</v>
      </c>
      <c r="J548" s="305" t="s">
        <v>3020</v>
      </c>
      <c r="K548" s="306">
        <v>2072919</v>
      </c>
      <c r="L548" s="268" t="s">
        <v>563</v>
      </c>
      <c r="M548" s="268"/>
      <c r="N548" s="268"/>
      <c r="O548" s="268"/>
      <c r="P548" s="270"/>
      <c r="Q548" s="270"/>
      <c r="R548" s="270"/>
      <c r="S548" s="271"/>
      <c r="T548" s="270" t="s">
        <v>600</v>
      </c>
      <c r="U548" s="272" t="s">
        <v>3020</v>
      </c>
      <c r="V548" s="268" t="s">
        <v>602</v>
      </c>
      <c r="W548" s="272"/>
      <c r="X548" s="273">
        <v>2072919</v>
      </c>
      <c r="Y548" s="273">
        <v>2072919</v>
      </c>
      <c r="Z548" s="273">
        <v>0</v>
      </c>
      <c r="AA548" s="273">
        <v>0</v>
      </c>
      <c r="AB548" s="274">
        <v>2072919</v>
      </c>
      <c r="AC548" s="274">
        <v>0</v>
      </c>
      <c r="AD548" s="269"/>
      <c r="AE548" s="269" t="s">
        <v>3021</v>
      </c>
      <c r="AF548"/>
      <c r="AG548"/>
      <c r="AH548"/>
      <c r="AI548"/>
    </row>
    <row r="549" spans="1:35" ht="33.75" x14ac:dyDescent="0.25">
      <c r="A549" s="303" t="s">
        <v>3173</v>
      </c>
      <c r="B549" s="303" t="s">
        <v>2415</v>
      </c>
      <c r="C549" s="303" t="s">
        <v>2416</v>
      </c>
      <c r="D549" s="303" t="s">
        <v>2646</v>
      </c>
      <c r="E549" s="304" t="s">
        <v>3586</v>
      </c>
      <c r="F549" s="304" t="s">
        <v>457</v>
      </c>
      <c r="G549" s="304" t="s">
        <v>597</v>
      </c>
      <c r="H549" s="304" t="s">
        <v>598</v>
      </c>
      <c r="I549" s="303" t="s">
        <v>599</v>
      </c>
      <c r="J549" s="305" t="s">
        <v>3020</v>
      </c>
      <c r="K549" s="306">
        <v>2072919</v>
      </c>
      <c r="L549" s="268" t="s">
        <v>563</v>
      </c>
      <c r="M549" s="268"/>
      <c r="N549" s="268"/>
      <c r="O549" s="268"/>
      <c r="P549" s="270"/>
      <c r="Q549" s="270"/>
      <c r="R549" s="270"/>
      <c r="S549" s="271"/>
      <c r="T549" s="270" t="s">
        <v>600</v>
      </c>
      <c r="U549" s="272" t="s">
        <v>3020</v>
      </c>
      <c r="V549" s="268" t="s">
        <v>602</v>
      </c>
      <c r="W549" s="272"/>
      <c r="X549" s="273">
        <v>2072919</v>
      </c>
      <c r="Y549" s="273">
        <v>2072919</v>
      </c>
      <c r="Z549" s="273">
        <v>0</v>
      </c>
      <c r="AA549" s="273">
        <v>0</v>
      </c>
      <c r="AB549" s="274">
        <v>2072919</v>
      </c>
      <c r="AC549" s="274">
        <v>0</v>
      </c>
      <c r="AD549" s="269"/>
      <c r="AE549" s="269" t="s">
        <v>3021</v>
      </c>
      <c r="AF549"/>
      <c r="AG549"/>
      <c r="AH549"/>
      <c r="AI549"/>
    </row>
    <row r="550" spans="1:35" ht="33.75" x14ac:dyDescent="0.25">
      <c r="A550" s="303" t="s">
        <v>3175</v>
      </c>
      <c r="B550" s="303" t="s">
        <v>2415</v>
      </c>
      <c r="C550" s="303" t="s">
        <v>2416</v>
      </c>
      <c r="D550" s="303" t="s">
        <v>2646</v>
      </c>
      <c r="E550" s="304" t="s">
        <v>3588</v>
      </c>
      <c r="F550" s="304" t="s">
        <v>457</v>
      </c>
      <c r="G550" s="304" t="s">
        <v>597</v>
      </c>
      <c r="H550" s="304" t="s">
        <v>598</v>
      </c>
      <c r="I550" s="303" t="s">
        <v>599</v>
      </c>
      <c r="J550" s="305" t="s">
        <v>3020</v>
      </c>
      <c r="K550" s="306">
        <v>2072919</v>
      </c>
      <c r="L550" s="268" t="s">
        <v>563</v>
      </c>
      <c r="M550" s="268"/>
      <c r="N550" s="268"/>
      <c r="O550" s="268"/>
      <c r="P550" s="270"/>
      <c r="Q550" s="270"/>
      <c r="R550" s="270"/>
      <c r="S550" s="271"/>
      <c r="T550" s="270" t="s">
        <v>600</v>
      </c>
      <c r="U550" s="272" t="s">
        <v>3020</v>
      </c>
      <c r="V550" s="268" t="s">
        <v>602</v>
      </c>
      <c r="W550" s="272"/>
      <c r="X550" s="273">
        <v>2072919</v>
      </c>
      <c r="Y550" s="273">
        <v>2072919</v>
      </c>
      <c r="Z550" s="273">
        <v>0</v>
      </c>
      <c r="AA550" s="273">
        <v>0</v>
      </c>
      <c r="AB550" s="274">
        <v>2072919</v>
      </c>
      <c r="AC550" s="274">
        <v>0</v>
      </c>
      <c r="AD550" s="269"/>
      <c r="AE550" s="269" t="s">
        <v>3021</v>
      </c>
      <c r="AF550"/>
      <c r="AG550"/>
      <c r="AH550"/>
      <c r="AI550"/>
    </row>
    <row r="551" spans="1:35" ht="33.75" x14ac:dyDescent="0.25">
      <c r="A551" s="303" t="s">
        <v>3177</v>
      </c>
      <c r="B551" s="303" t="s">
        <v>2415</v>
      </c>
      <c r="C551" s="303" t="s">
        <v>2416</v>
      </c>
      <c r="D551" s="303" t="s">
        <v>2646</v>
      </c>
      <c r="E551" s="304" t="s">
        <v>3590</v>
      </c>
      <c r="F551" s="304" t="s">
        <v>457</v>
      </c>
      <c r="G551" s="304" t="s">
        <v>597</v>
      </c>
      <c r="H551" s="304" t="s">
        <v>598</v>
      </c>
      <c r="I551" s="303" t="s">
        <v>599</v>
      </c>
      <c r="J551" s="305" t="s">
        <v>3020</v>
      </c>
      <c r="K551" s="306">
        <v>2072919</v>
      </c>
      <c r="L551" s="268" t="s">
        <v>563</v>
      </c>
      <c r="M551" s="268"/>
      <c r="N551" s="268"/>
      <c r="O551" s="268"/>
      <c r="P551" s="270"/>
      <c r="Q551" s="270"/>
      <c r="R551" s="270"/>
      <c r="S551" s="271"/>
      <c r="T551" s="270" t="s">
        <v>600</v>
      </c>
      <c r="U551" s="272" t="s">
        <v>3020</v>
      </c>
      <c r="V551" s="268" t="s">
        <v>602</v>
      </c>
      <c r="W551" s="272"/>
      <c r="X551" s="273">
        <v>2072919</v>
      </c>
      <c r="Y551" s="273">
        <v>2072919</v>
      </c>
      <c r="Z551" s="273">
        <v>0</v>
      </c>
      <c r="AA551" s="273">
        <v>0</v>
      </c>
      <c r="AB551" s="274">
        <v>2072919</v>
      </c>
      <c r="AC551" s="274">
        <v>0</v>
      </c>
      <c r="AD551" s="269"/>
      <c r="AE551" s="269" t="s">
        <v>3021</v>
      </c>
      <c r="AF551"/>
      <c r="AG551"/>
      <c r="AH551"/>
      <c r="AI551"/>
    </row>
    <row r="552" spans="1:35" ht="33.75" x14ac:dyDescent="0.25">
      <c r="A552" s="303" t="s">
        <v>3179</v>
      </c>
      <c r="B552" s="303" t="s">
        <v>2415</v>
      </c>
      <c r="C552" s="303" t="s">
        <v>2416</v>
      </c>
      <c r="D552" s="303" t="s">
        <v>2646</v>
      </c>
      <c r="E552" s="304" t="s">
        <v>3592</v>
      </c>
      <c r="F552" s="304" t="s">
        <v>457</v>
      </c>
      <c r="G552" s="304" t="s">
        <v>597</v>
      </c>
      <c r="H552" s="304" t="s">
        <v>598</v>
      </c>
      <c r="I552" s="303" t="s">
        <v>599</v>
      </c>
      <c r="J552" s="305" t="s">
        <v>3020</v>
      </c>
      <c r="K552" s="306">
        <v>2072919</v>
      </c>
      <c r="L552" s="268" t="s">
        <v>563</v>
      </c>
      <c r="M552" s="268"/>
      <c r="N552" s="268"/>
      <c r="O552" s="268"/>
      <c r="P552" s="270"/>
      <c r="Q552" s="270"/>
      <c r="R552" s="270"/>
      <c r="S552" s="271"/>
      <c r="T552" s="270" t="s">
        <v>600</v>
      </c>
      <c r="U552" s="272" t="s">
        <v>3020</v>
      </c>
      <c r="V552" s="268" t="s">
        <v>602</v>
      </c>
      <c r="W552" s="272"/>
      <c r="X552" s="273">
        <v>2072919</v>
      </c>
      <c r="Y552" s="273">
        <v>2072919</v>
      </c>
      <c r="Z552" s="273">
        <v>0</v>
      </c>
      <c r="AA552" s="273">
        <v>0</v>
      </c>
      <c r="AB552" s="274">
        <v>2072919</v>
      </c>
      <c r="AC552" s="274">
        <v>0</v>
      </c>
      <c r="AD552" s="269"/>
      <c r="AE552" s="269" t="s">
        <v>3021</v>
      </c>
      <c r="AF552"/>
      <c r="AG552"/>
      <c r="AH552"/>
      <c r="AI552"/>
    </row>
    <row r="553" spans="1:35" ht="33.75" x14ac:dyDescent="0.25">
      <c r="A553" s="303" t="s">
        <v>3181</v>
      </c>
      <c r="B553" s="303" t="s">
        <v>2415</v>
      </c>
      <c r="C553" s="303" t="s">
        <v>2416</v>
      </c>
      <c r="D553" s="303" t="s">
        <v>2646</v>
      </c>
      <c r="E553" s="304" t="s">
        <v>3594</v>
      </c>
      <c r="F553" s="304" t="s">
        <v>457</v>
      </c>
      <c r="G553" s="304" t="s">
        <v>597</v>
      </c>
      <c r="H553" s="304" t="s">
        <v>598</v>
      </c>
      <c r="I553" s="303" t="s">
        <v>599</v>
      </c>
      <c r="J553" s="305" t="s">
        <v>3020</v>
      </c>
      <c r="K553" s="306">
        <v>2072919</v>
      </c>
      <c r="L553" s="268" t="s">
        <v>563</v>
      </c>
      <c r="M553" s="268"/>
      <c r="N553" s="268"/>
      <c r="O553" s="268"/>
      <c r="P553" s="270"/>
      <c r="Q553" s="270"/>
      <c r="R553" s="270"/>
      <c r="S553" s="271"/>
      <c r="T553" s="270" t="s">
        <v>600</v>
      </c>
      <c r="U553" s="272" t="s">
        <v>3020</v>
      </c>
      <c r="V553" s="268" t="s">
        <v>602</v>
      </c>
      <c r="W553" s="272"/>
      <c r="X553" s="273">
        <v>2072919</v>
      </c>
      <c r="Y553" s="273">
        <v>2072919</v>
      </c>
      <c r="Z553" s="273">
        <v>0</v>
      </c>
      <c r="AA553" s="273">
        <v>0</v>
      </c>
      <c r="AB553" s="274">
        <v>2072919</v>
      </c>
      <c r="AC553" s="274">
        <v>0</v>
      </c>
      <c r="AD553" s="269"/>
      <c r="AE553" s="269" t="s">
        <v>3021</v>
      </c>
      <c r="AF553"/>
      <c r="AG553"/>
      <c r="AH553"/>
      <c r="AI553"/>
    </row>
    <row r="554" spans="1:35" ht="33.75" x14ac:dyDescent="0.25">
      <c r="A554" s="303" t="s">
        <v>3183</v>
      </c>
      <c r="B554" s="303" t="s">
        <v>2415</v>
      </c>
      <c r="C554" s="303" t="s">
        <v>2416</v>
      </c>
      <c r="D554" s="303" t="s">
        <v>2646</v>
      </c>
      <c r="E554" s="304" t="s">
        <v>3596</v>
      </c>
      <c r="F554" s="304" t="s">
        <v>457</v>
      </c>
      <c r="G554" s="304" t="s">
        <v>597</v>
      </c>
      <c r="H554" s="304" t="s">
        <v>598</v>
      </c>
      <c r="I554" s="303" t="s">
        <v>599</v>
      </c>
      <c r="J554" s="305" t="s">
        <v>3020</v>
      </c>
      <c r="K554" s="306">
        <v>2072919</v>
      </c>
      <c r="L554" s="268" t="s">
        <v>563</v>
      </c>
      <c r="M554" s="268"/>
      <c r="N554" s="268"/>
      <c r="O554" s="268"/>
      <c r="P554" s="270"/>
      <c r="Q554" s="270"/>
      <c r="R554" s="270"/>
      <c r="S554" s="271"/>
      <c r="T554" s="270" t="s">
        <v>600</v>
      </c>
      <c r="U554" s="272" t="s">
        <v>3020</v>
      </c>
      <c r="V554" s="268" t="s">
        <v>602</v>
      </c>
      <c r="W554" s="272"/>
      <c r="X554" s="273">
        <v>2072919</v>
      </c>
      <c r="Y554" s="273">
        <v>2072919</v>
      </c>
      <c r="Z554" s="273">
        <v>0</v>
      </c>
      <c r="AA554" s="273">
        <v>0</v>
      </c>
      <c r="AB554" s="274">
        <v>2072919</v>
      </c>
      <c r="AC554" s="274">
        <v>0</v>
      </c>
      <c r="AD554" s="269"/>
      <c r="AE554" s="269" t="s">
        <v>3021</v>
      </c>
      <c r="AF554"/>
      <c r="AG554"/>
      <c r="AH554"/>
      <c r="AI554"/>
    </row>
    <row r="555" spans="1:35" ht="33.75" x14ac:dyDescent="0.25">
      <c r="A555" s="303" t="s">
        <v>3185</v>
      </c>
      <c r="B555" s="303" t="s">
        <v>2415</v>
      </c>
      <c r="C555" s="303" t="s">
        <v>2416</v>
      </c>
      <c r="D555" s="303" t="s">
        <v>2646</v>
      </c>
      <c r="E555" s="304" t="s">
        <v>3598</v>
      </c>
      <c r="F555" s="304" t="s">
        <v>457</v>
      </c>
      <c r="G555" s="304" t="s">
        <v>597</v>
      </c>
      <c r="H555" s="304" t="s">
        <v>598</v>
      </c>
      <c r="I555" s="303" t="s">
        <v>599</v>
      </c>
      <c r="J555" s="305" t="s">
        <v>3020</v>
      </c>
      <c r="K555" s="306">
        <v>2072919</v>
      </c>
      <c r="L555" s="268" t="s">
        <v>563</v>
      </c>
      <c r="M555" s="268"/>
      <c r="N555" s="268"/>
      <c r="O555" s="268"/>
      <c r="P555" s="270"/>
      <c r="Q555" s="270"/>
      <c r="R555" s="270"/>
      <c r="S555" s="271"/>
      <c r="T555" s="270" t="s">
        <v>600</v>
      </c>
      <c r="U555" s="272" t="s">
        <v>3020</v>
      </c>
      <c r="V555" s="268" t="s">
        <v>602</v>
      </c>
      <c r="W555" s="272"/>
      <c r="X555" s="273">
        <v>2072919</v>
      </c>
      <c r="Y555" s="273">
        <v>2072919</v>
      </c>
      <c r="Z555" s="273">
        <v>0</v>
      </c>
      <c r="AA555" s="273">
        <v>0</v>
      </c>
      <c r="AB555" s="274">
        <v>2072919</v>
      </c>
      <c r="AC555" s="274">
        <v>0</v>
      </c>
      <c r="AD555" s="269"/>
      <c r="AE555" s="269" t="s">
        <v>3021</v>
      </c>
      <c r="AF555"/>
      <c r="AG555"/>
      <c r="AH555"/>
      <c r="AI555"/>
    </row>
    <row r="556" spans="1:35" ht="33.75" x14ac:dyDescent="0.25">
      <c r="A556" s="303" t="s">
        <v>3187</v>
      </c>
      <c r="B556" s="303" t="s">
        <v>2415</v>
      </c>
      <c r="C556" s="303" t="s">
        <v>2416</v>
      </c>
      <c r="D556" s="303" t="s">
        <v>2646</v>
      </c>
      <c r="E556" s="304" t="s">
        <v>3600</v>
      </c>
      <c r="F556" s="304" t="s">
        <v>457</v>
      </c>
      <c r="G556" s="304" t="s">
        <v>597</v>
      </c>
      <c r="H556" s="304" t="s">
        <v>598</v>
      </c>
      <c r="I556" s="303" t="s">
        <v>599</v>
      </c>
      <c r="J556" s="305" t="s">
        <v>3020</v>
      </c>
      <c r="K556" s="306">
        <v>2072919</v>
      </c>
      <c r="L556" s="268" t="s">
        <v>563</v>
      </c>
      <c r="M556" s="268"/>
      <c r="N556" s="268"/>
      <c r="O556" s="268"/>
      <c r="P556" s="270"/>
      <c r="Q556" s="270"/>
      <c r="R556" s="270"/>
      <c r="S556" s="271"/>
      <c r="T556" s="270" t="s">
        <v>600</v>
      </c>
      <c r="U556" s="272" t="s">
        <v>3020</v>
      </c>
      <c r="V556" s="268" t="s">
        <v>602</v>
      </c>
      <c r="W556" s="272"/>
      <c r="X556" s="273">
        <v>2072919</v>
      </c>
      <c r="Y556" s="273">
        <v>2072919</v>
      </c>
      <c r="Z556" s="273">
        <v>0</v>
      </c>
      <c r="AA556" s="273">
        <v>0</v>
      </c>
      <c r="AB556" s="274">
        <v>2072919</v>
      </c>
      <c r="AC556" s="274">
        <v>0</v>
      </c>
      <c r="AD556" s="269"/>
      <c r="AE556" s="269" t="s">
        <v>3021</v>
      </c>
      <c r="AF556"/>
      <c r="AG556"/>
      <c r="AH556"/>
      <c r="AI556"/>
    </row>
    <row r="557" spans="1:35" ht="33.75" x14ac:dyDescent="0.25">
      <c r="A557" s="303" t="s">
        <v>3189</v>
      </c>
      <c r="B557" s="303" t="s">
        <v>2415</v>
      </c>
      <c r="C557" s="303" t="s">
        <v>2416</v>
      </c>
      <c r="D557" s="303" t="s">
        <v>2646</v>
      </c>
      <c r="E557" s="304" t="s">
        <v>3602</v>
      </c>
      <c r="F557" s="304" t="s">
        <v>457</v>
      </c>
      <c r="G557" s="304" t="s">
        <v>597</v>
      </c>
      <c r="H557" s="304" t="s">
        <v>598</v>
      </c>
      <c r="I557" s="303" t="s">
        <v>599</v>
      </c>
      <c r="J557" s="305" t="s">
        <v>3020</v>
      </c>
      <c r="K557" s="306">
        <v>2072919</v>
      </c>
      <c r="L557" s="268" t="s">
        <v>563</v>
      </c>
      <c r="M557" s="268"/>
      <c r="N557" s="268"/>
      <c r="O557" s="268"/>
      <c r="P557" s="270"/>
      <c r="Q557" s="270"/>
      <c r="R557" s="270"/>
      <c r="S557" s="271"/>
      <c r="T557" s="270" t="s">
        <v>600</v>
      </c>
      <c r="U557" s="272" t="s">
        <v>3020</v>
      </c>
      <c r="V557" s="268" t="s">
        <v>602</v>
      </c>
      <c r="W557" s="272"/>
      <c r="X557" s="273">
        <v>2072919</v>
      </c>
      <c r="Y557" s="273">
        <v>2072919</v>
      </c>
      <c r="Z557" s="273">
        <v>0</v>
      </c>
      <c r="AA557" s="273">
        <v>0</v>
      </c>
      <c r="AB557" s="274">
        <v>2072919</v>
      </c>
      <c r="AC557" s="274">
        <v>0</v>
      </c>
      <c r="AD557" s="269"/>
      <c r="AE557" s="269" t="s">
        <v>3021</v>
      </c>
      <c r="AF557"/>
      <c r="AG557"/>
      <c r="AH557"/>
      <c r="AI557"/>
    </row>
    <row r="558" spans="1:35" ht="33.75" x14ac:dyDescent="0.25">
      <c r="A558" s="303" t="s">
        <v>3191</v>
      </c>
      <c r="B558" s="303" t="s">
        <v>2415</v>
      </c>
      <c r="C558" s="303" t="s">
        <v>2416</v>
      </c>
      <c r="D558" s="303" t="s">
        <v>2646</v>
      </c>
      <c r="E558" s="304" t="s">
        <v>3604</v>
      </c>
      <c r="F558" s="304" t="s">
        <v>457</v>
      </c>
      <c r="G558" s="304" t="s">
        <v>597</v>
      </c>
      <c r="H558" s="304" t="s">
        <v>598</v>
      </c>
      <c r="I558" s="303" t="s">
        <v>599</v>
      </c>
      <c r="J558" s="305" t="s">
        <v>3020</v>
      </c>
      <c r="K558" s="306">
        <v>2072919</v>
      </c>
      <c r="L558" s="268" t="s">
        <v>563</v>
      </c>
      <c r="M558" s="268"/>
      <c r="N558" s="268"/>
      <c r="O558" s="268"/>
      <c r="P558" s="270"/>
      <c r="Q558" s="270"/>
      <c r="R558" s="270"/>
      <c r="S558" s="271"/>
      <c r="T558" s="270" t="s">
        <v>600</v>
      </c>
      <c r="U558" s="272" t="s">
        <v>3020</v>
      </c>
      <c r="V558" s="268" t="s">
        <v>602</v>
      </c>
      <c r="W558" s="272"/>
      <c r="X558" s="273">
        <v>2072919</v>
      </c>
      <c r="Y558" s="273">
        <v>2072919</v>
      </c>
      <c r="Z558" s="273">
        <v>0</v>
      </c>
      <c r="AA558" s="273">
        <v>0</v>
      </c>
      <c r="AB558" s="274">
        <v>2072919</v>
      </c>
      <c r="AC558" s="274">
        <v>0</v>
      </c>
      <c r="AD558" s="269"/>
      <c r="AE558" s="269" t="s">
        <v>3021</v>
      </c>
      <c r="AF558"/>
      <c r="AG558"/>
      <c r="AH558"/>
      <c r="AI558"/>
    </row>
    <row r="559" spans="1:35" ht="33.75" x14ac:dyDescent="0.25">
      <c r="A559" s="303" t="s">
        <v>3193</v>
      </c>
      <c r="B559" s="303" t="s">
        <v>2415</v>
      </c>
      <c r="C559" s="303" t="s">
        <v>2416</v>
      </c>
      <c r="D559" s="303" t="s">
        <v>2646</v>
      </c>
      <c r="E559" s="304" t="s">
        <v>3606</v>
      </c>
      <c r="F559" s="304" t="s">
        <v>457</v>
      </c>
      <c r="G559" s="304" t="s">
        <v>597</v>
      </c>
      <c r="H559" s="304" t="s">
        <v>598</v>
      </c>
      <c r="I559" s="303" t="s">
        <v>599</v>
      </c>
      <c r="J559" s="305" t="s">
        <v>3020</v>
      </c>
      <c r="K559" s="306">
        <v>2072919</v>
      </c>
      <c r="L559" s="268" t="s">
        <v>563</v>
      </c>
      <c r="M559" s="268"/>
      <c r="N559" s="268"/>
      <c r="O559" s="268"/>
      <c r="P559" s="270"/>
      <c r="Q559" s="270"/>
      <c r="R559" s="270"/>
      <c r="S559" s="271"/>
      <c r="T559" s="270" t="s">
        <v>600</v>
      </c>
      <c r="U559" s="272" t="s">
        <v>3020</v>
      </c>
      <c r="V559" s="268" t="s">
        <v>602</v>
      </c>
      <c r="W559" s="272"/>
      <c r="X559" s="273">
        <v>2072919</v>
      </c>
      <c r="Y559" s="273">
        <v>2072919</v>
      </c>
      <c r="Z559" s="273">
        <v>0</v>
      </c>
      <c r="AA559" s="273">
        <v>0</v>
      </c>
      <c r="AB559" s="274">
        <v>2072919</v>
      </c>
      <c r="AC559" s="274">
        <v>0</v>
      </c>
      <c r="AD559" s="269"/>
      <c r="AE559" s="269" t="s">
        <v>3021</v>
      </c>
      <c r="AF559"/>
      <c r="AG559"/>
      <c r="AH559"/>
      <c r="AI559"/>
    </row>
    <row r="560" spans="1:35" ht="33.75" x14ac:dyDescent="0.25">
      <c r="A560" s="303" t="s">
        <v>3195</v>
      </c>
      <c r="B560" s="303" t="s">
        <v>2415</v>
      </c>
      <c r="C560" s="303" t="s">
        <v>2416</v>
      </c>
      <c r="D560" s="303" t="s">
        <v>2646</v>
      </c>
      <c r="E560" s="304" t="s">
        <v>3608</v>
      </c>
      <c r="F560" s="304" t="s">
        <v>457</v>
      </c>
      <c r="G560" s="304" t="s">
        <v>597</v>
      </c>
      <c r="H560" s="304" t="s">
        <v>598</v>
      </c>
      <c r="I560" s="303" t="s">
        <v>599</v>
      </c>
      <c r="J560" s="305" t="s">
        <v>3020</v>
      </c>
      <c r="K560" s="306">
        <v>2072919</v>
      </c>
      <c r="L560" s="268" t="s">
        <v>563</v>
      </c>
      <c r="M560" s="268"/>
      <c r="N560" s="268"/>
      <c r="O560" s="268"/>
      <c r="P560" s="270"/>
      <c r="Q560" s="270"/>
      <c r="R560" s="270"/>
      <c r="S560" s="271"/>
      <c r="T560" s="270" t="s">
        <v>600</v>
      </c>
      <c r="U560" s="272" t="s">
        <v>3020</v>
      </c>
      <c r="V560" s="268" t="s">
        <v>602</v>
      </c>
      <c r="W560" s="272"/>
      <c r="X560" s="273">
        <v>2072919</v>
      </c>
      <c r="Y560" s="273">
        <v>2072919</v>
      </c>
      <c r="Z560" s="273">
        <v>0</v>
      </c>
      <c r="AA560" s="273">
        <v>0</v>
      </c>
      <c r="AB560" s="274">
        <v>2072919</v>
      </c>
      <c r="AC560" s="274">
        <v>0</v>
      </c>
      <c r="AD560" s="269"/>
      <c r="AE560" s="269" t="s">
        <v>3021</v>
      </c>
      <c r="AF560"/>
      <c r="AG560"/>
      <c r="AH560"/>
      <c r="AI560"/>
    </row>
    <row r="561" spans="1:35" ht="33.75" x14ac:dyDescent="0.25">
      <c r="A561" s="303" t="s">
        <v>3197</v>
      </c>
      <c r="B561" s="303" t="s">
        <v>2415</v>
      </c>
      <c r="C561" s="303" t="s">
        <v>2416</v>
      </c>
      <c r="D561" s="303" t="s">
        <v>2646</v>
      </c>
      <c r="E561" s="304" t="s">
        <v>3610</v>
      </c>
      <c r="F561" s="304" t="s">
        <v>457</v>
      </c>
      <c r="G561" s="304" t="s">
        <v>597</v>
      </c>
      <c r="H561" s="304" t="s">
        <v>598</v>
      </c>
      <c r="I561" s="303" t="s">
        <v>599</v>
      </c>
      <c r="J561" s="305" t="s">
        <v>3020</v>
      </c>
      <c r="K561" s="306">
        <v>2072919</v>
      </c>
      <c r="L561" s="268" t="s">
        <v>563</v>
      </c>
      <c r="M561" s="268"/>
      <c r="N561" s="268"/>
      <c r="O561" s="268"/>
      <c r="P561" s="270"/>
      <c r="Q561" s="270"/>
      <c r="R561" s="270"/>
      <c r="S561" s="271"/>
      <c r="T561" s="270" t="s">
        <v>600</v>
      </c>
      <c r="U561" s="272" t="s">
        <v>3020</v>
      </c>
      <c r="V561" s="268" t="s">
        <v>602</v>
      </c>
      <c r="W561" s="272"/>
      <c r="X561" s="273">
        <v>2072919</v>
      </c>
      <c r="Y561" s="273">
        <v>2072919</v>
      </c>
      <c r="Z561" s="273">
        <v>0</v>
      </c>
      <c r="AA561" s="273">
        <v>0</v>
      </c>
      <c r="AB561" s="274">
        <v>2072919</v>
      </c>
      <c r="AC561" s="274">
        <v>0</v>
      </c>
      <c r="AD561" s="269"/>
      <c r="AE561" s="269" t="s">
        <v>3021</v>
      </c>
      <c r="AF561"/>
      <c r="AG561"/>
      <c r="AH561"/>
      <c r="AI561"/>
    </row>
    <row r="562" spans="1:35" ht="33.75" x14ac:dyDescent="0.25">
      <c r="A562" s="303" t="s">
        <v>3199</v>
      </c>
      <c r="B562" s="303" t="s">
        <v>2415</v>
      </c>
      <c r="C562" s="303" t="s">
        <v>2416</v>
      </c>
      <c r="D562" s="303" t="s">
        <v>2646</v>
      </c>
      <c r="E562" s="304" t="s">
        <v>3612</v>
      </c>
      <c r="F562" s="304" t="s">
        <v>457</v>
      </c>
      <c r="G562" s="304" t="s">
        <v>597</v>
      </c>
      <c r="H562" s="304" t="s">
        <v>598</v>
      </c>
      <c r="I562" s="303" t="s">
        <v>599</v>
      </c>
      <c r="J562" s="305" t="s">
        <v>3020</v>
      </c>
      <c r="K562" s="306">
        <v>2072919</v>
      </c>
      <c r="L562" s="268" t="s">
        <v>563</v>
      </c>
      <c r="M562" s="268"/>
      <c r="N562" s="268"/>
      <c r="O562" s="268"/>
      <c r="P562" s="270"/>
      <c r="Q562" s="270"/>
      <c r="R562" s="270"/>
      <c r="S562" s="271"/>
      <c r="T562" s="270" t="s">
        <v>600</v>
      </c>
      <c r="U562" s="272" t="s">
        <v>3020</v>
      </c>
      <c r="V562" s="268" t="s">
        <v>602</v>
      </c>
      <c r="W562" s="272"/>
      <c r="X562" s="273">
        <v>2072919</v>
      </c>
      <c r="Y562" s="273">
        <v>2072919</v>
      </c>
      <c r="Z562" s="273">
        <v>0</v>
      </c>
      <c r="AA562" s="273">
        <v>0</v>
      </c>
      <c r="AB562" s="274">
        <v>2072919</v>
      </c>
      <c r="AC562" s="274">
        <v>0</v>
      </c>
      <c r="AD562" s="269"/>
      <c r="AE562" s="269" t="s">
        <v>3021</v>
      </c>
      <c r="AF562"/>
      <c r="AG562"/>
      <c r="AH562"/>
      <c r="AI562"/>
    </row>
    <row r="563" spans="1:35" ht="33.75" x14ac:dyDescent="0.25">
      <c r="A563" s="303" t="s">
        <v>3201</v>
      </c>
      <c r="B563" s="303" t="s">
        <v>2415</v>
      </c>
      <c r="C563" s="303" t="s">
        <v>2416</v>
      </c>
      <c r="D563" s="303" t="s">
        <v>2646</v>
      </c>
      <c r="E563" s="304" t="s">
        <v>3614</v>
      </c>
      <c r="F563" s="304" t="s">
        <v>457</v>
      </c>
      <c r="G563" s="304" t="s">
        <v>597</v>
      </c>
      <c r="H563" s="304" t="s">
        <v>598</v>
      </c>
      <c r="I563" s="303" t="s">
        <v>599</v>
      </c>
      <c r="J563" s="305" t="s">
        <v>3020</v>
      </c>
      <c r="K563" s="306">
        <v>2072919</v>
      </c>
      <c r="L563" s="268" t="s">
        <v>563</v>
      </c>
      <c r="M563" s="268"/>
      <c r="N563" s="268"/>
      <c r="O563" s="268"/>
      <c r="P563" s="270"/>
      <c r="Q563" s="270"/>
      <c r="R563" s="270"/>
      <c r="S563" s="271"/>
      <c r="T563" s="270" t="s">
        <v>600</v>
      </c>
      <c r="U563" s="272" t="s">
        <v>3020</v>
      </c>
      <c r="V563" s="268" t="s">
        <v>602</v>
      </c>
      <c r="W563" s="272"/>
      <c r="X563" s="273">
        <v>2072919</v>
      </c>
      <c r="Y563" s="273">
        <v>2072919</v>
      </c>
      <c r="Z563" s="273">
        <v>0</v>
      </c>
      <c r="AA563" s="273">
        <v>0</v>
      </c>
      <c r="AB563" s="274">
        <v>2072919</v>
      </c>
      <c r="AC563" s="274">
        <v>0</v>
      </c>
      <c r="AD563" s="269"/>
      <c r="AE563" s="269" t="s">
        <v>3021</v>
      </c>
      <c r="AF563"/>
      <c r="AG563"/>
      <c r="AH563"/>
      <c r="AI563"/>
    </row>
    <row r="564" spans="1:35" ht="33.75" x14ac:dyDescent="0.25">
      <c r="A564" s="303" t="s">
        <v>3203</v>
      </c>
      <c r="B564" s="303" t="s">
        <v>2415</v>
      </c>
      <c r="C564" s="303" t="s">
        <v>2416</v>
      </c>
      <c r="D564" s="303" t="s">
        <v>2646</v>
      </c>
      <c r="E564" s="304" t="s">
        <v>3616</v>
      </c>
      <c r="F564" s="304" t="s">
        <v>457</v>
      </c>
      <c r="G564" s="304" t="s">
        <v>597</v>
      </c>
      <c r="H564" s="304" t="s">
        <v>598</v>
      </c>
      <c r="I564" s="303" t="s">
        <v>599</v>
      </c>
      <c r="J564" s="305" t="s">
        <v>3020</v>
      </c>
      <c r="K564" s="306">
        <v>2072919</v>
      </c>
      <c r="L564" s="268" t="s">
        <v>563</v>
      </c>
      <c r="M564" s="268"/>
      <c r="N564" s="268"/>
      <c r="O564" s="268"/>
      <c r="P564" s="270"/>
      <c r="Q564" s="270"/>
      <c r="R564" s="270"/>
      <c r="S564" s="271"/>
      <c r="T564" s="270" t="s">
        <v>600</v>
      </c>
      <c r="U564" s="272" t="s">
        <v>3020</v>
      </c>
      <c r="V564" s="268" t="s">
        <v>602</v>
      </c>
      <c r="W564" s="272"/>
      <c r="X564" s="273">
        <v>2072919</v>
      </c>
      <c r="Y564" s="273">
        <v>2072919</v>
      </c>
      <c r="Z564" s="273">
        <v>0</v>
      </c>
      <c r="AA564" s="273">
        <v>0</v>
      </c>
      <c r="AB564" s="274">
        <v>2072919</v>
      </c>
      <c r="AC564" s="274">
        <v>0</v>
      </c>
      <c r="AD564" s="269"/>
      <c r="AE564" s="269" t="s">
        <v>3021</v>
      </c>
      <c r="AF564"/>
      <c r="AG564"/>
      <c r="AH564"/>
      <c r="AI564"/>
    </row>
    <row r="565" spans="1:35" ht="33.75" x14ac:dyDescent="0.25">
      <c r="A565" s="303" t="s">
        <v>3205</v>
      </c>
      <c r="B565" s="303" t="s">
        <v>2415</v>
      </c>
      <c r="C565" s="303" t="s">
        <v>2416</v>
      </c>
      <c r="D565" s="303" t="s">
        <v>2646</v>
      </c>
      <c r="E565" s="304" t="s">
        <v>3618</v>
      </c>
      <c r="F565" s="304" t="s">
        <v>457</v>
      </c>
      <c r="G565" s="304" t="s">
        <v>597</v>
      </c>
      <c r="H565" s="304" t="s">
        <v>598</v>
      </c>
      <c r="I565" s="303" t="s">
        <v>599</v>
      </c>
      <c r="J565" s="305" t="s">
        <v>3020</v>
      </c>
      <c r="K565" s="306">
        <v>2072919</v>
      </c>
      <c r="L565" s="268" t="s">
        <v>563</v>
      </c>
      <c r="M565" s="268"/>
      <c r="N565" s="268"/>
      <c r="O565" s="268"/>
      <c r="P565" s="270"/>
      <c r="Q565" s="270"/>
      <c r="R565" s="270"/>
      <c r="S565" s="271"/>
      <c r="T565" s="270" t="s">
        <v>600</v>
      </c>
      <c r="U565" s="272" t="s">
        <v>3020</v>
      </c>
      <c r="V565" s="268" t="s">
        <v>602</v>
      </c>
      <c r="W565" s="272"/>
      <c r="X565" s="273">
        <v>2072919</v>
      </c>
      <c r="Y565" s="273">
        <v>2072919</v>
      </c>
      <c r="Z565" s="273">
        <v>0</v>
      </c>
      <c r="AA565" s="273">
        <v>0</v>
      </c>
      <c r="AB565" s="274">
        <v>2072919</v>
      </c>
      <c r="AC565" s="274">
        <v>0</v>
      </c>
      <c r="AD565" s="269"/>
      <c r="AE565" s="269" t="s">
        <v>3021</v>
      </c>
      <c r="AF565"/>
      <c r="AG565"/>
      <c r="AH565"/>
      <c r="AI565"/>
    </row>
    <row r="566" spans="1:35" ht="33.75" x14ac:dyDescent="0.25">
      <c r="A566" s="303" t="s">
        <v>3207</v>
      </c>
      <c r="B566" s="303" t="s">
        <v>2415</v>
      </c>
      <c r="C566" s="303" t="s">
        <v>2416</v>
      </c>
      <c r="D566" s="303" t="s">
        <v>2646</v>
      </c>
      <c r="E566" s="304" t="s">
        <v>3620</v>
      </c>
      <c r="F566" s="304" t="s">
        <v>457</v>
      </c>
      <c r="G566" s="304" t="s">
        <v>597</v>
      </c>
      <c r="H566" s="304" t="s">
        <v>598</v>
      </c>
      <c r="I566" s="303" t="s">
        <v>599</v>
      </c>
      <c r="J566" s="305" t="s">
        <v>3020</v>
      </c>
      <c r="K566" s="306">
        <v>2072919</v>
      </c>
      <c r="L566" s="268" t="s">
        <v>563</v>
      </c>
      <c r="M566" s="268"/>
      <c r="N566" s="268"/>
      <c r="O566" s="268"/>
      <c r="P566" s="270"/>
      <c r="Q566" s="270"/>
      <c r="R566" s="270"/>
      <c r="S566" s="271"/>
      <c r="T566" s="270" t="s">
        <v>600</v>
      </c>
      <c r="U566" s="272" t="s">
        <v>3020</v>
      </c>
      <c r="V566" s="268" t="s">
        <v>602</v>
      </c>
      <c r="W566" s="272"/>
      <c r="X566" s="273">
        <v>2072919</v>
      </c>
      <c r="Y566" s="273">
        <v>2072919</v>
      </c>
      <c r="Z566" s="273">
        <v>0</v>
      </c>
      <c r="AA566" s="273">
        <v>0</v>
      </c>
      <c r="AB566" s="274">
        <v>2072919</v>
      </c>
      <c r="AC566" s="274">
        <v>0</v>
      </c>
      <c r="AD566" s="269"/>
      <c r="AE566" s="269" t="s">
        <v>3021</v>
      </c>
      <c r="AF566"/>
      <c r="AG566"/>
      <c r="AH566"/>
      <c r="AI566"/>
    </row>
    <row r="567" spans="1:35" ht="33.75" x14ac:dyDescent="0.25">
      <c r="A567" s="303" t="s">
        <v>3209</v>
      </c>
      <c r="B567" s="303" t="s">
        <v>2415</v>
      </c>
      <c r="C567" s="303" t="s">
        <v>2416</v>
      </c>
      <c r="D567" s="303" t="s">
        <v>2646</v>
      </c>
      <c r="E567" s="304" t="s">
        <v>3622</v>
      </c>
      <c r="F567" s="304" t="s">
        <v>457</v>
      </c>
      <c r="G567" s="304" t="s">
        <v>597</v>
      </c>
      <c r="H567" s="304" t="s">
        <v>598</v>
      </c>
      <c r="I567" s="303" t="s">
        <v>599</v>
      </c>
      <c r="J567" s="305" t="s">
        <v>3020</v>
      </c>
      <c r="K567" s="306">
        <v>2072919</v>
      </c>
      <c r="L567" s="268" t="s">
        <v>563</v>
      </c>
      <c r="M567" s="268"/>
      <c r="N567" s="268"/>
      <c r="O567" s="268"/>
      <c r="P567" s="270"/>
      <c r="Q567" s="270"/>
      <c r="R567" s="270"/>
      <c r="S567" s="271"/>
      <c r="T567" s="270" t="s">
        <v>600</v>
      </c>
      <c r="U567" s="272" t="s">
        <v>3020</v>
      </c>
      <c r="V567" s="268" t="s">
        <v>602</v>
      </c>
      <c r="W567" s="272"/>
      <c r="X567" s="273">
        <v>2072919</v>
      </c>
      <c r="Y567" s="273">
        <v>2072919</v>
      </c>
      <c r="Z567" s="273">
        <v>0</v>
      </c>
      <c r="AA567" s="273">
        <v>0</v>
      </c>
      <c r="AB567" s="274">
        <v>2072919</v>
      </c>
      <c r="AC567" s="274">
        <v>0</v>
      </c>
      <c r="AD567" s="269"/>
      <c r="AE567" s="269" t="s">
        <v>3021</v>
      </c>
      <c r="AF567"/>
      <c r="AG567"/>
      <c r="AH567"/>
      <c r="AI567"/>
    </row>
    <row r="568" spans="1:35" ht="33.75" x14ac:dyDescent="0.25">
      <c r="A568" s="303" t="s">
        <v>3211</v>
      </c>
      <c r="B568" s="303" t="s">
        <v>2415</v>
      </c>
      <c r="C568" s="303" t="s">
        <v>2416</v>
      </c>
      <c r="D568" s="303" t="s">
        <v>2646</v>
      </c>
      <c r="E568" s="304" t="s">
        <v>3624</v>
      </c>
      <c r="F568" s="304" t="s">
        <v>457</v>
      </c>
      <c r="G568" s="304" t="s">
        <v>597</v>
      </c>
      <c r="H568" s="304" t="s">
        <v>598</v>
      </c>
      <c r="I568" s="303" t="s">
        <v>599</v>
      </c>
      <c r="J568" s="305" t="s">
        <v>3020</v>
      </c>
      <c r="K568" s="306">
        <v>2072919</v>
      </c>
      <c r="L568" s="268" t="s">
        <v>563</v>
      </c>
      <c r="M568" s="268"/>
      <c r="N568" s="268"/>
      <c r="O568" s="268"/>
      <c r="P568" s="270"/>
      <c r="Q568" s="270"/>
      <c r="R568" s="270"/>
      <c r="S568" s="271"/>
      <c r="T568" s="270" t="s">
        <v>600</v>
      </c>
      <c r="U568" s="272" t="s">
        <v>3020</v>
      </c>
      <c r="V568" s="268" t="s">
        <v>602</v>
      </c>
      <c r="W568" s="272"/>
      <c r="X568" s="273">
        <v>2072919</v>
      </c>
      <c r="Y568" s="273">
        <v>2072919</v>
      </c>
      <c r="Z568" s="273">
        <v>0</v>
      </c>
      <c r="AA568" s="273">
        <v>0</v>
      </c>
      <c r="AB568" s="274">
        <v>2072919</v>
      </c>
      <c r="AC568" s="274">
        <v>0</v>
      </c>
      <c r="AD568" s="269"/>
      <c r="AE568" s="269" t="s">
        <v>3021</v>
      </c>
      <c r="AF568"/>
      <c r="AG568"/>
      <c r="AH568"/>
      <c r="AI568"/>
    </row>
    <row r="569" spans="1:35" ht="33.75" x14ac:dyDescent="0.25">
      <c r="A569" s="303" t="s">
        <v>3213</v>
      </c>
      <c r="B569" s="303" t="s">
        <v>2415</v>
      </c>
      <c r="C569" s="303" t="s">
        <v>2416</v>
      </c>
      <c r="D569" s="303" t="s">
        <v>2646</v>
      </c>
      <c r="E569" s="304" t="s">
        <v>3626</v>
      </c>
      <c r="F569" s="304" t="s">
        <v>457</v>
      </c>
      <c r="G569" s="304" t="s">
        <v>597</v>
      </c>
      <c r="H569" s="304" t="s">
        <v>598</v>
      </c>
      <c r="I569" s="303" t="s">
        <v>599</v>
      </c>
      <c r="J569" s="305" t="s">
        <v>3020</v>
      </c>
      <c r="K569" s="306">
        <v>2072919</v>
      </c>
      <c r="L569" s="268" t="s">
        <v>563</v>
      </c>
      <c r="M569" s="268"/>
      <c r="N569" s="268"/>
      <c r="O569" s="268"/>
      <c r="P569" s="270"/>
      <c r="Q569" s="270"/>
      <c r="R569" s="270"/>
      <c r="S569" s="271"/>
      <c r="T569" s="270" t="s">
        <v>600</v>
      </c>
      <c r="U569" s="272" t="s">
        <v>3020</v>
      </c>
      <c r="V569" s="268" t="s">
        <v>602</v>
      </c>
      <c r="W569" s="272"/>
      <c r="X569" s="273">
        <v>2072919</v>
      </c>
      <c r="Y569" s="273">
        <v>2072919</v>
      </c>
      <c r="Z569" s="273">
        <v>0</v>
      </c>
      <c r="AA569" s="273">
        <v>0</v>
      </c>
      <c r="AB569" s="274">
        <v>2072919</v>
      </c>
      <c r="AC569" s="274">
        <v>0</v>
      </c>
      <c r="AD569" s="269"/>
      <c r="AE569" s="269" t="s">
        <v>3021</v>
      </c>
      <c r="AF569"/>
      <c r="AG569"/>
      <c r="AH569"/>
      <c r="AI569"/>
    </row>
    <row r="570" spans="1:35" ht="33.75" x14ac:dyDescent="0.25">
      <c r="A570" s="303" t="s">
        <v>3215</v>
      </c>
      <c r="B570" s="303" t="s">
        <v>2415</v>
      </c>
      <c r="C570" s="303" t="s">
        <v>2416</v>
      </c>
      <c r="D570" s="303" t="s">
        <v>2646</v>
      </c>
      <c r="E570" s="304" t="s">
        <v>3628</v>
      </c>
      <c r="F570" s="304" t="s">
        <v>457</v>
      </c>
      <c r="G570" s="304" t="s">
        <v>597</v>
      </c>
      <c r="H570" s="304" t="s">
        <v>598</v>
      </c>
      <c r="I570" s="303" t="s">
        <v>599</v>
      </c>
      <c r="J570" s="305" t="s">
        <v>3020</v>
      </c>
      <c r="K570" s="306">
        <v>2072919</v>
      </c>
      <c r="L570" s="268" t="s">
        <v>563</v>
      </c>
      <c r="M570" s="268"/>
      <c r="N570" s="268"/>
      <c r="O570" s="268"/>
      <c r="P570" s="270"/>
      <c r="Q570" s="270"/>
      <c r="R570" s="270"/>
      <c r="S570" s="271"/>
      <c r="T570" s="270" t="s">
        <v>600</v>
      </c>
      <c r="U570" s="272" t="s">
        <v>3020</v>
      </c>
      <c r="V570" s="268" t="s">
        <v>602</v>
      </c>
      <c r="W570" s="272"/>
      <c r="X570" s="273">
        <v>2072919</v>
      </c>
      <c r="Y570" s="273">
        <v>2072919</v>
      </c>
      <c r="Z570" s="273">
        <v>0</v>
      </c>
      <c r="AA570" s="273">
        <v>0</v>
      </c>
      <c r="AB570" s="274">
        <v>2072919</v>
      </c>
      <c r="AC570" s="274">
        <v>0</v>
      </c>
      <c r="AD570" s="269"/>
      <c r="AE570" s="269" t="s">
        <v>3021</v>
      </c>
      <c r="AF570"/>
      <c r="AG570"/>
      <c r="AH570"/>
      <c r="AI570"/>
    </row>
    <row r="571" spans="1:35" ht="33.75" x14ac:dyDescent="0.25">
      <c r="A571" s="303" t="s">
        <v>3217</v>
      </c>
      <c r="B571" s="303" t="s">
        <v>2415</v>
      </c>
      <c r="C571" s="303" t="s">
        <v>2416</v>
      </c>
      <c r="D571" s="303" t="s">
        <v>2646</v>
      </c>
      <c r="E571" s="304" t="s">
        <v>3630</v>
      </c>
      <c r="F571" s="304" t="s">
        <v>457</v>
      </c>
      <c r="G571" s="304" t="s">
        <v>597</v>
      </c>
      <c r="H571" s="304" t="s">
        <v>598</v>
      </c>
      <c r="I571" s="303" t="s">
        <v>599</v>
      </c>
      <c r="J571" s="305" t="s">
        <v>3020</v>
      </c>
      <c r="K571" s="306">
        <v>2072919</v>
      </c>
      <c r="L571" s="268" t="s">
        <v>563</v>
      </c>
      <c r="M571" s="268"/>
      <c r="N571" s="268"/>
      <c r="O571" s="268"/>
      <c r="P571" s="270"/>
      <c r="Q571" s="270"/>
      <c r="R571" s="270"/>
      <c r="S571" s="271"/>
      <c r="T571" s="270" t="s">
        <v>600</v>
      </c>
      <c r="U571" s="272" t="s">
        <v>3020</v>
      </c>
      <c r="V571" s="268" t="s">
        <v>602</v>
      </c>
      <c r="W571" s="272"/>
      <c r="X571" s="273">
        <v>2072919</v>
      </c>
      <c r="Y571" s="273">
        <v>2072919</v>
      </c>
      <c r="Z571" s="273">
        <v>0</v>
      </c>
      <c r="AA571" s="273">
        <v>0</v>
      </c>
      <c r="AB571" s="274">
        <v>2072919</v>
      </c>
      <c r="AC571" s="274">
        <v>0</v>
      </c>
      <c r="AD571" s="269"/>
      <c r="AE571" s="269" t="s">
        <v>3021</v>
      </c>
      <c r="AF571"/>
      <c r="AG571"/>
      <c r="AH571"/>
      <c r="AI571"/>
    </row>
    <row r="572" spans="1:35" ht="33.75" x14ac:dyDescent="0.25">
      <c r="A572" s="303" t="s">
        <v>3219</v>
      </c>
      <c r="B572" s="303" t="s">
        <v>2415</v>
      </c>
      <c r="C572" s="303" t="s">
        <v>2416</v>
      </c>
      <c r="D572" s="303" t="s">
        <v>2646</v>
      </c>
      <c r="E572" s="304" t="s">
        <v>3632</v>
      </c>
      <c r="F572" s="304" t="s">
        <v>457</v>
      </c>
      <c r="G572" s="304" t="s">
        <v>597</v>
      </c>
      <c r="H572" s="304" t="s">
        <v>598</v>
      </c>
      <c r="I572" s="303" t="s">
        <v>599</v>
      </c>
      <c r="J572" s="305" t="s">
        <v>3020</v>
      </c>
      <c r="K572" s="306">
        <v>2072919</v>
      </c>
      <c r="L572" s="268" t="s">
        <v>563</v>
      </c>
      <c r="M572" s="268"/>
      <c r="N572" s="268"/>
      <c r="O572" s="268"/>
      <c r="P572" s="270"/>
      <c r="Q572" s="270"/>
      <c r="R572" s="270"/>
      <c r="S572" s="271"/>
      <c r="T572" s="270" t="s">
        <v>600</v>
      </c>
      <c r="U572" s="272" t="s">
        <v>3020</v>
      </c>
      <c r="V572" s="268" t="s">
        <v>602</v>
      </c>
      <c r="W572" s="272"/>
      <c r="X572" s="273">
        <v>2072919</v>
      </c>
      <c r="Y572" s="273">
        <v>2072919</v>
      </c>
      <c r="Z572" s="273">
        <v>0</v>
      </c>
      <c r="AA572" s="273">
        <v>0</v>
      </c>
      <c r="AB572" s="274">
        <v>2072919</v>
      </c>
      <c r="AC572" s="274">
        <v>0</v>
      </c>
      <c r="AD572" s="269"/>
      <c r="AE572" s="269" t="s">
        <v>3021</v>
      </c>
      <c r="AF572"/>
      <c r="AG572"/>
      <c r="AH572"/>
      <c r="AI572"/>
    </row>
    <row r="573" spans="1:35" ht="33.75" x14ac:dyDescent="0.25">
      <c r="A573" s="303" t="s">
        <v>3221</v>
      </c>
      <c r="B573" s="303" t="s">
        <v>2415</v>
      </c>
      <c r="C573" s="303" t="s">
        <v>2416</v>
      </c>
      <c r="D573" s="303" t="s">
        <v>2646</v>
      </c>
      <c r="E573" s="304" t="s">
        <v>3634</v>
      </c>
      <c r="F573" s="304" t="s">
        <v>457</v>
      </c>
      <c r="G573" s="304" t="s">
        <v>597</v>
      </c>
      <c r="H573" s="304" t="s">
        <v>598</v>
      </c>
      <c r="I573" s="303" t="s">
        <v>599</v>
      </c>
      <c r="J573" s="305" t="s">
        <v>3020</v>
      </c>
      <c r="K573" s="306">
        <v>2072919</v>
      </c>
      <c r="L573" s="268" t="s">
        <v>563</v>
      </c>
      <c r="M573" s="268"/>
      <c r="N573" s="268"/>
      <c r="O573" s="268"/>
      <c r="P573" s="270"/>
      <c r="Q573" s="270"/>
      <c r="R573" s="270"/>
      <c r="S573" s="271"/>
      <c r="T573" s="270" t="s">
        <v>600</v>
      </c>
      <c r="U573" s="272" t="s">
        <v>3020</v>
      </c>
      <c r="V573" s="268" t="s">
        <v>602</v>
      </c>
      <c r="W573" s="272"/>
      <c r="X573" s="273">
        <v>2072919</v>
      </c>
      <c r="Y573" s="273">
        <v>2072919</v>
      </c>
      <c r="Z573" s="273">
        <v>0</v>
      </c>
      <c r="AA573" s="273">
        <v>0</v>
      </c>
      <c r="AB573" s="274">
        <v>2072919</v>
      </c>
      <c r="AC573" s="274">
        <v>0</v>
      </c>
      <c r="AD573" s="269"/>
      <c r="AE573" s="269" t="s">
        <v>3021</v>
      </c>
      <c r="AF573"/>
      <c r="AG573"/>
      <c r="AH573"/>
      <c r="AI573"/>
    </row>
    <row r="574" spans="1:35" ht="33.75" x14ac:dyDescent="0.25">
      <c r="A574" s="303" t="s">
        <v>3223</v>
      </c>
      <c r="B574" s="303" t="s">
        <v>2415</v>
      </c>
      <c r="C574" s="303" t="s">
        <v>2416</v>
      </c>
      <c r="D574" s="303" t="s">
        <v>2646</v>
      </c>
      <c r="E574" s="304" t="s">
        <v>3636</v>
      </c>
      <c r="F574" s="304" t="s">
        <v>457</v>
      </c>
      <c r="G574" s="304" t="s">
        <v>597</v>
      </c>
      <c r="H574" s="304" t="s">
        <v>598</v>
      </c>
      <c r="I574" s="303" t="s">
        <v>599</v>
      </c>
      <c r="J574" s="305" t="s">
        <v>3020</v>
      </c>
      <c r="K574" s="306">
        <v>2072919</v>
      </c>
      <c r="L574" s="268" t="s">
        <v>563</v>
      </c>
      <c r="M574" s="268"/>
      <c r="N574" s="268"/>
      <c r="O574" s="268"/>
      <c r="P574" s="270"/>
      <c r="Q574" s="270"/>
      <c r="R574" s="270"/>
      <c r="S574" s="271"/>
      <c r="T574" s="270" t="s">
        <v>600</v>
      </c>
      <c r="U574" s="272" t="s">
        <v>3020</v>
      </c>
      <c r="V574" s="268" t="s">
        <v>602</v>
      </c>
      <c r="W574" s="272"/>
      <c r="X574" s="273">
        <v>2072919</v>
      </c>
      <c r="Y574" s="273">
        <v>2072919</v>
      </c>
      <c r="Z574" s="273">
        <v>0</v>
      </c>
      <c r="AA574" s="273">
        <v>0</v>
      </c>
      <c r="AB574" s="274">
        <v>2072919</v>
      </c>
      <c r="AC574" s="274">
        <v>0</v>
      </c>
      <c r="AD574" s="269"/>
      <c r="AE574" s="269" t="s">
        <v>3021</v>
      </c>
      <c r="AF574"/>
      <c r="AG574"/>
      <c r="AH574"/>
      <c r="AI574"/>
    </row>
    <row r="575" spans="1:35" ht="33.75" x14ac:dyDescent="0.25">
      <c r="A575" s="303" t="s">
        <v>3225</v>
      </c>
      <c r="B575" s="303" t="s">
        <v>2415</v>
      </c>
      <c r="C575" s="303" t="s">
        <v>2416</v>
      </c>
      <c r="D575" s="303" t="s">
        <v>2646</v>
      </c>
      <c r="E575" s="304" t="s">
        <v>3638</v>
      </c>
      <c r="F575" s="304" t="s">
        <v>457</v>
      </c>
      <c r="G575" s="304" t="s">
        <v>597</v>
      </c>
      <c r="H575" s="304" t="s">
        <v>598</v>
      </c>
      <c r="I575" s="303" t="s">
        <v>599</v>
      </c>
      <c r="J575" s="305" t="s">
        <v>3020</v>
      </c>
      <c r="K575" s="306">
        <v>2072919</v>
      </c>
      <c r="L575" s="268" t="s">
        <v>563</v>
      </c>
      <c r="M575" s="268"/>
      <c r="N575" s="268"/>
      <c r="O575" s="268"/>
      <c r="P575" s="270"/>
      <c r="Q575" s="270"/>
      <c r="R575" s="270"/>
      <c r="S575" s="271"/>
      <c r="T575" s="270" t="s">
        <v>600</v>
      </c>
      <c r="U575" s="272" t="s">
        <v>3020</v>
      </c>
      <c r="V575" s="268" t="s">
        <v>602</v>
      </c>
      <c r="W575" s="272"/>
      <c r="X575" s="273">
        <v>2072919</v>
      </c>
      <c r="Y575" s="273">
        <v>2072919</v>
      </c>
      <c r="Z575" s="273">
        <v>0</v>
      </c>
      <c r="AA575" s="273">
        <v>0</v>
      </c>
      <c r="AB575" s="274">
        <v>2072919</v>
      </c>
      <c r="AC575" s="274">
        <v>0</v>
      </c>
      <c r="AD575" s="269"/>
      <c r="AE575" s="269" t="s">
        <v>3021</v>
      </c>
      <c r="AF575"/>
      <c r="AG575"/>
      <c r="AH575"/>
      <c r="AI575"/>
    </row>
    <row r="576" spans="1:35" ht="33.75" x14ac:dyDescent="0.25">
      <c r="A576" s="303" t="s">
        <v>3227</v>
      </c>
      <c r="B576" s="303" t="s">
        <v>2415</v>
      </c>
      <c r="C576" s="303" t="s">
        <v>2416</v>
      </c>
      <c r="D576" s="303" t="s">
        <v>2646</v>
      </c>
      <c r="E576" s="304" t="s">
        <v>3640</v>
      </c>
      <c r="F576" s="304" t="s">
        <v>457</v>
      </c>
      <c r="G576" s="304" t="s">
        <v>597</v>
      </c>
      <c r="H576" s="304" t="s">
        <v>598</v>
      </c>
      <c r="I576" s="303" t="s">
        <v>599</v>
      </c>
      <c r="J576" s="305" t="s">
        <v>3020</v>
      </c>
      <c r="K576" s="306">
        <v>2072919</v>
      </c>
      <c r="L576" s="268" t="s">
        <v>563</v>
      </c>
      <c r="M576" s="268"/>
      <c r="N576" s="268"/>
      <c r="O576" s="268"/>
      <c r="P576" s="270"/>
      <c r="Q576" s="270"/>
      <c r="R576" s="270"/>
      <c r="S576" s="271"/>
      <c r="T576" s="270" t="s">
        <v>600</v>
      </c>
      <c r="U576" s="272" t="s">
        <v>3020</v>
      </c>
      <c r="V576" s="268" t="s">
        <v>602</v>
      </c>
      <c r="W576" s="272"/>
      <c r="X576" s="273">
        <v>2072919</v>
      </c>
      <c r="Y576" s="273">
        <v>2072919</v>
      </c>
      <c r="Z576" s="273">
        <v>0</v>
      </c>
      <c r="AA576" s="273">
        <v>0</v>
      </c>
      <c r="AB576" s="274">
        <v>2072919</v>
      </c>
      <c r="AC576" s="274">
        <v>0</v>
      </c>
      <c r="AD576" s="269"/>
      <c r="AE576" s="269" t="s">
        <v>3021</v>
      </c>
      <c r="AF576"/>
      <c r="AG576"/>
      <c r="AH576"/>
      <c r="AI576"/>
    </row>
    <row r="577" spans="1:35" ht="33.75" x14ac:dyDescent="0.25">
      <c r="A577" s="303" t="s">
        <v>3229</v>
      </c>
      <c r="B577" s="303" t="s">
        <v>2415</v>
      </c>
      <c r="C577" s="303" t="s">
        <v>2416</v>
      </c>
      <c r="D577" s="303" t="s">
        <v>2646</v>
      </c>
      <c r="E577" s="304" t="s">
        <v>3642</v>
      </c>
      <c r="F577" s="304" t="s">
        <v>457</v>
      </c>
      <c r="G577" s="304" t="s">
        <v>597</v>
      </c>
      <c r="H577" s="304" t="s">
        <v>598</v>
      </c>
      <c r="I577" s="303" t="s">
        <v>599</v>
      </c>
      <c r="J577" s="305" t="s">
        <v>3020</v>
      </c>
      <c r="K577" s="306">
        <v>2072919</v>
      </c>
      <c r="L577" s="268" t="s">
        <v>563</v>
      </c>
      <c r="M577" s="268"/>
      <c r="N577" s="268"/>
      <c r="O577" s="268"/>
      <c r="P577" s="270"/>
      <c r="Q577" s="270"/>
      <c r="R577" s="270"/>
      <c r="S577" s="271"/>
      <c r="T577" s="270" t="s">
        <v>600</v>
      </c>
      <c r="U577" s="272" t="s">
        <v>3020</v>
      </c>
      <c r="V577" s="268" t="s">
        <v>602</v>
      </c>
      <c r="W577" s="272"/>
      <c r="X577" s="273">
        <v>2072919</v>
      </c>
      <c r="Y577" s="273">
        <v>2072919</v>
      </c>
      <c r="Z577" s="273">
        <v>0</v>
      </c>
      <c r="AA577" s="273">
        <v>0</v>
      </c>
      <c r="AB577" s="274">
        <v>2072919</v>
      </c>
      <c r="AC577" s="274">
        <v>0</v>
      </c>
      <c r="AD577" s="269"/>
      <c r="AE577" s="269" t="s">
        <v>3021</v>
      </c>
      <c r="AF577"/>
      <c r="AG577"/>
      <c r="AH577"/>
      <c r="AI577"/>
    </row>
    <row r="578" spans="1:35" ht="33.75" x14ac:dyDescent="0.25">
      <c r="A578" s="303" t="s">
        <v>3231</v>
      </c>
      <c r="B578" s="303" t="s">
        <v>2415</v>
      </c>
      <c r="C578" s="303" t="s">
        <v>2416</v>
      </c>
      <c r="D578" s="303" t="s">
        <v>2646</v>
      </c>
      <c r="E578" s="304" t="s">
        <v>3644</v>
      </c>
      <c r="F578" s="304" t="s">
        <v>457</v>
      </c>
      <c r="G578" s="304" t="s">
        <v>597</v>
      </c>
      <c r="H578" s="304" t="s">
        <v>598</v>
      </c>
      <c r="I578" s="303" t="s">
        <v>599</v>
      </c>
      <c r="J578" s="305" t="s">
        <v>3020</v>
      </c>
      <c r="K578" s="306">
        <v>2072919</v>
      </c>
      <c r="L578" s="268" t="s">
        <v>563</v>
      </c>
      <c r="M578" s="268"/>
      <c r="N578" s="268"/>
      <c r="O578" s="268"/>
      <c r="P578" s="270"/>
      <c r="Q578" s="270"/>
      <c r="R578" s="270"/>
      <c r="S578" s="271"/>
      <c r="T578" s="270" t="s">
        <v>600</v>
      </c>
      <c r="U578" s="272" t="s">
        <v>3020</v>
      </c>
      <c r="V578" s="268" t="s">
        <v>602</v>
      </c>
      <c r="W578" s="272"/>
      <c r="X578" s="273">
        <v>2072919</v>
      </c>
      <c r="Y578" s="273">
        <v>2072919</v>
      </c>
      <c r="Z578" s="273">
        <v>0</v>
      </c>
      <c r="AA578" s="273">
        <v>0</v>
      </c>
      <c r="AB578" s="274">
        <v>2072919</v>
      </c>
      <c r="AC578" s="274">
        <v>0</v>
      </c>
      <c r="AD578" s="269"/>
      <c r="AE578" s="269" t="s">
        <v>3021</v>
      </c>
      <c r="AF578"/>
      <c r="AG578"/>
      <c r="AH578"/>
      <c r="AI578"/>
    </row>
    <row r="579" spans="1:35" ht="33.75" x14ac:dyDescent="0.25">
      <c r="A579" s="303" t="s">
        <v>3233</v>
      </c>
      <c r="B579" s="303" t="s">
        <v>2415</v>
      </c>
      <c r="C579" s="303" t="s">
        <v>2416</v>
      </c>
      <c r="D579" s="303" t="s">
        <v>2646</v>
      </c>
      <c r="E579" s="304" t="s">
        <v>3646</v>
      </c>
      <c r="F579" s="304" t="s">
        <v>457</v>
      </c>
      <c r="G579" s="304" t="s">
        <v>597</v>
      </c>
      <c r="H579" s="304" t="s">
        <v>598</v>
      </c>
      <c r="I579" s="303" t="s">
        <v>599</v>
      </c>
      <c r="J579" s="305" t="s">
        <v>3020</v>
      </c>
      <c r="K579" s="306">
        <v>2072919</v>
      </c>
      <c r="L579" s="268" t="s">
        <v>563</v>
      </c>
      <c r="M579" s="268"/>
      <c r="N579" s="268"/>
      <c r="O579" s="268"/>
      <c r="P579" s="270"/>
      <c r="Q579" s="270"/>
      <c r="R579" s="270"/>
      <c r="S579" s="271"/>
      <c r="T579" s="270" t="s">
        <v>600</v>
      </c>
      <c r="U579" s="272" t="s">
        <v>3020</v>
      </c>
      <c r="V579" s="268" t="s">
        <v>602</v>
      </c>
      <c r="W579" s="272"/>
      <c r="X579" s="273">
        <v>2072919</v>
      </c>
      <c r="Y579" s="273">
        <v>2072919</v>
      </c>
      <c r="Z579" s="273">
        <v>0</v>
      </c>
      <c r="AA579" s="273">
        <v>0</v>
      </c>
      <c r="AB579" s="274">
        <v>2072919</v>
      </c>
      <c r="AC579" s="274">
        <v>0</v>
      </c>
      <c r="AD579" s="269"/>
      <c r="AE579" s="269" t="s">
        <v>3021</v>
      </c>
      <c r="AF579"/>
      <c r="AG579"/>
      <c r="AH579"/>
      <c r="AI579"/>
    </row>
    <row r="580" spans="1:35" ht="33.75" x14ac:dyDescent="0.25">
      <c r="A580" s="303" t="s">
        <v>3235</v>
      </c>
      <c r="B580" s="303" t="s">
        <v>2415</v>
      </c>
      <c r="C580" s="303" t="s">
        <v>2416</v>
      </c>
      <c r="D580" s="303" t="s">
        <v>2646</v>
      </c>
      <c r="E580" s="304" t="s">
        <v>3648</v>
      </c>
      <c r="F580" s="304" t="s">
        <v>457</v>
      </c>
      <c r="G580" s="304" t="s">
        <v>597</v>
      </c>
      <c r="H580" s="304" t="s">
        <v>598</v>
      </c>
      <c r="I580" s="303" t="s">
        <v>599</v>
      </c>
      <c r="J580" s="305" t="s">
        <v>3020</v>
      </c>
      <c r="K580" s="306">
        <v>2072919</v>
      </c>
      <c r="L580" s="268" t="s">
        <v>563</v>
      </c>
      <c r="M580" s="268"/>
      <c r="N580" s="268"/>
      <c r="O580" s="268"/>
      <c r="P580" s="270"/>
      <c r="Q580" s="270"/>
      <c r="R580" s="270"/>
      <c r="S580" s="271"/>
      <c r="T580" s="270" t="s">
        <v>600</v>
      </c>
      <c r="U580" s="272" t="s">
        <v>3020</v>
      </c>
      <c r="V580" s="268" t="s">
        <v>602</v>
      </c>
      <c r="W580" s="272"/>
      <c r="X580" s="273">
        <v>2072919</v>
      </c>
      <c r="Y580" s="273">
        <v>2072919</v>
      </c>
      <c r="Z580" s="273">
        <v>0</v>
      </c>
      <c r="AA580" s="273">
        <v>0</v>
      </c>
      <c r="AB580" s="274">
        <v>2072919</v>
      </c>
      <c r="AC580" s="274">
        <v>0</v>
      </c>
      <c r="AD580" s="269"/>
      <c r="AE580" s="269" t="s">
        <v>3021</v>
      </c>
      <c r="AF580"/>
      <c r="AG580"/>
      <c r="AH580"/>
      <c r="AI580"/>
    </row>
    <row r="581" spans="1:35" ht="33.75" x14ac:dyDescent="0.25">
      <c r="A581" s="303" t="s">
        <v>3237</v>
      </c>
      <c r="B581" s="303" t="s">
        <v>2415</v>
      </c>
      <c r="C581" s="303" t="s">
        <v>2416</v>
      </c>
      <c r="D581" s="303" t="s">
        <v>2646</v>
      </c>
      <c r="E581" s="304" t="s">
        <v>3650</v>
      </c>
      <c r="F581" s="304" t="s">
        <v>457</v>
      </c>
      <c r="G581" s="304" t="s">
        <v>597</v>
      </c>
      <c r="H581" s="304" t="s">
        <v>598</v>
      </c>
      <c r="I581" s="303" t="s">
        <v>599</v>
      </c>
      <c r="J581" s="305" t="s">
        <v>3020</v>
      </c>
      <c r="K581" s="306">
        <v>2072919</v>
      </c>
      <c r="L581" s="268" t="s">
        <v>563</v>
      </c>
      <c r="M581" s="268"/>
      <c r="N581" s="268"/>
      <c r="O581" s="268"/>
      <c r="P581" s="270"/>
      <c r="Q581" s="270"/>
      <c r="R581" s="270"/>
      <c r="S581" s="271"/>
      <c r="T581" s="270" t="s">
        <v>600</v>
      </c>
      <c r="U581" s="272" t="s">
        <v>3020</v>
      </c>
      <c r="V581" s="268" t="s">
        <v>602</v>
      </c>
      <c r="W581" s="272"/>
      <c r="X581" s="273">
        <v>2072919</v>
      </c>
      <c r="Y581" s="273">
        <v>2072919</v>
      </c>
      <c r="Z581" s="273">
        <v>0</v>
      </c>
      <c r="AA581" s="273">
        <v>0</v>
      </c>
      <c r="AB581" s="274">
        <v>2072919</v>
      </c>
      <c r="AC581" s="274">
        <v>0</v>
      </c>
      <c r="AD581" s="269"/>
      <c r="AE581" s="269" t="s">
        <v>3021</v>
      </c>
      <c r="AF581"/>
      <c r="AG581"/>
      <c r="AH581"/>
      <c r="AI581"/>
    </row>
    <row r="582" spans="1:35" ht="33.75" x14ac:dyDescent="0.25">
      <c r="A582" s="303" t="s">
        <v>3239</v>
      </c>
      <c r="B582" s="303" t="s">
        <v>2415</v>
      </c>
      <c r="C582" s="303" t="s">
        <v>2416</v>
      </c>
      <c r="D582" s="303" t="s">
        <v>2646</v>
      </c>
      <c r="E582" s="304" t="s">
        <v>3652</v>
      </c>
      <c r="F582" s="304" t="s">
        <v>457</v>
      </c>
      <c r="G582" s="304" t="s">
        <v>597</v>
      </c>
      <c r="H582" s="304" t="s">
        <v>598</v>
      </c>
      <c r="I582" s="303" t="s">
        <v>599</v>
      </c>
      <c r="J582" s="305" t="s">
        <v>3020</v>
      </c>
      <c r="K582" s="306">
        <v>2072919</v>
      </c>
      <c r="L582" s="268" t="s">
        <v>563</v>
      </c>
      <c r="M582" s="268"/>
      <c r="N582" s="268"/>
      <c r="O582" s="268"/>
      <c r="P582" s="270"/>
      <c r="Q582" s="270"/>
      <c r="R582" s="270"/>
      <c r="S582" s="271"/>
      <c r="T582" s="270" t="s">
        <v>600</v>
      </c>
      <c r="U582" s="272" t="s">
        <v>3020</v>
      </c>
      <c r="V582" s="268" t="s">
        <v>602</v>
      </c>
      <c r="W582" s="272"/>
      <c r="X582" s="273">
        <v>2072919</v>
      </c>
      <c r="Y582" s="273">
        <v>2072919</v>
      </c>
      <c r="Z582" s="273">
        <v>0</v>
      </c>
      <c r="AA582" s="273">
        <v>0</v>
      </c>
      <c r="AB582" s="274">
        <v>2072919</v>
      </c>
      <c r="AC582" s="274">
        <v>0</v>
      </c>
      <c r="AD582" s="269"/>
      <c r="AE582" s="269" t="s">
        <v>3021</v>
      </c>
      <c r="AF582"/>
      <c r="AG582"/>
      <c r="AH582"/>
      <c r="AI582"/>
    </row>
    <row r="583" spans="1:35" ht="33.75" x14ac:dyDescent="0.25">
      <c r="A583" s="303" t="s">
        <v>3241</v>
      </c>
      <c r="B583" s="303" t="s">
        <v>2415</v>
      </c>
      <c r="C583" s="303" t="s">
        <v>2416</v>
      </c>
      <c r="D583" s="303" t="s">
        <v>2646</v>
      </c>
      <c r="E583" s="304" t="s">
        <v>3654</v>
      </c>
      <c r="F583" s="304" t="s">
        <v>457</v>
      </c>
      <c r="G583" s="304" t="s">
        <v>597</v>
      </c>
      <c r="H583" s="304" t="s">
        <v>598</v>
      </c>
      <c r="I583" s="303" t="s">
        <v>599</v>
      </c>
      <c r="J583" s="305" t="s">
        <v>3020</v>
      </c>
      <c r="K583" s="306">
        <v>2072919</v>
      </c>
      <c r="L583" s="268" t="s">
        <v>563</v>
      </c>
      <c r="M583" s="268"/>
      <c r="N583" s="268"/>
      <c r="O583" s="268"/>
      <c r="P583" s="270"/>
      <c r="Q583" s="270"/>
      <c r="R583" s="270"/>
      <c r="S583" s="271"/>
      <c r="T583" s="270" t="s">
        <v>600</v>
      </c>
      <c r="U583" s="272" t="s">
        <v>3020</v>
      </c>
      <c r="V583" s="268" t="s">
        <v>602</v>
      </c>
      <c r="W583" s="272"/>
      <c r="X583" s="273">
        <v>2072919</v>
      </c>
      <c r="Y583" s="273">
        <v>2072919</v>
      </c>
      <c r="Z583" s="273">
        <v>0</v>
      </c>
      <c r="AA583" s="273">
        <v>0</v>
      </c>
      <c r="AB583" s="274">
        <v>2072919</v>
      </c>
      <c r="AC583" s="274">
        <v>0</v>
      </c>
      <c r="AD583" s="269"/>
      <c r="AE583" s="269" t="s">
        <v>3021</v>
      </c>
      <c r="AF583"/>
      <c r="AG583"/>
      <c r="AH583"/>
      <c r="AI583"/>
    </row>
    <row r="584" spans="1:35" ht="33.75" x14ac:dyDescent="0.25">
      <c r="A584" s="303" t="s">
        <v>3243</v>
      </c>
      <c r="B584" s="303" t="s">
        <v>2415</v>
      </c>
      <c r="C584" s="303" t="s">
        <v>2416</v>
      </c>
      <c r="D584" s="303" t="s">
        <v>2646</v>
      </c>
      <c r="E584" s="304" t="s">
        <v>3656</v>
      </c>
      <c r="F584" s="304" t="s">
        <v>457</v>
      </c>
      <c r="G584" s="304" t="s">
        <v>597</v>
      </c>
      <c r="H584" s="304" t="s">
        <v>598</v>
      </c>
      <c r="I584" s="303" t="s">
        <v>599</v>
      </c>
      <c r="J584" s="305" t="s">
        <v>3020</v>
      </c>
      <c r="K584" s="306">
        <v>2072919</v>
      </c>
      <c r="L584" s="268" t="s">
        <v>563</v>
      </c>
      <c r="M584" s="268"/>
      <c r="N584" s="268"/>
      <c r="O584" s="268"/>
      <c r="P584" s="270"/>
      <c r="Q584" s="270"/>
      <c r="R584" s="270"/>
      <c r="S584" s="271"/>
      <c r="T584" s="270" t="s">
        <v>600</v>
      </c>
      <c r="U584" s="272" t="s">
        <v>3020</v>
      </c>
      <c r="V584" s="268" t="s">
        <v>602</v>
      </c>
      <c r="W584" s="272"/>
      <c r="X584" s="273">
        <v>2072919</v>
      </c>
      <c r="Y584" s="273">
        <v>2072919</v>
      </c>
      <c r="Z584" s="273">
        <v>0</v>
      </c>
      <c r="AA584" s="273">
        <v>0</v>
      </c>
      <c r="AB584" s="274">
        <v>2072919</v>
      </c>
      <c r="AC584" s="274">
        <v>0</v>
      </c>
      <c r="AD584" s="269"/>
      <c r="AE584" s="269" t="s">
        <v>3021</v>
      </c>
      <c r="AF584"/>
      <c r="AG584"/>
      <c r="AH584"/>
      <c r="AI584"/>
    </row>
    <row r="585" spans="1:35" ht="33.75" x14ac:dyDescent="0.25">
      <c r="A585" s="303" t="s">
        <v>3245</v>
      </c>
      <c r="B585" s="303" t="s">
        <v>2415</v>
      </c>
      <c r="C585" s="303" t="s">
        <v>2416</v>
      </c>
      <c r="D585" s="303" t="s">
        <v>2646</v>
      </c>
      <c r="E585" s="304" t="s">
        <v>3658</v>
      </c>
      <c r="F585" s="304" t="s">
        <v>457</v>
      </c>
      <c r="G585" s="304" t="s">
        <v>597</v>
      </c>
      <c r="H585" s="304" t="s">
        <v>598</v>
      </c>
      <c r="I585" s="303" t="s">
        <v>599</v>
      </c>
      <c r="J585" s="305" t="s">
        <v>3020</v>
      </c>
      <c r="K585" s="306">
        <v>2072919</v>
      </c>
      <c r="L585" s="268" t="s">
        <v>563</v>
      </c>
      <c r="M585" s="268"/>
      <c r="N585" s="268"/>
      <c r="O585" s="268"/>
      <c r="P585" s="270"/>
      <c r="Q585" s="270"/>
      <c r="R585" s="270"/>
      <c r="S585" s="271"/>
      <c r="T585" s="270" t="s">
        <v>600</v>
      </c>
      <c r="U585" s="272" t="s">
        <v>3020</v>
      </c>
      <c r="V585" s="268" t="s">
        <v>602</v>
      </c>
      <c r="W585" s="272"/>
      <c r="X585" s="273">
        <v>2072919</v>
      </c>
      <c r="Y585" s="273">
        <v>2072919</v>
      </c>
      <c r="Z585" s="273">
        <v>0</v>
      </c>
      <c r="AA585" s="273">
        <v>0</v>
      </c>
      <c r="AB585" s="274">
        <v>2072919</v>
      </c>
      <c r="AC585" s="274">
        <v>0</v>
      </c>
      <c r="AD585" s="269"/>
      <c r="AE585" s="269" t="s">
        <v>3021</v>
      </c>
      <c r="AF585"/>
      <c r="AG585"/>
      <c r="AH585"/>
      <c r="AI585"/>
    </row>
    <row r="586" spans="1:35" ht="33.75" x14ac:dyDescent="0.25">
      <c r="A586" s="303" t="s">
        <v>3247</v>
      </c>
      <c r="B586" s="303" t="s">
        <v>2415</v>
      </c>
      <c r="C586" s="303" t="s">
        <v>2416</v>
      </c>
      <c r="D586" s="303" t="s">
        <v>2646</v>
      </c>
      <c r="E586" s="304" t="s">
        <v>3660</v>
      </c>
      <c r="F586" s="304" t="s">
        <v>457</v>
      </c>
      <c r="G586" s="304" t="s">
        <v>597</v>
      </c>
      <c r="H586" s="304" t="s">
        <v>598</v>
      </c>
      <c r="I586" s="303" t="s">
        <v>599</v>
      </c>
      <c r="J586" s="305" t="s">
        <v>3020</v>
      </c>
      <c r="K586" s="306">
        <v>2072919</v>
      </c>
      <c r="L586" s="268" t="s">
        <v>563</v>
      </c>
      <c r="M586" s="268"/>
      <c r="N586" s="268"/>
      <c r="O586" s="268"/>
      <c r="P586" s="270"/>
      <c r="Q586" s="270"/>
      <c r="R586" s="270"/>
      <c r="S586" s="271"/>
      <c r="T586" s="270" t="s">
        <v>600</v>
      </c>
      <c r="U586" s="272" t="s">
        <v>3020</v>
      </c>
      <c r="V586" s="268" t="s">
        <v>602</v>
      </c>
      <c r="W586" s="272"/>
      <c r="X586" s="273">
        <v>2072919</v>
      </c>
      <c r="Y586" s="273">
        <v>2072919</v>
      </c>
      <c r="Z586" s="273">
        <v>0</v>
      </c>
      <c r="AA586" s="273">
        <v>0</v>
      </c>
      <c r="AB586" s="274">
        <v>2072919</v>
      </c>
      <c r="AC586" s="274">
        <v>0</v>
      </c>
      <c r="AD586" s="269"/>
      <c r="AE586" s="269" t="s">
        <v>3021</v>
      </c>
      <c r="AF586"/>
      <c r="AG586"/>
      <c r="AH586"/>
      <c r="AI586"/>
    </row>
    <row r="587" spans="1:35" ht="33.75" x14ac:dyDescent="0.25">
      <c r="A587" s="303" t="s">
        <v>3249</v>
      </c>
      <c r="B587" s="303" t="s">
        <v>2415</v>
      </c>
      <c r="C587" s="303" t="s">
        <v>2416</v>
      </c>
      <c r="D587" s="303" t="s">
        <v>2646</v>
      </c>
      <c r="E587" s="304" t="s">
        <v>3662</v>
      </c>
      <c r="F587" s="304" t="s">
        <v>457</v>
      </c>
      <c r="G587" s="304" t="s">
        <v>597</v>
      </c>
      <c r="H587" s="304" t="s">
        <v>598</v>
      </c>
      <c r="I587" s="303" t="s">
        <v>599</v>
      </c>
      <c r="J587" s="305" t="s">
        <v>3020</v>
      </c>
      <c r="K587" s="306">
        <v>2072919</v>
      </c>
      <c r="L587" s="268" t="s">
        <v>563</v>
      </c>
      <c r="M587" s="268"/>
      <c r="N587" s="268"/>
      <c r="O587" s="268"/>
      <c r="P587" s="270"/>
      <c r="Q587" s="270"/>
      <c r="R587" s="270"/>
      <c r="S587" s="271"/>
      <c r="T587" s="270" t="s">
        <v>600</v>
      </c>
      <c r="U587" s="272" t="s">
        <v>3020</v>
      </c>
      <c r="V587" s="268" t="s">
        <v>602</v>
      </c>
      <c r="W587" s="272"/>
      <c r="X587" s="273">
        <v>2072919</v>
      </c>
      <c r="Y587" s="273">
        <v>2072919</v>
      </c>
      <c r="Z587" s="273">
        <v>0</v>
      </c>
      <c r="AA587" s="273">
        <v>0</v>
      </c>
      <c r="AB587" s="274">
        <v>2072919</v>
      </c>
      <c r="AC587" s="274">
        <v>0</v>
      </c>
      <c r="AD587" s="269"/>
      <c r="AE587" s="269" t="s">
        <v>3021</v>
      </c>
      <c r="AF587"/>
      <c r="AG587"/>
      <c r="AH587"/>
      <c r="AI587"/>
    </row>
    <row r="588" spans="1:35" ht="33.75" x14ac:dyDescent="0.25">
      <c r="A588" s="303" t="s">
        <v>3251</v>
      </c>
      <c r="B588" s="303" t="s">
        <v>2415</v>
      </c>
      <c r="C588" s="303" t="s">
        <v>2416</v>
      </c>
      <c r="D588" s="303" t="s">
        <v>2646</v>
      </c>
      <c r="E588" s="304" t="s">
        <v>3664</v>
      </c>
      <c r="F588" s="304" t="s">
        <v>457</v>
      </c>
      <c r="G588" s="304" t="s">
        <v>597</v>
      </c>
      <c r="H588" s="304" t="s">
        <v>598</v>
      </c>
      <c r="I588" s="303" t="s">
        <v>599</v>
      </c>
      <c r="J588" s="305" t="s">
        <v>3020</v>
      </c>
      <c r="K588" s="306">
        <v>2072919</v>
      </c>
      <c r="L588" s="268" t="s">
        <v>563</v>
      </c>
      <c r="M588" s="268"/>
      <c r="N588" s="268"/>
      <c r="O588" s="268"/>
      <c r="P588" s="270"/>
      <c r="Q588" s="270"/>
      <c r="R588" s="270"/>
      <c r="S588" s="271"/>
      <c r="T588" s="270" t="s">
        <v>600</v>
      </c>
      <c r="U588" s="272" t="s">
        <v>3020</v>
      </c>
      <c r="V588" s="268" t="s">
        <v>602</v>
      </c>
      <c r="W588" s="272"/>
      <c r="X588" s="273">
        <v>2072919</v>
      </c>
      <c r="Y588" s="273">
        <v>2072919</v>
      </c>
      <c r="Z588" s="273">
        <v>0</v>
      </c>
      <c r="AA588" s="273">
        <v>0</v>
      </c>
      <c r="AB588" s="274">
        <v>2072919</v>
      </c>
      <c r="AC588" s="274">
        <v>0</v>
      </c>
      <c r="AD588" s="269"/>
      <c r="AE588" s="269" t="s">
        <v>3021</v>
      </c>
      <c r="AF588"/>
      <c r="AG588"/>
      <c r="AH588"/>
      <c r="AI588"/>
    </row>
    <row r="589" spans="1:35" ht="33.75" x14ac:dyDescent="0.25">
      <c r="A589" s="303" t="s">
        <v>3253</v>
      </c>
      <c r="B589" s="303" t="s">
        <v>2415</v>
      </c>
      <c r="C589" s="303" t="s">
        <v>2416</v>
      </c>
      <c r="D589" s="303" t="s">
        <v>2646</v>
      </c>
      <c r="E589" s="304" t="s">
        <v>3666</v>
      </c>
      <c r="F589" s="304" t="s">
        <v>457</v>
      </c>
      <c r="G589" s="304" t="s">
        <v>597</v>
      </c>
      <c r="H589" s="304" t="s">
        <v>598</v>
      </c>
      <c r="I589" s="303" t="s">
        <v>599</v>
      </c>
      <c r="J589" s="305" t="s">
        <v>3020</v>
      </c>
      <c r="K589" s="306">
        <v>2072919</v>
      </c>
      <c r="L589" s="268" t="s">
        <v>563</v>
      </c>
      <c r="M589" s="268"/>
      <c r="N589" s="268"/>
      <c r="O589" s="268"/>
      <c r="P589" s="270"/>
      <c r="Q589" s="270"/>
      <c r="R589" s="270"/>
      <c r="S589" s="271"/>
      <c r="T589" s="270" t="s">
        <v>600</v>
      </c>
      <c r="U589" s="272" t="s">
        <v>3020</v>
      </c>
      <c r="V589" s="268" t="s">
        <v>602</v>
      </c>
      <c r="W589" s="272"/>
      <c r="X589" s="273">
        <v>2072919</v>
      </c>
      <c r="Y589" s="273">
        <v>2072919</v>
      </c>
      <c r="Z589" s="273">
        <v>0</v>
      </c>
      <c r="AA589" s="273">
        <v>0</v>
      </c>
      <c r="AB589" s="274">
        <v>2072919</v>
      </c>
      <c r="AC589" s="274">
        <v>0</v>
      </c>
      <c r="AD589" s="269"/>
      <c r="AE589" s="269" t="s">
        <v>3021</v>
      </c>
      <c r="AF589"/>
      <c r="AG589"/>
      <c r="AH589"/>
      <c r="AI589"/>
    </row>
    <row r="590" spans="1:35" ht="33.75" x14ac:dyDescent="0.25">
      <c r="A590" s="303" t="s">
        <v>3255</v>
      </c>
      <c r="B590" s="303" t="s">
        <v>2415</v>
      </c>
      <c r="C590" s="303" t="s">
        <v>2416</v>
      </c>
      <c r="D590" s="303" t="s">
        <v>2646</v>
      </c>
      <c r="E590" s="304" t="s">
        <v>3668</v>
      </c>
      <c r="F590" s="304" t="s">
        <v>457</v>
      </c>
      <c r="G590" s="304" t="s">
        <v>597</v>
      </c>
      <c r="H590" s="304" t="s">
        <v>598</v>
      </c>
      <c r="I590" s="303" t="s">
        <v>599</v>
      </c>
      <c r="J590" s="305" t="s">
        <v>3020</v>
      </c>
      <c r="K590" s="306">
        <v>2072919</v>
      </c>
      <c r="L590" s="268" t="s">
        <v>563</v>
      </c>
      <c r="M590" s="268"/>
      <c r="N590" s="268"/>
      <c r="O590" s="268"/>
      <c r="P590" s="270"/>
      <c r="Q590" s="270"/>
      <c r="R590" s="270"/>
      <c r="S590" s="271"/>
      <c r="T590" s="270" t="s">
        <v>600</v>
      </c>
      <c r="U590" s="272" t="s">
        <v>3020</v>
      </c>
      <c r="V590" s="268" t="s">
        <v>602</v>
      </c>
      <c r="W590" s="272"/>
      <c r="X590" s="273">
        <v>2072919</v>
      </c>
      <c r="Y590" s="273">
        <v>2072919</v>
      </c>
      <c r="Z590" s="273">
        <v>0</v>
      </c>
      <c r="AA590" s="273">
        <v>0</v>
      </c>
      <c r="AB590" s="274">
        <v>2072919</v>
      </c>
      <c r="AC590" s="274">
        <v>0</v>
      </c>
      <c r="AD590" s="269"/>
      <c r="AE590" s="269" t="s">
        <v>3021</v>
      </c>
      <c r="AF590"/>
      <c r="AG590"/>
      <c r="AH590"/>
      <c r="AI590"/>
    </row>
    <row r="591" spans="1:35" ht="33.75" x14ac:dyDescent="0.25">
      <c r="A591" s="303" t="s">
        <v>3257</v>
      </c>
      <c r="B591" s="303" t="s">
        <v>2415</v>
      </c>
      <c r="C591" s="303" t="s">
        <v>2416</v>
      </c>
      <c r="D591" s="303" t="s">
        <v>2646</v>
      </c>
      <c r="E591" s="304" t="s">
        <v>3670</v>
      </c>
      <c r="F591" s="304" t="s">
        <v>457</v>
      </c>
      <c r="G591" s="304" t="s">
        <v>597</v>
      </c>
      <c r="H591" s="304" t="s">
        <v>598</v>
      </c>
      <c r="I591" s="303" t="s">
        <v>599</v>
      </c>
      <c r="J591" s="305" t="s">
        <v>3020</v>
      </c>
      <c r="K591" s="306">
        <v>2072919</v>
      </c>
      <c r="L591" s="268" t="s">
        <v>563</v>
      </c>
      <c r="M591" s="268"/>
      <c r="N591" s="268"/>
      <c r="O591" s="268"/>
      <c r="P591" s="270"/>
      <c r="Q591" s="270"/>
      <c r="R591" s="270"/>
      <c r="S591" s="271"/>
      <c r="T591" s="270" t="s">
        <v>600</v>
      </c>
      <c r="U591" s="272" t="s">
        <v>3020</v>
      </c>
      <c r="V591" s="268" t="s">
        <v>602</v>
      </c>
      <c r="W591" s="272"/>
      <c r="X591" s="273">
        <v>2072919</v>
      </c>
      <c r="Y591" s="273">
        <v>2072919</v>
      </c>
      <c r="Z591" s="273">
        <v>0</v>
      </c>
      <c r="AA591" s="273">
        <v>0</v>
      </c>
      <c r="AB591" s="274">
        <v>2072919</v>
      </c>
      <c r="AC591" s="274">
        <v>0</v>
      </c>
      <c r="AD591" s="269"/>
      <c r="AE591" s="269" t="s">
        <v>3021</v>
      </c>
      <c r="AF591"/>
      <c r="AG591"/>
      <c r="AH591"/>
      <c r="AI591"/>
    </row>
    <row r="592" spans="1:35" ht="33.75" x14ac:dyDescent="0.25">
      <c r="A592" s="303" t="s">
        <v>3259</v>
      </c>
      <c r="B592" s="303" t="s">
        <v>2415</v>
      </c>
      <c r="C592" s="303" t="s">
        <v>2416</v>
      </c>
      <c r="D592" s="303" t="s">
        <v>2646</v>
      </c>
      <c r="E592" s="304" t="s">
        <v>3672</v>
      </c>
      <c r="F592" s="304" t="s">
        <v>457</v>
      </c>
      <c r="G592" s="304" t="s">
        <v>597</v>
      </c>
      <c r="H592" s="304" t="s">
        <v>598</v>
      </c>
      <c r="I592" s="303" t="s">
        <v>599</v>
      </c>
      <c r="J592" s="305" t="s">
        <v>3020</v>
      </c>
      <c r="K592" s="306">
        <v>2072919</v>
      </c>
      <c r="L592" s="268" t="s">
        <v>563</v>
      </c>
      <c r="M592" s="268"/>
      <c r="N592" s="268"/>
      <c r="O592" s="268"/>
      <c r="P592" s="270"/>
      <c r="Q592" s="270"/>
      <c r="R592" s="270"/>
      <c r="S592" s="271"/>
      <c r="T592" s="270" t="s">
        <v>600</v>
      </c>
      <c r="U592" s="272" t="s">
        <v>3020</v>
      </c>
      <c r="V592" s="268" t="s">
        <v>602</v>
      </c>
      <c r="W592" s="272"/>
      <c r="X592" s="273">
        <v>2072919</v>
      </c>
      <c r="Y592" s="273">
        <v>2072919</v>
      </c>
      <c r="Z592" s="273">
        <v>0</v>
      </c>
      <c r="AA592" s="273">
        <v>0</v>
      </c>
      <c r="AB592" s="274">
        <v>2072919</v>
      </c>
      <c r="AC592" s="274">
        <v>0</v>
      </c>
      <c r="AD592" s="269"/>
      <c r="AE592" s="269" t="s">
        <v>3021</v>
      </c>
      <c r="AF592"/>
      <c r="AG592"/>
      <c r="AH592"/>
      <c r="AI592"/>
    </row>
    <row r="593" spans="1:35" ht="33.75" x14ac:dyDescent="0.25">
      <c r="A593" s="303" t="s">
        <v>3261</v>
      </c>
      <c r="B593" s="303" t="s">
        <v>2415</v>
      </c>
      <c r="C593" s="303" t="s">
        <v>2416</v>
      </c>
      <c r="D593" s="303" t="s">
        <v>2646</v>
      </c>
      <c r="E593" s="304" t="s">
        <v>3674</v>
      </c>
      <c r="F593" s="304" t="s">
        <v>457</v>
      </c>
      <c r="G593" s="304" t="s">
        <v>597</v>
      </c>
      <c r="H593" s="304" t="s">
        <v>598</v>
      </c>
      <c r="I593" s="303" t="s">
        <v>599</v>
      </c>
      <c r="J593" s="305" t="s">
        <v>3020</v>
      </c>
      <c r="K593" s="306">
        <v>2072919</v>
      </c>
      <c r="L593" s="268" t="s">
        <v>563</v>
      </c>
      <c r="M593" s="268"/>
      <c r="N593" s="268"/>
      <c r="O593" s="268"/>
      <c r="P593" s="270"/>
      <c r="Q593" s="270"/>
      <c r="R593" s="270"/>
      <c r="S593" s="271"/>
      <c r="T593" s="270" t="s">
        <v>600</v>
      </c>
      <c r="U593" s="272" t="s">
        <v>3020</v>
      </c>
      <c r="V593" s="268" t="s">
        <v>602</v>
      </c>
      <c r="W593" s="272"/>
      <c r="X593" s="273">
        <v>2072919</v>
      </c>
      <c r="Y593" s="273">
        <v>2072919</v>
      </c>
      <c r="Z593" s="273">
        <v>0</v>
      </c>
      <c r="AA593" s="273">
        <v>0</v>
      </c>
      <c r="AB593" s="274">
        <v>2072919</v>
      </c>
      <c r="AC593" s="274">
        <v>0</v>
      </c>
      <c r="AD593" s="269"/>
      <c r="AE593" s="269" t="s">
        <v>3021</v>
      </c>
      <c r="AF593"/>
      <c r="AG593"/>
      <c r="AH593"/>
      <c r="AI593"/>
    </row>
    <row r="594" spans="1:35" ht="33.75" x14ac:dyDescent="0.25">
      <c r="A594" s="303" t="s">
        <v>3263</v>
      </c>
      <c r="B594" s="303" t="s">
        <v>2415</v>
      </c>
      <c r="C594" s="303" t="s">
        <v>2416</v>
      </c>
      <c r="D594" s="303" t="s">
        <v>2646</v>
      </c>
      <c r="E594" s="304" t="s">
        <v>3676</v>
      </c>
      <c r="F594" s="304" t="s">
        <v>457</v>
      </c>
      <c r="G594" s="304" t="s">
        <v>597</v>
      </c>
      <c r="H594" s="304" t="s">
        <v>598</v>
      </c>
      <c r="I594" s="303" t="s">
        <v>599</v>
      </c>
      <c r="J594" s="305" t="s">
        <v>3020</v>
      </c>
      <c r="K594" s="306">
        <v>2072919</v>
      </c>
      <c r="L594" s="268" t="s">
        <v>563</v>
      </c>
      <c r="M594" s="268"/>
      <c r="N594" s="268"/>
      <c r="O594" s="268"/>
      <c r="P594" s="270"/>
      <c r="Q594" s="270"/>
      <c r="R594" s="270"/>
      <c r="S594" s="271"/>
      <c r="T594" s="270" t="s">
        <v>600</v>
      </c>
      <c r="U594" s="272" t="s">
        <v>3020</v>
      </c>
      <c r="V594" s="268" t="s">
        <v>602</v>
      </c>
      <c r="W594" s="272"/>
      <c r="X594" s="273">
        <v>2072919</v>
      </c>
      <c r="Y594" s="273">
        <v>2072919</v>
      </c>
      <c r="Z594" s="273">
        <v>0</v>
      </c>
      <c r="AA594" s="273">
        <v>0</v>
      </c>
      <c r="AB594" s="274">
        <v>2072919</v>
      </c>
      <c r="AC594" s="274">
        <v>0</v>
      </c>
      <c r="AD594" s="269"/>
      <c r="AE594" s="269" t="s">
        <v>3021</v>
      </c>
      <c r="AF594"/>
      <c r="AG594"/>
      <c r="AH594"/>
      <c r="AI594"/>
    </row>
    <row r="595" spans="1:35" ht="33.75" x14ac:dyDescent="0.25">
      <c r="A595" s="303" t="s">
        <v>3265</v>
      </c>
      <c r="B595" s="303" t="s">
        <v>2415</v>
      </c>
      <c r="C595" s="303" t="s">
        <v>2416</v>
      </c>
      <c r="D595" s="303" t="s">
        <v>2646</v>
      </c>
      <c r="E595" s="304" t="s">
        <v>3678</v>
      </c>
      <c r="F595" s="304" t="s">
        <v>457</v>
      </c>
      <c r="G595" s="304" t="s">
        <v>597</v>
      </c>
      <c r="H595" s="304" t="s">
        <v>598</v>
      </c>
      <c r="I595" s="303" t="s">
        <v>599</v>
      </c>
      <c r="J595" s="305" t="s">
        <v>3020</v>
      </c>
      <c r="K595" s="306">
        <v>2072919</v>
      </c>
      <c r="L595" s="268" t="s">
        <v>563</v>
      </c>
      <c r="M595" s="268"/>
      <c r="N595" s="268"/>
      <c r="O595" s="268"/>
      <c r="P595" s="270"/>
      <c r="Q595" s="270"/>
      <c r="R595" s="270"/>
      <c r="S595" s="271"/>
      <c r="T595" s="270" t="s">
        <v>600</v>
      </c>
      <c r="U595" s="272" t="s">
        <v>3020</v>
      </c>
      <c r="V595" s="268" t="s">
        <v>602</v>
      </c>
      <c r="W595" s="272"/>
      <c r="X595" s="273">
        <v>2072919</v>
      </c>
      <c r="Y595" s="273">
        <v>2072919</v>
      </c>
      <c r="Z595" s="273">
        <v>0</v>
      </c>
      <c r="AA595" s="273">
        <v>0</v>
      </c>
      <c r="AB595" s="274">
        <v>2072919</v>
      </c>
      <c r="AC595" s="274">
        <v>0</v>
      </c>
      <c r="AD595" s="269"/>
      <c r="AE595" s="269" t="s">
        <v>3021</v>
      </c>
      <c r="AF595"/>
      <c r="AG595"/>
      <c r="AH595"/>
      <c r="AI595"/>
    </row>
    <row r="596" spans="1:35" ht="33.75" x14ac:dyDescent="0.25">
      <c r="A596" s="303" t="s">
        <v>3267</v>
      </c>
      <c r="B596" s="303" t="s">
        <v>2415</v>
      </c>
      <c r="C596" s="303" t="s">
        <v>2416</v>
      </c>
      <c r="D596" s="303" t="s">
        <v>2646</v>
      </c>
      <c r="E596" s="304" t="s">
        <v>3680</v>
      </c>
      <c r="F596" s="304" t="s">
        <v>457</v>
      </c>
      <c r="G596" s="304" t="s">
        <v>597</v>
      </c>
      <c r="H596" s="304" t="s">
        <v>598</v>
      </c>
      <c r="I596" s="303" t="s">
        <v>599</v>
      </c>
      <c r="J596" s="305" t="s">
        <v>3020</v>
      </c>
      <c r="K596" s="306">
        <v>2072919</v>
      </c>
      <c r="L596" s="268" t="s">
        <v>563</v>
      </c>
      <c r="M596" s="268"/>
      <c r="N596" s="268"/>
      <c r="O596" s="268"/>
      <c r="P596" s="270"/>
      <c r="Q596" s="270"/>
      <c r="R596" s="270"/>
      <c r="S596" s="271"/>
      <c r="T596" s="270" t="s">
        <v>600</v>
      </c>
      <c r="U596" s="272" t="s">
        <v>3020</v>
      </c>
      <c r="V596" s="268" t="s">
        <v>602</v>
      </c>
      <c r="W596" s="272"/>
      <c r="X596" s="273">
        <v>2072919</v>
      </c>
      <c r="Y596" s="273">
        <v>2072919</v>
      </c>
      <c r="Z596" s="273">
        <v>0</v>
      </c>
      <c r="AA596" s="273">
        <v>0</v>
      </c>
      <c r="AB596" s="274">
        <v>2072919</v>
      </c>
      <c r="AC596" s="274">
        <v>0</v>
      </c>
      <c r="AD596" s="269"/>
      <c r="AE596" s="269" t="s">
        <v>3021</v>
      </c>
      <c r="AF596"/>
      <c r="AG596"/>
      <c r="AH596"/>
      <c r="AI596"/>
    </row>
    <row r="597" spans="1:35" ht="33.75" x14ac:dyDescent="0.25">
      <c r="A597" s="303" t="s">
        <v>3269</v>
      </c>
      <c r="B597" s="303" t="s">
        <v>2415</v>
      </c>
      <c r="C597" s="303" t="s">
        <v>2416</v>
      </c>
      <c r="D597" s="303" t="s">
        <v>2646</v>
      </c>
      <c r="E597" s="304" t="s">
        <v>3682</v>
      </c>
      <c r="F597" s="304" t="s">
        <v>457</v>
      </c>
      <c r="G597" s="304" t="s">
        <v>597</v>
      </c>
      <c r="H597" s="304" t="s">
        <v>598</v>
      </c>
      <c r="I597" s="303" t="s">
        <v>599</v>
      </c>
      <c r="J597" s="305" t="s">
        <v>3020</v>
      </c>
      <c r="K597" s="306">
        <v>2072919</v>
      </c>
      <c r="L597" s="268" t="s">
        <v>563</v>
      </c>
      <c r="M597" s="268"/>
      <c r="N597" s="268"/>
      <c r="O597" s="268"/>
      <c r="P597" s="270"/>
      <c r="Q597" s="270"/>
      <c r="R597" s="270"/>
      <c r="S597" s="271"/>
      <c r="T597" s="270" t="s">
        <v>600</v>
      </c>
      <c r="U597" s="272" t="s">
        <v>3020</v>
      </c>
      <c r="V597" s="268" t="s">
        <v>602</v>
      </c>
      <c r="W597" s="272"/>
      <c r="X597" s="273">
        <v>2072919</v>
      </c>
      <c r="Y597" s="273">
        <v>2072919</v>
      </c>
      <c r="Z597" s="273">
        <v>0</v>
      </c>
      <c r="AA597" s="273">
        <v>0</v>
      </c>
      <c r="AB597" s="274">
        <v>2072919</v>
      </c>
      <c r="AC597" s="274">
        <v>0</v>
      </c>
      <c r="AD597" s="269"/>
      <c r="AE597" s="269" t="s">
        <v>3021</v>
      </c>
      <c r="AF597"/>
      <c r="AG597"/>
      <c r="AH597"/>
      <c r="AI597"/>
    </row>
    <row r="598" spans="1:35" ht="33.75" x14ac:dyDescent="0.25">
      <c r="A598" s="303" t="s">
        <v>3271</v>
      </c>
      <c r="B598" s="303" t="s">
        <v>2415</v>
      </c>
      <c r="C598" s="303" t="s">
        <v>2416</v>
      </c>
      <c r="D598" s="303" t="s">
        <v>2646</v>
      </c>
      <c r="E598" s="304" t="s">
        <v>3684</v>
      </c>
      <c r="F598" s="304" t="s">
        <v>457</v>
      </c>
      <c r="G598" s="304" t="s">
        <v>597</v>
      </c>
      <c r="H598" s="304" t="s">
        <v>598</v>
      </c>
      <c r="I598" s="303" t="s">
        <v>599</v>
      </c>
      <c r="J598" s="305" t="s">
        <v>3020</v>
      </c>
      <c r="K598" s="306">
        <v>2072919</v>
      </c>
      <c r="L598" s="268" t="s">
        <v>563</v>
      </c>
      <c r="M598" s="268"/>
      <c r="N598" s="268"/>
      <c r="O598" s="268"/>
      <c r="P598" s="270"/>
      <c r="Q598" s="270"/>
      <c r="R598" s="270"/>
      <c r="S598" s="271"/>
      <c r="T598" s="270" t="s">
        <v>600</v>
      </c>
      <c r="U598" s="272" t="s">
        <v>3020</v>
      </c>
      <c r="V598" s="268" t="s">
        <v>602</v>
      </c>
      <c r="W598" s="272"/>
      <c r="X598" s="273">
        <v>2072919</v>
      </c>
      <c r="Y598" s="273">
        <v>2072919</v>
      </c>
      <c r="Z598" s="273">
        <v>0</v>
      </c>
      <c r="AA598" s="273">
        <v>0</v>
      </c>
      <c r="AB598" s="274">
        <v>2072919</v>
      </c>
      <c r="AC598" s="274">
        <v>0</v>
      </c>
      <c r="AD598" s="269"/>
      <c r="AE598" s="269" t="s">
        <v>3021</v>
      </c>
      <c r="AF598"/>
      <c r="AG598"/>
      <c r="AH598"/>
      <c r="AI598"/>
    </row>
    <row r="599" spans="1:35" ht="33.75" x14ac:dyDescent="0.25">
      <c r="A599" s="303" t="s">
        <v>3273</v>
      </c>
      <c r="B599" s="303" t="s">
        <v>2415</v>
      </c>
      <c r="C599" s="303" t="s">
        <v>2416</v>
      </c>
      <c r="D599" s="303" t="s">
        <v>2646</v>
      </c>
      <c r="E599" s="304" t="s">
        <v>3686</v>
      </c>
      <c r="F599" s="304" t="s">
        <v>457</v>
      </c>
      <c r="G599" s="304" t="s">
        <v>597</v>
      </c>
      <c r="H599" s="304" t="s">
        <v>598</v>
      </c>
      <c r="I599" s="303" t="s">
        <v>599</v>
      </c>
      <c r="J599" s="305" t="s">
        <v>3020</v>
      </c>
      <c r="K599" s="306">
        <v>2072919</v>
      </c>
      <c r="L599" s="268" t="s">
        <v>563</v>
      </c>
      <c r="M599" s="268"/>
      <c r="N599" s="268"/>
      <c r="O599" s="268"/>
      <c r="P599" s="270"/>
      <c r="Q599" s="270"/>
      <c r="R599" s="270"/>
      <c r="S599" s="271"/>
      <c r="T599" s="270" t="s">
        <v>600</v>
      </c>
      <c r="U599" s="272" t="s">
        <v>3020</v>
      </c>
      <c r="V599" s="268" t="s">
        <v>602</v>
      </c>
      <c r="W599" s="272"/>
      <c r="X599" s="273">
        <v>2072919</v>
      </c>
      <c r="Y599" s="273">
        <v>2072919</v>
      </c>
      <c r="Z599" s="273">
        <v>0</v>
      </c>
      <c r="AA599" s="273">
        <v>0</v>
      </c>
      <c r="AB599" s="274">
        <v>2072919</v>
      </c>
      <c r="AC599" s="274">
        <v>0</v>
      </c>
      <c r="AD599" s="269"/>
      <c r="AE599" s="269" t="s">
        <v>3021</v>
      </c>
      <c r="AF599"/>
      <c r="AG599"/>
      <c r="AH599"/>
      <c r="AI599"/>
    </row>
    <row r="600" spans="1:35" ht="33.75" x14ac:dyDescent="0.25">
      <c r="A600" s="303" t="s">
        <v>3275</v>
      </c>
      <c r="B600" s="303" t="s">
        <v>2415</v>
      </c>
      <c r="C600" s="303" t="s">
        <v>2416</v>
      </c>
      <c r="D600" s="303" t="s">
        <v>2646</v>
      </c>
      <c r="E600" s="304" t="s">
        <v>3688</v>
      </c>
      <c r="F600" s="304" t="s">
        <v>457</v>
      </c>
      <c r="G600" s="304" t="s">
        <v>597</v>
      </c>
      <c r="H600" s="304" t="s">
        <v>598</v>
      </c>
      <c r="I600" s="303" t="s">
        <v>599</v>
      </c>
      <c r="J600" s="305" t="s">
        <v>3020</v>
      </c>
      <c r="K600" s="306">
        <v>2072919</v>
      </c>
      <c r="L600" s="268" t="s">
        <v>563</v>
      </c>
      <c r="M600" s="268"/>
      <c r="N600" s="268"/>
      <c r="O600" s="268"/>
      <c r="P600" s="270"/>
      <c r="Q600" s="270"/>
      <c r="R600" s="270"/>
      <c r="S600" s="271"/>
      <c r="T600" s="270" t="s">
        <v>600</v>
      </c>
      <c r="U600" s="272" t="s">
        <v>3020</v>
      </c>
      <c r="V600" s="268" t="s">
        <v>602</v>
      </c>
      <c r="W600" s="272"/>
      <c r="X600" s="273">
        <v>2072919</v>
      </c>
      <c r="Y600" s="273">
        <v>2072919</v>
      </c>
      <c r="Z600" s="273">
        <v>0</v>
      </c>
      <c r="AA600" s="273">
        <v>0</v>
      </c>
      <c r="AB600" s="274">
        <v>2072919</v>
      </c>
      <c r="AC600" s="274">
        <v>0</v>
      </c>
      <c r="AD600" s="269"/>
      <c r="AE600" s="269" t="s">
        <v>3021</v>
      </c>
      <c r="AF600"/>
      <c r="AG600"/>
      <c r="AH600"/>
      <c r="AI600"/>
    </row>
    <row r="601" spans="1:35" ht="33.75" x14ac:dyDescent="0.25">
      <c r="A601" s="303" t="s">
        <v>3277</v>
      </c>
      <c r="B601" s="303" t="s">
        <v>2415</v>
      </c>
      <c r="C601" s="303" t="s">
        <v>2416</v>
      </c>
      <c r="D601" s="303" t="s">
        <v>2646</v>
      </c>
      <c r="E601" s="304" t="s">
        <v>3690</v>
      </c>
      <c r="F601" s="304" t="s">
        <v>457</v>
      </c>
      <c r="G601" s="304" t="s">
        <v>597</v>
      </c>
      <c r="H601" s="304" t="s">
        <v>598</v>
      </c>
      <c r="I601" s="303" t="s">
        <v>599</v>
      </c>
      <c r="J601" s="305" t="s">
        <v>3020</v>
      </c>
      <c r="K601" s="306">
        <v>2072919</v>
      </c>
      <c r="L601" s="268" t="s">
        <v>563</v>
      </c>
      <c r="M601" s="268"/>
      <c r="N601" s="268"/>
      <c r="O601" s="268"/>
      <c r="P601" s="270"/>
      <c r="Q601" s="270"/>
      <c r="R601" s="270"/>
      <c r="S601" s="271"/>
      <c r="T601" s="270" t="s">
        <v>600</v>
      </c>
      <c r="U601" s="272" t="s">
        <v>3020</v>
      </c>
      <c r="V601" s="268" t="s">
        <v>602</v>
      </c>
      <c r="W601" s="272"/>
      <c r="X601" s="273">
        <v>2072919</v>
      </c>
      <c r="Y601" s="273">
        <v>2072919</v>
      </c>
      <c r="Z601" s="273">
        <v>0</v>
      </c>
      <c r="AA601" s="273">
        <v>0</v>
      </c>
      <c r="AB601" s="274">
        <v>2072919</v>
      </c>
      <c r="AC601" s="274">
        <v>0</v>
      </c>
      <c r="AD601" s="269"/>
      <c r="AE601" s="269" t="s">
        <v>3021</v>
      </c>
      <c r="AF601"/>
      <c r="AG601"/>
      <c r="AH601"/>
      <c r="AI601"/>
    </row>
    <row r="602" spans="1:35" ht="33.75" x14ac:dyDescent="0.25">
      <c r="A602" s="303" t="s">
        <v>3279</v>
      </c>
      <c r="B602" s="303" t="s">
        <v>2415</v>
      </c>
      <c r="C602" s="303" t="s">
        <v>2416</v>
      </c>
      <c r="D602" s="303" t="s">
        <v>2646</v>
      </c>
      <c r="E602" s="304" t="s">
        <v>3692</v>
      </c>
      <c r="F602" s="304" t="s">
        <v>457</v>
      </c>
      <c r="G602" s="304" t="s">
        <v>597</v>
      </c>
      <c r="H602" s="304" t="s">
        <v>598</v>
      </c>
      <c r="I602" s="303" t="s">
        <v>599</v>
      </c>
      <c r="J602" s="305" t="s">
        <v>3020</v>
      </c>
      <c r="K602" s="306">
        <v>2072919</v>
      </c>
      <c r="L602" s="268" t="s">
        <v>563</v>
      </c>
      <c r="M602" s="268"/>
      <c r="N602" s="268"/>
      <c r="O602" s="268"/>
      <c r="P602" s="270"/>
      <c r="Q602" s="270"/>
      <c r="R602" s="270"/>
      <c r="S602" s="271"/>
      <c r="T602" s="270" t="s">
        <v>600</v>
      </c>
      <c r="U602" s="272" t="s">
        <v>3020</v>
      </c>
      <c r="V602" s="268" t="s">
        <v>602</v>
      </c>
      <c r="W602" s="272"/>
      <c r="X602" s="273">
        <v>2072919</v>
      </c>
      <c r="Y602" s="273">
        <v>2072919</v>
      </c>
      <c r="Z602" s="273">
        <v>0</v>
      </c>
      <c r="AA602" s="273">
        <v>0</v>
      </c>
      <c r="AB602" s="274">
        <v>2072919</v>
      </c>
      <c r="AC602" s="274">
        <v>0</v>
      </c>
      <c r="AD602" s="269"/>
      <c r="AE602" s="269" t="s">
        <v>3021</v>
      </c>
      <c r="AF602"/>
      <c r="AG602"/>
      <c r="AH602"/>
      <c r="AI602"/>
    </row>
    <row r="603" spans="1:35" ht="33.75" x14ac:dyDescent="0.25">
      <c r="A603" s="303" t="s">
        <v>3281</v>
      </c>
      <c r="B603" s="303" t="s">
        <v>2415</v>
      </c>
      <c r="C603" s="303" t="s">
        <v>2416</v>
      </c>
      <c r="D603" s="303" t="s">
        <v>2646</v>
      </c>
      <c r="E603" s="304" t="s">
        <v>3694</v>
      </c>
      <c r="F603" s="304" t="s">
        <v>457</v>
      </c>
      <c r="G603" s="304" t="s">
        <v>597</v>
      </c>
      <c r="H603" s="304" t="s">
        <v>598</v>
      </c>
      <c r="I603" s="303" t="s">
        <v>599</v>
      </c>
      <c r="J603" s="305" t="s">
        <v>3020</v>
      </c>
      <c r="K603" s="306">
        <v>2072919</v>
      </c>
      <c r="L603" s="268" t="s">
        <v>563</v>
      </c>
      <c r="M603" s="268"/>
      <c r="N603" s="268"/>
      <c r="O603" s="268"/>
      <c r="P603" s="270"/>
      <c r="Q603" s="270"/>
      <c r="R603" s="270"/>
      <c r="S603" s="271"/>
      <c r="T603" s="270" t="s">
        <v>600</v>
      </c>
      <c r="U603" s="272" t="s">
        <v>3020</v>
      </c>
      <c r="V603" s="268" t="s">
        <v>602</v>
      </c>
      <c r="W603" s="272"/>
      <c r="X603" s="273">
        <v>2072919</v>
      </c>
      <c r="Y603" s="273">
        <v>2072919</v>
      </c>
      <c r="Z603" s="273">
        <v>0</v>
      </c>
      <c r="AA603" s="273">
        <v>0</v>
      </c>
      <c r="AB603" s="274">
        <v>2072919</v>
      </c>
      <c r="AC603" s="274">
        <v>0</v>
      </c>
      <c r="AD603" s="269"/>
      <c r="AE603" s="269" t="s">
        <v>3021</v>
      </c>
      <c r="AF603"/>
      <c r="AG603"/>
      <c r="AH603"/>
      <c r="AI603"/>
    </row>
    <row r="604" spans="1:35" ht="33.75" x14ac:dyDescent="0.25">
      <c r="A604" s="303" t="s">
        <v>3283</v>
      </c>
      <c r="B604" s="303" t="s">
        <v>2415</v>
      </c>
      <c r="C604" s="303" t="s">
        <v>2416</v>
      </c>
      <c r="D604" s="303" t="s">
        <v>2646</v>
      </c>
      <c r="E604" s="304" t="s">
        <v>3696</v>
      </c>
      <c r="F604" s="304" t="s">
        <v>457</v>
      </c>
      <c r="G604" s="304" t="s">
        <v>597</v>
      </c>
      <c r="H604" s="304" t="s">
        <v>598</v>
      </c>
      <c r="I604" s="303" t="s">
        <v>599</v>
      </c>
      <c r="J604" s="305" t="s">
        <v>3020</v>
      </c>
      <c r="K604" s="306">
        <v>2072919</v>
      </c>
      <c r="L604" s="268" t="s">
        <v>563</v>
      </c>
      <c r="M604" s="268"/>
      <c r="N604" s="268"/>
      <c r="O604" s="268"/>
      <c r="P604" s="270"/>
      <c r="Q604" s="270"/>
      <c r="R604" s="270"/>
      <c r="S604" s="271"/>
      <c r="T604" s="270" t="s">
        <v>600</v>
      </c>
      <c r="U604" s="272" t="s">
        <v>3020</v>
      </c>
      <c r="V604" s="268" t="s">
        <v>602</v>
      </c>
      <c r="W604" s="272"/>
      <c r="X604" s="273">
        <v>2072919</v>
      </c>
      <c r="Y604" s="273">
        <v>2072919</v>
      </c>
      <c r="Z604" s="273">
        <v>0</v>
      </c>
      <c r="AA604" s="273">
        <v>0</v>
      </c>
      <c r="AB604" s="274">
        <v>2072919</v>
      </c>
      <c r="AC604" s="274">
        <v>0</v>
      </c>
      <c r="AD604" s="269"/>
      <c r="AE604" s="269" t="s">
        <v>3021</v>
      </c>
      <c r="AF604"/>
      <c r="AG604"/>
      <c r="AH604"/>
      <c r="AI604"/>
    </row>
    <row r="605" spans="1:35" ht="33.75" x14ac:dyDescent="0.25">
      <c r="A605" s="303" t="s">
        <v>3285</v>
      </c>
      <c r="B605" s="303" t="s">
        <v>2415</v>
      </c>
      <c r="C605" s="303" t="s">
        <v>2416</v>
      </c>
      <c r="D605" s="303" t="s">
        <v>2646</v>
      </c>
      <c r="E605" s="304" t="s">
        <v>3698</v>
      </c>
      <c r="F605" s="304" t="s">
        <v>457</v>
      </c>
      <c r="G605" s="304" t="s">
        <v>597</v>
      </c>
      <c r="H605" s="304" t="s">
        <v>598</v>
      </c>
      <c r="I605" s="303" t="s">
        <v>599</v>
      </c>
      <c r="J605" s="305" t="s">
        <v>3020</v>
      </c>
      <c r="K605" s="306">
        <v>2072919</v>
      </c>
      <c r="L605" s="268" t="s">
        <v>563</v>
      </c>
      <c r="M605" s="268"/>
      <c r="N605" s="268"/>
      <c r="O605" s="268"/>
      <c r="P605" s="270"/>
      <c r="Q605" s="270"/>
      <c r="R605" s="270"/>
      <c r="S605" s="271"/>
      <c r="T605" s="270" t="s">
        <v>600</v>
      </c>
      <c r="U605" s="272" t="s">
        <v>3020</v>
      </c>
      <c r="V605" s="268" t="s">
        <v>602</v>
      </c>
      <c r="W605" s="272"/>
      <c r="X605" s="273">
        <v>2072919</v>
      </c>
      <c r="Y605" s="273">
        <v>2072919</v>
      </c>
      <c r="Z605" s="273">
        <v>0</v>
      </c>
      <c r="AA605" s="273">
        <v>0</v>
      </c>
      <c r="AB605" s="274">
        <v>2072919</v>
      </c>
      <c r="AC605" s="274">
        <v>0</v>
      </c>
      <c r="AD605" s="269"/>
      <c r="AE605" s="269" t="s">
        <v>3021</v>
      </c>
      <c r="AF605"/>
      <c r="AG605"/>
      <c r="AH605"/>
      <c r="AI605"/>
    </row>
    <row r="606" spans="1:35" ht="33.75" x14ac:dyDescent="0.25">
      <c r="A606" s="303" t="s">
        <v>3287</v>
      </c>
      <c r="B606" s="303" t="s">
        <v>2415</v>
      </c>
      <c r="C606" s="303" t="s">
        <v>2416</v>
      </c>
      <c r="D606" s="303" t="s">
        <v>2646</v>
      </c>
      <c r="E606" s="304" t="s">
        <v>3700</v>
      </c>
      <c r="F606" s="304" t="s">
        <v>457</v>
      </c>
      <c r="G606" s="304" t="s">
        <v>597</v>
      </c>
      <c r="H606" s="304" t="s">
        <v>598</v>
      </c>
      <c r="I606" s="303" t="s">
        <v>599</v>
      </c>
      <c r="J606" s="305" t="s">
        <v>3020</v>
      </c>
      <c r="K606" s="306">
        <v>2072919</v>
      </c>
      <c r="L606" s="268" t="s">
        <v>563</v>
      </c>
      <c r="M606" s="268"/>
      <c r="N606" s="268"/>
      <c r="O606" s="268"/>
      <c r="P606" s="270"/>
      <c r="Q606" s="270"/>
      <c r="R606" s="270"/>
      <c r="S606" s="271"/>
      <c r="T606" s="270" t="s">
        <v>600</v>
      </c>
      <c r="U606" s="272" t="s">
        <v>3020</v>
      </c>
      <c r="V606" s="268" t="s">
        <v>602</v>
      </c>
      <c r="W606" s="272"/>
      <c r="X606" s="273">
        <v>2072919</v>
      </c>
      <c r="Y606" s="273">
        <v>2072919</v>
      </c>
      <c r="Z606" s="273">
        <v>0</v>
      </c>
      <c r="AA606" s="273">
        <v>0</v>
      </c>
      <c r="AB606" s="274">
        <v>2072919</v>
      </c>
      <c r="AC606" s="274">
        <v>0</v>
      </c>
      <c r="AD606" s="269"/>
      <c r="AE606" s="269" t="s">
        <v>3021</v>
      </c>
      <c r="AF606"/>
      <c r="AG606"/>
      <c r="AH606"/>
      <c r="AI606"/>
    </row>
    <row r="607" spans="1:35" ht="33.75" x14ac:dyDescent="0.25">
      <c r="A607" s="303" t="s">
        <v>3289</v>
      </c>
      <c r="B607" s="303" t="s">
        <v>2415</v>
      </c>
      <c r="C607" s="303" t="s">
        <v>2416</v>
      </c>
      <c r="D607" s="303" t="s">
        <v>2646</v>
      </c>
      <c r="E607" s="304" t="s">
        <v>3702</v>
      </c>
      <c r="F607" s="304" t="s">
        <v>457</v>
      </c>
      <c r="G607" s="304" t="s">
        <v>597</v>
      </c>
      <c r="H607" s="304" t="s">
        <v>598</v>
      </c>
      <c r="I607" s="303" t="s">
        <v>599</v>
      </c>
      <c r="J607" s="305" t="s">
        <v>3020</v>
      </c>
      <c r="K607" s="306">
        <v>2072919</v>
      </c>
      <c r="L607" s="268" t="s">
        <v>563</v>
      </c>
      <c r="M607" s="268"/>
      <c r="N607" s="268"/>
      <c r="O607" s="268"/>
      <c r="P607" s="270"/>
      <c r="Q607" s="270"/>
      <c r="R607" s="270"/>
      <c r="S607" s="271"/>
      <c r="T607" s="270" t="s">
        <v>600</v>
      </c>
      <c r="U607" s="272" t="s">
        <v>3020</v>
      </c>
      <c r="V607" s="268" t="s">
        <v>602</v>
      </c>
      <c r="W607" s="272"/>
      <c r="X607" s="273">
        <v>2072919</v>
      </c>
      <c r="Y607" s="273">
        <v>2072919</v>
      </c>
      <c r="Z607" s="273">
        <v>0</v>
      </c>
      <c r="AA607" s="273">
        <v>0</v>
      </c>
      <c r="AB607" s="274">
        <v>2072919</v>
      </c>
      <c r="AC607" s="274">
        <v>0</v>
      </c>
      <c r="AD607" s="269"/>
      <c r="AE607" s="269" t="s">
        <v>3021</v>
      </c>
      <c r="AF607"/>
      <c r="AG607"/>
      <c r="AH607"/>
      <c r="AI607"/>
    </row>
    <row r="608" spans="1:35" ht="33.75" x14ac:dyDescent="0.25">
      <c r="A608" s="303" t="s">
        <v>3291</v>
      </c>
      <c r="B608" s="303" t="s">
        <v>2415</v>
      </c>
      <c r="C608" s="303" t="s">
        <v>2416</v>
      </c>
      <c r="D608" s="303" t="s">
        <v>2646</v>
      </c>
      <c r="E608" s="304" t="s">
        <v>3704</v>
      </c>
      <c r="F608" s="304" t="s">
        <v>457</v>
      </c>
      <c r="G608" s="304" t="s">
        <v>597</v>
      </c>
      <c r="H608" s="304" t="s">
        <v>598</v>
      </c>
      <c r="I608" s="303" t="s">
        <v>599</v>
      </c>
      <c r="J608" s="305" t="s">
        <v>3020</v>
      </c>
      <c r="K608" s="306">
        <v>2072919</v>
      </c>
      <c r="L608" s="268" t="s">
        <v>563</v>
      </c>
      <c r="M608" s="268"/>
      <c r="N608" s="268"/>
      <c r="O608" s="268"/>
      <c r="P608" s="270"/>
      <c r="Q608" s="270"/>
      <c r="R608" s="270"/>
      <c r="S608" s="271"/>
      <c r="T608" s="270" t="s">
        <v>600</v>
      </c>
      <c r="U608" s="272" t="s">
        <v>3020</v>
      </c>
      <c r="V608" s="268" t="s">
        <v>602</v>
      </c>
      <c r="W608" s="272"/>
      <c r="X608" s="273">
        <v>2072919</v>
      </c>
      <c r="Y608" s="273">
        <v>2072919</v>
      </c>
      <c r="Z608" s="273">
        <v>0</v>
      </c>
      <c r="AA608" s="273">
        <v>0</v>
      </c>
      <c r="AB608" s="274">
        <v>2072919</v>
      </c>
      <c r="AC608" s="274">
        <v>0</v>
      </c>
      <c r="AD608" s="269"/>
      <c r="AE608" s="269" t="s">
        <v>3021</v>
      </c>
      <c r="AF608"/>
      <c r="AG608"/>
      <c r="AH608"/>
      <c r="AI608"/>
    </row>
    <row r="609" spans="1:35" ht="33.75" x14ac:dyDescent="0.25">
      <c r="A609" s="303" t="s">
        <v>3293</v>
      </c>
      <c r="B609" s="303" t="s">
        <v>2415</v>
      </c>
      <c r="C609" s="303" t="s">
        <v>2416</v>
      </c>
      <c r="D609" s="303" t="s">
        <v>2646</v>
      </c>
      <c r="E609" s="304" t="s">
        <v>3706</v>
      </c>
      <c r="F609" s="304" t="s">
        <v>457</v>
      </c>
      <c r="G609" s="304" t="s">
        <v>597</v>
      </c>
      <c r="H609" s="304" t="s">
        <v>598</v>
      </c>
      <c r="I609" s="303" t="s">
        <v>599</v>
      </c>
      <c r="J609" s="305" t="s">
        <v>3020</v>
      </c>
      <c r="K609" s="306">
        <v>2072919</v>
      </c>
      <c r="L609" s="268" t="s">
        <v>563</v>
      </c>
      <c r="M609" s="268"/>
      <c r="N609" s="268"/>
      <c r="O609" s="268"/>
      <c r="P609" s="270"/>
      <c r="Q609" s="270"/>
      <c r="R609" s="270"/>
      <c r="S609" s="271"/>
      <c r="T609" s="270" t="s">
        <v>600</v>
      </c>
      <c r="U609" s="272" t="s">
        <v>3020</v>
      </c>
      <c r="V609" s="268" t="s">
        <v>602</v>
      </c>
      <c r="W609" s="272"/>
      <c r="X609" s="273">
        <v>2072919</v>
      </c>
      <c r="Y609" s="273">
        <v>2072919</v>
      </c>
      <c r="Z609" s="273">
        <v>0</v>
      </c>
      <c r="AA609" s="273">
        <v>0</v>
      </c>
      <c r="AB609" s="274">
        <v>2072919</v>
      </c>
      <c r="AC609" s="274">
        <v>0</v>
      </c>
      <c r="AD609" s="269"/>
      <c r="AE609" s="269" t="s">
        <v>3021</v>
      </c>
      <c r="AF609"/>
      <c r="AG609"/>
      <c r="AH609"/>
      <c r="AI609"/>
    </row>
    <row r="610" spans="1:35" ht="33.75" x14ac:dyDescent="0.25">
      <c r="A610" s="303" t="s">
        <v>3295</v>
      </c>
      <c r="B610" s="303" t="s">
        <v>2415</v>
      </c>
      <c r="C610" s="303" t="s">
        <v>2416</v>
      </c>
      <c r="D610" s="303" t="s">
        <v>2646</v>
      </c>
      <c r="E610" s="304" t="s">
        <v>3708</v>
      </c>
      <c r="F610" s="304" t="s">
        <v>457</v>
      </c>
      <c r="G610" s="304" t="s">
        <v>597</v>
      </c>
      <c r="H610" s="304" t="s">
        <v>598</v>
      </c>
      <c r="I610" s="303" t="s">
        <v>599</v>
      </c>
      <c r="J610" s="305" t="s">
        <v>3020</v>
      </c>
      <c r="K610" s="306">
        <v>2072919</v>
      </c>
      <c r="L610" s="268" t="s">
        <v>563</v>
      </c>
      <c r="M610" s="268"/>
      <c r="N610" s="268"/>
      <c r="O610" s="268"/>
      <c r="P610" s="270"/>
      <c r="Q610" s="270"/>
      <c r="R610" s="270"/>
      <c r="S610" s="271"/>
      <c r="T610" s="270" t="s">
        <v>600</v>
      </c>
      <c r="U610" s="272" t="s">
        <v>3020</v>
      </c>
      <c r="V610" s="268" t="s">
        <v>602</v>
      </c>
      <c r="W610" s="272"/>
      <c r="X610" s="273">
        <v>2072919</v>
      </c>
      <c r="Y610" s="273">
        <v>2072919</v>
      </c>
      <c r="Z610" s="273">
        <v>0</v>
      </c>
      <c r="AA610" s="273">
        <v>0</v>
      </c>
      <c r="AB610" s="274">
        <v>2072919</v>
      </c>
      <c r="AC610" s="274">
        <v>0</v>
      </c>
      <c r="AD610" s="269"/>
      <c r="AE610" s="269" t="s">
        <v>3021</v>
      </c>
      <c r="AF610"/>
      <c r="AG610"/>
      <c r="AH610"/>
      <c r="AI610"/>
    </row>
    <row r="611" spans="1:35" ht="33.75" x14ac:dyDescent="0.25">
      <c r="A611" s="303" t="s">
        <v>3297</v>
      </c>
      <c r="B611" s="303" t="s">
        <v>2415</v>
      </c>
      <c r="C611" s="303" t="s">
        <v>2416</v>
      </c>
      <c r="D611" s="303" t="s">
        <v>2646</v>
      </c>
      <c r="E611" s="304" t="s">
        <v>3710</v>
      </c>
      <c r="F611" s="304" t="s">
        <v>457</v>
      </c>
      <c r="G611" s="304" t="s">
        <v>597</v>
      </c>
      <c r="H611" s="304" t="s">
        <v>598</v>
      </c>
      <c r="I611" s="303" t="s">
        <v>599</v>
      </c>
      <c r="J611" s="305" t="s">
        <v>3020</v>
      </c>
      <c r="K611" s="306">
        <v>2072919</v>
      </c>
      <c r="L611" s="268" t="s">
        <v>563</v>
      </c>
      <c r="M611" s="268"/>
      <c r="N611" s="268"/>
      <c r="O611" s="268"/>
      <c r="P611" s="270"/>
      <c r="Q611" s="270"/>
      <c r="R611" s="270"/>
      <c r="S611" s="271"/>
      <c r="T611" s="270" t="s">
        <v>600</v>
      </c>
      <c r="U611" s="272" t="s">
        <v>3020</v>
      </c>
      <c r="V611" s="268" t="s">
        <v>602</v>
      </c>
      <c r="W611" s="272"/>
      <c r="X611" s="273">
        <v>2072919</v>
      </c>
      <c r="Y611" s="273">
        <v>2072919</v>
      </c>
      <c r="Z611" s="273">
        <v>0</v>
      </c>
      <c r="AA611" s="273">
        <v>0</v>
      </c>
      <c r="AB611" s="274">
        <v>2072919</v>
      </c>
      <c r="AC611" s="274">
        <v>0</v>
      </c>
      <c r="AD611" s="269"/>
      <c r="AE611" s="269" t="s">
        <v>3021</v>
      </c>
      <c r="AF611"/>
      <c r="AG611"/>
      <c r="AH611"/>
      <c r="AI611"/>
    </row>
    <row r="612" spans="1:35" ht="33.75" x14ac:dyDescent="0.25">
      <c r="A612" s="303" t="s">
        <v>3299</v>
      </c>
      <c r="B612" s="303" t="s">
        <v>2415</v>
      </c>
      <c r="C612" s="303" t="s">
        <v>2416</v>
      </c>
      <c r="D612" s="303" t="s">
        <v>2646</v>
      </c>
      <c r="E612" s="304" t="s">
        <v>3712</v>
      </c>
      <c r="F612" s="304" t="s">
        <v>457</v>
      </c>
      <c r="G612" s="304" t="s">
        <v>597</v>
      </c>
      <c r="H612" s="304" t="s">
        <v>598</v>
      </c>
      <c r="I612" s="303" t="s">
        <v>599</v>
      </c>
      <c r="J612" s="305" t="s">
        <v>3020</v>
      </c>
      <c r="K612" s="306">
        <v>2072919</v>
      </c>
      <c r="L612" s="268" t="s">
        <v>563</v>
      </c>
      <c r="M612" s="268"/>
      <c r="N612" s="268"/>
      <c r="O612" s="268"/>
      <c r="P612" s="270"/>
      <c r="Q612" s="270"/>
      <c r="R612" s="270"/>
      <c r="S612" s="271"/>
      <c r="T612" s="270" t="s">
        <v>600</v>
      </c>
      <c r="U612" s="272" t="s">
        <v>3020</v>
      </c>
      <c r="V612" s="268" t="s">
        <v>602</v>
      </c>
      <c r="W612" s="272"/>
      <c r="X612" s="273">
        <v>2072919</v>
      </c>
      <c r="Y612" s="273">
        <v>2072919</v>
      </c>
      <c r="Z612" s="273">
        <v>0</v>
      </c>
      <c r="AA612" s="273">
        <v>0</v>
      </c>
      <c r="AB612" s="274">
        <v>2072919</v>
      </c>
      <c r="AC612" s="274">
        <v>0</v>
      </c>
      <c r="AD612" s="269"/>
      <c r="AE612" s="269" t="s">
        <v>3021</v>
      </c>
      <c r="AF612"/>
      <c r="AG612"/>
      <c r="AH612"/>
      <c r="AI612"/>
    </row>
    <row r="613" spans="1:35" ht="33.75" x14ac:dyDescent="0.25">
      <c r="A613" s="303" t="s">
        <v>3301</v>
      </c>
      <c r="B613" s="303" t="s">
        <v>2415</v>
      </c>
      <c r="C613" s="303" t="s">
        <v>2416</v>
      </c>
      <c r="D613" s="303" t="s">
        <v>2646</v>
      </c>
      <c r="E613" s="304" t="s">
        <v>3714</v>
      </c>
      <c r="F613" s="304" t="s">
        <v>457</v>
      </c>
      <c r="G613" s="304" t="s">
        <v>597</v>
      </c>
      <c r="H613" s="304" t="s">
        <v>598</v>
      </c>
      <c r="I613" s="303" t="s">
        <v>599</v>
      </c>
      <c r="J613" s="305" t="s">
        <v>3020</v>
      </c>
      <c r="K613" s="306">
        <v>2072919</v>
      </c>
      <c r="L613" s="268" t="s">
        <v>563</v>
      </c>
      <c r="M613" s="268"/>
      <c r="N613" s="268"/>
      <c r="O613" s="268"/>
      <c r="P613" s="270"/>
      <c r="Q613" s="270"/>
      <c r="R613" s="270"/>
      <c r="S613" s="271"/>
      <c r="T613" s="270" t="s">
        <v>600</v>
      </c>
      <c r="U613" s="272" t="s">
        <v>3020</v>
      </c>
      <c r="V613" s="268" t="s">
        <v>602</v>
      </c>
      <c r="W613" s="272"/>
      <c r="X613" s="273">
        <v>2072919</v>
      </c>
      <c r="Y613" s="273">
        <v>2072919</v>
      </c>
      <c r="Z613" s="273">
        <v>0</v>
      </c>
      <c r="AA613" s="273">
        <v>0</v>
      </c>
      <c r="AB613" s="274">
        <v>2072919</v>
      </c>
      <c r="AC613" s="274">
        <v>0</v>
      </c>
      <c r="AD613" s="269"/>
      <c r="AE613" s="269" t="s">
        <v>3021</v>
      </c>
      <c r="AF613"/>
      <c r="AG613"/>
      <c r="AH613"/>
      <c r="AI613"/>
    </row>
    <row r="614" spans="1:35" ht="33.75" x14ac:dyDescent="0.25">
      <c r="A614" s="303" t="s">
        <v>3303</v>
      </c>
      <c r="B614" s="303" t="s">
        <v>2415</v>
      </c>
      <c r="C614" s="303" t="s">
        <v>2416</v>
      </c>
      <c r="D614" s="303" t="s">
        <v>2646</v>
      </c>
      <c r="E614" s="304" t="s">
        <v>3716</v>
      </c>
      <c r="F614" s="304" t="s">
        <v>457</v>
      </c>
      <c r="G614" s="304" t="s">
        <v>597</v>
      </c>
      <c r="H614" s="304" t="s">
        <v>598</v>
      </c>
      <c r="I614" s="303" t="s">
        <v>599</v>
      </c>
      <c r="J614" s="305" t="s">
        <v>3020</v>
      </c>
      <c r="K614" s="306">
        <v>2072919</v>
      </c>
      <c r="L614" s="268" t="s">
        <v>563</v>
      </c>
      <c r="M614" s="268"/>
      <c r="N614" s="268"/>
      <c r="O614" s="268"/>
      <c r="P614" s="270"/>
      <c r="Q614" s="270"/>
      <c r="R614" s="270"/>
      <c r="S614" s="271"/>
      <c r="T614" s="270" t="s">
        <v>600</v>
      </c>
      <c r="U614" s="272" t="s">
        <v>3020</v>
      </c>
      <c r="V614" s="268" t="s">
        <v>602</v>
      </c>
      <c r="W614" s="272"/>
      <c r="X614" s="273">
        <v>2072919</v>
      </c>
      <c r="Y614" s="273">
        <v>2072919</v>
      </c>
      <c r="Z614" s="273">
        <v>0</v>
      </c>
      <c r="AA614" s="273">
        <v>0</v>
      </c>
      <c r="AB614" s="274">
        <v>2072919</v>
      </c>
      <c r="AC614" s="274">
        <v>0</v>
      </c>
      <c r="AD614" s="269"/>
      <c r="AE614" s="269" t="s">
        <v>3021</v>
      </c>
      <c r="AF614"/>
      <c r="AG614"/>
      <c r="AH614"/>
      <c r="AI614"/>
    </row>
    <row r="615" spans="1:35" ht="33.75" x14ac:dyDescent="0.25">
      <c r="A615" s="303" t="s">
        <v>3305</v>
      </c>
      <c r="B615" s="303" t="s">
        <v>2415</v>
      </c>
      <c r="C615" s="303" t="s">
        <v>2416</v>
      </c>
      <c r="D615" s="303" t="s">
        <v>2646</v>
      </c>
      <c r="E615" s="304" t="s">
        <v>3718</v>
      </c>
      <c r="F615" s="304" t="s">
        <v>457</v>
      </c>
      <c r="G615" s="304" t="s">
        <v>597</v>
      </c>
      <c r="H615" s="304" t="s">
        <v>598</v>
      </c>
      <c r="I615" s="303" t="s">
        <v>599</v>
      </c>
      <c r="J615" s="305" t="s">
        <v>3020</v>
      </c>
      <c r="K615" s="306">
        <v>2072919</v>
      </c>
      <c r="L615" s="268" t="s">
        <v>563</v>
      </c>
      <c r="M615" s="268"/>
      <c r="N615" s="268"/>
      <c r="O615" s="268"/>
      <c r="P615" s="270"/>
      <c r="Q615" s="270"/>
      <c r="R615" s="270"/>
      <c r="S615" s="271"/>
      <c r="T615" s="270" t="s">
        <v>600</v>
      </c>
      <c r="U615" s="272" t="s">
        <v>3020</v>
      </c>
      <c r="V615" s="268" t="s">
        <v>602</v>
      </c>
      <c r="W615" s="272"/>
      <c r="X615" s="273">
        <v>2072919</v>
      </c>
      <c r="Y615" s="273">
        <v>2072919</v>
      </c>
      <c r="Z615" s="273">
        <v>0</v>
      </c>
      <c r="AA615" s="273">
        <v>0</v>
      </c>
      <c r="AB615" s="274">
        <v>2072919</v>
      </c>
      <c r="AC615" s="274">
        <v>0</v>
      </c>
      <c r="AD615" s="269"/>
      <c r="AE615" s="269" t="s">
        <v>3021</v>
      </c>
      <c r="AF615"/>
      <c r="AG615"/>
      <c r="AH615"/>
      <c r="AI615"/>
    </row>
    <row r="616" spans="1:35" ht="33.75" x14ac:dyDescent="0.25">
      <c r="A616" s="303" t="s">
        <v>3307</v>
      </c>
      <c r="B616" s="303" t="s">
        <v>2415</v>
      </c>
      <c r="C616" s="303" t="s">
        <v>2416</v>
      </c>
      <c r="D616" s="303" t="s">
        <v>2646</v>
      </c>
      <c r="E616" s="304" t="s">
        <v>3720</v>
      </c>
      <c r="F616" s="304" t="s">
        <v>457</v>
      </c>
      <c r="G616" s="304" t="s">
        <v>597</v>
      </c>
      <c r="H616" s="304" t="s">
        <v>598</v>
      </c>
      <c r="I616" s="303" t="s">
        <v>599</v>
      </c>
      <c r="J616" s="305" t="s">
        <v>3020</v>
      </c>
      <c r="K616" s="306">
        <v>2072919</v>
      </c>
      <c r="L616" s="268" t="s">
        <v>563</v>
      </c>
      <c r="M616" s="268"/>
      <c r="N616" s="268"/>
      <c r="O616" s="268"/>
      <c r="P616" s="270"/>
      <c r="Q616" s="270"/>
      <c r="R616" s="270"/>
      <c r="S616" s="271"/>
      <c r="T616" s="270" t="s">
        <v>600</v>
      </c>
      <c r="U616" s="272" t="s">
        <v>3020</v>
      </c>
      <c r="V616" s="268" t="s">
        <v>602</v>
      </c>
      <c r="W616" s="272"/>
      <c r="X616" s="273">
        <v>2072919</v>
      </c>
      <c r="Y616" s="273">
        <v>2072919</v>
      </c>
      <c r="Z616" s="273">
        <v>0</v>
      </c>
      <c r="AA616" s="273">
        <v>0</v>
      </c>
      <c r="AB616" s="274">
        <v>2072919</v>
      </c>
      <c r="AC616" s="274">
        <v>0</v>
      </c>
      <c r="AD616" s="269"/>
      <c r="AE616" s="269" t="s">
        <v>3021</v>
      </c>
      <c r="AF616"/>
      <c r="AG616"/>
      <c r="AH616"/>
      <c r="AI616"/>
    </row>
    <row r="617" spans="1:35" ht="33.75" x14ac:dyDescent="0.25">
      <c r="A617" s="303" t="s">
        <v>3309</v>
      </c>
      <c r="B617" s="303" t="s">
        <v>2415</v>
      </c>
      <c r="C617" s="303" t="s">
        <v>2416</v>
      </c>
      <c r="D617" s="303" t="s">
        <v>2646</v>
      </c>
      <c r="E617" s="304" t="s">
        <v>3722</v>
      </c>
      <c r="F617" s="304" t="s">
        <v>457</v>
      </c>
      <c r="G617" s="304" t="s">
        <v>597</v>
      </c>
      <c r="H617" s="304" t="s">
        <v>598</v>
      </c>
      <c r="I617" s="303" t="s">
        <v>599</v>
      </c>
      <c r="J617" s="305" t="s">
        <v>3020</v>
      </c>
      <c r="K617" s="306">
        <v>2072919</v>
      </c>
      <c r="L617" s="268" t="s">
        <v>563</v>
      </c>
      <c r="M617" s="268"/>
      <c r="N617" s="268"/>
      <c r="O617" s="268"/>
      <c r="P617" s="270"/>
      <c r="Q617" s="270"/>
      <c r="R617" s="270"/>
      <c r="S617" s="271"/>
      <c r="T617" s="270" t="s">
        <v>600</v>
      </c>
      <c r="U617" s="272" t="s">
        <v>3020</v>
      </c>
      <c r="V617" s="268" t="s">
        <v>602</v>
      </c>
      <c r="W617" s="272"/>
      <c r="X617" s="273">
        <v>2072919</v>
      </c>
      <c r="Y617" s="273">
        <v>2072919</v>
      </c>
      <c r="Z617" s="273">
        <v>0</v>
      </c>
      <c r="AA617" s="273">
        <v>0</v>
      </c>
      <c r="AB617" s="274">
        <v>2072919</v>
      </c>
      <c r="AC617" s="274">
        <v>0</v>
      </c>
      <c r="AD617" s="269"/>
      <c r="AE617" s="269" t="s">
        <v>3021</v>
      </c>
      <c r="AF617"/>
      <c r="AG617"/>
      <c r="AH617"/>
      <c r="AI617"/>
    </row>
    <row r="618" spans="1:35" ht="33.75" x14ac:dyDescent="0.25">
      <c r="A618" s="303" t="s">
        <v>3311</v>
      </c>
      <c r="B618" s="303" t="s">
        <v>2415</v>
      </c>
      <c r="C618" s="303" t="s">
        <v>2416</v>
      </c>
      <c r="D618" s="303" t="s">
        <v>2646</v>
      </c>
      <c r="E618" s="304" t="s">
        <v>3724</v>
      </c>
      <c r="F618" s="304" t="s">
        <v>457</v>
      </c>
      <c r="G618" s="304" t="s">
        <v>597</v>
      </c>
      <c r="H618" s="304" t="s">
        <v>598</v>
      </c>
      <c r="I618" s="303" t="s">
        <v>599</v>
      </c>
      <c r="J618" s="305" t="s">
        <v>3020</v>
      </c>
      <c r="K618" s="306">
        <v>2072919</v>
      </c>
      <c r="L618" s="268" t="s">
        <v>563</v>
      </c>
      <c r="M618" s="268"/>
      <c r="N618" s="268"/>
      <c r="O618" s="268"/>
      <c r="P618" s="270"/>
      <c r="Q618" s="270"/>
      <c r="R618" s="270"/>
      <c r="S618" s="271"/>
      <c r="T618" s="270" t="s">
        <v>600</v>
      </c>
      <c r="U618" s="272" t="s">
        <v>3020</v>
      </c>
      <c r="V618" s="268" t="s">
        <v>602</v>
      </c>
      <c r="W618" s="272"/>
      <c r="X618" s="273">
        <v>2072919</v>
      </c>
      <c r="Y618" s="273">
        <v>2072919</v>
      </c>
      <c r="Z618" s="273">
        <v>0</v>
      </c>
      <c r="AA618" s="273">
        <v>0</v>
      </c>
      <c r="AB618" s="274">
        <v>2072919</v>
      </c>
      <c r="AC618" s="274">
        <v>0</v>
      </c>
      <c r="AD618" s="269"/>
      <c r="AE618" s="269" t="s">
        <v>3021</v>
      </c>
      <c r="AF618"/>
      <c r="AG618"/>
      <c r="AH618"/>
      <c r="AI618"/>
    </row>
    <row r="619" spans="1:35" ht="33.75" x14ac:dyDescent="0.25">
      <c r="A619" s="303" t="s">
        <v>3313</v>
      </c>
      <c r="B619" s="303" t="s">
        <v>2415</v>
      </c>
      <c r="C619" s="303" t="s">
        <v>2416</v>
      </c>
      <c r="D619" s="303" t="s">
        <v>2646</v>
      </c>
      <c r="E619" s="304" t="s">
        <v>3726</v>
      </c>
      <c r="F619" s="304" t="s">
        <v>457</v>
      </c>
      <c r="G619" s="304" t="s">
        <v>597</v>
      </c>
      <c r="H619" s="304" t="s">
        <v>598</v>
      </c>
      <c r="I619" s="303" t="s">
        <v>599</v>
      </c>
      <c r="J619" s="305" t="s">
        <v>3020</v>
      </c>
      <c r="K619" s="306">
        <v>2072919</v>
      </c>
      <c r="L619" s="268" t="s">
        <v>563</v>
      </c>
      <c r="M619" s="268"/>
      <c r="N619" s="268"/>
      <c r="O619" s="268"/>
      <c r="P619" s="270"/>
      <c r="Q619" s="270"/>
      <c r="R619" s="270"/>
      <c r="S619" s="271"/>
      <c r="T619" s="270" t="s">
        <v>600</v>
      </c>
      <c r="U619" s="272" t="s">
        <v>3020</v>
      </c>
      <c r="V619" s="268" t="s">
        <v>602</v>
      </c>
      <c r="W619" s="272"/>
      <c r="X619" s="273">
        <v>2072919</v>
      </c>
      <c r="Y619" s="273">
        <v>2072919</v>
      </c>
      <c r="Z619" s="273">
        <v>0</v>
      </c>
      <c r="AA619" s="273">
        <v>0</v>
      </c>
      <c r="AB619" s="274">
        <v>2072919</v>
      </c>
      <c r="AC619" s="274">
        <v>0</v>
      </c>
      <c r="AD619" s="269"/>
      <c r="AE619" s="269" t="s">
        <v>3021</v>
      </c>
      <c r="AF619"/>
      <c r="AG619"/>
      <c r="AH619"/>
      <c r="AI619"/>
    </row>
    <row r="620" spans="1:35" ht="33.75" x14ac:dyDescent="0.25">
      <c r="A620" s="303" t="s">
        <v>3315</v>
      </c>
      <c r="B620" s="303" t="s">
        <v>2415</v>
      </c>
      <c r="C620" s="303" t="s">
        <v>2416</v>
      </c>
      <c r="D620" s="303" t="s">
        <v>2646</v>
      </c>
      <c r="E620" s="304" t="s">
        <v>3728</v>
      </c>
      <c r="F620" s="304" t="s">
        <v>457</v>
      </c>
      <c r="G620" s="304" t="s">
        <v>597</v>
      </c>
      <c r="H620" s="304" t="s">
        <v>598</v>
      </c>
      <c r="I620" s="303" t="s">
        <v>599</v>
      </c>
      <c r="J620" s="305" t="s">
        <v>3020</v>
      </c>
      <c r="K620" s="306">
        <v>2072919</v>
      </c>
      <c r="L620" s="268" t="s">
        <v>563</v>
      </c>
      <c r="M620" s="268"/>
      <c r="N620" s="268"/>
      <c r="O620" s="268"/>
      <c r="P620" s="270"/>
      <c r="Q620" s="270"/>
      <c r="R620" s="270"/>
      <c r="S620" s="271"/>
      <c r="T620" s="270" t="s">
        <v>600</v>
      </c>
      <c r="U620" s="272" t="s">
        <v>3020</v>
      </c>
      <c r="V620" s="268" t="s">
        <v>602</v>
      </c>
      <c r="W620" s="272"/>
      <c r="X620" s="273">
        <v>2072919</v>
      </c>
      <c r="Y620" s="273">
        <v>2072919</v>
      </c>
      <c r="Z620" s="273">
        <v>0</v>
      </c>
      <c r="AA620" s="273">
        <v>0</v>
      </c>
      <c r="AB620" s="274">
        <v>2072919</v>
      </c>
      <c r="AC620" s="274">
        <v>0</v>
      </c>
      <c r="AD620" s="269"/>
      <c r="AE620" s="269" t="s">
        <v>3021</v>
      </c>
      <c r="AF620"/>
      <c r="AG620"/>
      <c r="AH620"/>
      <c r="AI620"/>
    </row>
    <row r="621" spans="1:35" ht="33.75" x14ac:dyDescent="0.25">
      <c r="A621" s="303" t="s">
        <v>3317</v>
      </c>
      <c r="B621" s="303" t="s">
        <v>2415</v>
      </c>
      <c r="C621" s="303" t="s">
        <v>2416</v>
      </c>
      <c r="D621" s="303" t="s">
        <v>2646</v>
      </c>
      <c r="E621" s="304" t="s">
        <v>3730</v>
      </c>
      <c r="F621" s="304" t="s">
        <v>457</v>
      </c>
      <c r="G621" s="304" t="s">
        <v>597</v>
      </c>
      <c r="H621" s="304" t="s">
        <v>598</v>
      </c>
      <c r="I621" s="303" t="s">
        <v>599</v>
      </c>
      <c r="J621" s="305" t="s">
        <v>3020</v>
      </c>
      <c r="K621" s="306">
        <v>2072919</v>
      </c>
      <c r="L621" s="268" t="s">
        <v>563</v>
      </c>
      <c r="M621" s="268"/>
      <c r="N621" s="268"/>
      <c r="O621" s="268"/>
      <c r="P621" s="270"/>
      <c r="Q621" s="270"/>
      <c r="R621" s="270"/>
      <c r="S621" s="271"/>
      <c r="T621" s="270" t="s">
        <v>600</v>
      </c>
      <c r="U621" s="272" t="s">
        <v>3020</v>
      </c>
      <c r="V621" s="268" t="s">
        <v>602</v>
      </c>
      <c r="W621" s="272"/>
      <c r="X621" s="273">
        <v>2072919</v>
      </c>
      <c r="Y621" s="273">
        <v>2072919</v>
      </c>
      <c r="Z621" s="273">
        <v>0</v>
      </c>
      <c r="AA621" s="273">
        <v>0</v>
      </c>
      <c r="AB621" s="274">
        <v>2072919</v>
      </c>
      <c r="AC621" s="274">
        <v>0</v>
      </c>
      <c r="AD621" s="269"/>
      <c r="AE621" s="269" t="s">
        <v>3021</v>
      </c>
      <c r="AF621"/>
      <c r="AG621"/>
      <c r="AH621"/>
      <c r="AI621"/>
    </row>
    <row r="622" spans="1:35" ht="33.75" x14ac:dyDescent="0.25">
      <c r="A622" s="303" t="s">
        <v>3319</v>
      </c>
      <c r="B622" s="303" t="s">
        <v>2415</v>
      </c>
      <c r="C622" s="303" t="s">
        <v>2416</v>
      </c>
      <c r="D622" s="303" t="s">
        <v>2646</v>
      </c>
      <c r="E622" s="304" t="s">
        <v>3732</v>
      </c>
      <c r="F622" s="304" t="s">
        <v>457</v>
      </c>
      <c r="G622" s="304" t="s">
        <v>597</v>
      </c>
      <c r="H622" s="304" t="s">
        <v>598</v>
      </c>
      <c r="I622" s="303" t="s">
        <v>599</v>
      </c>
      <c r="J622" s="305" t="s">
        <v>3020</v>
      </c>
      <c r="K622" s="306">
        <v>2072919</v>
      </c>
      <c r="L622" s="268" t="s">
        <v>563</v>
      </c>
      <c r="M622" s="268"/>
      <c r="N622" s="268"/>
      <c r="O622" s="268"/>
      <c r="P622" s="270"/>
      <c r="Q622" s="270"/>
      <c r="R622" s="270"/>
      <c r="S622" s="271"/>
      <c r="T622" s="270" t="s">
        <v>600</v>
      </c>
      <c r="U622" s="272" t="s">
        <v>3020</v>
      </c>
      <c r="V622" s="268" t="s">
        <v>602</v>
      </c>
      <c r="W622" s="272"/>
      <c r="X622" s="273">
        <v>2072919</v>
      </c>
      <c r="Y622" s="273">
        <v>2072919</v>
      </c>
      <c r="Z622" s="273">
        <v>0</v>
      </c>
      <c r="AA622" s="273">
        <v>0</v>
      </c>
      <c r="AB622" s="274">
        <v>2072919</v>
      </c>
      <c r="AC622" s="274">
        <v>0</v>
      </c>
      <c r="AD622" s="269"/>
      <c r="AE622" s="269" t="s">
        <v>3021</v>
      </c>
      <c r="AF622"/>
      <c r="AG622"/>
      <c r="AH622"/>
      <c r="AI622"/>
    </row>
    <row r="623" spans="1:35" ht="33.75" x14ac:dyDescent="0.25">
      <c r="A623" s="303" t="s">
        <v>3321</v>
      </c>
      <c r="B623" s="303" t="s">
        <v>2415</v>
      </c>
      <c r="C623" s="303" t="s">
        <v>2416</v>
      </c>
      <c r="D623" s="303" t="s">
        <v>2646</v>
      </c>
      <c r="E623" s="304" t="s">
        <v>3734</v>
      </c>
      <c r="F623" s="304" t="s">
        <v>457</v>
      </c>
      <c r="G623" s="304" t="s">
        <v>597</v>
      </c>
      <c r="H623" s="304" t="s">
        <v>598</v>
      </c>
      <c r="I623" s="303" t="s">
        <v>599</v>
      </c>
      <c r="J623" s="305" t="s">
        <v>3020</v>
      </c>
      <c r="K623" s="306">
        <v>2072919</v>
      </c>
      <c r="L623" s="268" t="s">
        <v>563</v>
      </c>
      <c r="M623" s="268"/>
      <c r="N623" s="268"/>
      <c r="O623" s="268"/>
      <c r="P623" s="270"/>
      <c r="Q623" s="270"/>
      <c r="R623" s="270"/>
      <c r="S623" s="271"/>
      <c r="T623" s="270" t="s">
        <v>600</v>
      </c>
      <c r="U623" s="272" t="s">
        <v>3020</v>
      </c>
      <c r="V623" s="268" t="s">
        <v>602</v>
      </c>
      <c r="W623" s="272"/>
      <c r="X623" s="273">
        <v>2072919</v>
      </c>
      <c r="Y623" s="273">
        <v>2072919</v>
      </c>
      <c r="Z623" s="273">
        <v>0</v>
      </c>
      <c r="AA623" s="273">
        <v>0</v>
      </c>
      <c r="AB623" s="274">
        <v>2072919</v>
      </c>
      <c r="AC623" s="274">
        <v>0</v>
      </c>
      <c r="AD623" s="269"/>
      <c r="AE623" s="269" t="s">
        <v>3021</v>
      </c>
      <c r="AF623"/>
      <c r="AG623"/>
      <c r="AH623"/>
      <c r="AI623"/>
    </row>
    <row r="624" spans="1:35" ht="33.75" x14ac:dyDescent="0.25">
      <c r="A624" s="303" t="s">
        <v>3323</v>
      </c>
      <c r="B624" s="303" t="s">
        <v>2415</v>
      </c>
      <c r="C624" s="303" t="s">
        <v>2416</v>
      </c>
      <c r="D624" s="303" t="s">
        <v>2646</v>
      </c>
      <c r="E624" s="304" t="s">
        <v>3736</v>
      </c>
      <c r="F624" s="304" t="s">
        <v>457</v>
      </c>
      <c r="G624" s="304" t="s">
        <v>597</v>
      </c>
      <c r="H624" s="304" t="s">
        <v>598</v>
      </c>
      <c r="I624" s="303" t="s">
        <v>599</v>
      </c>
      <c r="J624" s="305" t="s">
        <v>3020</v>
      </c>
      <c r="K624" s="306">
        <v>2072919</v>
      </c>
      <c r="L624" s="268" t="s">
        <v>563</v>
      </c>
      <c r="M624" s="268"/>
      <c r="N624" s="268"/>
      <c r="O624" s="268"/>
      <c r="P624" s="270"/>
      <c r="Q624" s="270"/>
      <c r="R624" s="270"/>
      <c r="S624" s="271"/>
      <c r="T624" s="270" t="s">
        <v>600</v>
      </c>
      <c r="U624" s="272" t="s">
        <v>3020</v>
      </c>
      <c r="V624" s="268" t="s">
        <v>602</v>
      </c>
      <c r="W624" s="272"/>
      <c r="X624" s="273">
        <v>2072919</v>
      </c>
      <c r="Y624" s="273">
        <v>2072919</v>
      </c>
      <c r="Z624" s="273">
        <v>0</v>
      </c>
      <c r="AA624" s="273">
        <v>0</v>
      </c>
      <c r="AB624" s="274">
        <v>2072919</v>
      </c>
      <c r="AC624" s="274">
        <v>0</v>
      </c>
      <c r="AD624" s="269"/>
      <c r="AE624" s="269" t="s">
        <v>3021</v>
      </c>
      <c r="AF624"/>
      <c r="AG624"/>
      <c r="AH624"/>
      <c r="AI624"/>
    </row>
    <row r="625" spans="1:35" ht="33.75" x14ac:dyDescent="0.25">
      <c r="A625" s="303" t="s">
        <v>3325</v>
      </c>
      <c r="B625" s="303" t="s">
        <v>2415</v>
      </c>
      <c r="C625" s="303" t="s">
        <v>2416</v>
      </c>
      <c r="D625" s="303" t="s">
        <v>2646</v>
      </c>
      <c r="E625" s="304" t="s">
        <v>3738</v>
      </c>
      <c r="F625" s="304" t="s">
        <v>457</v>
      </c>
      <c r="G625" s="304" t="s">
        <v>597</v>
      </c>
      <c r="H625" s="304" t="s">
        <v>598</v>
      </c>
      <c r="I625" s="303" t="s">
        <v>599</v>
      </c>
      <c r="J625" s="305" t="s">
        <v>3020</v>
      </c>
      <c r="K625" s="306">
        <v>2072919</v>
      </c>
      <c r="L625" s="268" t="s">
        <v>563</v>
      </c>
      <c r="M625" s="268"/>
      <c r="N625" s="268"/>
      <c r="O625" s="268"/>
      <c r="P625" s="270"/>
      <c r="Q625" s="270"/>
      <c r="R625" s="270"/>
      <c r="S625" s="271"/>
      <c r="T625" s="270" t="s">
        <v>600</v>
      </c>
      <c r="U625" s="272" t="s">
        <v>3020</v>
      </c>
      <c r="V625" s="268" t="s">
        <v>602</v>
      </c>
      <c r="W625" s="272"/>
      <c r="X625" s="273">
        <v>2072919</v>
      </c>
      <c r="Y625" s="273">
        <v>2072919</v>
      </c>
      <c r="Z625" s="273">
        <v>0</v>
      </c>
      <c r="AA625" s="273">
        <v>0</v>
      </c>
      <c r="AB625" s="274">
        <v>2072919</v>
      </c>
      <c r="AC625" s="274">
        <v>0</v>
      </c>
      <c r="AD625" s="269"/>
      <c r="AE625" s="269" t="s">
        <v>3021</v>
      </c>
      <c r="AF625"/>
      <c r="AG625"/>
      <c r="AH625"/>
      <c r="AI625"/>
    </row>
    <row r="626" spans="1:35" ht="33.75" x14ac:dyDescent="0.25">
      <c r="A626" s="303" t="s">
        <v>3327</v>
      </c>
      <c r="B626" s="303" t="s">
        <v>2415</v>
      </c>
      <c r="C626" s="303" t="s">
        <v>2416</v>
      </c>
      <c r="D626" s="303" t="s">
        <v>2646</v>
      </c>
      <c r="E626" s="304" t="s">
        <v>3740</v>
      </c>
      <c r="F626" s="304" t="s">
        <v>457</v>
      </c>
      <c r="G626" s="304" t="s">
        <v>597</v>
      </c>
      <c r="H626" s="304" t="s">
        <v>598</v>
      </c>
      <c r="I626" s="303" t="s">
        <v>599</v>
      </c>
      <c r="J626" s="305" t="s">
        <v>3020</v>
      </c>
      <c r="K626" s="306">
        <v>2072919</v>
      </c>
      <c r="L626" s="268" t="s">
        <v>563</v>
      </c>
      <c r="M626" s="268"/>
      <c r="N626" s="268"/>
      <c r="O626" s="268"/>
      <c r="P626" s="270"/>
      <c r="Q626" s="270"/>
      <c r="R626" s="270"/>
      <c r="S626" s="271"/>
      <c r="T626" s="270" t="s">
        <v>600</v>
      </c>
      <c r="U626" s="272" t="s">
        <v>3020</v>
      </c>
      <c r="V626" s="268" t="s">
        <v>602</v>
      </c>
      <c r="W626" s="272"/>
      <c r="X626" s="273">
        <v>2072919</v>
      </c>
      <c r="Y626" s="273">
        <v>2072919</v>
      </c>
      <c r="Z626" s="273">
        <v>0</v>
      </c>
      <c r="AA626" s="273">
        <v>0</v>
      </c>
      <c r="AB626" s="274">
        <v>2072919</v>
      </c>
      <c r="AC626" s="274">
        <v>0</v>
      </c>
      <c r="AD626" s="269"/>
      <c r="AE626" s="269" t="s">
        <v>3021</v>
      </c>
      <c r="AF626"/>
      <c r="AG626"/>
      <c r="AH626"/>
      <c r="AI626"/>
    </row>
    <row r="627" spans="1:35" ht="33.75" x14ac:dyDescent="0.25">
      <c r="A627" s="303" t="s">
        <v>3329</v>
      </c>
      <c r="B627" s="303" t="s">
        <v>2415</v>
      </c>
      <c r="C627" s="303" t="s">
        <v>2416</v>
      </c>
      <c r="D627" s="303" t="s">
        <v>2646</v>
      </c>
      <c r="E627" s="304" t="s">
        <v>3742</v>
      </c>
      <c r="F627" s="304" t="s">
        <v>457</v>
      </c>
      <c r="G627" s="304" t="s">
        <v>597</v>
      </c>
      <c r="H627" s="304" t="s">
        <v>598</v>
      </c>
      <c r="I627" s="303" t="s">
        <v>599</v>
      </c>
      <c r="J627" s="305" t="s">
        <v>3020</v>
      </c>
      <c r="K627" s="306">
        <v>2072919</v>
      </c>
      <c r="L627" s="268" t="s">
        <v>563</v>
      </c>
      <c r="M627" s="268"/>
      <c r="N627" s="268"/>
      <c r="O627" s="268"/>
      <c r="P627" s="270"/>
      <c r="Q627" s="270"/>
      <c r="R627" s="270"/>
      <c r="S627" s="271"/>
      <c r="T627" s="270" t="s">
        <v>600</v>
      </c>
      <c r="U627" s="272" t="s">
        <v>3020</v>
      </c>
      <c r="V627" s="268" t="s">
        <v>602</v>
      </c>
      <c r="W627" s="272"/>
      <c r="X627" s="273">
        <v>2072919</v>
      </c>
      <c r="Y627" s="273">
        <v>2072919</v>
      </c>
      <c r="Z627" s="273">
        <v>0</v>
      </c>
      <c r="AA627" s="273">
        <v>0</v>
      </c>
      <c r="AB627" s="274">
        <v>2072919</v>
      </c>
      <c r="AC627" s="274">
        <v>0</v>
      </c>
      <c r="AD627" s="269"/>
      <c r="AE627" s="269" t="s">
        <v>3021</v>
      </c>
      <c r="AF627"/>
      <c r="AG627"/>
      <c r="AH627"/>
      <c r="AI627"/>
    </row>
    <row r="628" spans="1:35" ht="33.75" x14ac:dyDescent="0.25">
      <c r="A628" s="303" t="s">
        <v>3331</v>
      </c>
      <c r="B628" s="303" t="s">
        <v>2415</v>
      </c>
      <c r="C628" s="303" t="s">
        <v>2416</v>
      </c>
      <c r="D628" s="303" t="s">
        <v>2646</v>
      </c>
      <c r="E628" s="304" t="s">
        <v>3744</v>
      </c>
      <c r="F628" s="304" t="s">
        <v>457</v>
      </c>
      <c r="G628" s="304" t="s">
        <v>597</v>
      </c>
      <c r="H628" s="304" t="s">
        <v>598</v>
      </c>
      <c r="I628" s="303" t="s">
        <v>599</v>
      </c>
      <c r="J628" s="305" t="s">
        <v>3020</v>
      </c>
      <c r="K628" s="306">
        <v>2072919</v>
      </c>
      <c r="L628" s="268" t="s">
        <v>563</v>
      </c>
      <c r="M628" s="268"/>
      <c r="N628" s="268"/>
      <c r="O628" s="268"/>
      <c r="P628" s="270"/>
      <c r="Q628" s="270"/>
      <c r="R628" s="270"/>
      <c r="S628" s="271"/>
      <c r="T628" s="270" t="s">
        <v>600</v>
      </c>
      <c r="U628" s="272" t="s">
        <v>3020</v>
      </c>
      <c r="V628" s="268" t="s">
        <v>602</v>
      </c>
      <c r="W628" s="272"/>
      <c r="X628" s="273">
        <v>2072919</v>
      </c>
      <c r="Y628" s="273">
        <v>2072919</v>
      </c>
      <c r="Z628" s="273">
        <v>0</v>
      </c>
      <c r="AA628" s="273">
        <v>0</v>
      </c>
      <c r="AB628" s="274">
        <v>2072919</v>
      </c>
      <c r="AC628" s="274">
        <v>0</v>
      </c>
      <c r="AD628" s="269"/>
      <c r="AE628" s="269" t="s">
        <v>3021</v>
      </c>
      <c r="AF628"/>
      <c r="AG628"/>
      <c r="AH628"/>
      <c r="AI628"/>
    </row>
    <row r="629" spans="1:35" ht="33.75" x14ac:dyDescent="0.25">
      <c r="A629" s="303" t="s">
        <v>3333</v>
      </c>
      <c r="B629" s="303" t="s">
        <v>2415</v>
      </c>
      <c r="C629" s="303" t="s">
        <v>2416</v>
      </c>
      <c r="D629" s="303" t="s">
        <v>2646</v>
      </c>
      <c r="E629" s="304" t="s">
        <v>3746</v>
      </c>
      <c r="F629" s="304" t="s">
        <v>457</v>
      </c>
      <c r="G629" s="304" t="s">
        <v>597</v>
      </c>
      <c r="H629" s="304" t="s">
        <v>598</v>
      </c>
      <c r="I629" s="303" t="s">
        <v>599</v>
      </c>
      <c r="J629" s="305" t="s">
        <v>3020</v>
      </c>
      <c r="K629" s="306">
        <v>2072919</v>
      </c>
      <c r="L629" s="268" t="s">
        <v>563</v>
      </c>
      <c r="M629" s="268"/>
      <c r="N629" s="268"/>
      <c r="O629" s="268"/>
      <c r="P629" s="270"/>
      <c r="Q629" s="270"/>
      <c r="R629" s="270"/>
      <c r="S629" s="271"/>
      <c r="T629" s="270" t="s">
        <v>600</v>
      </c>
      <c r="U629" s="272" t="s">
        <v>3020</v>
      </c>
      <c r="V629" s="268" t="s">
        <v>602</v>
      </c>
      <c r="W629" s="272"/>
      <c r="X629" s="273">
        <v>2072919</v>
      </c>
      <c r="Y629" s="273">
        <v>2072919</v>
      </c>
      <c r="Z629" s="273">
        <v>0</v>
      </c>
      <c r="AA629" s="273">
        <v>0</v>
      </c>
      <c r="AB629" s="274">
        <v>2072919</v>
      </c>
      <c r="AC629" s="274">
        <v>0</v>
      </c>
      <c r="AD629" s="269"/>
      <c r="AE629" s="269" t="s">
        <v>3021</v>
      </c>
      <c r="AF629"/>
      <c r="AG629"/>
      <c r="AH629"/>
      <c r="AI629"/>
    </row>
    <row r="630" spans="1:35" ht="33.75" x14ac:dyDescent="0.25">
      <c r="A630" s="303" t="s">
        <v>3335</v>
      </c>
      <c r="B630" s="303" t="s">
        <v>2415</v>
      </c>
      <c r="C630" s="303" t="s">
        <v>2416</v>
      </c>
      <c r="D630" s="303" t="s">
        <v>2646</v>
      </c>
      <c r="E630" s="304" t="s">
        <v>3748</v>
      </c>
      <c r="F630" s="304" t="s">
        <v>457</v>
      </c>
      <c r="G630" s="304" t="s">
        <v>597</v>
      </c>
      <c r="H630" s="304" t="s">
        <v>598</v>
      </c>
      <c r="I630" s="303" t="s">
        <v>599</v>
      </c>
      <c r="J630" s="305" t="s">
        <v>3020</v>
      </c>
      <c r="K630" s="306">
        <v>2072919</v>
      </c>
      <c r="L630" s="268" t="s">
        <v>563</v>
      </c>
      <c r="M630" s="268"/>
      <c r="N630" s="268"/>
      <c r="O630" s="268"/>
      <c r="P630" s="270"/>
      <c r="Q630" s="270"/>
      <c r="R630" s="270"/>
      <c r="S630" s="271"/>
      <c r="T630" s="270" t="s">
        <v>600</v>
      </c>
      <c r="U630" s="272" t="s">
        <v>3020</v>
      </c>
      <c r="V630" s="268" t="s">
        <v>602</v>
      </c>
      <c r="W630" s="272"/>
      <c r="X630" s="273">
        <v>2072919</v>
      </c>
      <c r="Y630" s="273">
        <v>2072919</v>
      </c>
      <c r="Z630" s="273">
        <v>0</v>
      </c>
      <c r="AA630" s="273">
        <v>0</v>
      </c>
      <c r="AB630" s="274">
        <v>2072919</v>
      </c>
      <c r="AC630" s="274">
        <v>0</v>
      </c>
      <c r="AD630" s="269"/>
      <c r="AE630" s="269" t="s">
        <v>3021</v>
      </c>
      <c r="AF630"/>
      <c r="AG630"/>
      <c r="AH630"/>
      <c r="AI630"/>
    </row>
    <row r="631" spans="1:35" ht="33.75" x14ac:dyDescent="0.25">
      <c r="A631" s="303" t="s">
        <v>3337</v>
      </c>
      <c r="B631" s="303" t="s">
        <v>2415</v>
      </c>
      <c r="C631" s="303" t="s">
        <v>2416</v>
      </c>
      <c r="D631" s="303" t="s">
        <v>2646</v>
      </c>
      <c r="E631" s="304" t="s">
        <v>3750</v>
      </c>
      <c r="F631" s="304" t="s">
        <v>457</v>
      </c>
      <c r="G631" s="304" t="s">
        <v>597</v>
      </c>
      <c r="H631" s="304" t="s">
        <v>598</v>
      </c>
      <c r="I631" s="303" t="s">
        <v>599</v>
      </c>
      <c r="J631" s="305" t="s">
        <v>3020</v>
      </c>
      <c r="K631" s="306">
        <v>2072919</v>
      </c>
      <c r="L631" s="268" t="s">
        <v>563</v>
      </c>
      <c r="M631" s="268"/>
      <c r="N631" s="268"/>
      <c r="O631" s="268"/>
      <c r="P631" s="270"/>
      <c r="Q631" s="270"/>
      <c r="R631" s="270"/>
      <c r="S631" s="271"/>
      <c r="T631" s="270" t="s">
        <v>600</v>
      </c>
      <c r="U631" s="272" t="s">
        <v>3020</v>
      </c>
      <c r="V631" s="268" t="s">
        <v>602</v>
      </c>
      <c r="W631" s="272"/>
      <c r="X631" s="273">
        <v>2072919</v>
      </c>
      <c r="Y631" s="273">
        <v>2072919</v>
      </c>
      <c r="Z631" s="273">
        <v>0</v>
      </c>
      <c r="AA631" s="273">
        <v>0</v>
      </c>
      <c r="AB631" s="274">
        <v>2072919</v>
      </c>
      <c r="AC631" s="274">
        <v>0</v>
      </c>
      <c r="AD631" s="269"/>
      <c r="AE631" s="269" t="s">
        <v>3021</v>
      </c>
      <c r="AF631"/>
      <c r="AG631"/>
      <c r="AH631"/>
      <c r="AI631"/>
    </row>
    <row r="632" spans="1:35" ht="33.75" x14ac:dyDescent="0.25">
      <c r="A632" s="303" t="s">
        <v>3339</v>
      </c>
      <c r="B632" s="303" t="s">
        <v>2415</v>
      </c>
      <c r="C632" s="303" t="s">
        <v>2416</v>
      </c>
      <c r="D632" s="303" t="s">
        <v>2646</v>
      </c>
      <c r="E632" s="304" t="s">
        <v>3752</v>
      </c>
      <c r="F632" s="304" t="s">
        <v>457</v>
      </c>
      <c r="G632" s="304" t="s">
        <v>597</v>
      </c>
      <c r="H632" s="304" t="s">
        <v>598</v>
      </c>
      <c r="I632" s="303" t="s">
        <v>599</v>
      </c>
      <c r="J632" s="305" t="s">
        <v>3020</v>
      </c>
      <c r="K632" s="306">
        <v>2072919</v>
      </c>
      <c r="L632" s="268" t="s">
        <v>563</v>
      </c>
      <c r="M632" s="268"/>
      <c r="N632" s="268"/>
      <c r="O632" s="268"/>
      <c r="P632" s="270"/>
      <c r="Q632" s="270"/>
      <c r="R632" s="270"/>
      <c r="S632" s="271"/>
      <c r="T632" s="270" t="s">
        <v>600</v>
      </c>
      <c r="U632" s="272" t="s">
        <v>3020</v>
      </c>
      <c r="V632" s="268" t="s">
        <v>602</v>
      </c>
      <c r="W632" s="272"/>
      <c r="X632" s="273">
        <v>2072919</v>
      </c>
      <c r="Y632" s="273">
        <v>2072919</v>
      </c>
      <c r="Z632" s="273">
        <v>0</v>
      </c>
      <c r="AA632" s="273">
        <v>0</v>
      </c>
      <c r="AB632" s="274">
        <v>2072919</v>
      </c>
      <c r="AC632" s="274">
        <v>0</v>
      </c>
      <c r="AD632" s="269"/>
      <c r="AE632" s="269" t="s">
        <v>3021</v>
      </c>
      <c r="AF632"/>
      <c r="AG632"/>
      <c r="AH632"/>
      <c r="AI632"/>
    </row>
    <row r="633" spans="1:35" ht="33.75" x14ac:dyDescent="0.25">
      <c r="A633" s="303" t="s">
        <v>3341</v>
      </c>
      <c r="B633" s="303" t="s">
        <v>2415</v>
      </c>
      <c r="C633" s="303" t="s">
        <v>2416</v>
      </c>
      <c r="D633" s="303" t="s">
        <v>2646</v>
      </c>
      <c r="E633" s="304" t="s">
        <v>3754</v>
      </c>
      <c r="F633" s="304" t="s">
        <v>457</v>
      </c>
      <c r="G633" s="304" t="s">
        <v>597</v>
      </c>
      <c r="H633" s="304" t="s">
        <v>598</v>
      </c>
      <c r="I633" s="303" t="s">
        <v>599</v>
      </c>
      <c r="J633" s="305" t="s">
        <v>3020</v>
      </c>
      <c r="K633" s="306">
        <v>2072919</v>
      </c>
      <c r="L633" s="268" t="s">
        <v>563</v>
      </c>
      <c r="M633" s="268"/>
      <c r="N633" s="268"/>
      <c r="O633" s="268"/>
      <c r="P633" s="270"/>
      <c r="Q633" s="270"/>
      <c r="R633" s="270"/>
      <c r="S633" s="271"/>
      <c r="T633" s="270" t="s">
        <v>600</v>
      </c>
      <c r="U633" s="272" t="s">
        <v>3020</v>
      </c>
      <c r="V633" s="268" t="s">
        <v>602</v>
      </c>
      <c r="W633" s="272"/>
      <c r="X633" s="273">
        <v>2072919</v>
      </c>
      <c r="Y633" s="273">
        <v>2072919</v>
      </c>
      <c r="Z633" s="273">
        <v>0</v>
      </c>
      <c r="AA633" s="273">
        <v>0</v>
      </c>
      <c r="AB633" s="274">
        <v>2072919</v>
      </c>
      <c r="AC633" s="274">
        <v>0</v>
      </c>
      <c r="AD633" s="269"/>
      <c r="AE633" s="269" t="s">
        <v>3021</v>
      </c>
      <c r="AF633"/>
      <c r="AG633"/>
      <c r="AH633"/>
      <c r="AI633"/>
    </row>
    <row r="634" spans="1:35" ht="33.75" x14ac:dyDescent="0.25">
      <c r="A634" s="303" t="s">
        <v>3343</v>
      </c>
      <c r="B634" s="303" t="s">
        <v>2415</v>
      </c>
      <c r="C634" s="303" t="s">
        <v>2416</v>
      </c>
      <c r="D634" s="303" t="s">
        <v>2646</v>
      </c>
      <c r="E634" s="304" t="s">
        <v>3756</v>
      </c>
      <c r="F634" s="304" t="s">
        <v>457</v>
      </c>
      <c r="G634" s="304" t="s">
        <v>597</v>
      </c>
      <c r="H634" s="304" t="s">
        <v>598</v>
      </c>
      <c r="I634" s="303" t="s">
        <v>599</v>
      </c>
      <c r="J634" s="305" t="s">
        <v>3020</v>
      </c>
      <c r="K634" s="306">
        <v>2072919</v>
      </c>
      <c r="L634" s="268" t="s">
        <v>563</v>
      </c>
      <c r="M634" s="268"/>
      <c r="N634" s="268"/>
      <c r="O634" s="268"/>
      <c r="P634" s="270"/>
      <c r="Q634" s="270"/>
      <c r="R634" s="270"/>
      <c r="S634" s="271"/>
      <c r="T634" s="270" t="s">
        <v>600</v>
      </c>
      <c r="U634" s="272" t="s">
        <v>3020</v>
      </c>
      <c r="V634" s="268" t="s">
        <v>602</v>
      </c>
      <c r="W634" s="272"/>
      <c r="X634" s="273">
        <v>2072919</v>
      </c>
      <c r="Y634" s="273">
        <v>2072919</v>
      </c>
      <c r="Z634" s="273">
        <v>0</v>
      </c>
      <c r="AA634" s="273">
        <v>0</v>
      </c>
      <c r="AB634" s="274">
        <v>2072919</v>
      </c>
      <c r="AC634" s="274">
        <v>0</v>
      </c>
      <c r="AD634" s="269"/>
      <c r="AE634" s="269" t="s">
        <v>3021</v>
      </c>
      <c r="AF634"/>
      <c r="AG634"/>
      <c r="AH634"/>
      <c r="AI634"/>
    </row>
    <row r="635" spans="1:35" ht="33.75" x14ac:dyDescent="0.25">
      <c r="A635" s="303" t="s">
        <v>3345</v>
      </c>
      <c r="B635" s="303" t="s">
        <v>2415</v>
      </c>
      <c r="C635" s="303" t="s">
        <v>2416</v>
      </c>
      <c r="D635" s="303" t="s">
        <v>2646</v>
      </c>
      <c r="E635" s="304" t="s">
        <v>3758</v>
      </c>
      <c r="F635" s="304" t="s">
        <v>457</v>
      </c>
      <c r="G635" s="304" t="s">
        <v>597</v>
      </c>
      <c r="H635" s="304" t="s">
        <v>598</v>
      </c>
      <c r="I635" s="303" t="s">
        <v>599</v>
      </c>
      <c r="J635" s="305" t="s">
        <v>3020</v>
      </c>
      <c r="K635" s="306">
        <v>2072919</v>
      </c>
      <c r="L635" s="268" t="s">
        <v>563</v>
      </c>
      <c r="M635" s="268"/>
      <c r="N635" s="268"/>
      <c r="O635" s="268"/>
      <c r="P635" s="270"/>
      <c r="Q635" s="270"/>
      <c r="R635" s="270"/>
      <c r="S635" s="271"/>
      <c r="T635" s="270" t="s">
        <v>600</v>
      </c>
      <c r="U635" s="272" t="s">
        <v>3020</v>
      </c>
      <c r="V635" s="268" t="s">
        <v>602</v>
      </c>
      <c r="W635" s="272"/>
      <c r="X635" s="273">
        <v>2072919</v>
      </c>
      <c r="Y635" s="273">
        <v>2072919</v>
      </c>
      <c r="Z635" s="273">
        <v>0</v>
      </c>
      <c r="AA635" s="273">
        <v>0</v>
      </c>
      <c r="AB635" s="274">
        <v>2072919</v>
      </c>
      <c r="AC635" s="274">
        <v>0</v>
      </c>
      <c r="AD635" s="269"/>
      <c r="AE635" s="269" t="s">
        <v>3021</v>
      </c>
      <c r="AF635"/>
      <c r="AG635"/>
      <c r="AH635"/>
      <c r="AI635"/>
    </row>
    <row r="636" spans="1:35" ht="33.75" x14ac:dyDescent="0.25">
      <c r="A636" s="303" t="s">
        <v>3347</v>
      </c>
      <c r="B636" s="303" t="s">
        <v>2415</v>
      </c>
      <c r="C636" s="303" t="s">
        <v>2416</v>
      </c>
      <c r="D636" s="303" t="s">
        <v>2646</v>
      </c>
      <c r="E636" s="304" t="s">
        <v>3760</v>
      </c>
      <c r="F636" s="304" t="s">
        <v>457</v>
      </c>
      <c r="G636" s="304" t="s">
        <v>597</v>
      </c>
      <c r="H636" s="304" t="s">
        <v>598</v>
      </c>
      <c r="I636" s="303" t="s">
        <v>599</v>
      </c>
      <c r="J636" s="305" t="s">
        <v>3020</v>
      </c>
      <c r="K636" s="306">
        <v>2072919</v>
      </c>
      <c r="L636" s="268" t="s">
        <v>563</v>
      </c>
      <c r="M636" s="268"/>
      <c r="N636" s="268"/>
      <c r="O636" s="268"/>
      <c r="P636" s="270"/>
      <c r="Q636" s="270"/>
      <c r="R636" s="270"/>
      <c r="S636" s="271"/>
      <c r="T636" s="270" t="s">
        <v>600</v>
      </c>
      <c r="U636" s="272" t="s">
        <v>3020</v>
      </c>
      <c r="V636" s="268" t="s">
        <v>602</v>
      </c>
      <c r="W636" s="272"/>
      <c r="X636" s="273">
        <v>2072919</v>
      </c>
      <c r="Y636" s="273">
        <v>2072919</v>
      </c>
      <c r="Z636" s="273">
        <v>0</v>
      </c>
      <c r="AA636" s="273">
        <v>0</v>
      </c>
      <c r="AB636" s="274">
        <v>2072919</v>
      </c>
      <c r="AC636" s="274">
        <v>0</v>
      </c>
      <c r="AD636" s="269"/>
      <c r="AE636" s="269" t="s">
        <v>3021</v>
      </c>
      <c r="AF636"/>
      <c r="AG636"/>
      <c r="AH636"/>
      <c r="AI636"/>
    </row>
    <row r="637" spans="1:35" ht="33.75" x14ac:dyDescent="0.25">
      <c r="A637" s="303" t="s">
        <v>3349</v>
      </c>
      <c r="B637" s="303" t="s">
        <v>2415</v>
      </c>
      <c r="C637" s="303" t="s">
        <v>2416</v>
      </c>
      <c r="D637" s="303" t="s">
        <v>2646</v>
      </c>
      <c r="E637" s="304" t="s">
        <v>3762</v>
      </c>
      <c r="F637" s="304" t="s">
        <v>457</v>
      </c>
      <c r="G637" s="304" t="s">
        <v>597</v>
      </c>
      <c r="H637" s="304" t="s">
        <v>598</v>
      </c>
      <c r="I637" s="303" t="s">
        <v>599</v>
      </c>
      <c r="J637" s="305" t="s">
        <v>3020</v>
      </c>
      <c r="K637" s="306">
        <v>2072919</v>
      </c>
      <c r="L637" s="268" t="s">
        <v>563</v>
      </c>
      <c r="M637" s="268"/>
      <c r="N637" s="268"/>
      <c r="O637" s="268"/>
      <c r="P637" s="270"/>
      <c r="Q637" s="270"/>
      <c r="R637" s="270"/>
      <c r="S637" s="271"/>
      <c r="T637" s="270" t="s">
        <v>600</v>
      </c>
      <c r="U637" s="272" t="s">
        <v>3020</v>
      </c>
      <c r="V637" s="268" t="s">
        <v>602</v>
      </c>
      <c r="W637" s="272"/>
      <c r="X637" s="273">
        <v>2072919</v>
      </c>
      <c r="Y637" s="273">
        <v>2072919</v>
      </c>
      <c r="Z637" s="273">
        <v>0</v>
      </c>
      <c r="AA637" s="273">
        <v>0</v>
      </c>
      <c r="AB637" s="274">
        <v>2072919</v>
      </c>
      <c r="AC637" s="274">
        <v>0</v>
      </c>
      <c r="AD637" s="269"/>
      <c r="AE637" s="269" t="s">
        <v>3021</v>
      </c>
      <c r="AF637"/>
      <c r="AG637"/>
      <c r="AH637"/>
      <c r="AI637"/>
    </row>
    <row r="638" spans="1:35" ht="33.75" x14ac:dyDescent="0.25">
      <c r="A638" s="303" t="s">
        <v>3351</v>
      </c>
      <c r="B638" s="303" t="s">
        <v>2415</v>
      </c>
      <c r="C638" s="303" t="s">
        <v>2416</v>
      </c>
      <c r="D638" s="303" t="s">
        <v>2646</v>
      </c>
      <c r="E638" s="304" t="s">
        <v>3764</v>
      </c>
      <c r="F638" s="304" t="s">
        <v>457</v>
      </c>
      <c r="G638" s="304" t="s">
        <v>597</v>
      </c>
      <c r="H638" s="304" t="s">
        <v>598</v>
      </c>
      <c r="I638" s="303" t="s">
        <v>599</v>
      </c>
      <c r="J638" s="305" t="s">
        <v>3020</v>
      </c>
      <c r="K638" s="306">
        <v>2072919</v>
      </c>
      <c r="L638" s="268" t="s">
        <v>563</v>
      </c>
      <c r="M638" s="268"/>
      <c r="N638" s="268"/>
      <c r="O638" s="268"/>
      <c r="P638" s="270"/>
      <c r="Q638" s="270"/>
      <c r="R638" s="270"/>
      <c r="S638" s="271"/>
      <c r="T638" s="270" t="s">
        <v>600</v>
      </c>
      <c r="U638" s="272" t="s">
        <v>3020</v>
      </c>
      <c r="V638" s="268" t="s">
        <v>602</v>
      </c>
      <c r="W638" s="272"/>
      <c r="X638" s="273">
        <v>2072919</v>
      </c>
      <c r="Y638" s="273">
        <v>2072919</v>
      </c>
      <c r="Z638" s="273">
        <v>0</v>
      </c>
      <c r="AA638" s="273">
        <v>0</v>
      </c>
      <c r="AB638" s="274">
        <v>2072919</v>
      </c>
      <c r="AC638" s="274">
        <v>0</v>
      </c>
      <c r="AD638" s="269"/>
      <c r="AE638" s="269" t="s">
        <v>3021</v>
      </c>
      <c r="AF638"/>
      <c r="AG638"/>
      <c r="AH638"/>
      <c r="AI638"/>
    </row>
    <row r="639" spans="1:35" ht="33.75" x14ac:dyDescent="0.25">
      <c r="A639" s="303" t="s">
        <v>3353</v>
      </c>
      <c r="B639" s="303" t="s">
        <v>2415</v>
      </c>
      <c r="C639" s="303" t="s">
        <v>2416</v>
      </c>
      <c r="D639" s="303" t="s">
        <v>2646</v>
      </c>
      <c r="E639" s="304" t="s">
        <v>3766</v>
      </c>
      <c r="F639" s="304" t="s">
        <v>457</v>
      </c>
      <c r="G639" s="304" t="s">
        <v>597</v>
      </c>
      <c r="H639" s="304" t="s">
        <v>598</v>
      </c>
      <c r="I639" s="303" t="s">
        <v>599</v>
      </c>
      <c r="J639" s="305" t="s">
        <v>3020</v>
      </c>
      <c r="K639" s="306">
        <v>2072919</v>
      </c>
      <c r="L639" s="268" t="s">
        <v>563</v>
      </c>
      <c r="M639" s="268"/>
      <c r="N639" s="268"/>
      <c r="O639" s="268"/>
      <c r="P639" s="270"/>
      <c r="Q639" s="270"/>
      <c r="R639" s="270"/>
      <c r="S639" s="271"/>
      <c r="T639" s="270" t="s">
        <v>600</v>
      </c>
      <c r="U639" s="272" t="s">
        <v>3020</v>
      </c>
      <c r="V639" s="268" t="s">
        <v>602</v>
      </c>
      <c r="W639" s="272"/>
      <c r="X639" s="273">
        <v>2072919</v>
      </c>
      <c r="Y639" s="273">
        <v>2072919</v>
      </c>
      <c r="Z639" s="273">
        <v>0</v>
      </c>
      <c r="AA639" s="273">
        <v>0</v>
      </c>
      <c r="AB639" s="274">
        <v>2072919</v>
      </c>
      <c r="AC639" s="274">
        <v>0</v>
      </c>
      <c r="AD639" s="269"/>
      <c r="AE639" s="269" t="s">
        <v>3021</v>
      </c>
      <c r="AF639"/>
      <c r="AG639"/>
      <c r="AH639"/>
      <c r="AI639"/>
    </row>
    <row r="640" spans="1:35" ht="33.75" x14ac:dyDescent="0.25">
      <c r="A640" s="303" t="s">
        <v>3355</v>
      </c>
      <c r="B640" s="303" t="s">
        <v>2415</v>
      </c>
      <c r="C640" s="303" t="s">
        <v>2416</v>
      </c>
      <c r="D640" s="303" t="s">
        <v>2646</v>
      </c>
      <c r="E640" s="304" t="s">
        <v>3768</v>
      </c>
      <c r="F640" s="304" t="s">
        <v>457</v>
      </c>
      <c r="G640" s="304" t="s">
        <v>597</v>
      </c>
      <c r="H640" s="304" t="s">
        <v>598</v>
      </c>
      <c r="I640" s="303" t="s">
        <v>599</v>
      </c>
      <c r="J640" s="305" t="s">
        <v>3020</v>
      </c>
      <c r="K640" s="306">
        <v>2072919</v>
      </c>
      <c r="L640" s="268" t="s">
        <v>563</v>
      </c>
      <c r="M640" s="268"/>
      <c r="N640" s="268"/>
      <c r="O640" s="268"/>
      <c r="P640" s="270"/>
      <c r="Q640" s="270"/>
      <c r="R640" s="270"/>
      <c r="S640" s="271"/>
      <c r="T640" s="270" t="s">
        <v>600</v>
      </c>
      <c r="U640" s="272" t="s">
        <v>3020</v>
      </c>
      <c r="V640" s="268" t="s">
        <v>602</v>
      </c>
      <c r="W640" s="272"/>
      <c r="X640" s="273">
        <v>2072919</v>
      </c>
      <c r="Y640" s="273">
        <v>2072919</v>
      </c>
      <c r="Z640" s="273">
        <v>0</v>
      </c>
      <c r="AA640" s="273">
        <v>0</v>
      </c>
      <c r="AB640" s="274">
        <v>2072919</v>
      </c>
      <c r="AC640" s="274">
        <v>0</v>
      </c>
      <c r="AD640" s="269"/>
      <c r="AE640" s="269" t="s">
        <v>3021</v>
      </c>
      <c r="AF640"/>
      <c r="AG640"/>
      <c r="AH640"/>
      <c r="AI640"/>
    </row>
    <row r="641" spans="1:35" ht="33.75" x14ac:dyDescent="0.25">
      <c r="A641" s="303" t="s">
        <v>3357</v>
      </c>
      <c r="B641" s="303" t="s">
        <v>2415</v>
      </c>
      <c r="C641" s="303" t="s">
        <v>2416</v>
      </c>
      <c r="D641" s="303" t="s">
        <v>2646</v>
      </c>
      <c r="E641" s="304" t="s">
        <v>3770</v>
      </c>
      <c r="F641" s="304" t="s">
        <v>457</v>
      </c>
      <c r="G641" s="304" t="s">
        <v>597</v>
      </c>
      <c r="H641" s="304" t="s">
        <v>598</v>
      </c>
      <c r="I641" s="303" t="s">
        <v>599</v>
      </c>
      <c r="J641" s="305" t="s">
        <v>3020</v>
      </c>
      <c r="K641" s="306">
        <v>2072919</v>
      </c>
      <c r="L641" s="268" t="s">
        <v>563</v>
      </c>
      <c r="M641" s="268"/>
      <c r="N641" s="268"/>
      <c r="O641" s="268"/>
      <c r="P641" s="270"/>
      <c r="Q641" s="270"/>
      <c r="R641" s="270"/>
      <c r="S641" s="271"/>
      <c r="T641" s="270" t="s">
        <v>600</v>
      </c>
      <c r="U641" s="272" t="s">
        <v>3020</v>
      </c>
      <c r="V641" s="268" t="s">
        <v>602</v>
      </c>
      <c r="W641" s="272"/>
      <c r="X641" s="273">
        <v>2072919</v>
      </c>
      <c r="Y641" s="273">
        <v>2072919</v>
      </c>
      <c r="Z641" s="273">
        <v>0</v>
      </c>
      <c r="AA641" s="273">
        <v>0</v>
      </c>
      <c r="AB641" s="274">
        <v>2072919</v>
      </c>
      <c r="AC641" s="274">
        <v>0</v>
      </c>
      <c r="AD641" s="269"/>
      <c r="AE641" s="269" t="s">
        <v>3021</v>
      </c>
      <c r="AF641"/>
      <c r="AG641"/>
      <c r="AH641"/>
      <c r="AI641"/>
    </row>
    <row r="642" spans="1:35" ht="33.75" x14ac:dyDescent="0.25">
      <c r="A642" s="303" t="s">
        <v>3359</v>
      </c>
      <c r="B642" s="303" t="s">
        <v>2415</v>
      </c>
      <c r="C642" s="303" t="s">
        <v>2416</v>
      </c>
      <c r="D642" s="303" t="s">
        <v>2646</v>
      </c>
      <c r="E642" s="304" t="s">
        <v>3772</v>
      </c>
      <c r="F642" s="304" t="s">
        <v>457</v>
      </c>
      <c r="G642" s="304" t="s">
        <v>597</v>
      </c>
      <c r="H642" s="304" t="s">
        <v>598</v>
      </c>
      <c r="I642" s="303" t="s">
        <v>599</v>
      </c>
      <c r="J642" s="305" t="s">
        <v>3020</v>
      </c>
      <c r="K642" s="306">
        <v>2072919</v>
      </c>
      <c r="L642" s="268" t="s">
        <v>563</v>
      </c>
      <c r="M642" s="268"/>
      <c r="N642" s="268"/>
      <c r="O642" s="268"/>
      <c r="P642" s="270"/>
      <c r="Q642" s="270"/>
      <c r="R642" s="270"/>
      <c r="S642" s="271"/>
      <c r="T642" s="270" t="s">
        <v>600</v>
      </c>
      <c r="U642" s="272" t="s">
        <v>3020</v>
      </c>
      <c r="V642" s="268" t="s">
        <v>602</v>
      </c>
      <c r="W642" s="272"/>
      <c r="X642" s="273">
        <v>2072919</v>
      </c>
      <c r="Y642" s="273">
        <v>2072919</v>
      </c>
      <c r="Z642" s="273">
        <v>0</v>
      </c>
      <c r="AA642" s="273">
        <v>0</v>
      </c>
      <c r="AB642" s="274">
        <v>2072919</v>
      </c>
      <c r="AC642" s="274">
        <v>0</v>
      </c>
      <c r="AD642" s="269"/>
      <c r="AE642" s="269" t="s">
        <v>3021</v>
      </c>
      <c r="AF642"/>
      <c r="AG642"/>
      <c r="AH642"/>
      <c r="AI642"/>
    </row>
    <row r="643" spans="1:35" ht="33.75" x14ac:dyDescent="0.25">
      <c r="A643" s="303" t="s">
        <v>3361</v>
      </c>
      <c r="B643" s="303" t="s">
        <v>2415</v>
      </c>
      <c r="C643" s="303" t="s">
        <v>2416</v>
      </c>
      <c r="D643" s="303" t="s">
        <v>2646</v>
      </c>
      <c r="E643" s="304" t="s">
        <v>3774</v>
      </c>
      <c r="F643" s="304" t="s">
        <v>457</v>
      </c>
      <c r="G643" s="304" t="s">
        <v>597</v>
      </c>
      <c r="H643" s="304" t="s">
        <v>598</v>
      </c>
      <c r="I643" s="303" t="s">
        <v>599</v>
      </c>
      <c r="J643" s="305" t="s">
        <v>3020</v>
      </c>
      <c r="K643" s="306">
        <v>2072919</v>
      </c>
      <c r="L643" s="268" t="s">
        <v>563</v>
      </c>
      <c r="M643" s="268"/>
      <c r="N643" s="268"/>
      <c r="O643" s="268"/>
      <c r="P643" s="270"/>
      <c r="Q643" s="270"/>
      <c r="R643" s="270"/>
      <c r="S643" s="271"/>
      <c r="T643" s="270" t="s">
        <v>600</v>
      </c>
      <c r="U643" s="272" t="s">
        <v>3020</v>
      </c>
      <c r="V643" s="268" t="s">
        <v>602</v>
      </c>
      <c r="W643" s="272"/>
      <c r="X643" s="273">
        <v>2072919</v>
      </c>
      <c r="Y643" s="273">
        <v>2072919</v>
      </c>
      <c r="Z643" s="273">
        <v>0</v>
      </c>
      <c r="AA643" s="273">
        <v>0</v>
      </c>
      <c r="AB643" s="274">
        <v>2072919</v>
      </c>
      <c r="AC643" s="274">
        <v>0</v>
      </c>
      <c r="AD643" s="269"/>
      <c r="AE643" s="269" t="s">
        <v>3021</v>
      </c>
      <c r="AF643"/>
      <c r="AG643"/>
      <c r="AH643"/>
      <c r="AI643"/>
    </row>
    <row r="644" spans="1:35" ht="33.75" x14ac:dyDescent="0.25">
      <c r="A644" s="303" t="s">
        <v>3363</v>
      </c>
      <c r="B644" s="303" t="s">
        <v>2415</v>
      </c>
      <c r="C644" s="303" t="s">
        <v>2416</v>
      </c>
      <c r="D644" s="303" t="s">
        <v>2646</v>
      </c>
      <c r="E644" s="304" t="s">
        <v>3776</v>
      </c>
      <c r="F644" s="304" t="s">
        <v>457</v>
      </c>
      <c r="G644" s="304" t="s">
        <v>597</v>
      </c>
      <c r="H644" s="304" t="s">
        <v>598</v>
      </c>
      <c r="I644" s="303" t="s">
        <v>599</v>
      </c>
      <c r="J644" s="305" t="s">
        <v>3020</v>
      </c>
      <c r="K644" s="306">
        <v>2072919</v>
      </c>
      <c r="L644" s="268" t="s">
        <v>563</v>
      </c>
      <c r="M644" s="268"/>
      <c r="N644" s="268"/>
      <c r="O644" s="268"/>
      <c r="P644" s="270"/>
      <c r="Q644" s="270"/>
      <c r="R644" s="270"/>
      <c r="S644" s="271"/>
      <c r="T644" s="270" t="s">
        <v>600</v>
      </c>
      <c r="U644" s="272" t="s">
        <v>3020</v>
      </c>
      <c r="V644" s="268" t="s">
        <v>602</v>
      </c>
      <c r="W644" s="272"/>
      <c r="X644" s="273">
        <v>2072919</v>
      </c>
      <c r="Y644" s="273">
        <v>2072919</v>
      </c>
      <c r="Z644" s="273">
        <v>0</v>
      </c>
      <c r="AA644" s="273">
        <v>0</v>
      </c>
      <c r="AB644" s="274">
        <v>2072919</v>
      </c>
      <c r="AC644" s="274">
        <v>0</v>
      </c>
      <c r="AD644" s="269"/>
      <c r="AE644" s="269" t="s">
        <v>3021</v>
      </c>
      <c r="AF644"/>
      <c r="AG644"/>
      <c r="AH644"/>
      <c r="AI644"/>
    </row>
    <row r="645" spans="1:35" ht="33.75" x14ac:dyDescent="0.25">
      <c r="A645" s="303" t="s">
        <v>3365</v>
      </c>
      <c r="B645" s="303" t="s">
        <v>2415</v>
      </c>
      <c r="C645" s="303" t="s">
        <v>2416</v>
      </c>
      <c r="D645" s="303" t="s">
        <v>2646</v>
      </c>
      <c r="E645" s="304" t="s">
        <v>3778</v>
      </c>
      <c r="F645" s="304" t="s">
        <v>457</v>
      </c>
      <c r="G645" s="304" t="s">
        <v>597</v>
      </c>
      <c r="H645" s="304" t="s">
        <v>598</v>
      </c>
      <c r="I645" s="303" t="s">
        <v>599</v>
      </c>
      <c r="J645" s="305" t="s">
        <v>3020</v>
      </c>
      <c r="K645" s="306">
        <v>2072919</v>
      </c>
      <c r="L645" s="268" t="s">
        <v>563</v>
      </c>
      <c r="M645" s="268"/>
      <c r="N645" s="268"/>
      <c r="O645" s="268"/>
      <c r="P645" s="270"/>
      <c r="Q645" s="270"/>
      <c r="R645" s="270"/>
      <c r="S645" s="271"/>
      <c r="T645" s="270" t="s">
        <v>600</v>
      </c>
      <c r="U645" s="272" t="s">
        <v>3020</v>
      </c>
      <c r="V645" s="268" t="s">
        <v>602</v>
      </c>
      <c r="W645" s="272"/>
      <c r="X645" s="273">
        <v>2072919</v>
      </c>
      <c r="Y645" s="273">
        <v>2072919</v>
      </c>
      <c r="Z645" s="273">
        <v>0</v>
      </c>
      <c r="AA645" s="273">
        <v>0</v>
      </c>
      <c r="AB645" s="274">
        <v>2072919</v>
      </c>
      <c r="AC645" s="274">
        <v>0</v>
      </c>
      <c r="AD645" s="269"/>
      <c r="AE645" s="269" t="s">
        <v>3021</v>
      </c>
      <c r="AF645"/>
      <c r="AG645"/>
      <c r="AH645"/>
      <c r="AI645"/>
    </row>
    <row r="646" spans="1:35" ht="33.75" x14ac:dyDescent="0.25">
      <c r="A646" s="303" t="s">
        <v>3367</v>
      </c>
      <c r="B646" s="303" t="s">
        <v>2415</v>
      </c>
      <c r="C646" s="303" t="s">
        <v>2416</v>
      </c>
      <c r="D646" s="303" t="s">
        <v>2646</v>
      </c>
      <c r="E646" s="304" t="s">
        <v>3780</v>
      </c>
      <c r="F646" s="304" t="s">
        <v>457</v>
      </c>
      <c r="G646" s="304" t="s">
        <v>597</v>
      </c>
      <c r="H646" s="304" t="s">
        <v>598</v>
      </c>
      <c r="I646" s="303" t="s">
        <v>599</v>
      </c>
      <c r="J646" s="305" t="s">
        <v>3020</v>
      </c>
      <c r="K646" s="306">
        <v>2072919</v>
      </c>
      <c r="L646" s="268" t="s">
        <v>563</v>
      </c>
      <c r="M646" s="268"/>
      <c r="N646" s="268"/>
      <c r="O646" s="268"/>
      <c r="P646" s="270"/>
      <c r="Q646" s="270"/>
      <c r="R646" s="270"/>
      <c r="S646" s="271"/>
      <c r="T646" s="270" t="s">
        <v>600</v>
      </c>
      <c r="U646" s="272" t="s">
        <v>3020</v>
      </c>
      <c r="V646" s="268" t="s">
        <v>602</v>
      </c>
      <c r="W646" s="272"/>
      <c r="X646" s="273">
        <v>2072919</v>
      </c>
      <c r="Y646" s="273">
        <v>2072919</v>
      </c>
      <c r="Z646" s="273">
        <v>0</v>
      </c>
      <c r="AA646" s="273">
        <v>0</v>
      </c>
      <c r="AB646" s="274">
        <v>2072919</v>
      </c>
      <c r="AC646" s="274">
        <v>0</v>
      </c>
      <c r="AD646" s="269"/>
      <c r="AE646" s="269" t="s">
        <v>3021</v>
      </c>
      <c r="AF646"/>
      <c r="AG646"/>
      <c r="AH646"/>
      <c r="AI646"/>
    </row>
    <row r="647" spans="1:35" ht="33.75" x14ac:dyDescent="0.25">
      <c r="A647" s="303" t="s">
        <v>3369</v>
      </c>
      <c r="B647" s="303" t="s">
        <v>2415</v>
      </c>
      <c r="C647" s="303" t="s">
        <v>2416</v>
      </c>
      <c r="D647" s="303" t="s">
        <v>2646</v>
      </c>
      <c r="E647" s="304" t="s">
        <v>3782</v>
      </c>
      <c r="F647" s="304" t="s">
        <v>457</v>
      </c>
      <c r="G647" s="304" t="s">
        <v>597</v>
      </c>
      <c r="H647" s="304" t="s">
        <v>598</v>
      </c>
      <c r="I647" s="303" t="s">
        <v>599</v>
      </c>
      <c r="J647" s="305" t="s">
        <v>3020</v>
      </c>
      <c r="K647" s="306">
        <v>2072919</v>
      </c>
      <c r="L647" s="268" t="s">
        <v>563</v>
      </c>
      <c r="M647" s="268"/>
      <c r="N647" s="268"/>
      <c r="O647" s="268"/>
      <c r="P647" s="270"/>
      <c r="Q647" s="270"/>
      <c r="R647" s="270"/>
      <c r="S647" s="271"/>
      <c r="T647" s="270" t="s">
        <v>600</v>
      </c>
      <c r="U647" s="272" t="s">
        <v>3020</v>
      </c>
      <c r="V647" s="268" t="s">
        <v>602</v>
      </c>
      <c r="W647" s="272"/>
      <c r="X647" s="273">
        <v>2072919</v>
      </c>
      <c r="Y647" s="273">
        <v>2072919</v>
      </c>
      <c r="Z647" s="273">
        <v>0</v>
      </c>
      <c r="AA647" s="273">
        <v>0</v>
      </c>
      <c r="AB647" s="274">
        <v>2072919</v>
      </c>
      <c r="AC647" s="274">
        <v>0</v>
      </c>
      <c r="AD647" s="269"/>
      <c r="AE647" s="269" t="s">
        <v>3021</v>
      </c>
      <c r="AF647"/>
      <c r="AG647"/>
      <c r="AH647"/>
      <c r="AI647"/>
    </row>
    <row r="648" spans="1:35" ht="33.75" x14ac:dyDescent="0.25">
      <c r="A648" s="303" t="s">
        <v>3371</v>
      </c>
      <c r="B648" s="303" t="s">
        <v>2415</v>
      </c>
      <c r="C648" s="303" t="s">
        <v>2416</v>
      </c>
      <c r="D648" s="303" t="s">
        <v>2646</v>
      </c>
      <c r="E648" s="304" t="s">
        <v>3784</v>
      </c>
      <c r="F648" s="304" t="s">
        <v>457</v>
      </c>
      <c r="G648" s="304" t="s">
        <v>597</v>
      </c>
      <c r="H648" s="304" t="s">
        <v>598</v>
      </c>
      <c r="I648" s="303" t="s">
        <v>599</v>
      </c>
      <c r="J648" s="305" t="s">
        <v>3020</v>
      </c>
      <c r="K648" s="306">
        <v>2072919</v>
      </c>
      <c r="L648" s="268" t="s">
        <v>563</v>
      </c>
      <c r="M648" s="268"/>
      <c r="N648" s="268"/>
      <c r="O648" s="268"/>
      <c r="P648" s="270"/>
      <c r="Q648" s="270"/>
      <c r="R648" s="270"/>
      <c r="S648" s="271"/>
      <c r="T648" s="270" t="s">
        <v>600</v>
      </c>
      <c r="U648" s="272" t="s">
        <v>3020</v>
      </c>
      <c r="V648" s="268" t="s">
        <v>602</v>
      </c>
      <c r="W648" s="272"/>
      <c r="X648" s="273">
        <v>2072919</v>
      </c>
      <c r="Y648" s="273">
        <v>2072919</v>
      </c>
      <c r="Z648" s="273">
        <v>0</v>
      </c>
      <c r="AA648" s="273">
        <v>0</v>
      </c>
      <c r="AB648" s="274">
        <v>2072919</v>
      </c>
      <c r="AC648" s="274">
        <v>0</v>
      </c>
      <c r="AD648" s="269"/>
      <c r="AE648" s="269" t="s">
        <v>3021</v>
      </c>
      <c r="AF648"/>
      <c r="AG648"/>
      <c r="AH648"/>
      <c r="AI648"/>
    </row>
    <row r="649" spans="1:35" ht="33.75" x14ac:dyDescent="0.25">
      <c r="A649" s="303" t="s">
        <v>3373</v>
      </c>
      <c r="B649" s="303" t="s">
        <v>2415</v>
      </c>
      <c r="C649" s="303" t="s">
        <v>2416</v>
      </c>
      <c r="D649" s="303" t="s">
        <v>2646</v>
      </c>
      <c r="E649" s="304" t="s">
        <v>3786</v>
      </c>
      <c r="F649" s="304" t="s">
        <v>457</v>
      </c>
      <c r="G649" s="304" t="s">
        <v>597</v>
      </c>
      <c r="H649" s="304" t="s">
        <v>598</v>
      </c>
      <c r="I649" s="303" t="s">
        <v>599</v>
      </c>
      <c r="J649" s="305" t="s">
        <v>3020</v>
      </c>
      <c r="K649" s="306">
        <v>2072919</v>
      </c>
      <c r="L649" s="268" t="s">
        <v>563</v>
      </c>
      <c r="M649" s="268"/>
      <c r="N649" s="268"/>
      <c r="O649" s="268"/>
      <c r="P649" s="270"/>
      <c r="Q649" s="270"/>
      <c r="R649" s="270"/>
      <c r="S649" s="271"/>
      <c r="T649" s="270" t="s">
        <v>600</v>
      </c>
      <c r="U649" s="272" t="s">
        <v>3020</v>
      </c>
      <c r="V649" s="268" t="s">
        <v>602</v>
      </c>
      <c r="W649" s="272"/>
      <c r="X649" s="273">
        <v>2072919</v>
      </c>
      <c r="Y649" s="273">
        <v>2072919</v>
      </c>
      <c r="Z649" s="273">
        <v>0</v>
      </c>
      <c r="AA649" s="273">
        <v>0</v>
      </c>
      <c r="AB649" s="274">
        <v>2072919</v>
      </c>
      <c r="AC649" s="274">
        <v>0</v>
      </c>
      <c r="AD649" s="269"/>
      <c r="AE649" s="269" t="s">
        <v>3021</v>
      </c>
      <c r="AF649"/>
      <c r="AG649"/>
      <c r="AH649"/>
      <c r="AI649"/>
    </row>
    <row r="650" spans="1:35" ht="33.75" x14ac:dyDescent="0.25">
      <c r="A650" s="303" t="s">
        <v>3375</v>
      </c>
      <c r="B650" s="303" t="s">
        <v>2415</v>
      </c>
      <c r="C650" s="303" t="s">
        <v>2416</v>
      </c>
      <c r="D650" s="303" t="s">
        <v>2646</v>
      </c>
      <c r="E650" s="304" t="s">
        <v>3788</v>
      </c>
      <c r="F650" s="304" t="s">
        <v>457</v>
      </c>
      <c r="G650" s="304" t="s">
        <v>597</v>
      </c>
      <c r="H650" s="304" t="s">
        <v>598</v>
      </c>
      <c r="I650" s="303" t="s">
        <v>599</v>
      </c>
      <c r="J650" s="305" t="s">
        <v>3020</v>
      </c>
      <c r="K650" s="306">
        <v>2072919</v>
      </c>
      <c r="L650" s="268" t="s">
        <v>563</v>
      </c>
      <c r="M650" s="268"/>
      <c r="N650" s="268"/>
      <c r="O650" s="268"/>
      <c r="P650" s="270"/>
      <c r="Q650" s="270"/>
      <c r="R650" s="270"/>
      <c r="S650" s="271"/>
      <c r="T650" s="270" t="s">
        <v>600</v>
      </c>
      <c r="U650" s="272" t="s">
        <v>3020</v>
      </c>
      <c r="V650" s="268" t="s">
        <v>602</v>
      </c>
      <c r="W650" s="272"/>
      <c r="X650" s="273">
        <v>2072919</v>
      </c>
      <c r="Y650" s="273">
        <v>2072919</v>
      </c>
      <c r="Z650" s="273">
        <v>0</v>
      </c>
      <c r="AA650" s="273">
        <v>0</v>
      </c>
      <c r="AB650" s="274">
        <v>2072919</v>
      </c>
      <c r="AC650" s="274">
        <v>0</v>
      </c>
      <c r="AD650" s="269"/>
      <c r="AE650" s="269" t="s">
        <v>3021</v>
      </c>
      <c r="AF650"/>
      <c r="AG650"/>
      <c r="AH650"/>
      <c r="AI650"/>
    </row>
    <row r="651" spans="1:35" ht="33.75" x14ac:dyDescent="0.25">
      <c r="A651" s="303" t="s">
        <v>3377</v>
      </c>
      <c r="B651" s="303" t="s">
        <v>2415</v>
      </c>
      <c r="C651" s="303" t="s">
        <v>2416</v>
      </c>
      <c r="D651" s="303" t="s">
        <v>2646</v>
      </c>
      <c r="E651" s="304" t="s">
        <v>3790</v>
      </c>
      <c r="F651" s="304" t="s">
        <v>457</v>
      </c>
      <c r="G651" s="304" t="s">
        <v>597</v>
      </c>
      <c r="H651" s="304" t="s">
        <v>598</v>
      </c>
      <c r="I651" s="303" t="s">
        <v>599</v>
      </c>
      <c r="J651" s="305" t="s">
        <v>3020</v>
      </c>
      <c r="K651" s="306">
        <v>2072919</v>
      </c>
      <c r="L651" s="268" t="s">
        <v>563</v>
      </c>
      <c r="M651" s="268"/>
      <c r="N651" s="268"/>
      <c r="O651" s="268"/>
      <c r="P651" s="270"/>
      <c r="Q651" s="270"/>
      <c r="R651" s="270"/>
      <c r="S651" s="271"/>
      <c r="T651" s="270" t="s">
        <v>600</v>
      </c>
      <c r="U651" s="272" t="s">
        <v>3020</v>
      </c>
      <c r="V651" s="268" t="s">
        <v>602</v>
      </c>
      <c r="W651" s="272"/>
      <c r="X651" s="273">
        <v>2072919</v>
      </c>
      <c r="Y651" s="273">
        <v>2072919</v>
      </c>
      <c r="Z651" s="273">
        <v>0</v>
      </c>
      <c r="AA651" s="273">
        <v>0</v>
      </c>
      <c r="AB651" s="274">
        <v>2072919</v>
      </c>
      <c r="AC651" s="274">
        <v>0</v>
      </c>
      <c r="AD651" s="269"/>
      <c r="AE651" s="269" t="s">
        <v>3021</v>
      </c>
      <c r="AF651"/>
      <c r="AG651"/>
      <c r="AH651"/>
      <c r="AI651"/>
    </row>
    <row r="652" spans="1:35" ht="33.75" x14ac:dyDescent="0.25">
      <c r="A652" s="303" t="s">
        <v>3379</v>
      </c>
      <c r="B652" s="303" t="s">
        <v>2415</v>
      </c>
      <c r="C652" s="303" t="s">
        <v>2416</v>
      </c>
      <c r="D652" s="303" t="s">
        <v>2646</v>
      </c>
      <c r="E652" s="304" t="s">
        <v>3792</v>
      </c>
      <c r="F652" s="304" t="s">
        <v>457</v>
      </c>
      <c r="G652" s="304" t="s">
        <v>597</v>
      </c>
      <c r="H652" s="304" t="s">
        <v>598</v>
      </c>
      <c r="I652" s="303" t="s">
        <v>599</v>
      </c>
      <c r="J652" s="305" t="s">
        <v>3020</v>
      </c>
      <c r="K652" s="306">
        <v>2072919</v>
      </c>
      <c r="L652" s="268" t="s">
        <v>563</v>
      </c>
      <c r="M652" s="268"/>
      <c r="N652" s="268"/>
      <c r="O652" s="268"/>
      <c r="P652" s="270"/>
      <c r="Q652" s="270"/>
      <c r="R652" s="270"/>
      <c r="S652" s="271"/>
      <c r="T652" s="270" t="s">
        <v>600</v>
      </c>
      <c r="U652" s="272" t="s">
        <v>3020</v>
      </c>
      <c r="V652" s="268" t="s">
        <v>602</v>
      </c>
      <c r="W652" s="272"/>
      <c r="X652" s="273">
        <v>2072919</v>
      </c>
      <c r="Y652" s="273">
        <v>2072919</v>
      </c>
      <c r="Z652" s="273">
        <v>0</v>
      </c>
      <c r="AA652" s="273">
        <v>0</v>
      </c>
      <c r="AB652" s="274">
        <v>2072919</v>
      </c>
      <c r="AC652" s="274">
        <v>0</v>
      </c>
      <c r="AD652" s="269"/>
      <c r="AE652" s="269" t="s">
        <v>3021</v>
      </c>
      <c r="AF652"/>
      <c r="AG652"/>
      <c r="AH652"/>
      <c r="AI652"/>
    </row>
    <row r="653" spans="1:35" ht="33.75" x14ac:dyDescent="0.25">
      <c r="A653" s="303" t="s">
        <v>3381</v>
      </c>
      <c r="B653" s="303" t="s">
        <v>2415</v>
      </c>
      <c r="C653" s="303" t="s">
        <v>2416</v>
      </c>
      <c r="D653" s="303" t="s">
        <v>2646</v>
      </c>
      <c r="E653" s="304" t="s">
        <v>3794</v>
      </c>
      <c r="F653" s="304" t="s">
        <v>457</v>
      </c>
      <c r="G653" s="304" t="s">
        <v>597</v>
      </c>
      <c r="H653" s="304" t="s">
        <v>598</v>
      </c>
      <c r="I653" s="303" t="s">
        <v>599</v>
      </c>
      <c r="J653" s="305" t="s">
        <v>3020</v>
      </c>
      <c r="K653" s="306">
        <v>2072919</v>
      </c>
      <c r="L653" s="268" t="s">
        <v>563</v>
      </c>
      <c r="M653" s="268"/>
      <c r="N653" s="268"/>
      <c r="O653" s="268"/>
      <c r="P653" s="270"/>
      <c r="Q653" s="270"/>
      <c r="R653" s="270"/>
      <c r="S653" s="271"/>
      <c r="T653" s="270" t="s">
        <v>600</v>
      </c>
      <c r="U653" s="272" t="s">
        <v>3020</v>
      </c>
      <c r="V653" s="268" t="s">
        <v>602</v>
      </c>
      <c r="W653" s="272"/>
      <c r="X653" s="273">
        <v>2072919</v>
      </c>
      <c r="Y653" s="273">
        <v>2072919</v>
      </c>
      <c r="Z653" s="273">
        <v>0</v>
      </c>
      <c r="AA653" s="273">
        <v>0</v>
      </c>
      <c r="AB653" s="274">
        <v>2072919</v>
      </c>
      <c r="AC653" s="274">
        <v>0</v>
      </c>
      <c r="AD653" s="269"/>
      <c r="AE653" s="269" t="s">
        <v>3021</v>
      </c>
      <c r="AF653"/>
      <c r="AG653"/>
      <c r="AH653"/>
      <c r="AI653"/>
    </row>
    <row r="654" spans="1:35" ht="33.75" x14ac:dyDescent="0.25">
      <c r="A654" s="303" t="s">
        <v>3383</v>
      </c>
      <c r="B654" s="303" t="s">
        <v>2415</v>
      </c>
      <c r="C654" s="303" t="s">
        <v>2416</v>
      </c>
      <c r="D654" s="303" t="s">
        <v>2646</v>
      </c>
      <c r="E654" s="304" t="s">
        <v>3796</v>
      </c>
      <c r="F654" s="304" t="s">
        <v>457</v>
      </c>
      <c r="G654" s="304" t="s">
        <v>597</v>
      </c>
      <c r="H654" s="304" t="s">
        <v>598</v>
      </c>
      <c r="I654" s="303" t="s">
        <v>599</v>
      </c>
      <c r="J654" s="305" t="s">
        <v>3020</v>
      </c>
      <c r="K654" s="306">
        <v>2072919</v>
      </c>
      <c r="L654" s="268" t="s">
        <v>563</v>
      </c>
      <c r="M654" s="268"/>
      <c r="N654" s="268"/>
      <c r="O654" s="268"/>
      <c r="P654" s="270"/>
      <c r="Q654" s="270"/>
      <c r="R654" s="270"/>
      <c r="S654" s="271"/>
      <c r="T654" s="270" t="s">
        <v>600</v>
      </c>
      <c r="U654" s="272" t="s">
        <v>3020</v>
      </c>
      <c r="V654" s="268" t="s">
        <v>602</v>
      </c>
      <c r="W654" s="272"/>
      <c r="X654" s="273">
        <v>2072919</v>
      </c>
      <c r="Y654" s="273">
        <v>2072919</v>
      </c>
      <c r="Z654" s="273">
        <v>0</v>
      </c>
      <c r="AA654" s="273">
        <v>0</v>
      </c>
      <c r="AB654" s="274">
        <v>2072919</v>
      </c>
      <c r="AC654" s="274">
        <v>0</v>
      </c>
      <c r="AD654" s="269"/>
      <c r="AE654" s="269" t="s">
        <v>3021</v>
      </c>
      <c r="AF654"/>
      <c r="AG654"/>
      <c r="AH654"/>
      <c r="AI654"/>
    </row>
    <row r="655" spans="1:35" ht="33.75" x14ac:dyDescent="0.25">
      <c r="A655" s="303" t="s">
        <v>3385</v>
      </c>
      <c r="B655" s="303" t="s">
        <v>2415</v>
      </c>
      <c r="C655" s="303" t="s">
        <v>2416</v>
      </c>
      <c r="D655" s="303" t="s">
        <v>2646</v>
      </c>
      <c r="E655" s="304" t="s">
        <v>3798</v>
      </c>
      <c r="F655" s="304" t="s">
        <v>457</v>
      </c>
      <c r="G655" s="304" t="s">
        <v>597</v>
      </c>
      <c r="H655" s="304" t="s">
        <v>598</v>
      </c>
      <c r="I655" s="303" t="s">
        <v>599</v>
      </c>
      <c r="J655" s="305" t="s">
        <v>3020</v>
      </c>
      <c r="K655" s="306">
        <v>2072919</v>
      </c>
      <c r="L655" s="268" t="s">
        <v>563</v>
      </c>
      <c r="M655" s="268"/>
      <c r="N655" s="268"/>
      <c r="O655" s="268"/>
      <c r="P655" s="270"/>
      <c r="Q655" s="270"/>
      <c r="R655" s="270"/>
      <c r="S655" s="271"/>
      <c r="T655" s="270" t="s">
        <v>600</v>
      </c>
      <c r="U655" s="272" t="s">
        <v>3020</v>
      </c>
      <c r="V655" s="268" t="s">
        <v>602</v>
      </c>
      <c r="W655" s="272"/>
      <c r="X655" s="273">
        <v>2072919</v>
      </c>
      <c r="Y655" s="273">
        <v>2072919</v>
      </c>
      <c r="Z655" s="273">
        <v>0</v>
      </c>
      <c r="AA655" s="273">
        <v>0</v>
      </c>
      <c r="AB655" s="274">
        <v>2072919</v>
      </c>
      <c r="AC655" s="274">
        <v>0</v>
      </c>
      <c r="AD655" s="269"/>
      <c r="AE655" s="269" t="s">
        <v>3021</v>
      </c>
      <c r="AF655"/>
      <c r="AG655"/>
      <c r="AH655"/>
      <c r="AI655"/>
    </row>
    <row r="656" spans="1:35" ht="33.75" x14ac:dyDescent="0.25">
      <c r="A656" s="303" t="s">
        <v>3387</v>
      </c>
      <c r="B656" s="303" t="s">
        <v>2415</v>
      </c>
      <c r="C656" s="303" t="s">
        <v>2416</v>
      </c>
      <c r="D656" s="303" t="s">
        <v>2646</v>
      </c>
      <c r="E656" s="304" t="s">
        <v>3800</v>
      </c>
      <c r="F656" s="304" t="s">
        <v>457</v>
      </c>
      <c r="G656" s="304" t="s">
        <v>597</v>
      </c>
      <c r="H656" s="304" t="s">
        <v>598</v>
      </c>
      <c r="I656" s="303" t="s">
        <v>599</v>
      </c>
      <c r="J656" s="305" t="s">
        <v>3020</v>
      </c>
      <c r="K656" s="306">
        <v>2072919</v>
      </c>
      <c r="L656" s="268" t="s">
        <v>563</v>
      </c>
      <c r="M656" s="268"/>
      <c r="N656" s="268"/>
      <c r="O656" s="268"/>
      <c r="P656" s="270"/>
      <c r="Q656" s="270"/>
      <c r="R656" s="270"/>
      <c r="S656" s="271"/>
      <c r="T656" s="270" t="s">
        <v>600</v>
      </c>
      <c r="U656" s="272" t="s">
        <v>3020</v>
      </c>
      <c r="V656" s="268" t="s">
        <v>602</v>
      </c>
      <c r="W656" s="272"/>
      <c r="X656" s="273">
        <v>2072919</v>
      </c>
      <c r="Y656" s="273">
        <v>2072919</v>
      </c>
      <c r="Z656" s="273">
        <v>0</v>
      </c>
      <c r="AA656" s="273">
        <v>0</v>
      </c>
      <c r="AB656" s="274">
        <v>2072919</v>
      </c>
      <c r="AC656" s="274">
        <v>0</v>
      </c>
      <c r="AD656" s="269"/>
      <c r="AE656" s="269" t="s">
        <v>3021</v>
      </c>
      <c r="AF656"/>
      <c r="AG656"/>
      <c r="AH656"/>
      <c r="AI656"/>
    </row>
    <row r="657" spans="1:35" ht="33.75" x14ac:dyDescent="0.25">
      <c r="A657" s="303" t="s">
        <v>3389</v>
      </c>
      <c r="B657" s="303" t="s">
        <v>2415</v>
      </c>
      <c r="C657" s="303" t="s">
        <v>2416</v>
      </c>
      <c r="D657" s="303" t="s">
        <v>2646</v>
      </c>
      <c r="E657" s="304" t="s">
        <v>3802</v>
      </c>
      <c r="F657" s="304" t="s">
        <v>457</v>
      </c>
      <c r="G657" s="304" t="s">
        <v>597</v>
      </c>
      <c r="H657" s="304" t="s">
        <v>598</v>
      </c>
      <c r="I657" s="303" t="s">
        <v>599</v>
      </c>
      <c r="J657" s="305" t="s">
        <v>3020</v>
      </c>
      <c r="K657" s="306">
        <v>2072919</v>
      </c>
      <c r="L657" s="268" t="s">
        <v>563</v>
      </c>
      <c r="M657" s="268"/>
      <c r="N657" s="268"/>
      <c r="O657" s="268"/>
      <c r="P657" s="270"/>
      <c r="Q657" s="270"/>
      <c r="R657" s="270"/>
      <c r="S657" s="271"/>
      <c r="T657" s="270" t="s">
        <v>600</v>
      </c>
      <c r="U657" s="272" t="s">
        <v>3020</v>
      </c>
      <c r="V657" s="268" t="s">
        <v>602</v>
      </c>
      <c r="W657" s="272"/>
      <c r="X657" s="273">
        <v>2072919</v>
      </c>
      <c r="Y657" s="273">
        <v>2072919</v>
      </c>
      <c r="Z657" s="273">
        <v>0</v>
      </c>
      <c r="AA657" s="273">
        <v>0</v>
      </c>
      <c r="AB657" s="274">
        <v>2072919</v>
      </c>
      <c r="AC657" s="274">
        <v>0</v>
      </c>
      <c r="AD657" s="269"/>
      <c r="AE657" s="269" t="s">
        <v>3021</v>
      </c>
      <c r="AF657"/>
      <c r="AG657"/>
      <c r="AH657"/>
      <c r="AI657"/>
    </row>
    <row r="658" spans="1:35" ht="33.75" x14ac:dyDescent="0.25">
      <c r="A658" s="303" t="s">
        <v>3391</v>
      </c>
      <c r="B658" s="303" t="s">
        <v>2415</v>
      </c>
      <c r="C658" s="303" t="s">
        <v>2416</v>
      </c>
      <c r="D658" s="303" t="s">
        <v>2646</v>
      </c>
      <c r="E658" s="304" t="s">
        <v>3804</v>
      </c>
      <c r="F658" s="304" t="s">
        <v>457</v>
      </c>
      <c r="G658" s="304" t="s">
        <v>597</v>
      </c>
      <c r="H658" s="304" t="s">
        <v>598</v>
      </c>
      <c r="I658" s="303" t="s">
        <v>599</v>
      </c>
      <c r="J658" s="305" t="s">
        <v>3020</v>
      </c>
      <c r="K658" s="306">
        <v>2072919</v>
      </c>
      <c r="L658" s="268" t="s">
        <v>563</v>
      </c>
      <c r="M658" s="268"/>
      <c r="N658" s="268"/>
      <c r="O658" s="268"/>
      <c r="P658" s="270"/>
      <c r="Q658" s="270"/>
      <c r="R658" s="270"/>
      <c r="S658" s="271"/>
      <c r="T658" s="270" t="s">
        <v>600</v>
      </c>
      <c r="U658" s="272" t="s">
        <v>3020</v>
      </c>
      <c r="V658" s="268" t="s">
        <v>602</v>
      </c>
      <c r="W658" s="272"/>
      <c r="X658" s="273">
        <v>2072919</v>
      </c>
      <c r="Y658" s="273">
        <v>2072919</v>
      </c>
      <c r="Z658" s="273">
        <v>0</v>
      </c>
      <c r="AA658" s="273">
        <v>0</v>
      </c>
      <c r="AB658" s="274">
        <v>2072919</v>
      </c>
      <c r="AC658" s="274">
        <v>0</v>
      </c>
      <c r="AD658" s="269"/>
      <c r="AE658" s="269" t="s">
        <v>3021</v>
      </c>
      <c r="AF658"/>
      <c r="AG658"/>
      <c r="AH658"/>
      <c r="AI658"/>
    </row>
    <row r="659" spans="1:35" ht="33.75" x14ac:dyDescent="0.25">
      <c r="A659" s="303" t="s">
        <v>3393</v>
      </c>
      <c r="B659" s="303" t="s">
        <v>2415</v>
      </c>
      <c r="C659" s="303" t="s">
        <v>2416</v>
      </c>
      <c r="D659" s="303" t="s">
        <v>2646</v>
      </c>
      <c r="E659" s="304" t="s">
        <v>3806</v>
      </c>
      <c r="F659" s="304" t="s">
        <v>457</v>
      </c>
      <c r="G659" s="304" t="s">
        <v>597</v>
      </c>
      <c r="H659" s="304" t="s">
        <v>598</v>
      </c>
      <c r="I659" s="303" t="s">
        <v>599</v>
      </c>
      <c r="J659" s="305" t="s">
        <v>3020</v>
      </c>
      <c r="K659" s="306">
        <v>2072919</v>
      </c>
      <c r="L659" s="268" t="s">
        <v>563</v>
      </c>
      <c r="M659" s="268"/>
      <c r="N659" s="268"/>
      <c r="O659" s="268"/>
      <c r="P659" s="270"/>
      <c r="Q659" s="270"/>
      <c r="R659" s="270"/>
      <c r="S659" s="271"/>
      <c r="T659" s="270" t="s">
        <v>600</v>
      </c>
      <c r="U659" s="272" t="s">
        <v>3020</v>
      </c>
      <c r="V659" s="268" t="s">
        <v>602</v>
      </c>
      <c r="W659" s="272"/>
      <c r="X659" s="273">
        <v>2072919</v>
      </c>
      <c r="Y659" s="273">
        <v>2072919</v>
      </c>
      <c r="Z659" s="273">
        <v>0</v>
      </c>
      <c r="AA659" s="273">
        <v>0</v>
      </c>
      <c r="AB659" s="274">
        <v>2072919</v>
      </c>
      <c r="AC659" s="274">
        <v>0</v>
      </c>
      <c r="AD659" s="269"/>
      <c r="AE659" s="269" t="s">
        <v>3021</v>
      </c>
      <c r="AF659"/>
      <c r="AG659"/>
      <c r="AH659"/>
      <c r="AI659"/>
    </row>
    <row r="660" spans="1:35" ht="33.75" x14ac:dyDescent="0.25">
      <c r="A660" s="303" t="s">
        <v>3395</v>
      </c>
      <c r="B660" s="303" t="s">
        <v>2415</v>
      </c>
      <c r="C660" s="303" t="s">
        <v>2416</v>
      </c>
      <c r="D660" s="303" t="s">
        <v>2646</v>
      </c>
      <c r="E660" s="304" t="s">
        <v>3808</v>
      </c>
      <c r="F660" s="304" t="s">
        <v>457</v>
      </c>
      <c r="G660" s="304" t="s">
        <v>597</v>
      </c>
      <c r="H660" s="304" t="s">
        <v>598</v>
      </c>
      <c r="I660" s="303" t="s">
        <v>599</v>
      </c>
      <c r="J660" s="305" t="s">
        <v>3020</v>
      </c>
      <c r="K660" s="306">
        <v>2072919</v>
      </c>
      <c r="L660" s="268" t="s">
        <v>563</v>
      </c>
      <c r="M660" s="268"/>
      <c r="N660" s="268"/>
      <c r="O660" s="268"/>
      <c r="P660" s="270"/>
      <c r="Q660" s="270"/>
      <c r="R660" s="270"/>
      <c r="S660" s="271"/>
      <c r="T660" s="270" t="s">
        <v>600</v>
      </c>
      <c r="U660" s="272" t="s">
        <v>3020</v>
      </c>
      <c r="V660" s="268" t="s">
        <v>602</v>
      </c>
      <c r="W660" s="272"/>
      <c r="X660" s="273">
        <v>2072919</v>
      </c>
      <c r="Y660" s="273">
        <v>2072919</v>
      </c>
      <c r="Z660" s="273">
        <v>0</v>
      </c>
      <c r="AA660" s="273">
        <v>0</v>
      </c>
      <c r="AB660" s="274">
        <v>2072919</v>
      </c>
      <c r="AC660" s="274">
        <v>0</v>
      </c>
      <c r="AD660" s="269"/>
      <c r="AE660" s="269" t="s">
        <v>3021</v>
      </c>
      <c r="AF660"/>
      <c r="AG660"/>
      <c r="AH660"/>
      <c r="AI660"/>
    </row>
    <row r="661" spans="1:35" ht="33.75" x14ac:dyDescent="0.25">
      <c r="A661" s="303" t="s">
        <v>3397</v>
      </c>
      <c r="B661" s="303" t="s">
        <v>2415</v>
      </c>
      <c r="C661" s="303" t="s">
        <v>2416</v>
      </c>
      <c r="D661" s="303" t="s">
        <v>2646</v>
      </c>
      <c r="E661" s="304" t="s">
        <v>3810</v>
      </c>
      <c r="F661" s="304" t="s">
        <v>457</v>
      </c>
      <c r="G661" s="304" t="s">
        <v>597</v>
      </c>
      <c r="H661" s="304" t="s">
        <v>598</v>
      </c>
      <c r="I661" s="303" t="s">
        <v>599</v>
      </c>
      <c r="J661" s="305" t="s">
        <v>3020</v>
      </c>
      <c r="K661" s="306">
        <v>2072919</v>
      </c>
      <c r="L661" s="268" t="s">
        <v>563</v>
      </c>
      <c r="M661" s="268"/>
      <c r="N661" s="268"/>
      <c r="O661" s="268"/>
      <c r="P661" s="270"/>
      <c r="Q661" s="270"/>
      <c r="R661" s="270"/>
      <c r="S661" s="271"/>
      <c r="T661" s="270" t="s">
        <v>600</v>
      </c>
      <c r="U661" s="272" t="s">
        <v>3020</v>
      </c>
      <c r="V661" s="268" t="s">
        <v>602</v>
      </c>
      <c r="W661" s="272"/>
      <c r="X661" s="273">
        <v>2072919</v>
      </c>
      <c r="Y661" s="273">
        <v>2072919</v>
      </c>
      <c r="Z661" s="273">
        <v>0</v>
      </c>
      <c r="AA661" s="273">
        <v>0</v>
      </c>
      <c r="AB661" s="274">
        <v>2072919</v>
      </c>
      <c r="AC661" s="274">
        <v>0</v>
      </c>
      <c r="AD661" s="269"/>
      <c r="AE661" s="269" t="s">
        <v>3021</v>
      </c>
      <c r="AF661"/>
      <c r="AG661"/>
      <c r="AH661"/>
      <c r="AI661"/>
    </row>
    <row r="662" spans="1:35" ht="33.75" x14ac:dyDescent="0.25">
      <c r="A662" s="303" t="s">
        <v>3399</v>
      </c>
      <c r="B662" s="303" t="s">
        <v>2415</v>
      </c>
      <c r="C662" s="303" t="s">
        <v>2416</v>
      </c>
      <c r="D662" s="303" t="s">
        <v>2646</v>
      </c>
      <c r="E662" s="304" t="s">
        <v>3812</v>
      </c>
      <c r="F662" s="304" t="s">
        <v>457</v>
      </c>
      <c r="G662" s="304" t="s">
        <v>597</v>
      </c>
      <c r="H662" s="304" t="s">
        <v>598</v>
      </c>
      <c r="I662" s="303" t="s">
        <v>599</v>
      </c>
      <c r="J662" s="305" t="s">
        <v>3020</v>
      </c>
      <c r="K662" s="306">
        <v>2072919</v>
      </c>
      <c r="L662" s="268" t="s">
        <v>563</v>
      </c>
      <c r="M662" s="268"/>
      <c r="N662" s="268"/>
      <c r="O662" s="268"/>
      <c r="P662" s="270"/>
      <c r="Q662" s="270"/>
      <c r="R662" s="270"/>
      <c r="S662" s="271"/>
      <c r="T662" s="270" t="s">
        <v>600</v>
      </c>
      <c r="U662" s="272" t="s">
        <v>3020</v>
      </c>
      <c r="V662" s="268" t="s">
        <v>602</v>
      </c>
      <c r="W662" s="272"/>
      <c r="X662" s="273">
        <v>2072919</v>
      </c>
      <c r="Y662" s="273">
        <v>2072919</v>
      </c>
      <c r="Z662" s="273">
        <v>0</v>
      </c>
      <c r="AA662" s="273">
        <v>0</v>
      </c>
      <c r="AB662" s="274">
        <v>2072919</v>
      </c>
      <c r="AC662" s="274">
        <v>0</v>
      </c>
      <c r="AD662" s="269"/>
      <c r="AE662" s="269" t="s">
        <v>3021</v>
      </c>
      <c r="AF662"/>
      <c r="AG662"/>
      <c r="AH662"/>
      <c r="AI662"/>
    </row>
    <row r="663" spans="1:35" ht="33.75" x14ac:dyDescent="0.25">
      <c r="A663" s="303" t="s">
        <v>3401</v>
      </c>
      <c r="B663" s="303" t="s">
        <v>2415</v>
      </c>
      <c r="C663" s="303" t="s">
        <v>2416</v>
      </c>
      <c r="D663" s="303" t="s">
        <v>2646</v>
      </c>
      <c r="E663" s="304" t="s">
        <v>3814</v>
      </c>
      <c r="F663" s="304" t="s">
        <v>457</v>
      </c>
      <c r="G663" s="304" t="s">
        <v>597</v>
      </c>
      <c r="H663" s="304" t="s">
        <v>598</v>
      </c>
      <c r="I663" s="303" t="s">
        <v>599</v>
      </c>
      <c r="J663" s="305" t="s">
        <v>3020</v>
      </c>
      <c r="K663" s="306">
        <v>2072919</v>
      </c>
      <c r="L663" s="268" t="s">
        <v>563</v>
      </c>
      <c r="M663" s="268"/>
      <c r="N663" s="268"/>
      <c r="O663" s="268"/>
      <c r="P663" s="270"/>
      <c r="Q663" s="270"/>
      <c r="R663" s="270"/>
      <c r="S663" s="271"/>
      <c r="T663" s="270" t="s">
        <v>600</v>
      </c>
      <c r="U663" s="272" t="s">
        <v>3020</v>
      </c>
      <c r="V663" s="268" t="s">
        <v>602</v>
      </c>
      <c r="W663" s="272"/>
      <c r="X663" s="273">
        <v>2072919</v>
      </c>
      <c r="Y663" s="273">
        <v>2072919</v>
      </c>
      <c r="Z663" s="273">
        <v>0</v>
      </c>
      <c r="AA663" s="273">
        <v>0</v>
      </c>
      <c r="AB663" s="274">
        <v>2072919</v>
      </c>
      <c r="AC663" s="274">
        <v>0</v>
      </c>
      <c r="AD663" s="269"/>
      <c r="AE663" s="269" t="s">
        <v>3021</v>
      </c>
      <c r="AF663"/>
      <c r="AG663"/>
      <c r="AH663"/>
      <c r="AI663"/>
    </row>
    <row r="664" spans="1:35" ht="33.75" x14ac:dyDescent="0.25">
      <c r="A664" s="303" t="s">
        <v>3403</v>
      </c>
      <c r="B664" s="303" t="s">
        <v>2415</v>
      </c>
      <c r="C664" s="303" t="s">
        <v>2416</v>
      </c>
      <c r="D664" s="303" t="s">
        <v>2646</v>
      </c>
      <c r="E664" s="304" t="s">
        <v>3816</v>
      </c>
      <c r="F664" s="304" t="s">
        <v>457</v>
      </c>
      <c r="G664" s="304" t="s">
        <v>597</v>
      </c>
      <c r="H664" s="304" t="s">
        <v>598</v>
      </c>
      <c r="I664" s="303" t="s">
        <v>599</v>
      </c>
      <c r="J664" s="305" t="s">
        <v>3020</v>
      </c>
      <c r="K664" s="306">
        <v>2072919</v>
      </c>
      <c r="L664" s="268" t="s">
        <v>563</v>
      </c>
      <c r="M664" s="268"/>
      <c r="N664" s="268"/>
      <c r="O664" s="268"/>
      <c r="P664" s="270"/>
      <c r="Q664" s="270"/>
      <c r="R664" s="270"/>
      <c r="S664" s="271"/>
      <c r="T664" s="270" t="s">
        <v>600</v>
      </c>
      <c r="U664" s="272" t="s">
        <v>3020</v>
      </c>
      <c r="V664" s="268" t="s">
        <v>602</v>
      </c>
      <c r="W664" s="272"/>
      <c r="X664" s="273">
        <v>2072919</v>
      </c>
      <c r="Y664" s="273">
        <v>2072919</v>
      </c>
      <c r="Z664" s="273">
        <v>0</v>
      </c>
      <c r="AA664" s="273">
        <v>0</v>
      </c>
      <c r="AB664" s="274">
        <v>2072919</v>
      </c>
      <c r="AC664" s="274">
        <v>0</v>
      </c>
      <c r="AD664" s="269"/>
      <c r="AE664" s="269" t="s">
        <v>3021</v>
      </c>
      <c r="AF664"/>
      <c r="AG664"/>
      <c r="AH664"/>
      <c r="AI664"/>
    </row>
    <row r="665" spans="1:35" ht="33.75" x14ac:dyDescent="0.25">
      <c r="A665" s="303" t="s">
        <v>3405</v>
      </c>
      <c r="B665" s="303" t="s">
        <v>2415</v>
      </c>
      <c r="C665" s="303" t="s">
        <v>2416</v>
      </c>
      <c r="D665" s="303" t="s">
        <v>2646</v>
      </c>
      <c r="E665" s="304" t="s">
        <v>3818</v>
      </c>
      <c r="F665" s="304" t="s">
        <v>457</v>
      </c>
      <c r="G665" s="304" t="s">
        <v>597</v>
      </c>
      <c r="H665" s="304" t="s">
        <v>598</v>
      </c>
      <c r="I665" s="303" t="s">
        <v>599</v>
      </c>
      <c r="J665" s="305" t="s">
        <v>3020</v>
      </c>
      <c r="K665" s="306">
        <v>2072919</v>
      </c>
      <c r="L665" s="268" t="s">
        <v>563</v>
      </c>
      <c r="M665" s="268"/>
      <c r="N665" s="268"/>
      <c r="O665" s="268"/>
      <c r="P665" s="270"/>
      <c r="Q665" s="270"/>
      <c r="R665" s="270"/>
      <c r="S665" s="271"/>
      <c r="T665" s="270" t="s">
        <v>600</v>
      </c>
      <c r="U665" s="272" t="s">
        <v>3020</v>
      </c>
      <c r="V665" s="268" t="s">
        <v>602</v>
      </c>
      <c r="W665" s="272"/>
      <c r="X665" s="273">
        <v>2072919</v>
      </c>
      <c r="Y665" s="273">
        <v>2072919</v>
      </c>
      <c r="Z665" s="273">
        <v>0</v>
      </c>
      <c r="AA665" s="273">
        <v>0</v>
      </c>
      <c r="AB665" s="274">
        <v>2072919</v>
      </c>
      <c r="AC665" s="274">
        <v>0</v>
      </c>
      <c r="AD665" s="269"/>
      <c r="AE665" s="269" t="s">
        <v>3021</v>
      </c>
      <c r="AF665"/>
      <c r="AG665"/>
      <c r="AH665"/>
      <c r="AI665"/>
    </row>
    <row r="666" spans="1:35" ht="33.75" x14ac:dyDescent="0.25">
      <c r="A666" s="303" t="s">
        <v>3407</v>
      </c>
      <c r="B666" s="303" t="s">
        <v>2415</v>
      </c>
      <c r="C666" s="303" t="s">
        <v>2416</v>
      </c>
      <c r="D666" s="303" t="s">
        <v>2646</v>
      </c>
      <c r="E666" s="304" t="s">
        <v>3820</v>
      </c>
      <c r="F666" s="304" t="s">
        <v>457</v>
      </c>
      <c r="G666" s="304" t="s">
        <v>597</v>
      </c>
      <c r="H666" s="304" t="s">
        <v>598</v>
      </c>
      <c r="I666" s="303" t="s">
        <v>599</v>
      </c>
      <c r="J666" s="305" t="s">
        <v>3020</v>
      </c>
      <c r="K666" s="306">
        <v>2072919</v>
      </c>
      <c r="L666" s="268" t="s">
        <v>563</v>
      </c>
      <c r="M666" s="268"/>
      <c r="N666" s="268"/>
      <c r="O666" s="268"/>
      <c r="P666" s="270"/>
      <c r="Q666" s="270"/>
      <c r="R666" s="270"/>
      <c r="S666" s="271"/>
      <c r="T666" s="270" t="s">
        <v>600</v>
      </c>
      <c r="U666" s="272" t="s">
        <v>3020</v>
      </c>
      <c r="V666" s="268" t="s">
        <v>602</v>
      </c>
      <c r="W666" s="272"/>
      <c r="X666" s="273">
        <v>2072919</v>
      </c>
      <c r="Y666" s="273">
        <v>2072919</v>
      </c>
      <c r="Z666" s="273">
        <v>0</v>
      </c>
      <c r="AA666" s="273">
        <v>0</v>
      </c>
      <c r="AB666" s="274">
        <v>2072919</v>
      </c>
      <c r="AC666" s="274">
        <v>0</v>
      </c>
      <c r="AD666" s="269"/>
      <c r="AE666" s="269" t="s">
        <v>3021</v>
      </c>
      <c r="AF666"/>
      <c r="AG666"/>
      <c r="AH666"/>
      <c r="AI666"/>
    </row>
    <row r="667" spans="1:35" ht="33.75" x14ac:dyDescent="0.25">
      <c r="A667" s="303" t="s">
        <v>3409</v>
      </c>
      <c r="B667" s="303" t="s">
        <v>2415</v>
      </c>
      <c r="C667" s="303" t="s">
        <v>2416</v>
      </c>
      <c r="D667" s="303" t="s">
        <v>2646</v>
      </c>
      <c r="E667" s="304" t="s">
        <v>3822</v>
      </c>
      <c r="F667" s="304" t="s">
        <v>457</v>
      </c>
      <c r="G667" s="304" t="s">
        <v>597</v>
      </c>
      <c r="H667" s="304" t="s">
        <v>598</v>
      </c>
      <c r="I667" s="303" t="s">
        <v>599</v>
      </c>
      <c r="J667" s="305" t="s">
        <v>3020</v>
      </c>
      <c r="K667" s="306">
        <v>2072919</v>
      </c>
      <c r="L667" s="268" t="s">
        <v>563</v>
      </c>
      <c r="M667" s="268"/>
      <c r="N667" s="268"/>
      <c r="O667" s="268"/>
      <c r="P667" s="270"/>
      <c r="Q667" s="270"/>
      <c r="R667" s="270"/>
      <c r="S667" s="271"/>
      <c r="T667" s="270" t="s">
        <v>600</v>
      </c>
      <c r="U667" s="272" t="s">
        <v>3020</v>
      </c>
      <c r="V667" s="268" t="s">
        <v>602</v>
      </c>
      <c r="W667" s="272"/>
      <c r="X667" s="273">
        <v>2072919</v>
      </c>
      <c r="Y667" s="273">
        <v>2072919</v>
      </c>
      <c r="Z667" s="273">
        <v>0</v>
      </c>
      <c r="AA667" s="273">
        <v>0</v>
      </c>
      <c r="AB667" s="274">
        <v>2072919</v>
      </c>
      <c r="AC667" s="274">
        <v>0</v>
      </c>
      <c r="AD667" s="269"/>
      <c r="AE667" s="269" t="s">
        <v>3021</v>
      </c>
      <c r="AF667"/>
      <c r="AG667"/>
      <c r="AH667"/>
      <c r="AI667"/>
    </row>
    <row r="668" spans="1:35" ht="33.75" x14ac:dyDescent="0.25">
      <c r="A668" s="303" t="s">
        <v>3411</v>
      </c>
      <c r="B668" s="303" t="s">
        <v>2415</v>
      </c>
      <c r="C668" s="303" t="s">
        <v>2416</v>
      </c>
      <c r="D668" s="303" t="s">
        <v>2646</v>
      </c>
      <c r="E668" s="304" t="s">
        <v>3824</v>
      </c>
      <c r="F668" s="304" t="s">
        <v>457</v>
      </c>
      <c r="G668" s="304" t="s">
        <v>597</v>
      </c>
      <c r="H668" s="304" t="s">
        <v>598</v>
      </c>
      <c r="I668" s="303" t="s">
        <v>599</v>
      </c>
      <c r="J668" s="305" t="s">
        <v>3020</v>
      </c>
      <c r="K668" s="306">
        <v>2072919</v>
      </c>
      <c r="L668" s="268" t="s">
        <v>563</v>
      </c>
      <c r="M668" s="268"/>
      <c r="N668" s="268"/>
      <c r="O668" s="268"/>
      <c r="P668" s="270"/>
      <c r="Q668" s="270"/>
      <c r="R668" s="270"/>
      <c r="S668" s="271"/>
      <c r="T668" s="270" t="s">
        <v>600</v>
      </c>
      <c r="U668" s="272" t="s">
        <v>3020</v>
      </c>
      <c r="V668" s="268" t="s">
        <v>602</v>
      </c>
      <c r="W668" s="272"/>
      <c r="X668" s="273">
        <v>2072919</v>
      </c>
      <c r="Y668" s="273">
        <v>2072919</v>
      </c>
      <c r="Z668" s="273">
        <v>0</v>
      </c>
      <c r="AA668" s="273">
        <v>0</v>
      </c>
      <c r="AB668" s="274">
        <v>2072919</v>
      </c>
      <c r="AC668" s="274">
        <v>0</v>
      </c>
      <c r="AD668" s="269"/>
      <c r="AE668" s="269" t="s">
        <v>3021</v>
      </c>
      <c r="AF668"/>
      <c r="AG668"/>
      <c r="AH668"/>
      <c r="AI668"/>
    </row>
    <row r="669" spans="1:35" ht="33.75" x14ac:dyDescent="0.25">
      <c r="A669" s="303" t="s">
        <v>3413</v>
      </c>
      <c r="B669" s="303" t="s">
        <v>2415</v>
      </c>
      <c r="C669" s="303" t="s">
        <v>2416</v>
      </c>
      <c r="D669" s="303" t="s">
        <v>2646</v>
      </c>
      <c r="E669" s="304" t="s">
        <v>3826</v>
      </c>
      <c r="F669" s="304" t="s">
        <v>457</v>
      </c>
      <c r="G669" s="304" t="s">
        <v>597</v>
      </c>
      <c r="H669" s="304" t="s">
        <v>598</v>
      </c>
      <c r="I669" s="303" t="s">
        <v>599</v>
      </c>
      <c r="J669" s="305" t="s">
        <v>3020</v>
      </c>
      <c r="K669" s="306">
        <v>2072919</v>
      </c>
      <c r="L669" s="268" t="s">
        <v>563</v>
      </c>
      <c r="M669" s="268"/>
      <c r="N669" s="268"/>
      <c r="O669" s="268"/>
      <c r="P669" s="270"/>
      <c r="Q669" s="270"/>
      <c r="R669" s="270"/>
      <c r="S669" s="271"/>
      <c r="T669" s="270" t="s">
        <v>600</v>
      </c>
      <c r="U669" s="272" t="s">
        <v>3020</v>
      </c>
      <c r="V669" s="268" t="s">
        <v>602</v>
      </c>
      <c r="W669" s="272"/>
      <c r="X669" s="273">
        <v>2072919</v>
      </c>
      <c r="Y669" s="273">
        <v>2072919</v>
      </c>
      <c r="Z669" s="273">
        <v>0</v>
      </c>
      <c r="AA669" s="273">
        <v>0</v>
      </c>
      <c r="AB669" s="274">
        <v>2072919</v>
      </c>
      <c r="AC669" s="274">
        <v>0</v>
      </c>
      <c r="AD669" s="269"/>
      <c r="AE669" s="269" t="s">
        <v>3021</v>
      </c>
      <c r="AF669"/>
      <c r="AG669"/>
      <c r="AH669"/>
      <c r="AI669"/>
    </row>
    <row r="670" spans="1:35" ht="33.75" x14ac:dyDescent="0.25">
      <c r="A670" s="303" t="s">
        <v>3415</v>
      </c>
      <c r="B670" s="303" t="s">
        <v>2415</v>
      </c>
      <c r="C670" s="303" t="s">
        <v>2416</v>
      </c>
      <c r="D670" s="303" t="s">
        <v>2646</v>
      </c>
      <c r="E670" s="304" t="s">
        <v>3828</v>
      </c>
      <c r="F670" s="304" t="s">
        <v>457</v>
      </c>
      <c r="G670" s="304" t="s">
        <v>597</v>
      </c>
      <c r="H670" s="304" t="s">
        <v>598</v>
      </c>
      <c r="I670" s="303" t="s">
        <v>599</v>
      </c>
      <c r="J670" s="305" t="s">
        <v>3020</v>
      </c>
      <c r="K670" s="306">
        <v>2072919</v>
      </c>
      <c r="L670" s="268" t="s">
        <v>563</v>
      </c>
      <c r="M670" s="268"/>
      <c r="N670" s="268"/>
      <c r="O670" s="268"/>
      <c r="P670" s="270"/>
      <c r="Q670" s="270"/>
      <c r="R670" s="270"/>
      <c r="S670" s="271"/>
      <c r="T670" s="270" t="s">
        <v>600</v>
      </c>
      <c r="U670" s="272" t="s">
        <v>3020</v>
      </c>
      <c r="V670" s="268" t="s">
        <v>602</v>
      </c>
      <c r="W670" s="272"/>
      <c r="X670" s="273">
        <v>2072919</v>
      </c>
      <c r="Y670" s="273">
        <v>2072919</v>
      </c>
      <c r="Z670" s="273">
        <v>0</v>
      </c>
      <c r="AA670" s="273">
        <v>0</v>
      </c>
      <c r="AB670" s="274">
        <v>2072919</v>
      </c>
      <c r="AC670" s="274">
        <v>0</v>
      </c>
      <c r="AD670" s="269"/>
      <c r="AE670" s="269" t="s">
        <v>3021</v>
      </c>
      <c r="AF670"/>
      <c r="AG670"/>
      <c r="AH670"/>
      <c r="AI670"/>
    </row>
    <row r="671" spans="1:35" ht="33.75" x14ac:dyDescent="0.25">
      <c r="A671" s="303" t="s">
        <v>3417</v>
      </c>
      <c r="B671" s="303" t="s">
        <v>2415</v>
      </c>
      <c r="C671" s="303" t="s">
        <v>2416</v>
      </c>
      <c r="D671" s="303" t="s">
        <v>2646</v>
      </c>
      <c r="E671" s="304" t="s">
        <v>3830</v>
      </c>
      <c r="F671" s="304" t="s">
        <v>457</v>
      </c>
      <c r="G671" s="304" t="s">
        <v>597</v>
      </c>
      <c r="H671" s="304" t="s">
        <v>598</v>
      </c>
      <c r="I671" s="303" t="s">
        <v>599</v>
      </c>
      <c r="J671" s="305" t="s">
        <v>3020</v>
      </c>
      <c r="K671" s="306">
        <v>2072919</v>
      </c>
      <c r="L671" s="268" t="s">
        <v>563</v>
      </c>
      <c r="M671" s="268"/>
      <c r="N671" s="268"/>
      <c r="O671" s="268"/>
      <c r="P671" s="270"/>
      <c r="Q671" s="270"/>
      <c r="R671" s="270"/>
      <c r="S671" s="271"/>
      <c r="T671" s="270" t="s">
        <v>600</v>
      </c>
      <c r="U671" s="272" t="s">
        <v>3020</v>
      </c>
      <c r="V671" s="268" t="s">
        <v>602</v>
      </c>
      <c r="W671" s="272"/>
      <c r="X671" s="273">
        <v>2072919</v>
      </c>
      <c r="Y671" s="273">
        <v>2072919</v>
      </c>
      <c r="Z671" s="273">
        <v>0</v>
      </c>
      <c r="AA671" s="273">
        <v>0</v>
      </c>
      <c r="AB671" s="274">
        <v>2072919</v>
      </c>
      <c r="AC671" s="274">
        <v>0</v>
      </c>
      <c r="AD671" s="269"/>
      <c r="AE671" s="269" t="s">
        <v>3021</v>
      </c>
      <c r="AF671"/>
      <c r="AG671"/>
      <c r="AH671"/>
      <c r="AI671"/>
    </row>
    <row r="672" spans="1:35" ht="33.75" x14ac:dyDescent="0.25">
      <c r="A672" s="303" t="s">
        <v>3419</v>
      </c>
      <c r="B672" s="303" t="s">
        <v>2415</v>
      </c>
      <c r="C672" s="303" t="s">
        <v>2416</v>
      </c>
      <c r="D672" s="303" t="s">
        <v>2646</v>
      </c>
      <c r="E672" s="304" t="s">
        <v>3832</v>
      </c>
      <c r="F672" s="304" t="s">
        <v>457</v>
      </c>
      <c r="G672" s="304" t="s">
        <v>597</v>
      </c>
      <c r="H672" s="304" t="s">
        <v>598</v>
      </c>
      <c r="I672" s="303" t="s">
        <v>599</v>
      </c>
      <c r="J672" s="305" t="s">
        <v>3020</v>
      </c>
      <c r="K672" s="306">
        <v>2072919</v>
      </c>
      <c r="L672" s="268" t="s">
        <v>563</v>
      </c>
      <c r="M672" s="268"/>
      <c r="N672" s="268"/>
      <c r="O672" s="268"/>
      <c r="P672" s="270"/>
      <c r="Q672" s="270"/>
      <c r="R672" s="270"/>
      <c r="S672" s="271"/>
      <c r="T672" s="270" t="s">
        <v>600</v>
      </c>
      <c r="U672" s="272" t="s">
        <v>3020</v>
      </c>
      <c r="V672" s="268" t="s">
        <v>602</v>
      </c>
      <c r="W672" s="272"/>
      <c r="X672" s="273">
        <v>2072919</v>
      </c>
      <c r="Y672" s="273">
        <v>2072919</v>
      </c>
      <c r="Z672" s="273">
        <v>0</v>
      </c>
      <c r="AA672" s="273">
        <v>0</v>
      </c>
      <c r="AB672" s="274">
        <v>2072919</v>
      </c>
      <c r="AC672" s="274">
        <v>0</v>
      </c>
      <c r="AD672" s="269"/>
      <c r="AE672" s="269" t="s">
        <v>3021</v>
      </c>
      <c r="AF672"/>
      <c r="AG672"/>
      <c r="AH672"/>
      <c r="AI672"/>
    </row>
    <row r="673" spans="1:35" ht="33.75" x14ac:dyDescent="0.25">
      <c r="A673" s="303" t="s">
        <v>3421</v>
      </c>
      <c r="B673" s="303" t="s">
        <v>2415</v>
      </c>
      <c r="C673" s="303" t="s">
        <v>2416</v>
      </c>
      <c r="D673" s="303" t="s">
        <v>2646</v>
      </c>
      <c r="E673" s="304" t="s">
        <v>3834</v>
      </c>
      <c r="F673" s="304" t="s">
        <v>457</v>
      </c>
      <c r="G673" s="304" t="s">
        <v>597</v>
      </c>
      <c r="H673" s="304" t="s">
        <v>598</v>
      </c>
      <c r="I673" s="303" t="s">
        <v>599</v>
      </c>
      <c r="J673" s="305" t="s">
        <v>3020</v>
      </c>
      <c r="K673" s="306">
        <v>2072919</v>
      </c>
      <c r="L673" s="268" t="s">
        <v>563</v>
      </c>
      <c r="M673" s="268"/>
      <c r="N673" s="268"/>
      <c r="O673" s="268"/>
      <c r="P673" s="270"/>
      <c r="Q673" s="270"/>
      <c r="R673" s="270"/>
      <c r="S673" s="271"/>
      <c r="T673" s="270" t="s">
        <v>600</v>
      </c>
      <c r="U673" s="272" t="s">
        <v>3020</v>
      </c>
      <c r="V673" s="268" t="s">
        <v>602</v>
      </c>
      <c r="W673" s="272"/>
      <c r="X673" s="273">
        <v>2072919</v>
      </c>
      <c r="Y673" s="273">
        <v>2072919</v>
      </c>
      <c r="Z673" s="273">
        <v>0</v>
      </c>
      <c r="AA673" s="273">
        <v>0</v>
      </c>
      <c r="AB673" s="274">
        <v>2072919</v>
      </c>
      <c r="AC673" s="274">
        <v>0</v>
      </c>
      <c r="AD673" s="269"/>
      <c r="AE673" s="269" t="s">
        <v>3021</v>
      </c>
      <c r="AF673"/>
      <c r="AG673"/>
      <c r="AH673"/>
      <c r="AI673"/>
    </row>
    <row r="674" spans="1:35" ht="33.75" x14ac:dyDescent="0.25">
      <c r="A674" s="303" t="s">
        <v>3423</v>
      </c>
      <c r="B674" s="303" t="s">
        <v>2415</v>
      </c>
      <c r="C674" s="303" t="s">
        <v>2416</v>
      </c>
      <c r="D674" s="303" t="s">
        <v>2646</v>
      </c>
      <c r="E674" s="304" t="s">
        <v>3836</v>
      </c>
      <c r="F674" s="304" t="s">
        <v>457</v>
      </c>
      <c r="G674" s="304" t="s">
        <v>597</v>
      </c>
      <c r="H674" s="304" t="s">
        <v>598</v>
      </c>
      <c r="I674" s="303" t="s">
        <v>599</v>
      </c>
      <c r="J674" s="305" t="s">
        <v>3020</v>
      </c>
      <c r="K674" s="306">
        <v>2072919</v>
      </c>
      <c r="L674" s="268" t="s">
        <v>563</v>
      </c>
      <c r="M674" s="268"/>
      <c r="N674" s="268"/>
      <c r="O674" s="268"/>
      <c r="P674" s="270"/>
      <c r="Q674" s="270"/>
      <c r="R674" s="270"/>
      <c r="S674" s="271"/>
      <c r="T674" s="270" t="s">
        <v>600</v>
      </c>
      <c r="U674" s="272" t="s">
        <v>3020</v>
      </c>
      <c r="V674" s="268" t="s">
        <v>602</v>
      </c>
      <c r="W674" s="272"/>
      <c r="X674" s="273">
        <v>2072919</v>
      </c>
      <c r="Y674" s="273">
        <v>2072919</v>
      </c>
      <c r="Z674" s="273">
        <v>0</v>
      </c>
      <c r="AA674" s="273">
        <v>0</v>
      </c>
      <c r="AB674" s="274">
        <v>2072919</v>
      </c>
      <c r="AC674" s="274">
        <v>0</v>
      </c>
      <c r="AD674" s="269"/>
      <c r="AE674" s="269" t="s">
        <v>3021</v>
      </c>
      <c r="AF674"/>
      <c r="AG674"/>
      <c r="AH674"/>
      <c r="AI674"/>
    </row>
    <row r="675" spans="1:35" ht="33.75" x14ac:dyDescent="0.25">
      <c r="A675" s="303" t="s">
        <v>3425</v>
      </c>
      <c r="B675" s="303" t="s">
        <v>2415</v>
      </c>
      <c r="C675" s="303" t="s">
        <v>2416</v>
      </c>
      <c r="D675" s="303" t="s">
        <v>2646</v>
      </c>
      <c r="E675" s="304" t="s">
        <v>3838</v>
      </c>
      <c r="F675" s="304" t="s">
        <v>457</v>
      </c>
      <c r="G675" s="304" t="s">
        <v>597</v>
      </c>
      <c r="H675" s="304" t="s">
        <v>598</v>
      </c>
      <c r="I675" s="303" t="s">
        <v>599</v>
      </c>
      <c r="J675" s="305" t="s">
        <v>3020</v>
      </c>
      <c r="K675" s="306">
        <v>2072919</v>
      </c>
      <c r="L675" s="268" t="s">
        <v>563</v>
      </c>
      <c r="M675" s="268"/>
      <c r="N675" s="268"/>
      <c r="O675" s="268"/>
      <c r="P675" s="270"/>
      <c r="Q675" s="270"/>
      <c r="R675" s="270"/>
      <c r="S675" s="271"/>
      <c r="T675" s="270" t="s">
        <v>600</v>
      </c>
      <c r="U675" s="272" t="s">
        <v>3020</v>
      </c>
      <c r="V675" s="268" t="s">
        <v>602</v>
      </c>
      <c r="W675" s="272"/>
      <c r="X675" s="273">
        <v>2072919</v>
      </c>
      <c r="Y675" s="273">
        <v>2072919</v>
      </c>
      <c r="Z675" s="273">
        <v>0</v>
      </c>
      <c r="AA675" s="273">
        <v>0</v>
      </c>
      <c r="AB675" s="274">
        <v>2072919</v>
      </c>
      <c r="AC675" s="274">
        <v>0</v>
      </c>
      <c r="AD675" s="269"/>
      <c r="AE675" s="269" t="s">
        <v>3021</v>
      </c>
      <c r="AF675"/>
      <c r="AG675"/>
      <c r="AH675"/>
      <c r="AI675"/>
    </row>
    <row r="676" spans="1:35" ht="33.75" x14ac:dyDescent="0.25">
      <c r="A676" s="303" t="s">
        <v>3427</v>
      </c>
      <c r="B676" s="303" t="s">
        <v>2415</v>
      </c>
      <c r="C676" s="303" t="s">
        <v>2416</v>
      </c>
      <c r="D676" s="303" t="s">
        <v>2646</v>
      </c>
      <c r="E676" s="304" t="s">
        <v>3840</v>
      </c>
      <c r="F676" s="304" t="s">
        <v>457</v>
      </c>
      <c r="G676" s="304" t="s">
        <v>597</v>
      </c>
      <c r="H676" s="304" t="s">
        <v>598</v>
      </c>
      <c r="I676" s="303" t="s">
        <v>599</v>
      </c>
      <c r="J676" s="305" t="s">
        <v>3020</v>
      </c>
      <c r="K676" s="306">
        <v>2072919</v>
      </c>
      <c r="L676" s="268" t="s">
        <v>563</v>
      </c>
      <c r="M676" s="268"/>
      <c r="N676" s="268"/>
      <c r="O676" s="268"/>
      <c r="P676" s="270"/>
      <c r="Q676" s="270"/>
      <c r="R676" s="270"/>
      <c r="S676" s="271"/>
      <c r="T676" s="270" t="s">
        <v>600</v>
      </c>
      <c r="U676" s="272" t="s">
        <v>3020</v>
      </c>
      <c r="V676" s="268" t="s">
        <v>602</v>
      </c>
      <c r="W676" s="272"/>
      <c r="X676" s="273">
        <v>2072919</v>
      </c>
      <c r="Y676" s="273">
        <v>2072919</v>
      </c>
      <c r="Z676" s="273">
        <v>0</v>
      </c>
      <c r="AA676" s="273">
        <v>0</v>
      </c>
      <c r="AB676" s="274">
        <v>2072919</v>
      </c>
      <c r="AC676" s="274">
        <v>0</v>
      </c>
      <c r="AD676" s="269"/>
      <c r="AE676" s="269" t="s">
        <v>3021</v>
      </c>
      <c r="AF676"/>
      <c r="AG676"/>
      <c r="AH676"/>
      <c r="AI676"/>
    </row>
    <row r="677" spans="1:35" ht="33.75" x14ac:dyDescent="0.25">
      <c r="A677" s="303" t="s">
        <v>3429</v>
      </c>
      <c r="B677" s="303" t="s">
        <v>2415</v>
      </c>
      <c r="C677" s="303" t="s">
        <v>2416</v>
      </c>
      <c r="D677" s="303" t="s">
        <v>2646</v>
      </c>
      <c r="E677" s="304" t="s">
        <v>3842</v>
      </c>
      <c r="F677" s="304" t="s">
        <v>457</v>
      </c>
      <c r="G677" s="304" t="s">
        <v>597</v>
      </c>
      <c r="H677" s="304" t="s">
        <v>598</v>
      </c>
      <c r="I677" s="303" t="s">
        <v>599</v>
      </c>
      <c r="J677" s="305" t="s">
        <v>3020</v>
      </c>
      <c r="K677" s="306">
        <v>2072919</v>
      </c>
      <c r="L677" s="268" t="s">
        <v>563</v>
      </c>
      <c r="M677" s="268"/>
      <c r="N677" s="268"/>
      <c r="O677" s="268"/>
      <c r="P677" s="270"/>
      <c r="Q677" s="270"/>
      <c r="R677" s="270"/>
      <c r="S677" s="271"/>
      <c r="T677" s="270" t="s">
        <v>600</v>
      </c>
      <c r="U677" s="272" t="s">
        <v>3020</v>
      </c>
      <c r="V677" s="268" t="s">
        <v>602</v>
      </c>
      <c r="W677" s="272"/>
      <c r="X677" s="273">
        <v>2072919</v>
      </c>
      <c r="Y677" s="273">
        <v>2072919</v>
      </c>
      <c r="Z677" s="273">
        <v>0</v>
      </c>
      <c r="AA677" s="273">
        <v>0</v>
      </c>
      <c r="AB677" s="274">
        <v>2072919</v>
      </c>
      <c r="AC677" s="274">
        <v>0</v>
      </c>
      <c r="AD677" s="269"/>
      <c r="AE677" s="269" t="s">
        <v>3021</v>
      </c>
      <c r="AF677"/>
      <c r="AG677"/>
      <c r="AH677"/>
      <c r="AI677"/>
    </row>
    <row r="678" spans="1:35" ht="33.75" x14ac:dyDescent="0.25">
      <c r="A678" s="303" t="s">
        <v>3431</v>
      </c>
      <c r="B678" s="303" t="s">
        <v>2415</v>
      </c>
      <c r="C678" s="303" t="s">
        <v>2416</v>
      </c>
      <c r="D678" s="303" t="s">
        <v>2646</v>
      </c>
      <c r="E678" s="304" t="s">
        <v>3844</v>
      </c>
      <c r="F678" s="304" t="s">
        <v>457</v>
      </c>
      <c r="G678" s="304" t="s">
        <v>597</v>
      </c>
      <c r="H678" s="304" t="s">
        <v>598</v>
      </c>
      <c r="I678" s="303" t="s">
        <v>599</v>
      </c>
      <c r="J678" s="305" t="s">
        <v>3020</v>
      </c>
      <c r="K678" s="306">
        <v>2072919</v>
      </c>
      <c r="L678" s="268" t="s">
        <v>563</v>
      </c>
      <c r="M678" s="268"/>
      <c r="N678" s="268"/>
      <c r="O678" s="268"/>
      <c r="P678" s="270"/>
      <c r="Q678" s="270"/>
      <c r="R678" s="270"/>
      <c r="S678" s="271"/>
      <c r="T678" s="270" t="s">
        <v>600</v>
      </c>
      <c r="U678" s="272" t="s">
        <v>3020</v>
      </c>
      <c r="V678" s="268" t="s">
        <v>602</v>
      </c>
      <c r="W678" s="272"/>
      <c r="X678" s="273">
        <v>2072919</v>
      </c>
      <c r="Y678" s="273">
        <v>2072919</v>
      </c>
      <c r="Z678" s="273">
        <v>0</v>
      </c>
      <c r="AA678" s="273">
        <v>0</v>
      </c>
      <c r="AB678" s="274">
        <v>2072919</v>
      </c>
      <c r="AC678" s="274">
        <v>0</v>
      </c>
      <c r="AD678" s="269"/>
      <c r="AE678" s="269" t="s">
        <v>3021</v>
      </c>
      <c r="AF678"/>
      <c r="AG678"/>
      <c r="AH678"/>
      <c r="AI678"/>
    </row>
    <row r="679" spans="1:35" ht="33.75" x14ac:dyDescent="0.25">
      <c r="A679" s="303" t="s">
        <v>3433</v>
      </c>
      <c r="B679" s="303" t="s">
        <v>2415</v>
      </c>
      <c r="C679" s="303" t="s">
        <v>2416</v>
      </c>
      <c r="D679" s="303" t="s">
        <v>2646</v>
      </c>
      <c r="E679" s="304" t="s">
        <v>3846</v>
      </c>
      <c r="F679" s="304" t="s">
        <v>457</v>
      </c>
      <c r="G679" s="304" t="s">
        <v>597</v>
      </c>
      <c r="H679" s="304" t="s">
        <v>598</v>
      </c>
      <c r="I679" s="303" t="s">
        <v>599</v>
      </c>
      <c r="J679" s="305" t="s">
        <v>3020</v>
      </c>
      <c r="K679" s="306">
        <v>2072919</v>
      </c>
      <c r="L679" s="268" t="s">
        <v>563</v>
      </c>
      <c r="M679" s="268"/>
      <c r="N679" s="268"/>
      <c r="O679" s="268"/>
      <c r="P679" s="270"/>
      <c r="Q679" s="270"/>
      <c r="R679" s="270"/>
      <c r="S679" s="271"/>
      <c r="T679" s="270" t="s">
        <v>600</v>
      </c>
      <c r="U679" s="272" t="s">
        <v>3020</v>
      </c>
      <c r="V679" s="268" t="s">
        <v>602</v>
      </c>
      <c r="W679" s="272"/>
      <c r="X679" s="273">
        <v>2072919</v>
      </c>
      <c r="Y679" s="273">
        <v>2072919</v>
      </c>
      <c r="Z679" s="273">
        <v>0</v>
      </c>
      <c r="AA679" s="273">
        <v>0</v>
      </c>
      <c r="AB679" s="274">
        <v>2072919</v>
      </c>
      <c r="AC679" s="274">
        <v>0</v>
      </c>
      <c r="AD679" s="269"/>
      <c r="AE679" s="269" t="s">
        <v>3021</v>
      </c>
      <c r="AF679"/>
      <c r="AG679"/>
      <c r="AH679"/>
      <c r="AI679"/>
    </row>
    <row r="680" spans="1:35" ht="33.75" x14ac:dyDescent="0.25">
      <c r="A680" s="303" t="s">
        <v>3435</v>
      </c>
      <c r="B680" s="303" t="s">
        <v>2415</v>
      </c>
      <c r="C680" s="303" t="s">
        <v>2416</v>
      </c>
      <c r="D680" s="303" t="s">
        <v>2646</v>
      </c>
      <c r="E680" s="304" t="s">
        <v>3848</v>
      </c>
      <c r="F680" s="304" t="s">
        <v>457</v>
      </c>
      <c r="G680" s="304" t="s">
        <v>597</v>
      </c>
      <c r="H680" s="304" t="s">
        <v>598</v>
      </c>
      <c r="I680" s="303" t="s">
        <v>599</v>
      </c>
      <c r="J680" s="305" t="s">
        <v>3020</v>
      </c>
      <c r="K680" s="306">
        <v>2072919</v>
      </c>
      <c r="L680" s="268" t="s">
        <v>563</v>
      </c>
      <c r="M680" s="268"/>
      <c r="N680" s="268"/>
      <c r="O680" s="268"/>
      <c r="P680" s="270"/>
      <c r="Q680" s="270"/>
      <c r="R680" s="270"/>
      <c r="S680" s="271"/>
      <c r="T680" s="270" t="s">
        <v>600</v>
      </c>
      <c r="U680" s="272" t="s">
        <v>3020</v>
      </c>
      <c r="V680" s="268" t="s">
        <v>602</v>
      </c>
      <c r="W680" s="272"/>
      <c r="X680" s="273">
        <v>2072919</v>
      </c>
      <c r="Y680" s="273">
        <v>2072919</v>
      </c>
      <c r="Z680" s="273">
        <v>0</v>
      </c>
      <c r="AA680" s="273">
        <v>0</v>
      </c>
      <c r="AB680" s="274">
        <v>2072919</v>
      </c>
      <c r="AC680" s="274">
        <v>0</v>
      </c>
      <c r="AD680" s="269"/>
      <c r="AE680" s="269" t="s">
        <v>3021</v>
      </c>
      <c r="AF680"/>
      <c r="AG680"/>
      <c r="AH680"/>
      <c r="AI680"/>
    </row>
    <row r="681" spans="1:35" ht="33.75" x14ac:dyDescent="0.25">
      <c r="A681" s="303" t="s">
        <v>3437</v>
      </c>
      <c r="B681" s="303" t="s">
        <v>2415</v>
      </c>
      <c r="C681" s="303" t="s">
        <v>2416</v>
      </c>
      <c r="D681" s="303" t="s">
        <v>2646</v>
      </c>
      <c r="E681" s="304" t="s">
        <v>3850</v>
      </c>
      <c r="F681" s="304" t="s">
        <v>457</v>
      </c>
      <c r="G681" s="304" t="s">
        <v>597</v>
      </c>
      <c r="H681" s="304" t="s">
        <v>598</v>
      </c>
      <c r="I681" s="303" t="s">
        <v>599</v>
      </c>
      <c r="J681" s="305" t="s">
        <v>3020</v>
      </c>
      <c r="K681" s="306">
        <v>2072919</v>
      </c>
      <c r="L681" s="268" t="s">
        <v>563</v>
      </c>
      <c r="M681" s="268"/>
      <c r="N681" s="268"/>
      <c r="O681" s="268"/>
      <c r="P681" s="270"/>
      <c r="Q681" s="270"/>
      <c r="R681" s="270"/>
      <c r="S681" s="271"/>
      <c r="T681" s="270" t="s">
        <v>600</v>
      </c>
      <c r="U681" s="272" t="s">
        <v>3020</v>
      </c>
      <c r="V681" s="268" t="s">
        <v>602</v>
      </c>
      <c r="W681" s="272"/>
      <c r="X681" s="273">
        <v>2072919</v>
      </c>
      <c r="Y681" s="273">
        <v>2072919</v>
      </c>
      <c r="Z681" s="273">
        <v>0</v>
      </c>
      <c r="AA681" s="273">
        <v>0</v>
      </c>
      <c r="AB681" s="274">
        <v>2072919</v>
      </c>
      <c r="AC681" s="274">
        <v>0</v>
      </c>
      <c r="AD681" s="269"/>
      <c r="AE681" s="269" t="s">
        <v>3021</v>
      </c>
      <c r="AF681"/>
      <c r="AG681"/>
      <c r="AH681"/>
      <c r="AI681"/>
    </row>
    <row r="682" spans="1:35" ht="33.75" x14ac:dyDescent="0.25">
      <c r="A682" s="303" t="s">
        <v>3439</v>
      </c>
      <c r="B682" s="303" t="s">
        <v>2415</v>
      </c>
      <c r="C682" s="303" t="s">
        <v>2416</v>
      </c>
      <c r="D682" s="303" t="s">
        <v>2646</v>
      </c>
      <c r="E682" s="304" t="s">
        <v>3852</v>
      </c>
      <c r="F682" s="304" t="s">
        <v>457</v>
      </c>
      <c r="G682" s="304" t="s">
        <v>597</v>
      </c>
      <c r="H682" s="304" t="s">
        <v>598</v>
      </c>
      <c r="I682" s="303" t="s">
        <v>599</v>
      </c>
      <c r="J682" s="305" t="s">
        <v>3020</v>
      </c>
      <c r="K682" s="306">
        <v>2072919</v>
      </c>
      <c r="L682" s="268" t="s">
        <v>563</v>
      </c>
      <c r="M682" s="268"/>
      <c r="N682" s="268"/>
      <c r="O682" s="268"/>
      <c r="P682" s="270"/>
      <c r="Q682" s="270"/>
      <c r="R682" s="270"/>
      <c r="S682" s="271"/>
      <c r="T682" s="270" t="s">
        <v>600</v>
      </c>
      <c r="U682" s="272" t="s">
        <v>3020</v>
      </c>
      <c r="V682" s="268" t="s">
        <v>602</v>
      </c>
      <c r="W682" s="272"/>
      <c r="X682" s="273">
        <v>2072919</v>
      </c>
      <c r="Y682" s="273">
        <v>2072919</v>
      </c>
      <c r="Z682" s="273">
        <v>0</v>
      </c>
      <c r="AA682" s="273">
        <v>0</v>
      </c>
      <c r="AB682" s="274">
        <v>2072919</v>
      </c>
      <c r="AC682" s="274">
        <v>0</v>
      </c>
      <c r="AD682" s="269"/>
      <c r="AE682" s="269" t="s">
        <v>3021</v>
      </c>
      <c r="AF682"/>
      <c r="AG682"/>
      <c r="AH682"/>
      <c r="AI682"/>
    </row>
    <row r="683" spans="1:35" ht="33.75" x14ac:dyDescent="0.25">
      <c r="A683" s="303" t="s">
        <v>3441</v>
      </c>
      <c r="B683" s="303" t="s">
        <v>2415</v>
      </c>
      <c r="C683" s="303" t="s">
        <v>2416</v>
      </c>
      <c r="D683" s="303" t="s">
        <v>2646</v>
      </c>
      <c r="E683" s="304" t="s">
        <v>3854</v>
      </c>
      <c r="F683" s="304" t="s">
        <v>457</v>
      </c>
      <c r="G683" s="304" t="s">
        <v>597</v>
      </c>
      <c r="H683" s="304" t="s">
        <v>598</v>
      </c>
      <c r="I683" s="303" t="s">
        <v>599</v>
      </c>
      <c r="J683" s="305" t="s">
        <v>3020</v>
      </c>
      <c r="K683" s="306">
        <v>2072919</v>
      </c>
      <c r="L683" s="268" t="s">
        <v>563</v>
      </c>
      <c r="M683" s="268"/>
      <c r="N683" s="268"/>
      <c r="O683" s="268"/>
      <c r="P683" s="270"/>
      <c r="Q683" s="270"/>
      <c r="R683" s="270"/>
      <c r="S683" s="271"/>
      <c r="T683" s="270" t="s">
        <v>600</v>
      </c>
      <c r="U683" s="272" t="s">
        <v>3020</v>
      </c>
      <c r="V683" s="268" t="s">
        <v>602</v>
      </c>
      <c r="W683" s="272"/>
      <c r="X683" s="273">
        <v>2072919</v>
      </c>
      <c r="Y683" s="273">
        <v>2072919</v>
      </c>
      <c r="Z683" s="273">
        <v>0</v>
      </c>
      <c r="AA683" s="273">
        <v>0</v>
      </c>
      <c r="AB683" s="274">
        <v>2072919</v>
      </c>
      <c r="AC683" s="274">
        <v>0</v>
      </c>
      <c r="AD683" s="269"/>
      <c r="AE683" s="269" t="s">
        <v>3021</v>
      </c>
      <c r="AF683"/>
      <c r="AG683"/>
      <c r="AH683"/>
      <c r="AI683"/>
    </row>
    <row r="684" spans="1:35" ht="33.75" x14ac:dyDescent="0.25">
      <c r="A684" s="303" t="s">
        <v>3443</v>
      </c>
      <c r="B684" s="303" t="s">
        <v>2415</v>
      </c>
      <c r="C684" s="303" t="s">
        <v>2416</v>
      </c>
      <c r="D684" s="303" t="s">
        <v>2646</v>
      </c>
      <c r="E684" s="304" t="s">
        <v>3856</v>
      </c>
      <c r="F684" s="304" t="s">
        <v>457</v>
      </c>
      <c r="G684" s="304" t="s">
        <v>597</v>
      </c>
      <c r="H684" s="304" t="s">
        <v>598</v>
      </c>
      <c r="I684" s="303" t="s">
        <v>599</v>
      </c>
      <c r="J684" s="305" t="s">
        <v>3020</v>
      </c>
      <c r="K684" s="306">
        <v>2072919</v>
      </c>
      <c r="L684" s="268" t="s">
        <v>563</v>
      </c>
      <c r="M684" s="268"/>
      <c r="N684" s="268"/>
      <c r="O684" s="268"/>
      <c r="P684" s="270"/>
      <c r="Q684" s="270"/>
      <c r="R684" s="270"/>
      <c r="S684" s="271"/>
      <c r="T684" s="270" t="s">
        <v>600</v>
      </c>
      <c r="U684" s="272" t="s">
        <v>3020</v>
      </c>
      <c r="V684" s="268" t="s">
        <v>602</v>
      </c>
      <c r="W684" s="272"/>
      <c r="X684" s="273">
        <v>2072919</v>
      </c>
      <c r="Y684" s="273">
        <v>2072919</v>
      </c>
      <c r="Z684" s="273">
        <v>0</v>
      </c>
      <c r="AA684" s="273">
        <v>0</v>
      </c>
      <c r="AB684" s="274">
        <v>2072919</v>
      </c>
      <c r="AC684" s="274">
        <v>0</v>
      </c>
      <c r="AD684" s="269"/>
      <c r="AE684" s="269" t="s">
        <v>3021</v>
      </c>
      <c r="AF684"/>
      <c r="AG684"/>
      <c r="AH684"/>
      <c r="AI684"/>
    </row>
    <row r="685" spans="1:35" ht="33.75" x14ac:dyDescent="0.25">
      <c r="A685" s="303" t="s">
        <v>3445</v>
      </c>
      <c r="B685" s="303" t="s">
        <v>2415</v>
      </c>
      <c r="C685" s="303" t="s">
        <v>2416</v>
      </c>
      <c r="D685" s="303" t="s">
        <v>2646</v>
      </c>
      <c r="E685" s="304" t="s">
        <v>3858</v>
      </c>
      <c r="F685" s="304" t="s">
        <v>457</v>
      </c>
      <c r="G685" s="304" t="s">
        <v>597</v>
      </c>
      <c r="H685" s="304" t="s">
        <v>598</v>
      </c>
      <c r="I685" s="303" t="s">
        <v>599</v>
      </c>
      <c r="J685" s="305" t="s">
        <v>3020</v>
      </c>
      <c r="K685" s="306">
        <v>2072919</v>
      </c>
      <c r="L685" s="268" t="s">
        <v>563</v>
      </c>
      <c r="M685" s="268"/>
      <c r="N685" s="268"/>
      <c r="O685" s="268"/>
      <c r="P685" s="270"/>
      <c r="Q685" s="270"/>
      <c r="R685" s="270"/>
      <c r="S685" s="271"/>
      <c r="T685" s="270" t="s">
        <v>600</v>
      </c>
      <c r="U685" s="272" t="s">
        <v>3020</v>
      </c>
      <c r="V685" s="268" t="s">
        <v>602</v>
      </c>
      <c r="W685" s="272"/>
      <c r="X685" s="273">
        <v>2072919</v>
      </c>
      <c r="Y685" s="273">
        <v>2072919</v>
      </c>
      <c r="Z685" s="273">
        <v>0</v>
      </c>
      <c r="AA685" s="273">
        <v>0</v>
      </c>
      <c r="AB685" s="274">
        <v>2072919</v>
      </c>
      <c r="AC685" s="274">
        <v>0</v>
      </c>
      <c r="AD685" s="269"/>
      <c r="AE685" s="269" t="s">
        <v>3021</v>
      </c>
      <c r="AF685"/>
      <c r="AG685"/>
      <c r="AH685"/>
      <c r="AI685"/>
    </row>
    <row r="686" spans="1:35" ht="33.75" x14ac:dyDescent="0.25">
      <c r="A686" s="303" t="s">
        <v>3447</v>
      </c>
      <c r="B686" s="303" t="s">
        <v>2415</v>
      </c>
      <c r="C686" s="303" t="s">
        <v>2416</v>
      </c>
      <c r="D686" s="303" t="s">
        <v>2646</v>
      </c>
      <c r="E686" s="304" t="s">
        <v>3860</v>
      </c>
      <c r="F686" s="304" t="s">
        <v>457</v>
      </c>
      <c r="G686" s="304" t="s">
        <v>597</v>
      </c>
      <c r="H686" s="304" t="s">
        <v>598</v>
      </c>
      <c r="I686" s="303" t="s">
        <v>599</v>
      </c>
      <c r="J686" s="305" t="s">
        <v>3020</v>
      </c>
      <c r="K686" s="306">
        <v>2072919</v>
      </c>
      <c r="L686" s="268" t="s">
        <v>563</v>
      </c>
      <c r="M686" s="268"/>
      <c r="N686" s="268"/>
      <c r="O686" s="268"/>
      <c r="P686" s="270"/>
      <c r="Q686" s="270"/>
      <c r="R686" s="270"/>
      <c r="S686" s="271"/>
      <c r="T686" s="270" t="s">
        <v>600</v>
      </c>
      <c r="U686" s="272" t="s">
        <v>3020</v>
      </c>
      <c r="V686" s="268" t="s">
        <v>602</v>
      </c>
      <c r="W686" s="272"/>
      <c r="X686" s="273">
        <v>2072919</v>
      </c>
      <c r="Y686" s="273">
        <v>2072919</v>
      </c>
      <c r="Z686" s="273">
        <v>0</v>
      </c>
      <c r="AA686" s="273">
        <v>0</v>
      </c>
      <c r="AB686" s="274">
        <v>2072919</v>
      </c>
      <c r="AC686" s="274">
        <v>0</v>
      </c>
      <c r="AD686" s="269"/>
      <c r="AE686" s="269" t="s">
        <v>3021</v>
      </c>
      <c r="AF686"/>
      <c r="AG686"/>
      <c r="AH686"/>
      <c r="AI686"/>
    </row>
    <row r="687" spans="1:35" ht="33.75" x14ac:dyDescent="0.25">
      <c r="A687" s="303" t="s">
        <v>3449</v>
      </c>
      <c r="B687" s="303" t="s">
        <v>2415</v>
      </c>
      <c r="C687" s="303" t="s">
        <v>2416</v>
      </c>
      <c r="D687" s="303" t="s">
        <v>2646</v>
      </c>
      <c r="E687" s="304" t="s">
        <v>3862</v>
      </c>
      <c r="F687" s="304" t="s">
        <v>457</v>
      </c>
      <c r="G687" s="304" t="s">
        <v>597</v>
      </c>
      <c r="H687" s="304" t="s">
        <v>598</v>
      </c>
      <c r="I687" s="303" t="s">
        <v>599</v>
      </c>
      <c r="J687" s="305" t="s">
        <v>3020</v>
      </c>
      <c r="K687" s="306">
        <v>2072919</v>
      </c>
      <c r="L687" s="268" t="s">
        <v>563</v>
      </c>
      <c r="M687" s="268"/>
      <c r="N687" s="268"/>
      <c r="O687" s="268"/>
      <c r="P687" s="270"/>
      <c r="Q687" s="270"/>
      <c r="R687" s="270"/>
      <c r="S687" s="271"/>
      <c r="T687" s="270" t="s">
        <v>600</v>
      </c>
      <c r="U687" s="272" t="s">
        <v>3020</v>
      </c>
      <c r="V687" s="268" t="s">
        <v>602</v>
      </c>
      <c r="W687" s="272"/>
      <c r="X687" s="273">
        <v>2072919</v>
      </c>
      <c r="Y687" s="273">
        <v>2072919</v>
      </c>
      <c r="Z687" s="273">
        <v>0</v>
      </c>
      <c r="AA687" s="273">
        <v>0</v>
      </c>
      <c r="AB687" s="274">
        <v>2072919</v>
      </c>
      <c r="AC687" s="274">
        <v>0</v>
      </c>
      <c r="AD687" s="269"/>
      <c r="AE687" s="269" t="s">
        <v>3021</v>
      </c>
      <c r="AF687"/>
      <c r="AG687"/>
      <c r="AH687"/>
      <c r="AI687"/>
    </row>
    <row r="688" spans="1:35" ht="33.75" x14ac:dyDescent="0.25">
      <c r="A688" s="303" t="s">
        <v>3451</v>
      </c>
      <c r="B688" s="303" t="s">
        <v>2415</v>
      </c>
      <c r="C688" s="303" t="s">
        <v>2416</v>
      </c>
      <c r="D688" s="303" t="s">
        <v>2646</v>
      </c>
      <c r="E688" s="304" t="s">
        <v>3864</v>
      </c>
      <c r="F688" s="304" t="s">
        <v>457</v>
      </c>
      <c r="G688" s="304" t="s">
        <v>597</v>
      </c>
      <c r="H688" s="304" t="s">
        <v>598</v>
      </c>
      <c r="I688" s="303" t="s">
        <v>599</v>
      </c>
      <c r="J688" s="305" t="s">
        <v>3020</v>
      </c>
      <c r="K688" s="306">
        <v>2072919</v>
      </c>
      <c r="L688" s="268" t="s">
        <v>563</v>
      </c>
      <c r="M688" s="268"/>
      <c r="N688" s="268"/>
      <c r="O688" s="268"/>
      <c r="P688" s="270"/>
      <c r="Q688" s="270"/>
      <c r="R688" s="270"/>
      <c r="S688" s="271"/>
      <c r="T688" s="270" t="s">
        <v>600</v>
      </c>
      <c r="U688" s="272" t="s">
        <v>3020</v>
      </c>
      <c r="V688" s="268" t="s">
        <v>602</v>
      </c>
      <c r="W688" s="272"/>
      <c r="X688" s="273">
        <v>2072919</v>
      </c>
      <c r="Y688" s="273">
        <v>2072919</v>
      </c>
      <c r="Z688" s="273">
        <v>0</v>
      </c>
      <c r="AA688" s="273">
        <v>0</v>
      </c>
      <c r="AB688" s="274">
        <v>2072919</v>
      </c>
      <c r="AC688" s="274">
        <v>0</v>
      </c>
      <c r="AD688" s="269"/>
      <c r="AE688" s="269" t="s">
        <v>3021</v>
      </c>
      <c r="AF688"/>
      <c r="AG688"/>
      <c r="AH688"/>
      <c r="AI688"/>
    </row>
    <row r="689" spans="1:35" ht="33.75" x14ac:dyDescent="0.25">
      <c r="A689" s="303" t="s">
        <v>3453</v>
      </c>
      <c r="B689" s="303" t="s">
        <v>2415</v>
      </c>
      <c r="C689" s="303" t="s">
        <v>2416</v>
      </c>
      <c r="D689" s="303" t="s">
        <v>2646</v>
      </c>
      <c r="E689" s="304" t="s">
        <v>3866</v>
      </c>
      <c r="F689" s="304" t="s">
        <v>457</v>
      </c>
      <c r="G689" s="304" t="s">
        <v>597</v>
      </c>
      <c r="H689" s="304" t="s">
        <v>598</v>
      </c>
      <c r="I689" s="303" t="s">
        <v>599</v>
      </c>
      <c r="J689" s="305" t="s">
        <v>3020</v>
      </c>
      <c r="K689" s="306">
        <v>2072919</v>
      </c>
      <c r="L689" s="268" t="s">
        <v>563</v>
      </c>
      <c r="M689" s="268"/>
      <c r="N689" s="268"/>
      <c r="O689" s="268"/>
      <c r="P689" s="270"/>
      <c r="Q689" s="270"/>
      <c r="R689" s="270"/>
      <c r="S689" s="271"/>
      <c r="T689" s="270" t="s">
        <v>600</v>
      </c>
      <c r="U689" s="272" t="s">
        <v>3020</v>
      </c>
      <c r="V689" s="268" t="s">
        <v>602</v>
      </c>
      <c r="W689" s="272"/>
      <c r="X689" s="273">
        <v>2072919</v>
      </c>
      <c r="Y689" s="273">
        <v>2072919</v>
      </c>
      <c r="Z689" s="273">
        <v>0</v>
      </c>
      <c r="AA689" s="273">
        <v>0</v>
      </c>
      <c r="AB689" s="274">
        <v>2072919</v>
      </c>
      <c r="AC689" s="274">
        <v>0</v>
      </c>
      <c r="AD689" s="269"/>
      <c r="AE689" s="269" t="s">
        <v>3021</v>
      </c>
      <c r="AF689"/>
      <c r="AG689"/>
      <c r="AH689"/>
      <c r="AI689"/>
    </row>
    <row r="690" spans="1:35" ht="33.75" x14ac:dyDescent="0.25">
      <c r="A690" s="303" t="s">
        <v>3455</v>
      </c>
      <c r="B690" s="303" t="s">
        <v>2415</v>
      </c>
      <c r="C690" s="303" t="s">
        <v>2416</v>
      </c>
      <c r="D690" s="303" t="s">
        <v>2646</v>
      </c>
      <c r="E690" s="304" t="s">
        <v>3868</v>
      </c>
      <c r="F690" s="304" t="s">
        <v>457</v>
      </c>
      <c r="G690" s="304" t="s">
        <v>597</v>
      </c>
      <c r="H690" s="304" t="s">
        <v>598</v>
      </c>
      <c r="I690" s="303" t="s">
        <v>599</v>
      </c>
      <c r="J690" s="305" t="s">
        <v>3020</v>
      </c>
      <c r="K690" s="306">
        <v>2072919</v>
      </c>
      <c r="L690" s="268" t="s">
        <v>563</v>
      </c>
      <c r="M690" s="268"/>
      <c r="N690" s="268"/>
      <c r="O690" s="268"/>
      <c r="P690" s="270"/>
      <c r="Q690" s="270"/>
      <c r="R690" s="270"/>
      <c r="S690" s="271"/>
      <c r="T690" s="270" t="s">
        <v>600</v>
      </c>
      <c r="U690" s="272" t="s">
        <v>3020</v>
      </c>
      <c r="V690" s="268" t="s">
        <v>602</v>
      </c>
      <c r="W690" s="272"/>
      <c r="X690" s="273">
        <v>2072919</v>
      </c>
      <c r="Y690" s="273">
        <v>2072919</v>
      </c>
      <c r="Z690" s="273">
        <v>0</v>
      </c>
      <c r="AA690" s="273">
        <v>0</v>
      </c>
      <c r="AB690" s="274">
        <v>2072919</v>
      </c>
      <c r="AC690" s="274">
        <v>0</v>
      </c>
      <c r="AD690" s="269"/>
      <c r="AE690" s="269" t="s">
        <v>3021</v>
      </c>
      <c r="AF690"/>
      <c r="AG690"/>
      <c r="AH690"/>
      <c r="AI690"/>
    </row>
    <row r="691" spans="1:35" ht="33.75" x14ac:dyDescent="0.25">
      <c r="A691" s="303" t="s">
        <v>3457</v>
      </c>
      <c r="B691" s="303" t="s">
        <v>2415</v>
      </c>
      <c r="C691" s="303" t="s">
        <v>2416</v>
      </c>
      <c r="D691" s="303" t="s">
        <v>2646</v>
      </c>
      <c r="E691" s="304" t="s">
        <v>3870</v>
      </c>
      <c r="F691" s="304" t="s">
        <v>457</v>
      </c>
      <c r="G691" s="304" t="s">
        <v>597</v>
      </c>
      <c r="H691" s="304" t="s">
        <v>598</v>
      </c>
      <c r="I691" s="303" t="s">
        <v>599</v>
      </c>
      <c r="J691" s="305" t="s">
        <v>3020</v>
      </c>
      <c r="K691" s="306">
        <v>2072919</v>
      </c>
      <c r="L691" s="268" t="s">
        <v>563</v>
      </c>
      <c r="M691" s="268"/>
      <c r="N691" s="268"/>
      <c r="O691" s="268"/>
      <c r="P691" s="270"/>
      <c r="Q691" s="270"/>
      <c r="R691" s="270"/>
      <c r="S691" s="271"/>
      <c r="T691" s="270" t="s">
        <v>600</v>
      </c>
      <c r="U691" s="272" t="s">
        <v>3020</v>
      </c>
      <c r="V691" s="268" t="s">
        <v>602</v>
      </c>
      <c r="W691" s="272"/>
      <c r="X691" s="273">
        <v>2072919</v>
      </c>
      <c r="Y691" s="273">
        <v>2072919</v>
      </c>
      <c r="Z691" s="273">
        <v>0</v>
      </c>
      <c r="AA691" s="273">
        <v>0</v>
      </c>
      <c r="AB691" s="274">
        <v>2072919</v>
      </c>
      <c r="AC691" s="274">
        <v>0</v>
      </c>
      <c r="AD691" s="269"/>
      <c r="AE691" s="269" t="s">
        <v>3021</v>
      </c>
      <c r="AF691"/>
      <c r="AG691"/>
      <c r="AH691"/>
      <c r="AI691"/>
    </row>
    <row r="692" spans="1:35" ht="33.75" x14ac:dyDescent="0.25">
      <c r="A692" s="303" t="s">
        <v>3459</v>
      </c>
      <c r="B692" s="303" t="s">
        <v>2415</v>
      </c>
      <c r="C692" s="303" t="s">
        <v>2416</v>
      </c>
      <c r="D692" s="303" t="s">
        <v>2646</v>
      </c>
      <c r="E692" s="304" t="s">
        <v>3872</v>
      </c>
      <c r="F692" s="304" t="s">
        <v>457</v>
      </c>
      <c r="G692" s="304" t="s">
        <v>597</v>
      </c>
      <c r="H692" s="304" t="s">
        <v>598</v>
      </c>
      <c r="I692" s="303" t="s">
        <v>599</v>
      </c>
      <c r="J692" s="305" t="s">
        <v>3020</v>
      </c>
      <c r="K692" s="306">
        <v>2072919</v>
      </c>
      <c r="L692" s="268" t="s">
        <v>563</v>
      </c>
      <c r="M692" s="268"/>
      <c r="N692" s="268"/>
      <c r="O692" s="268"/>
      <c r="P692" s="270"/>
      <c r="Q692" s="270"/>
      <c r="R692" s="270"/>
      <c r="S692" s="271"/>
      <c r="T692" s="270" t="s">
        <v>600</v>
      </c>
      <c r="U692" s="272" t="s">
        <v>3020</v>
      </c>
      <c r="V692" s="268" t="s">
        <v>602</v>
      </c>
      <c r="W692" s="272"/>
      <c r="X692" s="273">
        <v>2072919</v>
      </c>
      <c r="Y692" s="273">
        <v>2072919</v>
      </c>
      <c r="Z692" s="273">
        <v>0</v>
      </c>
      <c r="AA692" s="273">
        <v>0</v>
      </c>
      <c r="AB692" s="274">
        <v>2072919</v>
      </c>
      <c r="AC692" s="274">
        <v>0</v>
      </c>
      <c r="AD692" s="269"/>
      <c r="AE692" s="269" t="s">
        <v>3021</v>
      </c>
      <c r="AF692"/>
      <c r="AG692"/>
      <c r="AH692"/>
      <c r="AI692"/>
    </row>
    <row r="693" spans="1:35" ht="33.75" x14ac:dyDescent="0.25">
      <c r="A693" s="303" t="s">
        <v>3461</v>
      </c>
      <c r="B693" s="303" t="s">
        <v>2415</v>
      </c>
      <c r="C693" s="303" t="s">
        <v>2416</v>
      </c>
      <c r="D693" s="303" t="s">
        <v>2646</v>
      </c>
      <c r="E693" s="304" t="s">
        <v>3874</v>
      </c>
      <c r="F693" s="304" t="s">
        <v>457</v>
      </c>
      <c r="G693" s="304" t="s">
        <v>597</v>
      </c>
      <c r="H693" s="304" t="s">
        <v>598</v>
      </c>
      <c r="I693" s="303" t="s">
        <v>599</v>
      </c>
      <c r="J693" s="305" t="s">
        <v>3020</v>
      </c>
      <c r="K693" s="306">
        <v>2072919</v>
      </c>
      <c r="L693" s="268" t="s">
        <v>563</v>
      </c>
      <c r="M693" s="268"/>
      <c r="N693" s="268"/>
      <c r="O693" s="268"/>
      <c r="P693" s="270"/>
      <c r="Q693" s="270"/>
      <c r="R693" s="270"/>
      <c r="S693" s="271"/>
      <c r="T693" s="270" t="s">
        <v>600</v>
      </c>
      <c r="U693" s="272" t="s">
        <v>3020</v>
      </c>
      <c r="V693" s="268" t="s">
        <v>602</v>
      </c>
      <c r="W693" s="272"/>
      <c r="X693" s="273">
        <v>2072919</v>
      </c>
      <c r="Y693" s="273">
        <v>2072919</v>
      </c>
      <c r="Z693" s="273">
        <v>0</v>
      </c>
      <c r="AA693" s="273">
        <v>0</v>
      </c>
      <c r="AB693" s="274">
        <v>2072919</v>
      </c>
      <c r="AC693" s="274">
        <v>0</v>
      </c>
      <c r="AD693" s="269"/>
      <c r="AE693" s="269" t="s">
        <v>3021</v>
      </c>
      <c r="AF693"/>
      <c r="AG693"/>
      <c r="AH693"/>
      <c r="AI693"/>
    </row>
    <row r="694" spans="1:35" ht="33.75" x14ac:dyDescent="0.25">
      <c r="A694" s="303" t="s">
        <v>3463</v>
      </c>
      <c r="B694" s="303" t="s">
        <v>2415</v>
      </c>
      <c r="C694" s="303" t="s">
        <v>2416</v>
      </c>
      <c r="D694" s="303" t="s">
        <v>2646</v>
      </c>
      <c r="E694" s="304" t="s">
        <v>3876</v>
      </c>
      <c r="F694" s="304" t="s">
        <v>457</v>
      </c>
      <c r="G694" s="304" t="s">
        <v>597</v>
      </c>
      <c r="H694" s="304" t="s">
        <v>598</v>
      </c>
      <c r="I694" s="303" t="s">
        <v>599</v>
      </c>
      <c r="J694" s="305" t="s">
        <v>3020</v>
      </c>
      <c r="K694" s="306">
        <v>2072919</v>
      </c>
      <c r="L694" s="268" t="s">
        <v>563</v>
      </c>
      <c r="M694" s="268"/>
      <c r="N694" s="268"/>
      <c r="O694" s="268"/>
      <c r="P694" s="270"/>
      <c r="Q694" s="270"/>
      <c r="R694" s="270"/>
      <c r="S694" s="271"/>
      <c r="T694" s="270" t="s">
        <v>600</v>
      </c>
      <c r="U694" s="272" t="s">
        <v>3020</v>
      </c>
      <c r="V694" s="268" t="s">
        <v>602</v>
      </c>
      <c r="W694" s="272"/>
      <c r="X694" s="273">
        <v>2072919</v>
      </c>
      <c r="Y694" s="273">
        <v>2072919</v>
      </c>
      <c r="Z694" s="273">
        <v>0</v>
      </c>
      <c r="AA694" s="273">
        <v>0</v>
      </c>
      <c r="AB694" s="274">
        <v>2072919</v>
      </c>
      <c r="AC694" s="274">
        <v>0</v>
      </c>
      <c r="AD694" s="269"/>
      <c r="AE694" s="269" t="s">
        <v>3021</v>
      </c>
      <c r="AF694"/>
      <c r="AG694"/>
      <c r="AH694"/>
      <c r="AI694"/>
    </row>
    <row r="695" spans="1:35" ht="33.75" x14ac:dyDescent="0.25">
      <c r="A695" s="303" t="s">
        <v>3465</v>
      </c>
      <c r="B695" s="303" t="s">
        <v>2415</v>
      </c>
      <c r="C695" s="303" t="s">
        <v>2416</v>
      </c>
      <c r="D695" s="303" t="s">
        <v>2646</v>
      </c>
      <c r="E695" s="304" t="s">
        <v>3878</v>
      </c>
      <c r="F695" s="304" t="s">
        <v>457</v>
      </c>
      <c r="G695" s="304" t="s">
        <v>597</v>
      </c>
      <c r="H695" s="304" t="s">
        <v>598</v>
      </c>
      <c r="I695" s="303" t="s">
        <v>599</v>
      </c>
      <c r="J695" s="305" t="s">
        <v>3020</v>
      </c>
      <c r="K695" s="306">
        <v>2072919</v>
      </c>
      <c r="L695" s="268" t="s">
        <v>563</v>
      </c>
      <c r="M695" s="268"/>
      <c r="N695" s="268"/>
      <c r="O695" s="268"/>
      <c r="P695" s="270"/>
      <c r="Q695" s="270"/>
      <c r="R695" s="270"/>
      <c r="S695" s="271"/>
      <c r="T695" s="270" t="s">
        <v>600</v>
      </c>
      <c r="U695" s="272" t="s">
        <v>3020</v>
      </c>
      <c r="V695" s="268" t="s">
        <v>602</v>
      </c>
      <c r="W695" s="272"/>
      <c r="X695" s="273">
        <v>2072919</v>
      </c>
      <c r="Y695" s="273">
        <v>2072919</v>
      </c>
      <c r="Z695" s="273">
        <v>0</v>
      </c>
      <c r="AA695" s="273">
        <v>0</v>
      </c>
      <c r="AB695" s="274">
        <v>2072919</v>
      </c>
      <c r="AC695" s="274">
        <v>0</v>
      </c>
      <c r="AD695" s="269"/>
      <c r="AE695" s="269" t="s">
        <v>3021</v>
      </c>
      <c r="AF695"/>
      <c r="AG695"/>
      <c r="AH695"/>
      <c r="AI695"/>
    </row>
    <row r="696" spans="1:35" ht="33.75" x14ac:dyDescent="0.25">
      <c r="A696" s="303" t="s">
        <v>3467</v>
      </c>
      <c r="B696" s="303" t="s">
        <v>2415</v>
      </c>
      <c r="C696" s="303" t="s">
        <v>2416</v>
      </c>
      <c r="D696" s="303" t="s">
        <v>2646</v>
      </c>
      <c r="E696" s="304" t="s">
        <v>3880</v>
      </c>
      <c r="F696" s="304" t="s">
        <v>457</v>
      </c>
      <c r="G696" s="304" t="s">
        <v>597</v>
      </c>
      <c r="H696" s="304" t="s">
        <v>598</v>
      </c>
      <c r="I696" s="303" t="s">
        <v>599</v>
      </c>
      <c r="J696" s="305" t="s">
        <v>3020</v>
      </c>
      <c r="K696" s="306">
        <v>2072919</v>
      </c>
      <c r="L696" s="268" t="s">
        <v>563</v>
      </c>
      <c r="M696" s="268"/>
      <c r="N696" s="268"/>
      <c r="O696" s="268"/>
      <c r="P696" s="270"/>
      <c r="Q696" s="270"/>
      <c r="R696" s="270"/>
      <c r="S696" s="271"/>
      <c r="T696" s="270" t="s">
        <v>600</v>
      </c>
      <c r="U696" s="272" t="s">
        <v>3020</v>
      </c>
      <c r="V696" s="268" t="s">
        <v>602</v>
      </c>
      <c r="W696" s="272"/>
      <c r="X696" s="273">
        <v>2072919</v>
      </c>
      <c r="Y696" s="273">
        <v>2072919</v>
      </c>
      <c r="Z696" s="273">
        <v>0</v>
      </c>
      <c r="AA696" s="273">
        <v>0</v>
      </c>
      <c r="AB696" s="274">
        <v>2072919</v>
      </c>
      <c r="AC696" s="274">
        <v>0</v>
      </c>
      <c r="AD696" s="269"/>
      <c r="AE696" s="269" t="s">
        <v>3021</v>
      </c>
      <c r="AF696"/>
      <c r="AG696"/>
      <c r="AH696"/>
      <c r="AI696"/>
    </row>
    <row r="697" spans="1:35" ht="33.75" x14ac:dyDescent="0.25">
      <c r="A697" s="303" t="s">
        <v>3469</v>
      </c>
      <c r="B697" s="303" t="s">
        <v>2415</v>
      </c>
      <c r="C697" s="303" t="s">
        <v>2416</v>
      </c>
      <c r="D697" s="303" t="s">
        <v>2646</v>
      </c>
      <c r="E697" s="304" t="s">
        <v>3882</v>
      </c>
      <c r="F697" s="304" t="s">
        <v>457</v>
      </c>
      <c r="G697" s="304" t="s">
        <v>597</v>
      </c>
      <c r="H697" s="304" t="s">
        <v>598</v>
      </c>
      <c r="I697" s="303" t="s">
        <v>599</v>
      </c>
      <c r="J697" s="305" t="s">
        <v>3020</v>
      </c>
      <c r="K697" s="306">
        <v>2072919</v>
      </c>
      <c r="L697" s="268" t="s">
        <v>563</v>
      </c>
      <c r="M697" s="268"/>
      <c r="N697" s="268"/>
      <c r="O697" s="268"/>
      <c r="P697" s="270"/>
      <c r="Q697" s="270"/>
      <c r="R697" s="270"/>
      <c r="S697" s="271"/>
      <c r="T697" s="270" t="s">
        <v>600</v>
      </c>
      <c r="U697" s="272" t="s">
        <v>3020</v>
      </c>
      <c r="V697" s="268" t="s">
        <v>602</v>
      </c>
      <c r="W697" s="272"/>
      <c r="X697" s="273">
        <v>2072919</v>
      </c>
      <c r="Y697" s="273">
        <v>2072919</v>
      </c>
      <c r="Z697" s="273">
        <v>0</v>
      </c>
      <c r="AA697" s="273">
        <v>0</v>
      </c>
      <c r="AB697" s="274">
        <v>2072919</v>
      </c>
      <c r="AC697" s="274">
        <v>0</v>
      </c>
      <c r="AD697" s="269"/>
      <c r="AE697" s="269" t="s">
        <v>3021</v>
      </c>
      <c r="AF697"/>
      <c r="AG697"/>
      <c r="AH697"/>
      <c r="AI697"/>
    </row>
    <row r="698" spans="1:35" ht="33.75" x14ac:dyDescent="0.25">
      <c r="A698" s="303" t="s">
        <v>3471</v>
      </c>
      <c r="B698" s="303" t="s">
        <v>2415</v>
      </c>
      <c r="C698" s="303" t="s">
        <v>2416</v>
      </c>
      <c r="D698" s="303" t="s">
        <v>2646</v>
      </c>
      <c r="E698" s="304" t="s">
        <v>3884</v>
      </c>
      <c r="F698" s="304" t="s">
        <v>457</v>
      </c>
      <c r="G698" s="304" t="s">
        <v>597</v>
      </c>
      <c r="H698" s="304" t="s">
        <v>598</v>
      </c>
      <c r="I698" s="303" t="s">
        <v>599</v>
      </c>
      <c r="J698" s="305" t="s">
        <v>3020</v>
      </c>
      <c r="K698" s="306">
        <v>2072919</v>
      </c>
      <c r="L698" s="268" t="s">
        <v>563</v>
      </c>
      <c r="M698" s="268"/>
      <c r="N698" s="268"/>
      <c r="O698" s="268"/>
      <c r="P698" s="270"/>
      <c r="Q698" s="270"/>
      <c r="R698" s="270"/>
      <c r="S698" s="271"/>
      <c r="T698" s="270" t="s">
        <v>600</v>
      </c>
      <c r="U698" s="272" t="s">
        <v>3020</v>
      </c>
      <c r="V698" s="268" t="s">
        <v>602</v>
      </c>
      <c r="W698" s="272"/>
      <c r="X698" s="273">
        <v>2072919</v>
      </c>
      <c r="Y698" s="273">
        <v>2072919</v>
      </c>
      <c r="Z698" s="273">
        <v>0</v>
      </c>
      <c r="AA698" s="273">
        <v>0</v>
      </c>
      <c r="AB698" s="274">
        <v>2072919</v>
      </c>
      <c r="AC698" s="274">
        <v>0</v>
      </c>
      <c r="AD698" s="269"/>
      <c r="AE698" s="269" t="s">
        <v>3021</v>
      </c>
      <c r="AF698"/>
      <c r="AG698"/>
      <c r="AH698"/>
      <c r="AI698"/>
    </row>
    <row r="699" spans="1:35" ht="33.75" x14ac:dyDescent="0.25">
      <c r="A699" s="303" t="s">
        <v>3473</v>
      </c>
      <c r="B699" s="303" t="s">
        <v>2415</v>
      </c>
      <c r="C699" s="303" t="s">
        <v>2416</v>
      </c>
      <c r="D699" s="303" t="s">
        <v>2646</v>
      </c>
      <c r="E699" s="304" t="s">
        <v>3886</v>
      </c>
      <c r="F699" s="304" t="s">
        <v>457</v>
      </c>
      <c r="G699" s="304" t="s">
        <v>597</v>
      </c>
      <c r="H699" s="304" t="s">
        <v>598</v>
      </c>
      <c r="I699" s="303" t="s">
        <v>599</v>
      </c>
      <c r="J699" s="305" t="s">
        <v>3020</v>
      </c>
      <c r="K699" s="306">
        <v>2072919</v>
      </c>
      <c r="L699" s="268" t="s">
        <v>563</v>
      </c>
      <c r="M699" s="268"/>
      <c r="N699" s="268"/>
      <c r="O699" s="268"/>
      <c r="P699" s="270"/>
      <c r="Q699" s="270"/>
      <c r="R699" s="270"/>
      <c r="S699" s="271"/>
      <c r="T699" s="270" t="s">
        <v>600</v>
      </c>
      <c r="U699" s="272" t="s">
        <v>3020</v>
      </c>
      <c r="V699" s="268" t="s">
        <v>602</v>
      </c>
      <c r="W699" s="272"/>
      <c r="X699" s="273">
        <v>2072919</v>
      </c>
      <c r="Y699" s="273">
        <v>2072919</v>
      </c>
      <c r="Z699" s="273">
        <v>0</v>
      </c>
      <c r="AA699" s="273">
        <v>0</v>
      </c>
      <c r="AB699" s="274">
        <v>2072919</v>
      </c>
      <c r="AC699" s="274">
        <v>0</v>
      </c>
      <c r="AD699" s="269"/>
      <c r="AE699" s="269" t="s">
        <v>3021</v>
      </c>
      <c r="AF699"/>
      <c r="AG699"/>
      <c r="AH699"/>
      <c r="AI699"/>
    </row>
    <row r="700" spans="1:35" ht="33.75" x14ac:dyDescent="0.25">
      <c r="A700" s="303" t="s">
        <v>3475</v>
      </c>
      <c r="B700" s="303" t="s">
        <v>2415</v>
      </c>
      <c r="C700" s="303" t="s">
        <v>2416</v>
      </c>
      <c r="D700" s="303" t="s">
        <v>2646</v>
      </c>
      <c r="E700" s="304" t="s">
        <v>3888</v>
      </c>
      <c r="F700" s="304" t="s">
        <v>457</v>
      </c>
      <c r="G700" s="304" t="s">
        <v>597</v>
      </c>
      <c r="H700" s="304" t="s">
        <v>598</v>
      </c>
      <c r="I700" s="303" t="s">
        <v>599</v>
      </c>
      <c r="J700" s="305" t="s">
        <v>3020</v>
      </c>
      <c r="K700" s="306">
        <v>2072919</v>
      </c>
      <c r="L700" s="268" t="s">
        <v>563</v>
      </c>
      <c r="M700" s="268"/>
      <c r="N700" s="268"/>
      <c r="O700" s="268"/>
      <c r="P700" s="270"/>
      <c r="Q700" s="270"/>
      <c r="R700" s="270"/>
      <c r="S700" s="271"/>
      <c r="T700" s="270" t="s">
        <v>600</v>
      </c>
      <c r="U700" s="272" t="s">
        <v>3020</v>
      </c>
      <c r="V700" s="268" t="s">
        <v>602</v>
      </c>
      <c r="W700" s="272"/>
      <c r="X700" s="273">
        <v>2072919</v>
      </c>
      <c r="Y700" s="273">
        <v>2072919</v>
      </c>
      <c r="Z700" s="273">
        <v>0</v>
      </c>
      <c r="AA700" s="273">
        <v>0</v>
      </c>
      <c r="AB700" s="274">
        <v>2072919</v>
      </c>
      <c r="AC700" s="274">
        <v>0</v>
      </c>
      <c r="AD700" s="269"/>
      <c r="AE700" s="269" t="s">
        <v>3021</v>
      </c>
      <c r="AF700"/>
      <c r="AG700"/>
      <c r="AH700"/>
      <c r="AI700"/>
    </row>
    <row r="701" spans="1:35" ht="33.75" x14ac:dyDescent="0.25">
      <c r="A701" s="303" t="s">
        <v>3477</v>
      </c>
      <c r="B701" s="303" t="s">
        <v>2415</v>
      </c>
      <c r="C701" s="303" t="s">
        <v>2416</v>
      </c>
      <c r="D701" s="303" t="s">
        <v>2646</v>
      </c>
      <c r="E701" s="304" t="s">
        <v>3890</v>
      </c>
      <c r="F701" s="304" t="s">
        <v>457</v>
      </c>
      <c r="G701" s="304" t="s">
        <v>597</v>
      </c>
      <c r="H701" s="304" t="s">
        <v>598</v>
      </c>
      <c r="I701" s="303" t="s">
        <v>599</v>
      </c>
      <c r="J701" s="305" t="s">
        <v>3020</v>
      </c>
      <c r="K701" s="306">
        <v>2072919</v>
      </c>
      <c r="L701" s="268" t="s">
        <v>563</v>
      </c>
      <c r="M701" s="268"/>
      <c r="N701" s="268"/>
      <c r="O701" s="268"/>
      <c r="P701" s="270"/>
      <c r="Q701" s="270"/>
      <c r="R701" s="270"/>
      <c r="S701" s="271"/>
      <c r="T701" s="270" t="s">
        <v>600</v>
      </c>
      <c r="U701" s="272" t="s">
        <v>3020</v>
      </c>
      <c r="V701" s="268" t="s">
        <v>602</v>
      </c>
      <c r="W701" s="272"/>
      <c r="X701" s="273">
        <v>2072919</v>
      </c>
      <c r="Y701" s="273">
        <v>2072919</v>
      </c>
      <c r="Z701" s="273">
        <v>0</v>
      </c>
      <c r="AA701" s="273">
        <v>0</v>
      </c>
      <c r="AB701" s="274">
        <v>2072919</v>
      </c>
      <c r="AC701" s="274">
        <v>0</v>
      </c>
      <c r="AD701" s="269"/>
      <c r="AE701" s="269" t="s">
        <v>3021</v>
      </c>
      <c r="AF701"/>
      <c r="AG701"/>
      <c r="AH701"/>
      <c r="AI701"/>
    </row>
    <row r="702" spans="1:35" ht="33.75" x14ac:dyDescent="0.25">
      <c r="A702" s="303" t="s">
        <v>3479</v>
      </c>
      <c r="B702" s="303" t="s">
        <v>2415</v>
      </c>
      <c r="C702" s="303" t="s">
        <v>2416</v>
      </c>
      <c r="D702" s="303" t="s">
        <v>2646</v>
      </c>
      <c r="E702" s="304" t="s">
        <v>3892</v>
      </c>
      <c r="F702" s="304" t="s">
        <v>457</v>
      </c>
      <c r="G702" s="304" t="s">
        <v>597</v>
      </c>
      <c r="H702" s="304" t="s">
        <v>598</v>
      </c>
      <c r="I702" s="303" t="s">
        <v>599</v>
      </c>
      <c r="J702" s="305" t="s">
        <v>3020</v>
      </c>
      <c r="K702" s="306">
        <v>2072919</v>
      </c>
      <c r="L702" s="268" t="s">
        <v>563</v>
      </c>
      <c r="M702" s="268"/>
      <c r="N702" s="268"/>
      <c r="O702" s="268"/>
      <c r="P702" s="270"/>
      <c r="Q702" s="270"/>
      <c r="R702" s="270"/>
      <c r="S702" s="271"/>
      <c r="T702" s="270" t="s">
        <v>600</v>
      </c>
      <c r="U702" s="272" t="s">
        <v>3020</v>
      </c>
      <c r="V702" s="268" t="s">
        <v>602</v>
      </c>
      <c r="W702" s="272"/>
      <c r="X702" s="273">
        <v>2072919</v>
      </c>
      <c r="Y702" s="273">
        <v>2072919</v>
      </c>
      <c r="Z702" s="273">
        <v>0</v>
      </c>
      <c r="AA702" s="273">
        <v>0</v>
      </c>
      <c r="AB702" s="274">
        <v>2072919</v>
      </c>
      <c r="AC702" s="274">
        <v>0</v>
      </c>
      <c r="AD702" s="269"/>
      <c r="AE702" s="269" t="s">
        <v>3021</v>
      </c>
      <c r="AF702"/>
      <c r="AG702"/>
      <c r="AH702"/>
      <c r="AI702"/>
    </row>
    <row r="703" spans="1:35" ht="33.75" x14ac:dyDescent="0.25">
      <c r="A703" s="303" t="s">
        <v>3481</v>
      </c>
      <c r="B703" s="303" t="s">
        <v>2415</v>
      </c>
      <c r="C703" s="303" t="s">
        <v>2416</v>
      </c>
      <c r="D703" s="303" t="s">
        <v>2646</v>
      </c>
      <c r="E703" s="304" t="s">
        <v>3894</v>
      </c>
      <c r="F703" s="304" t="s">
        <v>457</v>
      </c>
      <c r="G703" s="304" t="s">
        <v>597</v>
      </c>
      <c r="H703" s="304" t="s">
        <v>598</v>
      </c>
      <c r="I703" s="303" t="s">
        <v>599</v>
      </c>
      <c r="J703" s="305" t="s">
        <v>3020</v>
      </c>
      <c r="K703" s="306">
        <v>2072919</v>
      </c>
      <c r="L703" s="268" t="s">
        <v>563</v>
      </c>
      <c r="M703" s="268"/>
      <c r="N703" s="268"/>
      <c r="O703" s="268"/>
      <c r="P703" s="270"/>
      <c r="Q703" s="270"/>
      <c r="R703" s="270"/>
      <c r="S703" s="271"/>
      <c r="T703" s="270" t="s">
        <v>600</v>
      </c>
      <c r="U703" s="272" t="s">
        <v>3020</v>
      </c>
      <c r="V703" s="268" t="s">
        <v>602</v>
      </c>
      <c r="W703" s="272"/>
      <c r="X703" s="273">
        <v>2072919</v>
      </c>
      <c r="Y703" s="273">
        <v>2072919</v>
      </c>
      <c r="Z703" s="273">
        <v>0</v>
      </c>
      <c r="AA703" s="273">
        <v>0</v>
      </c>
      <c r="AB703" s="274">
        <v>2072919</v>
      </c>
      <c r="AC703" s="274">
        <v>0</v>
      </c>
      <c r="AD703" s="269"/>
      <c r="AE703" s="269" t="s">
        <v>3021</v>
      </c>
      <c r="AF703"/>
      <c r="AG703"/>
      <c r="AH703"/>
      <c r="AI703"/>
    </row>
    <row r="704" spans="1:35" ht="33.75" x14ac:dyDescent="0.25">
      <c r="A704" s="303" t="s">
        <v>3483</v>
      </c>
      <c r="B704" s="303" t="s">
        <v>2415</v>
      </c>
      <c r="C704" s="303" t="s">
        <v>2416</v>
      </c>
      <c r="D704" s="303" t="s">
        <v>2646</v>
      </c>
      <c r="E704" s="304" t="s">
        <v>3896</v>
      </c>
      <c r="F704" s="304" t="s">
        <v>457</v>
      </c>
      <c r="G704" s="304" t="s">
        <v>597</v>
      </c>
      <c r="H704" s="304" t="s">
        <v>598</v>
      </c>
      <c r="I704" s="303" t="s">
        <v>599</v>
      </c>
      <c r="J704" s="305" t="s">
        <v>3020</v>
      </c>
      <c r="K704" s="306">
        <v>2072919</v>
      </c>
      <c r="L704" s="268" t="s">
        <v>563</v>
      </c>
      <c r="M704" s="268"/>
      <c r="N704" s="268"/>
      <c r="O704" s="268"/>
      <c r="P704" s="270"/>
      <c r="Q704" s="270"/>
      <c r="R704" s="270"/>
      <c r="S704" s="271"/>
      <c r="T704" s="270" t="s">
        <v>600</v>
      </c>
      <c r="U704" s="272" t="s">
        <v>3020</v>
      </c>
      <c r="V704" s="268" t="s">
        <v>602</v>
      </c>
      <c r="W704" s="272"/>
      <c r="X704" s="273">
        <v>2072919</v>
      </c>
      <c r="Y704" s="273">
        <v>2072919</v>
      </c>
      <c r="Z704" s="273">
        <v>0</v>
      </c>
      <c r="AA704" s="273">
        <v>0</v>
      </c>
      <c r="AB704" s="274">
        <v>2072919</v>
      </c>
      <c r="AC704" s="274">
        <v>0</v>
      </c>
      <c r="AD704" s="269"/>
      <c r="AE704" s="269" t="s">
        <v>3021</v>
      </c>
      <c r="AF704"/>
      <c r="AG704"/>
      <c r="AH704"/>
      <c r="AI704"/>
    </row>
    <row r="705" spans="1:35" ht="33.75" x14ac:dyDescent="0.25">
      <c r="A705" s="303" t="s">
        <v>3485</v>
      </c>
      <c r="B705" s="303" t="s">
        <v>2415</v>
      </c>
      <c r="C705" s="303" t="s">
        <v>2416</v>
      </c>
      <c r="D705" s="303" t="s">
        <v>2646</v>
      </c>
      <c r="E705" s="304" t="s">
        <v>3898</v>
      </c>
      <c r="F705" s="304" t="s">
        <v>457</v>
      </c>
      <c r="G705" s="304" t="s">
        <v>597</v>
      </c>
      <c r="H705" s="304" t="s">
        <v>598</v>
      </c>
      <c r="I705" s="303" t="s">
        <v>599</v>
      </c>
      <c r="J705" s="305" t="s">
        <v>3020</v>
      </c>
      <c r="K705" s="306">
        <v>2072919</v>
      </c>
      <c r="L705" s="268" t="s">
        <v>563</v>
      </c>
      <c r="M705" s="268"/>
      <c r="N705" s="268"/>
      <c r="O705" s="268"/>
      <c r="P705" s="270"/>
      <c r="Q705" s="270"/>
      <c r="R705" s="270"/>
      <c r="S705" s="271"/>
      <c r="T705" s="270" t="s">
        <v>600</v>
      </c>
      <c r="U705" s="272" t="s">
        <v>3020</v>
      </c>
      <c r="V705" s="268" t="s">
        <v>602</v>
      </c>
      <c r="W705" s="272"/>
      <c r="X705" s="273">
        <v>2072919</v>
      </c>
      <c r="Y705" s="273">
        <v>2072919</v>
      </c>
      <c r="Z705" s="273">
        <v>0</v>
      </c>
      <c r="AA705" s="273">
        <v>0</v>
      </c>
      <c r="AB705" s="274">
        <v>2072919</v>
      </c>
      <c r="AC705" s="274">
        <v>0</v>
      </c>
      <c r="AD705" s="269"/>
      <c r="AE705" s="269" t="s">
        <v>3021</v>
      </c>
      <c r="AF705"/>
      <c r="AG705"/>
      <c r="AH705"/>
      <c r="AI705"/>
    </row>
    <row r="706" spans="1:35" ht="33.75" x14ac:dyDescent="0.25">
      <c r="A706" s="303" t="s">
        <v>3487</v>
      </c>
      <c r="B706" s="303" t="s">
        <v>2415</v>
      </c>
      <c r="C706" s="303" t="s">
        <v>2416</v>
      </c>
      <c r="D706" s="303" t="s">
        <v>2646</v>
      </c>
      <c r="E706" s="304" t="s">
        <v>3900</v>
      </c>
      <c r="F706" s="304" t="s">
        <v>457</v>
      </c>
      <c r="G706" s="304" t="s">
        <v>597</v>
      </c>
      <c r="H706" s="304" t="s">
        <v>598</v>
      </c>
      <c r="I706" s="303" t="s">
        <v>599</v>
      </c>
      <c r="J706" s="305" t="s">
        <v>3020</v>
      </c>
      <c r="K706" s="306">
        <v>2072919</v>
      </c>
      <c r="L706" s="268" t="s">
        <v>563</v>
      </c>
      <c r="M706" s="268"/>
      <c r="N706" s="268"/>
      <c r="O706" s="268"/>
      <c r="P706" s="270"/>
      <c r="Q706" s="270"/>
      <c r="R706" s="270"/>
      <c r="S706" s="271"/>
      <c r="T706" s="270" t="s">
        <v>600</v>
      </c>
      <c r="U706" s="272" t="s">
        <v>3020</v>
      </c>
      <c r="V706" s="268" t="s">
        <v>602</v>
      </c>
      <c r="W706" s="272"/>
      <c r="X706" s="273">
        <v>2072919</v>
      </c>
      <c r="Y706" s="273">
        <v>2072919</v>
      </c>
      <c r="Z706" s="273">
        <v>0</v>
      </c>
      <c r="AA706" s="273">
        <v>0</v>
      </c>
      <c r="AB706" s="274">
        <v>2072919</v>
      </c>
      <c r="AC706" s="274">
        <v>0</v>
      </c>
      <c r="AD706" s="269"/>
      <c r="AE706" s="269" t="s">
        <v>3021</v>
      </c>
      <c r="AF706"/>
      <c r="AG706"/>
      <c r="AH706"/>
      <c r="AI706"/>
    </row>
    <row r="707" spans="1:35" ht="33.75" x14ac:dyDescent="0.25">
      <c r="A707" s="303" t="s">
        <v>3489</v>
      </c>
      <c r="B707" s="303" t="s">
        <v>2415</v>
      </c>
      <c r="C707" s="303" t="s">
        <v>2416</v>
      </c>
      <c r="D707" s="303" t="s">
        <v>2646</v>
      </c>
      <c r="E707" s="304" t="s">
        <v>3902</v>
      </c>
      <c r="F707" s="304" t="s">
        <v>457</v>
      </c>
      <c r="G707" s="304" t="s">
        <v>597</v>
      </c>
      <c r="H707" s="304" t="s">
        <v>598</v>
      </c>
      <c r="I707" s="303" t="s">
        <v>599</v>
      </c>
      <c r="J707" s="305" t="s">
        <v>3020</v>
      </c>
      <c r="K707" s="306">
        <v>2072919</v>
      </c>
      <c r="L707" s="268" t="s">
        <v>563</v>
      </c>
      <c r="M707" s="268"/>
      <c r="N707" s="268"/>
      <c r="O707" s="268"/>
      <c r="P707" s="270"/>
      <c r="Q707" s="270"/>
      <c r="R707" s="270"/>
      <c r="S707" s="271"/>
      <c r="T707" s="270" t="s">
        <v>600</v>
      </c>
      <c r="U707" s="272" t="s">
        <v>3020</v>
      </c>
      <c r="V707" s="268" t="s">
        <v>602</v>
      </c>
      <c r="W707" s="272"/>
      <c r="X707" s="273">
        <v>2072919</v>
      </c>
      <c r="Y707" s="273">
        <v>2072919</v>
      </c>
      <c r="Z707" s="273">
        <v>0</v>
      </c>
      <c r="AA707" s="273">
        <v>0</v>
      </c>
      <c r="AB707" s="274">
        <v>2072919</v>
      </c>
      <c r="AC707" s="274">
        <v>0</v>
      </c>
      <c r="AD707" s="269"/>
      <c r="AE707" s="269" t="s">
        <v>3021</v>
      </c>
      <c r="AF707"/>
      <c r="AG707"/>
      <c r="AH707"/>
      <c r="AI707"/>
    </row>
    <row r="708" spans="1:35" ht="33.75" x14ac:dyDescent="0.25">
      <c r="A708" s="303" t="s">
        <v>3491</v>
      </c>
      <c r="B708" s="303" t="s">
        <v>2415</v>
      </c>
      <c r="C708" s="303" t="s">
        <v>2416</v>
      </c>
      <c r="D708" s="303" t="s">
        <v>2646</v>
      </c>
      <c r="E708" s="304" t="s">
        <v>3904</v>
      </c>
      <c r="F708" s="304" t="s">
        <v>457</v>
      </c>
      <c r="G708" s="304" t="s">
        <v>597</v>
      </c>
      <c r="H708" s="304" t="s">
        <v>598</v>
      </c>
      <c r="I708" s="303" t="s">
        <v>599</v>
      </c>
      <c r="J708" s="305" t="s">
        <v>3020</v>
      </c>
      <c r="K708" s="306">
        <v>2072919</v>
      </c>
      <c r="L708" s="268" t="s">
        <v>563</v>
      </c>
      <c r="M708" s="268"/>
      <c r="N708" s="268"/>
      <c r="O708" s="268"/>
      <c r="P708" s="270"/>
      <c r="Q708" s="270"/>
      <c r="R708" s="270"/>
      <c r="S708" s="271"/>
      <c r="T708" s="270" t="s">
        <v>600</v>
      </c>
      <c r="U708" s="272" t="s">
        <v>3020</v>
      </c>
      <c r="V708" s="268" t="s">
        <v>602</v>
      </c>
      <c r="W708" s="272"/>
      <c r="X708" s="273">
        <v>2072919</v>
      </c>
      <c r="Y708" s="273">
        <v>2072919</v>
      </c>
      <c r="Z708" s="273">
        <v>0</v>
      </c>
      <c r="AA708" s="273">
        <v>0</v>
      </c>
      <c r="AB708" s="274">
        <v>2072919</v>
      </c>
      <c r="AC708" s="274">
        <v>0</v>
      </c>
      <c r="AD708" s="269"/>
      <c r="AE708" s="269" t="s">
        <v>3021</v>
      </c>
      <c r="AF708"/>
      <c r="AG708"/>
      <c r="AH708"/>
      <c r="AI708"/>
    </row>
    <row r="709" spans="1:35" ht="33.75" x14ac:dyDescent="0.25">
      <c r="A709" s="303" t="s">
        <v>3493</v>
      </c>
      <c r="B709" s="303" t="s">
        <v>2415</v>
      </c>
      <c r="C709" s="303" t="s">
        <v>2416</v>
      </c>
      <c r="D709" s="303" t="s">
        <v>2646</v>
      </c>
      <c r="E709" s="304" t="s">
        <v>3906</v>
      </c>
      <c r="F709" s="304" t="s">
        <v>457</v>
      </c>
      <c r="G709" s="304" t="s">
        <v>597</v>
      </c>
      <c r="H709" s="304" t="s">
        <v>598</v>
      </c>
      <c r="I709" s="303" t="s">
        <v>599</v>
      </c>
      <c r="J709" s="305" t="s">
        <v>3020</v>
      </c>
      <c r="K709" s="306">
        <v>2072919</v>
      </c>
      <c r="L709" s="268" t="s">
        <v>563</v>
      </c>
      <c r="M709" s="268"/>
      <c r="N709" s="268"/>
      <c r="O709" s="268"/>
      <c r="P709" s="270"/>
      <c r="Q709" s="270"/>
      <c r="R709" s="270"/>
      <c r="S709" s="271"/>
      <c r="T709" s="270" t="s">
        <v>600</v>
      </c>
      <c r="U709" s="272" t="s">
        <v>3020</v>
      </c>
      <c r="V709" s="268" t="s">
        <v>602</v>
      </c>
      <c r="W709" s="272"/>
      <c r="X709" s="273">
        <v>2072919</v>
      </c>
      <c r="Y709" s="273">
        <v>2072919</v>
      </c>
      <c r="Z709" s="273">
        <v>0</v>
      </c>
      <c r="AA709" s="273">
        <v>0</v>
      </c>
      <c r="AB709" s="274">
        <v>2072919</v>
      </c>
      <c r="AC709" s="274">
        <v>0</v>
      </c>
      <c r="AD709" s="269"/>
      <c r="AE709" s="269" t="s">
        <v>3021</v>
      </c>
      <c r="AF709"/>
      <c r="AG709"/>
      <c r="AH709"/>
      <c r="AI709"/>
    </row>
    <row r="710" spans="1:35" ht="33.75" x14ac:dyDescent="0.25">
      <c r="A710" s="303" t="s">
        <v>3495</v>
      </c>
      <c r="B710" s="303" t="s">
        <v>2415</v>
      </c>
      <c r="C710" s="303" t="s">
        <v>2416</v>
      </c>
      <c r="D710" s="303" t="s">
        <v>2646</v>
      </c>
      <c r="E710" s="304" t="s">
        <v>3908</v>
      </c>
      <c r="F710" s="304" t="s">
        <v>457</v>
      </c>
      <c r="G710" s="304" t="s">
        <v>597</v>
      </c>
      <c r="H710" s="304" t="s">
        <v>598</v>
      </c>
      <c r="I710" s="303" t="s">
        <v>599</v>
      </c>
      <c r="J710" s="305" t="s">
        <v>3020</v>
      </c>
      <c r="K710" s="306">
        <v>2072919</v>
      </c>
      <c r="L710" s="268" t="s">
        <v>563</v>
      </c>
      <c r="M710" s="268"/>
      <c r="N710" s="268"/>
      <c r="O710" s="268"/>
      <c r="P710" s="270"/>
      <c r="Q710" s="270"/>
      <c r="R710" s="270"/>
      <c r="S710" s="271"/>
      <c r="T710" s="270" t="s">
        <v>600</v>
      </c>
      <c r="U710" s="272" t="s">
        <v>3020</v>
      </c>
      <c r="V710" s="268" t="s">
        <v>602</v>
      </c>
      <c r="W710" s="272"/>
      <c r="X710" s="273">
        <v>2072919</v>
      </c>
      <c r="Y710" s="273">
        <v>2072919</v>
      </c>
      <c r="Z710" s="273">
        <v>0</v>
      </c>
      <c r="AA710" s="273">
        <v>0</v>
      </c>
      <c r="AB710" s="274">
        <v>2072919</v>
      </c>
      <c r="AC710" s="274">
        <v>0</v>
      </c>
      <c r="AD710" s="269"/>
      <c r="AE710" s="269" t="s">
        <v>3021</v>
      </c>
      <c r="AF710"/>
      <c r="AG710"/>
      <c r="AH710"/>
      <c r="AI710"/>
    </row>
    <row r="711" spans="1:35" ht="33.75" x14ac:dyDescent="0.25">
      <c r="A711" s="303" t="s">
        <v>3497</v>
      </c>
      <c r="B711" s="303" t="s">
        <v>2415</v>
      </c>
      <c r="C711" s="303" t="s">
        <v>2416</v>
      </c>
      <c r="D711" s="303" t="s">
        <v>2646</v>
      </c>
      <c r="E711" s="304" t="s">
        <v>3910</v>
      </c>
      <c r="F711" s="304" t="s">
        <v>457</v>
      </c>
      <c r="G711" s="304" t="s">
        <v>597</v>
      </c>
      <c r="H711" s="304" t="s">
        <v>598</v>
      </c>
      <c r="I711" s="303" t="s">
        <v>599</v>
      </c>
      <c r="J711" s="305" t="s">
        <v>3020</v>
      </c>
      <c r="K711" s="306">
        <v>2072919</v>
      </c>
      <c r="L711" s="268" t="s">
        <v>563</v>
      </c>
      <c r="M711" s="268"/>
      <c r="N711" s="268"/>
      <c r="O711" s="268"/>
      <c r="P711" s="270"/>
      <c r="Q711" s="270"/>
      <c r="R711" s="270"/>
      <c r="S711" s="271"/>
      <c r="T711" s="270" t="s">
        <v>600</v>
      </c>
      <c r="U711" s="272" t="s">
        <v>3020</v>
      </c>
      <c r="V711" s="268" t="s">
        <v>602</v>
      </c>
      <c r="W711" s="272"/>
      <c r="X711" s="273">
        <v>2072919</v>
      </c>
      <c r="Y711" s="273">
        <v>2072919</v>
      </c>
      <c r="Z711" s="273">
        <v>0</v>
      </c>
      <c r="AA711" s="273">
        <v>0</v>
      </c>
      <c r="AB711" s="274">
        <v>2072919</v>
      </c>
      <c r="AC711" s="274">
        <v>0</v>
      </c>
      <c r="AD711" s="269"/>
      <c r="AE711" s="269" t="s">
        <v>3021</v>
      </c>
      <c r="AF711"/>
      <c r="AG711"/>
      <c r="AH711"/>
      <c r="AI711"/>
    </row>
    <row r="712" spans="1:35" ht="33.75" x14ac:dyDescent="0.25">
      <c r="A712" s="303" t="s">
        <v>3499</v>
      </c>
      <c r="B712" s="303" t="s">
        <v>2415</v>
      </c>
      <c r="C712" s="303" t="s">
        <v>2416</v>
      </c>
      <c r="D712" s="303" t="s">
        <v>2646</v>
      </c>
      <c r="E712" s="304" t="s">
        <v>3912</v>
      </c>
      <c r="F712" s="304" t="s">
        <v>457</v>
      </c>
      <c r="G712" s="304" t="s">
        <v>597</v>
      </c>
      <c r="H712" s="304" t="s">
        <v>598</v>
      </c>
      <c r="I712" s="303" t="s">
        <v>599</v>
      </c>
      <c r="J712" s="305" t="s">
        <v>3020</v>
      </c>
      <c r="K712" s="306">
        <v>2072919</v>
      </c>
      <c r="L712" s="268" t="s">
        <v>563</v>
      </c>
      <c r="M712" s="268"/>
      <c r="N712" s="268"/>
      <c r="O712" s="268"/>
      <c r="P712" s="270"/>
      <c r="Q712" s="270"/>
      <c r="R712" s="270"/>
      <c r="S712" s="271"/>
      <c r="T712" s="270" t="s">
        <v>600</v>
      </c>
      <c r="U712" s="272" t="s">
        <v>3020</v>
      </c>
      <c r="V712" s="268" t="s">
        <v>602</v>
      </c>
      <c r="W712" s="272"/>
      <c r="X712" s="273">
        <v>2072919</v>
      </c>
      <c r="Y712" s="273">
        <v>2072919</v>
      </c>
      <c r="Z712" s="273">
        <v>0</v>
      </c>
      <c r="AA712" s="273">
        <v>0</v>
      </c>
      <c r="AB712" s="274">
        <v>2072919</v>
      </c>
      <c r="AC712" s="274">
        <v>0</v>
      </c>
      <c r="AD712" s="269"/>
      <c r="AE712" s="269" t="s">
        <v>3021</v>
      </c>
      <c r="AF712"/>
      <c r="AG712"/>
      <c r="AH712"/>
      <c r="AI712"/>
    </row>
    <row r="713" spans="1:35" ht="33.75" x14ac:dyDescent="0.25">
      <c r="A713" s="303" t="s">
        <v>3501</v>
      </c>
      <c r="B713" s="303" t="s">
        <v>2415</v>
      </c>
      <c r="C713" s="303" t="s">
        <v>2416</v>
      </c>
      <c r="D713" s="303" t="s">
        <v>2646</v>
      </c>
      <c r="E713" s="304" t="s">
        <v>3914</v>
      </c>
      <c r="F713" s="304" t="s">
        <v>457</v>
      </c>
      <c r="G713" s="304" t="s">
        <v>597</v>
      </c>
      <c r="H713" s="304" t="s">
        <v>598</v>
      </c>
      <c r="I713" s="303" t="s">
        <v>599</v>
      </c>
      <c r="J713" s="305" t="s">
        <v>3020</v>
      </c>
      <c r="K713" s="306">
        <v>2072919</v>
      </c>
      <c r="L713" s="268" t="s">
        <v>563</v>
      </c>
      <c r="M713" s="268"/>
      <c r="N713" s="268"/>
      <c r="O713" s="268"/>
      <c r="P713" s="270"/>
      <c r="Q713" s="270"/>
      <c r="R713" s="270"/>
      <c r="S713" s="271"/>
      <c r="T713" s="270" t="s">
        <v>600</v>
      </c>
      <c r="U713" s="272" t="s">
        <v>3020</v>
      </c>
      <c r="V713" s="268" t="s">
        <v>602</v>
      </c>
      <c r="W713" s="272"/>
      <c r="X713" s="273">
        <v>2072919</v>
      </c>
      <c r="Y713" s="273">
        <v>2072919</v>
      </c>
      <c r="Z713" s="273">
        <v>0</v>
      </c>
      <c r="AA713" s="273">
        <v>0</v>
      </c>
      <c r="AB713" s="274">
        <v>2072919</v>
      </c>
      <c r="AC713" s="274">
        <v>0</v>
      </c>
      <c r="AD713" s="269"/>
      <c r="AE713" s="269" t="s">
        <v>3021</v>
      </c>
      <c r="AF713"/>
      <c r="AG713"/>
      <c r="AH713"/>
      <c r="AI713"/>
    </row>
    <row r="714" spans="1:35" ht="33.75" x14ac:dyDescent="0.25">
      <c r="A714" s="303" t="s">
        <v>3503</v>
      </c>
      <c r="B714" s="303" t="s">
        <v>2415</v>
      </c>
      <c r="C714" s="303" t="s">
        <v>2416</v>
      </c>
      <c r="D714" s="303" t="s">
        <v>2646</v>
      </c>
      <c r="E714" s="304" t="s">
        <v>3916</v>
      </c>
      <c r="F714" s="304" t="s">
        <v>457</v>
      </c>
      <c r="G714" s="304" t="s">
        <v>597</v>
      </c>
      <c r="H714" s="304" t="s">
        <v>598</v>
      </c>
      <c r="I714" s="303" t="s">
        <v>599</v>
      </c>
      <c r="J714" s="305" t="s">
        <v>3020</v>
      </c>
      <c r="K714" s="306">
        <v>2072919</v>
      </c>
      <c r="L714" s="268" t="s">
        <v>563</v>
      </c>
      <c r="M714" s="268"/>
      <c r="N714" s="268"/>
      <c r="O714" s="268"/>
      <c r="P714" s="270"/>
      <c r="Q714" s="270"/>
      <c r="R714" s="270"/>
      <c r="S714" s="271"/>
      <c r="T714" s="270" t="s">
        <v>600</v>
      </c>
      <c r="U714" s="272" t="s">
        <v>3020</v>
      </c>
      <c r="V714" s="268" t="s">
        <v>602</v>
      </c>
      <c r="W714" s="272"/>
      <c r="X714" s="273">
        <v>2072919</v>
      </c>
      <c r="Y714" s="273">
        <v>2072919</v>
      </c>
      <c r="Z714" s="273">
        <v>0</v>
      </c>
      <c r="AA714" s="273">
        <v>0</v>
      </c>
      <c r="AB714" s="274">
        <v>2072919</v>
      </c>
      <c r="AC714" s="274">
        <v>0</v>
      </c>
      <c r="AD714" s="269"/>
      <c r="AE714" s="269" t="s">
        <v>3021</v>
      </c>
      <c r="AF714"/>
      <c r="AG714"/>
      <c r="AH714"/>
      <c r="AI714"/>
    </row>
    <row r="715" spans="1:35" ht="33.75" x14ac:dyDescent="0.25">
      <c r="A715" s="303" t="s">
        <v>3505</v>
      </c>
      <c r="B715" s="303" t="s">
        <v>2415</v>
      </c>
      <c r="C715" s="303" t="s">
        <v>2416</v>
      </c>
      <c r="D715" s="303" t="s">
        <v>2646</v>
      </c>
      <c r="E715" s="304" t="s">
        <v>3918</v>
      </c>
      <c r="F715" s="304" t="s">
        <v>457</v>
      </c>
      <c r="G715" s="304" t="s">
        <v>597</v>
      </c>
      <c r="H715" s="304" t="s">
        <v>598</v>
      </c>
      <c r="I715" s="303" t="s">
        <v>599</v>
      </c>
      <c r="J715" s="305" t="s">
        <v>3020</v>
      </c>
      <c r="K715" s="306">
        <v>2072919</v>
      </c>
      <c r="L715" s="268" t="s">
        <v>563</v>
      </c>
      <c r="M715" s="268"/>
      <c r="N715" s="268"/>
      <c r="O715" s="268"/>
      <c r="P715" s="270"/>
      <c r="Q715" s="270"/>
      <c r="R715" s="270"/>
      <c r="S715" s="271"/>
      <c r="T715" s="270" t="s">
        <v>600</v>
      </c>
      <c r="U715" s="272" t="s">
        <v>3020</v>
      </c>
      <c r="V715" s="268" t="s">
        <v>602</v>
      </c>
      <c r="W715" s="272"/>
      <c r="X715" s="273">
        <v>2072919</v>
      </c>
      <c r="Y715" s="273">
        <v>2072919</v>
      </c>
      <c r="Z715" s="273">
        <v>0</v>
      </c>
      <c r="AA715" s="273">
        <v>0</v>
      </c>
      <c r="AB715" s="274">
        <v>2072919</v>
      </c>
      <c r="AC715" s="274">
        <v>0</v>
      </c>
      <c r="AD715" s="269"/>
      <c r="AE715" s="269" t="s">
        <v>3021</v>
      </c>
      <c r="AF715"/>
      <c r="AG715"/>
      <c r="AH715"/>
      <c r="AI715"/>
    </row>
    <row r="716" spans="1:35" ht="33.75" x14ac:dyDescent="0.25">
      <c r="A716" s="303" t="s">
        <v>3507</v>
      </c>
      <c r="B716" s="303" t="s">
        <v>2415</v>
      </c>
      <c r="C716" s="303" t="s">
        <v>2416</v>
      </c>
      <c r="D716" s="303" t="s">
        <v>2646</v>
      </c>
      <c r="E716" s="304" t="s">
        <v>3920</v>
      </c>
      <c r="F716" s="304" t="s">
        <v>457</v>
      </c>
      <c r="G716" s="304" t="s">
        <v>597</v>
      </c>
      <c r="H716" s="304" t="s">
        <v>598</v>
      </c>
      <c r="I716" s="303" t="s">
        <v>599</v>
      </c>
      <c r="J716" s="305" t="s">
        <v>3020</v>
      </c>
      <c r="K716" s="306">
        <v>2072919</v>
      </c>
      <c r="L716" s="268" t="s">
        <v>563</v>
      </c>
      <c r="M716" s="268"/>
      <c r="N716" s="268"/>
      <c r="O716" s="268"/>
      <c r="P716" s="270"/>
      <c r="Q716" s="270"/>
      <c r="R716" s="270"/>
      <c r="S716" s="271"/>
      <c r="T716" s="270" t="s">
        <v>600</v>
      </c>
      <c r="U716" s="272" t="s">
        <v>3020</v>
      </c>
      <c r="V716" s="268" t="s">
        <v>602</v>
      </c>
      <c r="W716" s="272"/>
      <c r="X716" s="273">
        <v>2072919</v>
      </c>
      <c r="Y716" s="273">
        <v>2072919</v>
      </c>
      <c r="Z716" s="273">
        <v>0</v>
      </c>
      <c r="AA716" s="273">
        <v>0</v>
      </c>
      <c r="AB716" s="274">
        <v>2072919</v>
      </c>
      <c r="AC716" s="274">
        <v>0</v>
      </c>
      <c r="AD716" s="269"/>
      <c r="AE716" s="269" t="s">
        <v>3021</v>
      </c>
      <c r="AF716"/>
      <c r="AG716"/>
      <c r="AH716"/>
      <c r="AI716"/>
    </row>
    <row r="717" spans="1:35" ht="33.75" x14ac:dyDescent="0.25">
      <c r="A717" s="303" t="s">
        <v>3509</v>
      </c>
      <c r="B717" s="303" t="s">
        <v>2415</v>
      </c>
      <c r="C717" s="303" t="s">
        <v>2416</v>
      </c>
      <c r="D717" s="303" t="s">
        <v>2646</v>
      </c>
      <c r="E717" s="304" t="s">
        <v>3922</v>
      </c>
      <c r="F717" s="304" t="s">
        <v>457</v>
      </c>
      <c r="G717" s="304" t="s">
        <v>597</v>
      </c>
      <c r="H717" s="304" t="s">
        <v>598</v>
      </c>
      <c r="I717" s="303" t="s">
        <v>599</v>
      </c>
      <c r="J717" s="305" t="s">
        <v>3020</v>
      </c>
      <c r="K717" s="306">
        <v>2072919</v>
      </c>
      <c r="L717" s="268" t="s">
        <v>563</v>
      </c>
      <c r="M717" s="268"/>
      <c r="N717" s="268"/>
      <c r="O717" s="268"/>
      <c r="P717" s="270"/>
      <c r="Q717" s="270"/>
      <c r="R717" s="270"/>
      <c r="S717" s="271"/>
      <c r="T717" s="270" t="s">
        <v>600</v>
      </c>
      <c r="U717" s="272" t="s">
        <v>3020</v>
      </c>
      <c r="V717" s="268" t="s">
        <v>602</v>
      </c>
      <c r="W717" s="272"/>
      <c r="X717" s="273">
        <v>2072919</v>
      </c>
      <c r="Y717" s="273">
        <v>2072919</v>
      </c>
      <c r="Z717" s="273">
        <v>0</v>
      </c>
      <c r="AA717" s="273">
        <v>0</v>
      </c>
      <c r="AB717" s="274">
        <v>2072919</v>
      </c>
      <c r="AC717" s="274">
        <v>0</v>
      </c>
      <c r="AD717" s="269"/>
      <c r="AE717" s="269" t="s">
        <v>3021</v>
      </c>
      <c r="AF717"/>
      <c r="AG717"/>
      <c r="AH717"/>
      <c r="AI717"/>
    </row>
    <row r="718" spans="1:35" ht="33.75" x14ac:dyDescent="0.25">
      <c r="A718" s="303" t="s">
        <v>3511</v>
      </c>
      <c r="B718" s="303" t="s">
        <v>2415</v>
      </c>
      <c r="C718" s="303" t="s">
        <v>2416</v>
      </c>
      <c r="D718" s="303" t="s">
        <v>2646</v>
      </c>
      <c r="E718" s="304" t="s">
        <v>3924</v>
      </c>
      <c r="F718" s="304" t="s">
        <v>457</v>
      </c>
      <c r="G718" s="304" t="s">
        <v>597</v>
      </c>
      <c r="H718" s="304" t="s">
        <v>598</v>
      </c>
      <c r="I718" s="303" t="s">
        <v>599</v>
      </c>
      <c r="J718" s="305" t="s">
        <v>3020</v>
      </c>
      <c r="K718" s="306">
        <v>2072919</v>
      </c>
      <c r="L718" s="268" t="s">
        <v>563</v>
      </c>
      <c r="M718" s="268"/>
      <c r="N718" s="268"/>
      <c r="O718" s="268"/>
      <c r="P718" s="270"/>
      <c r="Q718" s="270"/>
      <c r="R718" s="270"/>
      <c r="S718" s="271"/>
      <c r="T718" s="270" t="s">
        <v>600</v>
      </c>
      <c r="U718" s="272" t="s">
        <v>3020</v>
      </c>
      <c r="V718" s="268" t="s">
        <v>602</v>
      </c>
      <c r="W718" s="272"/>
      <c r="X718" s="273">
        <v>2072919</v>
      </c>
      <c r="Y718" s="273">
        <v>2072919</v>
      </c>
      <c r="Z718" s="273">
        <v>0</v>
      </c>
      <c r="AA718" s="273">
        <v>0</v>
      </c>
      <c r="AB718" s="274">
        <v>2072919</v>
      </c>
      <c r="AC718" s="274">
        <v>0</v>
      </c>
      <c r="AD718" s="269"/>
      <c r="AE718" s="269" t="s">
        <v>3021</v>
      </c>
      <c r="AF718"/>
      <c r="AG718"/>
      <c r="AH718"/>
      <c r="AI718"/>
    </row>
    <row r="719" spans="1:35" ht="33.75" x14ac:dyDescent="0.25">
      <c r="A719" s="303" t="s">
        <v>3513</v>
      </c>
      <c r="B719" s="303" t="s">
        <v>2415</v>
      </c>
      <c r="C719" s="303" t="s">
        <v>2416</v>
      </c>
      <c r="D719" s="303" t="s">
        <v>2646</v>
      </c>
      <c r="E719" s="304" t="s">
        <v>3926</v>
      </c>
      <c r="F719" s="304" t="s">
        <v>457</v>
      </c>
      <c r="G719" s="304" t="s">
        <v>597</v>
      </c>
      <c r="H719" s="304" t="s">
        <v>598</v>
      </c>
      <c r="I719" s="303" t="s">
        <v>599</v>
      </c>
      <c r="J719" s="305" t="s">
        <v>3020</v>
      </c>
      <c r="K719" s="306">
        <v>2072919</v>
      </c>
      <c r="L719" s="268" t="s">
        <v>563</v>
      </c>
      <c r="M719" s="268"/>
      <c r="N719" s="268"/>
      <c r="O719" s="268"/>
      <c r="P719" s="270"/>
      <c r="Q719" s="270"/>
      <c r="R719" s="270"/>
      <c r="S719" s="271"/>
      <c r="T719" s="270" t="s">
        <v>600</v>
      </c>
      <c r="U719" s="272" t="s">
        <v>3020</v>
      </c>
      <c r="V719" s="268" t="s">
        <v>602</v>
      </c>
      <c r="W719" s="272"/>
      <c r="X719" s="273">
        <v>2072919</v>
      </c>
      <c r="Y719" s="273">
        <v>2072919</v>
      </c>
      <c r="Z719" s="273">
        <v>0</v>
      </c>
      <c r="AA719" s="273">
        <v>0</v>
      </c>
      <c r="AB719" s="274">
        <v>2072919</v>
      </c>
      <c r="AC719" s="274">
        <v>0</v>
      </c>
      <c r="AD719" s="269"/>
      <c r="AE719" s="269" t="s">
        <v>3021</v>
      </c>
      <c r="AF719"/>
      <c r="AG719"/>
      <c r="AH719"/>
      <c r="AI719"/>
    </row>
    <row r="720" spans="1:35" ht="33.75" x14ac:dyDescent="0.25">
      <c r="A720" s="303" t="s">
        <v>3515</v>
      </c>
      <c r="B720" s="303" t="s">
        <v>2415</v>
      </c>
      <c r="C720" s="303" t="s">
        <v>2416</v>
      </c>
      <c r="D720" s="303" t="s">
        <v>2646</v>
      </c>
      <c r="E720" s="304" t="s">
        <v>3928</v>
      </c>
      <c r="F720" s="304" t="s">
        <v>457</v>
      </c>
      <c r="G720" s="304" t="s">
        <v>597</v>
      </c>
      <c r="H720" s="304" t="s">
        <v>598</v>
      </c>
      <c r="I720" s="303" t="s">
        <v>599</v>
      </c>
      <c r="J720" s="305" t="s">
        <v>3020</v>
      </c>
      <c r="K720" s="306">
        <v>2072919</v>
      </c>
      <c r="L720" s="268" t="s">
        <v>563</v>
      </c>
      <c r="M720" s="268"/>
      <c r="N720" s="268"/>
      <c r="O720" s="268"/>
      <c r="P720" s="270"/>
      <c r="Q720" s="270"/>
      <c r="R720" s="270"/>
      <c r="S720" s="271"/>
      <c r="T720" s="270" t="s">
        <v>600</v>
      </c>
      <c r="U720" s="272" t="s">
        <v>3020</v>
      </c>
      <c r="V720" s="268" t="s">
        <v>602</v>
      </c>
      <c r="W720" s="272"/>
      <c r="X720" s="273">
        <v>2072919</v>
      </c>
      <c r="Y720" s="273">
        <v>2072919</v>
      </c>
      <c r="Z720" s="273">
        <v>0</v>
      </c>
      <c r="AA720" s="273">
        <v>0</v>
      </c>
      <c r="AB720" s="274">
        <v>2072919</v>
      </c>
      <c r="AC720" s="274">
        <v>0</v>
      </c>
      <c r="AD720" s="269"/>
      <c r="AE720" s="269" t="s">
        <v>3021</v>
      </c>
      <c r="AF720"/>
      <c r="AG720"/>
      <c r="AH720"/>
      <c r="AI720"/>
    </row>
    <row r="721" spans="1:35" ht="33.75" x14ac:dyDescent="0.25">
      <c r="A721" s="303" t="s">
        <v>3517</v>
      </c>
      <c r="B721" s="303" t="s">
        <v>2415</v>
      </c>
      <c r="C721" s="303" t="s">
        <v>2416</v>
      </c>
      <c r="D721" s="303" t="s">
        <v>2646</v>
      </c>
      <c r="E721" s="304" t="s">
        <v>3930</v>
      </c>
      <c r="F721" s="304" t="s">
        <v>457</v>
      </c>
      <c r="G721" s="304" t="s">
        <v>597</v>
      </c>
      <c r="H721" s="304" t="s">
        <v>598</v>
      </c>
      <c r="I721" s="303" t="s">
        <v>599</v>
      </c>
      <c r="J721" s="305" t="s">
        <v>3020</v>
      </c>
      <c r="K721" s="306">
        <v>2072919</v>
      </c>
      <c r="L721" s="268" t="s">
        <v>563</v>
      </c>
      <c r="M721" s="268"/>
      <c r="N721" s="268"/>
      <c r="O721" s="268"/>
      <c r="P721" s="270"/>
      <c r="Q721" s="270"/>
      <c r="R721" s="270"/>
      <c r="S721" s="271"/>
      <c r="T721" s="270" t="s">
        <v>600</v>
      </c>
      <c r="U721" s="272" t="s">
        <v>3020</v>
      </c>
      <c r="V721" s="268" t="s">
        <v>602</v>
      </c>
      <c r="W721" s="272"/>
      <c r="X721" s="273">
        <v>2072919</v>
      </c>
      <c r="Y721" s="273">
        <v>2072919</v>
      </c>
      <c r="Z721" s="273">
        <v>0</v>
      </c>
      <c r="AA721" s="273">
        <v>0</v>
      </c>
      <c r="AB721" s="274">
        <v>2072919</v>
      </c>
      <c r="AC721" s="274">
        <v>0</v>
      </c>
      <c r="AD721" s="269"/>
      <c r="AE721" s="269" t="s">
        <v>3021</v>
      </c>
      <c r="AF721"/>
      <c r="AG721"/>
      <c r="AH721"/>
      <c r="AI721"/>
    </row>
    <row r="722" spans="1:35" ht="33.75" x14ac:dyDescent="0.25">
      <c r="A722" s="303" t="s">
        <v>3519</v>
      </c>
      <c r="B722" s="303" t="s">
        <v>2415</v>
      </c>
      <c r="C722" s="303" t="s">
        <v>2416</v>
      </c>
      <c r="D722" s="303" t="s">
        <v>2646</v>
      </c>
      <c r="E722" s="304" t="s">
        <v>3932</v>
      </c>
      <c r="F722" s="304" t="s">
        <v>457</v>
      </c>
      <c r="G722" s="304" t="s">
        <v>597</v>
      </c>
      <c r="H722" s="304" t="s">
        <v>598</v>
      </c>
      <c r="I722" s="303" t="s">
        <v>599</v>
      </c>
      <c r="J722" s="305" t="s">
        <v>3020</v>
      </c>
      <c r="K722" s="306">
        <v>2072919</v>
      </c>
      <c r="L722" s="268" t="s">
        <v>563</v>
      </c>
      <c r="M722" s="268"/>
      <c r="N722" s="268"/>
      <c r="O722" s="268"/>
      <c r="P722" s="270"/>
      <c r="Q722" s="270"/>
      <c r="R722" s="270"/>
      <c r="S722" s="271"/>
      <c r="T722" s="270" t="s">
        <v>600</v>
      </c>
      <c r="U722" s="272" t="s">
        <v>3020</v>
      </c>
      <c r="V722" s="268" t="s">
        <v>602</v>
      </c>
      <c r="W722" s="272"/>
      <c r="X722" s="273">
        <v>2072919</v>
      </c>
      <c r="Y722" s="273">
        <v>2072919</v>
      </c>
      <c r="Z722" s="273">
        <v>0</v>
      </c>
      <c r="AA722" s="273">
        <v>0</v>
      </c>
      <c r="AB722" s="274">
        <v>2072919</v>
      </c>
      <c r="AC722" s="274">
        <v>0</v>
      </c>
      <c r="AD722" s="269"/>
      <c r="AE722" s="269" t="s">
        <v>3021</v>
      </c>
      <c r="AF722"/>
      <c r="AG722"/>
      <c r="AH722"/>
      <c r="AI722"/>
    </row>
    <row r="723" spans="1:35" ht="33.75" x14ac:dyDescent="0.25">
      <c r="A723" s="303" t="s">
        <v>3521</v>
      </c>
      <c r="B723" s="303" t="s">
        <v>2415</v>
      </c>
      <c r="C723" s="303" t="s">
        <v>2416</v>
      </c>
      <c r="D723" s="303" t="s">
        <v>2646</v>
      </c>
      <c r="E723" s="304" t="s">
        <v>3934</v>
      </c>
      <c r="F723" s="304" t="s">
        <v>457</v>
      </c>
      <c r="G723" s="304" t="s">
        <v>597</v>
      </c>
      <c r="H723" s="304" t="s">
        <v>598</v>
      </c>
      <c r="I723" s="303" t="s">
        <v>599</v>
      </c>
      <c r="J723" s="305" t="s">
        <v>3020</v>
      </c>
      <c r="K723" s="306">
        <v>2072919</v>
      </c>
      <c r="L723" s="268" t="s">
        <v>563</v>
      </c>
      <c r="M723" s="268"/>
      <c r="N723" s="268"/>
      <c r="O723" s="268"/>
      <c r="P723" s="270"/>
      <c r="Q723" s="270"/>
      <c r="R723" s="270"/>
      <c r="S723" s="271"/>
      <c r="T723" s="270" t="s">
        <v>600</v>
      </c>
      <c r="U723" s="272" t="s">
        <v>3020</v>
      </c>
      <c r="V723" s="268" t="s">
        <v>602</v>
      </c>
      <c r="W723" s="272"/>
      <c r="X723" s="273">
        <v>2072919</v>
      </c>
      <c r="Y723" s="273">
        <v>2072919</v>
      </c>
      <c r="Z723" s="273">
        <v>0</v>
      </c>
      <c r="AA723" s="273">
        <v>0</v>
      </c>
      <c r="AB723" s="274">
        <v>2072919</v>
      </c>
      <c r="AC723" s="274">
        <v>0</v>
      </c>
      <c r="AD723" s="269"/>
      <c r="AE723" s="269" t="s">
        <v>3021</v>
      </c>
      <c r="AF723"/>
      <c r="AG723"/>
      <c r="AH723"/>
      <c r="AI723"/>
    </row>
    <row r="724" spans="1:35" ht="33.75" x14ac:dyDescent="0.25">
      <c r="A724" s="303" t="s">
        <v>3523</v>
      </c>
      <c r="B724" s="303" t="s">
        <v>2415</v>
      </c>
      <c r="C724" s="303" t="s">
        <v>2416</v>
      </c>
      <c r="D724" s="303" t="s">
        <v>2646</v>
      </c>
      <c r="E724" s="304" t="s">
        <v>3936</v>
      </c>
      <c r="F724" s="304" t="s">
        <v>457</v>
      </c>
      <c r="G724" s="304" t="s">
        <v>597</v>
      </c>
      <c r="H724" s="304" t="s">
        <v>598</v>
      </c>
      <c r="I724" s="303" t="s">
        <v>599</v>
      </c>
      <c r="J724" s="305" t="s">
        <v>3020</v>
      </c>
      <c r="K724" s="306">
        <v>2072919</v>
      </c>
      <c r="L724" s="268" t="s">
        <v>563</v>
      </c>
      <c r="M724" s="268"/>
      <c r="N724" s="268"/>
      <c r="O724" s="268"/>
      <c r="P724" s="270"/>
      <c r="Q724" s="270"/>
      <c r="R724" s="270"/>
      <c r="S724" s="271"/>
      <c r="T724" s="270" t="s">
        <v>600</v>
      </c>
      <c r="U724" s="272" t="s">
        <v>3020</v>
      </c>
      <c r="V724" s="268" t="s">
        <v>602</v>
      </c>
      <c r="W724" s="272"/>
      <c r="X724" s="273">
        <v>2072919</v>
      </c>
      <c r="Y724" s="273">
        <v>2072919</v>
      </c>
      <c r="Z724" s="273">
        <v>0</v>
      </c>
      <c r="AA724" s="273">
        <v>0</v>
      </c>
      <c r="AB724" s="274">
        <v>2072919</v>
      </c>
      <c r="AC724" s="274">
        <v>0</v>
      </c>
      <c r="AD724" s="269"/>
      <c r="AE724" s="269" t="s">
        <v>3021</v>
      </c>
      <c r="AF724"/>
      <c r="AG724"/>
      <c r="AH724"/>
      <c r="AI724"/>
    </row>
    <row r="725" spans="1:35" ht="33.75" x14ac:dyDescent="0.25">
      <c r="A725" s="303" t="s">
        <v>3525</v>
      </c>
      <c r="B725" s="303" t="s">
        <v>2415</v>
      </c>
      <c r="C725" s="303" t="s">
        <v>2416</v>
      </c>
      <c r="D725" s="303" t="s">
        <v>2646</v>
      </c>
      <c r="E725" s="304" t="s">
        <v>3938</v>
      </c>
      <c r="F725" s="304" t="s">
        <v>457</v>
      </c>
      <c r="G725" s="304" t="s">
        <v>597</v>
      </c>
      <c r="H725" s="304" t="s">
        <v>598</v>
      </c>
      <c r="I725" s="303" t="s">
        <v>599</v>
      </c>
      <c r="J725" s="305" t="s">
        <v>3020</v>
      </c>
      <c r="K725" s="306">
        <v>2072919</v>
      </c>
      <c r="L725" s="268" t="s">
        <v>563</v>
      </c>
      <c r="M725" s="268"/>
      <c r="N725" s="268"/>
      <c r="O725" s="268"/>
      <c r="P725" s="270"/>
      <c r="Q725" s="270"/>
      <c r="R725" s="270"/>
      <c r="S725" s="271"/>
      <c r="T725" s="270" t="s">
        <v>600</v>
      </c>
      <c r="U725" s="272" t="s">
        <v>3020</v>
      </c>
      <c r="V725" s="268" t="s">
        <v>602</v>
      </c>
      <c r="W725" s="272"/>
      <c r="X725" s="273">
        <v>2072919</v>
      </c>
      <c r="Y725" s="273">
        <v>2072919</v>
      </c>
      <c r="Z725" s="273">
        <v>0</v>
      </c>
      <c r="AA725" s="273">
        <v>0</v>
      </c>
      <c r="AB725" s="274">
        <v>2072919</v>
      </c>
      <c r="AC725" s="274">
        <v>0</v>
      </c>
      <c r="AD725" s="269"/>
      <c r="AE725" s="269" t="s">
        <v>3021</v>
      </c>
      <c r="AF725"/>
      <c r="AG725"/>
      <c r="AH725"/>
      <c r="AI725"/>
    </row>
    <row r="726" spans="1:35" ht="33.75" x14ac:dyDescent="0.25">
      <c r="A726" s="303" t="s">
        <v>3527</v>
      </c>
      <c r="B726" s="303" t="s">
        <v>2415</v>
      </c>
      <c r="C726" s="303" t="s">
        <v>2416</v>
      </c>
      <c r="D726" s="303" t="s">
        <v>2646</v>
      </c>
      <c r="E726" s="304" t="s">
        <v>3940</v>
      </c>
      <c r="F726" s="304" t="s">
        <v>457</v>
      </c>
      <c r="G726" s="304" t="s">
        <v>597</v>
      </c>
      <c r="H726" s="304" t="s">
        <v>598</v>
      </c>
      <c r="I726" s="303" t="s">
        <v>599</v>
      </c>
      <c r="J726" s="305" t="s">
        <v>3020</v>
      </c>
      <c r="K726" s="306">
        <v>2072919</v>
      </c>
      <c r="L726" s="268" t="s">
        <v>563</v>
      </c>
      <c r="M726" s="268"/>
      <c r="N726" s="268"/>
      <c r="O726" s="268"/>
      <c r="P726" s="270"/>
      <c r="Q726" s="270"/>
      <c r="R726" s="270"/>
      <c r="S726" s="271"/>
      <c r="T726" s="270" t="s">
        <v>600</v>
      </c>
      <c r="U726" s="272" t="s">
        <v>3020</v>
      </c>
      <c r="V726" s="268" t="s">
        <v>602</v>
      </c>
      <c r="W726" s="272"/>
      <c r="X726" s="273">
        <v>2072919</v>
      </c>
      <c r="Y726" s="273">
        <v>2072919</v>
      </c>
      <c r="Z726" s="273">
        <v>0</v>
      </c>
      <c r="AA726" s="273">
        <v>0</v>
      </c>
      <c r="AB726" s="274">
        <v>2072919</v>
      </c>
      <c r="AC726" s="274">
        <v>0</v>
      </c>
      <c r="AD726" s="269"/>
      <c r="AE726" s="269" t="s">
        <v>3021</v>
      </c>
      <c r="AF726"/>
      <c r="AG726"/>
      <c r="AH726"/>
      <c r="AI726"/>
    </row>
    <row r="727" spans="1:35" ht="33.75" x14ac:dyDescent="0.25">
      <c r="A727" s="303" t="s">
        <v>3529</v>
      </c>
      <c r="B727" s="303" t="s">
        <v>2415</v>
      </c>
      <c r="C727" s="303" t="s">
        <v>2416</v>
      </c>
      <c r="D727" s="303" t="s">
        <v>2646</v>
      </c>
      <c r="E727" s="304" t="s">
        <v>3942</v>
      </c>
      <c r="F727" s="304" t="s">
        <v>457</v>
      </c>
      <c r="G727" s="304" t="s">
        <v>597</v>
      </c>
      <c r="H727" s="304" t="s">
        <v>598</v>
      </c>
      <c r="I727" s="303" t="s">
        <v>599</v>
      </c>
      <c r="J727" s="305" t="s">
        <v>3020</v>
      </c>
      <c r="K727" s="306">
        <v>2072919</v>
      </c>
      <c r="L727" s="268" t="s">
        <v>563</v>
      </c>
      <c r="M727" s="268"/>
      <c r="N727" s="268"/>
      <c r="O727" s="268"/>
      <c r="P727" s="270"/>
      <c r="Q727" s="270"/>
      <c r="R727" s="270"/>
      <c r="S727" s="271"/>
      <c r="T727" s="270" t="s">
        <v>600</v>
      </c>
      <c r="U727" s="272" t="s">
        <v>3020</v>
      </c>
      <c r="V727" s="268" t="s">
        <v>602</v>
      </c>
      <c r="W727" s="272"/>
      <c r="X727" s="273">
        <v>2072919</v>
      </c>
      <c r="Y727" s="273">
        <v>2072919</v>
      </c>
      <c r="Z727" s="273">
        <v>0</v>
      </c>
      <c r="AA727" s="273">
        <v>0</v>
      </c>
      <c r="AB727" s="274">
        <v>2072919</v>
      </c>
      <c r="AC727" s="274">
        <v>0</v>
      </c>
      <c r="AD727" s="269"/>
      <c r="AE727" s="269" t="s">
        <v>3021</v>
      </c>
      <c r="AF727"/>
      <c r="AG727"/>
      <c r="AH727"/>
      <c r="AI727"/>
    </row>
    <row r="728" spans="1:35" ht="33.75" x14ac:dyDescent="0.25">
      <c r="A728" s="303" t="s">
        <v>3531</v>
      </c>
      <c r="B728" s="303" t="s">
        <v>2415</v>
      </c>
      <c r="C728" s="303" t="s">
        <v>2416</v>
      </c>
      <c r="D728" s="303" t="s">
        <v>2646</v>
      </c>
      <c r="E728" s="304" t="s">
        <v>3944</v>
      </c>
      <c r="F728" s="304" t="s">
        <v>457</v>
      </c>
      <c r="G728" s="304" t="s">
        <v>597</v>
      </c>
      <c r="H728" s="304" t="s">
        <v>598</v>
      </c>
      <c r="I728" s="303" t="s">
        <v>599</v>
      </c>
      <c r="J728" s="305" t="s">
        <v>3020</v>
      </c>
      <c r="K728" s="306">
        <v>2072919</v>
      </c>
      <c r="L728" s="268" t="s">
        <v>563</v>
      </c>
      <c r="M728" s="268"/>
      <c r="N728" s="268"/>
      <c r="O728" s="268"/>
      <c r="P728" s="270"/>
      <c r="Q728" s="270"/>
      <c r="R728" s="270"/>
      <c r="S728" s="271"/>
      <c r="T728" s="270" t="s">
        <v>600</v>
      </c>
      <c r="U728" s="272" t="s">
        <v>3020</v>
      </c>
      <c r="V728" s="268" t="s">
        <v>602</v>
      </c>
      <c r="W728" s="272"/>
      <c r="X728" s="273">
        <v>2072919</v>
      </c>
      <c r="Y728" s="273">
        <v>2072919</v>
      </c>
      <c r="Z728" s="273">
        <v>0</v>
      </c>
      <c r="AA728" s="273">
        <v>0</v>
      </c>
      <c r="AB728" s="274">
        <v>2072919</v>
      </c>
      <c r="AC728" s="274">
        <v>0</v>
      </c>
      <c r="AD728" s="269"/>
      <c r="AE728" s="269" t="s">
        <v>3021</v>
      </c>
      <c r="AF728"/>
      <c r="AG728"/>
      <c r="AH728"/>
      <c r="AI728"/>
    </row>
    <row r="729" spans="1:35" ht="33.75" x14ac:dyDescent="0.25">
      <c r="A729" s="303" t="s">
        <v>3533</v>
      </c>
      <c r="B729" s="303" t="s">
        <v>2415</v>
      </c>
      <c r="C729" s="303" t="s">
        <v>2416</v>
      </c>
      <c r="D729" s="303" t="s">
        <v>2646</v>
      </c>
      <c r="E729" s="304" t="s">
        <v>3946</v>
      </c>
      <c r="F729" s="304" t="s">
        <v>457</v>
      </c>
      <c r="G729" s="304" t="s">
        <v>597</v>
      </c>
      <c r="H729" s="304" t="s">
        <v>598</v>
      </c>
      <c r="I729" s="303" t="s">
        <v>599</v>
      </c>
      <c r="J729" s="305" t="s">
        <v>3020</v>
      </c>
      <c r="K729" s="306">
        <v>2072919</v>
      </c>
      <c r="L729" s="268" t="s">
        <v>563</v>
      </c>
      <c r="M729" s="268"/>
      <c r="N729" s="268"/>
      <c r="O729" s="268"/>
      <c r="P729" s="270"/>
      <c r="Q729" s="270"/>
      <c r="R729" s="270"/>
      <c r="S729" s="271"/>
      <c r="T729" s="270" t="s">
        <v>600</v>
      </c>
      <c r="U729" s="272" t="s">
        <v>3020</v>
      </c>
      <c r="V729" s="268" t="s">
        <v>602</v>
      </c>
      <c r="W729" s="272"/>
      <c r="X729" s="273">
        <v>2072919</v>
      </c>
      <c r="Y729" s="273">
        <v>2072919</v>
      </c>
      <c r="Z729" s="273">
        <v>0</v>
      </c>
      <c r="AA729" s="273">
        <v>0</v>
      </c>
      <c r="AB729" s="274">
        <v>2072919</v>
      </c>
      <c r="AC729" s="274">
        <v>0</v>
      </c>
      <c r="AD729" s="269"/>
      <c r="AE729" s="269" t="s">
        <v>3021</v>
      </c>
      <c r="AF729"/>
      <c r="AG729"/>
      <c r="AH729"/>
      <c r="AI729"/>
    </row>
    <row r="730" spans="1:35" ht="33.75" x14ac:dyDescent="0.25">
      <c r="A730" s="303" t="s">
        <v>3535</v>
      </c>
      <c r="B730" s="303" t="s">
        <v>2415</v>
      </c>
      <c r="C730" s="303" t="s">
        <v>2416</v>
      </c>
      <c r="D730" s="303" t="s">
        <v>2646</v>
      </c>
      <c r="E730" s="304" t="s">
        <v>3948</v>
      </c>
      <c r="F730" s="304" t="s">
        <v>457</v>
      </c>
      <c r="G730" s="304" t="s">
        <v>597</v>
      </c>
      <c r="H730" s="304" t="s">
        <v>598</v>
      </c>
      <c r="I730" s="303" t="s">
        <v>599</v>
      </c>
      <c r="J730" s="305" t="s">
        <v>3020</v>
      </c>
      <c r="K730" s="306">
        <v>2072919</v>
      </c>
      <c r="L730" s="268" t="s">
        <v>563</v>
      </c>
      <c r="M730" s="268"/>
      <c r="N730" s="268"/>
      <c r="O730" s="268"/>
      <c r="P730" s="270"/>
      <c r="Q730" s="270"/>
      <c r="R730" s="270"/>
      <c r="S730" s="271"/>
      <c r="T730" s="270" t="s">
        <v>600</v>
      </c>
      <c r="U730" s="272" t="s">
        <v>3020</v>
      </c>
      <c r="V730" s="268" t="s">
        <v>602</v>
      </c>
      <c r="W730" s="272"/>
      <c r="X730" s="273">
        <v>2072919</v>
      </c>
      <c r="Y730" s="273">
        <v>2072919</v>
      </c>
      <c r="Z730" s="273">
        <v>0</v>
      </c>
      <c r="AA730" s="273">
        <v>0</v>
      </c>
      <c r="AB730" s="274">
        <v>2072919</v>
      </c>
      <c r="AC730" s="274">
        <v>0</v>
      </c>
      <c r="AD730" s="269"/>
      <c r="AE730" s="269" t="s">
        <v>3021</v>
      </c>
      <c r="AF730"/>
      <c r="AG730"/>
      <c r="AH730"/>
      <c r="AI730"/>
    </row>
    <row r="731" spans="1:35" ht="33.75" x14ac:dyDescent="0.25">
      <c r="A731" s="303" t="s">
        <v>3537</v>
      </c>
      <c r="B731" s="303" t="s">
        <v>2415</v>
      </c>
      <c r="C731" s="303" t="s">
        <v>2416</v>
      </c>
      <c r="D731" s="303" t="s">
        <v>2646</v>
      </c>
      <c r="E731" s="304" t="s">
        <v>3950</v>
      </c>
      <c r="F731" s="304" t="s">
        <v>457</v>
      </c>
      <c r="G731" s="304" t="s">
        <v>597</v>
      </c>
      <c r="H731" s="304" t="s">
        <v>598</v>
      </c>
      <c r="I731" s="303" t="s">
        <v>599</v>
      </c>
      <c r="J731" s="305" t="s">
        <v>3020</v>
      </c>
      <c r="K731" s="306">
        <v>2072919</v>
      </c>
      <c r="L731" s="268" t="s">
        <v>563</v>
      </c>
      <c r="M731" s="268"/>
      <c r="N731" s="268"/>
      <c r="O731" s="268"/>
      <c r="P731" s="270"/>
      <c r="Q731" s="270"/>
      <c r="R731" s="270"/>
      <c r="S731" s="271"/>
      <c r="T731" s="270" t="s">
        <v>600</v>
      </c>
      <c r="U731" s="272" t="s">
        <v>3020</v>
      </c>
      <c r="V731" s="268" t="s">
        <v>602</v>
      </c>
      <c r="W731" s="272"/>
      <c r="X731" s="273">
        <v>2072919</v>
      </c>
      <c r="Y731" s="273">
        <v>2072919</v>
      </c>
      <c r="Z731" s="273">
        <v>0</v>
      </c>
      <c r="AA731" s="273">
        <v>0</v>
      </c>
      <c r="AB731" s="274">
        <v>2072919</v>
      </c>
      <c r="AC731" s="274">
        <v>0</v>
      </c>
      <c r="AD731" s="269"/>
      <c r="AE731" s="269" t="s">
        <v>3021</v>
      </c>
      <c r="AF731"/>
      <c r="AG731"/>
      <c r="AH731"/>
      <c r="AI731"/>
    </row>
    <row r="732" spans="1:35" ht="33.75" x14ac:dyDescent="0.25">
      <c r="A732" s="303" t="s">
        <v>3539</v>
      </c>
      <c r="B732" s="303" t="s">
        <v>2415</v>
      </c>
      <c r="C732" s="303" t="s">
        <v>2416</v>
      </c>
      <c r="D732" s="303" t="s">
        <v>2646</v>
      </c>
      <c r="E732" s="304" t="s">
        <v>3952</v>
      </c>
      <c r="F732" s="304" t="s">
        <v>457</v>
      </c>
      <c r="G732" s="304" t="s">
        <v>597</v>
      </c>
      <c r="H732" s="304" t="s">
        <v>598</v>
      </c>
      <c r="I732" s="303" t="s">
        <v>599</v>
      </c>
      <c r="J732" s="305" t="s">
        <v>3020</v>
      </c>
      <c r="K732" s="306">
        <v>2072919</v>
      </c>
      <c r="L732" s="268" t="s">
        <v>563</v>
      </c>
      <c r="M732" s="268"/>
      <c r="N732" s="268"/>
      <c r="O732" s="268"/>
      <c r="P732" s="270"/>
      <c r="Q732" s="270"/>
      <c r="R732" s="270"/>
      <c r="S732" s="271"/>
      <c r="T732" s="270" t="s">
        <v>600</v>
      </c>
      <c r="U732" s="272" t="s">
        <v>3020</v>
      </c>
      <c r="V732" s="268" t="s">
        <v>602</v>
      </c>
      <c r="W732" s="272"/>
      <c r="X732" s="273">
        <v>2072919</v>
      </c>
      <c r="Y732" s="273">
        <v>2072919</v>
      </c>
      <c r="Z732" s="273">
        <v>0</v>
      </c>
      <c r="AA732" s="273">
        <v>0</v>
      </c>
      <c r="AB732" s="274">
        <v>2072919</v>
      </c>
      <c r="AC732" s="274">
        <v>0</v>
      </c>
      <c r="AD732" s="269"/>
      <c r="AE732" s="269" t="s">
        <v>3021</v>
      </c>
      <c r="AF732"/>
      <c r="AG732"/>
      <c r="AH732"/>
      <c r="AI732"/>
    </row>
    <row r="733" spans="1:35" ht="33.75" x14ac:dyDescent="0.25">
      <c r="A733" s="303" t="s">
        <v>3541</v>
      </c>
      <c r="B733" s="303" t="s">
        <v>2415</v>
      </c>
      <c r="C733" s="303" t="s">
        <v>2416</v>
      </c>
      <c r="D733" s="303" t="s">
        <v>2646</v>
      </c>
      <c r="E733" s="304" t="s">
        <v>3954</v>
      </c>
      <c r="F733" s="304" t="s">
        <v>457</v>
      </c>
      <c r="G733" s="304" t="s">
        <v>597</v>
      </c>
      <c r="H733" s="304" t="s">
        <v>598</v>
      </c>
      <c r="I733" s="303" t="s">
        <v>599</v>
      </c>
      <c r="J733" s="305" t="s">
        <v>3020</v>
      </c>
      <c r="K733" s="306">
        <v>2072919</v>
      </c>
      <c r="L733" s="268" t="s">
        <v>563</v>
      </c>
      <c r="M733" s="268"/>
      <c r="N733" s="268"/>
      <c r="O733" s="268"/>
      <c r="P733" s="270"/>
      <c r="Q733" s="270"/>
      <c r="R733" s="270"/>
      <c r="S733" s="271"/>
      <c r="T733" s="270" t="s">
        <v>600</v>
      </c>
      <c r="U733" s="272" t="s">
        <v>3020</v>
      </c>
      <c r="V733" s="268" t="s">
        <v>602</v>
      </c>
      <c r="W733" s="272"/>
      <c r="X733" s="273">
        <v>2072919</v>
      </c>
      <c r="Y733" s="273">
        <v>2072919</v>
      </c>
      <c r="Z733" s="273">
        <v>0</v>
      </c>
      <c r="AA733" s="273">
        <v>0</v>
      </c>
      <c r="AB733" s="274">
        <v>2072919</v>
      </c>
      <c r="AC733" s="274">
        <v>0</v>
      </c>
      <c r="AD733" s="269"/>
      <c r="AE733" s="269" t="s">
        <v>3021</v>
      </c>
      <c r="AF733"/>
      <c r="AG733"/>
      <c r="AH733"/>
      <c r="AI733"/>
    </row>
    <row r="734" spans="1:35" ht="33.75" x14ac:dyDescent="0.25">
      <c r="A734" s="303" t="s">
        <v>3543</v>
      </c>
      <c r="B734" s="303" t="s">
        <v>2415</v>
      </c>
      <c r="C734" s="303" t="s">
        <v>2416</v>
      </c>
      <c r="D734" s="303" t="s">
        <v>2646</v>
      </c>
      <c r="E734" s="304" t="s">
        <v>3956</v>
      </c>
      <c r="F734" s="304" t="s">
        <v>457</v>
      </c>
      <c r="G734" s="304" t="s">
        <v>597</v>
      </c>
      <c r="H734" s="304" t="s">
        <v>598</v>
      </c>
      <c r="I734" s="303" t="s">
        <v>599</v>
      </c>
      <c r="J734" s="305" t="s">
        <v>3020</v>
      </c>
      <c r="K734" s="306">
        <v>2072919</v>
      </c>
      <c r="L734" s="268" t="s">
        <v>563</v>
      </c>
      <c r="M734" s="268"/>
      <c r="N734" s="268"/>
      <c r="O734" s="268"/>
      <c r="P734" s="270"/>
      <c r="Q734" s="270"/>
      <c r="R734" s="270"/>
      <c r="S734" s="271"/>
      <c r="T734" s="270" t="s">
        <v>600</v>
      </c>
      <c r="U734" s="272" t="s">
        <v>3020</v>
      </c>
      <c r="V734" s="268" t="s">
        <v>602</v>
      </c>
      <c r="W734" s="272"/>
      <c r="X734" s="273">
        <v>2072919</v>
      </c>
      <c r="Y734" s="273">
        <v>2072919</v>
      </c>
      <c r="Z734" s="273">
        <v>0</v>
      </c>
      <c r="AA734" s="273">
        <v>0</v>
      </c>
      <c r="AB734" s="274">
        <v>2072919</v>
      </c>
      <c r="AC734" s="274">
        <v>0</v>
      </c>
      <c r="AD734" s="269"/>
      <c r="AE734" s="269" t="s">
        <v>3021</v>
      </c>
      <c r="AF734"/>
      <c r="AG734"/>
      <c r="AH734"/>
      <c r="AI734"/>
    </row>
    <row r="735" spans="1:35" ht="33.75" x14ac:dyDescent="0.25">
      <c r="A735" s="303" t="s">
        <v>3545</v>
      </c>
      <c r="B735" s="303" t="s">
        <v>2415</v>
      </c>
      <c r="C735" s="303" t="s">
        <v>2416</v>
      </c>
      <c r="D735" s="303" t="s">
        <v>2646</v>
      </c>
      <c r="E735" s="304" t="s">
        <v>3958</v>
      </c>
      <c r="F735" s="304" t="s">
        <v>457</v>
      </c>
      <c r="G735" s="304" t="s">
        <v>597</v>
      </c>
      <c r="H735" s="304" t="s">
        <v>598</v>
      </c>
      <c r="I735" s="303" t="s">
        <v>599</v>
      </c>
      <c r="J735" s="305" t="s">
        <v>3020</v>
      </c>
      <c r="K735" s="306">
        <v>2072919</v>
      </c>
      <c r="L735" s="268" t="s">
        <v>563</v>
      </c>
      <c r="M735" s="268"/>
      <c r="N735" s="268"/>
      <c r="O735" s="268"/>
      <c r="P735" s="270"/>
      <c r="Q735" s="270"/>
      <c r="R735" s="270"/>
      <c r="S735" s="271"/>
      <c r="T735" s="270" t="s">
        <v>600</v>
      </c>
      <c r="U735" s="272" t="s">
        <v>3020</v>
      </c>
      <c r="V735" s="268" t="s">
        <v>602</v>
      </c>
      <c r="W735" s="272"/>
      <c r="X735" s="273">
        <v>2072919</v>
      </c>
      <c r="Y735" s="273">
        <v>2072919</v>
      </c>
      <c r="Z735" s="273">
        <v>0</v>
      </c>
      <c r="AA735" s="273">
        <v>0</v>
      </c>
      <c r="AB735" s="274">
        <v>2072919</v>
      </c>
      <c r="AC735" s="274">
        <v>0</v>
      </c>
      <c r="AD735" s="269"/>
      <c r="AE735" s="269" t="s">
        <v>3021</v>
      </c>
      <c r="AF735"/>
      <c r="AG735"/>
      <c r="AH735"/>
      <c r="AI735"/>
    </row>
    <row r="736" spans="1:35" ht="33.75" x14ac:dyDescent="0.25">
      <c r="A736" s="303" t="s">
        <v>3547</v>
      </c>
      <c r="B736" s="303" t="s">
        <v>2415</v>
      </c>
      <c r="C736" s="303" t="s">
        <v>2416</v>
      </c>
      <c r="D736" s="303" t="s">
        <v>2646</v>
      </c>
      <c r="E736" s="304" t="s">
        <v>3960</v>
      </c>
      <c r="F736" s="304" t="s">
        <v>457</v>
      </c>
      <c r="G736" s="304" t="s">
        <v>597</v>
      </c>
      <c r="H736" s="304" t="s">
        <v>598</v>
      </c>
      <c r="I736" s="303" t="s">
        <v>599</v>
      </c>
      <c r="J736" s="305" t="s">
        <v>3020</v>
      </c>
      <c r="K736" s="306">
        <v>2072919</v>
      </c>
      <c r="L736" s="268" t="s">
        <v>563</v>
      </c>
      <c r="M736" s="268"/>
      <c r="N736" s="268"/>
      <c r="O736" s="268"/>
      <c r="P736" s="270"/>
      <c r="Q736" s="270"/>
      <c r="R736" s="270"/>
      <c r="S736" s="271"/>
      <c r="T736" s="270" t="s">
        <v>600</v>
      </c>
      <c r="U736" s="272" t="s">
        <v>3020</v>
      </c>
      <c r="V736" s="268" t="s">
        <v>602</v>
      </c>
      <c r="W736" s="272"/>
      <c r="X736" s="273">
        <v>2072919</v>
      </c>
      <c r="Y736" s="273">
        <v>2072919</v>
      </c>
      <c r="Z736" s="273">
        <v>0</v>
      </c>
      <c r="AA736" s="273">
        <v>0</v>
      </c>
      <c r="AB736" s="274">
        <v>2072919</v>
      </c>
      <c r="AC736" s="274">
        <v>0</v>
      </c>
      <c r="AD736" s="269"/>
      <c r="AE736" s="269" t="s">
        <v>3021</v>
      </c>
      <c r="AF736"/>
      <c r="AG736"/>
      <c r="AH736"/>
      <c r="AI736"/>
    </row>
    <row r="737" spans="1:35" ht="33.75" x14ac:dyDescent="0.25">
      <c r="A737" s="303" t="s">
        <v>3549</v>
      </c>
      <c r="B737" s="303" t="s">
        <v>2415</v>
      </c>
      <c r="C737" s="303" t="s">
        <v>2416</v>
      </c>
      <c r="D737" s="303" t="s">
        <v>2646</v>
      </c>
      <c r="E737" s="304" t="s">
        <v>3962</v>
      </c>
      <c r="F737" s="304" t="s">
        <v>457</v>
      </c>
      <c r="G737" s="304" t="s">
        <v>597</v>
      </c>
      <c r="H737" s="304" t="s">
        <v>598</v>
      </c>
      <c r="I737" s="303" t="s">
        <v>599</v>
      </c>
      <c r="J737" s="305" t="s">
        <v>3020</v>
      </c>
      <c r="K737" s="306">
        <v>2072919</v>
      </c>
      <c r="L737" s="268" t="s">
        <v>563</v>
      </c>
      <c r="M737" s="268"/>
      <c r="N737" s="268"/>
      <c r="O737" s="268"/>
      <c r="P737" s="270"/>
      <c r="Q737" s="270"/>
      <c r="R737" s="270"/>
      <c r="S737" s="271"/>
      <c r="T737" s="270" t="s">
        <v>600</v>
      </c>
      <c r="U737" s="272" t="s">
        <v>3020</v>
      </c>
      <c r="V737" s="268" t="s">
        <v>602</v>
      </c>
      <c r="W737" s="272"/>
      <c r="X737" s="273">
        <v>2072919</v>
      </c>
      <c r="Y737" s="273">
        <v>2072919</v>
      </c>
      <c r="Z737" s="273">
        <v>0</v>
      </c>
      <c r="AA737" s="273">
        <v>0</v>
      </c>
      <c r="AB737" s="274">
        <v>2072919</v>
      </c>
      <c r="AC737" s="274">
        <v>0</v>
      </c>
      <c r="AD737" s="269"/>
      <c r="AE737" s="269" t="s">
        <v>3021</v>
      </c>
      <c r="AF737"/>
      <c r="AG737"/>
      <c r="AH737"/>
      <c r="AI737"/>
    </row>
    <row r="738" spans="1:35" ht="33.75" x14ac:dyDescent="0.25">
      <c r="A738" s="303" t="s">
        <v>3551</v>
      </c>
      <c r="B738" s="303" t="s">
        <v>2415</v>
      </c>
      <c r="C738" s="303" t="s">
        <v>2416</v>
      </c>
      <c r="D738" s="303" t="s">
        <v>2646</v>
      </c>
      <c r="E738" s="304" t="s">
        <v>3964</v>
      </c>
      <c r="F738" s="304" t="s">
        <v>457</v>
      </c>
      <c r="G738" s="304" t="s">
        <v>597</v>
      </c>
      <c r="H738" s="304" t="s">
        <v>598</v>
      </c>
      <c r="I738" s="303" t="s">
        <v>599</v>
      </c>
      <c r="J738" s="305" t="s">
        <v>3020</v>
      </c>
      <c r="K738" s="306">
        <v>2072919</v>
      </c>
      <c r="L738" s="268" t="s">
        <v>563</v>
      </c>
      <c r="M738" s="268"/>
      <c r="N738" s="268"/>
      <c r="O738" s="268"/>
      <c r="P738" s="270"/>
      <c r="Q738" s="270"/>
      <c r="R738" s="270"/>
      <c r="S738" s="271"/>
      <c r="T738" s="270" t="s">
        <v>600</v>
      </c>
      <c r="U738" s="272" t="s">
        <v>3020</v>
      </c>
      <c r="V738" s="268" t="s">
        <v>602</v>
      </c>
      <c r="W738" s="272"/>
      <c r="X738" s="273">
        <v>2072919</v>
      </c>
      <c r="Y738" s="273">
        <v>2072919</v>
      </c>
      <c r="Z738" s="273">
        <v>0</v>
      </c>
      <c r="AA738" s="273">
        <v>0</v>
      </c>
      <c r="AB738" s="274">
        <v>2072919</v>
      </c>
      <c r="AC738" s="274">
        <v>0</v>
      </c>
      <c r="AD738" s="269"/>
      <c r="AE738" s="269" t="s">
        <v>3021</v>
      </c>
      <c r="AF738"/>
      <c r="AG738"/>
      <c r="AH738"/>
      <c r="AI738"/>
    </row>
    <row r="739" spans="1:35" ht="33.75" x14ac:dyDescent="0.25">
      <c r="A739" s="303" t="s">
        <v>3553</v>
      </c>
      <c r="B739" s="303" t="s">
        <v>2415</v>
      </c>
      <c r="C739" s="303" t="s">
        <v>2416</v>
      </c>
      <c r="D739" s="303" t="s">
        <v>2646</v>
      </c>
      <c r="E739" s="304" t="s">
        <v>3966</v>
      </c>
      <c r="F739" s="304" t="s">
        <v>457</v>
      </c>
      <c r="G739" s="304" t="s">
        <v>597</v>
      </c>
      <c r="H739" s="304" t="s">
        <v>598</v>
      </c>
      <c r="I739" s="303" t="s">
        <v>599</v>
      </c>
      <c r="J739" s="305" t="s">
        <v>3020</v>
      </c>
      <c r="K739" s="306">
        <v>2072919</v>
      </c>
      <c r="L739" s="268" t="s">
        <v>563</v>
      </c>
      <c r="M739" s="268"/>
      <c r="N739" s="268"/>
      <c r="O739" s="268"/>
      <c r="P739" s="270"/>
      <c r="Q739" s="270"/>
      <c r="R739" s="270"/>
      <c r="S739" s="271"/>
      <c r="T739" s="270" t="s">
        <v>600</v>
      </c>
      <c r="U739" s="272" t="s">
        <v>3020</v>
      </c>
      <c r="V739" s="268" t="s">
        <v>602</v>
      </c>
      <c r="W739" s="272"/>
      <c r="X739" s="273">
        <v>2072919</v>
      </c>
      <c r="Y739" s="273">
        <v>2072919</v>
      </c>
      <c r="Z739" s="273">
        <v>0</v>
      </c>
      <c r="AA739" s="273">
        <v>0</v>
      </c>
      <c r="AB739" s="274">
        <v>2072919</v>
      </c>
      <c r="AC739" s="274">
        <v>0</v>
      </c>
      <c r="AD739" s="269"/>
      <c r="AE739" s="269" t="s">
        <v>3021</v>
      </c>
      <c r="AF739"/>
      <c r="AG739"/>
      <c r="AH739"/>
      <c r="AI739"/>
    </row>
    <row r="740" spans="1:35" ht="33.75" x14ac:dyDescent="0.25">
      <c r="A740" s="303" t="s">
        <v>3555</v>
      </c>
      <c r="B740" s="303" t="s">
        <v>2415</v>
      </c>
      <c r="C740" s="303" t="s">
        <v>2416</v>
      </c>
      <c r="D740" s="303" t="s">
        <v>2646</v>
      </c>
      <c r="E740" s="304" t="s">
        <v>3968</v>
      </c>
      <c r="F740" s="304" t="s">
        <v>457</v>
      </c>
      <c r="G740" s="304" t="s">
        <v>597</v>
      </c>
      <c r="H740" s="304" t="s">
        <v>598</v>
      </c>
      <c r="I740" s="303" t="s">
        <v>599</v>
      </c>
      <c r="J740" s="305" t="s">
        <v>3020</v>
      </c>
      <c r="K740" s="306">
        <v>2072919</v>
      </c>
      <c r="L740" s="268" t="s">
        <v>563</v>
      </c>
      <c r="M740" s="268"/>
      <c r="N740" s="268"/>
      <c r="O740" s="268"/>
      <c r="P740" s="270"/>
      <c r="Q740" s="270"/>
      <c r="R740" s="270"/>
      <c r="S740" s="271"/>
      <c r="T740" s="270" t="s">
        <v>600</v>
      </c>
      <c r="U740" s="272" t="s">
        <v>3020</v>
      </c>
      <c r="V740" s="268" t="s">
        <v>602</v>
      </c>
      <c r="W740" s="272"/>
      <c r="X740" s="273">
        <v>2072919</v>
      </c>
      <c r="Y740" s="273">
        <v>2072919</v>
      </c>
      <c r="Z740" s="273">
        <v>0</v>
      </c>
      <c r="AA740" s="273">
        <v>0</v>
      </c>
      <c r="AB740" s="274">
        <v>2072919</v>
      </c>
      <c r="AC740" s="274">
        <v>0</v>
      </c>
      <c r="AD740" s="269"/>
      <c r="AE740" s="269" t="s">
        <v>3021</v>
      </c>
      <c r="AF740"/>
      <c r="AG740"/>
      <c r="AH740"/>
      <c r="AI740"/>
    </row>
    <row r="741" spans="1:35" ht="33.75" x14ac:dyDescent="0.25">
      <c r="A741" s="303" t="s">
        <v>3557</v>
      </c>
      <c r="B741" s="303" t="s">
        <v>2415</v>
      </c>
      <c r="C741" s="303" t="s">
        <v>2416</v>
      </c>
      <c r="D741" s="303" t="s">
        <v>2646</v>
      </c>
      <c r="E741" s="304" t="s">
        <v>3970</v>
      </c>
      <c r="F741" s="304" t="s">
        <v>457</v>
      </c>
      <c r="G741" s="304" t="s">
        <v>597</v>
      </c>
      <c r="H741" s="304" t="s">
        <v>598</v>
      </c>
      <c r="I741" s="303" t="s">
        <v>599</v>
      </c>
      <c r="J741" s="305" t="s">
        <v>3020</v>
      </c>
      <c r="K741" s="306">
        <v>2072919</v>
      </c>
      <c r="L741" s="268" t="s">
        <v>563</v>
      </c>
      <c r="M741" s="268"/>
      <c r="N741" s="268"/>
      <c r="O741" s="268"/>
      <c r="P741" s="270"/>
      <c r="Q741" s="270"/>
      <c r="R741" s="270"/>
      <c r="S741" s="271"/>
      <c r="T741" s="270" t="s">
        <v>600</v>
      </c>
      <c r="U741" s="272" t="s">
        <v>3020</v>
      </c>
      <c r="V741" s="268" t="s">
        <v>602</v>
      </c>
      <c r="W741" s="272"/>
      <c r="X741" s="273">
        <v>2072919</v>
      </c>
      <c r="Y741" s="273">
        <v>2072919</v>
      </c>
      <c r="Z741" s="273">
        <v>0</v>
      </c>
      <c r="AA741" s="273">
        <v>0</v>
      </c>
      <c r="AB741" s="274">
        <v>2072919</v>
      </c>
      <c r="AC741" s="274">
        <v>0</v>
      </c>
      <c r="AD741" s="269"/>
      <c r="AE741" s="269" t="s">
        <v>3021</v>
      </c>
      <c r="AF741"/>
      <c r="AG741"/>
      <c r="AH741"/>
      <c r="AI741"/>
    </row>
    <row r="742" spans="1:35" ht="33.75" x14ac:dyDescent="0.25">
      <c r="A742" s="303" t="s">
        <v>3559</v>
      </c>
      <c r="B742" s="303" t="s">
        <v>2415</v>
      </c>
      <c r="C742" s="303" t="s">
        <v>2416</v>
      </c>
      <c r="D742" s="303" t="s">
        <v>2646</v>
      </c>
      <c r="E742" s="304" t="s">
        <v>3972</v>
      </c>
      <c r="F742" s="304" t="s">
        <v>457</v>
      </c>
      <c r="G742" s="304" t="s">
        <v>597</v>
      </c>
      <c r="H742" s="304" t="s">
        <v>598</v>
      </c>
      <c r="I742" s="303" t="s">
        <v>599</v>
      </c>
      <c r="J742" s="305" t="s">
        <v>3020</v>
      </c>
      <c r="K742" s="306">
        <v>2072919</v>
      </c>
      <c r="L742" s="268" t="s">
        <v>563</v>
      </c>
      <c r="M742" s="268"/>
      <c r="N742" s="268"/>
      <c r="O742" s="268"/>
      <c r="P742" s="270"/>
      <c r="Q742" s="270"/>
      <c r="R742" s="270"/>
      <c r="S742" s="271"/>
      <c r="T742" s="270" t="s">
        <v>600</v>
      </c>
      <c r="U742" s="272" t="s">
        <v>3020</v>
      </c>
      <c r="V742" s="268" t="s">
        <v>602</v>
      </c>
      <c r="W742" s="272"/>
      <c r="X742" s="273">
        <v>2072919</v>
      </c>
      <c r="Y742" s="273">
        <v>2072919</v>
      </c>
      <c r="Z742" s="273">
        <v>0</v>
      </c>
      <c r="AA742" s="273">
        <v>0</v>
      </c>
      <c r="AB742" s="274">
        <v>2072919</v>
      </c>
      <c r="AC742" s="274">
        <v>0</v>
      </c>
      <c r="AD742" s="269"/>
      <c r="AE742" s="269" t="s">
        <v>3021</v>
      </c>
      <c r="AF742"/>
      <c r="AG742"/>
      <c r="AH742"/>
      <c r="AI742"/>
    </row>
    <row r="743" spans="1:35" ht="33.75" x14ac:dyDescent="0.25">
      <c r="A743" s="303" t="s">
        <v>3561</v>
      </c>
      <c r="B743" s="303" t="s">
        <v>2415</v>
      </c>
      <c r="C743" s="303" t="s">
        <v>2416</v>
      </c>
      <c r="D743" s="303" t="s">
        <v>2646</v>
      </c>
      <c r="E743" s="304" t="s">
        <v>3974</v>
      </c>
      <c r="F743" s="304" t="s">
        <v>457</v>
      </c>
      <c r="G743" s="304" t="s">
        <v>597</v>
      </c>
      <c r="H743" s="304" t="s">
        <v>598</v>
      </c>
      <c r="I743" s="303" t="s">
        <v>599</v>
      </c>
      <c r="J743" s="305" t="s">
        <v>3020</v>
      </c>
      <c r="K743" s="306">
        <v>2072919</v>
      </c>
      <c r="L743" s="268" t="s">
        <v>563</v>
      </c>
      <c r="M743" s="268"/>
      <c r="N743" s="268"/>
      <c r="O743" s="268"/>
      <c r="P743" s="270"/>
      <c r="Q743" s="270"/>
      <c r="R743" s="270"/>
      <c r="S743" s="271"/>
      <c r="T743" s="270" t="s">
        <v>600</v>
      </c>
      <c r="U743" s="272" t="s">
        <v>3020</v>
      </c>
      <c r="V743" s="268" t="s">
        <v>602</v>
      </c>
      <c r="W743" s="272"/>
      <c r="X743" s="273">
        <v>2072919</v>
      </c>
      <c r="Y743" s="273">
        <v>2072919</v>
      </c>
      <c r="Z743" s="273">
        <v>0</v>
      </c>
      <c r="AA743" s="273">
        <v>0</v>
      </c>
      <c r="AB743" s="274">
        <v>2072919</v>
      </c>
      <c r="AC743" s="274">
        <v>0</v>
      </c>
      <c r="AD743" s="269"/>
      <c r="AE743" s="269" t="s">
        <v>3021</v>
      </c>
      <c r="AF743"/>
      <c r="AG743"/>
      <c r="AH743"/>
      <c r="AI743"/>
    </row>
    <row r="744" spans="1:35" ht="33.75" x14ac:dyDescent="0.25">
      <c r="A744" s="303" t="s">
        <v>3563</v>
      </c>
      <c r="B744" s="303" t="s">
        <v>2415</v>
      </c>
      <c r="C744" s="303" t="s">
        <v>2416</v>
      </c>
      <c r="D744" s="303" t="s">
        <v>2646</v>
      </c>
      <c r="E744" s="304" t="s">
        <v>3976</v>
      </c>
      <c r="F744" s="304" t="s">
        <v>457</v>
      </c>
      <c r="G744" s="304" t="s">
        <v>597</v>
      </c>
      <c r="H744" s="304" t="s">
        <v>598</v>
      </c>
      <c r="I744" s="303" t="s">
        <v>599</v>
      </c>
      <c r="J744" s="305" t="s">
        <v>3020</v>
      </c>
      <c r="K744" s="306">
        <v>2072919</v>
      </c>
      <c r="L744" s="268" t="s">
        <v>563</v>
      </c>
      <c r="M744" s="268"/>
      <c r="N744" s="268"/>
      <c r="O744" s="268"/>
      <c r="P744" s="270"/>
      <c r="Q744" s="270"/>
      <c r="R744" s="270"/>
      <c r="S744" s="271"/>
      <c r="T744" s="270" t="s">
        <v>600</v>
      </c>
      <c r="U744" s="272" t="s">
        <v>3020</v>
      </c>
      <c r="V744" s="268" t="s">
        <v>602</v>
      </c>
      <c r="W744" s="272"/>
      <c r="X744" s="273">
        <v>2072919</v>
      </c>
      <c r="Y744" s="273">
        <v>2072919</v>
      </c>
      <c r="Z744" s="273">
        <v>0</v>
      </c>
      <c r="AA744" s="273">
        <v>0</v>
      </c>
      <c r="AB744" s="274">
        <v>2072919</v>
      </c>
      <c r="AC744" s="274">
        <v>0</v>
      </c>
      <c r="AD744" s="269"/>
      <c r="AE744" s="269" t="s">
        <v>3021</v>
      </c>
      <c r="AF744"/>
      <c r="AG744"/>
      <c r="AH744"/>
      <c r="AI744"/>
    </row>
    <row r="745" spans="1:35" ht="33.75" x14ac:dyDescent="0.25">
      <c r="A745" s="303" t="s">
        <v>3565</v>
      </c>
      <c r="B745" s="303" t="s">
        <v>2415</v>
      </c>
      <c r="C745" s="303" t="s">
        <v>2416</v>
      </c>
      <c r="D745" s="303" t="s">
        <v>2646</v>
      </c>
      <c r="E745" s="304" t="s">
        <v>3978</v>
      </c>
      <c r="F745" s="304" t="s">
        <v>457</v>
      </c>
      <c r="G745" s="304" t="s">
        <v>597</v>
      </c>
      <c r="H745" s="304" t="s">
        <v>598</v>
      </c>
      <c r="I745" s="303" t="s">
        <v>599</v>
      </c>
      <c r="J745" s="305" t="s">
        <v>3020</v>
      </c>
      <c r="K745" s="306">
        <v>2072919</v>
      </c>
      <c r="L745" s="268" t="s">
        <v>563</v>
      </c>
      <c r="M745" s="268"/>
      <c r="N745" s="268"/>
      <c r="O745" s="268"/>
      <c r="P745" s="270"/>
      <c r="Q745" s="270"/>
      <c r="R745" s="270"/>
      <c r="S745" s="271"/>
      <c r="T745" s="270" t="s">
        <v>600</v>
      </c>
      <c r="U745" s="272" t="s">
        <v>3020</v>
      </c>
      <c r="V745" s="268" t="s">
        <v>602</v>
      </c>
      <c r="W745" s="272"/>
      <c r="X745" s="273">
        <v>2072919</v>
      </c>
      <c r="Y745" s="273">
        <v>2072919</v>
      </c>
      <c r="Z745" s="273">
        <v>0</v>
      </c>
      <c r="AA745" s="273">
        <v>0</v>
      </c>
      <c r="AB745" s="274">
        <v>2072919</v>
      </c>
      <c r="AC745" s="274">
        <v>0</v>
      </c>
      <c r="AD745" s="269"/>
      <c r="AE745" s="269" t="s">
        <v>3021</v>
      </c>
      <c r="AF745"/>
      <c r="AG745"/>
      <c r="AH745"/>
      <c r="AI745"/>
    </row>
    <row r="746" spans="1:35" ht="33.75" x14ac:dyDescent="0.25">
      <c r="A746" s="303" t="s">
        <v>3567</v>
      </c>
      <c r="B746" s="303" t="s">
        <v>2415</v>
      </c>
      <c r="C746" s="303" t="s">
        <v>2416</v>
      </c>
      <c r="D746" s="303" t="s">
        <v>2646</v>
      </c>
      <c r="E746" s="304" t="s">
        <v>3980</v>
      </c>
      <c r="F746" s="304" t="s">
        <v>457</v>
      </c>
      <c r="G746" s="304" t="s">
        <v>597</v>
      </c>
      <c r="H746" s="304" t="s">
        <v>598</v>
      </c>
      <c r="I746" s="303" t="s">
        <v>599</v>
      </c>
      <c r="J746" s="305" t="s">
        <v>3020</v>
      </c>
      <c r="K746" s="306">
        <v>2072919</v>
      </c>
      <c r="L746" s="268" t="s">
        <v>563</v>
      </c>
      <c r="M746" s="268"/>
      <c r="N746" s="268"/>
      <c r="O746" s="268"/>
      <c r="P746" s="270"/>
      <c r="Q746" s="270"/>
      <c r="R746" s="270"/>
      <c r="S746" s="271"/>
      <c r="T746" s="270" t="s">
        <v>600</v>
      </c>
      <c r="U746" s="272" t="s">
        <v>3020</v>
      </c>
      <c r="V746" s="268" t="s">
        <v>602</v>
      </c>
      <c r="W746" s="272"/>
      <c r="X746" s="273">
        <v>2072919</v>
      </c>
      <c r="Y746" s="273">
        <v>2072919</v>
      </c>
      <c r="Z746" s="273">
        <v>0</v>
      </c>
      <c r="AA746" s="273">
        <v>0</v>
      </c>
      <c r="AB746" s="274">
        <v>2072919</v>
      </c>
      <c r="AC746" s="274">
        <v>0</v>
      </c>
      <c r="AD746" s="269"/>
      <c r="AE746" s="269" t="s">
        <v>3021</v>
      </c>
      <c r="AF746"/>
      <c r="AG746"/>
      <c r="AH746"/>
      <c r="AI746"/>
    </row>
    <row r="747" spans="1:35" ht="33.75" x14ac:dyDescent="0.25">
      <c r="A747" s="303" t="s">
        <v>3569</v>
      </c>
      <c r="B747" s="303" t="s">
        <v>2415</v>
      </c>
      <c r="C747" s="303" t="s">
        <v>2416</v>
      </c>
      <c r="D747" s="303" t="s">
        <v>2646</v>
      </c>
      <c r="E747" s="304" t="s">
        <v>3982</v>
      </c>
      <c r="F747" s="304" t="s">
        <v>457</v>
      </c>
      <c r="G747" s="304" t="s">
        <v>597</v>
      </c>
      <c r="H747" s="304" t="s">
        <v>598</v>
      </c>
      <c r="I747" s="303" t="s">
        <v>599</v>
      </c>
      <c r="J747" s="305" t="s">
        <v>3020</v>
      </c>
      <c r="K747" s="306">
        <v>2072919</v>
      </c>
      <c r="L747" s="268" t="s">
        <v>563</v>
      </c>
      <c r="M747" s="268"/>
      <c r="N747" s="268"/>
      <c r="O747" s="268"/>
      <c r="P747" s="270"/>
      <c r="Q747" s="270"/>
      <c r="R747" s="270"/>
      <c r="S747" s="271"/>
      <c r="T747" s="270" t="s">
        <v>600</v>
      </c>
      <c r="U747" s="272" t="s">
        <v>3020</v>
      </c>
      <c r="V747" s="268" t="s">
        <v>602</v>
      </c>
      <c r="W747" s="272"/>
      <c r="X747" s="273">
        <v>2072919</v>
      </c>
      <c r="Y747" s="273">
        <v>2072919</v>
      </c>
      <c r="Z747" s="273">
        <v>0</v>
      </c>
      <c r="AA747" s="273">
        <v>0</v>
      </c>
      <c r="AB747" s="274">
        <v>2072919</v>
      </c>
      <c r="AC747" s="274">
        <v>0</v>
      </c>
      <c r="AD747" s="269"/>
      <c r="AE747" s="269" t="s">
        <v>3021</v>
      </c>
      <c r="AF747"/>
      <c r="AG747"/>
      <c r="AH747"/>
      <c r="AI747"/>
    </row>
    <row r="748" spans="1:35" ht="33.75" x14ac:dyDescent="0.25">
      <c r="A748" s="303" t="s">
        <v>3571</v>
      </c>
      <c r="B748" s="303" t="s">
        <v>2415</v>
      </c>
      <c r="C748" s="303" t="s">
        <v>2416</v>
      </c>
      <c r="D748" s="303" t="s">
        <v>2646</v>
      </c>
      <c r="E748" s="304" t="s">
        <v>3984</v>
      </c>
      <c r="F748" s="304" t="s">
        <v>457</v>
      </c>
      <c r="G748" s="304" t="s">
        <v>597</v>
      </c>
      <c r="H748" s="304" t="s">
        <v>598</v>
      </c>
      <c r="I748" s="303" t="s">
        <v>599</v>
      </c>
      <c r="J748" s="305" t="s">
        <v>3020</v>
      </c>
      <c r="K748" s="306">
        <v>2072919</v>
      </c>
      <c r="L748" s="268" t="s">
        <v>563</v>
      </c>
      <c r="M748" s="268"/>
      <c r="N748" s="268"/>
      <c r="O748" s="268"/>
      <c r="P748" s="270"/>
      <c r="Q748" s="270"/>
      <c r="R748" s="270"/>
      <c r="S748" s="271"/>
      <c r="T748" s="270" t="s">
        <v>600</v>
      </c>
      <c r="U748" s="272" t="s">
        <v>3020</v>
      </c>
      <c r="V748" s="268" t="s">
        <v>602</v>
      </c>
      <c r="W748" s="272"/>
      <c r="X748" s="273">
        <v>2072919</v>
      </c>
      <c r="Y748" s="273">
        <v>2072919</v>
      </c>
      <c r="Z748" s="273">
        <v>0</v>
      </c>
      <c r="AA748" s="273">
        <v>0</v>
      </c>
      <c r="AB748" s="274">
        <v>2072919</v>
      </c>
      <c r="AC748" s="274">
        <v>0</v>
      </c>
      <c r="AD748" s="269"/>
      <c r="AE748" s="269" t="s">
        <v>3021</v>
      </c>
      <c r="AF748"/>
      <c r="AG748"/>
      <c r="AH748"/>
      <c r="AI748"/>
    </row>
    <row r="749" spans="1:35" ht="33.75" x14ac:dyDescent="0.25">
      <c r="A749" s="303" t="s">
        <v>3573</v>
      </c>
      <c r="B749" s="303" t="s">
        <v>2415</v>
      </c>
      <c r="C749" s="303" t="s">
        <v>2416</v>
      </c>
      <c r="D749" s="303" t="s">
        <v>2646</v>
      </c>
      <c r="E749" s="304" t="s">
        <v>3986</v>
      </c>
      <c r="F749" s="304" t="s">
        <v>457</v>
      </c>
      <c r="G749" s="304" t="s">
        <v>597</v>
      </c>
      <c r="H749" s="304" t="s">
        <v>598</v>
      </c>
      <c r="I749" s="303" t="s">
        <v>599</v>
      </c>
      <c r="J749" s="305" t="s">
        <v>3020</v>
      </c>
      <c r="K749" s="306">
        <v>2072919</v>
      </c>
      <c r="L749" s="268" t="s">
        <v>563</v>
      </c>
      <c r="M749" s="268"/>
      <c r="N749" s="268"/>
      <c r="O749" s="268"/>
      <c r="P749" s="270"/>
      <c r="Q749" s="270"/>
      <c r="R749" s="270"/>
      <c r="S749" s="271"/>
      <c r="T749" s="270" t="s">
        <v>600</v>
      </c>
      <c r="U749" s="272" t="s">
        <v>3020</v>
      </c>
      <c r="V749" s="268" t="s">
        <v>602</v>
      </c>
      <c r="W749" s="272"/>
      <c r="X749" s="273">
        <v>2072919</v>
      </c>
      <c r="Y749" s="273">
        <v>2072919</v>
      </c>
      <c r="Z749" s="273">
        <v>0</v>
      </c>
      <c r="AA749" s="273">
        <v>0</v>
      </c>
      <c r="AB749" s="274">
        <v>2072919</v>
      </c>
      <c r="AC749" s="274">
        <v>0</v>
      </c>
      <c r="AD749" s="269"/>
      <c r="AE749" s="269" t="s">
        <v>3021</v>
      </c>
      <c r="AF749"/>
      <c r="AG749"/>
      <c r="AH749"/>
      <c r="AI749"/>
    </row>
    <row r="750" spans="1:35" ht="33.75" x14ac:dyDescent="0.25">
      <c r="A750" s="303" t="s">
        <v>3575</v>
      </c>
      <c r="B750" s="303" t="s">
        <v>2415</v>
      </c>
      <c r="C750" s="303" t="s">
        <v>2416</v>
      </c>
      <c r="D750" s="303" t="s">
        <v>2646</v>
      </c>
      <c r="E750" s="304" t="s">
        <v>3988</v>
      </c>
      <c r="F750" s="304" t="s">
        <v>457</v>
      </c>
      <c r="G750" s="304" t="s">
        <v>597</v>
      </c>
      <c r="H750" s="304" t="s">
        <v>598</v>
      </c>
      <c r="I750" s="303" t="s">
        <v>599</v>
      </c>
      <c r="J750" s="305" t="s">
        <v>3020</v>
      </c>
      <c r="K750" s="306">
        <v>2072919</v>
      </c>
      <c r="L750" s="268" t="s">
        <v>563</v>
      </c>
      <c r="M750" s="268"/>
      <c r="N750" s="268"/>
      <c r="O750" s="268"/>
      <c r="P750" s="270"/>
      <c r="Q750" s="270"/>
      <c r="R750" s="270"/>
      <c r="S750" s="271"/>
      <c r="T750" s="270" t="s">
        <v>600</v>
      </c>
      <c r="U750" s="272" t="s">
        <v>3020</v>
      </c>
      <c r="V750" s="268" t="s">
        <v>602</v>
      </c>
      <c r="W750" s="272"/>
      <c r="X750" s="273">
        <v>2072919</v>
      </c>
      <c r="Y750" s="273">
        <v>2072919</v>
      </c>
      <c r="Z750" s="273">
        <v>0</v>
      </c>
      <c r="AA750" s="273">
        <v>0</v>
      </c>
      <c r="AB750" s="274">
        <v>2072919</v>
      </c>
      <c r="AC750" s="274">
        <v>0</v>
      </c>
      <c r="AD750" s="269"/>
      <c r="AE750" s="269" t="s">
        <v>3021</v>
      </c>
      <c r="AF750"/>
      <c r="AG750"/>
      <c r="AH750"/>
      <c r="AI750"/>
    </row>
    <row r="751" spans="1:35" ht="33.75" x14ac:dyDescent="0.25">
      <c r="A751" s="303" t="s">
        <v>3577</v>
      </c>
      <c r="B751" s="303" t="s">
        <v>2415</v>
      </c>
      <c r="C751" s="303" t="s">
        <v>2416</v>
      </c>
      <c r="D751" s="303" t="s">
        <v>2646</v>
      </c>
      <c r="E751" s="304" t="s">
        <v>3990</v>
      </c>
      <c r="F751" s="304" t="s">
        <v>457</v>
      </c>
      <c r="G751" s="304" t="s">
        <v>597</v>
      </c>
      <c r="H751" s="304" t="s">
        <v>598</v>
      </c>
      <c r="I751" s="303" t="s">
        <v>599</v>
      </c>
      <c r="J751" s="305" t="s">
        <v>3020</v>
      </c>
      <c r="K751" s="306">
        <v>2072919</v>
      </c>
      <c r="L751" s="268" t="s">
        <v>563</v>
      </c>
      <c r="M751" s="268"/>
      <c r="N751" s="268"/>
      <c r="O751" s="268"/>
      <c r="P751" s="270"/>
      <c r="Q751" s="270"/>
      <c r="R751" s="270"/>
      <c r="S751" s="271"/>
      <c r="T751" s="270" t="s">
        <v>600</v>
      </c>
      <c r="U751" s="272" t="s">
        <v>3020</v>
      </c>
      <c r="V751" s="268" t="s">
        <v>602</v>
      </c>
      <c r="W751" s="272"/>
      <c r="X751" s="273">
        <v>2072919</v>
      </c>
      <c r="Y751" s="273">
        <v>2072919</v>
      </c>
      <c r="Z751" s="273">
        <v>0</v>
      </c>
      <c r="AA751" s="273">
        <v>0</v>
      </c>
      <c r="AB751" s="274">
        <v>2072919</v>
      </c>
      <c r="AC751" s="274">
        <v>0</v>
      </c>
      <c r="AD751" s="269"/>
      <c r="AE751" s="269" t="s">
        <v>3021</v>
      </c>
      <c r="AF751"/>
      <c r="AG751"/>
      <c r="AH751"/>
      <c r="AI751"/>
    </row>
    <row r="752" spans="1:35" ht="33.75" x14ac:dyDescent="0.25">
      <c r="A752" s="303" t="s">
        <v>3579</v>
      </c>
      <c r="B752" s="303" t="s">
        <v>2415</v>
      </c>
      <c r="C752" s="303" t="s">
        <v>2416</v>
      </c>
      <c r="D752" s="303" t="s">
        <v>2646</v>
      </c>
      <c r="E752" s="304" t="s">
        <v>3992</v>
      </c>
      <c r="F752" s="304" t="s">
        <v>457</v>
      </c>
      <c r="G752" s="304" t="s">
        <v>597</v>
      </c>
      <c r="H752" s="304" t="s">
        <v>598</v>
      </c>
      <c r="I752" s="303" t="s">
        <v>599</v>
      </c>
      <c r="J752" s="305" t="s">
        <v>3020</v>
      </c>
      <c r="K752" s="306">
        <v>2072919</v>
      </c>
      <c r="L752" s="268" t="s">
        <v>563</v>
      </c>
      <c r="M752" s="268"/>
      <c r="N752" s="268"/>
      <c r="O752" s="268"/>
      <c r="P752" s="270"/>
      <c r="Q752" s="270"/>
      <c r="R752" s="270"/>
      <c r="S752" s="271"/>
      <c r="T752" s="270" t="s">
        <v>600</v>
      </c>
      <c r="U752" s="272" t="s">
        <v>3020</v>
      </c>
      <c r="V752" s="268" t="s">
        <v>602</v>
      </c>
      <c r="W752" s="272"/>
      <c r="X752" s="273">
        <v>2072919</v>
      </c>
      <c r="Y752" s="273">
        <v>2072919</v>
      </c>
      <c r="Z752" s="273">
        <v>0</v>
      </c>
      <c r="AA752" s="273">
        <v>0</v>
      </c>
      <c r="AB752" s="274">
        <v>2072919</v>
      </c>
      <c r="AC752" s="274">
        <v>0</v>
      </c>
      <c r="AD752" s="269"/>
      <c r="AE752" s="269" t="s">
        <v>3021</v>
      </c>
      <c r="AF752"/>
      <c r="AG752"/>
      <c r="AH752"/>
      <c r="AI752"/>
    </row>
    <row r="753" spans="1:35" ht="33.75" x14ac:dyDescent="0.25">
      <c r="A753" s="303" t="s">
        <v>3581</v>
      </c>
      <c r="B753" s="303" t="s">
        <v>2415</v>
      </c>
      <c r="C753" s="303" t="s">
        <v>2416</v>
      </c>
      <c r="D753" s="303" t="s">
        <v>2646</v>
      </c>
      <c r="E753" s="304" t="s">
        <v>3994</v>
      </c>
      <c r="F753" s="304" t="s">
        <v>457</v>
      </c>
      <c r="G753" s="304" t="s">
        <v>597</v>
      </c>
      <c r="H753" s="304" t="s">
        <v>598</v>
      </c>
      <c r="I753" s="303" t="s">
        <v>599</v>
      </c>
      <c r="J753" s="305" t="s">
        <v>3020</v>
      </c>
      <c r="K753" s="306">
        <v>2072919</v>
      </c>
      <c r="L753" s="268" t="s">
        <v>563</v>
      </c>
      <c r="M753" s="268"/>
      <c r="N753" s="268"/>
      <c r="O753" s="268"/>
      <c r="P753" s="270"/>
      <c r="Q753" s="270"/>
      <c r="R753" s="270"/>
      <c r="S753" s="271"/>
      <c r="T753" s="270" t="s">
        <v>600</v>
      </c>
      <c r="U753" s="272" t="s">
        <v>3020</v>
      </c>
      <c r="V753" s="268" t="s">
        <v>602</v>
      </c>
      <c r="W753" s="272"/>
      <c r="X753" s="273">
        <v>2072919</v>
      </c>
      <c r="Y753" s="273">
        <v>2072919</v>
      </c>
      <c r="Z753" s="273">
        <v>0</v>
      </c>
      <c r="AA753" s="273">
        <v>0</v>
      </c>
      <c r="AB753" s="274">
        <v>2072919</v>
      </c>
      <c r="AC753" s="274">
        <v>0</v>
      </c>
      <c r="AD753" s="269"/>
      <c r="AE753" s="269" t="s">
        <v>3021</v>
      </c>
      <c r="AF753"/>
      <c r="AG753"/>
      <c r="AH753"/>
      <c r="AI753"/>
    </row>
    <row r="754" spans="1:35" ht="33.75" x14ac:dyDescent="0.25">
      <c r="A754" s="303" t="s">
        <v>3583</v>
      </c>
      <c r="B754" s="303" t="s">
        <v>2415</v>
      </c>
      <c r="C754" s="303" t="s">
        <v>2416</v>
      </c>
      <c r="D754" s="303" t="s">
        <v>2646</v>
      </c>
      <c r="E754" s="304" t="s">
        <v>3996</v>
      </c>
      <c r="F754" s="304" t="s">
        <v>457</v>
      </c>
      <c r="G754" s="304" t="s">
        <v>597</v>
      </c>
      <c r="H754" s="304" t="s">
        <v>598</v>
      </c>
      <c r="I754" s="303" t="s">
        <v>599</v>
      </c>
      <c r="J754" s="305" t="s">
        <v>3020</v>
      </c>
      <c r="K754" s="306">
        <v>2072919</v>
      </c>
      <c r="L754" s="268" t="s">
        <v>563</v>
      </c>
      <c r="M754" s="268"/>
      <c r="N754" s="268"/>
      <c r="O754" s="268"/>
      <c r="P754" s="270"/>
      <c r="Q754" s="270"/>
      <c r="R754" s="270"/>
      <c r="S754" s="271"/>
      <c r="T754" s="270" t="s">
        <v>600</v>
      </c>
      <c r="U754" s="272" t="s">
        <v>3020</v>
      </c>
      <c r="V754" s="268" t="s">
        <v>602</v>
      </c>
      <c r="W754" s="272"/>
      <c r="X754" s="273">
        <v>2072919</v>
      </c>
      <c r="Y754" s="273">
        <v>2072919</v>
      </c>
      <c r="Z754" s="273">
        <v>0</v>
      </c>
      <c r="AA754" s="273">
        <v>0</v>
      </c>
      <c r="AB754" s="274">
        <v>2072919</v>
      </c>
      <c r="AC754" s="274">
        <v>0</v>
      </c>
      <c r="AD754" s="269"/>
      <c r="AE754" s="269" t="s">
        <v>3021</v>
      </c>
      <c r="AF754"/>
      <c r="AG754"/>
      <c r="AH754"/>
      <c r="AI754"/>
    </row>
    <row r="755" spans="1:35" ht="33.75" x14ac:dyDescent="0.25">
      <c r="A755" s="303" t="s">
        <v>3585</v>
      </c>
      <c r="B755" s="303" t="s">
        <v>2415</v>
      </c>
      <c r="C755" s="303" t="s">
        <v>2416</v>
      </c>
      <c r="D755" s="303" t="s">
        <v>2646</v>
      </c>
      <c r="E755" s="304" t="s">
        <v>3998</v>
      </c>
      <c r="F755" s="304" t="s">
        <v>457</v>
      </c>
      <c r="G755" s="304" t="s">
        <v>597</v>
      </c>
      <c r="H755" s="304" t="s">
        <v>598</v>
      </c>
      <c r="I755" s="303" t="s">
        <v>599</v>
      </c>
      <c r="J755" s="305" t="s">
        <v>3020</v>
      </c>
      <c r="K755" s="306">
        <v>2072919</v>
      </c>
      <c r="L755" s="268" t="s">
        <v>563</v>
      </c>
      <c r="M755" s="268"/>
      <c r="N755" s="268"/>
      <c r="O755" s="268"/>
      <c r="P755" s="270"/>
      <c r="Q755" s="270"/>
      <c r="R755" s="270"/>
      <c r="S755" s="271"/>
      <c r="T755" s="270" t="s">
        <v>600</v>
      </c>
      <c r="U755" s="272" t="s">
        <v>3020</v>
      </c>
      <c r="V755" s="268" t="s">
        <v>602</v>
      </c>
      <c r="W755" s="272"/>
      <c r="X755" s="273">
        <v>2072919</v>
      </c>
      <c r="Y755" s="273">
        <v>2072919</v>
      </c>
      <c r="Z755" s="273">
        <v>0</v>
      </c>
      <c r="AA755" s="273">
        <v>0</v>
      </c>
      <c r="AB755" s="274">
        <v>2072919</v>
      </c>
      <c r="AC755" s="274">
        <v>0</v>
      </c>
      <c r="AD755" s="269"/>
      <c r="AE755" s="269" t="s">
        <v>3021</v>
      </c>
      <c r="AF755"/>
      <c r="AG755"/>
      <c r="AH755"/>
      <c r="AI755"/>
    </row>
    <row r="756" spans="1:35" ht="33.75" x14ac:dyDescent="0.25">
      <c r="A756" s="303" t="s">
        <v>3587</v>
      </c>
      <c r="B756" s="303" t="s">
        <v>2415</v>
      </c>
      <c r="C756" s="303" t="s">
        <v>2416</v>
      </c>
      <c r="D756" s="303" t="s">
        <v>2646</v>
      </c>
      <c r="E756" s="304" t="s">
        <v>4000</v>
      </c>
      <c r="F756" s="304" t="s">
        <v>457</v>
      </c>
      <c r="G756" s="304" t="s">
        <v>597</v>
      </c>
      <c r="H756" s="304" t="s">
        <v>598</v>
      </c>
      <c r="I756" s="303" t="s">
        <v>599</v>
      </c>
      <c r="J756" s="305" t="s">
        <v>3020</v>
      </c>
      <c r="K756" s="306">
        <v>2072919</v>
      </c>
      <c r="L756" s="268" t="s">
        <v>563</v>
      </c>
      <c r="M756" s="268"/>
      <c r="N756" s="268"/>
      <c r="O756" s="268"/>
      <c r="P756" s="270"/>
      <c r="Q756" s="270"/>
      <c r="R756" s="270"/>
      <c r="S756" s="271"/>
      <c r="T756" s="270" t="s">
        <v>600</v>
      </c>
      <c r="U756" s="272" t="s">
        <v>3020</v>
      </c>
      <c r="V756" s="268" t="s">
        <v>602</v>
      </c>
      <c r="W756" s="272"/>
      <c r="X756" s="273">
        <v>2072919</v>
      </c>
      <c r="Y756" s="273">
        <v>2072919</v>
      </c>
      <c r="Z756" s="273">
        <v>0</v>
      </c>
      <c r="AA756" s="273">
        <v>0</v>
      </c>
      <c r="AB756" s="274">
        <v>2072919</v>
      </c>
      <c r="AC756" s="274">
        <v>0</v>
      </c>
      <c r="AD756" s="269"/>
      <c r="AE756" s="269" t="s">
        <v>3021</v>
      </c>
      <c r="AF756"/>
      <c r="AG756"/>
      <c r="AH756"/>
      <c r="AI756"/>
    </row>
    <row r="757" spans="1:35" ht="33.75" x14ac:dyDescent="0.25">
      <c r="A757" s="303" t="s">
        <v>3589</v>
      </c>
      <c r="B757" s="303" t="s">
        <v>2415</v>
      </c>
      <c r="C757" s="303" t="s">
        <v>2416</v>
      </c>
      <c r="D757" s="303" t="s">
        <v>2646</v>
      </c>
      <c r="E757" s="304" t="s">
        <v>4002</v>
      </c>
      <c r="F757" s="304" t="s">
        <v>457</v>
      </c>
      <c r="G757" s="304" t="s">
        <v>597</v>
      </c>
      <c r="H757" s="304" t="s">
        <v>598</v>
      </c>
      <c r="I757" s="303" t="s">
        <v>599</v>
      </c>
      <c r="J757" s="305" t="s">
        <v>3020</v>
      </c>
      <c r="K757" s="306">
        <v>2072919</v>
      </c>
      <c r="L757" s="268" t="s">
        <v>563</v>
      </c>
      <c r="M757" s="268"/>
      <c r="N757" s="268"/>
      <c r="O757" s="268"/>
      <c r="P757" s="270"/>
      <c r="Q757" s="270"/>
      <c r="R757" s="270"/>
      <c r="S757" s="271"/>
      <c r="T757" s="270" t="s">
        <v>600</v>
      </c>
      <c r="U757" s="272" t="s">
        <v>3020</v>
      </c>
      <c r="V757" s="268" t="s">
        <v>602</v>
      </c>
      <c r="W757" s="272"/>
      <c r="X757" s="273">
        <v>2072919</v>
      </c>
      <c r="Y757" s="273">
        <v>2072919</v>
      </c>
      <c r="Z757" s="273">
        <v>0</v>
      </c>
      <c r="AA757" s="273">
        <v>0</v>
      </c>
      <c r="AB757" s="274">
        <v>2072919</v>
      </c>
      <c r="AC757" s="274">
        <v>0</v>
      </c>
      <c r="AD757" s="269"/>
      <c r="AE757" s="269" t="s">
        <v>3021</v>
      </c>
      <c r="AF757"/>
      <c r="AG757"/>
      <c r="AH757"/>
      <c r="AI757"/>
    </row>
    <row r="758" spans="1:35" ht="33.75" x14ac:dyDescent="0.25">
      <c r="A758" s="303" t="s">
        <v>3591</v>
      </c>
      <c r="B758" s="303" t="s">
        <v>2415</v>
      </c>
      <c r="C758" s="303" t="s">
        <v>2416</v>
      </c>
      <c r="D758" s="303" t="s">
        <v>2646</v>
      </c>
      <c r="E758" s="304" t="s">
        <v>4004</v>
      </c>
      <c r="F758" s="304" t="s">
        <v>457</v>
      </c>
      <c r="G758" s="304" t="s">
        <v>597</v>
      </c>
      <c r="H758" s="304" t="s">
        <v>598</v>
      </c>
      <c r="I758" s="303" t="s">
        <v>599</v>
      </c>
      <c r="J758" s="305" t="s">
        <v>3020</v>
      </c>
      <c r="K758" s="306">
        <v>2072919</v>
      </c>
      <c r="L758" s="268" t="s">
        <v>563</v>
      </c>
      <c r="M758" s="268"/>
      <c r="N758" s="268"/>
      <c r="O758" s="268"/>
      <c r="P758" s="270"/>
      <c r="Q758" s="270"/>
      <c r="R758" s="270"/>
      <c r="S758" s="271"/>
      <c r="T758" s="270" t="s">
        <v>600</v>
      </c>
      <c r="U758" s="272" t="s">
        <v>3020</v>
      </c>
      <c r="V758" s="268" t="s">
        <v>602</v>
      </c>
      <c r="W758" s="272"/>
      <c r="X758" s="273">
        <v>2072919</v>
      </c>
      <c r="Y758" s="273">
        <v>2072919</v>
      </c>
      <c r="Z758" s="273">
        <v>0</v>
      </c>
      <c r="AA758" s="273">
        <v>0</v>
      </c>
      <c r="AB758" s="274">
        <v>2072919</v>
      </c>
      <c r="AC758" s="274">
        <v>0</v>
      </c>
      <c r="AD758" s="269"/>
      <c r="AE758" s="269" t="s">
        <v>3021</v>
      </c>
      <c r="AF758"/>
      <c r="AG758"/>
      <c r="AH758"/>
      <c r="AI758"/>
    </row>
    <row r="759" spans="1:35" ht="33.75" x14ac:dyDescent="0.25">
      <c r="A759" s="303" t="s">
        <v>3593</v>
      </c>
      <c r="B759" s="303" t="s">
        <v>2415</v>
      </c>
      <c r="C759" s="303" t="s">
        <v>2416</v>
      </c>
      <c r="D759" s="303" t="s">
        <v>2646</v>
      </c>
      <c r="E759" s="304" t="s">
        <v>4006</v>
      </c>
      <c r="F759" s="304" t="s">
        <v>457</v>
      </c>
      <c r="G759" s="304" t="s">
        <v>597</v>
      </c>
      <c r="H759" s="304" t="s">
        <v>598</v>
      </c>
      <c r="I759" s="303" t="s">
        <v>599</v>
      </c>
      <c r="J759" s="305" t="s">
        <v>3020</v>
      </c>
      <c r="K759" s="306">
        <v>2072919</v>
      </c>
      <c r="L759" s="268" t="s">
        <v>563</v>
      </c>
      <c r="M759" s="268"/>
      <c r="N759" s="268"/>
      <c r="O759" s="268"/>
      <c r="P759" s="270"/>
      <c r="Q759" s="270"/>
      <c r="R759" s="270"/>
      <c r="S759" s="271"/>
      <c r="T759" s="270" t="s">
        <v>600</v>
      </c>
      <c r="U759" s="272" t="s">
        <v>3020</v>
      </c>
      <c r="V759" s="268" t="s">
        <v>602</v>
      </c>
      <c r="W759" s="272"/>
      <c r="X759" s="273">
        <v>2072919</v>
      </c>
      <c r="Y759" s="273">
        <v>2072919</v>
      </c>
      <c r="Z759" s="273">
        <v>0</v>
      </c>
      <c r="AA759" s="273">
        <v>0</v>
      </c>
      <c r="AB759" s="274">
        <v>2072919</v>
      </c>
      <c r="AC759" s="274">
        <v>0</v>
      </c>
      <c r="AD759" s="269"/>
      <c r="AE759" s="269" t="s">
        <v>3021</v>
      </c>
      <c r="AF759"/>
      <c r="AG759"/>
      <c r="AH759"/>
      <c r="AI759"/>
    </row>
    <row r="760" spans="1:35" ht="33.75" x14ac:dyDescent="0.25">
      <c r="A760" s="303" t="s">
        <v>3595</v>
      </c>
      <c r="B760" s="303" t="s">
        <v>2415</v>
      </c>
      <c r="C760" s="303" t="s">
        <v>2416</v>
      </c>
      <c r="D760" s="303" t="s">
        <v>2646</v>
      </c>
      <c r="E760" s="304" t="s">
        <v>4008</v>
      </c>
      <c r="F760" s="304" t="s">
        <v>457</v>
      </c>
      <c r="G760" s="304" t="s">
        <v>597</v>
      </c>
      <c r="H760" s="304" t="s">
        <v>598</v>
      </c>
      <c r="I760" s="303" t="s">
        <v>599</v>
      </c>
      <c r="J760" s="305" t="s">
        <v>3020</v>
      </c>
      <c r="K760" s="306">
        <v>2072919</v>
      </c>
      <c r="L760" s="268" t="s">
        <v>563</v>
      </c>
      <c r="M760" s="268"/>
      <c r="N760" s="268"/>
      <c r="O760" s="268"/>
      <c r="P760" s="270"/>
      <c r="Q760" s="270"/>
      <c r="R760" s="270"/>
      <c r="S760" s="271"/>
      <c r="T760" s="270" t="s">
        <v>600</v>
      </c>
      <c r="U760" s="272" t="s">
        <v>3020</v>
      </c>
      <c r="V760" s="268" t="s">
        <v>602</v>
      </c>
      <c r="W760" s="272"/>
      <c r="X760" s="273">
        <v>2072919</v>
      </c>
      <c r="Y760" s="273">
        <v>2072919</v>
      </c>
      <c r="Z760" s="273">
        <v>0</v>
      </c>
      <c r="AA760" s="273">
        <v>0</v>
      </c>
      <c r="AB760" s="274">
        <v>2072919</v>
      </c>
      <c r="AC760" s="274">
        <v>0</v>
      </c>
      <c r="AD760" s="269"/>
      <c r="AE760" s="269" t="s">
        <v>3021</v>
      </c>
      <c r="AF760"/>
      <c r="AG760"/>
      <c r="AH760"/>
      <c r="AI760"/>
    </row>
    <row r="761" spans="1:35" ht="33.75" x14ac:dyDescent="0.25">
      <c r="A761" s="303" t="s">
        <v>3597</v>
      </c>
      <c r="B761" s="303" t="s">
        <v>2415</v>
      </c>
      <c r="C761" s="303" t="s">
        <v>2416</v>
      </c>
      <c r="D761" s="303" t="s">
        <v>2646</v>
      </c>
      <c r="E761" s="304" t="s">
        <v>4010</v>
      </c>
      <c r="F761" s="304" t="s">
        <v>457</v>
      </c>
      <c r="G761" s="304" t="s">
        <v>597</v>
      </c>
      <c r="H761" s="304" t="s">
        <v>598</v>
      </c>
      <c r="I761" s="303" t="s">
        <v>599</v>
      </c>
      <c r="J761" s="305" t="s">
        <v>3020</v>
      </c>
      <c r="K761" s="306">
        <v>2072919</v>
      </c>
      <c r="L761" s="268" t="s">
        <v>563</v>
      </c>
      <c r="M761" s="268"/>
      <c r="N761" s="268"/>
      <c r="O761" s="268"/>
      <c r="P761" s="270"/>
      <c r="Q761" s="270"/>
      <c r="R761" s="270"/>
      <c r="S761" s="271"/>
      <c r="T761" s="270" t="s">
        <v>600</v>
      </c>
      <c r="U761" s="272" t="s">
        <v>3020</v>
      </c>
      <c r="V761" s="268" t="s">
        <v>602</v>
      </c>
      <c r="W761" s="272"/>
      <c r="X761" s="273">
        <v>2072919</v>
      </c>
      <c r="Y761" s="273">
        <v>2072919</v>
      </c>
      <c r="Z761" s="273">
        <v>0</v>
      </c>
      <c r="AA761" s="273">
        <v>0</v>
      </c>
      <c r="AB761" s="274">
        <v>2072919</v>
      </c>
      <c r="AC761" s="274">
        <v>0</v>
      </c>
      <c r="AD761" s="269"/>
      <c r="AE761" s="269" t="s">
        <v>3021</v>
      </c>
      <c r="AF761"/>
      <c r="AG761"/>
      <c r="AH761"/>
      <c r="AI761"/>
    </row>
    <row r="762" spans="1:35" ht="33.75" x14ac:dyDescent="0.25">
      <c r="A762" s="303" t="s">
        <v>3599</v>
      </c>
      <c r="B762" s="303" t="s">
        <v>2415</v>
      </c>
      <c r="C762" s="303" t="s">
        <v>2416</v>
      </c>
      <c r="D762" s="303" t="s">
        <v>2646</v>
      </c>
      <c r="E762" s="304" t="s">
        <v>4012</v>
      </c>
      <c r="F762" s="304" t="s">
        <v>457</v>
      </c>
      <c r="G762" s="304" t="s">
        <v>597</v>
      </c>
      <c r="H762" s="304" t="s">
        <v>598</v>
      </c>
      <c r="I762" s="303" t="s">
        <v>599</v>
      </c>
      <c r="J762" s="305" t="s">
        <v>3020</v>
      </c>
      <c r="K762" s="306">
        <v>2072919</v>
      </c>
      <c r="L762" s="268" t="s">
        <v>563</v>
      </c>
      <c r="M762" s="268"/>
      <c r="N762" s="268"/>
      <c r="O762" s="268"/>
      <c r="P762" s="270"/>
      <c r="Q762" s="270"/>
      <c r="R762" s="270"/>
      <c r="S762" s="271"/>
      <c r="T762" s="270" t="s">
        <v>600</v>
      </c>
      <c r="U762" s="272" t="s">
        <v>3020</v>
      </c>
      <c r="V762" s="268" t="s">
        <v>602</v>
      </c>
      <c r="W762" s="272"/>
      <c r="X762" s="273">
        <v>2072919</v>
      </c>
      <c r="Y762" s="273">
        <v>2072919</v>
      </c>
      <c r="Z762" s="273">
        <v>0</v>
      </c>
      <c r="AA762" s="273">
        <v>0</v>
      </c>
      <c r="AB762" s="274">
        <v>2072919</v>
      </c>
      <c r="AC762" s="274">
        <v>0</v>
      </c>
      <c r="AD762" s="269"/>
      <c r="AE762" s="269" t="s">
        <v>3021</v>
      </c>
      <c r="AF762"/>
      <c r="AG762"/>
      <c r="AH762"/>
      <c r="AI762"/>
    </row>
    <row r="763" spans="1:35" ht="33.75" x14ac:dyDescent="0.25">
      <c r="A763" s="303" t="s">
        <v>3601</v>
      </c>
      <c r="B763" s="303" t="s">
        <v>2415</v>
      </c>
      <c r="C763" s="303" t="s">
        <v>2416</v>
      </c>
      <c r="D763" s="303" t="s">
        <v>2646</v>
      </c>
      <c r="E763" s="304" t="s">
        <v>4014</v>
      </c>
      <c r="F763" s="304" t="s">
        <v>457</v>
      </c>
      <c r="G763" s="304" t="s">
        <v>597</v>
      </c>
      <c r="H763" s="304" t="s">
        <v>598</v>
      </c>
      <c r="I763" s="303" t="s">
        <v>599</v>
      </c>
      <c r="J763" s="305" t="s">
        <v>3020</v>
      </c>
      <c r="K763" s="306">
        <v>2072919</v>
      </c>
      <c r="L763" s="268" t="s">
        <v>563</v>
      </c>
      <c r="M763" s="268"/>
      <c r="N763" s="268"/>
      <c r="O763" s="268"/>
      <c r="P763" s="270"/>
      <c r="Q763" s="270"/>
      <c r="R763" s="270"/>
      <c r="S763" s="271"/>
      <c r="T763" s="270" t="s">
        <v>600</v>
      </c>
      <c r="U763" s="272" t="s">
        <v>3020</v>
      </c>
      <c r="V763" s="268" t="s">
        <v>602</v>
      </c>
      <c r="W763" s="272"/>
      <c r="X763" s="273">
        <v>2072919</v>
      </c>
      <c r="Y763" s="273">
        <v>2072919</v>
      </c>
      <c r="Z763" s="273">
        <v>0</v>
      </c>
      <c r="AA763" s="273">
        <v>0</v>
      </c>
      <c r="AB763" s="274">
        <v>2072919</v>
      </c>
      <c r="AC763" s="274">
        <v>0</v>
      </c>
      <c r="AD763" s="269"/>
      <c r="AE763" s="269" t="s">
        <v>3021</v>
      </c>
      <c r="AF763"/>
      <c r="AG763"/>
      <c r="AH763"/>
      <c r="AI763"/>
    </row>
    <row r="764" spans="1:35" ht="33.75" x14ac:dyDescent="0.25">
      <c r="A764" s="303" t="s">
        <v>3603</v>
      </c>
      <c r="B764" s="303" t="s">
        <v>2415</v>
      </c>
      <c r="C764" s="303" t="s">
        <v>2416</v>
      </c>
      <c r="D764" s="303" t="s">
        <v>2646</v>
      </c>
      <c r="E764" s="304" t="s">
        <v>4016</v>
      </c>
      <c r="F764" s="304" t="s">
        <v>457</v>
      </c>
      <c r="G764" s="304" t="s">
        <v>597</v>
      </c>
      <c r="H764" s="304" t="s">
        <v>598</v>
      </c>
      <c r="I764" s="303" t="s">
        <v>599</v>
      </c>
      <c r="J764" s="305" t="s">
        <v>3020</v>
      </c>
      <c r="K764" s="306">
        <v>2072919</v>
      </c>
      <c r="L764" s="268" t="s">
        <v>563</v>
      </c>
      <c r="M764" s="268"/>
      <c r="N764" s="268"/>
      <c r="O764" s="268"/>
      <c r="P764" s="270"/>
      <c r="Q764" s="270"/>
      <c r="R764" s="270"/>
      <c r="S764" s="271"/>
      <c r="T764" s="270" t="s">
        <v>600</v>
      </c>
      <c r="U764" s="272" t="s">
        <v>3020</v>
      </c>
      <c r="V764" s="268" t="s">
        <v>602</v>
      </c>
      <c r="W764" s="272"/>
      <c r="X764" s="273">
        <v>2072919</v>
      </c>
      <c r="Y764" s="273">
        <v>2072919</v>
      </c>
      <c r="Z764" s="273">
        <v>0</v>
      </c>
      <c r="AA764" s="273">
        <v>0</v>
      </c>
      <c r="AB764" s="274">
        <v>2072919</v>
      </c>
      <c r="AC764" s="274">
        <v>0</v>
      </c>
      <c r="AD764" s="269"/>
      <c r="AE764" s="269" t="s">
        <v>3021</v>
      </c>
      <c r="AF764"/>
      <c r="AG764"/>
      <c r="AH764"/>
      <c r="AI764"/>
    </row>
    <row r="765" spans="1:35" ht="33.75" x14ac:dyDescent="0.25">
      <c r="A765" s="303" t="s">
        <v>3605</v>
      </c>
      <c r="B765" s="303" t="s">
        <v>2415</v>
      </c>
      <c r="C765" s="303" t="s">
        <v>2416</v>
      </c>
      <c r="D765" s="303" t="s">
        <v>2646</v>
      </c>
      <c r="E765" s="304" t="s">
        <v>4018</v>
      </c>
      <c r="F765" s="304" t="s">
        <v>457</v>
      </c>
      <c r="G765" s="304" t="s">
        <v>597</v>
      </c>
      <c r="H765" s="304" t="s">
        <v>598</v>
      </c>
      <c r="I765" s="303" t="s">
        <v>599</v>
      </c>
      <c r="J765" s="305" t="s">
        <v>3020</v>
      </c>
      <c r="K765" s="306">
        <v>2072919</v>
      </c>
      <c r="L765" s="268" t="s">
        <v>563</v>
      </c>
      <c r="M765" s="268"/>
      <c r="N765" s="268"/>
      <c r="O765" s="268"/>
      <c r="P765" s="270"/>
      <c r="Q765" s="270"/>
      <c r="R765" s="270"/>
      <c r="S765" s="271"/>
      <c r="T765" s="270" t="s">
        <v>600</v>
      </c>
      <c r="U765" s="272" t="s">
        <v>3020</v>
      </c>
      <c r="V765" s="268" t="s">
        <v>602</v>
      </c>
      <c r="W765" s="272"/>
      <c r="X765" s="273">
        <v>2072919</v>
      </c>
      <c r="Y765" s="273">
        <v>2072919</v>
      </c>
      <c r="Z765" s="273">
        <v>0</v>
      </c>
      <c r="AA765" s="273">
        <v>0</v>
      </c>
      <c r="AB765" s="274">
        <v>2072919</v>
      </c>
      <c r="AC765" s="274">
        <v>0</v>
      </c>
      <c r="AD765" s="269"/>
      <c r="AE765" s="269" t="s">
        <v>3021</v>
      </c>
      <c r="AF765"/>
      <c r="AG765"/>
      <c r="AH765"/>
      <c r="AI765"/>
    </row>
    <row r="766" spans="1:35" ht="33.75" x14ac:dyDescent="0.25">
      <c r="A766" s="303" t="s">
        <v>3607</v>
      </c>
      <c r="B766" s="303" t="s">
        <v>2415</v>
      </c>
      <c r="C766" s="303" t="s">
        <v>2416</v>
      </c>
      <c r="D766" s="303" t="s">
        <v>2646</v>
      </c>
      <c r="E766" s="304" t="s">
        <v>4020</v>
      </c>
      <c r="F766" s="304" t="s">
        <v>457</v>
      </c>
      <c r="G766" s="304" t="s">
        <v>597</v>
      </c>
      <c r="H766" s="304" t="s">
        <v>598</v>
      </c>
      <c r="I766" s="303" t="s">
        <v>599</v>
      </c>
      <c r="J766" s="305" t="s">
        <v>3020</v>
      </c>
      <c r="K766" s="306">
        <v>2072919</v>
      </c>
      <c r="L766" s="268" t="s">
        <v>563</v>
      </c>
      <c r="M766" s="268"/>
      <c r="N766" s="268"/>
      <c r="O766" s="268"/>
      <c r="P766" s="270"/>
      <c r="Q766" s="270"/>
      <c r="R766" s="270"/>
      <c r="S766" s="271"/>
      <c r="T766" s="270" t="s">
        <v>600</v>
      </c>
      <c r="U766" s="272" t="s">
        <v>3020</v>
      </c>
      <c r="V766" s="268" t="s">
        <v>602</v>
      </c>
      <c r="W766" s="272"/>
      <c r="X766" s="273">
        <v>2072919</v>
      </c>
      <c r="Y766" s="273">
        <v>2072919</v>
      </c>
      <c r="Z766" s="273">
        <v>0</v>
      </c>
      <c r="AA766" s="273">
        <v>0</v>
      </c>
      <c r="AB766" s="274">
        <v>2072919</v>
      </c>
      <c r="AC766" s="274">
        <v>0</v>
      </c>
      <c r="AD766" s="269"/>
      <c r="AE766" s="269" t="s">
        <v>3021</v>
      </c>
      <c r="AF766"/>
      <c r="AG766"/>
      <c r="AH766"/>
      <c r="AI766"/>
    </row>
    <row r="767" spans="1:35" ht="33.75" x14ac:dyDescent="0.25">
      <c r="A767" s="303" t="s">
        <v>3609</v>
      </c>
      <c r="B767" s="303" t="s">
        <v>2415</v>
      </c>
      <c r="C767" s="303" t="s">
        <v>2416</v>
      </c>
      <c r="D767" s="303" t="s">
        <v>2646</v>
      </c>
      <c r="E767" s="304" t="s">
        <v>4022</v>
      </c>
      <c r="F767" s="304" t="s">
        <v>457</v>
      </c>
      <c r="G767" s="304" t="s">
        <v>597</v>
      </c>
      <c r="H767" s="304" t="s">
        <v>598</v>
      </c>
      <c r="I767" s="303" t="s">
        <v>599</v>
      </c>
      <c r="J767" s="305" t="s">
        <v>3020</v>
      </c>
      <c r="K767" s="306">
        <v>2072919</v>
      </c>
      <c r="L767" s="268" t="s">
        <v>563</v>
      </c>
      <c r="M767" s="268"/>
      <c r="N767" s="268"/>
      <c r="O767" s="268"/>
      <c r="P767" s="270"/>
      <c r="Q767" s="270"/>
      <c r="R767" s="270"/>
      <c r="S767" s="271"/>
      <c r="T767" s="270" t="s">
        <v>600</v>
      </c>
      <c r="U767" s="272" t="s">
        <v>3020</v>
      </c>
      <c r="V767" s="268" t="s">
        <v>602</v>
      </c>
      <c r="W767" s="272"/>
      <c r="X767" s="273">
        <v>2072919</v>
      </c>
      <c r="Y767" s="273">
        <v>2072919</v>
      </c>
      <c r="Z767" s="273">
        <v>0</v>
      </c>
      <c r="AA767" s="273">
        <v>0</v>
      </c>
      <c r="AB767" s="274">
        <v>2072919</v>
      </c>
      <c r="AC767" s="274">
        <v>0</v>
      </c>
      <c r="AD767" s="269"/>
      <c r="AE767" s="269" t="s">
        <v>3021</v>
      </c>
      <c r="AF767"/>
      <c r="AG767"/>
      <c r="AH767"/>
      <c r="AI767"/>
    </row>
    <row r="768" spans="1:35" ht="33.75" x14ac:dyDescent="0.25">
      <c r="A768" s="303" t="s">
        <v>3611</v>
      </c>
      <c r="B768" s="303" t="s">
        <v>2415</v>
      </c>
      <c r="C768" s="303" t="s">
        <v>2416</v>
      </c>
      <c r="D768" s="303" t="s">
        <v>2646</v>
      </c>
      <c r="E768" s="304" t="s">
        <v>4024</v>
      </c>
      <c r="F768" s="304" t="s">
        <v>457</v>
      </c>
      <c r="G768" s="304" t="s">
        <v>597</v>
      </c>
      <c r="H768" s="304" t="s">
        <v>598</v>
      </c>
      <c r="I768" s="303" t="s">
        <v>599</v>
      </c>
      <c r="J768" s="305" t="s">
        <v>3020</v>
      </c>
      <c r="K768" s="306">
        <v>2072919</v>
      </c>
      <c r="L768" s="268" t="s">
        <v>563</v>
      </c>
      <c r="M768" s="268"/>
      <c r="N768" s="268"/>
      <c r="O768" s="268"/>
      <c r="P768" s="270"/>
      <c r="Q768" s="270"/>
      <c r="R768" s="270"/>
      <c r="S768" s="271"/>
      <c r="T768" s="270" t="s">
        <v>600</v>
      </c>
      <c r="U768" s="272" t="s">
        <v>3020</v>
      </c>
      <c r="V768" s="268" t="s">
        <v>602</v>
      </c>
      <c r="W768" s="272"/>
      <c r="X768" s="273">
        <v>2072919</v>
      </c>
      <c r="Y768" s="273">
        <v>2072919</v>
      </c>
      <c r="Z768" s="273">
        <v>0</v>
      </c>
      <c r="AA768" s="273">
        <v>0</v>
      </c>
      <c r="AB768" s="274">
        <v>2072919</v>
      </c>
      <c r="AC768" s="274">
        <v>0</v>
      </c>
      <c r="AD768" s="269"/>
      <c r="AE768" s="269" t="s">
        <v>3021</v>
      </c>
      <c r="AF768"/>
      <c r="AG768"/>
      <c r="AH768"/>
      <c r="AI768"/>
    </row>
    <row r="769" spans="1:35" ht="33.75" x14ac:dyDescent="0.25">
      <c r="A769" s="303" t="s">
        <v>3613</v>
      </c>
      <c r="B769" s="303" t="s">
        <v>2415</v>
      </c>
      <c r="C769" s="303" t="s">
        <v>2416</v>
      </c>
      <c r="D769" s="303" t="s">
        <v>2646</v>
      </c>
      <c r="E769" s="304" t="s">
        <v>4026</v>
      </c>
      <c r="F769" s="304" t="s">
        <v>457</v>
      </c>
      <c r="G769" s="304" t="s">
        <v>597</v>
      </c>
      <c r="H769" s="304" t="s">
        <v>598</v>
      </c>
      <c r="I769" s="303" t="s">
        <v>599</v>
      </c>
      <c r="J769" s="305" t="s">
        <v>3020</v>
      </c>
      <c r="K769" s="306">
        <v>2072919</v>
      </c>
      <c r="L769" s="268" t="s">
        <v>563</v>
      </c>
      <c r="M769" s="268"/>
      <c r="N769" s="268"/>
      <c r="O769" s="268"/>
      <c r="P769" s="270"/>
      <c r="Q769" s="270"/>
      <c r="R769" s="270"/>
      <c r="S769" s="271"/>
      <c r="T769" s="270" t="s">
        <v>600</v>
      </c>
      <c r="U769" s="272" t="s">
        <v>3020</v>
      </c>
      <c r="V769" s="268" t="s">
        <v>602</v>
      </c>
      <c r="W769" s="272"/>
      <c r="X769" s="273">
        <v>2072919</v>
      </c>
      <c r="Y769" s="273">
        <v>2072919</v>
      </c>
      <c r="Z769" s="273">
        <v>0</v>
      </c>
      <c r="AA769" s="273">
        <v>0</v>
      </c>
      <c r="AB769" s="274">
        <v>2072919</v>
      </c>
      <c r="AC769" s="274">
        <v>0</v>
      </c>
      <c r="AD769" s="269"/>
      <c r="AE769" s="269" t="s">
        <v>3021</v>
      </c>
      <c r="AF769"/>
      <c r="AG769"/>
      <c r="AH769"/>
      <c r="AI769"/>
    </row>
    <row r="770" spans="1:35" ht="33.75" x14ac:dyDescent="0.25">
      <c r="A770" s="303" t="s">
        <v>3615</v>
      </c>
      <c r="B770" s="303" t="s">
        <v>2415</v>
      </c>
      <c r="C770" s="303" t="s">
        <v>2416</v>
      </c>
      <c r="D770" s="303" t="s">
        <v>2646</v>
      </c>
      <c r="E770" s="304" t="s">
        <v>4028</v>
      </c>
      <c r="F770" s="304" t="s">
        <v>457</v>
      </c>
      <c r="G770" s="304" t="s">
        <v>597</v>
      </c>
      <c r="H770" s="304" t="s">
        <v>598</v>
      </c>
      <c r="I770" s="303" t="s">
        <v>599</v>
      </c>
      <c r="J770" s="305" t="s">
        <v>3020</v>
      </c>
      <c r="K770" s="306">
        <v>2072919</v>
      </c>
      <c r="L770" s="268" t="s">
        <v>563</v>
      </c>
      <c r="M770" s="268"/>
      <c r="N770" s="268"/>
      <c r="O770" s="268"/>
      <c r="P770" s="270"/>
      <c r="Q770" s="270"/>
      <c r="R770" s="270"/>
      <c r="S770" s="271"/>
      <c r="T770" s="270" t="s">
        <v>600</v>
      </c>
      <c r="U770" s="272" t="s">
        <v>3020</v>
      </c>
      <c r="V770" s="268" t="s">
        <v>602</v>
      </c>
      <c r="W770" s="272"/>
      <c r="X770" s="273">
        <v>2072919</v>
      </c>
      <c r="Y770" s="273">
        <v>2072919</v>
      </c>
      <c r="Z770" s="273">
        <v>0</v>
      </c>
      <c r="AA770" s="273">
        <v>0</v>
      </c>
      <c r="AB770" s="274">
        <v>2072919</v>
      </c>
      <c r="AC770" s="274">
        <v>0</v>
      </c>
      <c r="AD770" s="269"/>
      <c r="AE770" s="269" t="s">
        <v>3021</v>
      </c>
      <c r="AF770"/>
      <c r="AG770"/>
      <c r="AH770"/>
      <c r="AI770"/>
    </row>
    <row r="771" spans="1:35" ht="33.75" x14ac:dyDescent="0.25">
      <c r="A771" s="303" t="s">
        <v>3617</v>
      </c>
      <c r="B771" s="303" t="s">
        <v>2415</v>
      </c>
      <c r="C771" s="303" t="s">
        <v>2416</v>
      </c>
      <c r="D771" s="303" t="s">
        <v>2646</v>
      </c>
      <c r="E771" s="304" t="s">
        <v>4030</v>
      </c>
      <c r="F771" s="304" t="s">
        <v>457</v>
      </c>
      <c r="G771" s="304" t="s">
        <v>597</v>
      </c>
      <c r="H771" s="304" t="s">
        <v>598</v>
      </c>
      <c r="I771" s="303" t="s">
        <v>599</v>
      </c>
      <c r="J771" s="305" t="s">
        <v>3020</v>
      </c>
      <c r="K771" s="306">
        <v>2072919</v>
      </c>
      <c r="L771" s="268" t="s">
        <v>563</v>
      </c>
      <c r="M771" s="268"/>
      <c r="N771" s="268"/>
      <c r="O771" s="268"/>
      <c r="P771" s="270"/>
      <c r="Q771" s="270"/>
      <c r="R771" s="270"/>
      <c r="S771" s="271"/>
      <c r="T771" s="270" t="s">
        <v>600</v>
      </c>
      <c r="U771" s="272" t="s">
        <v>3020</v>
      </c>
      <c r="V771" s="268" t="s">
        <v>602</v>
      </c>
      <c r="W771" s="272"/>
      <c r="X771" s="273">
        <v>2072919</v>
      </c>
      <c r="Y771" s="273">
        <v>2072919</v>
      </c>
      <c r="Z771" s="273">
        <v>0</v>
      </c>
      <c r="AA771" s="273">
        <v>0</v>
      </c>
      <c r="AB771" s="274">
        <v>2072919</v>
      </c>
      <c r="AC771" s="274">
        <v>0</v>
      </c>
      <c r="AD771" s="269"/>
      <c r="AE771" s="269" t="s">
        <v>3021</v>
      </c>
      <c r="AF771"/>
      <c r="AG771"/>
      <c r="AH771"/>
      <c r="AI771"/>
    </row>
    <row r="772" spans="1:35" ht="33.75" x14ac:dyDescent="0.25">
      <c r="A772" s="303" t="s">
        <v>3619</v>
      </c>
      <c r="B772" s="303" t="s">
        <v>2415</v>
      </c>
      <c r="C772" s="303" t="s">
        <v>2416</v>
      </c>
      <c r="D772" s="303" t="s">
        <v>2646</v>
      </c>
      <c r="E772" s="304" t="s">
        <v>4032</v>
      </c>
      <c r="F772" s="304" t="s">
        <v>457</v>
      </c>
      <c r="G772" s="304" t="s">
        <v>597</v>
      </c>
      <c r="H772" s="304" t="s">
        <v>598</v>
      </c>
      <c r="I772" s="303" t="s">
        <v>599</v>
      </c>
      <c r="J772" s="305" t="s">
        <v>3020</v>
      </c>
      <c r="K772" s="306">
        <v>2072919</v>
      </c>
      <c r="L772" s="268" t="s">
        <v>563</v>
      </c>
      <c r="M772" s="268"/>
      <c r="N772" s="268"/>
      <c r="O772" s="268"/>
      <c r="P772" s="270"/>
      <c r="Q772" s="270"/>
      <c r="R772" s="270"/>
      <c r="S772" s="271"/>
      <c r="T772" s="270" t="s">
        <v>600</v>
      </c>
      <c r="U772" s="272" t="s">
        <v>3020</v>
      </c>
      <c r="V772" s="268" t="s">
        <v>602</v>
      </c>
      <c r="W772" s="272"/>
      <c r="X772" s="273">
        <v>2072919</v>
      </c>
      <c r="Y772" s="273">
        <v>2072919</v>
      </c>
      <c r="Z772" s="273">
        <v>0</v>
      </c>
      <c r="AA772" s="273">
        <v>0</v>
      </c>
      <c r="AB772" s="274">
        <v>2072919</v>
      </c>
      <c r="AC772" s="274">
        <v>0</v>
      </c>
      <c r="AD772" s="269"/>
      <c r="AE772" s="269" t="s">
        <v>3021</v>
      </c>
      <c r="AF772"/>
      <c r="AG772"/>
      <c r="AH772"/>
      <c r="AI772"/>
    </row>
    <row r="773" spans="1:35" ht="33.75" x14ac:dyDescent="0.25">
      <c r="A773" s="303" t="s">
        <v>3621</v>
      </c>
      <c r="B773" s="303" t="s">
        <v>2415</v>
      </c>
      <c r="C773" s="303" t="s">
        <v>2416</v>
      </c>
      <c r="D773" s="303" t="s">
        <v>2646</v>
      </c>
      <c r="E773" s="304" t="s">
        <v>4034</v>
      </c>
      <c r="F773" s="304" t="s">
        <v>457</v>
      </c>
      <c r="G773" s="304" t="s">
        <v>597</v>
      </c>
      <c r="H773" s="304" t="s">
        <v>598</v>
      </c>
      <c r="I773" s="303" t="s">
        <v>599</v>
      </c>
      <c r="J773" s="305" t="s">
        <v>3020</v>
      </c>
      <c r="K773" s="306">
        <v>2072919</v>
      </c>
      <c r="L773" s="268" t="s">
        <v>563</v>
      </c>
      <c r="M773" s="268"/>
      <c r="N773" s="268"/>
      <c r="O773" s="268"/>
      <c r="P773" s="270"/>
      <c r="Q773" s="270"/>
      <c r="R773" s="270"/>
      <c r="S773" s="271"/>
      <c r="T773" s="270" t="s">
        <v>600</v>
      </c>
      <c r="U773" s="272" t="s">
        <v>3020</v>
      </c>
      <c r="V773" s="268" t="s">
        <v>602</v>
      </c>
      <c r="W773" s="272"/>
      <c r="X773" s="273">
        <v>2072919</v>
      </c>
      <c r="Y773" s="273">
        <v>2072919</v>
      </c>
      <c r="Z773" s="273">
        <v>0</v>
      </c>
      <c r="AA773" s="273">
        <v>0</v>
      </c>
      <c r="AB773" s="274">
        <v>2072919</v>
      </c>
      <c r="AC773" s="274">
        <v>0</v>
      </c>
      <c r="AD773" s="269"/>
      <c r="AE773" s="269" t="s">
        <v>3021</v>
      </c>
      <c r="AF773"/>
      <c r="AG773"/>
      <c r="AH773"/>
      <c r="AI773"/>
    </row>
    <row r="774" spans="1:35" ht="33.75" x14ac:dyDescent="0.25">
      <c r="A774" s="303" t="s">
        <v>3623</v>
      </c>
      <c r="B774" s="303" t="s">
        <v>2415</v>
      </c>
      <c r="C774" s="303" t="s">
        <v>2416</v>
      </c>
      <c r="D774" s="303" t="s">
        <v>2646</v>
      </c>
      <c r="E774" s="304" t="s">
        <v>4036</v>
      </c>
      <c r="F774" s="304" t="s">
        <v>457</v>
      </c>
      <c r="G774" s="304" t="s">
        <v>597</v>
      </c>
      <c r="H774" s="304" t="s">
        <v>598</v>
      </c>
      <c r="I774" s="303" t="s">
        <v>599</v>
      </c>
      <c r="J774" s="305" t="s">
        <v>3020</v>
      </c>
      <c r="K774" s="306">
        <v>2072919</v>
      </c>
      <c r="L774" s="268" t="s">
        <v>563</v>
      </c>
      <c r="M774" s="268"/>
      <c r="N774" s="268"/>
      <c r="O774" s="268"/>
      <c r="P774" s="270"/>
      <c r="Q774" s="270"/>
      <c r="R774" s="270"/>
      <c r="S774" s="271"/>
      <c r="T774" s="270" t="s">
        <v>600</v>
      </c>
      <c r="U774" s="272" t="s">
        <v>3020</v>
      </c>
      <c r="V774" s="268" t="s">
        <v>602</v>
      </c>
      <c r="W774" s="272"/>
      <c r="X774" s="273">
        <v>2072919</v>
      </c>
      <c r="Y774" s="273">
        <v>2072919</v>
      </c>
      <c r="Z774" s="273">
        <v>0</v>
      </c>
      <c r="AA774" s="273">
        <v>0</v>
      </c>
      <c r="AB774" s="274">
        <v>2072919</v>
      </c>
      <c r="AC774" s="274">
        <v>0</v>
      </c>
      <c r="AD774" s="269"/>
      <c r="AE774" s="269" t="s">
        <v>3021</v>
      </c>
      <c r="AF774"/>
      <c r="AG774"/>
      <c r="AH774"/>
      <c r="AI774"/>
    </row>
    <row r="775" spans="1:35" ht="33.75" x14ac:dyDescent="0.25">
      <c r="A775" s="303" t="s">
        <v>3625</v>
      </c>
      <c r="B775" s="303" t="s">
        <v>2415</v>
      </c>
      <c r="C775" s="303" t="s">
        <v>2416</v>
      </c>
      <c r="D775" s="303" t="s">
        <v>2646</v>
      </c>
      <c r="E775" s="304" t="s">
        <v>4038</v>
      </c>
      <c r="F775" s="304" t="s">
        <v>457</v>
      </c>
      <c r="G775" s="304" t="s">
        <v>597</v>
      </c>
      <c r="H775" s="304" t="s">
        <v>598</v>
      </c>
      <c r="I775" s="303" t="s">
        <v>599</v>
      </c>
      <c r="J775" s="305" t="s">
        <v>3020</v>
      </c>
      <c r="K775" s="306">
        <v>2072919</v>
      </c>
      <c r="L775" s="268" t="s">
        <v>563</v>
      </c>
      <c r="M775" s="268"/>
      <c r="N775" s="268"/>
      <c r="O775" s="268"/>
      <c r="P775" s="270"/>
      <c r="Q775" s="270"/>
      <c r="R775" s="270"/>
      <c r="S775" s="271"/>
      <c r="T775" s="270" t="s">
        <v>600</v>
      </c>
      <c r="U775" s="272" t="s">
        <v>3020</v>
      </c>
      <c r="V775" s="268" t="s">
        <v>602</v>
      </c>
      <c r="W775" s="272"/>
      <c r="X775" s="273">
        <v>2072919</v>
      </c>
      <c r="Y775" s="273">
        <v>2072919</v>
      </c>
      <c r="Z775" s="273">
        <v>0</v>
      </c>
      <c r="AA775" s="273">
        <v>0</v>
      </c>
      <c r="AB775" s="274">
        <v>2072919</v>
      </c>
      <c r="AC775" s="274">
        <v>0</v>
      </c>
      <c r="AD775" s="269"/>
      <c r="AE775" s="269" t="s">
        <v>3021</v>
      </c>
      <c r="AF775"/>
      <c r="AG775"/>
      <c r="AH775"/>
      <c r="AI775"/>
    </row>
    <row r="776" spans="1:35" ht="33.75" x14ac:dyDescent="0.25">
      <c r="A776" s="303" t="s">
        <v>3627</v>
      </c>
      <c r="B776" s="303" t="s">
        <v>2415</v>
      </c>
      <c r="C776" s="303" t="s">
        <v>2416</v>
      </c>
      <c r="D776" s="303" t="s">
        <v>2646</v>
      </c>
      <c r="E776" s="304" t="s">
        <v>4040</v>
      </c>
      <c r="F776" s="304" t="s">
        <v>457</v>
      </c>
      <c r="G776" s="304" t="s">
        <v>597</v>
      </c>
      <c r="H776" s="304" t="s">
        <v>598</v>
      </c>
      <c r="I776" s="303" t="s">
        <v>599</v>
      </c>
      <c r="J776" s="305" t="s">
        <v>3020</v>
      </c>
      <c r="K776" s="306">
        <v>2072919</v>
      </c>
      <c r="L776" s="268" t="s">
        <v>563</v>
      </c>
      <c r="M776" s="268"/>
      <c r="N776" s="268"/>
      <c r="O776" s="268"/>
      <c r="P776" s="270"/>
      <c r="Q776" s="270"/>
      <c r="R776" s="270"/>
      <c r="S776" s="271"/>
      <c r="T776" s="270" t="s">
        <v>600</v>
      </c>
      <c r="U776" s="272" t="s">
        <v>3020</v>
      </c>
      <c r="V776" s="268" t="s">
        <v>602</v>
      </c>
      <c r="W776" s="272"/>
      <c r="X776" s="273">
        <v>2072919</v>
      </c>
      <c r="Y776" s="273">
        <v>2072919</v>
      </c>
      <c r="Z776" s="273">
        <v>0</v>
      </c>
      <c r="AA776" s="273">
        <v>0</v>
      </c>
      <c r="AB776" s="274">
        <v>2072919</v>
      </c>
      <c r="AC776" s="274">
        <v>0</v>
      </c>
      <c r="AD776" s="269"/>
      <c r="AE776" s="269" t="s">
        <v>3021</v>
      </c>
      <c r="AF776"/>
      <c r="AG776"/>
      <c r="AH776"/>
      <c r="AI776"/>
    </row>
    <row r="777" spans="1:35" ht="33.75" x14ac:dyDescent="0.25">
      <c r="A777" s="303" t="s">
        <v>3629</v>
      </c>
      <c r="B777" s="303" t="s">
        <v>2415</v>
      </c>
      <c r="C777" s="303" t="s">
        <v>2416</v>
      </c>
      <c r="D777" s="303" t="s">
        <v>2646</v>
      </c>
      <c r="E777" s="304" t="s">
        <v>4042</v>
      </c>
      <c r="F777" s="304" t="s">
        <v>457</v>
      </c>
      <c r="G777" s="304" t="s">
        <v>597</v>
      </c>
      <c r="H777" s="304" t="s">
        <v>598</v>
      </c>
      <c r="I777" s="303" t="s">
        <v>599</v>
      </c>
      <c r="J777" s="305" t="s">
        <v>3020</v>
      </c>
      <c r="K777" s="306">
        <v>2072919</v>
      </c>
      <c r="L777" s="268" t="s">
        <v>563</v>
      </c>
      <c r="M777" s="268"/>
      <c r="N777" s="268"/>
      <c r="O777" s="268"/>
      <c r="P777" s="270"/>
      <c r="Q777" s="270"/>
      <c r="R777" s="270"/>
      <c r="S777" s="271"/>
      <c r="T777" s="270" t="s">
        <v>600</v>
      </c>
      <c r="U777" s="272" t="s">
        <v>3020</v>
      </c>
      <c r="V777" s="268" t="s">
        <v>602</v>
      </c>
      <c r="W777" s="272"/>
      <c r="X777" s="273">
        <v>2072919</v>
      </c>
      <c r="Y777" s="273">
        <v>2072919</v>
      </c>
      <c r="Z777" s="273">
        <v>0</v>
      </c>
      <c r="AA777" s="273">
        <v>0</v>
      </c>
      <c r="AB777" s="274">
        <v>2072919</v>
      </c>
      <c r="AC777" s="274">
        <v>0</v>
      </c>
      <c r="AD777" s="269"/>
      <c r="AE777" s="269" t="s">
        <v>3021</v>
      </c>
      <c r="AF777"/>
      <c r="AG777"/>
      <c r="AH777"/>
      <c r="AI777"/>
    </row>
    <row r="778" spans="1:35" ht="33.75" x14ac:dyDescent="0.25">
      <c r="A778" s="303" t="s">
        <v>3631</v>
      </c>
      <c r="B778" s="303" t="s">
        <v>2415</v>
      </c>
      <c r="C778" s="303" t="s">
        <v>2416</v>
      </c>
      <c r="D778" s="303" t="s">
        <v>2646</v>
      </c>
      <c r="E778" s="304" t="s">
        <v>4044</v>
      </c>
      <c r="F778" s="304" t="s">
        <v>457</v>
      </c>
      <c r="G778" s="304" t="s">
        <v>597</v>
      </c>
      <c r="H778" s="304" t="s">
        <v>598</v>
      </c>
      <c r="I778" s="303" t="s">
        <v>599</v>
      </c>
      <c r="J778" s="305" t="s">
        <v>3020</v>
      </c>
      <c r="K778" s="306">
        <v>2072919</v>
      </c>
      <c r="L778" s="268" t="s">
        <v>563</v>
      </c>
      <c r="M778" s="268"/>
      <c r="N778" s="268"/>
      <c r="O778" s="268"/>
      <c r="P778" s="270"/>
      <c r="Q778" s="270"/>
      <c r="R778" s="270"/>
      <c r="S778" s="271"/>
      <c r="T778" s="270" t="s">
        <v>600</v>
      </c>
      <c r="U778" s="272" t="s">
        <v>3020</v>
      </c>
      <c r="V778" s="268" t="s">
        <v>602</v>
      </c>
      <c r="W778" s="272"/>
      <c r="X778" s="273">
        <v>2072919</v>
      </c>
      <c r="Y778" s="273">
        <v>2072919</v>
      </c>
      <c r="Z778" s="273">
        <v>0</v>
      </c>
      <c r="AA778" s="273">
        <v>0</v>
      </c>
      <c r="AB778" s="274">
        <v>2072919</v>
      </c>
      <c r="AC778" s="274">
        <v>0</v>
      </c>
      <c r="AD778" s="269"/>
      <c r="AE778" s="269" t="s">
        <v>3021</v>
      </c>
      <c r="AF778"/>
      <c r="AG778"/>
      <c r="AH778"/>
      <c r="AI778"/>
    </row>
    <row r="779" spans="1:35" ht="33.75" x14ac:dyDescent="0.25">
      <c r="A779" s="303" t="s">
        <v>3633</v>
      </c>
      <c r="B779" s="303" t="s">
        <v>2415</v>
      </c>
      <c r="C779" s="303" t="s">
        <v>2416</v>
      </c>
      <c r="D779" s="303" t="s">
        <v>2646</v>
      </c>
      <c r="E779" s="304" t="s">
        <v>4046</v>
      </c>
      <c r="F779" s="304" t="s">
        <v>457</v>
      </c>
      <c r="G779" s="304" t="s">
        <v>597</v>
      </c>
      <c r="H779" s="304" t="s">
        <v>598</v>
      </c>
      <c r="I779" s="303" t="s">
        <v>599</v>
      </c>
      <c r="J779" s="305" t="s">
        <v>3020</v>
      </c>
      <c r="K779" s="306">
        <v>2072919</v>
      </c>
      <c r="L779" s="268" t="s">
        <v>563</v>
      </c>
      <c r="M779" s="268"/>
      <c r="N779" s="268"/>
      <c r="O779" s="268"/>
      <c r="P779" s="270"/>
      <c r="Q779" s="270"/>
      <c r="R779" s="270"/>
      <c r="S779" s="271"/>
      <c r="T779" s="270" t="s">
        <v>600</v>
      </c>
      <c r="U779" s="272" t="s">
        <v>3020</v>
      </c>
      <c r="V779" s="268" t="s">
        <v>602</v>
      </c>
      <c r="W779" s="272"/>
      <c r="X779" s="273">
        <v>2072919</v>
      </c>
      <c r="Y779" s="273">
        <v>2072919</v>
      </c>
      <c r="Z779" s="273">
        <v>0</v>
      </c>
      <c r="AA779" s="273">
        <v>0</v>
      </c>
      <c r="AB779" s="274">
        <v>2072919</v>
      </c>
      <c r="AC779" s="274">
        <v>0</v>
      </c>
      <c r="AD779" s="269"/>
      <c r="AE779" s="269" t="s">
        <v>3021</v>
      </c>
      <c r="AF779"/>
      <c r="AG779"/>
      <c r="AH779"/>
      <c r="AI779"/>
    </row>
    <row r="780" spans="1:35" ht="33.75" x14ac:dyDescent="0.25">
      <c r="A780" s="303" t="s">
        <v>3635</v>
      </c>
      <c r="B780" s="303" t="s">
        <v>2415</v>
      </c>
      <c r="C780" s="303" t="s">
        <v>2416</v>
      </c>
      <c r="D780" s="303" t="s">
        <v>2646</v>
      </c>
      <c r="E780" s="304" t="s">
        <v>4048</v>
      </c>
      <c r="F780" s="304" t="s">
        <v>457</v>
      </c>
      <c r="G780" s="304" t="s">
        <v>597</v>
      </c>
      <c r="H780" s="304" t="s">
        <v>598</v>
      </c>
      <c r="I780" s="303" t="s">
        <v>599</v>
      </c>
      <c r="J780" s="305" t="s">
        <v>3020</v>
      </c>
      <c r="K780" s="306">
        <v>2072919</v>
      </c>
      <c r="L780" s="268" t="s">
        <v>563</v>
      </c>
      <c r="M780" s="268"/>
      <c r="N780" s="268"/>
      <c r="O780" s="268"/>
      <c r="P780" s="270"/>
      <c r="Q780" s="270"/>
      <c r="R780" s="270"/>
      <c r="S780" s="271"/>
      <c r="T780" s="270" t="s">
        <v>600</v>
      </c>
      <c r="U780" s="272" t="s">
        <v>3020</v>
      </c>
      <c r="V780" s="268" t="s">
        <v>602</v>
      </c>
      <c r="W780" s="272"/>
      <c r="X780" s="273">
        <v>2072919</v>
      </c>
      <c r="Y780" s="273">
        <v>2072919</v>
      </c>
      <c r="Z780" s="273">
        <v>0</v>
      </c>
      <c r="AA780" s="273">
        <v>0</v>
      </c>
      <c r="AB780" s="274">
        <v>2072919</v>
      </c>
      <c r="AC780" s="274">
        <v>0</v>
      </c>
      <c r="AD780" s="269"/>
      <c r="AE780" s="269" t="s">
        <v>3021</v>
      </c>
      <c r="AF780"/>
      <c r="AG780"/>
      <c r="AH780"/>
      <c r="AI780"/>
    </row>
    <row r="781" spans="1:35" ht="33.75" x14ac:dyDescent="0.25">
      <c r="A781" s="303" t="s">
        <v>3637</v>
      </c>
      <c r="B781" s="303" t="s">
        <v>2415</v>
      </c>
      <c r="C781" s="303" t="s">
        <v>2416</v>
      </c>
      <c r="D781" s="303" t="s">
        <v>2646</v>
      </c>
      <c r="E781" s="304" t="s">
        <v>4050</v>
      </c>
      <c r="F781" s="304" t="s">
        <v>457</v>
      </c>
      <c r="G781" s="304" t="s">
        <v>597</v>
      </c>
      <c r="H781" s="304" t="s">
        <v>598</v>
      </c>
      <c r="I781" s="303" t="s">
        <v>599</v>
      </c>
      <c r="J781" s="305" t="s">
        <v>3020</v>
      </c>
      <c r="K781" s="306">
        <v>2072919</v>
      </c>
      <c r="L781" s="268" t="s">
        <v>563</v>
      </c>
      <c r="M781" s="268"/>
      <c r="N781" s="268"/>
      <c r="O781" s="268"/>
      <c r="P781" s="270"/>
      <c r="Q781" s="270"/>
      <c r="R781" s="270"/>
      <c r="S781" s="271"/>
      <c r="T781" s="270" t="s">
        <v>600</v>
      </c>
      <c r="U781" s="272" t="s">
        <v>3020</v>
      </c>
      <c r="V781" s="268" t="s">
        <v>602</v>
      </c>
      <c r="W781" s="272"/>
      <c r="X781" s="273">
        <v>2072919</v>
      </c>
      <c r="Y781" s="273">
        <v>2072919</v>
      </c>
      <c r="Z781" s="273">
        <v>0</v>
      </c>
      <c r="AA781" s="273">
        <v>0</v>
      </c>
      <c r="AB781" s="274">
        <v>2072919</v>
      </c>
      <c r="AC781" s="274">
        <v>0</v>
      </c>
      <c r="AD781" s="269"/>
      <c r="AE781" s="269" t="s">
        <v>3021</v>
      </c>
      <c r="AF781"/>
      <c r="AG781"/>
      <c r="AH781"/>
      <c r="AI781"/>
    </row>
    <row r="782" spans="1:35" ht="33.75" x14ac:dyDescent="0.25">
      <c r="A782" s="303" t="s">
        <v>3639</v>
      </c>
      <c r="B782" s="303" t="s">
        <v>2415</v>
      </c>
      <c r="C782" s="303" t="s">
        <v>2416</v>
      </c>
      <c r="D782" s="303" t="s">
        <v>2646</v>
      </c>
      <c r="E782" s="304" t="s">
        <v>4052</v>
      </c>
      <c r="F782" s="304" t="s">
        <v>457</v>
      </c>
      <c r="G782" s="304" t="s">
        <v>597</v>
      </c>
      <c r="H782" s="304" t="s">
        <v>598</v>
      </c>
      <c r="I782" s="303" t="s">
        <v>599</v>
      </c>
      <c r="J782" s="305" t="s">
        <v>3020</v>
      </c>
      <c r="K782" s="306">
        <v>2072919</v>
      </c>
      <c r="L782" s="268" t="s">
        <v>563</v>
      </c>
      <c r="M782" s="268"/>
      <c r="N782" s="268"/>
      <c r="O782" s="268"/>
      <c r="P782" s="270"/>
      <c r="Q782" s="270"/>
      <c r="R782" s="270"/>
      <c r="S782" s="271"/>
      <c r="T782" s="270" t="s">
        <v>600</v>
      </c>
      <c r="U782" s="272" t="s">
        <v>3020</v>
      </c>
      <c r="V782" s="268" t="s">
        <v>602</v>
      </c>
      <c r="W782" s="272"/>
      <c r="X782" s="273">
        <v>2072919</v>
      </c>
      <c r="Y782" s="273">
        <v>2072919</v>
      </c>
      <c r="Z782" s="273">
        <v>0</v>
      </c>
      <c r="AA782" s="273">
        <v>0</v>
      </c>
      <c r="AB782" s="274">
        <v>2072919</v>
      </c>
      <c r="AC782" s="274">
        <v>0</v>
      </c>
      <c r="AD782" s="269"/>
      <c r="AE782" s="269" t="s">
        <v>3021</v>
      </c>
      <c r="AF782"/>
      <c r="AG782"/>
      <c r="AH782"/>
      <c r="AI782"/>
    </row>
    <row r="783" spans="1:35" ht="33.75" x14ac:dyDescent="0.25">
      <c r="A783" s="303" t="s">
        <v>3641</v>
      </c>
      <c r="B783" s="303" t="s">
        <v>2415</v>
      </c>
      <c r="C783" s="303" t="s">
        <v>2416</v>
      </c>
      <c r="D783" s="303" t="s">
        <v>2646</v>
      </c>
      <c r="E783" s="304" t="s">
        <v>4054</v>
      </c>
      <c r="F783" s="304" t="s">
        <v>457</v>
      </c>
      <c r="G783" s="304" t="s">
        <v>597</v>
      </c>
      <c r="H783" s="304" t="s">
        <v>598</v>
      </c>
      <c r="I783" s="303" t="s">
        <v>599</v>
      </c>
      <c r="J783" s="305" t="s">
        <v>3020</v>
      </c>
      <c r="K783" s="306">
        <v>2072919</v>
      </c>
      <c r="L783" s="268" t="s">
        <v>563</v>
      </c>
      <c r="M783" s="268"/>
      <c r="N783" s="268"/>
      <c r="O783" s="268"/>
      <c r="P783" s="270"/>
      <c r="Q783" s="270"/>
      <c r="R783" s="270"/>
      <c r="S783" s="271"/>
      <c r="T783" s="270" t="s">
        <v>600</v>
      </c>
      <c r="U783" s="272" t="s">
        <v>3020</v>
      </c>
      <c r="V783" s="268" t="s">
        <v>602</v>
      </c>
      <c r="W783" s="272"/>
      <c r="X783" s="273">
        <v>2072919</v>
      </c>
      <c r="Y783" s="273">
        <v>2072919</v>
      </c>
      <c r="Z783" s="273">
        <v>0</v>
      </c>
      <c r="AA783" s="273">
        <v>0</v>
      </c>
      <c r="AB783" s="274">
        <v>2072919</v>
      </c>
      <c r="AC783" s="274">
        <v>0</v>
      </c>
      <c r="AD783" s="269"/>
      <c r="AE783" s="269" t="s">
        <v>3021</v>
      </c>
      <c r="AF783"/>
      <c r="AG783"/>
      <c r="AH783"/>
      <c r="AI783"/>
    </row>
    <row r="784" spans="1:35" ht="33.75" x14ac:dyDescent="0.25">
      <c r="A784" s="303" t="s">
        <v>3643</v>
      </c>
      <c r="B784" s="303" t="s">
        <v>2415</v>
      </c>
      <c r="C784" s="303" t="s">
        <v>2416</v>
      </c>
      <c r="D784" s="303" t="s">
        <v>2646</v>
      </c>
      <c r="E784" s="304" t="s">
        <v>4056</v>
      </c>
      <c r="F784" s="304" t="s">
        <v>457</v>
      </c>
      <c r="G784" s="304" t="s">
        <v>597</v>
      </c>
      <c r="H784" s="304" t="s">
        <v>598</v>
      </c>
      <c r="I784" s="303" t="s">
        <v>599</v>
      </c>
      <c r="J784" s="305" t="s">
        <v>3020</v>
      </c>
      <c r="K784" s="306">
        <v>2072919</v>
      </c>
      <c r="L784" s="268" t="s">
        <v>563</v>
      </c>
      <c r="M784" s="268"/>
      <c r="N784" s="268"/>
      <c r="O784" s="268"/>
      <c r="P784" s="270"/>
      <c r="Q784" s="270"/>
      <c r="R784" s="270"/>
      <c r="S784" s="271"/>
      <c r="T784" s="270" t="s">
        <v>600</v>
      </c>
      <c r="U784" s="272" t="s">
        <v>3020</v>
      </c>
      <c r="V784" s="268" t="s">
        <v>602</v>
      </c>
      <c r="W784" s="272"/>
      <c r="X784" s="273">
        <v>2072919</v>
      </c>
      <c r="Y784" s="273">
        <v>2072919</v>
      </c>
      <c r="Z784" s="273">
        <v>0</v>
      </c>
      <c r="AA784" s="273">
        <v>0</v>
      </c>
      <c r="AB784" s="274">
        <v>2072919</v>
      </c>
      <c r="AC784" s="274">
        <v>0</v>
      </c>
      <c r="AD784" s="269"/>
      <c r="AE784" s="269" t="s">
        <v>3021</v>
      </c>
      <c r="AF784"/>
      <c r="AG784"/>
      <c r="AH784"/>
      <c r="AI784"/>
    </row>
    <row r="785" spans="1:35" ht="33.75" x14ac:dyDescent="0.25">
      <c r="A785" s="303" t="s">
        <v>3645</v>
      </c>
      <c r="B785" s="303" t="s">
        <v>2415</v>
      </c>
      <c r="C785" s="303" t="s">
        <v>2416</v>
      </c>
      <c r="D785" s="303" t="s">
        <v>2646</v>
      </c>
      <c r="E785" s="304" t="s">
        <v>4058</v>
      </c>
      <c r="F785" s="304" t="s">
        <v>457</v>
      </c>
      <c r="G785" s="304" t="s">
        <v>597</v>
      </c>
      <c r="H785" s="304" t="s">
        <v>598</v>
      </c>
      <c r="I785" s="303" t="s">
        <v>599</v>
      </c>
      <c r="J785" s="305" t="s">
        <v>3020</v>
      </c>
      <c r="K785" s="306">
        <v>2072919</v>
      </c>
      <c r="L785" s="268" t="s">
        <v>563</v>
      </c>
      <c r="M785" s="268"/>
      <c r="N785" s="268"/>
      <c r="O785" s="268"/>
      <c r="P785" s="270"/>
      <c r="Q785" s="270"/>
      <c r="R785" s="270"/>
      <c r="S785" s="271"/>
      <c r="T785" s="270" t="s">
        <v>600</v>
      </c>
      <c r="U785" s="272" t="s">
        <v>3020</v>
      </c>
      <c r="V785" s="268" t="s">
        <v>602</v>
      </c>
      <c r="W785" s="272"/>
      <c r="X785" s="273">
        <v>2072919</v>
      </c>
      <c r="Y785" s="273">
        <v>2072919</v>
      </c>
      <c r="Z785" s="273">
        <v>0</v>
      </c>
      <c r="AA785" s="273">
        <v>0</v>
      </c>
      <c r="AB785" s="274">
        <v>2072919</v>
      </c>
      <c r="AC785" s="274">
        <v>0</v>
      </c>
      <c r="AD785" s="269"/>
      <c r="AE785" s="269" t="s">
        <v>3021</v>
      </c>
      <c r="AF785"/>
      <c r="AG785"/>
      <c r="AH785"/>
      <c r="AI785"/>
    </row>
    <row r="786" spans="1:35" ht="33.75" x14ac:dyDescent="0.25">
      <c r="A786" s="303" t="s">
        <v>3647</v>
      </c>
      <c r="B786" s="303" t="s">
        <v>2415</v>
      </c>
      <c r="C786" s="303" t="s">
        <v>2416</v>
      </c>
      <c r="D786" s="303" t="s">
        <v>2646</v>
      </c>
      <c r="E786" s="304" t="s">
        <v>4060</v>
      </c>
      <c r="F786" s="304" t="s">
        <v>457</v>
      </c>
      <c r="G786" s="304" t="s">
        <v>597</v>
      </c>
      <c r="H786" s="304" t="s">
        <v>598</v>
      </c>
      <c r="I786" s="303" t="s">
        <v>599</v>
      </c>
      <c r="J786" s="305" t="s">
        <v>3020</v>
      </c>
      <c r="K786" s="306">
        <v>2072919</v>
      </c>
      <c r="L786" s="268" t="s">
        <v>563</v>
      </c>
      <c r="M786" s="268"/>
      <c r="N786" s="268"/>
      <c r="O786" s="268"/>
      <c r="P786" s="270"/>
      <c r="Q786" s="270"/>
      <c r="R786" s="270"/>
      <c r="S786" s="271"/>
      <c r="T786" s="270" t="s">
        <v>600</v>
      </c>
      <c r="U786" s="272" t="s">
        <v>3020</v>
      </c>
      <c r="V786" s="268" t="s">
        <v>602</v>
      </c>
      <c r="W786" s="272"/>
      <c r="X786" s="273">
        <v>2072919</v>
      </c>
      <c r="Y786" s="273">
        <v>2072919</v>
      </c>
      <c r="Z786" s="273">
        <v>0</v>
      </c>
      <c r="AA786" s="273">
        <v>0</v>
      </c>
      <c r="AB786" s="274">
        <v>2072919</v>
      </c>
      <c r="AC786" s="274">
        <v>0</v>
      </c>
      <c r="AD786" s="269"/>
      <c r="AE786" s="269" t="s">
        <v>3021</v>
      </c>
      <c r="AF786"/>
      <c r="AG786"/>
      <c r="AH786"/>
      <c r="AI786"/>
    </row>
    <row r="787" spans="1:35" ht="33.75" x14ac:dyDescent="0.25">
      <c r="A787" s="303" t="s">
        <v>3649</v>
      </c>
      <c r="B787" s="303" t="s">
        <v>2415</v>
      </c>
      <c r="C787" s="303" t="s">
        <v>2416</v>
      </c>
      <c r="D787" s="303" t="s">
        <v>2646</v>
      </c>
      <c r="E787" s="304" t="s">
        <v>4062</v>
      </c>
      <c r="F787" s="304" t="s">
        <v>457</v>
      </c>
      <c r="G787" s="304" t="s">
        <v>597</v>
      </c>
      <c r="H787" s="304" t="s">
        <v>598</v>
      </c>
      <c r="I787" s="303" t="s">
        <v>599</v>
      </c>
      <c r="J787" s="305" t="s">
        <v>3020</v>
      </c>
      <c r="K787" s="306">
        <v>2072919</v>
      </c>
      <c r="L787" s="268" t="s">
        <v>563</v>
      </c>
      <c r="M787" s="268"/>
      <c r="N787" s="268"/>
      <c r="O787" s="268"/>
      <c r="P787" s="270"/>
      <c r="Q787" s="270"/>
      <c r="R787" s="270"/>
      <c r="S787" s="271"/>
      <c r="T787" s="270" t="s">
        <v>600</v>
      </c>
      <c r="U787" s="272" t="s">
        <v>3020</v>
      </c>
      <c r="V787" s="268" t="s">
        <v>602</v>
      </c>
      <c r="W787" s="272"/>
      <c r="X787" s="273">
        <v>2072919</v>
      </c>
      <c r="Y787" s="273">
        <v>2072919</v>
      </c>
      <c r="Z787" s="273">
        <v>0</v>
      </c>
      <c r="AA787" s="273">
        <v>0</v>
      </c>
      <c r="AB787" s="274">
        <v>2072919</v>
      </c>
      <c r="AC787" s="274">
        <v>0</v>
      </c>
      <c r="AD787" s="269"/>
      <c r="AE787" s="269" t="s">
        <v>3021</v>
      </c>
      <c r="AF787"/>
      <c r="AG787"/>
      <c r="AH787"/>
      <c r="AI787"/>
    </row>
    <row r="788" spans="1:35" ht="33.75" x14ac:dyDescent="0.25">
      <c r="A788" s="303" t="s">
        <v>3651</v>
      </c>
      <c r="B788" s="303" t="s">
        <v>2415</v>
      </c>
      <c r="C788" s="303" t="s">
        <v>2416</v>
      </c>
      <c r="D788" s="303" t="s">
        <v>2646</v>
      </c>
      <c r="E788" s="304" t="s">
        <v>4064</v>
      </c>
      <c r="F788" s="304" t="s">
        <v>457</v>
      </c>
      <c r="G788" s="304" t="s">
        <v>597</v>
      </c>
      <c r="H788" s="304" t="s">
        <v>598</v>
      </c>
      <c r="I788" s="303" t="s">
        <v>599</v>
      </c>
      <c r="J788" s="305" t="s">
        <v>3020</v>
      </c>
      <c r="K788" s="306">
        <v>2072919</v>
      </c>
      <c r="L788" s="268" t="s">
        <v>563</v>
      </c>
      <c r="M788" s="268"/>
      <c r="N788" s="268"/>
      <c r="O788" s="268"/>
      <c r="P788" s="270"/>
      <c r="Q788" s="270"/>
      <c r="R788" s="270"/>
      <c r="S788" s="271"/>
      <c r="T788" s="270" t="s">
        <v>600</v>
      </c>
      <c r="U788" s="272" t="s">
        <v>3020</v>
      </c>
      <c r="V788" s="268" t="s">
        <v>602</v>
      </c>
      <c r="W788" s="272"/>
      <c r="X788" s="273">
        <v>2072919</v>
      </c>
      <c r="Y788" s="273">
        <v>2072919</v>
      </c>
      <c r="Z788" s="273">
        <v>0</v>
      </c>
      <c r="AA788" s="273">
        <v>0</v>
      </c>
      <c r="AB788" s="274">
        <v>2072919</v>
      </c>
      <c r="AC788" s="274">
        <v>0</v>
      </c>
      <c r="AD788" s="269"/>
      <c r="AE788" s="269" t="s">
        <v>3021</v>
      </c>
      <c r="AF788"/>
      <c r="AG788"/>
      <c r="AH788"/>
      <c r="AI788"/>
    </row>
    <row r="789" spans="1:35" ht="33.75" x14ac:dyDescent="0.25">
      <c r="A789" s="303" t="s">
        <v>3653</v>
      </c>
      <c r="B789" s="303" t="s">
        <v>2415</v>
      </c>
      <c r="C789" s="303" t="s">
        <v>2416</v>
      </c>
      <c r="D789" s="303" t="s">
        <v>2646</v>
      </c>
      <c r="E789" s="304" t="s">
        <v>4066</v>
      </c>
      <c r="F789" s="304" t="s">
        <v>457</v>
      </c>
      <c r="G789" s="304" t="s">
        <v>597</v>
      </c>
      <c r="H789" s="304" t="s">
        <v>598</v>
      </c>
      <c r="I789" s="303" t="s">
        <v>599</v>
      </c>
      <c r="J789" s="305" t="s">
        <v>3020</v>
      </c>
      <c r="K789" s="306">
        <v>2072919</v>
      </c>
      <c r="L789" s="268" t="s">
        <v>563</v>
      </c>
      <c r="M789" s="268"/>
      <c r="N789" s="268"/>
      <c r="O789" s="268"/>
      <c r="P789" s="270"/>
      <c r="Q789" s="270"/>
      <c r="R789" s="270"/>
      <c r="S789" s="271"/>
      <c r="T789" s="270" t="s">
        <v>600</v>
      </c>
      <c r="U789" s="272" t="s">
        <v>3020</v>
      </c>
      <c r="V789" s="268" t="s">
        <v>602</v>
      </c>
      <c r="W789" s="272"/>
      <c r="X789" s="273">
        <v>2072919</v>
      </c>
      <c r="Y789" s="273">
        <v>2072919</v>
      </c>
      <c r="Z789" s="273">
        <v>0</v>
      </c>
      <c r="AA789" s="273">
        <v>0</v>
      </c>
      <c r="AB789" s="274">
        <v>2072919</v>
      </c>
      <c r="AC789" s="274">
        <v>0</v>
      </c>
      <c r="AD789" s="269"/>
      <c r="AE789" s="269" t="s">
        <v>3021</v>
      </c>
      <c r="AF789"/>
      <c r="AG789"/>
      <c r="AH789"/>
      <c r="AI789"/>
    </row>
    <row r="790" spans="1:35" ht="33.75" x14ac:dyDescent="0.25">
      <c r="A790" s="303" t="s">
        <v>3655</v>
      </c>
      <c r="B790" s="303" t="s">
        <v>2415</v>
      </c>
      <c r="C790" s="303" t="s">
        <v>2416</v>
      </c>
      <c r="D790" s="303" t="s">
        <v>2646</v>
      </c>
      <c r="E790" s="304" t="s">
        <v>4068</v>
      </c>
      <c r="F790" s="304" t="s">
        <v>457</v>
      </c>
      <c r="G790" s="304" t="s">
        <v>597</v>
      </c>
      <c r="H790" s="304" t="s">
        <v>598</v>
      </c>
      <c r="I790" s="303" t="s">
        <v>599</v>
      </c>
      <c r="J790" s="305" t="s">
        <v>3020</v>
      </c>
      <c r="K790" s="306">
        <v>2072919</v>
      </c>
      <c r="L790" s="268" t="s">
        <v>563</v>
      </c>
      <c r="M790" s="268"/>
      <c r="N790" s="268"/>
      <c r="O790" s="268"/>
      <c r="P790" s="270"/>
      <c r="Q790" s="270"/>
      <c r="R790" s="270"/>
      <c r="S790" s="271"/>
      <c r="T790" s="270" t="s">
        <v>600</v>
      </c>
      <c r="U790" s="272" t="s">
        <v>3020</v>
      </c>
      <c r="V790" s="268" t="s">
        <v>602</v>
      </c>
      <c r="W790" s="272"/>
      <c r="X790" s="273">
        <v>2072919</v>
      </c>
      <c r="Y790" s="273">
        <v>2072919</v>
      </c>
      <c r="Z790" s="273">
        <v>0</v>
      </c>
      <c r="AA790" s="273">
        <v>0</v>
      </c>
      <c r="AB790" s="274">
        <v>2072919</v>
      </c>
      <c r="AC790" s="274">
        <v>0</v>
      </c>
      <c r="AD790" s="269"/>
      <c r="AE790" s="269" t="s">
        <v>3021</v>
      </c>
      <c r="AF790"/>
      <c r="AG790"/>
      <c r="AH790"/>
      <c r="AI790"/>
    </row>
    <row r="791" spans="1:35" ht="33.75" x14ac:dyDescent="0.25">
      <c r="A791" s="303" t="s">
        <v>3657</v>
      </c>
      <c r="B791" s="303" t="s">
        <v>2415</v>
      </c>
      <c r="C791" s="303" t="s">
        <v>2416</v>
      </c>
      <c r="D791" s="303" t="s">
        <v>2646</v>
      </c>
      <c r="E791" s="304" t="s">
        <v>4070</v>
      </c>
      <c r="F791" s="304" t="s">
        <v>457</v>
      </c>
      <c r="G791" s="304" t="s">
        <v>597</v>
      </c>
      <c r="H791" s="304" t="s">
        <v>598</v>
      </c>
      <c r="I791" s="303" t="s">
        <v>599</v>
      </c>
      <c r="J791" s="305" t="s">
        <v>3020</v>
      </c>
      <c r="K791" s="306">
        <v>2072919</v>
      </c>
      <c r="L791" s="268" t="s">
        <v>563</v>
      </c>
      <c r="M791" s="268"/>
      <c r="N791" s="268"/>
      <c r="O791" s="268"/>
      <c r="P791" s="270"/>
      <c r="Q791" s="270"/>
      <c r="R791" s="270"/>
      <c r="S791" s="271"/>
      <c r="T791" s="270" t="s">
        <v>600</v>
      </c>
      <c r="U791" s="272" t="s">
        <v>3020</v>
      </c>
      <c r="V791" s="268" t="s">
        <v>602</v>
      </c>
      <c r="W791" s="272"/>
      <c r="X791" s="273">
        <v>2072919</v>
      </c>
      <c r="Y791" s="273">
        <v>2072919</v>
      </c>
      <c r="Z791" s="273">
        <v>0</v>
      </c>
      <c r="AA791" s="273">
        <v>0</v>
      </c>
      <c r="AB791" s="274">
        <v>2072919</v>
      </c>
      <c r="AC791" s="274">
        <v>0</v>
      </c>
      <c r="AD791" s="269"/>
      <c r="AE791" s="269" t="s">
        <v>3021</v>
      </c>
      <c r="AF791"/>
      <c r="AG791"/>
      <c r="AH791"/>
      <c r="AI791"/>
    </row>
    <row r="792" spans="1:35" ht="33.75" x14ac:dyDescent="0.25">
      <c r="A792" s="303" t="s">
        <v>3659</v>
      </c>
      <c r="B792" s="303" t="s">
        <v>2415</v>
      </c>
      <c r="C792" s="303" t="s">
        <v>2416</v>
      </c>
      <c r="D792" s="303" t="s">
        <v>2646</v>
      </c>
      <c r="E792" s="304" t="s">
        <v>4072</v>
      </c>
      <c r="F792" s="304" t="s">
        <v>457</v>
      </c>
      <c r="G792" s="304" t="s">
        <v>597</v>
      </c>
      <c r="H792" s="304" t="s">
        <v>598</v>
      </c>
      <c r="I792" s="303" t="s">
        <v>599</v>
      </c>
      <c r="J792" s="305" t="s">
        <v>3020</v>
      </c>
      <c r="K792" s="306">
        <v>2072919</v>
      </c>
      <c r="L792" s="268" t="s">
        <v>563</v>
      </c>
      <c r="M792" s="268"/>
      <c r="N792" s="268"/>
      <c r="O792" s="268"/>
      <c r="P792" s="270"/>
      <c r="Q792" s="270"/>
      <c r="R792" s="270"/>
      <c r="S792" s="271"/>
      <c r="T792" s="270" t="s">
        <v>600</v>
      </c>
      <c r="U792" s="272" t="s">
        <v>3020</v>
      </c>
      <c r="V792" s="268" t="s">
        <v>602</v>
      </c>
      <c r="W792" s="272"/>
      <c r="X792" s="273">
        <v>2072919</v>
      </c>
      <c r="Y792" s="273">
        <v>2072919</v>
      </c>
      <c r="Z792" s="273">
        <v>0</v>
      </c>
      <c r="AA792" s="273">
        <v>0</v>
      </c>
      <c r="AB792" s="274">
        <v>2072919</v>
      </c>
      <c r="AC792" s="274">
        <v>0</v>
      </c>
      <c r="AD792" s="269"/>
      <c r="AE792" s="269" t="s">
        <v>3021</v>
      </c>
      <c r="AF792"/>
      <c r="AG792"/>
      <c r="AH792"/>
      <c r="AI792"/>
    </row>
    <row r="793" spans="1:35" ht="33.75" x14ac:dyDescent="0.25">
      <c r="A793" s="303" t="s">
        <v>3661</v>
      </c>
      <c r="B793" s="303" t="s">
        <v>2415</v>
      </c>
      <c r="C793" s="303" t="s">
        <v>2416</v>
      </c>
      <c r="D793" s="303" t="s">
        <v>2646</v>
      </c>
      <c r="E793" s="304" t="s">
        <v>4074</v>
      </c>
      <c r="F793" s="304" t="s">
        <v>457</v>
      </c>
      <c r="G793" s="304" t="s">
        <v>597</v>
      </c>
      <c r="H793" s="304" t="s">
        <v>598</v>
      </c>
      <c r="I793" s="303" t="s">
        <v>599</v>
      </c>
      <c r="J793" s="305" t="s">
        <v>3020</v>
      </c>
      <c r="K793" s="306">
        <v>2072919</v>
      </c>
      <c r="L793" s="268" t="s">
        <v>563</v>
      </c>
      <c r="M793" s="268"/>
      <c r="N793" s="268"/>
      <c r="O793" s="268"/>
      <c r="P793" s="270"/>
      <c r="Q793" s="270"/>
      <c r="R793" s="270"/>
      <c r="S793" s="271"/>
      <c r="T793" s="270" t="s">
        <v>600</v>
      </c>
      <c r="U793" s="272" t="s">
        <v>3020</v>
      </c>
      <c r="V793" s="268" t="s">
        <v>602</v>
      </c>
      <c r="W793" s="272"/>
      <c r="X793" s="273">
        <v>2072919</v>
      </c>
      <c r="Y793" s="273">
        <v>2072919</v>
      </c>
      <c r="Z793" s="273">
        <v>0</v>
      </c>
      <c r="AA793" s="273">
        <v>0</v>
      </c>
      <c r="AB793" s="274">
        <v>2072919</v>
      </c>
      <c r="AC793" s="274">
        <v>0</v>
      </c>
      <c r="AD793" s="269"/>
      <c r="AE793" s="269" t="s">
        <v>3021</v>
      </c>
      <c r="AF793"/>
      <c r="AG793"/>
      <c r="AH793"/>
      <c r="AI793"/>
    </row>
    <row r="794" spans="1:35" ht="33.75" x14ac:dyDescent="0.25">
      <c r="A794" s="303" t="s">
        <v>3663</v>
      </c>
      <c r="B794" s="303" t="s">
        <v>2415</v>
      </c>
      <c r="C794" s="303" t="s">
        <v>2416</v>
      </c>
      <c r="D794" s="303" t="s">
        <v>2646</v>
      </c>
      <c r="E794" s="304" t="s">
        <v>4076</v>
      </c>
      <c r="F794" s="304" t="s">
        <v>457</v>
      </c>
      <c r="G794" s="304" t="s">
        <v>597</v>
      </c>
      <c r="H794" s="304" t="s">
        <v>598</v>
      </c>
      <c r="I794" s="303" t="s">
        <v>599</v>
      </c>
      <c r="J794" s="305" t="s">
        <v>3020</v>
      </c>
      <c r="K794" s="306">
        <v>2072919</v>
      </c>
      <c r="L794" s="268" t="s">
        <v>563</v>
      </c>
      <c r="M794" s="268"/>
      <c r="N794" s="268"/>
      <c r="O794" s="268"/>
      <c r="P794" s="270"/>
      <c r="Q794" s="270"/>
      <c r="R794" s="270"/>
      <c r="S794" s="271"/>
      <c r="T794" s="270" t="s">
        <v>600</v>
      </c>
      <c r="U794" s="272" t="s">
        <v>3020</v>
      </c>
      <c r="V794" s="268" t="s">
        <v>602</v>
      </c>
      <c r="W794" s="272"/>
      <c r="X794" s="273">
        <v>2072919</v>
      </c>
      <c r="Y794" s="273">
        <v>2072919</v>
      </c>
      <c r="Z794" s="273">
        <v>0</v>
      </c>
      <c r="AA794" s="273">
        <v>0</v>
      </c>
      <c r="AB794" s="274">
        <v>2072919</v>
      </c>
      <c r="AC794" s="274">
        <v>0</v>
      </c>
      <c r="AD794" s="269"/>
      <c r="AE794" s="269" t="s">
        <v>3021</v>
      </c>
      <c r="AF794"/>
      <c r="AG794"/>
      <c r="AH794"/>
      <c r="AI794"/>
    </row>
    <row r="795" spans="1:35" ht="33.75" x14ac:dyDescent="0.25">
      <c r="A795" s="303" t="s">
        <v>3665</v>
      </c>
      <c r="B795" s="303" t="s">
        <v>2415</v>
      </c>
      <c r="C795" s="303" t="s">
        <v>2416</v>
      </c>
      <c r="D795" s="303" t="s">
        <v>2646</v>
      </c>
      <c r="E795" s="304" t="s">
        <v>4078</v>
      </c>
      <c r="F795" s="304" t="s">
        <v>457</v>
      </c>
      <c r="G795" s="304" t="s">
        <v>597</v>
      </c>
      <c r="H795" s="304" t="s">
        <v>598</v>
      </c>
      <c r="I795" s="303" t="s">
        <v>599</v>
      </c>
      <c r="J795" s="305" t="s">
        <v>3020</v>
      </c>
      <c r="K795" s="306">
        <v>2072919</v>
      </c>
      <c r="L795" s="268" t="s">
        <v>563</v>
      </c>
      <c r="M795" s="268"/>
      <c r="N795" s="268"/>
      <c r="O795" s="268"/>
      <c r="P795" s="270"/>
      <c r="Q795" s="270"/>
      <c r="R795" s="270"/>
      <c r="S795" s="271"/>
      <c r="T795" s="270" t="s">
        <v>600</v>
      </c>
      <c r="U795" s="272" t="s">
        <v>3020</v>
      </c>
      <c r="V795" s="268" t="s">
        <v>602</v>
      </c>
      <c r="W795" s="272"/>
      <c r="X795" s="273">
        <v>2072919</v>
      </c>
      <c r="Y795" s="273">
        <v>2072919</v>
      </c>
      <c r="Z795" s="273">
        <v>0</v>
      </c>
      <c r="AA795" s="273">
        <v>0</v>
      </c>
      <c r="AB795" s="274">
        <v>2072919</v>
      </c>
      <c r="AC795" s="274">
        <v>0</v>
      </c>
      <c r="AD795" s="269"/>
      <c r="AE795" s="269" t="s">
        <v>3021</v>
      </c>
      <c r="AF795"/>
      <c r="AG795"/>
      <c r="AH795"/>
      <c r="AI795"/>
    </row>
    <row r="796" spans="1:35" ht="33.75" x14ac:dyDescent="0.25">
      <c r="A796" s="303" t="s">
        <v>3667</v>
      </c>
      <c r="B796" s="303" t="s">
        <v>2415</v>
      </c>
      <c r="C796" s="303" t="s">
        <v>2416</v>
      </c>
      <c r="D796" s="303" t="s">
        <v>2646</v>
      </c>
      <c r="E796" s="304" t="s">
        <v>4080</v>
      </c>
      <c r="F796" s="304" t="s">
        <v>457</v>
      </c>
      <c r="G796" s="304" t="s">
        <v>597</v>
      </c>
      <c r="H796" s="304" t="s">
        <v>598</v>
      </c>
      <c r="I796" s="303" t="s">
        <v>599</v>
      </c>
      <c r="J796" s="305" t="s">
        <v>3020</v>
      </c>
      <c r="K796" s="306">
        <v>2072919</v>
      </c>
      <c r="L796" s="268" t="s">
        <v>563</v>
      </c>
      <c r="M796" s="268"/>
      <c r="N796" s="268"/>
      <c r="O796" s="268"/>
      <c r="P796" s="270"/>
      <c r="Q796" s="270"/>
      <c r="R796" s="270"/>
      <c r="S796" s="271"/>
      <c r="T796" s="270" t="s">
        <v>600</v>
      </c>
      <c r="U796" s="272" t="s">
        <v>3020</v>
      </c>
      <c r="V796" s="268" t="s">
        <v>602</v>
      </c>
      <c r="W796" s="272"/>
      <c r="X796" s="273">
        <v>2072919</v>
      </c>
      <c r="Y796" s="273">
        <v>2072919</v>
      </c>
      <c r="Z796" s="273">
        <v>0</v>
      </c>
      <c r="AA796" s="273">
        <v>0</v>
      </c>
      <c r="AB796" s="274">
        <v>2072919</v>
      </c>
      <c r="AC796" s="274">
        <v>0</v>
      </c>
      <c r="AD796" s="269"/>
      <c r="AE796" s="269" t="s">
        <v>3021</v>
      </c>
      <c r="AF796"/>
      <c r="AG796"/>
      <c r="AH796"/>
      <c r="AI796"/>
    </row>
    <row r="797" spans="1:35" ht="33.75" x14ac:dyDescent="0.25">
      <c r="A797" s="303" t="s">
        <v>3669</v>
      </c>
      <c r="B797" s="303" t="s">
        <v>2415</v>
      </c>
      <c r="C797" s="303" t="s">
        <v>2416</v>
      </c>
      <c r="D797" s="303" t="s">
        <v>2646</v>
      </c>
      <c r="E797" s="304" t="s">
        <v>4082</v>
      </c>
      <c r="F797" s="304" t="s">
        <v>457</v>
      </c>
      <c r="G797" s="304" t="s">
        <v>597</v>
      </c>
      <c r="H797" s="304" t="s">
        <v>598</v>
      </c>
      <c r="I797" s="303" t="s">
        <v>599</v>
      </c>
      <c r="J797" s="305" t="s">
        <v>3020</v>
      </c>
      <c r="K797" s="306">
        <v>2072919</v>
      </c>
      <c r="L797" s="268" t="s">
        <v>563</v>
      </c>
      <c r="M797" s="268"/>
      <c r="N797" s="268"/>
      <c r="O797" s="268"/>
      <c r="P797" s="270"/>
      <c r="Q797" s="270"/>
      <c r="R797" s="270"/>
      <c r="S797" s="271"/>
      <c r="T797" s="270" t="s">
        <v>600</v>
      </c>
      <c r="U797" s="272" t="s">
        <v>3020</v>
      </c>
      <c r="V797" s="268" t="s">
        <v>602</v>
      </c>
      <c r="W797" s="272"/>
      <c r="X797" s="273">
        <v>2072919</v>
      </c>
      <c r="Y797" s="273">
        <v>2072919</v>
      </c>
      <c r="Z797" s="273">
        <v>0</v>
      </c>
      <c r="AA797" s="273">
        <v>0</v>
      </c>
      <c r="AB797" s="274">
        <v>2072919</v>
      </c>
      <c r="AC797" s="274">
        <v>0</v>
      </c>
      <c r="AD797" s="269"/>
      <c r="AE797" s="269" t="s">
        <v>3021</v>
      </c>
      <c r="AF797"/>
      <c r="AG797"/>
      <c r="AH797"/>
      <c r="AI797"/>
    </row>
    <row r="798" spans="1:35" ht="33.75" x14ac:dyDescent="0.25">
      <c r="A798" s="303" t="s">
        <v>3671</v>
      </c>
      <c r="B798" s="303" t="s">
        <v>2415</v>
      </c>
      <c r="C798" s="303" t="s">
        <v>2416</v>
      </c>
      <c r="D798" s="303" t="s">
        <v>2646</v>
      </c>
      <c r="E798" s="304" t="s">
        <v>4084</v>
      </c>
      <c r="F798" s="304" t="s">
        <v>457</v>
      </c>
      <c r="G798" s="304" t="s">
        <v>597</v>
      </c>
      <c r="H798" s="304" t="s">
        <v>598</v>
      </c>
      <c r="I798" s="303" t="s">
        <v>599</v>
      </c>
      <c r="J798" s="305" t="s">
        <v>3020</v>
      </c>
      <c r="K798" s="306">
        <v>2072919</v>
      </c>
      <c r="L798" s="268" t="s">
        <v>563</v>
      </c>
      <c r="M798" s="268"/>
      <c r="N798" s="268"/>
      <c r="O798" s="268"/>
      <c r="P798" s="270"/>
      <c r="Q798" s="270"/>
      <c r="R798" s="270"/>
      <c r="S798" s="271"/>
      <c r="T798" s="270" t="s">
        <v>600</v>
      </c>
      <c r="U798" s="272" t="s">
        <v>3020</v>
      </c>
      <c r="V798" s="268" t="s">
        <v>602</v>
      </c>
      <c r="W798" s="272"/>
      <c r="X798" s="273">
        <v>2072919</v>
      </c>
      <c r="Y798" s="273">
        <v>2072919</v>
      </c>
      <c r="Z798" s="273">
        <v>0</v>
      </c>
      <c r="AA798" s="273">
        <v>0</v>
      </c>
      <c r="AB798" s="274">
        <v>2072919</v>
      </c>
      <c r="AC798" s="274">
        <v>0</v>
      </c>
      <c r="AD798" s="269"/>
      <c r="AE798" s="269" t="s">
        <v>3021</v>
      </c>
      <c r="AF798"/>
      <c r="AG798"/>
      <c r="AH798"/>
      <c r="AI798"/>
    </row>
    <row r="799" spans="1:35" ht="33.75" x14ac:dyDescent="0.25">
      <c r="A799" s="303" t="s">
        <v>3673</v>
      </c>
      <c r="B799" s="303" t="s">
        <v>2415</v>
      </c>
      <c r="C799" s="303" t="s">
        <v>2416</v>
      </c>
      <c r="D799" s="303" t="s">
        <v>2646</v>
      </c>
      <c r="E799" s="304" t="s">
        <v>4086</v>
      </c>
      <c r="F799" s="304" t="s">
        <v>457</v>
      </c>
      <c r="G799" s="304" t="s">
        <v>597</v>
      </c>
      <c r="H799" s="304" t="s">
        <v>598</v>
      </c>
      <c r="I799" s="303" t="s">
        <v>599</v>
      </c>
      <c r="J799" s="305" t="s">
        <v>3020</v>
      </c>
      <c r="K799" s="306">
        <v>2072919</v>
      </c>
      <c r="L799" s="268" t="s">
        <v>563</v>
      </c>
      <c r="M799" s="268"/>
      <c r="N799" s="268"/>
      <c r="O799" s="268"/>
      <c r="P799" s="270"/>
      <c r="Q799" s="270"/>
      <c r="R799" s="270"/>
      <c r="S799" s="271"/>
      <c r="T799" s="270" t="s">
        <v>600</v>
      </c>
      <c r="U799" s="272" t="s">
        <v>3020</v>
      </c>
      <c r="V799" s="268" t="s">
        <v>602</v>
      </c>
      <c r="W799" s="272"/>
      <c r="X799" s="273">
        <v>2072919</v>
      </c>
      <c r="Y799" s="273">
        <v>2072919</v>
      </c>
      <c r="Z799" s="273">
        <v>0</v>
      </c>
      <c r="AA799" s="273">
        <v>0</v>
      </c>
      <c r="AB799" s="274">
        <v>2072919</v>
      </c>
      <c r="AC799" s="274">
        <v>0</v>
      </c>
      <c r="AD799" s="269"/>
      <c r="AE799" s="269" t="s">
        <v>3021</v>
      </c>
      <c r="AF799"/>
      <c r="AG799"/>
      <c r="AH799"/>
      <c r="AI799"/>
    </row>
    <row r="800" spans="1:35" ht="33.75" x14ac:dyDescent="0.25">
      <c r="A800" s="303" t="s">
        <v>3675</v>
      </c>
      <c r="B800" s="303" t="s">
        <v>2415</v>
      </c>
      <c r="C800" s="303" t="s">
        <v>2416</v>
      </c>
      <c r="D800" s="303" t="s">
        <v>2646</v>
      </c>
      <c r="E800" s="304" t="s">
        <v>4088</v>
      </c>
      <c r="F800" s="304" t="s">
        <v>457</v>
      </c>
      <c r="G800" s="304" t="s">
        <v>597</v>
      </c>
      <c r="H800" s="304" t="s">
        <v>598</v>
      </c>
      <c r="I800" s="303" t="s">
        <v>599</v>
      </c>
      <c r="J800" s="305" t="s">
        <v>3020</v>
      </c>
      <c r="K800" s="306">
        <v>2072919</v>
      </c>
      <c r="L800" s="268" t="s">
        <v>563</v>
      </c>
      <c r="M800" s="268"/>
      <c r="N800" s="268"/>
      <c r="O800" s="268"/>
      <c r="P800" s="270"/>
      <c r="Q800" s="270"/>
      <c r="R800" s="270"/>
      <c r="S800" s="271"/>
      <c r="T800" s="270" t="s">
        <v>600</v>
      </c>
      <c r="U800" s="272" t="s">
        <v>3020</v>
      </c>
      <c r="V800" s="268" t="s">
        <v>602</v>
      </c>
      <c r="W800" s="272"/>
      <c r="X800" s="273">
        <v>2072919</v>
      </c>
      <c r="Y800" s="273">
        <v>2072919</v>
      </c>
      <c r="Z800" s="273">
        <v>0</v>
      </c>
      <c r="AA800" s="273">
        <v>0</v>
      </c>
      <c r="AB800" s="274">
        <v>2072919</v>
      </c>
      <c r="AC800" s="274">
        <v>0</v>
      </c>
      <c r="AD800" s="269"/>
      <c r="AE800" s="269" t="s">
        <v>3021</v>
      </c>
      <c r="AF800"/>
      <c r="AG800"/>
      <c r="AH800"/>
      <c r="AI800"/>
    </row>
    <row r="801" spans="1:35" ht="33.75" x14ac:dyDescent="0.25">
      <c r="A801" s="303" t="s">
        <v>3677</v>
      </c>
      <c r="B801" s="303" t="s">
        <v>2415</v>
      </c>
      <c r="C801" s="303" t="s">
        <v>2416</v>
      </c>
      <c r="D801" s="303" t="s">
        <v>2646</v>
      </c>
      <c r="E801" s="304" t="s">
        <v>4090</v>
      </c>
      <c r="F801" s="304" t="s">
        <v>457</v>
      </c>
      <c r="G801" s="304" t="s">
        <v>597</v>
      </c>
      <c r="H801" s="304" t="s">
        <v>598</v>
      </c>
      <c r="I801" s="303" t="s">
        <v>599</v>
      </c>
      <c r="J801" s="305" t="s">
        <v>3020</v>
      </c>
      <c r="K801" s="306">
        <v>2072919</v>
      </c>
      <c r="L801" s="268" t="s">
        <v>563</v>
      </c>
      <c r="M801" s="268"/>
      <c r="N801" s="268"/>
      <c r="O801" s="268"/>
      <c r="P801" s="270"/>
      <c r="Q801" s="270"/>
      <c r="R801" s="270"/>
      <c r="S801" s="271"/>
      <c r="T801" s="270" t="s">
        <v>600</v>
      </c>
      <c r="U801" s="272" t="s">
        <v>3020</v>
      </c>
      <c r="V801" s="268" t="s">
        <v>602</v>
      </c>
      <c r="W801" s="272"/>
      <c r="X801" s="273">
        <v>2072919</v>
      </c>
      <c r="Y801" s="273">
        <v>2072919</v>
      </c>
      <c r="Z801" s="273">
        <v>0</v>
      </c>
      <c r="AA801" s="273">
        <v>0</v>
      </c>
      <c r="AB801" s="274">
        <v>2072919</v>
      </c>
      <c r="AC801" s="274">
        <v>0</v>
      </c>
      <c r="AD801" s="269"/>
      <c r="AE801" s="269" t="s">
        <v>3021</v>
      </c>
      <c r="AF801"/>
      <c r="AG801"/>
      <c r="AH801"/>
      <c r="AI801"/>
    </row>
    <row r="802" spans="1:35" ht="33.75" x14ac:dyDescent="0.25">
      <c r="A802" s="303" t="s">
        <v>3679</v>
      </c>
      <c r="B802" s="303" t="s">
        <v>2415</v>
      </c>
      <c r="C802" s="303" t="s">
        <v>2416</v>
      </c>
      <c r="D802" s="303" t="s">
        <v>2646</v>
      </c>
      <c r="E802" s="304" t="s">
        <v>4092</v>
      </c>
      <c r="F802" s="304" t="s">
        <v>457</v>
      </c>
      <c r="G802" s="304" t="s">
        <v>597</v>
      </c>
      <c r="H802" s="304" t="s">
        <v>598</v>
      </c>
      <c r="I802" s="303" t="s">
        <v>599</v>
      </c>
      <c r="J802" s="305" t="s">
        <v>3020</v>
      </c>
      <c r="K802" s="306">
        <v>2072919</v>
      </c>
      <c r="L802" s="268" t="s">
        <v>563</v>
      </c>
      <c r="M802" s="268"/>
      <c r="N802" s="268"/>
      <c r="O802" s="268"/>
      <c r="P802" s="270"/>
      <c r="Q802" s="270"/>
      <c r="R802" s="270"/>
      <c r="S802" s="271"/>
      <c r="T802" s="270" t="s">
        <v>600</v>
      </c>
      <c r="U802" s="272" t="s">
        <v>3020</v>
      </c>
      <c r="V802" s="268" t="s">
        <v>602</v>
      </c>
      <c r="W802" s="272"/>
      <c r="X802" s="273">
        <v>2072919</v>
      </c>
      <c r="Y802" s="273">
        <v>2072919</v>
      </c>
      <c r="Z802" s="273">
        <v>0</v>
      </c>
      <c r="AA802" s="273">
        <v>0</v>
      </c>
      <c r="AB802" s="274">
        <v>2072919</v>
      </c>
      <c r="AC802" s="274">
        <v>0</v>
      </c>
      <c r="AD802" s="269"/>
      <c r="AE802" s="269" t="s">
        <v>3021</v>
      </c>
      <c r="AF802"/>
      <c r="AG802"/>
      <c r="AH802"/>
      <c r="AI802"/>
    </row>
    <row r="803" spans="1:35" ht="33.75" x14ac:dyDescent="0.25">
      <c r="A803" s="303" t="s">
        <v>3681</v>
      </c>
      <c r="B803" s="303" t="s">
        <v>2415</v>
      </c>
      <c r="C803" s="303" t="s">
        <v>2416</v>
      </c>
      <c r="D803" s="303" t="s">
        <v>2646</v>
      </c>
      <c r="E803" s="304" t="s">
        <v>4094</v>
      </c>
      <c r="F803" s="304" t="s">
        <v>457</v>
      </c>
      <c r="G803" s="304" t="s">
        <v>597</v>
      </c>
      <c r="H803" s="304" t="s">
        <v>598</v>
      </c>
      <c r="I803" s="303" t="s">
        <v>599</v>
      </c>
      <c r="J803" s="305" t="s">
        <v>3020</v>
      </c>
      <c r="K803" s="306">
        <v>2072919</v>
      </c>
      <c r="L803" s="268" t="s">
        <v>563</v>
      </c>
      <c r="M803" s="268"/>
      <c r="N803" s="268"/>
      <c r="O803" s="268"/>
      <c r="P803" s="270"/>
      <c r="Q803" s="270"/>
      <c r="R803" s="270"/>
      <c r="S803" s="271"/>
      <c r="T803" s="270" t="s">
        <v>600</v>
      </c>
      <c r="U803" s="272" t="s">
        <v>3020</v>
      </c>
      <c r="V803" s="268" t="s">
        <v>602</v>
      </c>
      <c r="W803" s="272"/>
      <c r="X803" s="273">
        <v>2072919</v>
      </c>
      <c r="Y803" s="273">
        <v>2072919</v>
      </c>
      <c r="Z803" s="273">
        <v>0</v>
      </c>
      <c r="AA803" s="273">
        <v>0</v>
      </c>
      <c r="AB803" s="274">
        <v>2072919</v>
      </c>
      <c r="AC803" s="274">
        <v>0</v>
      </c>
      <c r="AD803" s="269"/>
      <c r="AE803" s="269" t="s">
        <v>3021</v>
      </c>
      <c r="AF803"/>
      <c r="AG803"/>
      <c r="AH803"/>
      <c r="AI803"/>
    </row>
    <row r="804" spans="1:35" ht="33.75" x14ac:dyDescent="0.25">
      <c r="A804" s="303" t="s">
        <v>3683</v>
      </c>
      <c r="B804" s="303" t="s">
        <v>2415</v>
      </c>
      <c r="C804" s="303" t="s">
        <v>2416</v>
      </c>
      <c r="D804" s="303" t="s">
        <v>2646</v>
      </c>
      <c r="E804" s="304" t="s">
        <v>4096</v>
      </c>
      <c r="F804" s="304" t="s">
        <v>457</v>
      </c>
      <c r="G804" s="304" t="s">
        <v>597</v>
      </c>
      <c r="H804" s="304" t="s">
        <v>598</v>
      </c>
      <c r="I804" s="303" t="s">
        <v>599</v>
      </c>
      <c r="J804" s="305" t="s">
        <v>3020</v>
      </c>
      <c r="K804" s="306">
        <v>2072919</v>
      </c>
      <c r="L804" s="268" t="s">
        <v>563</v>
      </c>
      <c r="M804" s="268"/>
      <c r="N804" s="268"/>
      <c r="O804" s="268"/>
      <c r="P804" s="270"/>
      <c r="Q804" s="270"/>
      <c r="R804" s="270"/>
      <c r="S804" s="271"/>
      <c r="T804" s="270" t="s">
        <v>600</v>
      </c>
      <c r="U804" s="272" t="s">
        <v>3020</v>
      </c>
      <c r="V804" s="268" t="s">
        <v>602</v>
      </c>
      <c r="W804" s="272"/>
      <c r="X804" s="273">
        <v>2072919</v>
      </c>
      <c r="Y804" s="273">
        <v>2072919</v>
      </c>
      <c r="Z804" s="273">
        <v>0</v>
      </c>
      <c r="AA804" s="273">
        <v>0</v>
      </c>
      <c r="AB804" s="274">
        <v>2072919</v>
      </c>
      <c r="AC804" s="274">
        <v>0</v>
      </c>
      <c r="AD804" s="269"/>
      <c r="AE804" s="269" t="s">
        <v>3021</v>
      </c>
      <c r="AF804"/>
      <c r="AG804"/>
      <c r="AH804"/>
      <c r="AI804"/>
    </row>
    <row r="805" spans="1:35" ht="33.75" x14ac:dyDescent="0.25">
      <c r="A805" s="303" t="s">
        <v>3685</v>
      </c>
      <c r="B805" s="303" t="s">
        <v>2415</v>
      </c>
      <c r="C805" s="303" t="s">
        <v>2416</v>
      </c>
      <c r="D805" s="303" t="s">
        <v>2646</v>
      </c>
      <c r="E805" s="304" t="s">
        <v>4098</v>
      </c>
      <c r="F805" s="304" t="s">
        <v>457</v>
      </c>
      <c r="G805" s="304" t="s">
        <v>597</v>
      </c>
      <c r="H805" s="304" t="s">
        <v>598</v>
      </c>
      <c r="I805" s="303" t="s">
        <v>599</v>
      </c>
      <c r="J805" s="305" t="s">
        <v>3020</v>
      </c>
      <c r="K805" s="306">
        <v>2072919</v>
      </c>
      <c r="L805" s="268" t="s">
        <v>563</v>
      </c>
      <c r="M805" s="268"/>
      <c r="N805" s="268"/>
      <c r="O805" s="268"/>
      <c r="P805" s="270"/>
      <c r="Q805" s="270"/>
      <c r="R805" s="270"/>
      <c r="S805" s="271"/>
      <c r="T805" s="270" t="s">
        <v>600</v>
      </c>
      <c r="U805" s="272" t="s">
        <v>3020</v>
      </c>
      <c r="V805" s="268" t="s">
        <v>602</v>
      </c>
      <c r="W805" s="272"/>
      <c r="X805" s="273">
        <v>2072919</v>
      </c>
      <c r="Y805" s="273">
        <v>2072919</v>
      </c>
      <c r="Z805" s="273">
        <v>0</v>
      </c>
      <c r="AA805" s="273">
        <v>0</v>
      </c>
      <c r="AB805" s="274">
        <v>2072919</v>
      </c>
      <c r="AC805" s="274">
        <v>0</v>
      </c>
      <c r="AD805" s="269"/>
      <c r="AE805" s="269" t="s">
        <v>3021</v>
      </c>
      <c r="AF805"/>
      <c r="AG805"/>
      <c r="AH805"/>
      <c r="AI805"/>
    </row>
    <row r="806" spans="1:35" ht="33.75" x14ac:dyDescent="0.25">
      <c r="A806" s="303" t="s">
        <v>3687</v>
      </c>
      <c r="B806" s="303" t="s">
        <v>2415</v>
      </c>
      <c r="C806" s="303" t="s">
        <v>2416</v>
      </c>
      <c r="D806" s="303" t="s">
        <v>2646</v>
      </c>
      <c r="E806" s="304" t="s">
        <v>4100</v>
      </c>
      <c r="F806" s="304" t="s">
        <v>457</v>
      </c>
      <c r="G806" s="304" t="s">
        <v>597</v>
      </c>
      <c r="H806" s="304" t="s">
        <v>598</v>
      </c>
      <c r="I806" s="303" t="s">
        <v>599</v>
      </c>
      <c r="J806" s="305" t="s">
        <v>3020</v>
      </c>
      <c r="K806" s="306">
        <v>2072919</v>
      </c>
      <c r="L806" s="268" t="s">
        <v>563</v>
      </c>
      <c r="M806" s="268"/>
      <c r="N806" s="268"/>
      <c r="O806" s="268"/>
      <c r="P806" s="270"/>
      <c r="Q806" s="270"/>
      <c r="R806" s="270"/>
      <c r="S806" s="271"/>
      <c r="T806" s="270" t="s">
        <v>600</v>
      </c>
      <c r="U806" s="272" t="s">
        <v>3020</v>
      </c>
      <c r="V806" s="268" t="s">
        <v>602</v>
      </c>
      <c r="W806" s="272"/>
      <c r="X806" s="273">
        <v>2072919</v>
      </c>
      <c r="Y806" s="273">
        <v>2072919</v>
      </c>
      <c r="Z806" s="273">
        <v>0</v>
      </c>
      <c r="AA806" s="273">
        <v>0</v>
      </c>
      <c r="AB806" s="274">
        <v>2072919</v>
      </c>
      <c r="AC806" s="274">
        <v>0</v>
      </c>
      <c r="AD806" s="269"/>
      <c r="AE806" s="269" t="s">
        <v>3021</v>
      </c>
      <c r="AF806"/>
      <c r="AG806"/>
      <c r="AH806"/>
      <c r="AI806"/>
    </row>
    <row r="807" spans="1:35" ht="33.75" x14ac:dyDescent="0.25">
      <c r="A807" s="303" t="s">
        <v>3689</v>
      </c>
      <c r="B807" s="303" t="s">
        <v>2415</v>
      </c>
      <c r="C807" s="303" t="s">
        <v>2416</v>
      </c>
      <c r="D807" s="303" t="s">
        <v>2646</v>
      </c>
      <c r="E807" s="304" t="s">
        <v>4102</v>
      </c>
      <c r="F807" s="304" t="s">
        <v>457</v>
      </c>
      <c r="G807" s="304" t="s">
        <v>597</v>
      </c>
      <c r="H807" s="304" t="s">
        <v>598</v>
      </c>
      <c r="I807" s="303" t="s">
        <v>599</v>
      </c>
      <c r="J807" s="305" t="s">
        <v>3020</v>
      </c>
      <c r="K807" s="306">
        <v>2072919</v>
      </c>
      <c r="L807" s="268" t="s">
        <v>563</v>
      </c>
      <c r="M807" s="268"/>
      <c r="N807" s="268"/>
      <c r="O807" s="268"/>
      <c r="P807" s="270"/>
      <c r="Q807" s="270"/>
      <c r="R807" s="270"/>
      <c r="S807" s="271"/>
      <c r="T807" s="270" t="s">
        <v>600</v>
      </c>
      <c r="U807" s="272" t="s">
        <v>3020</v>
      </c>
      <c r="V807" s="268" t="s">
        <v>602</v>
      </c>
      <c r="W807" s="272"/>
      <c r="X807" s="273">
        <v>2072919</v>
      </c>
      <c r="Y807" s="273">
        <v>2072919</v>
      </c>
      <c r="Z807" s="273">
        <v>0</v>
      </c>
      <c r="AA807" s="273">
        <v>0</v>
      </c>
      <c r="AB807" s="274">
        <v>2072919</v>
      </c>
      <c r="AC807" s="274">
        <v>0</v>
      </c>
      <c r="AD807" s="269"/>
      <c r="AE807" s="269" t="s">
        <v>3021</v>
      </c>
      <c r="AF807"/>
      <c r="AG807"/>
      <c r="AH807"/>
      <c r="AI807"/>
    </row>
    <row r="808" spans="1:35" ht="33.75" x14ac:dyDescent="0.25">
      <c r="A808" s="303" t="s">
        <v>3691</v>
      </c>
      <c r="B808" s="303" t="s">
        <v>2415</v>
      </c>
      <c r="C808" s="303" t="s">
        <v>2416</v>
      </c>
      <c r="D808" s="303" t="s">
        <v>2646</v>
      </c>
      <c r="E808" s="304" t="s">
        <v>4104</v>
      </c>
      <c r="F808" s="304" t="s">
        <v>457</v>
      </c>
      <c r="G808" s="304" t="s">
        <v>597</v>
      </c>
      <c r="H808" s="304" t="s">
        <v>598</v>
      </c>
      <c r="I808" s="303" t="s">
        <v>599</v>
      </c>
      <c r="J808" s="305" t="s">
        <v>3020</v>
      </c>
      <c r="K808" s="306">
        <v>2072919</v>
      </c>
      <c r="L808" s="268" t="s">
        <v>563</v>
      </c>
      <c r="M808" s="268"/>
      <c r="N808" s="268"/>
      <c r="O808" s="268"/>
      <c r="P808" s="270"/>
      <c r="Q808" s="270"/>
      <c r="R808" s="270"/>
      <c r="S808" s="271"/>
      <c r="T808" s="270" t="s">
        <v>600</v>
      </c>
      <c r="U808" s="272" t="s">
        <v>3020</v>
      </c>
      <c r="V808" s="268" t="s">
        <v>602</v>
      </c>
      <c r="W808" s="272"/>
      <c r="X808" s="273">
        <v>2072919</v>
      </c>
      <c r="Y808" s="273">
        <v>2072919</v>
      </c>
      <c r="Z808" s="273">
        <v>0</v>
      </c>
      <c r="AA808" s="273">
        <v>0</v>
      </c>
      <c r="AB808" s="274">
        <v>2072919</v>
      </c>
      <c r="AC808" s="274">
        <v>0</v>
      </c>
      <c r="AD808" s="269"/>
      <c r="AE808" s="269" t="s">
        <v>3021</v>
      </c>
      <c r="AF808"/>
      <c r="AG808"/>
      <c r="AH808"/>
      <c r="AI808"/>
    </row>
    <row r="809" spans="1:35" ht="33.75" x14ac:dyDescent="0.25">
      <c r="A809" s="303" t="s">
        <v>3693</v>
      </c>
      <c r="B809" s="303" t="s">
        <v>2415</v>
      </c>
      <c r="C809" s="303" t="s">
        <v>2416</v>
      </c>
      <c r="D809" s="303" t="s">
        <v>2646</v>
      </c>
      <c r="E809" s="304" t="s">
        <v>4106</v>
      </c>
      <c r="F809" s="304" t="s">
        <v>457</v>
      </c>
      <c r="G809" s="304" t="s">
        <v>597</v>
      </c>
      <c r="H809" s="304" t="s">
        <v>598</v>
      </c>
      <c r="I809" s="303" t="s">
        <v>599</v>
      </c>
      <c r="J809" s="305" t="s">
        <v>3020</v>
      </c>
      <c r="K809" s="306">
        <v>2072919</v>
      </c>
      <c r="L809" s="268" t="s">
        <v>563</v>
      </c>
      <c r="M809" s="268"/>
      <c r="N809" s="268"/>
      <c r="O809" s="268"/>
      <c r="P809" s="270"/>
      <c r="Q809" s="270"/>
      <c r="R809" s="270"/>
      <c r="S809" s="271"/>
      <c r="T809" s="270" t="s">
        <v>600</v>
      </c>
      <c r="U809" s="272" t="s">
        <v>3020</v>
      </c>
      <c r="V809" s="268" t="s">
        <v>602</v>
      </c>
      <c r="W809" s="272"/>
      <c r="X809" s="273">
        <v>2072919</v>
      </c>
      <c r="Y809" s="273">
        <v>2072919</v>
      </c>
      <c r="Z809" s="273">
        <v>0</v>
      </c>
      <c r="AA809" s="273">
        <v>0</v>
      </c>
      <c r="AB809" s="274">
        <v>2072919</v>
      </c>
      <c r="AC809" s="274">
        <v>0</v>
      </c>
      <c r="AD809" s="269"/>
      <c r="AE809" s="269" t="s">
        <v>3021</v>
      </c>
      <c r="AF809"/>
      <c r="AG809"/>
      <c r="AH809"/>
      <c r="AI809"/>
    </row>
    <row r="810" spans="1:35" ht="33.75" x14ac:dyDescent="0.25">
      <c r="A810" s="303" t="s">
        <v>3695</v>
      </c>
      <c r="B810" s="303" t="s">
        <v>2415</v>
      </c>
      <c r="C810" s="303" t="s">
        <v>2416</v>
      </c>
      <c r="D810" s="303" t="s">
        <v>2646</v>
      </c>
      <c r="E810" s="304" t="s">
        <v>4108</v>
      </c>
      <c r="F810" s="304" t="s">
        <v>457</v>
      </c>
      <c r="G810" s="304" t="s">
        <v>597</v>
      </c>
      <c r="H810" s="304" t="s">
        <v>598</v>
      </c>
      <c r="I810" s="303" t="s">
        <v>599</v>
      </c>
      <c r="J810" s="305" t="s">
        <v>3020</v>
      </c>
      <c r="K810" s="306">
        <v>2072919</v>
      </c>
      <c r="L810" s="268" t="s">
        <v>563</v>
      </c>
      <c r="M810" s="268"/>
      <c r="N810" s="268"/>
      <c r="O810" s="268"/>
      <c r="P810" s="270"/>
      <c r="Q810" s="270"/>
      <c r="R810" s="270"/>
      <c r="S810" s="271"/>
      <c r="T810" s="270" t="s">
        <v>600</v>
      </c>
      <c r="U810" s="272" t="s">
        <v>3020</v>
      </c>
      <c r="V810" s="268" t="s">
        <v>602</v>
      </c>
      <c r="W810" s="272"/>
      <c r="X810" s="273">
        <v>2072919</v>
      </c>
      <c r="Y810" s="273">
        <v>2072919</v>
      </c>
      <c r="Z810" s="273">
        <v>0</v>
      </c>
      <c r="AA810" s="273">
        <v>0</v>
      </c>
      <c r="AB810" s="274">
        <v>2072919</v>
      </c>
      <c r="AC810" s="274">
        <v>0</v>
      </c>
      <c r="AD810" s="269"/>
      <c r="AE810" s="269" t="s">
        <v>3021</v>
      </c>
      <c r="AF810"/>
      <c r="AG810"/>
      <c r="AH810"/>
      <c r="AI810"/>
    </row>
    <row r="811" spans="1:35" ht="33.75" x14ac:dyDescent="0.25">
      <c r="A811" s="303" t="s">
        <v>3697</v>
      </c>
      <c r="B811" s="303" t="s">
        <v>2415</v>
      </c>
      <c r="C811" s="303" t="s">
        <v>2416</v>
      </c>
      <c r="D811" s="303" t="s">
        <v>2646</v>
      </c>
      <c r="E811" s="304" t="s">
        <v>4110</v>
      </c>
      <c r="F811" s="304" t="s">
        <v>457</v>
      </c>
      <c r="G811" s="304" t="s">
        <v>597</v>
      </c>
      <c r="H811" s="304" t="s">
        <v>598</v>
      </c>
      <c r="I811" s="303" t="s">
        <v>599</v>
      </c>
      <c r="J811" s="305" t="s">
        <v>3020</v>
      </c>
      <c r="K811" s="306">
        <v>2072919</v>
      </c>
      <c r="L811" s="268" t="s">
        <v>563</v>
      </c>
      <c r="M811" s="268"/>
      <c r="N811" s="268"/>
      <c r="O811" s="268"/>
      <c r="P811" s="270"/>
      <c r="Q811" s="270"/>
      <c r="R811" s="270"/>
      <c r="S811" s="271"/>
      <c r="T811" s="270" t="s">
        <v>600</v>
      </c>
      <c r="U811" s="272" t="s">
        <v>3020</v>
      </c>
      <c r="V811" s="268" t="s">
        <v>602</v>
      </c>
      <c r="W811" s="272"/>
      <c r="X811" s="273">
        <v>2072919</v>
      </c>
      <c r="Y811" s="273">
        <v>2072919</v>
      </c>
      <c r="Z811" s="273">
        <v>0</v>
      </c>
      <c r="AA811" s="273">
        <v>0</v>
      </c>
      <c r="AB811" s="274">
        <v>2072919</v>
      </c>
      <c r="AC811" s="274">
        <v>0</v>
      </c>
      <c r="AD811" s="269"/>
      <c r="AE811" s="269" t="s">
        <v>3021</v>
      </c>
      <c r="AF811"/>
      <c r="AG811"/>
      <c r="AH811"/>
      <c r="AI811"/>
    </row>
    <row r="812" spans="1:35" ht="33.75" x14ac:dyDescent="0.25">
      <c r="A812" s="303" t="s">
        <v>3699</v>
      </c>
      <c r="B812" s="303" t="s">
        <v>2415</v>
      </c>
      <c r="C812" s="303" t="s">
        <v>2416</v>
      </c>
      <c r="D812" s="303" t="s">
        <v>2646</v>
      </c>
      <c r="E812" s="304" t="s">
        <v>4112</v>
      </c>
      <c r="F812" s="304" t="s">
        <v>457</v>
      </c>
      <c r="G812" s="304" t="s">
        <v>597</v>
      </c>
      <c r="H812" s="304" t="s">
        <v>598</v>
      </c>
      <c r="I812" s="303" t="s">
        <v>599</v>
      </c>
      <c r="J812" s="305" t="s">
        <v>3020</v>
      </c>
      <c r="K812" s="306">
        <v>2072919</v>
      </c>
      <c r="L812" s="268" t="s">
        <v>563</v>
      </c>
      <c r="M812" s="268"/>
      <c r="N812" s="268"/>
      <c r="O812" s="268"/>
      <c r="P812" s="270"/>
      <c r="Q812" s="270"/>
      <c r="R812" s="270"/>
      <c r="S812" s="271"/>
      <c r="T812" s="270" t="s">
        <v>600</v>
      </c>
      <c r="U812" s="272" t="s">
        <v>3020</v>
      </c>
      <c r="V812" s="268" t="s">
        <v>602</v>
      </c>
      <c r="W812" s="272"/>
      <c r="X812" s="273">
        <v>2072919</v>
      </c>
      <c r="Y812" s="273">
        <v>2072919</v>
      </c>
      <c r="Z812" s="273">
        <v>0</v>
      </c>
      <c r="AA812" s="273">
        <v>0</v>
      </c>
      <c r="AB812" s="274">
        <v>2072919</v>
      </c>
      <c r="AC812" s="274">
        <v>0</v>
      </c>
      <c r="AD812" s="269"/>
      <c r="AE812" s="269" t="s">
        <v>3021</v>
      </c>
      <c r="AF812"/>
      <c r="AG812"/>
      <c r="AH812"/>
      <c r="AI812"/>
    </row>
    <row r="813" spans="1:35" ht="33.75" x14ac:dyDescent="0.25">
      <c r="A813" s="303" t="s">
        <v>3701</v>
      </c>
      <c r="B813" s="303" t="s">
        <v>2415</v>
      </c>
      <c r="C813" s="303" t="s">
        <v>2416</v>
      </c>
      <c r="D813" s="303" t="s">
        <v>2646</v>
      </c>
      <c r="E813" s="304" t="s">
        <v>4114</v>
      </c>
      <c r="F813" s="304" t="s">
        <v>457</v>
      </c>
      <c r="G813" s="304" t="s">
        <v>597</v>
      </c>
      <c r="H813" s="304" t="s">
        <v>598</v>
      </c>
      <c r="I813" s="303" t="s">
        <v>599</v>
      </c>
      <c r="J813" s="305" t="s">
        <v>3020</v>
      </c>
      <c r="K813" s="306">
        <v>2072919</v>
      </c>
      <c r="L813" s="268" t="s">
        <v>563</v>
      </c>
      <c r="M813" s="268"/>
      <c r="N813" s="268"/>
      <c r="O813" s="268"/>
      <c r="P813" s="270"/>
      <c r="Q813" s="270"/>
      <c r="R813" s="270"/>
      <c r="S813" s="271"/>
      <c r="T813" s="270" t="s">
        <v>600</v>
      </c>
      <c r="U813" s="272" t="s">
        <v>3020</v>
      </c>
      <c r="V813" s="268" t="s">
        <v>602</v>
      </c>
      <c r="W813" s="272"/>
      <c r="X813" s="273">
        <v>2072919</v>
      </c>
      <c r="Y813" s="273">
        <v>2072919</v>
      </c>
      <c r="Z813" s="273">
        <v>0</v>
      </c>
      <c r="AA813" s="273">
        <v>0</v>
      </c>
      <c r="AB813" s="274">
        <v>2072919</v>
      </c>
      <c r="AC813" s="274">
        <v>0</v>
      </c>
      <c r="AD813" s="269"/>
      <c r="AE813" s="269" t="s">
        <v>3021</v>
      </c>
      <c r="AF813"/>
      <c r="AG813"/>
      <c r="AH813"/>
      <c r="AI813"/>
    </row>
    <row r="814" spans="1:35" ht="33.75" x14ac:dyDescent="0.25">
      <c r="A814" s="303" t="s">
        <v>3703</v>
      </c>
      <c r="B814" s="303" t="s">
        <v>2415</v>
      </c>
      <c r="C814" s="303" t="s">
        <v>2416</v>
      </c>
      <c r="D814" s="303" t="s">
        <v>2646</v>
      </c>
      <c r="E814" s="304" t="s">
        <v>4116</v>
      </c>
      <c r="F814" s="304" t="s">
        <v>457</v>
      </c>
      <c r="G814" s="304" t="s">
        <v>597</v>
      </c>
      <c r="H814" s="304" t="s">
        <v>598</v>
      </c>
      <c r="I814" s="303" t="s">
        <v>599</v>
      </c>
      <c r="J814" s="305" t="s">
        <v>3020</v>
      </c>
      <c r="K814" s="306">
        <v>2072919</v>
      </c>
      <c r="L814" s="268" t="s">
        <v>563</v>
      </c>
      <c r="M814" s="268"/>
      <c r="N814" s="268"/>
      <c r="O814" s="268"/>
      <c r="P814" s="270"/>
      <c r="Q814" s="270"/>
      <c r="R814" s="270"/>
      <c r="S814" s="271"/>
      <c r="T814" s="270" t="s">
        <v>600</v>
      </c>
      <c r="U814" s="272" t="s">
        <v>3020</v>
      </c>
      <c r="V814" s="268" t="s">
        <v>602</v>
      </c>
      <c r="W814" s="272"/>
      <c r="X814" s="273">
        <v>2072919</v>
      </c>
      <c r="Y814" s="273">
        <v>2072919</v>
      </c>
      <c r="Z814" s="273">
        <v>0</v>
      </c>
      <c r="AA814" s="273">
        <v>0</v>
      </c>
      <c r="AB814" s="274">
        <v>2072919</v>
      </c>
      <c r="AC814" s="274">
        <v>0</v>
      </c>
      <c r="AD814" s="269"/>
      <c r="AE814" s="269" t="s">
        <v>3021</v>
      </c>
      <c r="AF814"/>
      <c r="AG814"/>
      <c r="AH814"/>
      <c r="AI814"/>
    </row>
    <row r="815" spans="1:35" ht="33.75" x14ac:dyDescent="0.25">
      <c r="A815" s="303" t="s">
        <v>3705</v>
      </c>
      <c r="B815" s="303" t="s">
        <v>2415</v>
      </c>
      <c r="C815" s="303" t="s">
        <v>2416</v>
      </c>
      <c r="D815" s="303" t="s">
        <v>2646</v>
      </c>
      <c r="E815" s="304" t="s">
        <v>4118</v>
      </c>
      <c r="F815" s="304" t="s">
        <v>457</v>
      </c>
      <c r="G815" s="304" t="s">
        <v>597</v>
      </c>
      <c r="H815" s="304" t="s">
        <v>598</v>
      </c>
      <c r="I815" s="303" t="s">
        <v>599</v>
      </c>
      <c r="J815" s="305" t="s">
        <v>3020</v>
      </c>
      <c r="K815" s="306">
        <v>2072919</v>
      </c>
      <c r="L815" s="268" t="s">
        <v>563</v>
      </c>
      <c r="M815" s="268"/>
      <c r="N815" s="268"/>
      <c r="O815" s="268"/>
      <c r="P815" s="270"/>
      <c r="Q815" s="270"/>
      <c r="R815" s="270"/>
      <c r="S815" s="271"/>
      <c r="T815" s="270" t="s">
        <v>600</v>
      </c>
      <c r="U815" s="272" t="s">
        <v>3020</v>
      </c>
      <c r="V815" s="268" t="s">
        <v>602</v>
      </c>
      <c r="W815" s="272"/>
      <c r="X815" s="273">
        <v>2072919</v>
      </c>
      <c r="Y815" s="273">
        <v>2072919</v>
      </c>
      <c r="Z815" s="273">
        <v>0</v>
      </c>
      <c r="AA815" s="273">
        <v>0</v>
      </c>
      <c r="AB815" s="274">
        <v>2072919</v>
      </c>
      <c r="AC815" s="274">
        <v>0</v>
      </c>
      <c r="AD815" s="269"/>
      <c r="AE815" s="269" t="s">
        <v>3021</v>
      </c>
      <c r="AF815"/>
      <c r="AG815"/>
      <c r="AH815"/>
      <c r="AI815"/>
    </row>
    <row r="816" spans="1:35" ht="33.75" x14ac:dyDescent="0.25">
      <c r="A816" s="303" t="s">
        <v>3707</v>
      </c>
      <c r="B816" s="303" t="s">
        <v>2415</v>
      </c>
      <c r="C816" s="303" t="s">
        <v>2416</v>
      </c>
      <c r="D816" s="303" t="s">
        <v>2646</v>
      </c>
      <c r="E816" s="304" t="s">
        <v>4120</v>
      </c>
      <c r="F816" s="304" t="s">
        <v>457</v>
      </c>
      <c r="G816" s="304" t="s">
        <v>597</v>
      </c>
      <c r="H816" s="304" t="s">
        <v>598</v>
      </c>
      <c r="I816" s="303" t="s">
        <v>599</v>
      </c>
      <c r="J816" s="305" t="s">
        <v>3020</v>
      </c>
      <c r="K816" s="306">
        <v>2072919</v>
      </c>
      <c r="L816" s="268" t="s">
        <v>563</v>
      </c>
      <c r="M816" s="268"/>
      <c r="N816" s="268"/>
      <c r="O816" s="268"/>
      <c r="P816" s="270"/>
      <c r="Q816" s="270"/>
      <c r="R816" s="270"/>
      <c r="S816" s="271"/>
      <c r="T816" s="270" t="s">
        <v>600</v>
      </c>
      <c r="U816" s="272" t="s">
        <v>3020</v>
      </c>
      <c r="V816" s="268" t="s">
        <v>602</v>
      </c>
      <c r="W816" s="272"/>
      <c r="X816" s="273">
        <v>2072919</v>
      </c>
      <c r="Y816" s="273">
        <v>2072919</v>
      </c>
      <c r="Z816" s="273">
        <v>0</v>
      </c>
      <c r="AA816" s="273">
        <v>0</v>
      </c>
      <c r="AB816" s="274">
        <v>2072919</v>
      </c>
      <c r="AC816" s="274">
        <v>0</v>
      </c>
      <c r="AD816" s="269"/>
      <c r="AE816" s="269" t="s">
        <v>3021</v>
      </c>
      <c r="AF816"/>
      <c r="AG816"/>
      <c r="AH816"/>
      <c r="AI816"/>
    </row>
    <row r="817" spans="1:35" ht="33.75" x14ac:dyDescent="0.25">
      <c r="A817" s="303" t="s">
        <v>3709</v>
      </c>
      <c r="B817" s="303" t="s">
        <v>2415</v>
      </c>
      <c r="C817" s="303" t="s">
        <v>2416</v>
      </c>
      <c r="D817" s="303" t="s">
        <v>2646</v>
      </c>
      <c r="E817" s="304" t="s">
        <v>4122</v>
      </c>
      <c r="F817" s="304" t="s">
        <v>457</v>
      </c>
      <c r="G817" s="304" t="s">
        <v>597</v>
      </c>
      <c r="H817" s="304" t="s">
        <v>598</v>
      </c>
      <c r="I817" s="303" t="s">
        <v>599</v>
      </c>
      <c r="J817" s="305" t="s">
        <v>3020</v>
      </c>
      <c r="K817" s="306">
        <v>2072919</v>
      </c>
      <c r="L817" s="268" t="s">
        <v>563</v>
      </c>
      <c r="M817" s="268"/>
      <c r="N817" s="268"/>
      <c r="O817" s="268"/>
      <c r="P817" s="270"/>
      <c r="Q817" s="270"/>
      <c r="R817" s="270"/>
      <c r="S817" s="271"/>
      <c r="T817" s="270" t="s">
        <v>600</v>
      </c>
      <c r="U817" s="272" t="s">
        <v>3020</v>
      </c>
      <c r="V817" s="268" t="s">
        <v>602</v>
      </c>
      <c r="W817" s="272"/>
      <c r="X817" s="273">
        <v>2072919</v>
      </c>
      <c r="Y817" s="273">
        <v>2072919</v>
      </c>
      <c r="Z817" s="273">
        <v>0</v>
      </c>
      <c r="AA817" s="273">
        <v>0</v>
      </c>
      <c r="AB817" s="274">
        <v>2072919</v>
      </c>
      <c r="AC817" s="274">
        <v>0</v>
      </c>
      <c r="AD817" s="269"/>
      <c r="AE817" s="269" t="s">
        <v>3021</v>
      </c>
      <c r="AF817"/>
      <c r="AG817"/>
      <c r="AH817"/>
      <c r="AI817"/>
    </row>
    <row r="818" spans="1:35" ht="33.75" x14ac:dyDescent="0.25">
      <c r="A818" s="303" t="s">
        <v>3711</v>
      </c>
      <c r="B818" s="303" t="s">
        <v>2415</v>
      </c>
      <c r="C818" s="303" t="s">
        <v>2416</v>
      </c>
      <c r="D818" s="303" t="s">
        <v>2646</v>
      </c>
      <c r="E818" s="304" t="s">
        <v>4124</v>
      </c>
      <c r="F818" s="304" t="s">
        <v>457</v>
      </c>
      <c r="G818" s="304" t="s">
        <v>597</v>
      </c>
      <c r="H818" s="304" t="s">
        <v>598</v>
      </c>
      <c r="I818" s="303" t="s">
        <v>599</v>
      </c>
      <c r="J818" s="305" t="s">
        <v>3020</v>
      </c>
      <c r="K818" s="306">
        <v>2072919</v>
      </c>
      <c r="L818" s="268" t="s">
        <v>563</v>
      </c>
      <c r="M818" s="268"/>
      <c r="N818" s="268"/>
      <c r="O818" s="268"/>
      <c r="P818" s="270"/>
      <c r="Q818" s="270"/>
      <c r="R818" s="270"/>
      <c r="S818" s="271"/>
      <c r="T818" s="270" t="s">
        <v>600</v>
      </c>
      <c r="U818" s="272" t="s">
        <v>3020</v>
      </c>
      <c r="V818" s="268" t="s">
        <v>602</v>
      </c>
      <c r="W818" s="272"/>
      <c r="X818" s="273">
        <v>2072919</v>
      </c>
      <c r="Y818" s="273">
        <v>2072919</v>
      </c>
      <c r="Z818" s="273">
        <v>0</v>
      </c>
      <c r="AA818" s="273">
        <v>0</v>
      </c>
      <c r="AB818" s="274">
        <v>2072919</v>
      </c>
      <c r="AC818" s="274">
        <v>0</v>
      </c>
      <c r="AD818" s="269"/>
      <c r="AE818" s="269" t="s">
        <v>3021</v>
      </c>
      <c r="AF818"/>
      <c r="AG818"/>
      <c r="AH818"/>
      <c r="AI818"/>
    </row>
    <row r="819" spans="1:35" ht="33.75" x14ac:dyDescent="0.25">
      <c r="A819" s="303" t="s">
        <v>3713</v>
      </c>
      <c r="B819" s="303" t="s">
        <v>2415</v>
      </c>
      <c r="C819" s="303" t="s">
        <v>2416</v>
      </c>
      <c r="D819" s="303" t="s">
        <v>2646</v>
      </c>
      <c r="E819" s="304" t="s">
        <v>4126</v>
      </c>
      <c r="F819" s="304" t="s">
        <v>457</v>
      </c>
      <c r="G819" s="304" t="s">
        <v>597</v>
      </c>
      <c r="H819" s="304" t="s">
        <v>598</v>
      </c>
      <c r="I819" s="303" t="s">
        <v>599</v>
      </c>
      <c r="J819" s="305" t="s">
        <v>3020</v>
      </c>
      <c r="K819" s="306">
        <v>2072919</v>
      </c>
      <c r="L819" s="268" t="s">
        <v>563</v>
      </c>
      <c r="M819" s="268"/>
      <c r="N819" s="268"/>
      <c r="O819" s="268"/>
      <c r="P819" s="270"/>
      <c r="Q819" s="270"/>
      <c r="R819" s="270"/>
      <c r="S819" s="271"/>
      <c r="T819" s="270" t="s">
        <v>600</v>
      </c>
      <c r="U819" s="272" t="s">
        <v>3020</v>
      </c>
      <c r="V819" s="268" t="s">
        <v>602</v>
      </c>
      <c r="W819" s="272"/>
      <c r="X819" s="273">
        <v>2072919</v>
      </c>
      <c r="Y819" s="273">
        <v>2072919</v>
      </c>
      <c r="Z819" s="273">
        <v>0</v>
      </c>
      <c r="AA819" s="273">
        <v>0</v>
      </c>
      <c r="AB819" s="274">
        <v>2072919</v>
      </c>
      <c r="AC819" s="274">
        <v>0</v>
      </c>
      <c r="AD819" s="269"/>
      <c r="AE819" s="269" t="s">
        <v>3021</v>
      </c>
      <c r="AF819"/>
      <c r="AG819"/>
      <c r="AH819"/>
      <c r="AI819"/>
    </row>
    <row r="820" spans="1:35" ht="33.75" x14ac:dyDescent="0.25">
      <c r="A820" s="303" t="s">
        <v>3715</v>
      </c>
      <c r="B820" s="303" t="s">
        <v>2415</v>
      </c>
      <c r="C820" s="303" t="s">
        <v>2416</v>
      </c>
      <c r="D820" s="303" t="s">
        <v>2646</v>
      </c>
      <c r="E820" s="304" t="s">
        <v>4128</v>
      </c>
      <c r="F820" s="304" t="s">
        <v>457</v>
      </c>
      <c r="G820" s="304" t="s">
        <v>597</v>
      </c>
      <c r="H820" s="304" t="s">
        <v>598</v>
      </c>
      <c r="I820" s="303" t="s">
        <v>599</v>
      </c>
      <c r="J820" s="305" t="s">
        <v>3020</v>
      </c>
      <c r="K820" s="306">
        <v>2072919</v>
      </c>
      <c r="L820" s="268" t="s">
        <v>563</v>
      </c>
      <c r="M820" s="268"/>
      <c r="N820" s="268"/>
      <c r="O820" s="268"/>
      <c r="P820" s="270"/>
      <c r="Q820" s="270"/>
      <c r="R820" s="270"/>
      <c r="S820" s="271"/>
      <c r="T820" s="270" t="s">
        <v>600</v>
      </c>
      <c r="U820" s="272" t="s">
        <v>3020</v>
      </c>
      <c r="V820" s="268" t="s">
        <v>602</v>
      </c>
      <c r="W820" s="272"/>
      <c r="X820" s="273">
        <v>2072919</v>
      </c>
      <c r="Y820" s="273">
        <v>2072919</v>
      </c>
      <c r="Z820" s="273">
        <v>0</v>
      </c>
      <c r="AA820" s="273">
        <v>0</v>
      </c>
      <c r="AB820" s="274">
        <v>2072919</v>
      </c>
      <c r="AC820" s="274">
        <v>0</v>
      </c>
      <c r="AD820" s="269"/>
      <c r="AE820" s="269" t="s">
        <v>3021</v>
      </c>
      <c r="AF820"/>
      <c r="AG820"/>
      <c r="AH820"/>
      <c r="AI820"/>
    </row>
    <row r="821" spans="1:35" ht="33.75" x14ac:dyDescent="0.25">
      <c r="A821" s="303" t="s">
        <v>3717</v>
      </c>
      <c r="B821" s="303" t="s">
        <v>2415</v>
      </c>
      <c r="C821" s="303" t="s">
        <v>2416</v>
      </c>
      <c r="D821" s="303" t="s">
        <v>2646</v>
      </c>
      <c r="E821" s="304" t="s">
        <v>4130</v>
      </c>
      <c r="F821" s="304" t="s">
        <v>457</v>
      </c>
      <c r="G821" s="304" t="s">
        <v>597</v>
      </c>
      <c r="H821" s="304" t="s">
        <v>598</v>
      </c>
      <c r="I821" s="303" t="s">
        <v>599</v>
      </c>
      <c r="J821" s="305" t="s">
        <v>3020</v>
      </c>
      <c r="K821" s="306">
        <v>2072919</v>
      </c>
      <c r="L821" s="268" t="s">
        <v>563</v>
      </c>
      <c r="M821" s="268"/>
      <c r="N821" s="268"/>
      <c r="O821" s="268"/>
      <c r="P821" s="270"/>
      <c r="Q821" s="270"/>
      <c r="R821" s="270"/>
      <c r="S821" s="271"/>
      <c r="T821" s="270" t="s">
        <v>600</v>
      </c>
      <c r="U821" s="272" t="s">
        <v>3020</v>
      </c>
      <c r="V821" s="268" t="s">
        <v>602</v>
      </c>
      <c r="W821" s="272"/>
      <c r="X821" s="273">
        <v>2072919</v>
      </c>
      <c r="Y821" s="273">
        <v>2072919</v>
      </c>
      <c r="Z821" s="273">
        <v>0</v>
      </c>
      <c r="AA821" s="273">
        <v>0</v>
      </c>
      <c r="AB821" s="274">
        <v>2072919</v>
      </c>
      <c r="AC821" s="274">
        <v>0</v>
      </c>
      <c r="AD821" s="269"/>
      <c r="AE821" s="269" t="s">
        <v>3021</v>
      </c>
      <c r="AF821"/>
      <c r="AG821"/>
      <c r="AH821"/>
      <c r="AI821"/>
    </row>
    <row r="822" spans="1:35" ht="33.75" x14ac:dyDescent="0.25">
      <c r="A822" s="303" t="s">
        <v>3719</v>
      </c>
      <c r="B822" s="303" t="s">
        <v>2415</v>
      </c>
      <c r="C822" s="303" t="s">
        <v>2416</v>
      </c>
      <c r="D822" s="303" t="s">
        <v>2646</v>
      </c>
      <c r="E822" s="304" t="s">
        <v>4132</v>
      </c>
      <c r="F822" s="304" t="s">
        <v>457</v>
      </c>
      <c r="G822" s="304" t="s">
        <v>597</v>
      </c>
      <c r="H822" s="304" t="s">
        <v>598</v>
      </c>
      <c r="I822" s="303" t="s">
        <v>599</v>
      </c>
      <c r="J822" s="305" t="s">
        <v>3020</v>
      </c>
      <c r="K822" s="306">
        <v>2072919</v>
      </c>
      <c r="L822" s="268" t="s">
        <v>563</v>
      </c>
      <c r="M822" s="268"/>
      <c r="N822" s="268"/>
      <c r="O822" s="268"/>
      <c r="P822" s="270"/>
      <c r="Q822" s="270"/>
      <c r="R822" s="270"/>
      <c r="S822" s="271"/>
      <c r="T822" s="270" t="s">
        <v>600</v>
      </c>
      <c r="U822" s="272" t="s">
        <v>3020</v>
      </c>
      <c r="V822" s="268" t="s">
        <v>602</v>
      </c>
      <c r="W822" s="272"/>
      <c r="X822" s="273">
        <v>2072919</v>
      </c>
      <c r="Y822" s="273">
        <v>2072919</v>
      </c>
      <c r="Z822" s="273">
        <v>0</v>
      </c>
      <c r="AA822" s="273">
        <v>0</v>
      </c>
      <c r="AB822" s="274">
        <v>2072919</v>
      </c>
      <c r="AC822" s="274">
        <v>0</v>
      </c>
      <c r="AD822" s="269"/>
      <c r="AE822" s="269" t="s">
        <v>3021</v>
      </c>
      <c r="AF822"/>
      <c r="AG822"/>
      <c r="AH822"/>
      <c r="AI822"/>
    </row>
    <row r="823" spans="1:35" ht="33.75" x14ac:dyDescent="0.25">
      <c r="A823" s="303" t="s">
        <v>3721</v>
      </c>
      <c r="B823" s="303" t="s">
        <v>2415</v>
      </c>
      <c r="C823" s="303" t="s">
        <v>2416</v>
      </c>
      <c r="D823" s="303" t="s">
        <v>2646</v>
      </c>
      <c r="E823" s="304" t="s">
        <v>4134</v>
      </c>
      <c r="F823" s="304" t="s">
        <v>457</v>
      </c>
      <c r="G823" s="304" t="s">
        <v>597</v>
      </c>
      <c r="H823" s="304" t="s">
        <v>598</v>
      </c>
      <c r="I823" s="303" t="s">
        <v>599</v>
      </c>
      <c r="J823" s="305" t="s">
        <v>3020</v>
      </c>
      <c r="K823" s="306">
        <v>2072919</v>
      </c>
      <c r="L823" s="268" t="s">
        <v>563</v>
      </c>
      <c r="M823" s="268"/>
      <c r="N823" s="268"/>
      <c r="O823" s="268"/>
      <c r="P823" s="270"/>
      <c r="Q823" s="270"/>
      <c r="R823" s="270"/>
      <c r="S823" s="271"/>
      <c r="T823" s="270" t="s">
        <v>600</v>
      </c>
      <c r="U823" s="272" t="s">
        <v>3020</v>
      </c>
      <c r="V823" s="268" t="s">
        <v>602</v>
      </c>
      <c r="W823" s="272"/>
      <c r="X823" s="273">
        <v>2072919</v>
      </c>
      <c r="Y823" s="273">
        <v>2072919</v>
      </c>
      <c r="Z823" s="273">
        <v>0</v>
      </c>
      <c r="AA823" s="273">
        <v>0</v>
      </c>
      <c r="AB823" s="274">
        <v>2072919</v>
      </c>
      <c r="AC823" s="274">
        <v>0</v>
      </c>
      <c r="AD823" s="269"/>
      <c r="AE823" s="269" t="s">
        <v>3021</v>
      </c>
      <c r="AF823"/>
      <c r="AG823"/>
      <c r="AH823"/>
      <c r="AI823"/>
    </row>
    <row r="824" spans="1:35" ht="33.75" x14ac:dyDescent="0.25">
      <c r="A824" s="303" t="s">
        <v>3723</v>
      </c>
      <c r="B824" s="303" t="s">
        <v>2415</v>
      </c>
      <c r="C824" s="303" t="s">
        <v>2416</v>
      </c>
      <c r="D824" s="303" t="s">
        <v>2646</v>
      </c>
      <c r="E824" s="304" t="s">
        <v>4136</v>
      </c>
      <c r="F824" s="304" t="s">
        <v>457</v>
      </c>
      <c r="G824" s="304" t="s">
        <v>597</v>
      </c>
      <c r="H824" s="304" t="s">
        <v>598</v>
      </c>
      <c r="I824" s="303" t="s">
        <v>599</v>
      </c>
      <c r="J824" s="305" t="s">
        <v>3020</v>
      </c>
      <c r="K824" s="306">
        <v>2072919</v>
      </c>
      <c r="L824" s="268" t="s">
        <v>563</v>
      </c>
      <c r="M824" s="268"/>
      <c r="N824" s="268"/>
      <c r="O824" s="268"/>
      <c r="P824" s="270"/>
      <c r="Q824" s="270"/>
      <c r="R824" s="270"/>
      <c r="S824" s="271"/>
      <c r="T824" s="270" t="s">
        <v>600</v>
      </c>
      <c r="U824" s="272" t="s">
        <v>3020</v>
      </c>
      <c r="V824" s="268" t="s">
        <v>602</v>
      </c>
      <c r="W824" s="272"/>
      <c r="X824" s="273">
        <v>2072919</v>
      </c>
      <c r="Y824" s="273">
        <v>2072919</v>
      </c>
      <c r="Z824" s="273">
        <v>0</v>
      </c>
      <c r="AA824" s="273">
        <v>0</v>
      </c>
      <c r="AB824" s="274">
        <v>2072919</v>
      </c>
      <c r="AC824" s="274">
        <v>0</v>
      </c>
      <c r="AD824" s="269"/>
      <c r="AE824" s="269" t="s">
        <v>3021</v>
      </c>
      <c r="AF824"/>
      <c r="AG824"/>
      <c r="AH824"/>
      <c r="AI824"/>
    </row>
    <row r="825" spans="1:35" ht="33.75" x14ac:dyDescent="0.25">
      <c r="A825" s="303" t="s">
        <v>3725</v>
      </c>
      <c r="B825" s="303" t="s">
        <v>2415</v>
      </c>
      <c r="C825" s="303" t="s">
        <v>2416</v>
      </c>
      <c r="D825" s="303" t="s">
        <v>2646</v>
      </c>
      <c r="E825" s="304" t="s">
        <v>4138</v>
      </c>
      <c r="F825" s="304" t="s">
        <v>457</v>
      </c>
      <c r="G825" s="304" t="s">
        <v>597</v>
      </c>
      <c r="H825" s="304" t="s">
        <v>598</v>
      </c>
      <c r="I825" s="303" t="s">
        <v>599</v>
      </c>
      <c r="J825" s="305" t="s">
        <v>3020</v>
      </c>
      <c r="K825" s="306">
        <v>2072919</v>
      </c>
      <c r="L825" s="268" t="s">
        <v>563</v>
      </c>
      <c r="M825" s="268"/>
      <c r="N825" s="268"/>
      <c r="O825" s="268"/>
      <c r="P825" s="270"/>
      <c r="Q825" s="270"/>
      <c r="R825" s="270"/>
      <c r="S825" s="271"/>
      <c r="T825" s="270" t="s">
        <v>600</v>
      </c>
      <c r="U825" s="272" t="s">
        <v>3020</v>
      </c>
      <c r="V825" s="268" t="s">
        <v>602</v>
      </c>
      <c r="W825" s="272"/>
      <c r="X825" s="273">
        <v>2072919</v>
      </c>
      <c r="Y825" s="273">
        <v>2072919</v>
      </c>
      <c r="Z825" s="273">
        <v>0</v>
      </c>
      <c r="AA825" s="273">
        <v>0</v>
      </c>
      <c r="AB825" s="274">
        <v>2072919</v>
      </c>
      <c r="AC825" s="274">
        <v>0</v>
      </c>
      <c r="AD825" s="269"/>
      <c r="AE825" s="269" t="s">
        <v>3021</v>
      </c>
      <c r="AF825"/>
      <c r="AG825"/>
      <c r="AH825"/>
      <c r="AI825"/>
    </row>
    <row r="826" spans="1:35" ht="33.75" x14ac:dyDescent="0.25">
      <c r="A826" s="303" t="s">
        <v>3727</v>
      </c>
      <c r="B826" s="303" t="s">
        <v>2415</v>
      </c>
      <c r="C826" s="303" t="s">
        <v>2416</v>
      </c>
      <c r="D826" s="303" t="s">
        <v>2646</v>
      </c>
      <c r="E826" s="304" t="s">
        <v>4140</v>
      </c>
      <c r="F826" s="304" t="s">
        <v>457</v>
      </c>
      <c r="G826" s="304" t="s">
        <v>597</v>
      </c>
      <c r="H826" s="304" t="s">
        <v>598</v>
      </c>
      <c r="I826" s="303" t="s">
        <v>599</v>
      </c>
      <c r="J826" s="305" t="s">
        <v>3020</v>
      </c>
      <c r="K826" s="306">
        <v>2072919</v>
      </c>
      <c r="L826" s="268" t="s">
        <v>563</v>
      </c>
      <c r="M826" s="268"/>
      <c r="N826" s="268"/>
      <c r="O826" s="268"/>
      <c r="P826" s="270"/>
      <c r="Q826" s="270"/>
      <c r="R826" s="270"/>
      <c r="S826" s="271"/>
      <c r="T826" s="270" t="s">
        <v>600</v>
      </c>
      <c r="U826" s="272" t="s">
        <v>3020</v>
      </c>
      <c r="V826" s="268" t="s">
        <v>602</v>
      </c>
      <c r="W826" s="272"/>
      <c r="X826" s="273">
        <v>2072919</v>
      </c>
      <c r="Y826" s="273">
        <v>2072919</v>
      </c>
      <c r="Z826" s="273">
        <v>0</v>
      </c>
      <c r="AA826" s="273">
        <v>0</v>
      </c>
      <c r="AB826" s="274">
        <v>2072919</v>
      </c>
      <c r="AC826" s="274">
        <v>0</v>
      </c>
      <c r="AD826" s="269"/>
      <c r="AE826" s="269" t="s">
        <v>3021</v>
      </c>
      <c r="AF826"/>
      <c r="AG826"/>
      <c r="AH826"/>
      <c r="AI826"/>
    </row>
    <row r="827" spans="1:35" ht="33.75" x14ac:dyDescent="0.25">
      <c r="A827" s="303" t="s">
        <v>3729</v>
      </c>
      <c r="B827" s="303" t="s">
        <v>2415</v>
      </c>
      <c r="C827" s="303" t="s">
        <v>2416</v>
      </c>
      <c r="D827" s="303" t="s">
        <v>2646</v>
      </c>
      <c r="E827" s="304" t="s">
        <v>4142</v>
      </c>
      <c r="F827" s="304" t="s">
        <v>457</v>
      </c>
      <c r="G827" s="304" t="s">
        <v>597</v>
      </c>
      <c r="H827" s="304" t="s">
        <v>598</v>
      </c>
      <c r="I827" s="303" t="s">
        <v>599</v>
      </c>
      <c r="J827" s="305" t="s">
        <v>3020</v>
      </c>
      <c r="K827" s="306">
        <v>2072919</v>
      </c>
      <c r="L827" s="268" t="s">
        <v>563</v>
      </c>
      <c r="M827" s="268"/>
      <c r="N827" s="268"/>
      <c r="O827" s="268"/>
      <c r="P827" s="270"/>
      <c r="Q827" s="270"/>
      <c r="R827" s="270"/>
      <c r="S827" s="271"/>
      <c r="T827" s="270" t="s">
        <v>600</v>
      </c>
      <c r="U827" s="272" t="s">
        <v>3020</v>
      </c>
      <c r="V827" s="268" t="s">
        <v>602</v>
      </c>
      <c r="W827" s="272"/>
      <c r="X827" s="273">
        <v>2072919</v>
      </c>
      <c r="Y827" s="273">
        <v>2072919</v>
      </c>
      <c r="Z827" s="273">
        <v>0</v>
      </c>
      <c r="AA827" s="273">
        <v>0</v>
      </c>
      <c r="AB827" s="274">
        <v>2072919</v>
      </c>
      <c r="AC827" s="274">
        <v>0</v>
      </c>
      <c r="AD827" s="269"/>
      <c r="AE827" s="269" t="s">
        <v>3021</v>
      </c>
      <c r="AF827"/>
      <c r="AG827"/>
      <c r="AH827"/>
      <c r="AI827"/>
    </row>
    <row r="828" spans="1:35" ht="33.75" x14ac:dyDescent="0.25">
      <c r="A828" s="303" t="s">
        <v>3731</v>
      </c>
      <c r="B828" s="303" t="s">
        <v>2415</v>
      </c>
      <c r="C828" s="303" t="s">
        <v>2416</v>
      </c>
      <c r="D828" s="303" t="s">
        <v>2646</v>
      </c>
      <c r="E828" s="304" t="s">
        <v>4144</v>
      </c>
      <c r="F828" s="304" t="s">
        <v>457</v>
      </c>
      <c r="G828" s="304" t="s">
        <v>597</v>
      </c>
      <c r="H828" s="304" t="s">
        <v>598</v>
      </c>
      <c r="I828" s="303" t="s">
        <v>599</v>
      </c>
      <c r="J828" s="305" t="s">
        <v>3020</v>
      </c>
      <c r="K828" s="306">
        <v>2072919</v>
      </c>
      <c r="L828" s="268" t="s">
        <v>563</v>
      </c>
      <c r="M828" s="268"/>
      <c r="N828" s="268"/>
      <c r="O828" s="268"/>
      <c r="P828" s="270"/>
      <c r="Q828" s="270"/>
      <c r="R828" s="270"/>
      <c r="S828" s="271"/>
      <c r="T828" s="270" t="s">
        <v>600</v>
      </c>
      <c r="U828" s="272" t="s">
        <v>3020</v>
      </c>
      <c r="V828" s="268" t="s">
        <v>602</v>
      </c>
      <c r="W828" s="272"/>
      <c r="X828" s="273">
        <v>2072919</v>
      </c>
      <c r="Y828" s="273">
        <v>2072919</v>
      </c>
      <c r="Z828" s="273">
        <v>0</v>
      </c>
      <c r="AA828" s="273">
        <v>0</v>
      </c>
      <c r="AB828" s="274">
        <v>2072919</v>
      </c>
      <c r="AC828" s="274">
        <v>0</v>
      </c>
      <c r="AD828" s="269"/>
      <c r="AE828" s="269" t="s">
        <v>3021</v>
      </c>
      <c r="AF828"/>
      <c r="AG828"/>
      <c r="AH828"/>
      <c r="AI828"/>
    </row>
    <row r="829" spans="1:35" ht="33.75" x14ac:dyDescent="0.25">
      <c r="A829" s="303" t="s">
        <v>3733</v>
      </c>
      <c r="B829" s="303" t="s">
        <v>2415</v>
      </c>
      <c r="C829" s="303" t="s">
        <v>2416</v>
      </c>
      <c r="D829" s="303" t="s">
        <v>2646</v>
      </c>
      <c r="E829" s="304" t="s">
        <v>4146</v>
      </c>
      <c r="F829" s="304" t="s">
        <v>457</v>
      </c>
      <c r="G829" s="304" t="s">
        <v>597</v>
      </c>
      <c r="H829" s="304" t="s">
        <v>598</v>
      </c>
      <c r="I829" s="303" t="s">
        <v>599</v>
      </c>
      <c r="J829" s="305" t="s">
        <v>3020</v>
      </c>
      <c r="K829" s="306">
        <v>2072919</v>
      </c>
      <c r="L829" s="268" t="s">
        <v>563</v>
      </c>
      <c r="M829" s="268"/>
      <c r="N829" s="268"/>
      <c r="O829" s="268"/>
      <c r="P829" s="270"/>
      <c r="Q829" s="270"/>
      <c r="R829" s="270"/>
      <c r="S829" s="271"/>
      <c r="T829" s="270" t="s">
        <v>600</v>
      </c>
      <c r="U829" s="272" t="s">
        <v>3020</v>
      </c>
      <c r="V829" s="268" t="s">
        <v>602</v>
      </c>
      <c r="W829" s="272"/>
      <c r="X829" s="273">
        <v>2072919</v>
      </c>
      <c r="Y829" s="273">
        <v>2072919</v>
      </c>
      <c r="Z829" s="273">
        <v>0</v>
      </c>
      <c r="AA829" s="273">
        <v>0</v>
      </c>
      <c r="AB829" s="274">
        <v>2072919</v>
      </c>
      <c r="AC829" s="274">
        <v>0</v>
      </c>
      <c r="AD829" s="269"/>
      <c r="AE829" s="269" t="s">
        <v>3021</v>
      </c>
      <c r="AF829"/>
      <c r="AG829"/>
      <c r="AH829"/>
      <c r="AI829"/>
    </row>
    <row r="830" spans="1:35" ht="33.75" x14ac:dyDescent="0.25">
      <c r="A830" s="303" t="s">
        <v>3735</v>
      </c>
      <c r="B830" s="303" t="s">
        <v>2415</v>
      </c>
      <c r="C830" s="303" t="s">
        <v>2416</v>
      </c>
      <c r="D830" s="303" t="s">
        <v>2646</v>
      </c>
      <c r="E830" s="304" t="s">
        <v>4148</v>
      </c>
      <c r="F830" s="304" t="s">
        <v>457</v>
      </c>
      <c r="G830" s="304" t="s">
        <v>597</v>
      </c>
      <c r="H830" s="304" t="s">
        <v>598</v>
      </c>
      <c r="I830" s="303" t="s">
        <v>599</v>
      </c>
      <c r="J830" s="305" t="s">
        <v>3020</v>
      </c>
      <c r="K830" s="306">
        <v>2072919</v>
      </c>
      <c r="L830" s="268" t="s">
        <v>563</v>
      </c>
      <c r="M830" s="268"/>
      <c r="N830" s="268"/>
      <c r="O830" s="268"/>
      <c r="P830" s="270"/>
      <c r="Q830" s="270"/>
      <c r="R830" s="270"/>
      <c r="S830" s="271"/>
      <c r="T830" s="270" t="s">
        <v>600</v>
      </c>
      <c r="U830" s="272" t="s">
        <v>3020</v>
      </c>
      <c r="V830" s="268" t="s">
        <v>602</v>
      </c>
      <c r="W830" s="272"/>
      <c r="X830" s="273">
        <v>2072919</v>
      </c>
      <c r="Y830" s="273">
        <v>2072919</v>
      </c>
      <c r="Z830" s="273">
        <v>0</v>
      </c>
      <c r="AA830" s="273">
        <v>0</v>
      </c>
      <c r="AB830" s="274">
        <v>2072919</v>
      </c>
      <c r="AC830" s="274">
        <v>0</v>
      </c>
      <c r="AD830" s="269"/>
      <c r="AE830" s="269" t="s">
        <v>3021</v>
      </c>
      <c r="AF830"/>
      <c r="AG830"/>
      <c r="AH830"/>
      <c r="AI830"/>
    </row>
    <row r="831" spans="1:35" ht="33.75" x14ac:dyDescent="0.25">
      <c r="A831" s="303" t="s">
        <v>3737</v>
      </c>
      <c r="B831" s="303" t="s">
        <v>2415</v>
      </c>
      <c r="C831" s="303" t="s">
        <v>2416</v>
      </c>
      <c r="D831" s="303" t="s">
        <v>2646</v>
      </c>
      <c r="E831" s="304" t="s">
        <v>4150</v>
      </c>
      <c r="F831" s="304" t="s">
        <v>457</v>
      </c>
      <c r="G831" s="304" t="s">
        <v>597</v>
      </c>
      <c r="H831" s="304" t="s">
        <v>598</v>
      </c>
      <c r="I831" s="303" t="s">
        <v>599</v>
      </c>
      <c r="J831" s="305" t="s">
        <v>3020</v>
      </c>
      <c r="K831" s="306">
        <v>2072919</v>
      </c>
      <c r="L831" s="268" t="s">
        <v>563</v>
      </c>
      <c r="M831" s="268"/>
      <c r="N831" s="268"/>
      <c r="O831" s="268"/>
      <c r="P831" s="270"/>
      <c r="Q831" s="270"/>
      <c r="R831" s="270"/>
      <c r="S831" s="271"/>
      <c r="T831" s="270" t="s">
        <v>600</v>
      </c>
      <c r="U831" s="272" t="s">
        <v>3020</v>
      </c>
      <c r="V831" s="268" t="s">
        <v>602</v>
      </c>
      <c r="W831" s="272"/>
      <c r="X831" s="273">
        <v>2072919</v>
      </c>
      <c r="Y831" s="273">
        <v>2072919</v>
      </c>
      <c r="Z831" s="273">
        <v>0</v>
      </c>
      <c r="AA831" s="273">
        <v>0</v>
      </c>
      <c r="AB831" s="274">
        <v>2072919</v>
      </c>
      <c r="AC831" s="274">
        <v>0</v>
      </c>
      <c r="AD831" s="269"/>
      <c r="AE831" s="269" t="s">
        <v>3021</v>
      </c>
      <c r="AF831"/>
      <c r="AG831"/>
      <c r="AH831"/>
      <c r="AI831"/>
    </row>
    <row r="832" spans="1:35" ht="33.75" x14ac:dyDescent="0.25">
      <c r="A832" s="303" t="s">
        <v>3739</v>
      </c>
      <c r="B832" s="303" t="s">
        <v>2415</v>
      </c>
      <c r="C832" s="303" t="s">
        <v>2416</v>
      </c>
      <c r="D832" s="303" t="s">
        <v>2646</v>
      </c>
      <c r="E832" s="304" t="s">
        <v>4152</v>
      </c>
      <c r="F832" s="304" t="s">
        <v>457</v>
      </c>
      <c r="G832" s="304" t="s">
        <v>597</v>
      </c>
      <c r="H832" s="304" t="s">
        <v>598</v>
      </c>
      <c r="I832" s="303" t="s">
        <v>599</v>
      </c>
      <c r="J832" s="305" t="s">
        <v>3020</v>
      </c>
      <c r="K832" s="306">
        <v>2072919</v>
      </c>
      <c r="L832" s="268" t="s">
        <v>563</v>
      </c>
      <c r="M832" s="268"/>
      <c r="N832" s="268"/>
      <c r="O832" s="268"/>
      <c r="P832" s="270"/>
      <c r="Q832" s="270"/>
      <c r="R832" s="270"/>
      <c r="S832" s="271"/>
      <c r="T832" s="270" t="s">
        <v>600</v>
      </c>
      <c r="U832" s="272" t="s">
        <v>3020</v>
      </c>
      <c r="V832" s="268" t="s">
        <v>602</v>
      </c>
      <c r="W832" s="272"/>
      <c r="X832" s="273">
        <v>2072919</v>
      </c>
      <c r="Y832" s="273">
        <v>2072919</v>
      </c>
      <c r="Z832" s="273">
        <v>0</v>
      </c>
      <c r="AA832" s="273">
        <v>0</v>
      </c>
      <c r="AB832" s="274">
        <v>2072919</v>
      </c>
      <c r="AC832" s="274">
        <v>0</v>
      </c>
      <c r="AD832" s="269"/>
      <c r="AE832" s="269" t="s">
        <v>3021</v>
      </c>
      <c r="AF832"/>
      <c r="AG832"/>
      <c r="AH832"/>
      <c r="AI832"/>
    </row>
    <row r="833" spans="1:35" ht="33.75" x14ac:dyDescent="0.25">
      <c r="A833" s="303" t="s">
        <v>3741</v>
      </c>
      <c r="B833" s="303" t="s">
        <v>2415</v>
      </c>
      <c r="C833" s="303" t="s">
        <v>2416</v>
      </c>
      <c r="D833" s="303" t="s">
        <v>2646</v>
      </c>
      <c r="E833" s="304" t="s">
        <v>4154</v>
      </c>
      <c r="F833" s="304" t="s">
        <v>457</v>
      </c>
      <c r="G833" s="304" t="s">
        <v>597</v>
      </c>
      <c r="H833" s="304" t="s">
        <v>598</v>
      </c>
      <c r="I833" s="303" t="s">
        <v>599</v>
      </c>
      <c r="J833" s="305" t="s">
        <v>3020</v>
      </c>
      <c r="K833" s="306">
        <v>2072919</v>
      </c>
      <c r="L833" s="268" t="s">
        <v>563</v>
      </c>
      <c r="M833" s="268"/>
      <c r="N833" s="268"/>
      <c r="O833" s="268"/>
      <c r="P833" s="270"/>
      <c r="Q833" s="270"/>
      <c r="R833" s="270"/>
      <c r="S833" s="271"/>
      <c r="T833" s="270" t="s">
        <v>600</v>
      </c>
      <c r="U833" s="272" t="s">
        <v>3020</v>
      </c>
      <c r="V833" s="268" t="s">
        <v>602</v>
      </c>
      <c r="W833" s="272"/>
      <c r="X833" s="273">
        <v>2072919</v>
      </c>
      <c r="Y833" s="273">
        <v>2072919</v>
      </c>
      <c r="Z833" s="273">
        <v>0</v>
      </c>
      <c r="AA833" s="273">
        <v>0</v>
      </c>
      <c r="AB833" s="274">
        <v>2072919</v>
      </c>
      <c r="AC833" s="274">
        <v>0</v>
      </c>
      <c r="AD833" s="269"/>
      <c r="AE833" s="269" t="s">
        <v>3021</v>
      </c>
      <c r="AF833"/>
      <c r="AG833"/>
      <c r="AH833"/>
      <c r="AI833"/>
    </row>
    <row r="834" spans="1:35" ht="33.75" x14ac:dyDescent="0.25">
      <c r="A834" s="303" t="s">
        <v>3743</v>
      </c>
      <c r="B834" s="303" t="s">
        <v>2415</v>
      </c>
      <c r="C834" s="303" t="s">
        <v>2416</v>
      </c>
      <c r="D834" s="303" t="s">
        <v>2646</v>
      </c>
      <c r="E834" s="304" t="s">
        <v>4156</v>
      </c>
      <c r="F834" s="304" t="s">
        <v>457</v>
      </c>
      <c r="G834" s="304" t="s">
        <v>597</v>
      </c>
      <c r="H834" s="304" t="s">
        <v>598</v>
      </c>
      <c r="I834" s="303" t="s">
        <v>599</v>
      </c>
      <c r="J834" s="305" t="s">
        <v>3020</v>
      </c>
      <c r="K834" s="306">
        <v>2072919</v>
      </c>
      <c r="L834" s="268" t="s">
        <v>563</v>
      </c>
      <c r="M834" s="268"/>
      <c r="N834" s="268"/>
      <c r="O834" s="268"/>
      <c r="P834" s="270"/>
      <c r="Q834" s="270"/>
      <c r="R834" s="270"/>
      <c r="S834" s="271"/>
      <c r="T834" s="270" t="s">
        <v>600</v>
      </c>
      <c r="U834" s="272" t="s">
        <v>3020</v>
      </c>
      <c r="V834" s="268" t="s">
        <v>602</v>
      </c>
      <c r="W834" s="272"/>
      <c r="X834" s="273">
        <v>2072919</v>
      </c>
      <c r="Y834" s="273">
        <v>2072919</v>
      </c>
      <c r="Z834" s="273">
        <v>0</v>
      </c>
      <c r="AA834" s="273">
        <v>0</v>
      </c>
      <c r="AB834" s="274">
        <v>2072919</v>
      </c>
      <c r="AC834" s="274">
        <v>0</v>
      </c>
      <c r="AD834" s="269"/>
      <c r="AE834" s="269" t="s">
        <v>3021</v>
      </c>
      <c r="AF834"/>
      <c r="AG834"/>
      <c r="AH834"/>
      <c r="AI834"/>
    </row>
    <row r="835" spans="1:35" ht="33.75" x14ac:dyDescent="0.25">
      <c r="A835" s="303" t="s">
        <v>3745</v>
      </c>
      <c r="B835" s="303" t="s">
        <v>2415</v>
      </c>
      <c r="C835" s="303" t="s">
        <v>2416</v>
      </c>
      <c r="D835" s="303" t="s">
        <v>2646</v>
      </c>
      <c r="E835" s="304" t="s">
        <v>4158</v>
      </c>
      <c r="F835" s="304" t="s">
        <v>457</v>
      </c>
      <c r="G835" s="304" t="s">
        <v>597</v>
      </c>
      <c r="H835" s="304" t="s">
        <v>598</v>
      </c>
      <c r="I835" s="303" t="s">
        <v>599</v>
      </c>
      <c r="J835" s="305" t="s">
        <v>3020</v>
      </c>
      <c r="K835" s="306">
        <v>2072919</v>
      </c>
      <c r="L835" s="268" t="s">
        <v>563</v>
      </c>
      <c r="M835" s="268"/>
      <c r="N835" s="268"/>
      <c r="O835" s="268"/>
      <c r="P835" s="270"/>
      <c r="Q835" s="270"/>
      <c r="R835" s="270"/>
      <c r="S835" s="271"/>
      <c r="T835" s="270" t="s">
        <v>600</v>
      </c>
      <c r="U835" s="272" t="s">
        <v>3020</v>
      </c>
      <c r="V835" s="268" t="s">
        <v>602</v>
      </c>
      <c r="W835" s="272"/>
      <c r="X835" s="273">
        <v>2072919</v>
      </c>
      <c r="Y835" s="273">
        <v>2072919</v>
      </c>
      <c r="Z835" s="273">
        <v>0</v>
      </c>
      <c r="AA835" s="273">
        <v>0</v>
      </c>
      <c r="AB835" s="274">
        <v>2072919</v>
      </c>
      <c r="AC835" s="274">
        <v>0</v>
      </c>
      <c r="AD835" s="269"/>
      <c r="AE835" s="269" t="s">
        <v>3021</v>
      </c>
      <c r="AF835"/>
      <c r="AG835"/>
      <c r="AH835"/>
      <c r="AI835"/>
    </row>
    <row r="836" spans="1:35" ht="33.75" x14ac:dyDescent="0.25">
      <c r="A836" s="303" t="s">
        <v>3747</v>
      </c>
      <c r="B836" s="303" t="s">
        <v>2415</v>
      </c>
      <c r="C836" s="303" t="s">
        <v>2416</v>
      </c>
      <c r="D836" s="303" t="s">
        <v>2646</v>
      </c>
      <c r="E836" s="304" t="s">
        <v>4160</v>
      </c>
      <c r="F836" s="304" t="s">
        <v>457</v>
      </c>
      <c r="G836" s="304" t="s">
        <v>597</v>
      </c>
      <c r="H836" s="304" t="s">
        <v>598</v>
      </c>
      <c r="I836" s="303" t="s">
        <v>599</v>
      </c>
      <c r="J836" s="305" t="s">
        <v>3020</v>
      </c>
      <c r="K836" s="306">
        <v>2072919</v>
      </c>
      <c r="L836" s="268" t="s">
        <v>563</v>
      </c>
      <c r="M836" s="268"/>
      <c r="N836" s="268"/>
      <c r="O836" s="268"/>
      <c r="P836" s="270"/>
      <c r="Q836" s="270"/>
      <c r="R836" s="270"/>
      <c r="S836" s="271"/>
      <c r="T836" s="270" t="s">
        <v>600</v>
      </c>
      <c r="U836" s="272" t="s">
        <v>3020</v>
      </c>
      <c r="V836" s="268" t="s">
        <v>602</v>
      </c>
      <c r="W836" s="272"/>
      <c r="X836" s="273">
        <v>2072919</v>
      </c>
      <c r="Y836" s="273">
        <v>2072919</v>
      </c>
      <c r="Z836" s="273">
        <v>0</v>
      </c>
      <c r="AA836" s="273">
        <v>0</v>
      </c>
      <c r="AB836" s="274">
        <v>2072919</v>
      </c>
      <c r="AC836" s="274">
        <v>0</v>
      </c>
      <c r="AD836" s="269"/>
      <c r="AE836" s="269" t="s">
        <v>3021</v>
      </c>
      <c r="AF836"/>
      <c r="AG836"/>
      <c r="AH836"/>
      <c r="AI836"/>
    </row>
    <row r="837" spans="1:35" ht="33.75" x14ac:dyDescent="0.25">
      <c r="A837" s="303" t="s">
        <v>3749</v>
      </c>
      <c r="B837" s="303" t="s">
        <v>2415</v>
      </c>
      <c r="C837" s="303" t="s">
        <v>2416</v>
      </c>
      <c r="D837" s="303" t="s">
        <v>2646</v>
      </c>
      <c r="E837" s="304" t="s">
        <v>4162</v>
      </c>
      <c r="F837" s="304" t="s">
        <v>457</v>
      </c>
      <c r="G837" s="304" t="s">
        <v>597</v>
      </c>
      <c r="H837" s="304" t="s">
        <v>598</v>
      </c>
      <c r="I837" s="303" t="s">
        <v>599</v>
      </c>
      <c r="J837" s="305" t="s">
        <v>3020</v>
      </c>
      <c r="K837" s="306">
        <v>2072919</v>
      </c>
      <c r="L837" s="268" t="s">
        <v>563</v>
      </c>
      <c r="M837" s="268"/>
      <c r="N837" s="268"/>
      <c r="O837" s="268"/>
      <c r="P837" s="270"/>
      <c r="Q837" s="270"/>
      <c r="R837" s="270"/>
      <c r="S837" s="271"/>
      <c r="T837" s="270" t="s">
        <v>600</v>
      </c>
      <c r="U837" s="272" t="s">
        <v>3020</v>
      </c>
      <c r="V837" s="268" t="s">
        <v>602</v>
      </c>
      <c r="W837" s="272"/>
      <c r="X837" s="273">
        <v>2072919</v>
      </c>
      <c r="Y837" s="273">
        <v>2072919</v>
      </c>
      <c r="Z837" s="273">
        <v>0</v>
      </c>
      <c r="AA837" s="273">
        <v>0</v>
      </c>
      <c r="AB837" s="274">
        <v>2072919</v>
      </c>
      <c r="AC837" s="274">
        <v>0</v>
      </c>
      <c r="AD837" s="269"/>
      <c r="AE837" s="269" t="s">
        <v>3021</v>
      </c>
      <c r="AF837"/>
      <c r="AG837"/>
      <c r="AH837"/>
      <c r="AI837"/>
    </row>
    <row r="838" spans="1:35" ht="33.75" x14ac:dyDescent="0.25">
      <c r="A838" s="303" t="s">
        <v>3751</v>
      </c>
      <c r="B838" s="303" t="s">
        <v>2415</v>
      </c>
      <c r="C838" s="303" t="s">
        <v>2416</v>
      </c>
      <c r="D838" s="303" t="s">
        <v>2646</v>
      </c>
      <c r="E838" s="304" t="s">
        <v>4164</v>
      </c>
      <c r="F838" s="304" t="s">
        <v>457</v>
      </c>
      <c r="G838" s="304" t="s">
        <v>597</v>
      </c>
      <c r="H838" s="304" t="s">
        <v>598</v>
      </c>
      <c r="I838" s="303" t="s">
        <v>599</v>
      </c>
      <c r="J838" s="305" t="s">
        <v>3020</v>
      </c>
      <c r="K838" s="306">
        <v>2072919</v>
      </c>
      <c r="L838" s="268" t="s">
        <v>563</v>
      </c>
      <c r="M838" s="268"/>
      <c r="N838" s="268"/>
      <c r="O838" s="268"/>
      <c r="P838" s="270"/>
      <c r="Q838" s="270"/>
      <c r="R838" s="270"/>
      <c r="S838" s="271"/>
      <c r="T838" s="270" t="s">
        <v>600</v>
      </c>
      <c r="U838" s="272" t="s">
        <v>3020</v>
      </c>
      <c r="V838" s="268" t="s">
        <v>602</v>
      </c>
      <c r="W838" s="272"/>
      <c r="X838" s="273">
        <v>2072919</v>
      </c>
      <c r="Y838" s="273">
        <v>2072919</v>
      </c>
      <c r="Z838" s="273">
        <v>0</v>
      </c>
      <c r="AA838" s="273">
        <v>0</v>
      </c>
      <c r="AB838" s="274">
        <v>2072919</v>
      </c>
      <c r="AC838" s="274">
        <v>0</v>
      </c>
      <c r="AD838" s="269"/>
      <c r="AE838" s="269" t="s">
        <v>3021</v>
      </c>
      <c r="AF838"/>
      <c r="AG838"/>
      <c r="AH838"/>
      <c r="AI838"/>
    </row>
    <row r="839" spans="1:35" ht="33.75" x14ac:dyDescent="0.25">
      <c r="A839" s="303" t="s">
        <v>3753</v>
      </c>
      <c r="B839" s="303" t="s">
        <v>2415</v>
      </c>
      <c r="C839" s="303" t="s">
        <v>2416</v>
      </c>
      <c r="D839" s="303" t="s">
        <v>2646</v>
      </c>
      <c r="E839" s="304" t="s">
        <v>4166</v>
      </c>
      <c r="F839" s="304" t="s">
        <v>457</v>
      </c>
      <c r="G839" s="304" t="s">
        <v>597</v>
      </c>
      <c r="H839" s="304" t="s">
        <v>598</v>
      </c>
      <c r="I839" s="303" t="s">
        <v>599</v>
      </c>
      <c r="J839" s="305" t="s">
        <v>3020</v>
      </c>
      <c r="K839" s="306">
        <v>2072919</v>
      </c>
      <c r="L839" s="268" t="s">
        <v>563</v>
      </c>
      <c r="M839" s="268"/>
      <c r="N839" s="268"/>
      <c r="O839" s="268"/>
      <c r="P839" s="270"/>
      <c r="Q839" s="270"/>
      <c r="R839" s="270"/>
      <c r="S839" s="271"/>
      <c r="T839" s="270" t="s">
        <v>600</v>
      </c>
      <c r="U839" s="272" t="s">
        <v>3020</v>
      </c>
      <c r="V839" s="268" t="s">
        <v>602</v>
      </c>
      <c r="W839" s="272"/>
      <c r="X839" s="273">
        <v>2072919</v>
      </c>
      <c r="Y839" s="273">
        <v>2072919</v>
      </c>
      <c r="Z839" s="273">
        <v>0</v>
      </c>
      <c r="AA839" s="273">
        <v>0</v>
      </c>
      <c r="AB839" s="274">
        <v>2072919</v>
      </c>
      <c r="AC839" s="274">
        <v>0</v>
      </c>
      <c r="AD839" s="269"/>
      <c r="AE839" s="269" t="s">
        <v>3021</v>
      </c>
      <c r="AF839"/>
      <c r="AG839"/>
      <c r="AH839"/>
      <c r="AI839"/>
    </row>
    <row r="840" spans="1:35" ht="33.75" x14ac:dyDescent="0.25">
      <c r="A840" s="303" t="s">
        <v>3755</v>
      </c>
      <c r="B840" s="303" t="s">
        <v>2415</v>
      </c>
      <c r="C840" s="303" t="s">
        <v>2416</v>
      </c>
      <c r="D840" s="303" t="s">
        <v>2646</v>
      </c>
      <c r="E840" s="304" t="s">
        <v>4168</v>
      </c>
      <c r="F840" s="304" t="s">
        <v>457</v>
      </c>
      <c r="G840" s="304" t="s">
        <v>597</v>
      </c>
      <c r="H840" s="304" t="s">
        <v>598</v>
      </c>
      <c r="I840" s="303" t="s">
        <v>599</v>
      </c>
      <c r="J840" s="305" t="s">
        <v>3020</v>
      </c>
      <c r="K840" s="306">
        <v>2072919</v>
      </c>
      <c r="L840" s="268" t="s">
        <v>563</v>
      </c>
      <c r="M840" s="268"/>
      <c r="N840" s="268"/>
      <c r="O840" s="268"/>
      <c r="P840" s="270"/>
      <c r="Q840" s="270"/>
      <c r="R840" s="270"/>
      <c r="S840" s="271"/>
      <c r="T840" s="270" t="s">
        <v>600</v>
      </c>
      <c r="U840" s="272" t="s">
        <v>3020</v>
      </c>
      <c r="V840" s="268" t="s">
        <v>602</v>
      </c>
      <c r="W840" s="272"/>
      <c r="X840" s="273">
        <v>2072919</v>
      </c>
      <c r="Y840" s="273">
        <v>2072919</v>
      </c>
      <c r="Z840" s="273">
        <v>0</v>
      </c>
      <c r="AA840" s="273">
        <v>0</v>
      </c>
      <c r="AB840" s="274">
        <v>2072919</v>
      </c>
      <c r="AC840" s="274">
        <v>0</v>
      </c>
      <c r="AD840" s="269"/>
      <c r="AE840" s="269" t="s">
        <v>3021</v>
      </c>
      <c r="AF840"/>
      <c r="AG840"/>
      <c r="AH840"/>
      <c r="AI840"/>
    </row>
    <row r="841" spans="1:35" ht="33.75" x14ac:dyDescent="0.25">
      <c r="A841" s="303" t="s">
        <v>3757</v>
      </c>
      <c r="B841" s="303" t="s">
        <v>2415</v>
      </c>
      <c r="C841" s="303" t="s">
        <v>2416</v>
      </c>
      <c r="D841" s="303" t="s">
        <v>2646</v>
      </c>
      <c r="E841" s="304" t="s">
        <v>4170</v>
      </c>
      <c r="F841" s="304" t="s">
        <v>457</v>
      </c>
      <c r="G841" s="304" t="s">
        <v>597</v>
      </c>
      <c r="H841" s="304" t="s">
        <v>598</v>
      </c>
      <c r="I841" s="303" t="s">
        <v>599</v>
      </c>
      <c r="J841" s="305" t="s">
        <v>3020</v>
      </c>
      <c r="K841" s="306">
        <v>2072919</v>
      </c>
      <c r="L841" s="268" t="s">
        <v>563</v>
      </c>
      <c r="M841" s="268"/>
      <c r="N841" s="268"/>
      <c r="O841" s="268"/>
      <c r="P841" s="270"/>
      <c r="Q841" s="270"/>
      <c r="R841" s="270"/>
      <c r="S841" s="271"/>
      <c r="T841" s="270" t="s">
        <v>600</v>
      </c>
      <c r="U841" s="272" t="s">
        <v>3020</v>
      </c>
      <c r="V841" s="268" t="s">
        <v>602</v>
      </c>
      <c r="W841" s="272"/>
      <c r="X841" s="273">
        <v>2072919</v>
      </c>
      <c r="Y841" s="273">
        <v>2072919</v>
      </c>
      <c r="Z841" s="273">
        <v>0</v>
      </c>
      <c r="AA841" s="273">
        <v>0</v>
      </c>
      <c r="AB841" s="274">
        <v>2072919</v>
      </c>
      <c r="AC841" s="274">
        <v>0</v>
      </c>
      <c r="AD841" s="269"/>
      <c r="AE841" s="269" t="s">
        <v>3021</v>
      </c>
      <c r="AF841"/>
      <c r="AG841"/>
      <c r="AH841"/>
      <c r="AI841"/>
    </row>
    <row r="842" spans="1:35" ht="33.75" x14ac:dyDescent="0.25">
      <c r="A842" s="303" t="s">
        <v>3759</v>
      </c>
      <c r="B842" s="303" t="s">
        <v>2415</v>
      </c>
      <c r="C842" s="303" t="s">
        <v>2416</v>
      </c>
      <c r="D842" s="303" t="s">
        <v>2646</v>
      </c>
      <c r="E842" s="304" t="s">
        <v>4172</v>
      </c>
      <c r="F842" s="304" t="s">
        <v>457</v>
      </c>
      <c r="G842" s="304" t="s">
        <v>597</v>
      </c>
      <c r="H842" s="304" t="s">
        <v>598</v>
      </c>
      <c r="I842" s="303" t="s">
        <v>599</v>
      </c>
      <c r="J842" s="305" t="s">
        <v>3020</v>
      </c>
      <c r="K842" s="306">
        <v>2072919</v>
      </c>
      <c r="L842" s="268" t="s">
        <v>563</v>
      </c>
      <c r="M842" s="268"/>
      <c r="N842" s="268"/>
      <c r="O842" s="268"/>
      <c r="P842" s="270"/>
      <c r="Q842" s="270"/>
      <c r="R842" s="270"/>
      <c r="S842" s="271"/>
      <c r="T842" s="270" t="s">
        <v>600</v>
      </c>
      <c r="U842" s="272" t="s">
        <v>3020</v>
      </c>
      <c r="V842" s="268" t="s">
        <v>602</v>
      </c>
      <c r="W842" s="272"/>
      <c r="X842" s="273">
        <v>2072919</v>
      </c>
      <c r="Y842" s="273">
        <v>2072919</v>
      </c>
      <c r="Z842" s="273">
        <v>0</v>
      </c>
      <c r="AA842" s="273">
        <v>0</v>
      </c>
      <c r="AB842" s="274">
        <v>2072919</v>
      </c>
      <c r="AC842" s="274">
        <v>0</v>
      </c>
      <c r="AD842" s="269"/>
      <c r="AE842" s="269" t="s">
        <v>3021</v>
      </c>
      <c r="AF842"/>
      <c r="AG842"/>
      <c r="AH842"/>
      <c r="AI842"/>
    </row>
    <row r="843" spans="1:35" ht="33.75" x14ac:dyDescent="0.25">
      <c r="A843" s="303" t="s">
        <v>3761</v>
      </c>
      <c r="B843" s="303" t="s">
        <v>2415</v>
      </c>
      <c r="C843" s="303" t="s">
        <v>2416</v>
      </c>
      <c r="D843" s="303" t="s">
        <v>2646</v>
      </c>
      <c r="E843" s="304" t="s">
        <v>4174</v>
      </c>
      <c r="F843" s="304" t="s">
        <v>457</v>
      </c>
      <c r="G843" s="304" t="s">
        <v>597</v>
      </c>
      <c r="H843" s="304" t="s">
        <v>598</v>
      </c>
      <c r="I843" s="303" t="s">
        <v>599</v>
      </c>
      <c r="J843" s="305" t="s">
        <v>3020</v>
      </c>
      <c r="K843" s="306">
        <v>2072919</v>
      </c>
      <c r="L843" s="268" t="s">
        <v>563</v>
      </c>
      <c r="M843" s="268"/>
      <c r="N843" s="268"/>
      <c r="O843" s="268"/>
      <c r="P843" s="270"/>
      <c r="Q843" s="270"/>
      <c r="R843" s="270"/>
      <c r="S843" s="271"/>
      <c r="T843" s="270" t="s">
        <v>600</v>
      </c>
      <c r="U843" s="272" t="s">
        <v>3020</v>
      </c>
      <c r="V843" s="268" t="s">
        <v>602</v>
      </c>
      <c r="W843" s="272"/>
      <c r="X843" s="273">
        <v>2072919</v>
      </c>
      <c r="Y843" s="273">
        <v>2072919</v>
      </c>
      <c r="Z843" s="273">
        <v>0</v>
      </c>
      <c r="AA843" s="273">
        <v>0</v>
      </c>
      <c r="AB843" s="274">
        <v>2072919</v>
      </c>
      <c r="AC843" s="274">
        <v>0</v>
      </c>
      <c r="AD843" s="269"/>
      <c r="AE843" s="269" t="s">
        <v>3021</v>
      </c>
      <c r="AF843"/>
      <c r="AG843"/>
      <c r="AH843"/>
      <c r="AI843"/>
    </row>
    <row r="844" spans="1:35" ht="33.75" x14ac:dyDescent="0.25">
      <c r="A844" s="303" t="s">
        <v>3763</v>
      </c>
      <c r="B844" s="303" t="s">
        <v>2415</v>
      </c>
      <c r="C844" s="303" t="s">
        <v>2416</v>
      </c>
      <c r="D844" s="303" t="s">
        <v>2646</v>
      </c>
      <c r="E844" s="304" t="s">
        <v>4176</v>
      </c>
      <c r="F844" s="304" t="s">
        <v>457</v>
      </c>
      <c r="G844" s="304" t="s">
        <v>597</v>
      </c>
      <c r="H844" s="304" t="s">
        <v>598</v>
      </c>
      <c r="I844" s="303" t="s">
        <v>599</v>
      </c>
      <c r="J844" s="305" t="s">
        <v>3020</v>
      </c>
      <c r="K844" s="306">
        <v>2072919</v>
      </c>
      <c r="L844" s="268" t="s">
        <v>563</v>
      </c>
      <c r="M844" s="268"/>
      <c r="N844" s="268"/>
      <c r="O844" s="268"/>
      <c r="P844" s="270"/>
      <c r="Q844" s="270"/>
      <c r="R844" s="270"/>
      <c r="S844" s="271"/>
      <c r="T844" s="270" t="s">
        <v>600</v>
      </c>
      <c r="U844" s="272" t="s">
        <v>3020</v>
      </c>
      <c r="V844" s="268" t="s">
        <v>602</v>
      </c>
      <c r="W844" s="272"/>
      <c r="X844" s="273">
        <v>2072919</v>
      </c>
      <c r="Y844" s="273">
        <v>2072919</v>
      </c>
      <c r="Z844" s="273">
        <v>0</v>
      </c>
      <c r="AA844" s="273">
        <v>0</v>
      </c>
      <c r="AB844" s="274">
        <v>2072919</v>
      </c>
      <c r="AC844" s="274">
        <v>0</v>
      </c>
      <c r="AD844" s="269"/>
      <c r="AE844" s="269" t="s">
        <v>3021</v>
      </c>
      <c r="AF844"/>
      <c r="AG844"/>
      <c r="AH844"/>
      <c r="AI844"/>
    </row>
    <row r="845" spans="1:35" ht="33.75" x14ac:dyDescent="0.25">
      <c r="A845" s="303" t="s">
        <v>3765</v>
      </c>
      <c r="B845" s="303" t="s">
        <v>2415</v>
      </c>
      <c r="C845" s="303" t="s">
        <v>2416</v>
      </c>
      <c r="D845" s="303" t="s">
        <v>2646</v>
      </c>
      <c r="E845" s="304" t="s">
        <v>4178</v>
      </c>
      <c r="F845" s="304" t="s">
        <v>457</v>
      </c>
      <c r="G845" s="304" t="s">
        <v>597</v>
      </c>
      <c r="H845" s="304" t="s">
        <v>598</v>
      </c>
      <c r="I845" s="303" t="s">
        <v>599</v>
      </c>
      <c r="J845" s="305" t="s">
        <v>3020</v>
      </c>
      <c r="K845" s="306">
        <v>2072919</v>
      </c>
      <c r="L845" s="268" t="s">
        <v>563</v>
      </c>
      <c r="M845" s="268"/>
      <c r="N845" s="268"/>
      <c r="O845" s="268"/>
      <c r="P845" s="270"/>
      <c r="Q845" s="270"/>
      <c r="R845" s="270"/>
      <c r="S845" s="271"/>
      <c r="T845" s="270" t="s">
        <v>600</v>
      </c>
      <c r="U845" s="272" t="s">
        <v>3020</v>
      </c>
      <c r="V845" s="268" t="s">
        <v>602</v>
      </c>
      <c r="W845" s="272"/>
      <c r="X845" s="273">
        <v>2072919</v>
      </c>
      <c r="Y845" s="273">
        <v>2072919</v>
      </c>
      <c r="Z845" s="273">
        <v>0</v>
      </c>
      <c r="AA845" s="273">
        <v>0</v>
      </c>
      <c r="AB845" s="274">
        <v>2072919</v>
      </c>
      <c r="AC845" s="274">
        <v>0</v>
      </c>
      <c r="AD845" s="269"/>
      <c r="AE845" s="269" t="s">
        <v>3021</v>
      </c>
      <c r="AF845"/>
      <c r="AG845"/>
      <c r="AH845"/>
      <c r="AI845"/>
    </row>
    <row r="846" spans="1:35" ht="33.75" x14ac:dyDescent="0.25">
      <c r="A846" s="303" t="s">
        <v>3767</v>
      </c>
      <c r="B846" s="303" t="s">
        <v>2415</v>
      </c>
      <c r="C846" s="303" t="s">
        <v>2416</v>
      </c>
      <c r="D846" s="303" t="s">
        <v>2646</v>
      </c>
      <c r="E846" s="304" t="s">
        <v>4180</v>
      </c>
      <c r="F846" s="304" t="s">
        <v>457</v>
      </c>
      <c r="G846" s="304" t="s">
        <v>597</v>
      </c>
      <c r="H846" s="304" t="s">
        <v>598</v>
      </c>
      <c r="I846" s="303" t="s">
        <v>599</v>
      </c>
      <c r="J846" s="305" t="s">
        <v>3020</v>
      </c>
      <c r="K846" s="306">
        <v>2072919</v>
      </c>
      <c r="L846" s="268" t="s">
        <v>563</v>
      </c>
      <c r="M846" s="268"/>
      <c r="N846" s="268"/>
      <c r="O846" s="268"/>
      <c r="P846" s="270"/>
      <c r="Q846" s="270"/>
      <c r="R846" s="270"/>
      <c r="S846" s="271"/>
      <c r="T846" s="270" t="s">
        <v>600</v>
      </c>
      <c r="U846" s="272" t="s">
        <v>3020</v>
      </c>
      <c r="V846" s="268" t="s">
        <v>602</v>
      </c>
      <c r="W846" s="272"/>
      <c r="X846" s="273">
        <v>2072919</v>
      </c>
      <c r="Y846" s="273">
        <v>2072919</v>
      </c>
      <c r="Z846" s="273">
        <v>0</v>
      </c>
      <c r="AA846" s="273">
        <v>0</v>
      </c>
      <c r="AB846" s="274">
        <v>2072919</v>
      </c>
      <c r="AC846" s="274">
        <v>0</v>
      </c>
      <c r="AD846" s="269"/>
      <c r="AE846" s="269" t="s">
        <v>3021</v>
      </c>
      <c r="AF846"/>
      <c r="AG846"/>
      <c r="AH846"/>
      <c r="AI846"/>
    </row>
    <row r="847" spans="1:35" ht="33.75" x14ac:dyDescent="0.25">
      <c r="A847" s="303" t="s">
        <v>3769</v>
      </c>
      <c r="B847" s="303" t="s">
        <v>2415</v>
      </c>
      <c r="C847" s="303" t="s">
        <v>2416</v>
      </c>
      <c r="D847" s="303" t="s">
        <v>2646</v>
      </c>
      <c r="E847" s="304" t="s">
        <v>4182</v>
      </c>
      <c r="F847" s="304" t="s">
        <v>457</v>
      </c>
      <c r="G847" s="304" t="s">
        <v>597</v>
      </c>
      <c r="H847" s="304" t="s">
        <v>598</v>
      </c>
      <c r="I847" s="303" t="s">
        <v>599</v>
      </c>
      <c r="J847" s="305" t="s">
        <v>3020</v>
      </c>
      <c r="K847" s="306">
        <v>2072919</v>
      </c>
      <c r="L847" s="268" t="s">
        <v>563</v>
      </c>
      <c r="M847" s="268"/>
      <c r="N847" s="268"/>
      <c r="O847" s="268"/>
      <c r="P847" s="270"/>
      <c r="Q847" s="270"/>
      <c r="R847" s="270"/>
      <c r="S847" s="271"/>
      <c r="T847" s="270" t="s">
        <v>600</v>
      </c>
      <c r="U847" s="272" t="s">
        <v>3020</v>
      </c>
      <c r="V847" s="268" t="s">
        <v>602</v>
      </c>
      <c r="W847" s="272"/>
      <c r="X847" s="273">
        <v>2072919</v>
      </c>
      <c r="Y847" s="273">
        <v>2072919</v>
      </c>
      <c r="Z847" s="273">
        <v>0</v>
      </c>
      <c r="AA847" s="273">
        <v>0</v>
      </c>
      <c r="AB847" s="274">
        <v>2072919</v>
      </c>
      <c r="AC847" s="274">
        <v>0</v>
      </c>
      <c r="AD847" s="269"/>
      <c r="AE847" s="269" t="s">
        <v>3021</v>
      </c>
      <c r="AF847"/>
      <c r="AG847"/>
      <c r="AH847"/>
      <c r="AI847"/>
    </row>
    <row r="848" spans="1:35" ht="33.75" x14ac:dyDescent="0.25">
      <c r="A848" s="303" t="s">
        <v>3771</v>
      </c>
      <c r="B848" s="303" t="s">
        <v>2415</v>
      </c>
      <c r="C848" s="303" t="s">
        <v>2416</v>
      </c>
      <c r="D848" s="303" t="s">
        <v>2646</v>
      </c>
      <c r="E848" s="304" t="s">
        <v>4184</v>
      </c>
      <c r="F848" s="304" t="s">
        <v>457</v>
      </c>
      <c r="G848" s="304" t="s">
        <v>597</v>
      </c>
      <c r="H848" s="304" t="s">
        <v>598</v>
      </c>
      <c r="I848" s="303" t="s">
        <v>599</v>
      </c>
      <c r="J848" s="305" t="s">
        <v>3020</v>
      </c>
      <c r="K848" s="306">
        <v>2072919</v>
      </c>
      <c r="L848" s="268" t="s">
        <v>563</v>
      </c>
      <c r="M848" s="268"/>
      <c r="N848" s="268"/>
      <c r="O848" s="268"/>
      <c r="P848" s="270"/>
      <c r="Q848" s="270"/>
      <c r="R848" s="270"/>
      <c r="S848" s="271"/>
      <c r="T848" s="270" t="s">
        <v>600</v>
      </c>
      <c r="U848" s="272" t="s">
        <v>3020</v>
      </c>
      <c r="V848" s="268" t="s">
        <v>602</v>
      </c>
      <c r="W848" s="272"/>
      <c r="X848" s="273">
        <v>2072919</v>
      </c>
      <c r="Y848" s="273">
        <v>2072919</v>
      </c>
      <c r="Z848" s="273">
        <v>0</v>
      </c>
      <c r="AA848" s="273">
        <v>0</v>
      </c>
      <c r="AB848" s="274">
        <v>2072919</v>
      </c>
      <c r="AC848" s="274">
        <v>0</v>
      </c>
      <c r="AD848" s="269"/>
      <c r="AE848" s="269" t="s">
        <v>3021</v>
      </c>
      <c r="AF848"/>
      <c r="AG848"/>
      <c r="AH848"/>
      <c r="AI848"/>
    </row>
    <row r="849" spans="1:35" ht="33.75" x14ac:dyDescent="0.25">
      <c r="A849" s="303" t="s">
        <v>3773</v>
      </c>
      <c r="B849" s="303" t="s">
        <v>2415</v>
      </c>
      <c r="C849" s="303" t="s">
        <v>2416</v>
      </c>
      <c r="D849" s="303" t="s">
        <v>2646</v>
      </c>
      <c r="E849" s="304" t="s">
        <v>4186</v>
      </c>
      <c r="F849" s="304" t="s">
        <v>457</v>
      </c>
      <c r="G849" s="304" t="s">
        <v>597</v>
      </c>
      <c r="H849" s="304" t="s">
        <v>598</v>
      </c>
      <c r="I849" s="303" t="s">
        <v>599</v>
      </c>
      <c r="J849" s="305" t="s">
        <v>3020</v>
      </c>
      <c r="K849" s="306">
        <v>2072919</v>
      </c>
      <c r="L849" s="268" t="s">
        <v>563</v>
      </c>
      <c r="M849" s="268"/>
      <c r="N849" s="268"/>
      <c r="O849" s="268"/>
      <c r="P849" s="270"/>
      <c r="Q849" s="270"/>
      <c r="R849" s="270"/>
      <c r="S849" s="271"/>
      <c r="T849" s="270" t="s">
        <v>600</v>
      </c>
      <c r="U849" s="272" t="s">
        <v>3020</v>
      </c>
      <c r="V849" s="268" t="s">
        <v>602</v>
      </c>
      <c r="W849" s="272"/>
      <c r="X849" s="273">
        <v>2072919</v>
      </c>
      <c r="Y849" s="273">
        <v>2072919</v>
      </c>
      <c r="Z849" s="273">
        <v>0</v>
      </c>
      <c r="AA849" s="273">
        <v>0</v>
      </c>
      <c r="AB849" s="274">
        <v>2072919</v>
      </c>
      <c r="AC849" s="274">
        <v>0</v>
      </c>
      <c r="AD849" s="269"/>
      <c r="AE849" s="269" t="s">
        <v>3021</v>
      </c>
      <c r="AF849"/>
      <c r="AG849"/>
      <c r="AH849"/>
      <c r="AI849"/>
    </row>
    <row r="850" spans="1:35" ht="33.75" x14ac:dyDescent="0.25">
      <c r="A850" s="303" t="s">
        <v>3775</v>
      </c>
      <c r="B850" s="303" t="s">
        <v>2415</v>
      </c>
      <c r="C850" s="303" t="s">
        <v>2416</v>
      </c>
      <c r="D850" s="303" t="s">
        <v>2646</v>
      </c>
      <c r="E850" s="304" t="s">
        <v>4188</v>
      </c>
      <c r="F850" s="304" t="s">
        <v>457</v>
      </c>
      <c r="G850" s="304" t="s">
        <v>597</v>
      </c>
      <c r="H850" s="304" t="s">
        <v>598</v>
      </c>
      <c r="I850" s="303" t="s">
        <v>599</v>
      </c>
      <c r="J850" s="305" t="s">
        <v>3020</v>
      </c>
      <c r="K850" s="306">
        <v>2072919</v>
      </c>
      <c r="L850" s="268" t="s">
        <v>563</v>
      </c>
      <c r="M850" s="268"/>
      <c r="N850" s="268"/>
      <c r="O850" s="268"/>
      <c r="P850" s="270"/>
      <c r="Q850" s="270"/>
      <c r="R850" s="270"/>
      <c r="S850" s="271"/>
      <c r="T850" s="270" t="s">
        <v>600</v>
      </c>
      <c r="U850" s="272" t="s">
        <v>3020</v>
      </c>
      <c r="V850" s="268" t="s">
        <v>602</v>
      </c>
      <c r="W850" s="272"/>
      <c r="X850" s="273">
        <v>2072919</v>
      </c>
      <c r="Y850" s="273">
        <v>2072919</v>
      </c>
      <c r="Z850" s="273">
        <v>0</v>
      </c>
      <c r="AA850" s="273">
        <v>0</v>
      </c>
      <c r="AB850" s="274">
        <v>2072919</v>
      </c>
      <c r="AC850" s="274">
        <v>0</v>
      </c>
      <c r="AD850" s="269"/>
      <c r="AE850" s="269" t="s">
        <v>3021</v>
      </c>
      <c r="AF850"/>
      <c r="AG850"/>
      <c r="AH850"/>
      <c r="AI850"/>
    </row>
    <row r="851" spans="1:35" ht="33.75" x14ac:dyDescent="0.25">
      <c r="A851" s="303" t="s">
        <v>3777</v>
      </c>
      <c r="B851" s="303" t="s">
        <v>2415</v>
      </c>
      <c r="C851" s="303" t="s">
        <v>2416</v>
      </c>
      <c r="D851" s="303" t="s">
        <v>2646</v>
      </c>
      <c r="E851" s="304" t="s">
        <v>4190</v>
      </c>
      <c r="F851" s="304" t="s">
        <v>457</v>
      </c>
      <c r="G851" s="304" t="s">
        <v>597</v>
      </c>
      <c r="H851" s="304" t="s">
        <v>598</v>
      </c>
      <c r="I851" s="303" t="s">
        <v>599</v>
      </c>
      <c r="J851" s="305" t="s">
        <v>3020</v>
      </c>
      <c r="K851" s="306">
        <v>2072919</v>
      </c>
      <c r="L851" s="268" t="s">
        <v>563</v>
      </c>
      <c r="M851" s="268"/>
      <c r="N851" s="268"/>
      <c r="O851" s="268"/>
      <c r="P851" s="270"/>
      <c r="Q851" s="270"/>
      <c r="R851" s="270"/>
      <c r="S851" s="271"/>
      <c r="T851" s="270" t="s">
        <v>600</v>
      </c>
      <c r="U851" s="272" t="s">
        <v>3020</v>
      </c>
      <c r="V851" s="268" t="s">
        <v>602</v>
      </c>
      <c r="W851" s="272"/>
      <c r="X851" s="273">
        <v>2072919</v>
      </c>
      <c r="Y851" s="273">
        <v>2072919</v>
      </c>
      <c r="Z851" s="273">
        <v>0</v>
      </c>
      <c r="AA851" s="273">
        <v>0</v>
      </c>
      <c r="AB851" s="274">
        <v>2072919</v>
      </c>
      <c r="AC851" s="274">
        <v>0</v>
      </c>
      <c r="AD851" s="269"/>
      <c r="AE851" s="269" t="s">
        <v>3021</v>
      </c>
      <c r="AF851"/>
      <c r="AG851"/>
      <c r="AH851"/>
      <c r="AI851"/>
    </row>
    <row r="852" spans="1:35" ht="33.75" x14ac:dyDescent="0.25">
      <c r="A852" s="303" t="s">
        <v>3779</v>
      </c>
      <c r="B852" s="303" t="s">
        <v>2415</v>
      </c>
      <c r="C852" s="303" t="s">
        <v>2416</v>
      </c>
      <c r="D852" s="303" t="s">
        <v>2646</v>
      </c>
      <c r="E852" s="304" t="s">
        <v>4192</v>
      </c>
      <c r="F852" s="304" t="s">
        <v>457</v>
      </c>
      <c r="G852" s="304" t="s">
        <v>597</v>
      </c>
      <c r="H852" s="304" t="s">
        <v>598</v>
      </c>
      <c r="I852" s="303" t="s">
        <v>599</v>
      </c>
      <c r="J852" s="305" t="s">
        <v>3020</v>
      </c>
      <c r="K852" s="306">
        <v>2072919</v>
      </c>
      <c r="L852" s="268" t="s">
        <v>563</v>
      </c>
      <c r="M852" s="268"/>
      <c r="N852" s="268"/>
      <c r="O852" s="268"/>
      <c r="P852" s="270"/>
      <c r="Q852" s="270"/>
      <c r="R852" s="270"/>
      <c r="S852" s="271"/>
      <c r="T852" s="270" t="s">
        <v>600</v>
      </c>
      <c r="U852" s="272" t="s">
        <v>3020</v>
      </c>
      <c r="V852" s="268" t="s">
        <v>602</v>
      </c>
      <c r="W852" s="272"/>
      <c r="X852" s="273">
        <v>2072919</v>
      </c>
      <c r="Y852" s="273">
        <v>2072919</v>
      </c>
      <c r="Z852" s="273">
        <v>0</v>
      </c>
      <c r="AA852" s="273">
        <v>0</v>
      </c>
      <c r="AB852" s="274">
        <v>2072919</v>
      </c>
      <c r="AC852" s="274">
        <v>0</v>
      </c>
      <c r="AD852" s="269"/>
      <c r="AE852" s="269" t="s">
        <v>3021</v>
      </c>
      <c r="AF852"/>
      <c r="AG852"/>
      <c r="AH852"/>
      <c r="AI852"/>
    </row>
    <row r="853" spans="1:35" ht="33.75" x14ac:dyDescent="0.25">
      <c r="A853" s="303" t="s">
        <v>3781</v>
      </c>
      <c r="B853" s="303" t="s">
        <v>2415</v>
      </c>
      <c r="C853" s="303" t="s">
        <v>2416</v>
      </c>
      <c r="D853" s="303" t="s">
        <v>2646</v>
      </c>
      <c r="E853" s="304" t="s">
        <v>4194</v>
      </c>
      <c r="F853" s="304" t="s">
        <v>457</v>
      </c>
      <c r="G853" s="304" t="s">
        <v>597</v>
      </c>
      <c r="H853" s="304" t="s">
        <v>598</v>
      </c>
      <c r="I853" s="303" t="s">
        <v>599</v>
      </c>
      <c r="J853" s="305" t="s">
        <v>3020</v>
      </c>
      <c r="K853" s="306">
        <v>2072919</v>
      </c>
      <c r="L853" s="268" t="s">
        <v>563</v>
      </c>
      <c r="M853" s="268"/>
      <c r="N853" s="268"/>
      <c r="O853" s="268"/>
      <c r="P853" s="270"/>
      <c r="Q853" s="270"/>
      <c r="R853" s="270"/>
      <c r="S853" s="271"/>
      <c r="T853" s="270" t="s">
        <v>600</v>
      </c>
      <c r="U853" s="272" t="s">
        <v>3020</v>
      </c>
      <c r="V853" s="268" t="s">
        <v>602</v>
      </c>
      <c r="W853" s="272"/>
      <c r="X853" s="273">
        <v>2072919</v>
      </c>
      <c r="Y853" s="273">
        <v>2072919</v>
      </c>
      <c r="Z853" s="273">
        <v>0</v>
      </c>
      <c r="AA853" s="273">
        <v>0</v>
      </c>
      <c r="AB853" s="274">
        <v>2072919</v>
      </c>
      <c r="AC853" s="274">
        <v>0</v>
      </c>
      <c r="AD853" s="269"/>
      <c r="AE853" s="269" t="s">
        <v>3021</v>
      </c>
      <c r="AF853"/>
      <c r="AG853"/>
      <c r="AH853"/>
      <c r="AI853"/>
    </row>
    <row r="854" spans="1:35" ht="33.75" x14ac:dyDescent="0.25">
      <c r="A854" s="303" t="s">
        <v>3783</v>
      </c>
      <c r="B854" s="303" t="s">
        <v>2415</v>
      </c>
      <c r="C854" s="303" t="s">
        <v>2416</v>
      </c>
      <c r="D854" s="303" t="s">
        <v>2646</v>
      </c>
      <c r="E854" s="304" t="s">
        <v>4196</v>
      </c>
      <c r="F854" s="304" t="s">
        <v>457</v>
      </c>
      <c r="G854" s="304" t="s">
        <v>597</v>
      </c>
      <c r="H854" s="304" t="s">
        <v>598</v>
      </c>
      <c r="I854" s="303" t="s">
        <v>599</v>
      </c>
      <c r="J854" s="305" t="s">
        <v>3020</v>
      </c>
      <c r="K854" s="306">
        <v>2072919</v>
      </c>
      <c r="L854" s="268" t="s">
        <v>563</v>
      </c>
      <c r="M854" s="268"/>
      <c r="N854" s="268"/>
      <c r="O854" s="268"/>
      <c r="P854" s="270"/>
      <c r="Q854" s="270"/>
      <c r="R854" s="270"/>
      <c r="S854" s="271"/>
      <c r="T854" s="270" t="s">
        <v>600</v>
      </c>
      <c r="U854" s="272" t="s">
        <v>3020</v>
      </c>
      <c r="V854" s="268" t="s">
        <v>602</v>
      </c>
      <c r="W854" s="272"/>
      <c r="X854" s="273">
        <v>2072919</v>
      </c>
      <c r="Y854" s="273">
        <v>2072919</v>
      </c>
      <c r="Z854" s="273">
        <v>0</v>
      </c>
      <c r="AA854" s="273">
        <v>0</v>
      </c>
      <c r="AB854" s="274">
        <v>2072919</v>
      </c>
      <c r="AC854" s="274">
        <v>0</v>
      </c>
      <c r="AD854" s="269"/>
      <c r="AE854" s="269" t="s">
        <v>3021</v>
      </c>
      <c r="AF854"/>
      <c r="AG854"/>
      <c r="AH854"/>
      <c r="AI854"/>
    </row>
    <row r="855" spans="1:35" ht="33.75" x14ac:dyDescent="0.25">
      <c r="A855" s="303" t="s">
        <v>3785</v>
      </c>
      <c r="B855" s="303" t="s">
        <v>2415</v>
      </c>
      <c r="C855" s="303" t="s">
        <v>2416</v>
      </c>
      <c r="D855" s="303" t="s">
        <v>2646</v>
      </c>
      <c r="E855" s="304" t="s">
        <v>4198</v>
      </c>
      <c r="F855" s="304" t="s">
        <v>457</v>
      </c>
      <c r="G855" s="304" t="s">
        <v>597</v>
      </c>
      <c r="H855" s="304" t="s">
        <v>598</v>
      </c>
      <c r="I855" s="303" t="s">
        <v>599</v>
      </c>
      <c r="J855" s="305" t="s">
        <v>3020</v>
      </c>
      <c r="K855" s="306">
        <v>2072919</v>
      </c>
      <c r="L855" s="268" t="s">
        <v>563</v>
      </c>
      <c r="M855" s="268"/>
      <c r="N855" s="268"/>
      <c r="O855" s="268"/>
      <c r="P855" s="270"/>
      <c r="Q855" s="270"/>
      <c r="R855" s="270"/>
      <c r="S855" s="271"/>
      <c r="T855" s="270" t="s">
        <v>600</v>
      </c>
      <c r="U855" s="272" t="s">
        <v>3020</v>
      </c>
      <c r="V855" s="268" t="s">
        <v>602</v>
      </c>
      <c r="W855" s="272"/>
      <c r="X855" s="273">
        <v>2072919</v>
      </c>
      <c r="Y855" s="273">
        <v>2072919</v>
      </c>
      <c r="Z855" s="273">
        <v>0</v>
      </c>
      <c r="AA855" s="273">
        <v>0</v>
      </c>
      <c r="AB855" s="274">
        <v>2072919</v>
      </c>
      <c r="AC855" s="274">
        <v>0</v>
      </c>
      <c r="AD855" s="269"/>
      <c r="AE855" s="269" t="s">
        <v>3021</v>
      </c>
      <c r="AF855"/>
      <c r="AG855"/>
      <c r="AH855"/>
      <c r="AI855"/>
    </row>
    <row r="856" spans="1:35" ht="33.75" x14ac:dyDescent="0.25">
      <c r="A856" s="303" t="s">
        <v>3787</v>
      </c>
      <c r="B856" s="303" t="s">
        <v>2415</v>
      </c>
      <c r="C856" s="303" t="s">
        <v>2416</v>
      </c>
      <c r="D856" s="303" t="s">
        <v>2646</v>
      </c>
      <c r="E856" s="304" t="s">
        <v>4200</v>
      </c>
      <c r="F856" s="304" t="s">
        <v>457</v>
      </c>
      <c r="G856" s="304" t="s">
        <v>597</v>
      </c>
      <c r="H856" s="304" t="s">
        <v>598</v>
      </c>
      <c r="I856" s="303" t="s">
        <v>599</v>
      </c>
      <c r="J856" s="305" t="s">
        <v>3020</v>
      </c>
      <c r="K856" s="306">
        <v>2072919</v>
      </c>
      <c r="L856" s="268" t="s">
        <v>563</v>
      </c>
      <c r="M856" s="268"/>
      <c r="N856" s="268"/>
      <c r="O856" s="268"/>
      <c r="P856" s="270"/>
      <c r="Q856" s="270"/>
      <c r="R856" s="270"/>
      <c r="S856" s="271"/>
      <c r="T856" s="270" t="s">
        <v>600</v>
      </c>
      <c r="U856" s="272" t="s">
        <v>3020</v>
      </c>
      <c r="V856" s="268" t="s">
        <v>602</v>
      </c>
      <c r="W856" s="272"/>
      <c r="X856" s="273">
        <v>2072919</v>
      </c>
      <c r="Y856" s="273">
        <v>2072919</v>
      </c>
      <c r="Z856" s="273">
        <v>0</v>
      </c>
      <c r="AA856" s="273">
        <v>0</v>
      </c>
      <c r="AB856" s="274">
        <v>2072919</v>
      </c>
      <c r="AC856" s="274">
        <v>0</v>
      </c>
      <c r="AD856" s="269"/>
      <c r="AE856" s="269" t="s">
        <v>3021</v>
      </c>
      <c r="AF856"/>
      <c r="AG856"/>
      <c r="AH856"/>
      <c r="AI856"/>
    </row>
    <row r="857" spans="1:35" ht="33.75" x14ac:dyDescent="0.25">
      <c r="A857" s="303" t="s">
        <v>3789</v>
      </c>
      <c r="B857" s="303" t="s">
        <v>2415</v>
      </c>
      <c r="C857" s="303" t="s">
        <v>2416</v>
      </c>
      <c r="D857" s="303" t="s">
        <v>2646</v>
      </c>
      <c r="E857" s="304" t="s">
        <v>4202</v>
      </c>
      <c r="F857" s="304" t="s">
        <v>457</v>
      </c>
      <c r="G857" s="304" t="s">
        <v>597</v>
      </c>
      <c r="H857" s="304" t="s">
        <v>598</v>
      </c>
      <c r="I857" s="303" t="s">
        <v>599</v>
      </c>
      <c r="J857" s="305" t="s">
        <v>3020</v>
      </c>
      <c r="K857" s="306">
        <v>2072919</v>
      </c>
      <c r="L857" s="268" t="s">
        <v>563</v>
      </c>
      <c r="M857" s="268"/>
      <c r="N857" s="268"/>
      <c r="O857" s="268"/>
      <c r="P857" s="270"/>
      <c r="Q857" s="270"/>
      <c r="R857" s="270"/>
      <c r="S857" s="271"/>
      <c r="T857" s="270" t="s">
        <v>600</v>
      </c>
      <c r="U857" s="272" t="s">
        <v>3020</v>
      </c>
      <c r="V857" s="268" t="s">
        <v>602</v>
      </c>
      <c r="W857" s="272"/>
      <c r="X857" s="273">
        <v>2072919</v>
      </c>
      <c r="Y857" s="273">
        <v>2072919</v>
      </c>
      <c r="Z857" s="273">
        <v>0</v>
      </c>
      <c r="AA857" s="273">
        <v>0</v>
      </c>
      <c r="AB857" s="274">
        <v>2072919</v>
      </c>
      <c r="AC857" s="274">
        <v>0</v>
      </c>
      <c r="AD857" s="269"/>
      <c r="AE857" s="269" t="s">
        <v>3021</v>
      </c>
      <c r="AF857"/>
      <c r="AG857"/>
      <c r="AH857"/>
      <c r="AI857"/>
    </row>
    <row r="858" spans="1:35" ht="33.75" x14ac:dyDescent="0.25">
      <c r="A858" s="303" t="s">
        <v>3791</v>
      </c>
      <c r="B858" s="303" t="s">
        <v>2415</v>
      </c>
      <c r="C858" s="303" t="s">
        <v>2416</v>
      </c>
      <c r="D858" s="303" t="s">
        <v>2646</v>
      </c>
      <c r="E858" s="304" t="s">
        <v>4204</v>
      </c>
      <c r="F858" s="304" t="s">
        <v>457</v>
      </c>
      <c r="G858" s="304" t="s">
        <v>597</v>
      </c>
      <c r="H858" s="304" t="s">
        <v>598</v>
      </c>
      <c r="I858" s="303" t="s">
        <v>599</v>
      </c>
      <c r="J858" s="305" t="s">
        <v>3020</v>
      </c>
      <c r="K858" s="306">
        <v>2072919</v>
      </c>
      <c r="L858" s="268" t="s">
        <v>563</v>
      </c>
      <c r="M858" s="268"/>
      <c r="N858" s="268"/>
      <c r="O858" s="268"/>
      <c r="P858" s="270"/>
      <c r="Q858" s="270"/>
      <c r="R858" s="270"/>
      <c r="S858" s="271"/>
      <c r="T858" s="270" t="s">
        <v>600</v>
      </c>
      <c r="U858" s="272" t="s">
        <v>3020</v>
      </c>
      <c r="V858" s="268" t="s">
        <v>602</v>
      </c>
      <c r="W858" s="272"/>
      <c r="X858" s="273">
        <v>2072919</v>
      </c>
      <c r="Y858" s="273">
        <v>2072919</v>
      </c>
      <c r="Z858" s="273">
        <v>0</v>
      </c>
      <c r="AA858" s="273">
        <v>0</v>
      </c>
      <c r="AB858" s="274">
        <v>2072919</v>
      </c>
      <c r="AC858" s="274">
        <v>0</v>
      </c>
      <c r="AD858" s="269"/>
      <c r="AE858" s="269" t="s">
        <v>3021</v>
      </c>
      <c r="AF858"/>
      <c r="AG858"/>
      <c r="AH858"/>
      <c r="AI858"/>
    </row>
    <row r="859" spans="1:35" ht="33.75" x14ac:dyDescent="0.25">
      <c r="A859" s="303" t="s">
        <v>3793</v>
      </c>
      <c r="B859" s="303" t="s">
        <v>2415</v>
      </c>
      <c r="C859" s="303" t="s">
        <v>2416</v>
      </c>
      <c r="D859" s="303" t="s">
        <v>2646</v>
      </c>
      <c r="E859" s="304" t="s">
        <v>4206</v>
      </c>
      <c r="F859" s="304" t="s">
        <v>457</v>
      </c>
      <c r="G859" s="304" t="s">
        <v>597</v>
      </c>
      <c r="H859" s="304" t="s">
        <v>598</v>
      </c>
      <c r="I859" s="303" t="s">
        <v>599</v>
      </c>
      <c r="J859" s="305" t="s">
        <v>3020</v>
      </c>
      <c r="K859" s="306">
        <v>2072919</v>
      </c>
      <c r="L859" s="268" t="s">
        <v>563</v>
      </c>
      <c r="M859" s="268"/>
      <c r="N859" s="268"/>
      <c r="O859" s="268"/>
      <c r="P859" s="270"/>
      <c r="Q859" s="270"/>
      <c r="R859" s="270"/>
      <c r="S859" s="271"/>
      <c r="T859" s="270" t="s">
        <v>600</v>
      </c>
      <c r="U859" s="272" t="s">
        <v>3020</v>
      </c>
      <c r="V859" s="268" t="s">
        <v>602</v>
      </c>
      <c r="W859" s="272"/>
      <c r="X859" s="273">
        <v>2072919</v>
      </c>
      <c r="Y859" s="273">
        <v>2072919</v>
      </c>
      <c r="Z859" s="273">
        <v>0</v>
      </c>
      <c r="AA859" s="273">
        <v>0</v>
      </c>
      <c r="AB859" s="274">
        <v>2072919</v>
      </c>
      <c r="AC859" s="274">
        <v>0</v>
      </c>
      <c r="AD859" s="269"/>
      <c r="AE859" s="269" t="s">
        <v>3021</v>
      </c>
      <c r="AF859"/>
      <c r="AG859"/>
      <c r="AH859"/>
      <c r="AI859"/>
    </row>
    <row r="860" spans="1:35" ht="33.75" x14ac:dyDescent="0.25">
      <c r="A860" s="303" t="s">
        <v>3795</v>
      </c>
      <c r="B860" s="303" t="s">
        <v>2415</v>
      </c>
      <c r="C860" s="303" t="s">
        <v>2416</v>
      </c>
      <c r="D860" s="303" t="s">
        <v>2646</v>
      </c>
      <c r="E860" s="304" t="s">
        <v>4208</v>
      </c>
      <c r="F860" s="304" t="s">
        <v>457</v>
      </c>
      <c r="G860" s="304" t="s">
        <v>597</v>
      </c>
      <c r="H860" s="304" t="s">
        <v>598</v>
      </c>
      <c r="I860" s="303" t="s">
        <v>599</v>
      </c>
      <c r="J860" s="305" t="s">
        <v>3020</v>
      </c>
      <c r="K860" s="306">
        <v>2072919</v>
      </c>
      <c r="L860" s="268" t="s">
        <v>563</v>
      </c>
      <c r="M860" s="268"/>
      <c r="N860" s="268"/>
      <c r="O860" s="268"/>
      <c r="P860" s="270"/>
      <c r="Q860" s="270"/>
      <c r="R860" s="270"/>
      <c r="S860" s="271"/>
      <c r="T860" s="270" t="s">
        <v>600</v>
      </c>
      <c r="U860" s="272" t="s">
        <v>3020</v>
      </c>
      <c r="V860" s="268" t="s">
        <v>602</v>
      </c>
      <c r="W860" s="272"/>
      <c r="X860" s="273">
        <v>2072919</v>
      </c>
      <c r="Y860" s="273">
        <v>2072919</v>
      </c>
      <c r="Z860" s="273">
        <v>0</v>
      </c>
      <c r="AA860" s="273">
        <v>0</v>
      </c>
      <c r="AB860" s="274">
        <v>2072919</v>
      </c>
      <c r="AC860" s="274">
        <v>0</v>
      </c>
      <c r="AD860" s="269"/>
      <c r="AE860" s="269" t="s">
        <v>3021</v>
      </c>
      <c r="AF860"/>
      <c r="AG860"/>
      <c r="AH860"/>
      <c r="AI860"/>
    </row>
    <row r="861" spans="1:35" ht="33.75" x14ac:dyDescent="0.25">
      <c r="A861" s="303" t="s">
        <v>3797</v>
      </c>
      <c r="B861" s="303" t="s">
        <v>2415</v>
      </c>
      <c r="C861" s="303" t="s">
        <v>2416</v>
      </c>
      <c r="D861" s="303" t="s">
        <v>2646</v>
      </c>
      <c r="E861" s="304" t="s">
        <v>4210</v>
      </c>
      <c r="F861" s="304" t="s">
        <v>457</v>
      </c>
      <c r="G861" s="304" t="s">
        <v>597</v>
      </c>
      <c r="H861" s="304" t="s">
        <v>598</v>
      </c>
      <c r="I861" s="303" t="s">
        <v>599</v>
      </c>
      <c r="J861" s="305" t="s">
        <v>3020</v>
      </c>
      <c r="K861" s="306">
        <v>2072919</v>
      </c>
      <c r="L861" s="268" t="s">
        <v>563</v>
      </c>
      <c r="M861" s="268"/>
      <c r="N861" s="268"/>
      <c r="O861" s="268"/>
      <c r="P861" s="270"/>
      <c r="Q861" s="270"/>
      <c r="R861" s="270"/>
      <c r="S861" s="271"/>
      <c r="T861" s="270" t="s">
        <v>600</v>
      </c>
      <c r="U861" s="272" t="s">
        <v>3020</v>
      </c>
      <c r="V861" s="268" t="s">
        <v>602</v>
      </c>
      <c r="W861" s="272"/>
      <c r="X861" s="273">
        <v>2072919</v>
      </c>
      <c r="Y861" s="273">
        <v>2072919</v>
      </c>
      <c r="Z861" s="273">
        <v>0</v>
      </c>
      <c r="AA861" s="273">
        <v>0</v>
      </c>
      <c r="AB861" s="274">
        <v>2072919</v>
      </c>
      <c r="AC861" s="274">
        <v>0</v>
      </c>
      <c r="AD861" s="269"/>
      <c r="AE861" s="269" t="s">
        <v>3021</v>
      </c>
      <c r="AF861"/>
      <c r="AG861"/>
      <c r="AH861"/>
      <c r="AI861"/>
    </row>
    <row r="862" spans="1:35" ht="33.75" x14ac:dyDescent="0.25">
      <c r="A862" s="303" t="s">
        <v>3799</v>
      </c>
      <c r="B862" s="303" t="s">
        <v>2415</v>
      </c>
      <c r="C862" s="303" t="s">
        <v>2416</v>
      </c>
      <c r="D862" s="303" t="s">
        <v>2646</v>
      </c>
      <c r="E862" s="304" t="s">
        <v>4212</v>
      </c>
      <c r="F862" s="304" t="s">
        <v>457</v>
      </c>
      <c r="G862" s="304" t="s">
        <v>597</v>
      </c>
      <c r="H862" s="304" t="s">
        <v>598</v>
      </c>
      <c r="I862" s="303" t="s">
        <v>599</v>
      </c>
      <c r="J862" s="305" t="s">
        <v>3020</v>
      </c>
      <c r="K862" s="306">
        <v>2072919</v>
      </c>
      <c r="L862" s="268" t="s">
        <v>563</v>
      </c>
      <c r="M862" s="268"/>
      <c r="N862" s="268"/>
      <c r="O862" s="268"/>
      <c r="P862" s="270"/>
      <c r="Q862" s="270"/>
      <c r="R862" s="270"/>
      <c r="S862" s="271"/>
      <c r="T862" s="270" t="s">
        <v>600</v>
      </c>
      <c r="U862" s="272" t="s">
        <v>3020</v>
      </c>
      <c r="V862" s="268" t="s">
        <v>602</v>
      </c>
      <c r="W862" s="272"/>
      <c r="X862" s="273">
        <v>2072919</v>
      </c>
      <c r="Y862" s="273">
        <v>2072919</v>
      </c>
      <c r="Z862" s="273">
        <v>0</v>
      </c>
      <c r="AA862" s="273">
        <v>0</v>
      </c>
      <c r="AB862" s="274">
        <v>2072919</v>
      </c>
      <c r="AC862" s="274">
        <v>0</v>
      </c>
      <c r="AD862" s="269"/>
      <c r="AE862" s="269" t="s">
        <v>3021</v>
      </c>
      <c r="AF862"/>
      <c r="AG862"/>
      <c r="AH862"/>
      <c r="AI862"/>
    </row>
    <row r="863" spans="1:35" ht="33.75" x14ac:dyDescent="0.25">
      <c r="A863" s="303" t="s">
        <v>3801</v>
      </c>
      <c r="B863" s="303" t="s">
        <v>2415</v>
      </c>
      <c r="C863" s="303" t="s">
        <v>2416</v>
      </c>
      <c r="D863" s="303" t="s">
        <v>2646</v>
      </c>
      <c r="E863" s="304" t="s">
        <v>4214</v>
      </c>
      <c r="F863" s="304" t="s">
        <v>457</v>
      </c>
      <c r="G863" s="304" t="s">
        <v>597</v>
      </c>
      <c r="H863" s="304" t="s">
        <v>598</v>
      </c>
      <c r="I863" s="303" t="s">
        <v>599</v>
      </c>
      <c r="J863" s="305" t="s">
        <v>3020</v>
      </c>
      <c r="K863" s="306">
        <v>2072919</v>
      </c>
      <c r="L863" s="268" t="s">
        <v>563</v>
      </c>
      <c r="M863" s="268"/>
      <c r="N863" s="268"/>
      <c r="O863" s="268"/>
      <c r="P863" s="270"/>
      <c r="Q863" s="270"/>
      <c r="R863" s="270"/>
      <c r="S863" s="271"/>
      <c r="T863" s="270" t="s">
        <v>600</v>
      </c>
      <c r="U863" s="272" t="s">
        <v>3020</v>
      </c>
      <c r="V863" s="268" t="s">
        <v>602</v>
      </c>
      <c r="W863" s="272"/>
      <c r="X863" s="273">
        <v>2072919</v>
      </c>
      <c r="Y863" s="273">
        <v>2072919</v>
      </c>
      <c r="Z863" s="273">
        <v>0</v>
      </c>
      <c r="AA863" s="273">
        <v>0</v>
      </c>
      <c r="AB863" s="274">
        <v>2072919</v>
      </c>
      <c r="AC863" s="274">
        <v>0</v>
      </c>
      <c r="AD863" s="269"/>
      <c r="AE863" s="269" t="s">
        <v>3021</v>
      </c>
      <c r="AF863"/>
      <c r="AG863"/>
      <c r="AH863"/>
      <c r="AI863"/>
    </row>
    <row r="864" spans="1:35" ht="33.75" x14ac:dyDescent="0.25">
      <c r="A864" s="303" t="s">
        <v>3803</v>
      </c>
      <c r="B864" s="303" t="s">
        <v>2415</v>
      </c>
      <c r="C864" s="303" t="s">
        <v>2416</v>
      </c>
      <c r="D864" s="303" t="s">
        <v>2646</v>
      </c>
      <c r="E864" s="304" t="s">
        <v>4216</v>
      </c>
      <c r="F864" s="304" t="s">
        <v>457</v>
      </c>
      <c r="G864" s="304" t="s">
        <v>597</v>
      </c>
      <c r="H864" s="304" t="s">
        <v>598</v>
      </c>
      <c r="I864" s="303" t="s">
        <v>599</v>
      </c>
      <c r="J864" s="305" t="s">
        <v>3020</v>
      </c>
      <c r="K864" s="306">
        <v>2072919</v>
      </c>
      <c r="L864" s="268" t="s">
        <v>563</v>
      </c>
      <c r="M864" s="268"/>
      <c r="N864" s="268"/>
      <c r="O864" s="268"/>
      <c r="P864" s="270"/>
      <c r="Q864" s="270"/>
      <c r="R864" s="270"/>
      <c r="S864" s="271"/>
      <c r="T864" s="270" t="s">
        <v>600</v>
      </c>
      <c r="U864" s="272" t="s">
        <v>3020</v>
      </c>
      <c r="V864" s="268" t="s">
        <v>602</v>
      </c>
      <c r="W864" s="272"/>
      <c r="X864" s="273">
        <v>2072919</v>
      </c>
      <c r="Y864" s="273">
        <v>2072919</v>
      </c>
      <c r="Z864" s="273">
        <v>0</v>
      </c>
      <c r="AA864" s="273">
        <v>0</v>
      </c>
      <c r="AB864" s="274">
        <v>2072919</v>
      </c>
      <c r="AC864" s="274">
        <v>0</v>
      </c>
      <c r="AD864" s="269"/>
      <c r="AE864" s="269" t="s">
        <v>3021</v>
      </c>
      <c r="AF864"/>
      <c r="AG864"/>
      <c r="AH864"/>
      <c r="AI864"/>
    </row>
    <row r="865" spans="1:35" ht="33.75" x14ac:dyDescent="0.25">
      <c r="A865" s="303" t="s">
        <v>3805</v>
      </c>
      <c r="B865" s="303" t="s">
        <v>2415</v>
      </c>
      <c r="C865" s="303" t="s">
        <v>2416</v>
      </c>
      <c r="D865" s="303" t="s">
        <v>2646</v>
      </c>
      <c r="E865" s="304" t="s">
        <v>4218</v>
      </c>
      <c r="F865" s="304" t="s">
        <v>457</v>
      </c>
      <c r="G865" s="304" t="s">
        <v>597</v>
      </c>
      <c r="H865" s="304" t="s">
        <v>598</v>
      </c>
      <c r="I865" s="303" t="s">
        <v>599</v>
      </c>
      <c r="J865" s="305" t="s">
        <v>3020</v>
      </c>
      <c r="K865" s="306">
        <v>2072919</v>
      </c>
      <c r="L865" s="268" t="s">
        <v>563</v>
      </c>
      <c r="M865" s="268"/>
      <c r="N865" s="268"/>
      <c r="O865" s="268"/>
      <c r="P865" s="270"/>
      <c r="Q865" s="270"/>
      <c r="R865" s="270"/>
      <c r="S865" s="271"/>
      <c r="T865" s="270" t="s">
        <v>600</v>
      </c>
      <c r="U865" s="272" t="s">
        <v>3020</v>
      </c>
      <c r="V865" s="268" t="s">
        <v>602</v>
      </c>
      <c r="W865" s="272"/>
      <c r="X865" s="273">
        <v>2072919</v>
      </c>
      <c r="Y865" s="273">
        <v>2072919</v>
      </c>
      <c r="Z865" s="273">
        <v>0</v>
      </c>
      <c r="AA865" s="273">
        <v>0</v>
      </c>
      <c r="AB865" s="274">
        <v>2072919</v>
      </c>
      <c r="AC865" s="274">
        <v>0</v>
      </c>
      <c r="AD865" s="269"/>
      <c r="AE865" s="269" t="s">
        <v>3021</v>
      </c>
      <c r="AF865"/>
      <c r="AG865"/>
      <c r="AH865"/>
      <c r="AI865"/>
    </row>
    <row r="866" spans="1:35" ht="33.75" x14ac:dyDescent="0.25">
      <c r="A866" s="303" t="s">
        <v>3807</v>
      </c>
      <c r="B866" s="303" t="s">
        <v>2415</v>
      </c>
      <c r="C866" s="303" t="s">
        <v>2416</v>
      </c>
      <c r="D866" s="303" t="s">
        <v>2646</v>
      </c>
      <c r="E866" s="304" t="s">
        <v>4220</v>
      </c>
      <c r="F866" s="304" t="s">
        <v>457</v>
      </c>
      <c r="G866" s="304" t="s">
        <v>597</v>
      </c>
      <c r="H866" s="304" t="s">
        <v>598</v>
      </c>
      <c r="I866" s="303" t="s">
        <v>599</v>
      </c>
      <c r="J866" s="305" t="s">
        <v>3020</v>
      </c>
      <c r="K866" s="306">
        <v>2072919</v>
      </c>
      <c r="L866" s="268" t="s">
        <v>563</v>
      </c>
      <c r="M866" s="268"/>
      <c r="N866" s="268"/>
      <c r="O866" s="268"/>
      <c r="P866" s="270"/>
      <c r="Q866" s="270"/>
      <c r="R866" s="270"/>
      <c r="S866" s="271"/>
      <c r="T866" s="270" t="s">
        <v>600</v>
      </c>
      <c r="U866" s="272" t="s">
        <v>3020</v>
      </c>
      <c r="V866" s="268" t="s">
        <v>602</v>
      </c>
      <c r="W866" s="272"/>
      <c r="X866" s="273">
        <v>2072919</v>
      </c>
      <c r="Y866" s="273">
        <v>2072919</v>
      </c>
      <c r="Z866" s="273">
        <v>0</v>
      </c>
      <c r="AA866" s="273">
        <v>0</v>
      </c>
      <c r="AB866" s="274">
        <v>2072919</v>
      </c>
      <c r="AC866" s="274">
        <v>0</v>
      </c>
      <c r="AD866" s="269"/>
      <c r="AE866" s="269" t="s">
        <v>3021</v>
      </c>
      <c r="AF866"/>
      <c r="AG866"/>
      <c r="AH866"/>
      <c r="AI866"/>
    </row>
    <row r="867" spans="1:35" ht="33.75" x14ac:dyDescent="0.25">
      <c r="A867" s="303" t="s">
        <v>3809</v>
      </c>
      <c r="B867" s="303" t="s">
        <v>2415</v>
      </c>
      <c r="C867" s="303" t="s">
        <v>2416</v>
      </c>
      <c r="D867" s="303" t="s">
        <v>2646</v>
      </c>
      <c r="E867" s="304" t="s">
        <v>4222</v>
      </c>
      <c r="F867" s="304" t="s">
        <v>457</v>
      </c>
      <c r="G867" s="304" t="s">
        <v>597</v>
      </c>
      <c r="H867" s="304" t="s">
        <v>598</v>
      </c>
      <c r="I867" s="303" t="s">
        <v>599</v>
      </c>
      <c r="J867" s="305" t="s">
        <v>3020</v>
      </c>
      <c r="K867" s="306">
        <v>2072919</v>
      </c>
      <c r="L867" s="268" t="s">
        <v>563</v>
      </c>
      <c r="M867" s="268"/>
      <c r="N867" s="268"/>
      <c r="O867" s="268"/>
      <c r="P867" s="270"/>
      <c r="Q867" s="270"/>
      <c r="R867" s="270"/>
      <c r="S867" s="271"/>
      <c r="T867" s="270" t="s">
        <v>600</v>
      </c>
      <c r="U867" s="272" t="s">
        <v>3020</v>
      </c>
      <c r="V867" s="268" t="s">
        <v>602</v>
      </c>
      <c r="W867" s="272"/>
      <c r="X867" s="273">
        <v>2072919</v>
      </c>
      <c r="Y867" s="273">
        <v>2072919</v>
      </c>
      <c r="Z867" s="273">
        <v>0</v>
      </c>
      <c r="AA867" s="273">
        <v>0</v>
      </c>
      <c r="AB867" s="274">
        <v>2072919</v>
      </c>
      <c r="AC867" s="274">
        <v>0</v>
      </c>
      <c r="AD867" s="269"/>
      <c r="AE867" s="269" t="s">
        <v>3021</v>
      </c>
      <c r="AF867"/>
      <c r="AG867"/>
      <c r="AH867"/>
      <c r="AI867"/>
    </row>
    <row r="868" spans="1:35" ht="33.75" x14ac:dyDescent="0.25">
      <c r="A868" s="303" t="s">
        <v>3811</v>
      </c>
      <c r="B868" s="303" t="s">
        <v>2415</v>
      </c>
      <c r="C868" s="303" t="s">
        <v>2416</v>
      </c>
      <c r="D868" s="303" t="s">
        <v>2646</v>
      </c>
      <c r="E868" s="304" t="s">
        <v>4224</v>
      </c>
      <c r="F868" s="304" t="s">
        <v>457</v>
      </c>
      <c r="G868" s="304" t="s">
        <v>597</v>
      </c>
      <c r="H868" s="304" t="s">
        <v>598</v>
      </c>
      <c r="I868" s="303" t="s">
        <v>599</v>
      </c>
      <c r="J868" s="305" t="s">
        <v>3020</v>
      </c>
      <c r="K868" s="306">
        <v>2072919</v>
      </c>
      <c r="L868" s="268" t="s">
        <v>563</v>
      </c>
      <c r="M868" s="268"/>
      <c r="N868" s="268"/>
      <c r="O868" s="268"/>
      <c r="P868" s="270"/>
      <c r="Q868" s="270"/>
      <c r="R868" s="270"/>
      <c r="S868" s="271"/>
      <c r="T868" s="270" t="s">
        <v>600</v>
      </c>
      <c r="U868" s="272" t="s">
        <v>3020</v>
      </c>
      <c r="V868" s="268" t="s">
        <v>602</v>
      </c>
      <c r="W868" s="272"/>
      <c r="X868" s="273">
        <v>2072919</v>
      </c>
      <c r="Y868" s="273">
        <v>2072919</v>
      </c>
      <c r="Z868" s="273">
        <v>0</v>
      </c>
      <c r="AA868" s="273">
        <v>0</v>
      </c>
      <c r="AB868" s="274">
        <v>2072919</v>
      </c>
      <c r="AC868" s="274">
        <v>0</v>
      </c>
      <c r="AD868" s="269"/>
      <c r="AE868" s="269" t="s">
        <v>3021</v>
      </c>
      <c r="AF868"/>
      <c r="AG868"/>
      <c r="AH868"/>
      <c r="AI868"/>
    </row>
    <row r="869" spans="1:35" ht="33.75" x14ac:dyDescent="0.25">
      <c r="A869" s="303" t="s">
        <v>3813</v>
      </c>
      <c r="B869" s="303" t="s">
        <v>2415</v>
      </c>
      <c r="C869" s="303" t="s">
        <v>2416</v>
      </c>
      <c r="D869" s="303" t="s">
        <v>2646</v>
      </c>
      <c r="E869" s="304" t="s">
        <v>4226</v>
      </c>
      <c r="F869" s="304" t="s">
        <v>457</v>
      </c>
      <c r="G869" s="304" t="s">
        <v>597</v>
      </c>
      <c r="H869" s="304" t="s">
        <v>598</v>
      </c>
      <c r="I869" s="303" t="s">
        <v>599</v>
      </c>
      <c r="J869" s="305" t="s">
        <v>3020</v>
      </c>
      <c r="K869" s="306">
        <v>2072919</v>
      </c>
      <c r="L869" s="268" t="s">
        <v>563</v>
      </c>
      <c r="M869" s="268"/>
      <c r="N869" s="268"/>
      <c r="O869" s="268"/>
      <c r="P869" s="270"/>
      <c r="Q869" s="270"/>
      <c r="R869" s="270"/>
      <c r="S869" s="271"/>
      <c r="T869" s="270" t="s">
        <v>600</v>
      </c>
      <c r="U869" s="272" t="s">
        <v>3020</v>
      </c>
      <c r="V869" s="268" t="s">
        <v>602</v>
      </c>
      <c r="W869" s="272"/>
      <c r="X869" s="273">
        <v>2072919</v>
      </c>
      <c r="Y869" s="273">
        <v>2072919</v>
      </c>
      <c r="Z869" s="273">
        <v>0</v>
      </c>
      <c r="AA869" s="273">
        <v>0</v>
      </c>
      <c r="AB869" s="274">
        <v>2072919</v>
      </c>
      <c r="AC869" s="274">
        <v>0</v>
      </c>
      <c r="AD869" s="269"/>
      <c r="AE869" s="269" t="s">
        <v>3021</v>
      </c>
      <c r="AF869"/>
      <c r="AG869"/>
      <c r="AH869"/>
      <c r="AI869"/>
    </row>
    <row r="870" spans="1:35" ht="33.75" x14ac:dyDescent="0.25">
      <c r="A870" s="303" t="s">
        <v>3815</v>
      </c>
      <c r="B870" s="303" t="s">
        <v>2415</v>
      </c>
      <c r="C870" s="303" t="s">
        <v>2416</v>
      </c>
      <c r="D870" s="303" t="s">
        <v>2646</v>
      </c>
      <c r="E870" s="304" t="s">
        <v>4228</v>
      </c>
      <c r="F870" s="304" t="s">
        <v>457</v>
      </c>
      <c r="G870" s="304" t="s">
        <v>597</v>
      </c>
      <c r="H870" s="304" t="s">
        <v>598</v>
      </c>
      <c r="I870" s="303" t="s">
        <v>599</v>
      </c>
      <c r="J870" s="305" t="s">
        <v>3020</v>
      </c>
      <c r="K870" s="306">
        <v>2072919</v>
      </c>
      <c r="L870" s="268" t="s">
        <v>563</v>
      </c>
      <c r="M870" s="268"/>
      <c r="N870" s="268"/>
      <c r="O870" s="268"/>
      <c r="P870" s="270"/>
      <c r="Q870" s="270"/>
      <c r="R870" s="270"/>
      <c r="S870" s="271"/>
      <c r="T870" s="270" t="s">
        <v>600</v>
      </c>
      <c r="U870" s="272" t="s">
        <v>3020</v>
      </c>
      <c r="V870" s="268" t="s">
        <v>602</v>
      </c>
      <c r="W870" s="272"/>
      <c r="X870" s="273">
        <v>2072919</v>
      </c>
      <c r="Y870" s="273">
        <v>2072919</v>
      </c>
      <c r="Z870" s="273">
        <v>0</v>
      </c>
      <c r="AA870" s="273">
        <v>0</v>
      </c>
      <c r="AB870" s="274">
        <v>2072919</v>
      </c>
      <c r="AC870" s="274">
        <v>0</v>
      </c>
      <c r="AD870" s="269"/>
      <c r="AE870" s="269" t="s">
        <v>3021</v>
      </c>
      <c r="AF870"/>
      <c r="AG870"/>
      <c r="AH870"/>
      <c r="AI870"/>
    </row>
    <row r="871" spans="1:35" ht="33.75" x14ac:dyDescent="0.25">
      <c r="A871" s="303" t="s">
        <v>3817</v>
      </c>
      <c r="B871" s="303" t="s">
        <v>2415</v>
      </c>
      <c r="C871" s="303" t="s">
        <v>2416</v>
      </c>
      <c r="D871" s="303" t="s">
        <v>2646</v>
      </c>
      <c r="E871" s="304" t="s">
        <v>4230</v>
      </c>
      <c r="F871" s="304" t="s">
        <v>457</v>
      </c>
      <c r="G871" s="304" t="s">
        <v>597</v>
      </c>
      <c r="H871" s="304" t="s">
        <v>598</v>
      </c>
      <c r="I871" s="303" t="s">
        <v>599</v>
      </c>
      <c r="J871" s="305" t="s">
        <v>3020</v>
      </c>
      <c r="K871" s="306">
        <v>2072919</v>
      </c>
      <c r="L871" s="268" t="s">
        <v>563</v>
      </c>
      <c r="M871" s="268"/>
      <c r="N871" s="268"/>
      <c r="O871" s="268"/>
      <c r="P871" s="270"/>
      <c r="Q871" s="270"/>
      <c r="R871" s="270"/>
      <c r="S871" s="271"/>
      <c r="T871" s="270" t="s">
        <v>600</v>
      </c>
      <c r="U871" s="272" t="s">
        <v>3020</v>
      </c>
      <c r="V871" s="268" t="s">
        <v>602</v>
      </c>
      <c r="W871" s="272"/>
      <c r="X871" s="273">
        <v>2072919</v>
      </c>
      <c r="Y871" s="273">
        <v>2072919</v>
      </c>
      <c r="Z871" s="273">
        <v>0</v>
      </c>
      <c r="AA871" s="273">
        <v>0</v>
      </c>
      <c r="AB871" s="274">
        <v>2072919</v>
      </c>
      <c r="AC871" s="274">
        <v>0</v>
      </c>
      <c r="AD871" s="269"/>
      <c r="AE871" s="269" t="s">
        <v>3021</v>
      </c>
      <c r="AF871"/>
      <c r="AG871"/>
      <c r="AH871"/>
      <c r="AI871"/>
    </row>
    <row r="872" spans="1:35" ht="33.75" x14ac:dyDescent="0.25">
      <c r="A872" s="303" t="s">
        <v>3819</v>
      </c>
      <c r="B872" s="303" t="s">
        <v>2415</v>
      </c>
      <c r="C872" s="303" t="s">
        <v>2416</v>
      </c>
      <c r="D872" s="303" t="s">
        <v>2646</v>
      </c>
      <c r="E872" s="304" t="s">
        <v>4232</v>
      </c>
      <c r="F872" s="304" t="s">
        <v>457</v>
      </c>
      <c r="G872" s="304" t="s">
        <v>597</v>
      </c>
      <c r="H872" s="304" t="s">
        <v>598</v>
      </c>
      <c r="I872" s="303" t="s">
        <v>599</v>
      </c>
      <c r="J872" s="305" t="s">
        <v>3020</v>
      </c>
      <c r="K872" s="306">
        <v>2072919</v>
      </c>
      <c r="L872" s="268" t="s">
        <v>563</v>
      </c>
      <c r="M872" s="268"/>
      <c r="N872" s="268"/>
      <c r="O872" s="268"/>
      <c r="P872" s="270"/>
      <c r="Q872" s="270"/>
      <c r="R872" s="270"/>
      <c r="S872" s="271"/>
      <c r="T872" s="270" t="s">
        <v>600</v>
      </c>
      <c r="U872" s="272" t="s">
        <v>3020</v>
      </c>
      <c r="V872" s="268" t="s">
        <v>602</v>
      </c>
      <c r="W872" s="272"/>
      <c r="X872" s="273">
        <v>2072919</v>
      </c>
      <c r="Y872" s="273">
        <v>2072919</v>
      </c>
      <c r="Z872" s="273">
        <v>0</v>
      </c>
      <c r="AA872" s="273">
        <v>0</v>
      </c>
      <c r="AB872" s="274">
        <v>2072919</v>
      </c>
      <c r="AC872" s="274">
        <v>0</v>
      </c>
      <c r="AD872" s="269"/>
      <c r="AE872" s="269" t="s">
        <v>3021</v>
      </c>
      <c r="AF872"/>
      <c r="AG872"/>
      <c r="AH872"/>
      <c r="AI872"/>
    </row>
    <row r="873" spans="1:35" ht="33.75" x14ac:dyDescent="0.25">
      <c r="A873" s="303" t="s">
        <v>3821</v>
      </c>
      <c r="B873" s="303" t="s">
        <v>2415</v>
      </c>
      <c r="C873" s="303" t="s">
        <v>2416</v>
      </c>
      <c r="D873" s="303" t="s">
        <v>2646</v>
      </c>
      <c r="E873" s="304" t="s">
        <v>4234</v>
      </c>
      <c r="F873" s="304" t="s">
        <v>457</v>
      </c>
      <c r="G873" s="304" t="s">
        <v>597</v>
      </c>
      <c r="H873" s="304" t="s">
        <v>598</v>
      </c>
      <c r="I873" s="303" t="s">
        <v>599</v>
      </c>
      <c r="J873" s="305" t="s">
        <v>3020</v>
      </c>
      <c r="K873" s="306">
        <v>2072919</v>
      </c>
      <c r="L873" s="268" t="s">
        <v>563</v>
      </c>
      <c r="M873" s="268"/>
      <c r="N873" s="268"/>
      <c r="O873" s="268"/>
      <c r="P873" s="270"/>
      <c r="Q873" s="270"/>
      <c r="R873" s="270"/>
      <c r="S873" s="271"/>
      <c r="T873" s="270" t="s">
        <v>600</v>
      </c>
      <c r="U873" s="272" t="s">
        <v>3020</v>
      </c>
      <c r="V873" s="268" t="s">
        <v>602</v>
      </c>
      <c r="W873" s="272"/>
      <c r="X873" s="273">
        <v>2072919</v>
      </c>
      <c r="Y873" s="273">
        <v>2072919</v>
      </c>
      <c r="Z873" s="273">
        <v>0</v>
      </c>
      <c r="AA873" s="273">
        <v>0</v>
      </c>
      <c r="AB873" s="274">
        <v>2072919</v>
      </c>
      <c r="AC873" s="274">
        <v>0</v>
      </c>
      <c r="AD873" s="269"/>
      <c r="AE873" s="269" t="s">
        <v>3021</v>
      </c>
      <c r="AF873"/>
      <c r="AG873"/>
      <c r="AH873"/>
      <c r="AI873"/>
    </row>
    <row r="874" spans="1:35" ht="33.75" x14ac:dyDescent="0.25">
      <c r="A874" s="303" t="s">
        <v>3823</v>
      </c>
      <c r="B874" s="303" t="s">
        <v>2415</v>
      </c>
      <c r="C874" s="303" t="s">
        <v>2416</v>
      </c>
      <c r="D874" s="303" t="s">
        <v>2646</v>
      </c>
      <c r="E874" s="304" t="s">
        <v>4236</v>
      </c>
      <c r="F874" s="304" t="s">
        <v>457</v>
      </c>
      <c r="G874" s="304" t="s">
        <v>597</v>
      </c>
      <c r="H874" s="304" t="s">
        <v>598</v>
      </c>
      <c r="I874" s="303" t="s">
        <v>599</v>
      </c>
      <c r="J874" s="305" t="s">
        <v>3020</v>
      </c>
      <c r="K874" s="306">
        <v>2072919</v>
      </c>
      <c r="L874" s="268" t="s">
        <v>563</v>
      </c>
      <c r="M874" s="268"/>
      <c r="N874" s="268"/>
      <c r="O874" s="268"/>
      <c r="P874" s="270"/>
      <c r="Q874" s="270"/>
      <c r="R874" s="270"/>
      <c r="S874" s="271"/>
      <c r="T874" s="270" t="s">
        <v>600</v>
      </c>
      <c r="U874" s="272" t="s">
        <v>3020</v>
      </c>
      <c r="V874" s="268" t="s">
        <v>602</v>
      </c>
      <c r="W874" s="272"/>
      <c r="X874" s="273">
        <v>2072919</v>
      </c>
      <c r="Y874" s="273">
        <v>2072919</v>
      </c>
      <c r="Z874" s="273">
        <v>0</v>
      </c>
      <c r="AA874" s="273">
        <v>0</v>
      </c>
      <c r="AB874" s="274">
        <v>2072919</v>
      </c>
      <c r="AC874" s="274">
        <v>0</v>
      </c>
      <c r="AD874" s="269"/>
      <c r="AE874" s="269" t="s">
        <v>3021</v>
      </c>
      <c r="AF874"/>
      <c r="AG874"/>
      <c r="AH874"/>
      <c r="AI874"/>
    </row>
    <row r="875" spans="1:35" ht="33.75" x14ac:dyDescent="0.25">
      <c r="A875" s="303" t="s">
        <v>3825</v>
      </c>
      <c r="B875" s="303" t="s">
        <v>2415</v>
      </c>
      <c r="C875" s="303" t="s">
        <v>2416</v>
      </c>
      <c r="D875" s="303" t="s">
        <v>2646</v>
      </c>
      <c r="E875" s="304" t="s">
        <v>4238</v>
      </c>
      <c r="F875" s="304" t="s">
        <v>457</v>
      </c>
      <c r="G875" s="304" t="s">
        <v>597</v>
      </c>
      <c r="H875" s="304" t="s">
        <v>598</v>
      </c>
      <c r="I875" s="303" t="s">
        <v>599</v>
      </c>
      <c r="J875" s="305" t="s">
        <v>3020</v>
      </c>
      <c r="K875" s="306">
        <v>2072919</v>
      </c>
      <c r="L875" s="268" t="s">
        <v>563</v>
      </c>
      <c r="M875" s="268"/>
      <c r="N875" s="268"/>
      <c r="O875" s="268"/>
      <c r="P875" s="270"/>
      <c r="Q875" s="270"/>
      <c r="R875" s="270"/>
      <c r="S875" s="271"/>
      <c r="T875" s="270" t="s">
        <v>600</v>
      </c>
      <c r="U875" s="272" t="s">
        <v>3020</v>
      </c>
      <c r="V875" s="268" t="s">
        <v>602</v>
      </c>
      <c r="W875" s="272"/>
      <c r="X875" s="273">
        <v>2072919</v>
      </c>
      <c r="Y875" s="273">
        <v>2072919</v>
      </c>
      <c r="Z875" s="273">
        <v>0</v>
      </c>
      <c r="AA875" s="273">
        <v>0</v>
      </c>
      <c r="AB875" s="274">
        <v>2072919</v>
      </c>
      <c r="AC875" s="274">
        <v>0</v>
      </c>
      <c r="AD875" s="269"/>
      <c r="AE875" s="269" t="s">
        <v>3021</v>
      </c>
      <c r="AF875"/>
      <c r="AG875"/>
      <c r="AH875"/>
      <c r="AI875"/>
    </row>
    <row r="876" spans="1:35" ht="33.75" x14ac:dyDescent="0.25">
      <c r="A876" s="303" t="s">
        <v>3827</v>
      </c>
      <c r="B876" s="303" t="s">
        <v>2415</v>
      </c>
      <c r="C876" s="303" t="s">
        <v>2416</v>
      </c>
      <c r="D876" s="303" t="s">
        <v>2646</v>
      </c>
      <c r="E876" s="304" t="s">
        <v>4240</v>
      </c>
      <c r="F876" s="304" t="s">
        <v>457</v>
      </c>
      <c r="G876" s="304" t="s">
        <v>597</v>
      </c>
      <c r="H876" s="304" t="s">
        <v>598</v>
      </c>
      <c r="I876" s="303" t="s">
        <v>599</v>
      </c>
      <c r="J876" s="305" t="s">
        <v>3020</v>
      </c>
      <c r="K876" s="306">
        <v>2072919</v>
      </c>
      <c r="L876" s="268" t="s">
        <v>563</v>
      </c>
      <c r="M876" s="268"/>
      <c r="N876" s="268"/>
      <c r="O876" s="268"/>
      <c r="P876" s="270"/>
      <c r="Q876" s="270"/>
      <c r="R876" s="270"/>
      <c r="S876" s="271"/>
      <c r="T876" s="270" t="s">
        <v>600</v>
      </c>
      <c r="U876" s="272" t="s">
        <v>3020</v>
      </c>
      <c r="V876" s="268" t="s">
        <v>602</v>
      </c>
      <c r="W876" s="272"/>
      <c r="X876" s="273">
        <v>2072919</v>
      </c>
      <c r="Y876" s="273">
        <v>2072919</v>
      </c>
      <c r="Z876" s="273">
        <v>0</v>
      </c>
      <c r="AA876" s="273">
        <v>0</v>
      </c>
      <c r="AB876" s="274">
        <v>2072919</v>
      </c>
      <c r="AC876" s="274">
        <v>0</v>
      </c>
      <c r="AD876" s="269"/>
      <c r="AE876" s="269" t="s">
        <v>3021</v>
      </c>
      <c r="AF876"/>
      <c r="AG876"/>
      <c r="AH876"/>
      <c r="AI876"/>
    </row>
    <row r="877" spans="1:35" ht="33.75" x14ac:dyDescent="0.25">
      <c r="A877" s="303" t="s">
        <v>3829</v>
      </c>
      <c r="B877" s="303" t="s">
        <v>2415</v>
      </c>
      <c r="C877" s="303" t="s">
        <v>2416</v>
      </c>
      <c r="D877" s="303" t="s">
        <v>2646</v>
      </c>
      <c r="E877" s="304" t="s">
        <v>4242</v>
      </c>
      <c r="F877" s="304" t="s">
        <v>457</v>
      </c>
      <c r="G877" s="304" t="s">
        <v>597</v>
      </c>
      <c r="H877" s="304" t="s">
        <v>598</v>
      </c>
      <c r="I877" s="303" t="s">
        <v>599</v>
      </c>
      <c r="J877" s="305" t="s">
        <v>3020</v>
      </c>
      <c r="K877" s="306">
        <v>2072919</v>
      </c>
      <c r="L877" s="268" t="s">
        <v>563</v>
      </c>
      <c r="M877" s="268"/>
      <c r="N877" s="268"/>
      <c r="O877" s="268"/>
      <c r="P877" s="270"/>
      <c r="Q877" s="270"/>
      <c r="R877" s="270"/>
      <c r="S877" s="271"/>
      <c r="T877" s="270" t="s">
        <v>600</v>
      </c>
      <c r="U877" s="272" t="s">
        <v>3020</v>
      </c>
      <c r="V877" s="268" t="s">
        <v>602</v>
      </c>
      <c r="W877" s="272"/>
      <c r="X877" s="273">
        <v>2072919</v>
      </c>
      <c r="Y877" s="273">
        <v>2072919</v>
      </c>
      <c r="Z877" s="273">
        <v>0</v>
      </c>
      <c r="AA877" s="273">
        <v>0</v>
      </c>
      <c r="AB877" s="274">
        <v>2072919</v>
      </c>
      <c r="AC877" s="274">
        <v>0</v>
      </c>
      <c r="AD877" s="269"/>
      <c r="AE877" s="269" t="s">
        <v>3021</v>
      </c>
      <c r="AF877"/>
      <c r="AG877"/>
      <c r="AH877"/>
      <c r="AI877"/>
    </row>
    <row r="878" spans="1:35" ht="33.75" x14ac:dyDescent="0.25">
      <c r="A878" s="303" t="s">
        <v>3831</v>
      </c>
      <c r="B878" s="303" t="s">
        <v>2415</v>
      </c>
      <c r="C878" s="303" t="s">
        <v>2416</v>
      </c>
      <c r="D878" s="303" t="s">
        <v>2646</v>
      </c>
      <c r="E878" s="304" t="s">
        <v>4244</v>
      </c>
      <c r="F878" s="304" t="s">
        <v>457</v>
      </c>
      <c r="G878" s="304" t="s">
        <v>597</v>
      </c>
      <c r="H878" s="304" t="s">
        <v>598</v>
      </c>
      <c r="I878" s="303" t="s">
        <v>599</v>
      </c>
      <c r="J878" s="305" t="s">
        <v>3020</v>
      </c>
      <c r="K878" s="306">
        <v>2072919</v>
      </c>
      <c r="L878" s="268" t="s">
        <v>563</v>
      </c>
      <c r="M878" s="268"/>
      <c r="N878" s="268"/>
      <c r="O878" s="268"/>
      <c r="P878" s="270"/>
      <c r="Q878" s="270"/>
      <c r="R878" s="270"/>
      <c r="S878" s="271"/>
      <c r="T878" s="270" t="s">
        <v>600</v>
      </c>
      <c r="U878" s="272" t="s">
        <v>3020</v>
      </c>
      <c r="V878" s="268" t="s">
        <v>602</v>
      </c>
      <c r="W878" s="272"/>
      <c r="X878" s="273">
        <v>2072919</v>
      </c>
      <c r="Y878" s="273">
        <v>2072919</v>
      </c>
      <c r="Z878" s="273">
        <v>0</v>
      </c>
      <c r="AA878" s="273">
        <v>0</v>
      </c>
      <c r="AB878" s="274">
        <v>2072919</v>
      </c>
      <c r="AC878" s="274">
        <v>0</v>
      </c>
      <c r="AD878" s="269"/>
      <c r="AE878" s="269" t="s">
        <v>3021</v>
      </c>
      <c r="AF878"/>
      <c r="AG878"/>
      <c r="AH878"/>
      <c r="AI878"/>
    </row>
    <row r="879" spans="1:35" ht="33.75" x14ac:dyDescent="0.25">
      <c r="A879" s="303" t="s">
        <v>3833</v>
      </c>
      <c r="B879" s="303" t="s">
        <v>2415</v>
      </c>
      <c r="C879" s="303" t="s">
        <v>2416</v>
      </c>
      <c r="D879" s="303" t="s">
        <v>2646</v>
      </c>
      <c r="E879" s="304" t="s">
        <v>4246</v>
      </c>
      <c r="F879" s="304" t="s">
        <v>457</v>
      </c>
      <c r="G879" s="304" t="s">
        <v>597</v>
      </c>
      <c r="H879" s="304" t="s">
        <v>598</v>
      </c>
      <c r="I879" s="303" t="s">
        <v>599</v>
      </c>
      <c r="J879" s="305" t="s">
        <v>3020</v>
      </c>
      <c r="K879" s="306">
        <v>2072919</v>
      </c>
      <c r="L879" s="268" t="s">
        <v>563</v>
      </c>
      <c r="M879" s="268"/>
      <c r="N879" s="268"/>
      <c r="O879" s="268"/>
      <c r="P879" s="270"/>
      <c r="Q879" s="270"/>
      <c r="R879" s="270"/>
      <c r="S879" s="271"/>
      <c r="T879" s="270" t="s">
        <v>600</v>
      </c>
      <c r="U879" s="272" t="s">
        <v>3020</v>
      </c>
      <c r="V879" s="268" t="s">
        <v>602</v>
      </c>
      <c r="W879" s="272"/>
      <c r="X879" s="273">
        <v>2072919</v>
      </c>
      <c r="Y879" s="273">
        <v>2072919</v>
      </c>
      <c r="Z879" s="273">
        <v>0</v>
      </c>
      <c r="AA879" s="273">
        <v>0</v>
      </c>
      <c r="AB879" s="274">
        <v>2072919</v>
      </c>
      <c r="AC879" s="274">
        <v>0</v>
      </c>
      <c r="AD879" s="269"/>
      <c r="AE879" s="269" t="s">
        <v>3021</v>
      </c>
      <c r="AF879"/>
      <c r="AG879"/>
      <c r="AH879"/>
      <c r="AI879"/>
    </row>
    <row r="880" spans="1:35" ht="33.75" x14ac:dyDescent="0.25">
      <c r="A880" s="303" t="s">
        <v>3835</v>
      </c>
      <c r="B880" s="303" t="s">
        <v>2415</v>
      </c>
      <c r="C880" s="303" t="s">
        <v>2416</v>
      </c>
      <c r="D880" s="303" t="s">
        <v>2646</v>
      </c>
      <c r="E880" s="304" t="s">
        <v>4248</v>
      </c>
      <c r="F880" s="304" t="s">
        <v>457</v>
      </c>
      <c r="G880" s="304" t="s">
        <v>597</v>
      </c>
      <c r="H880" s="304" t="s">
        <v>598</v>
      </c>
      <c r="I880" s="303" t="s">
        <v>599</v>
      </c>
      <c r="J880" s="305" t="s">
        <v>3020</v>
      </c>
      <c r="K880" s="306">
        <v>2072919</v>
      </c>
      <c r="L880" s="268" t="s">
        <v>563</v>
      </c>
      <c r="M880" s="268"/>
      <c r="N880" s="268"/>
      <c r="O880" s="268"/>
      <c r="P880" s="270"/>
      <c r="Q880" s="270"/>
      <c r="R880" s="270"/>
      <c r="S880" s="271"/>
      <c r="T880" s="270" t="s">
        <v>600</v>
      </c>
      <c r="U880" s="272" t="s">
        <v>3020</v>
      </c>
      <c r="V880" s="268" t="s">
        <v>602</v>
      </c>
      <c r="W880" s="272"/>
      <c r="X880" s="273">
        <v>2072919</v>
      </c>
      <c r="Y880" s="273">
        <v>2072919</v>
      </c>
      <c r="Z880" s="273">
        <v>0</v>
      </c>
      <c r="AA880" s="273">
        <v>0</v>
      </c>
      <c r="AB880" s="274">
        <v>2072919</v>
      </c>
      <c r="AC880" s="274">
        <v>0</v>
      </c>
      <c r="AD880" s="269"/>
      <c r="AE880" s="269" t="s">
        <v>3021</v>
      </c>
      <c r="AF880"/>
      <c r="AG880"/>
      <c r="AH880"/>
      <c r="AI880"/>
    </row>
    <row r="881" spans="1:35" ht="33.75" x14ac:dyDescent="0.25">
      <c r="A881" s="303" t="s">
        <v>3837</v>
      </c>
      <c r="B881" s="303" t="s">
        <v>2415</v>
      </c>
      <c r="C881" s="303" t="s">
        <v>2416</v>
      </c>
      <c r="D881" s="303" t="s">
        <v>2646</v>
      </c>
      <c r="E881" s="304" t="s">
        <v>4250</v>
      </c>
      <c r="F881" s="304" t="s">
        <v>457</v>
      </c>
      <c r="G881" s="304" t="s">
        <v>597</v>
      </c>
      <c r="H881" s="304" t="s">
        <v>598</v>
      </c>
      <c r="I881" s="303" t="s">
        <v>599</v>
      </c>
      <c r="J881" s="305" t="s">
        <v>3020</v>
      </c>
      <c r="K881" s="306">
        <v>2072919</v>
      </c>
      <c r="L881" s="268" t="s">
        <v>563</v>
      </c>
      <c r="M881" s="268"/>
      <c r="N881" s="268"/>
      <c r="O881" s="268"/>
      <c r="P881" s="270"/>
      <c r="Q881" s="270"/>
      <c r="R881" s="270"/>
      <c r="S881" s="271"/>
      <c r="T881" s="270" t="s">
        <v>600</v>
      </c>
      <c r="U881" s="272" t="s">
        <v>3020</v>
      </c>
      <c r="V881" s="268" t="s">
        <v>602</v>
      </c>
      <c r="W881" s="272"/>
      <c r="X881" s="273">
        <v>2072919</v>
      </c>
      <c r="Y881" s="273">
        <v>2072919</v>
      </c>
      <c r="Z881" s="273">
        <v>0</v>
      </c>
      <c r="AA881" s="273">
        <v>0</v>
      </c>
      <c r="AB881" s="274">
        <v>2072919</v>
      </c>
      <c r="AC881" s="274">
        <v>0</v>
      </c>
      <c r="AD881" s="269"/>
      <c r="AE881" s="269" t="s">
        <v>3021</v>
      </c>
      <c r="AF881"/>
      <c r="AG881"/>
      <c r="AH881"/>
      <c r="AI881"/>
    </row>
    <row r="882" spans="1:35" ht="33.75" x14ac:dyDescent="0.25">
      <c r="A882" s="303" t="s">
        <v>3839</v>
      </c>
      <c r="B882" s="303" t="s">
        <v>2415</v>
      </c>
      <c r="C882" s="303" t="s">
        <v>2416</v>
      </c>
      <c r="D882" s="303" t="s">
        <v>2646</v>
      </c>
      <c r="E882" s="304" t="s">
        <v>4252</v>
      </c>
      <c r="F882" s="304" t="s">
        <v>457</v>
      </c>
      <c r="G882" s="304" t="s">
        <v>597</v>
      </c>
      <c r="H882" s="304" t="s">
        <v>598</v>
      </c>
      <c r="I882" s="303" t="s">
        <v>599</v>
      </c>
      <c r="J882" s="305" t="s">
        <v>3020</v>
      </c>
      <c r="K882" s="306">
        <v>2072919</v>
      </c>
      <c r="L882" s="268" t="s">
        <v>563</v>
      </c>
      <c r="M882" s="268"/>
      <c r="N882" s="268"/>
      <c r="O882" s="268"/>
      <c r="P882" s="270"/>
      <c r="Q882" s="270"/>
      <c r="R882" s="270"/>
      <c r="S882" s="271"/>
      <c r="T882" s="270" t="s">
        <v>600</v>
      </c>
      <c r="U882" s="272" t="s">
        <v>3020</v>
      </c>
      <c r="V882" s="268" t="s">
        <v>602</v>
      </c>
      <c r="W882" s="272"/>
      <c r="X882" s="273">
        <v>2072919</v>
      </c>
      <c r="Y882" s="273">
        <v>2072919</v>
      </c>
      <c r="Z882" s="273">
        <v>0</v>
      </c>
      <c r="AA882" s="273">
        <v>0</v>
      </c>
      <c r="AB882" s="274">
        <v>2072919</v>
      </c>
      <c r="AC882" s="274">
        <v>0</v>
      </c>
      <c r="AD882" s="269"/>
      <c r="AE882" s="269" t="s">
        <v>3021</v>
      </c>
      <c r="AF882"/>
      <c r="AG882"/>
      <c r="AH882"/>
      <c r="AI882"/>
    </row>
    <row r="883" spans="1:35" ht="33.75" x14ac:dyDescent="0.25">
      <c r="A883" s="303" t="s">
        <v>3841</v>
      </c>
      <c r="B883" s="303" t="s">
        <v>2415</v>
      </c>
      <c r="C883" s="303" t="s">
        <v>2416</v>
      </c>
      <c r="D883" s="303" t="s">
        <v>2646</v>
      </c>
      <c r="E883" s="304" t="s">
        <v>4254</v>
      </c>
      <c r="F883" s="304" t="s">
        <v>457</v>
      </c>
      <c r="G883" s="304" t="s">
        <v>597</v>
      </c>
      <c r="H883" s="304" t="s">
        <v>598</v>
      </c>
      <c r="I883" s="303" t="s">
        <v>599</v>
      </c>
      <c r="J883" s="305" t="s">
        <v>3020</v>
      </c>
      <c r="K883" s="306">
        <v>2072919</v>
      </c>
      <c r="L883" s="268" t="s">
        <v>563</v>
      </c>
      <c r="M883" s="268"/>
      <c r="N883" s="268"/>
      <c r="O883" s="268"/>
      <c r="P883" s="270"/>
      <c r="Q883" s="270"/>
      <c r="R883" s="270"/>
      <c r="S883" s="271"/>
      <c r="T883" s="270" t="s">
        <v>600</v>
      </c>
      <c r="U883" s="272" t="s">
        <v>3020</v>
      </c>
      <c r="V883" s="268" t="s">
        <v>602</v>
      </c>
      <c r="W883" s="272"/>
      <c r="X883" s="273">
        <v>2072919</v>
      </c>
      <c r="Y883" s="273">
        <v>2072919</v>
      </c>
      <c r="Z883" s="273">
        <v>0</v>
      </c>
      <c r="AA883" s="273">
        <v>0</v>
      </c>
      <c r="AB883" s="274">
        <v>2072919</v>
      </c>
      <c r="AC883" s="274">
        <v>0</v>
      </c>
      <c r="AD883" s="269"/>
      <c r="AE883" s="269" t="s">
        <v>3021</v>
      </c>
      <c r="AF883"/>
      <c r="AG883"/>
      <c r="AH883"/>
      <c r="AI883"/>
    </row>
    <row r="884" spans="1:35" ht="33.75" x14ac:dyDescent="0.25">
      <c r="A884" s="303" t="s">
        <v>3843</v>
      </c>
      <c r="B884" s="303" t="s">
        <v>2415</v>
      </c>
      <c r="C884" s="303" t="s">
        <v>2416</v>
      </c>
      <c r="D884" s="303" t="s">
        <v>2646</v>
      </c>
      <c r="E884" s="304" t="s">
        <v>4256</v>
      </c>
      <c r="F884" s="304" t="s">
        <v>457</v>
      </c>
      <c r="G884" s="304" t="s">
        <v>597</v>
      </c>
      <c r="H884" s="304" t="s">
        <v>598</v>
      </c>
      <c r="I884" s="303" t="s">
        <v>599</v>
      </c>
      <c r="J884" s="305" t="s">
        <v>3020</v>
      </c>
      <c r="K884" s="306">
        <v>2072919</v>
      </c>
      <c r="L884" s="268" t="s">
        <v>563</v>
      </c>
      <c r="M884" s="268"/>
      <c r="N884" s="268"/>
      <c r="O884" s="268"/>
      <c r="P884" s="270"/>
      <c r="Q884" s="270"/>
      <c r="R884" s="270"/>
      <c r="S884" s="271"/>
      <c r="T884" s="270" t="s">
        <v>600</v>
      </c>
      <c r="U884" s="272" t="s">
        <v>3020</v>
      </c>
      <c r="V884" s="268" t="s">
        <v>602</v>
      </c>
      <c r="W884" s="272"/>
      <c r="X884" s="273">
        <v>2072919</v>
      </c>
      <c r="Y884" s="273">
        <v>2072919</v>
      </c>
      <c r="Z884" s="273">
        <v>0</v>
      </c>
      <c r="AA884" s="273">
        <v>0</v>
      </c>
      <c r="AB884" s="274">
        <v>2072919</v>
      </c>
      <c r="AC884" s="274">
        <v>0</v>
      </c>
      <c r="AD884" s="269"/>
      <c r="AE884" s="269" t="s">
        <v>3021</v>
      </c>
      <c r="AF884"/>
      <c r="AG884"/>
      <c r="AH884"/>
      <c r="AI884"/>
    </row>
    <row r="885" spans="1:35" ht="33.75" x14ac:dyDescent="0.25">
      <c r="A885" s="303" t="s">
        <v>3845</v>
      </c>
      <c r="B885" s="303" t="s">
        <v>2415</v>
      </c>
      <c r="C885" s="303" t="s">
        <v>2416</v>
      </c>
      <c r="D885" s="303" t="s">
        <v>2646</v>
      </c>
      <c r="E885" s="304" t="s">
        <v>4258</v>
      </c>
      <c r="F885" s="304" t="s">
        <v>457</v>
      </c>
      <c r="G885" s="304" t="s">
        <v>597</v>
      </c>
      <c r="H885" s="304" t="s">
        <v>598</v>
      </c>
      <c r="I885" s="303" t="s">
        <v>599</v>
      </c>
      <c r="J885" s="305" t="s">
        <v>3020</v>
      </c>
      <c r="K885" s="306">
        <v>2072919</v>
      </c>
      <c r="L885" s="268" t="s">
        <v>563</v>
      </c>
      <c r="M885" s="268"/>
      <c r="N885" s="268"/>
      <c r="O885" s="268"/>
      <c r="P885" s="270"/>
      <c r="Q885" s="270"/>
      <c r="R885" s="270"/>
      <c r="S885" s="271"/>
      <c r="T885" s="270" t="s">
        <v>600</v>
      </c>
      <c r="U885" s="272" t="s">
        <v>3020</v>
      </c>
      <c r="V885" s="268" t="s">
        <v>602</v>
      </c>
      <c r="W885" s="272"/>
      <c r="X885" s="273">
        <v>2072919</v>
      </c>
      <c r="Y885" s="273">
        <v>2072919</v>
      </c>
      <c r="Z885" s="273">
        <v>0</v>
      </c>
      <c r="AA885" s="273">
        <v>0</v>
      </c>
      <c r="AB885" s="274">
        <v>2072919</v>
      </c>
      <c r="AC885" s="274">
        <v>0</v>
      </c>
      <c r="AD885" s="269"/>
      <c r="AE885" s="269" t="s">
        <v>3021</v>
      </c>
      <c r="AF885"/>
      <c r="AG885"/>
      <c r="AH885"/>
      <c r="AI885"/>
    </row>
    <row r="886" spans="1:35" ht="33.75" x14ac:dyDescent="0.25">
      <c r="A886" s="303" t="s">
        <v>3847</v>
      </c>
      <c r="B886" s="303" t="s">
        <v>2415</v>
      </c>
      <c r="C886" s="303" t="s">
        <v>2416</v>
      </c>
      <c r="D886" s="303" t="s">
        <v>2646</v>
      </c>
      <c r="E886" s="304" t="s">
        <v>4260</v>
      </c>
      <c r="F886" s="304" t="s">
        <v>457</v>
      </c>
      <c r="G886" s="304" t="s">
        <v>597</v>
      </c>
      <c r="H886" s="304" t="s">
        <v>598</v>
      </c>
      <c r="I886" s="303" t="s">
        <v>599</v>
      </c>
      <c r="J886" s="305" t="s">
        <v>3020</v>
      </c>
      <c r="K886" s="306">
        <v>2072919</v>
      </c>
      <c r="L886" s="268" t="s">
        <v>563</v>
      </c>
      <c r="M886" s="268"/>
      <c r="N886" s="268"/>
      <c r="O886" s="268"/>
      <c r="P886" s="270"/>
      <c r="Q886" s="270"/>
      <c r="R886" s="270"/>
      <c r="S886" s="271"/>
      <c r="T886" s="270" t="s">
        <v>600</v>
      </c>
      <c r="U886" s="272" t="s">
        <v>3020</v>
      </c>
      <c r="V886" s="268" t="s">
        <v>602</v>
      </c>
      <c r="W886" s="272"/>
      <c r="X886" s="273">
        <v>2072919</v>
      </c>
      <c r="Y886" s="273">
        <v>2072919</v>
      </c>
      <c r="Z886" s="273">
        <v>0</v>
      </c>
      <c r="AA886" s="273">
        <v>0</v>
      </c>
      <c r="AB886" s="274">
        <v>2072919</v>
      </c>
      <c r="AC886" s="274">
        <v>0</v>
      </c>
      <c r="AD886" s="269"/>
      <c r="AE886" s="269" t="s">
        <v>3021</v>
      </c>
      <c r="AF886"/>
      <c r="AG886"/>
      <c r="AH886"/>
      <c r="AI886"/>
    </row>
    <row r="887" spans="1:35" ht="33.75" x14ac:dyDescent="0.25">
      <c r="A887" s="303" t="s">
        <v>3849</v>
      </c>
      <c r="B887" s="303" t="s">
        <v>2415</v>
      </c>
      <c r="C887" s="303" t="s">
        <v>2416</v>
      </c>
      <c r="D887" s="303" t="s">
        <v>2646</v>
      </c>
      <c r="E887" s="304" t="s">
        <v>4262</v>
      </c>
      <c r="F887" s="304" t="s">
        <v>457</v>
      </c>
      <c r="G887" s="304" t="s">
        <v>597</v>
      </c>
      <c r="H887" s="304" t="s">
        <v>598</v>
      </c>
      <c r="I887" s="303" t="s">
        <v>599</v>
      </c>
      <c r="J887" s="305" t="s">
        <v>3020</v>
      </c>
      <c r="K887" s="306">
        <v>2072919</v>
      </c>
      <c r="L887" s="268" t="s">
        <v>563</v>
      </c>
      <c r="M887" s="268"/>
      <c r="N887" s="268"/>
      <c r="O887" s="268"/>
      <c r="P887" s="270"/>
      <c r="Q887" s="270"/>
      <c r="R887" s="270"/>
      <c r="S887" s="271"/>
      <c r="T887" s="270" t="s">
        <v>600</v>
      </c>
      <c r="U887" s="272" t="s">
        <v>3020</v>
      </c>
      <c r="V887" s="268" t="s">
        <v>602</v>
      </c>
      <c r="W887" s="272"/>
      <c r="X887" s="273">
        <v>2072919</v>
      </c>
      <c r="Y887" s="273">
        <v>2072919</v>
      </c>
      <c r="Z887" s="273">
        <v>0</v>
      </c>
      <c r="AA887" s="273">
        <v>0</v>
      </c>
      <c r="AB887" s="274">
        <v>2072919</v>
      </c>
      <c r="AC887" s="274">
        <v>0</v>
      </c>
      <c r="AD887" s="269"/>
      <c r="AE887" s="269" t="s">
        <v>3021</v>
      </c>
      <c r="AF887"/>
      <c r="AG887"/>
      <c r="AH887"/>
      <c r="AI887"/>
    </row>
    <row r="888" spans="1:35" ht="33.75" x14ac:dyDescent="0.25">
      <c r="A888" s="303" t="s">
        <v>3851</v>
      </c>
      <c r="B888" s="303" t="s">
        <v>2415</v>
      </c>
      <c r="C888" s="303" t="s">
        <v>2416</v>
      </c>
      <c r="D888" s="303" t="s">
        <v>2646</v>
      </c>
      <c r="E888" s="304" t="s">
        <v>4264</v>
      </c>
      <c r="F888" s="304" t="s">
        <v>457</v>
      </c>
      <c r="G888" s="304" t="s">
        <v>597</v>
      </c>
      <c r="H888" s="304" t="s">
        <v>598</v>
      </c>
      <c r="I888" s="303" t="s">
        <v>599</v>
      </c>
      <c r="J888" s="305" t="s">
        <v>3020</v>
      </c>
      <c r="K888" s="306">
        <v>2072919</v>
      </c>
      <c r="L888" s="268" t="s">
        <v>563</v>
      </c>
      <c r="M888" s="268"/>
      <c r="N888" s="268"/>
      <c r="O888" s="268"/>
      <c r="P888" s="270"/>
      <c r="Q888" s="270"/>
      <c r="R888" s="270"/>
      <c r="S888" s="271"/>
      <c r="T888" s="270" t="s">
        <v>600</v>
      </c>
      <c r="U888" s="272" t="s">
        <v>3020</v>
      </c>
      <c r="V888" s="268" t="s">
        <v>602</v>
      </c>
      <c r="W888" s="272"/>
      <c r="X888" s="273">
        <v>2072919</v>
      </c>
      <c r="Y888" s="273">
        <v>2072919</v>
      </c>
      <c r="Z888" s="273">
        <v>0</v>
      </c>
      <c r="AA888" s="273">
        <v>0</v>
      </c>
      <c r="AB888" s="274">
        <v>2072919</v>
      </c>
      <c r="AC888" s="274">
        <v>0</v>
      </c>
      <c r="AD888" s="269"/>
      <c r="AE888" s="269" t="s">
        <v>3021</v>
      </c>
      <c r="AF888"/>
      <c r="AG888"/>
      <c r="AH888"/>
      <c r="AI888"/>
    </row>
    <row r="889" spans="1:35" ht="33.75" x14ac:dyDescent="0.25">
      <c r="A889" s="303" t="s">
        <v>3853</v>
      </c>
      <c r="B889" s="303" t="s">
        <v>2415</v>
      </c>
      <c r="C889" s="303" t="s">
        <v>2416</v>
      </c>
      <c r="D889" s="303" t="s">
        <v>2646</v>
      </c>
      <c r="E889" s="304" t="s">
        <v>4266</v>
      </c>
      <c r="F889" s="304" t="s">
        <v>457</v>
      </c>
      <c r="G889" s="304" t="s">
        <v>597</v>
      </c>
      <c r="H889" s="304" t="s">
        <v>598</v>
      </c>
      <c r="I889" s="303" t="s">
        <v>599</v>
      </c>
      <c r="J889" s="305" t="s">
        <v>3020</v>
      </c>
      <c r="K889" s="306">
        <v>2072919</v>
      </c>
      <c r="L889" s="268" t="s">
        <v>563</v>
      </c>
      <c r="M889" s="268"/>
      <c r="N889" s="268"/>
      <c r="O889" s="268"/>
      <c r="P889" s="270"/>
      <c r="Q889" s="270"/>
      <c r="R889" s="270"/>
      <c r="S889" s="271"/>
      <c r="T889" s="270" t="s">
        <v>600</v>
      </c>
      <c r="U889" s="272" t="s">
        <v>3020</v>
      </c>
      <c r="V889" s="268" t="s">
        <v>602</v>
      </c>
      <c r="W889" s="272"/>
      <c r="X889" s="273">
        <v>2072919</v>
      </c>
      <c r="Y889" s="273">
        <v>2072919</v>
      </c>
      <c r="Z889" s="273">
        <v>0</v>
      </c>
      <c r="AA889" s="273">
        <v>0</v>
      </c>
      <c r="AB889" s="274">
        <v>2072919</v>
      </c>
      <c r="AC889" s="274">
        <v>0</v>
      </c>
      <c r="AD889" s="269"/>
      <c r="AE889" s="269" t="s">
        <v>3021</v>
      </c>
      <c r="AF889"/>
      <c r="AG889"/>
      <c r="AH889"/>
      <c r="AI889"/>
    </row>
    <row r="890" spans="1:35" ht="33.75" x14ac:dyDescent="0.25">
      <c r="A890" s="303" t="s">
        <v>3855</v>
      </c>
      <c r="B890" s="303" t="s">
        <v>2415</v>
      </c>
      <c r="C890" s="303" t="s">
        <v>2416</v>
      </c>
      <c r="D890" s="303" t="s">
        <v>2646</v>
      </c>
      <c r="E890" s="304" t="s">
        <v>4268</v>
      </c>
      <c r="F890" s="304" t="s">
        <v>457</v>
      </c>
      <c r="G890" s="304" t="s">
        <v>597</v>
      </c>
      <c r="H890" s="304" t="s">
        <v>598</v>
      </c>
      <c r="I890" s="303" t="s">
        <v>599</v>
      </c>
      <c r="J890" s="305" t="s">
        <v>3020</v>
      </c>
      <c r="K890" s="306">
        <v>2072919</v>
      </c>
      <c r="L890" s="268" t="s">
        <v>563</v>
      </c>
      <c r="M890" s="268"/>
      <c r="N890" s="268"/>
      <c r="O890" s="268"/>
      <c r="P890" s="270"/>
      <c r="Q890" s="270"/>
      <c r="R890" s="270"/>
      <c r="S890" s="271"/>
      <c r="T890" s="270" t="s">
        <v>600</v>
      </c>
      <c r="U890" s="272" t="s">
        <v>3020</v>
      </c>
      <c r="V890" s="268" t="s">
        <v>602</v>
      </c>
      <c r="W890" s="272"/>
      <c r="X890" s="273">
        <v>2072919</v>
      </c>
      <c r="Y890" s="273">
        <v>2072919</v>
      </c>
      <c r="Z890" s="273">
        <v>0</v>
      </c>
      <c r="AA890" s="273">
        <v>0</v>
      </c>
      <c r="AB890" s="274">
        <v>2072919</v>
      </c>
      <c r="AC890" s="274">
        <v>0</v>
      </c>
      <c r="AD890" s="269"/>
      <c r="AE890" s="269" t="s">
        <v>3021</v>
      </c>
      <c r="AF890"/>
      <c r="AG890"/>
      <c r="AH890"/>
      <c r="AI890"/>
    </row>
    <row r="891" spans="1:35" ht="33.75" x14ac:dyDescent="0.25">
      <c r="A891" s="303" t="s">
        <v>3857</v>
      </c>
      <c r="B891" s="303" t="s">
        <v>2415</v>
      </c>
      <c r="C891" s="303" t="s">
        <v>2416</v>
      </c>
      <c r="D891" s="303" t="s">
        <v>2646</v>
      </c>
      <c r="E891" s="304" t="s">
        <v>4270</v>
      </c>
      <c r="F891" s="304" t="s">
        <v>457</v>
      </c>
      <c r="G891" s="304" t="s">
        <v>597</v>
      </c>
      <c r="H891" s="304" t="s">
        <v>598</v>
      </c>
      <c r="I891" s="303" t="s">
        <v>599</v>
      </c>
      <c r="J891" s="305" t="s">
        <v>3020</v>
      </c>
      <c r="K891" s="306">
        <v>2072919</v>
      </c>
      <c r="L891" s="268" t="s">
        <v>563</v>
      </c>
      <c r="M891" s="268"/>
      <c r="N891" s="268"/>
      <c r="O891" s="268"/>
      <c r="P891" s="270"/>
      <c r="Q891" s="270"/>
      <c r="R891" s="270"/>
      <c r="S891" s="271"/>
      <c r="T891" s="270" t="s">
        <v>600</v>
      </c>
      <c r="U891" s="272" t="s">
        <v>3020</v>
      </c>
      <c r="V891" s="268" t="s">
        <v>602</v>
      </c>
      <c r="W891" s="272"/>
      <c r="X891" s="273">
        <v>2072919</v>
      </c>
      <c r="Y891" s="273">
        <v>2072919</v>
      </c>
      <c r="Z891" s="273">
        <v>0</v>
      </c>
      <c r="AA891" s="273">
        <v>0</v>
      </c>
      <c r="AB891" s="274">
        <v>2072919</v>
      </c>
      <c r="AC891" s="274">
        <v>0</v>
      </c>
      <c r="AD891" s="269"/>
      <c r="AE891" s="269" t="s">
        <v>3021</v>
      </c>
      <c r="AF891"/>
      <c r="AG891"/>
      <c r="AH891"/>
      <c r="AI891"/>
    </row>
    <row r="892" spans="1:35" ht="33.75" x14ac:dyDescent="0.25">
      <c r="A892" s="303" t="s">
        <v>3859</v>
      </c>
      <c r="B892" s="303" t="s">
        <v>2415</v>
      </c>
      <c r="C892" s="303" t="s">
        <v>2416</v>
      </c>
      <c r="D892" s="303" t="s">
        <v>2646</v>
      </c>
      <c r="E892" s="304" t="s">
        <v>4272</v>
      </c>
      <c r="F892" s="304" t="s">
        <v>457</v>
      </c>
      <c r="G892" s="304" t="s">
        <v>597</v>
      </c>
      <c r="H892" s="304" t="s">
        <v>598</v>
      </c>
      <c r="I892" s="303" t="s">
        <v>599</v>
      </c>
      <c r="J892" s="305" t="s">
        <v>3020</v>
      </c>
      <c r="K892" s="306">
        <v>2072919</v>
      </c>
      <c r="L892" s="268" t="s">
        <v>563</v>
      </c>
      <c r="M892" s="268"/>
      <c r="N892" s="268"/>
      <c r="O892" s="268"/>
      <c r="P892" s="270"/>
      <c r="Q892" s="270"/>
      <c r="R892" s="270"/>
      <c r="S892" s="271"/>
      <c r="T892" s="270" t="s">
        <v>600</v>
      </c>
      <c r="U892" s="272" t="s">
        <v>3020</v>
      </c>
      <c r="V892" s="268" t="s">
        <v>602</v>
      </c>
      <c r="W892" s="272"/>
      <c r="X892" s="273">
        <v>2072919</v>
      </c>
      <c r="Y892" s="273">
        <v>2072919</v>
      </c>
      <c r="Z892" s="273">
        <v>0</v>
      </c>
      <c r="AA892" s="273">
        <v>0</v>
      </c>
      <c r="AB892" s="274">
        <v>2072919</v>
      </c>
      <c r="AC892" s="274">
        <v>0</v>
      </c>
      <c r="AD892" s="269"/>
      <c r="AE892" s="269" t="s">
        <v>3021</v>
      </c>
      <c r="AF892"/>
      <c r="AG892"/>
      <c r="AH892"/>
      <c r="AI892"/>
    </row>
    <row r="893" spans="1:35" ht="33.75" x14ac:dyDescent="0.25">
      <c r="A893" s="303" t="s">
        <v>3861</v>
      </c>
      <c r="B893" s="303" t="s">
        <v>2415</v>
      </c>
      <c r="C893" s="303" t="s">
        <v>2416</v>
      </c>
      <c r="D893" s="303" t="s">
        <v>2646</v>
      </c>
      <c r="E893" s="304" t="s">
        <v>4274</v>
      </c>
      <c r="F893" s="304" t="s">
        <v>457</v>
      </c>
      <c r="G893" s="304" t="s">
        <v>597</v>
      </c>
      <c r="H893" s="304" t="s">
        <v>598</v>
      </c>
      <c r="I893" s="303" t="s">
        <v>599</v>
      </c>
      <c r="J893" s="305" t="s">
        <v>3020</v>
      </c>
      <c r="K893" s="306">
        <v>2072919</v>
      </c>
      <c r="L893" s="268" t="s">
        <v>563</v>
      </c>
      <c r="M893" s="268"/>
      <c r="N893" s="268"/>
      <c r="O893" s="268"/>
      <c r="P893" s="270"/>
      <c r="Q893" s="270"/>
      <c r="R893" s="270"/>
      <c r="S893" s="271"/>
      <c r="T893" s="270" t="s">
        <v>600</v>
      </c>
      <c r="U893" s="272" t="s">
        <v>3020</v>
      </c>
      <c r="V893" s="268" t="s">
        <v>602</v>
      </c>
      <c r="W893" s="272"/>
      <c r="X893" s="273">
        <v>2072919</v>
      </c>
      <c r="Y893" s="273">
        <v>2072919</v>
      </c>
      <c r="Z893" s="273">
        <v>0</v>
      </c>
      <c r="AA893" s="273">
        <v>0</v>
      </c>
      <c r="AB893" s="274">
        <v>2072919</v>
      </c>
      <c r="AC893" s="274">
        <v>0</v>
      </c>
      <c r="AD893" s="269"/>
      <c r="AE893" s="269" t="s">
        <v>3021</v>
      </c>
      <c r="AF893"/>
      <c r="AG893"/>
      <c r="AH893"/>
      <c r="AI893"/>
    </row>
    <row r="894" spans="1:35" ht="33.75" x14ac:dyDescent="0.25">
      <c r="A894" s="303" t="s">
        <v>3863</v>
      </c>
      <c r="B894" s="303" t="s">
        <v>2415</v>
      </c>
      <c r="C894" s="303" t="s">
        <v>2416</v>
      </c>
      <c r="D894" s="303" t="s">
        <v>2646</v>
      </c>
      <c r="E894" s="304" t="s">
        <v>4276</v>
      </c>
      <c r="F894" s="304" t="s">
        <v>457</v>
      </c>
      <c r="G894" s="304" t="s">
        <v>597</v>
      </c>
      <c r="H894" s="304" t="s">
        <v>598</v>
      </c>
      <c r="I894" s="303" t="s">
        <v>599</v>
      </c>
      <c r="J894" s="305" t="s">
        <v>3020</v>
      </c>
      <c r="K894" s="306">
        <v>2072919</v>
      </c>
      <c r="L894" s="268" t="s">
        <v>563</v>
      </c>
      <c r="M894" s="268"/>
      <c r="N894" s="268"/>
      <c r="O894" s="268"/>
      <c r="P894" s="270"/>
      <c r="Q894" s="270"/>
      <c r="R894" s="270"/>
      <c r="S894" s="271"/>
      <c r="T894" s="270" t="s">
        <v>600</v>
      </c>
      <c r="U894" s="272" t="s">
        <v>3020</v>
      </c>
      <c r="V894" s="268" t="s">
        <v>602</v>
      </c>
      <c r="W894" s="272"/>
      <c r="X894" s="273">
        <v>2072919</v>
      </c>
      <c r="Y894" s="273">
        <v>2072919</v>
      </c>
      <c r="Z894" s="273">
        <v>0</v>
      </c>
      <c r="AA894" s="273">
        <v>0</v>
      </c>
      <c r="AB894" s="274">
        <v>2072919</v>
      </c>
      <c r="AC894" s="274">
        <v>0</v>
      </c>
      <c r="AD894" s="269"/>
      <c r="AE894" s="269" t="s">
        <v>3021</v>
      </c>
      <c r="AF894"/>
      <c r="AG894"/>
      <c r="AH894"/>
      <c r="AI894"/>
    </row>
    <row r="895" spans="1:35" ht="33.75" x14ac:dyDescent="0.25">
      <c r="A895" s="303" t="s">
        <v>3865</v>
      </c>
      <c r="B895" s="303" t="s">
        <v>2415</v>
      </c>
      <c r="C895" s="303" t="s">
        <v>2416</v>
      </c>
      <c r="D895" s="303" t="s">
        <v>2646</v>
      </c>
      <c r="E895" s="304" t="s">
        <v>4278</v>
      </c>
      <c r="F895" s="304" t="s">
        <v>457</v>
      </c>
      <c r="G895" s="304" t="s">
        <v>597</v>
      </c>
      <c r="H895" s="304" t="s">
        <v>598</v>
      </c>
      <c r="I895" s="303" t="s">
        <v>599</v>
      </c>
      <c r="J895" s="305" t="s">
        <v>3020</v>
      </c>
      <c r="K895" s="306">
        <v>2072919</v>
      </c>
      <c r="L895" s="268" t="s">
        <v>563</v>
      </c>
      <c r="M895" s="268"/>
      <c r="N895" s="268"/>
      <c r="O895" s="268"/>
      <c r="P895" s="270"/>
      <c r="Q895" s="270"/>
      <c r="R895" s="270"/>
      <c r="S895" s="271"/>
      <c r="T895" s="270" t="s">
        <v>600</v>
      </c>
      <c r="U895" s="272" t="s">
        <v>3020</v>
      </c>
      <c r="V895" s="268" t="s">
        <v>602</v>
      </c>
      <c r="W895" s="272"/>
      <c r="X895" s="273">
        <v>2072919</v>
      </c>
      <c r="Y895" s="273">
        <v>2072919</v>
      </c>
      <c r="Z895" s="273">
        <v>0</v>
      </c>
      <c r="AA895" s="273">
        <v>0</v>
      </c>
      <c r="AB895" s="274">
        <v>2072919</v>
      </c>
      <c r="AC895" s="274">
        <v>0</v>
      </c>
      <c r="AD895" s="269"/>
      <c r="AE895" s="269" t="s">
        <v>3021</v>
      </c>
      <c r="AF895"/>
      <c r="AG895"/>
      <c r="AH895"/>
      <c r="AI895"/>
    </row>
    <row r="896" spans="1:35" ht="33.75" x14ac:dyDescent="0.25">
      <c r="A896" s="303" t="s">
        <v>3867</v>
      </c>
      <c r="B896" s="303" t="s">
        <v>2415</v>
      </c>
      <c r="C896" s="303" t="s">
        <v>2416</v>
      </c>
      <c r="D896" s="303" t="s">
        <v>2646</v>
      </c>
      <c r="E896" s="304" t="s">
        <v>4280</v>
      </c>
      <c r="F896" s="304" t="s">
        <v>457</v>
      </c>
      <c r="G896" s="304" t="s">
        <v>597</v>
      </c>
      <c r="H896" s="304" t="s">
        <v>598</v>
      </c>
      <c r="I896" s="303" t="s">
        <v>599</v>
      </c>
      <c r="J896" s="305" t="s">
        <v>3020</v>
      </c>
      <c r="K896" s="306">
        <v>2072919</v>
      </c>
      <c r="L896" s="268" t="s">
        <v>563</v>
      </c>
      <c r="M896" s="268"/>
      <c r="N896" s="268"/>
      <c r="O896" s="268"/>
      <c r="P896" s="270"/>
      <c r="Q896" s="270"/>
      <c r="R896" s="270"/>
      <c r="S896" s="271"/>
      <c r="T896" s="270" t="s">
        <v>600</v>
      </c>
      <c r="U896" s="272" t="s">
        <v>3020</v>
      </c>
      <c r="V896" s="268" t="s">
        <v>602</v>
      </c>
      <c r="W896" s="272"/>
      <c r="X896" s="273">
        <v>2072919</v>
      </c>
      <c r="Y896" s="273">
        <v>2072919</v>
      </c>
      <c r="Z896" s="273">
        <v>0</v>
      </c>
      <c r="AA896" s="273">
        <v>0</v>
      </c>
      <c r="AB896" s="274">
        <v>2072919</v>
      </c>
      <c r="AC896" s="274">
        <v>0</v>
      </c>
      <c r="AD896" s="269"/>
      <c r="AE896" s="269" t="s">
        <v>3021</v>
      </c>
      <c r="AF896"/>
      <c r="AG896"/>
      <c r="AH896"/>
      <c r="AI896"/>
    </row>
    <row r="897" spans="1:35" ht="33.75" x14ac:dyDescent="0.25">
      <c r="A897" s="303" t="s">
        <v>3869</v>
      </c>
      <c r="B897" s="303" t="s">
        <v>2415</v>
      </c>
      <c r="C897" s="303" t="s">
        <v>2416</v>
      </c>
      <c r="D897" s="303" t="s">
        <v>2646</v>
      </c>
      <c r="E897" s="304" t="s">
        <v>4282</v>
      </c>
      <c r="F897" s="304" t="s">
        <v>457</v>
      </c>
      <c r="G897" s="304" t="s">
        <v>597</v>
      </c>
      <c r="H897" s="304" t="s">
        <v>598</v>
      </c>
      <c r="I897" s="303" t="s">
        <v>599</v>
      </c>
      <c r="J897" s="305" t="s">
        <v>3020</v>
      </c>
      <c r="K897" s="306">
        <v>2072919</v>
      </c>
      <c r="L897" s="268" t="s">
        <v>563</v>
      </c>
      <c r="M897" s="268"/>
      <c r="N897" s="268"/>
      <c r="O897" s="268"/>
      <c r="P897" s="270"/>
      <c r="Q897" s="270"/>
      <c r="R897" s="270"/>
      <c r="S897" s="271"/>
      <c r="T897" s="270" t="s">
        <v>600</v>
      </c>
      <c r="U897" s="272" t="s">
        <v>3020</v>
      </c>
      <c r="V897" s="268" t="s">
        <v>602</v>
      </c>
      <c r="W897" s="272"/>
      <c r="X897" s="273">
        <v>2072919</v>
      </c>
      <c r="Y897" s="273">
        <v>2072919</v>
      </c>
      <c r="Z897" s="273">
        <v>0</v>
      </c>
      <c r="AA897" s="273">
        <v>0</v>
      </c>
      <c r="AB897" s="274">
        <v>2072919</v>
      </c>
      <c r="AC897" s="274">
        <v>0</v>
      </c>
      <c r="AD897" s="269"/>
      <c r="AE897" s="269" t="s">
        <v>3021</v>
      </c>
      <c r="AF897"/>
      <c r="AG897"/>
      <c r="AH897"/>
      <c r="AI897"/>
    </row>
    <row r="898" spans="1:35" ht="33.75" x14ac:dyDescent="0.25">
      <c r="A898" s="303" t="s">
        <v>3871</v>
      </c>
      <c r="B898" s="303" t="s">
        <v>2415</v>
      </c>
      <c r="C898" s="303" t="s">
        <v>2416</v>
      </c>
      <c r="D898" s="303" t="s">
        <v>2646</v>
      </c>
      <c r="E898" s="304" t="s">
        <v>4284</v>
      </c>
      <c r="F898" s="304" t="s">
        <v>457</v>
      </c>
      <c r="G898" s="304" t="s">
        <v>597</v>
      </c>
      <c r="H898" s="304" t="s">
        <v>598</v>
      </c>
      <c r="I898" s="303" t="s">
        <v>599</v>
      </c>
      <c r="J898" s="305" t="s">
        <v>3020</v>
      </c>
      <c r="K898" s="306">
        <v>2072919</v>
      </c>
      <c r="L898" s="268" t="s">
        <v>563</v>
      </c>
      <c r="M898" s="268"/>
      <c r="N898" s="268"/>
      <c r="O898" s="268"/>
      <c r="P898" s="270"/>
      <c r="Q898" s="270"/>
      <c r="R898" s="270"/>
      <c r="S898" s="271"/>
      <c r="T898" s="270" t="s">
        <v>600</v>
      </c>
      <c r="U898" s="272" t="s">
        <v>3020</v>
      </c>
      <c r="V898" s="268" t="s">
        <v>602</v>
      </c>
      <c r="W898" s="272"/>
      <c r="X898" s="273">
        <v>2072919</v>
      </c>
      <c r="Y898" s="273">
        <v>2072919</v>
      </c>
      <c r="Z898" s="273">
        <v>0</v>
      </c>
      <c r="AA898" s="273">
        <v>0</v>
      </c>
      <c r="AB898" s="274">
        <v>2072919</v>
      </c>
      <c r="AC898" s="274">
        <v>0</v>
      </c>
      <c r="AD898" s="269"/>
      <c r="AE898" s="269" t="s">
        <v>3021</v>
      </c>
      <c r="AF898"/>
      <c r="AG898"/>
      <c r="AH898"/>
      <c r="AI898"/>
    </row>
    <row r="899" spans="1:35" ht="33.75" x14ac:dyDescent="0.25">
      <c r="A899" s="303" t="s">
        <v>3873</v>
      </c>
      <c r="B899" s="303" t="s">
        <v>2415</v>
      </c>
      <c r="C899" s="303" t="s">
        <v>2416</v>
      </c>
      <c r="D899" s="303" t="s">
        <v>2646</v>
      </c>
      <c r="E899" s="304" t="s">
        <v>4286</v>
      </c>
      <c r="F899" s="304" t="s">
        <v>457</v>
      </c>
      <c r="G899" s="304" t="s">
        <v>597</v>
      </c>
      <c r="H899" s="304" t="s">
        <v>598</v>
      </c>
      <c r="I899" s="303" t="s">
        <v>599</v>
      </c>
      <c r="J899" s="305" t="s">
        <v>3020</v>
      </c>
      <c r="K899" s="306">
        <v>2072919</v>
      </c>
      <c r="L899" s="268" t="s">
        <v>563</v>
      </c>
      <c r="M899" s="268"/>
      <c r="N899" s="268"/>
      <c r="O899" s="268"/>
      <c r="P899" s="270"/>
      <c r="Q899" s="270"/>
      <c r="R899" s="270"/>
      <c r="S899" s="271"/>
      <c r="T899" s="270" t="s">
        <v>600</v>
      </c>
      <c r="U899" s="272" t="s">
        <v>3020</v>
      </c>
      <c r="V899" s="268" t="s">
        <v>602</v>
      </c>
      <c r="W899" s="272"/>
      <c r="X899" s="273">
        <v>2072919</v>
      </c>
      <c r="Y899" s="273">
        <v>2072919</v>
      </c>
      <c r="Z899" s="273">
        <v>0</v>
      </c>
      <c r="AA899" s="273">
        <v>0</v>
      </c>
      <c r="AB899" s="274">
        <v>2072919</v>
      </c>
      <c r="AC899" s="274">
        <v>0</v>
      </c>
      <c r="AD899" s="269"/>
      <c r="AE899" s="269" t="s">
        <v>3021</v>
      </c>
      <c r="AF899"/>
      <c r="AG899"/>
      <c r="AH899"/>
      <c r="AI899"/>
    </row>
    <row r="900" spans="1:35" ht="33.75" x14ac:dyDescent="0.25">
      <c r="A900" s="303" t="s">
        <v>3875</v>
      </c>
      <c r="B900" s="303" t="s">
        <v>2415</v>
      </c>
      <c r="C900" s="303" t="s">
        <v>2416</v>
      </c>
      <c r="D900" s="303" t="s">
        <v>2646</v>
      </c>
      <c r="E900" s="304" t="s">
        <v>4288</v>
      </c>
      <c r="F900" s="304" t="s">
        <v>457</v>
      </c>
      <c r="G900" s="304" t="s">
        <v>597</v>
      </c>
      <c r="H900" s="304" t="s">
        <v>598</v>
      </c>
      <c r="I900" s="303" t="s">
        <v>599</v>
      </c>
      <c r="J900" s="305" t="s">
        <v>3020</v>
      </c>
      <c r="K900" s="306">
        <v>2072919</v>
      </c>
      <c r="L900" s="268" t="s">
        <v>563</v>
      </c>
      <c r="M900" s="268"/>
      <c r="N900" s="268"/>
      <c r="O900" s="268"/>
      <c r="P900" s="270"/>
      <c r="Q900" s="270"/>
      <c r="R900" s="270"/>
      <c r="S900" s="271"/>
      <c r="T900" s="270" t="s">
        <v>600</v>
      </c>
      <c r="U900" s="272" t="s">
        <v>3020</v>
      </c>
      <c r="V900" s="268" t="s">
        <v>602</v>
      </c>
      <c r="W900" s="272"/>
      <c r="X900" s="273">
        <v>2072919</v>
      </c>
      <c r="Y900" s="273">
        <v>2072919</v>
      </c>
      <c r="Z900" s="273">
        <v>0</v>
      </c>
      <c r="AA900" s="273">
        <v>0</v>
      </c>
      <c r="AB900" s="274">
        <v>2072919</v>
      </c>
      <c r="AC900" s="274">
        <v>0</v>
      </c>
      <c r="AD900" s="269"/>
      <c r="AE900" s="269" t="s">
        <v>3021</v>
      </c>
      <c r="AF900"/>
      <c r="AG900"/>
      <c r="AH900"/>
      <c r="AI900"/>
    </row>
    <row r="901" spans="1:35" ht="33.75" x14ac:dyDescent="0.25">
      <c r="A901" s="303" t="s">
        <v>3877</v>
      </c>
      <c r="B901" s="303" t="s">
        <v>2415</v>
      </c>
      <c r="C901" s="303" t="s">
        <v>2416</v>
      </c>
      <c r="D901" s="303" t="s">
        <v>2646</v>
      </c>
      <c r="E901" s="304" t="s">
        <v>4290</v>
      </c>
      <c r="F901" s="304" t="s">
        <v>457</v>
      </c>
      <c r="G901" s="304" t="s">
        <v>597</v>
      </c>
      <c r="H901" s="304" t="s">
        <v>598</v>
      </c>
      <c r="I901" s="303" t="s">
        <v>599</v>
      </c>
      <c r="J901" s="305" t="s">
        <v>3020</v>
      </c>
      <c r="K901" s="306">
        <v>2072919</v>
      </c>
      <c r="L901" s="268" t="s">
        <v>563</v>
      </c>
      <c r="M901" s="268"/>
      <c r="N901" s="268"/>
      <c r="O901" s="268"/>
      <c r="P901" s="270"/>
      <c r="Q901" s="270"/>
      <c r="R901" s="270"/>
      <c r="S901" s="271"/>
      <c r="T901" s="270" t="s">
        <v>600</v>
      </c>
      <c r="U901" s="272" t="s">
        <v>3020</v>
      </c>
      <c r="V901" s="268" t="s">
        <v>602</v>
      </c>
      <c r="W901" s="272"/>
      <c r="X901" s="273">
        <v>2072919</v>
      </c>
      <c r="Y901" s="273">
        <v>2072919</v>
      </c>
      <c r="Z901" s="273">
        <v>0</v>
      </c>
      <c r="AA901" s="273">
        <v>0</v>
      </c>
      <c r="AB901" s="274">
        <v>2072919</v>
      </c>
      <c r="AC901" s="274">
        <v>0</v>
      </c>
      <c r="AD901" s="269"/>
      <c r="AE901" s="269" t="s">
        <v>3021</v>
      </c>
      <c r="AF901"/>
      <c r="AG901"/>
      <c r="AH901"/>
      <c r="AI901"/>
    </row>
    <row r="902" spans="1:35" ht="33.75" x14ac:dyDescent="0.25">
      <c r="A902" s="303" t="s">
        <v>3879</v>
      </c>
      <c r="B902" s="303" t="s">
        <v>2415</v>
      </c>
      <c r="C902" s="303" t="s">
        <v>2416</v>
      </c>
      <c r="D902" s="303" t="s">
        <v>2646</v>
      </c>
      <c r="E902" s="304" t="s">
        <v>4292</v>
      </c>
      <c r="F902" s="304" t="s">
        <v>457</v>
      </c>
      <c r="G902" s="304" t="s">
        <v>597</v>
      </c>
      <c r="H902" s="304" t="s">
        <v>598</v>
      </c>
      <c r="I902" s="303" t="s">
        <v>599</v>
      </c>
      <c r="J902" s="305" t="s">
        <v>3020</v>
      </c>
      <c r="K902" s="306">
        <v>2072919</v>
      </c>
      <c r="L902" s="268" t="s">
        <v>563</v>
      </c>
      <c r="M902" s="268"/>
      <c r="N902" s="268"/>
      <c r="O902" s="268"/>
      <c r="P902" s="270"/>
      <c r="Q902" s="270"/>
      <c r="R902" s="270"/>
      <c r="S902" s="271"/>
      <c r="T902" s="270" t="s">
        <v>600</v>
      </c>
      <c r="U902" s="272" t="s">
        <v>3020</v>
      </c>
      <c r="V902" s="268" t="s">
        <v>602</v>
      </c>
      <c r="W902" s="272"/>
      <c r="X902" s="273">
        <v>2072919</v>
      </c>
      <c r="Y902" s="273">
        <v>2072919</v>
      </c>
      <c r="Z902" s="273">
        <v>0</v>
      </c>
      <c r="AA902" s="273">
        <v>0</v>
      </c>
      <c r="AB902" s="274">
        <v>2072919</v>
      </c>
      <c r="AC902" s="274">
        <v>0</v>
      </c>
      <c r="AD902" s="269"/>
      <c r="AE902" s="269" t="s">
        <v>3021</v>
      </c>
      <c r="AF902"/>
      <c r="AG902"/>
      <c r="AH902"/>
      <c r="AI902"/>
    </row>
    <row r="903" spans="1:35" ht="33.75" x14ac:dyDescent="0.25">
      <c r="A903" s="303" t="s">
        <v>3881</v>
      </c>
      <c r="B903" s="303" t="s">
        <v>2415</v>
      </c>
      <c r="C903" s="303" t="s">
        <v>2416</v>
      </c>
      <c r="D903" s="303" t="s">
        <v>2646</v>
      </c>
      <c r="E903" s="304" t="s">
        <v>4294</v>
      </c>
      <c r="F903" s="304" t="s">
        <v>457</v>
      </c>
      <c r="G903" s="304" t="s">
        <v>597</v>
      </c>
      <c r="H903" s="304" t="s">
        <v>598</v>
      </c>
      <c r="I903" s="303" t="s">
        <v>599</v>
      </c>
      <c r="J903" s="305" t="s">
        <v>3020</v>
      </c>
      <c r="K903" s="306">
        <v>2072919</v>
      </c>
      <c r="L903" s="268" t="s">
        <v>563</v>
      </c>
      <c r="M903" s="268"/>
      <c r="N903" s="268"/>
      <c r="O903" s="268"/>
      <c r="P903" s="270"/>
      <c r="Q903" s="270"/>
      <c r="R903" s="270"/>
      <c r="S903" s="271"/>
      <c r="T903" s="270" t="s">
        <v>600</v>
      </c>
      <c r="U903" s="272" t="s">
        <v>3020</v>
      </c>
      <c r="V903" s="268" t="s">
        <v>602</v>
      </c>
      <c r="W903" s="272"/>
      <c r="X903" s="273">
        <v>2072919</v>
      </c>
      <c r="Y903" s="273">
        <v>2072919</v>
      </c>
      <c r="Z903" s="273">
        <v>0</v>
      </c>
      <c r="AA903" s="273">
        <v>0</v>
      </c>
      <c r="AB903" s="274">
        <v>2072919</v>
      </c>
      <c r="AC903" s="274">
        <v>0</v>
      </c>
      <c r="AD903" s="269"/>
      <c r="AE903" s="269" t="s">
        <v>3021</v>
      </c>
      <c r="AF903"/>
      <c r="AG903"/>
      <c r="AH903"/>
      <c r="AI903"/>
    </row>
    <row r="904" spans="1:35" ht="33.75" x14ac:dyDescent="0.25">
      <c r="A904" s="303" t="s">
        <v>3883</v>
      </c>
      <c r="B904" s="303" t="s">
        <v>2415</v>
      </c>
      <c r="C904" s="303" t="s">
        <v>2416</v>
      </c>
      <c r="D904" s="303" t="s">
        <v>2646</v>
      </c>
      <c r="E904" s="304" t="s">
        <v>4296</v>
      </c>
      <c r="F904" s="304" t="s">
        <v>457</v>
      </c>
      <c r="G904" s="304" t="s">
        <v>597</v>
      </c>
      <c r="H904" s="304" t="s">
        <v>598</v>
      </c>
      <c r="I904" s="303" t="s">
        <v>599</v>
      </c>
      <c r="J904" s="305" t="s">
        <v>3020</v>
      </c>
      <c r="K904" s="306">
        <v>2072919</v>
      </c>
      <c r="L904" s="268" t="s">
        <v>563</v>
      </c>
      <c r="M904" s="268"/>
      <c r="N904" s="268"/>
      <c r="O904" s="268"/>
      <c r="P904" s="270"/>
      <c r="Q904" s="270"/>
      <c r="R904" s="270"/>
      <c r="S904" s="271"/>
      <c r="T904" s="270" t="s">
        <v>600</v>
      </c>
      <c r="U904" s="272" t="s">
        <v>3020</v>
      </c>
      <c r="V904" s="268" t="s">
        <v>602</v>
      </c>
      <c r="W904" s="272"/>
      <c r="X904" s="273">
        <v>2072919</v>
      </c>
      <c r="Y904" s="273">
        <v>2072919</v>
      </c>
      <c r="Z904" s="273">
        <v>0</v>
      </c>
      <c r="AA904" s="273">
        <v>0</v>
      </c>
      <c r="AB904" s="274">
        <v>2072919</v>
      </c>
      <c r="AC904" s="274">
        <v>0</v>
      </c>
      <c r="AD904" s="269"/>
      <c r="AE904" s="269" t="s">
        <v>3021</v>
      </c>
      <c r="AF904"/>
      <c r="AG904"/>
      <c r="AH904"/>
      <c r="AI904"/>
    </row>
    <row r="905" spans="1:35" ht="33.75" x14ac:dyDescent="0.25">
      <c r="A905" s="303" t="s">
        <v>3885</v>
      </c>
      <c r="B905" s="303" t="s">
        <v>2415</v>
      </c>
      <c r="C905" s="303" t="s">
        <v>2416</v>
      </c>
      <c r="D905" s="303" t="s">
        <v>2646</v>
      </c>
      <c r="E905" s="304" t="s">
        <v>4298</v>
      </c>
      <c r="F905" s="304" t="s">
        <v>457</v>
      </c>
      <c r="G905" s="304" t="s">
        <v>597</v>
      </c>
      <c r="H905" s="304" t="s">
        <v>598</v>
      </c>
      <c r="I905" s="303" t="s">
        <v>599</v>
      </c>
      <c r="J905" s="305" t="s">
        <v>3020</v>
      </c>
      <c r="K905" s="306">
        <v>2072919</v>
      </c>
      <c r="L905" s="268" t="s">
        <v>563</v>
      </c>
      <c r="M905" s="268"/>
      <c r="N905" s="268"/>
      <c r="O905" s="268"/>
      <c r="P905" s="270"/>
      <c r="Q905" s="270"/>
      <c r="R905" s="270"/>
      <c r="S905" s="271"/>
      <c r="T905" s="270" t="s">
        <v>600</v>
      </c>
      <c r="U905" s="272" t="s">
        <v>3020</v>
      </c>
      <c r="V905" s="268" t="s">
        <v>602</v>
      </c>
      <c r="W905" s="272"/>
      <c r="X905" s="273">
        <v>2072919</v>
      </c>
      <c r="Y905" s="273">
        <v>2072919</v>
      </c>
      <c r="Z905" s="273">
        <v>0</v>
      </c>
      <c r="AA905" s="273">
        <v>0</v>
      </c>
      <c r="AB905" s="274">
        <v>2072919</v>
      </c>
      <c r="AC905" s="274">
        <v>0</v>
      </c>
      <c r="AD905" s="269"/>
      <c r="AE905" s="269" t="s">
        <v>3021</v>
      </c>
      <c r="AF905"/>
      <c r="AG905"/>
      <c r="AH905"/>
      <c r="AI905"/>
    </row>
    <row r="906" spans="1:35" ht="33.75" x14ac:dyDescent="0.25">
      <c r="A906" s="303" t="s">
        <v>3887</v>
      </c>
      <c r="B906" s="303" t="s">
        <v>2415</v>
      </c>
      <c r="C906" s="303" t="s">
        <v>2416</v>
      </c>
      <c r="D906" s="303" t="s">
        <v>2646</v>
      </c>
      <c r="E906" s="304" t="s">
        <v>4300</v>
      </c>
      <c r="F906" s="304" t="s">
        <v>457</v>
      </c>
      <c r="G906" s="304" t="s">
        <v>597</v>
      </c>
      <c r="H906" s="304" t="s">
        <v>598</v>
      </c>
      <c r="I906" s="303" t="s">
        <v>599</v>
      </c>
      <c r="J906" s="305" t="s">
        <v>3020</v>
      </c>
      <c r="K906" s="306">
        <v>2072919</v>
      </c>
      <c r="L906" s="268" t="s">
        <v>563</v>
      </c>
      <c r="M906" s="268"/>
      <c r="N906" s="268"/>
      <c r="O906" s="268"/>
      <c r="P906" s="270"/>
      <c r="Q906" s="270"/>
      <c r="R906" s="270"/>
      <c r="S906" s="271"/>
      <c r="T906" s="270" t="s">
        <v>600</v>
      </c>
      <c r="U906" s="272" t="s">
        <v>3020</v>
      </c>
      <c r="V906" s="268" t="s">
        <v>602</v>
      </c>
      <c r="W906" s="272"/>
      <c r="X906" s="273">
        <v>2072919</v>
      </c>
      <c r="Y906" s="273">
        <v>2072919</v>
      </c>
      <c r="Z906" s="273">
        <v>0</v>
      </c>
      <c r="AA906" s="273">
        <v>0</v>
      </c>
      <c r="AB906" s="274">
        <v>2072919</v>
      </c>
      <c r="AC906" s="274">
        <v>0</v>
      </c>
      <c r="AD906" s="269"/>
      <c r="AE906" s="269" t="s">
        <v>3021</v>
      </c>
      <c r="AF906"/>
      <c r="AG906"/>
      <c r="AH906"/>
      <c r="AI906"/>
    </row>
    <row r="907" spans="1:35" ht="33.75" x14ac:dyDescent="0.25">
      <c r="A907" s="303" t="s">
        <v>3889</v>
      </c>
      <c r="B907" s="303" t="s">
        <v>2415</v>
      </c>
      <c r="C907" s="303" t="s">
        <v>2416</v>
      </c>
      <c r="D907" s="303" t="s">
        <v>2646</v>
      </c>
      <c r="E907" s="304" t="s">
        <v>4302</v>
      </c>
      <c r="F907" s="304" t="s">
        <v>457</v>
      </c>
      <c r="G907" s="304" t="s">
        <v>597</v>
      </c>
      <c r="H907" s="304" t="s">
        <v>598</v>
      </c>
      <c r="I907" s="303" t="s">
        <v>599</v>
      </c>
      <c r="J907" s="305" t="s">
        <v>3020</v>
      </c>
      <c r="K907" s="306">
        <v>2072919</v>
      </c>
      <c r="L907" s="268" t="s">
        <v>563</v>
      </c>
      <c r="M907" s="268"/>
      <c r="N907" s="268"/>
      <c r="O907" s="268"/>
      <c r="P907" s="270"/>
      <c r="Q907" s="270"/>
      <c r="R907" s="270"/>
      <c r="S907" s="271"/>
      <c r="T907" s="270" t="s">
        <v>600</v>
      </c>
      <c r="U907" s="272" t="s">
        <v>3020</v>
      </c>
      <c r="V907" s="268" t="s">
        <v>602</v>
      </c>
      <c r="W907" s="272"/>
      <c r="X907" s="273">
        <v>2072919</v>
      </c>
      <c r="Y907" s="273">
        <v>2072919</v>
      </c>
      <c r="Z907" s="273">
        <v>0</v>
      </c>
      <c r="AA907" s="273">
        <v>0</v>
      </c>
      <c r="AB907" s="274">
        <v>2072919</v>
      </c>
      <c r="AC907" s="274">
        <v>0</v>
      </c>
      <c r="AD907" s="269"/>
      <c r="AE907" s="269" t="s">
        <v>3021</v>
      </c>
      <c r="AF907"/>
      <c r="AG907"/>
      <c r="AH907"/>
      <c r="AI907"/>
    </row>
    <row r="908" spans="1:35" ht="33.75" x14ac:dyDescent="0.25">
      <c r="A908" s="303" t="s">
        <v>3891</v>
      </c>
      <c r="B908" s="303" t="s">
        <v>2415</v>
      </c>
      <c r="C908" s="303" t="s">
        <v>2416</v>
      </c>
      <c r="D908" s="303" t="s">
        <v>2646</v>
      </c>
      <c r="E908" s="304" t="s">
        <v>4304</v>
      </c>
      <c r="F908" s="304" t="s">
        <v>457</v>
      </c>
      <c r="G908" s="304" t="s">
        <v>597</v>
      </c>
      <c r="H908" s="304" t="s">
        <v>598</v>
      </c>
      <c r="I908" s="303" t="s">
        <v>599</v>
      </c>
      <c r="J908" s="305" t="s">
        <v>3020</v>
      </c>
      <c r="K908" s="306">
        <v>2072919</v>
      </c>
      <c r="L908" s="268" t="s">
        <v>563</v>
      </c>
      <c r="M908" s="268"/>
      <c r="N908" s="268"/>
      <c r="O908" s="268"/>
      <c r="P908" s="270"/>
      <c r="Q908" s="270"/>
      <c r="R908" s="270"/>
      <c r="S908" s="271"/>
      <c r="T908" s="270" t="s">
        <v>600</v>
      </c>
      <c r="U908" s="272" t="s">
        <v>3020</v>
      </c>
      <c r="V908" s="268" t="s">
        <v>602</v>
      </c>
      <c r="W908" s="272"/>
      <c r="X908" s="273">
        <v>2072919</v>
      </c>
      <c r="Y908" s="273">
        <v>2072919</v>
      </c>
      <c r="Z908" s="273">
        <v>0</v>
      </c>
      <c r="AA908" s="273">
        <v>0</v>
      </c>
      <c r="AB908" s="274">
        <v>2072919</v>
      </c>
      <c r="AC908" s="274">
        <v>0</v>
      </c>
      <c r="AD908" s="269"/>
      <c r="AE908" s="269" t="s">
        <v>3021</v>
      </c>
      <c r="AF908"/>
      <c r="AG908"/>
      <c r="AH908"/>
      <c r="AI908"/>
    </row>
    <row r="909" spans="1:35" ht="33.75" x14ac:dyDescent="0.25">
      <c r="A909" s="303" t="s">
        <v>3893</v>
      </c>
      <c r="B909" s="303" t="s">
        <v>2415</v>
      </c>
      <c r="C909" s="303" t="s">
        <v>2416</v>
      </c>
      <c r="D909" s="303" t="s">
        <v>2646</v>
      </c>
      <c r="E909" s="304" t="s">
        <v>4306</v>
      </c>
      <c r="F909" s="304" t="s">
        <v>457</v>
      </c>
      <c r="G909" s="304" t="s">
        <v>597</v>
      </c>
      <c r="H909" s="304" t="s">
        <v>598</v>
      </c>
      <c r="I909" s="303" t="s">
        <v>599</v>
      </c>
      <c r="J909" s="305" t="s">
        <v>3020</v>
      </c>
      <c r="K909" s="306">
        <v>2072919</v>
      </c>
      <c r="L909" s="268" t="s">
        <v>563</v>
      </c>
      <c r="M909" s="268"/>
      <c r="N909" s="268"/>
      <c r="O909" s="268"/>
      <c r="P909" s="270"/>
      <c r="Q909" s="270"/>
      <c r="R909" s="270"/>
      <c r="S909" s="271"/>
      <c r="T909" s="270" t="s">
        <v>600</v>
      </c>
      <c r="U909" s="272" t="s">
        <v>3020</v>
      </c>
      <c r="V909" s="268" t="s">
        <v>602</v>
      </c>
      <c r="W909" s="272"/>
      <c r="X909" s="273">
        <v>2072919</v>
      </c>
      <c r="Y909" s="273">
        <v>2072919</v>
      </c>
      <c r="Z909" s="273">
        <v>0</v>
      </c>
      <c r="AA909" s="273">
        <v>0</v>
      </c>
      <c r="AB909" s="274">
        <v>2072919</v>
      </c>
      <c r="AC909" s="274">
        <v>0</v>
      </c>
      <c r="AD909" s="269"/>
      <c r="AE909" s="269" t="s">
        <v>3021</v>
      </c>
      <c r="AF909"/>
      <c r="AG909"/>
      <c r="AH909"/>
      <c r="AI909"/>
    </row>
    <row r="910" spans="1:35" ht="33.75" x14ac:dyDescent="0.25">
      <c r="A910" s="303" t="s">
        <v>3895</v>
      </c>
      <c r="B910" s="303" t="s">
        <v>2415</v>
      </c>
      <c r="C910" s="303" t="s">
        <v>2416</v>
      </c>
      <c r="D910" s="303" t="s">
        <v>2646</v>
      </c>
      <c r="E910" s="304" t="s">
        <v>4308</v>
      </c>
      <c r="F910" s="304" t="s">
        <v>457</v>
      </c>
      <c r="G910" s="304" t="s">
        <v>597</v>
      </c>
      <c r="H910" s="304" t="s">
        <v>598</v>
      </c>
      <c r="I910" s="303" t="s">
        <v>599</v>
      </c>
      <c r="J910" s="305" t="s">
        <v>3020</v>
      </c>
      <c r="K910" s="306">
        <v>2072919</v>
      </c>
      <c r="L910" s="268" t="s">
        <v>563</v>
      </c>
      <c r="M910" s="268"/>
      <c r="N910" s="268"/>
      <c r="O910" s="268"/>
      <c r="P910" s="270"/>
      <c r="Q910" s="270"/>
      <c r="R910" s="270"/>
      <c r="S910" s="271"/>
      <c r="T910" s="270" t="s">
        <v>600</v>
      </c>
      <c r="U910" s="272" t="s">
        <v>3020</v>
      </c>
      <c r="V910" s="268" t="s">
        <v>602</v>
      </c>
      <c r="W910" s="272"/>
      <c r="X910" s="273">
        <v>2072919</v>
      </c>
      <c r="Y910" s="273">
        <v>2072919</v>
      </c>
      <c r="Z910" s="273">
        <v>0</v>
      </c>
      <c r="AA910" s="273">
        <v>0</v>
      </c>
      <c r="AB910" s="274">
        <v>2072919</v>
      </c>
      <c r="AC910" s="274">
        <v>0</v>
      </c>
      <c r="AD910" s="269"/>
      <c r="AE910" s="269" t="s">
        <v>3021</v>
      </c>
      <c r="AF910"/>
      <c r="AG910"/>
      <c r="AH910"/>
      <c r="AI910"/>
    </row>
    <row r="911" spans="1:35" ht="33.75" x14ac:dyDescent="0.25">
      <c r="A911" s="303" t="s">
        <v>3897</v>
      </c>
      <c r="B911" s="303" t="s">
        <v>2415</v>
      </c>
      <c r="C911" s="303" t="s">
        <v>2416</v>
      </c>
      <c r="D911" s="303" t="s">
        <v>2646</v>
      </c>
      <c r="E911" s="304" t="s">
        <v>4310</v>
      </c>
      <c r="F911" s="304" t="s">
        <v>457</v>
      </c>
      <c r="G911" s="304" t="s">
        <v>597</v>
      </c>
      <c r="H911" s="304" t="s">
        <v>598</v>
      </c>
      <c r="I911" s="303" t="s">
        <v>599</v>
      </c>
      <c r="J911" s="305" t="s">
        <v>3020</v>
      </c>
      <c r="K911" s="306">
        <v>2072919</v>
      </c>
      <c r="L911" s="268" t="s">
        <v>563</v>
      </c>
      <c r="M911" s="268"/>
      <c r="N911" s="268"/>
      <c r="O911" s="268"/>
      <c r="P911" s="270"/>
      <c r="Q911" s="270"/>
      <c r="R911" s="270"/>
      <c r="S911" s="271"/>
      <c r="T911" s="270" t="s">
        <v>600</v>
      </c>
      <c r="U911" s="272" t="s">
        <v>3020</v>
      </c>
      <c r="V911" s="268" t="s">
        <v>602</v>
      </c>
      <c r="W911" s="272"/>
      <c r="X911" s="273">
        <v>2072919</v>
      </c>
      <c r="Y911" s="273">
        <v>2072919</v>
      </c>
      <c r="Z911" s="273">
        <v>0</v>
      </c>
      <c r="AA911" s="273">
        <v>0</v>
      </c>
      <c r="AB911" s="274">
        <v>2072919</v>
      </c>
      <c r="AC911" s="274">
        <v>0</v>
      </c>
      <c r="AD911" s="269"/>
      <c r="AE911" s="269" t="s">
        <v>3021</v>
      </c>
      <c r="AF911"/>
      <c r="AG911"/>
      <c r="AH911"/>
      <c r="AI911"/>
    </row>
    <row r="912" spans="1:35" ht="33.75" x14ac:dyDescent="0.25">
      <c r="A912" s="303" t="s">
        <v>3899</v>
      </c>
      <c r="B912" s="303" t="s">
        <v>2415</v>
      </c>
      <c r="C912" s="303" t="s">
        <v>2416</v>
      </c>
      <c r="D912" s="303" t="s">
        <v>2646</v>
      </c>
      <c r="E912" s="304" t="s">
        <v>4312</v>
      </c>
      <c r="F912" s="304" t="s">
        <v>457</v>
      </c>
      <c r="G912" s="304" t="s">
        <v>597</v>
      </c>
      <c r="H912" s="304" t="s">
        <v>598</v>
      </c>
      <c r="I912" s="303" t="s">
        <v>599</v>
      </c>
      <c r="J912" s="305" t="s">
        <v>3020</v>
      </c>
      <c r="K912" s="306">
        <v>2072919</v>
      </c>
      <c r="L912" s="268" t="s">
        <v>563</v>
      </c>
      <c r="M912" s="268"/>
      <c r="N912" s="268"/>
      <c r="O912" s="268"/>
      <c r="P912" s="270"/>
      <c r="Q912" s="270"/>
      <c r="R912" s="270"/>
      <c r="S912" s="271"/>
      <c r="T912" s="270" t="s">
        <v>600</v>
      </c>
      <c r="U912" s="272" t="s">
        <v>3020</v>
      </c>
      <c r="V912" s="268" t="s">
        <v>602</v>
      </c>
      <c r="W912" s="272"/>
      <c r="X912" s="273">
        <v>2072919</v>
      </c>
      <c r="Y912" s="273">
        <v>2072919</v>
      </c>
      <c r="Z912" s="273">
        <v>0</v>
      </c>
      <c r="AA912" s="273">
        <v>0</v>
      </c>
      <c r="AB912" s="274">
        <v>2072919</v>
      </c>
      <c r="AC912" s="274">
        <v>0</v>
      </c>
      <c r="AD912" s="269"/>
      <c r="AE912" s="269" t="s">
        <v>3021</v>
      </c>
      <c r="AF912"/>
      <c r="AG912"/>
      <c r="AH912"/>
      <c r="AI912"/>
    </row>
    <row r="913" spans="1:35" ht="33.75" x14ac:dyDescent="0.25">
      <c r="A913" s="303" t="s">
        <v>3901</v>
      </c>
      <c r="B913" s="303" t="s">
        <v>2415</v>
      </c>
      <c r="C913" s="303" t="s">
        <v>2416</v>
      </c>
      <c r="D913" s="303" t="s">
        <v>2646</v>
      </c>
      <c r="E913" s="304" t="s">
        <v>4314</v>
      </c>
      <c r="F913" s="304" t="s">
        <v>457</v>
      </c>
      <c r="G913" s="304" t="s">
        <v>597</v>
      </c>
      <c r="H913" s="304" t="s">
        <v>598</v>
      </c>
      <c r="I913" s="303" t="s">
        <v>599</v>
      </c>
      <c r="J913" s="305" t="s">
        <v>3020</v>
      </c>
      <c r="K913" s="306">
        <v>2072919</v>
      </c>
      <c r="L913" s="268" t="s">
        <v>563</v>
      </c>
      <c r="M913" s="268"/>
      <c r="N913" s="268"/>
      <c r="O913" s="268"/>
      <c r="P913" s="270"/>
      <c r="Q913" s="270"/>
      <c r="R913" s="270"/>
      <c r="S913" s="271"/>
      <c r="T913" s="270" t="s">
        <v>600</v>
      </c>
      <c r="U913" s="272" t="s">
        <v>3020</v>
      </c>
      <c r="V913" s="268" t="s">
        <v>602</v>
      </c>
      <c r="W913" s="272"/>
      <c r="X913" s="273">
        <v>2072919</v>
      </c>
      <c r="Y913" s="273">
        <v>2072919</v>
      </c>
      <c r="Z913" s="273">
        <v>0</v>
      </c>
      <c r="AA913" s="273">
        <v>0</v>
      </c>
      <c r="AB913" s="274">
        <v>2072919</v>
      </c>
      <c r="AC913" s="274">
        <v>0</v>
      </c>
      <c r="AD913" s="269"/>
      <c r="AE913" s="269" t="s">
        <v>3021</v>
      </c>
      <c r="AF913"/>
      <c r="AG913"/>
      <c r="AH913"/>
      <c r="AI913"/>
    </row>
    <row r="914" spans="1:35" ht="33.75" x14ac:dyDescent="0.25">
      <c r="A914" s="303" t="s">
        <v>3903</v>
      </c>
      <c r="B914" s="303" t="s">
        <v>2415</v>
      </c>
      <c r="C914" s="303" t="s">
        <v>2416</v>
      </c>
      <c r="D914" s="303" t="s">
        <v>2646</v>
      </c>
      <c r="E914" s="304" t="s">
        <v>4316</v>
      </c>
      <c r="F914" s="304" t="s">
        <v>457</v>
      </c>
      <c r="G914" s="304" t="s">
        <v>597</v>
      </c>
      <c r="H914" s="304" t="s">
        <v>598</v>
      </c>
      <c r="I914" s="303" t="s">
        <v>599</v>
      </c>
      <c r="J914" s="305" t="s">
        <v>3020</v>
      </c>
      <c r="K914" s="306">
        <v>2072919</v>
      </c>
      <c r="L914" s="268" t="s">
        <v>563</v>
      </c>
      <c r="M914" s="268"/>
      <c r="N914" s="268"/>
      <c r="O914" s="268"/>
      <c r="P914" s="270"/>
      <c r="Q914" s="270"/>
      <c r="R914" s="270"/>
      <c r="S914" s="271"/>
      <c r="T914" s="270" t="s">
        <v>600</v>
      </c>
      <c r="U914" s="272" t="s">
        <v>3020</v>
      </c>
      <c r="V914" s="268" t="s">
        <v>602</v>
      </c>
      <c r="W914" s="272"/>
      <c r="X914" s="273">
        <v>2072919</v>
      </c>
      <c r="Y914" s="273">
        <v>2072919</v>
      </c>
      <c r="Z914" s="273">
        <v>0</v>
      </c>
      <c r="AA914" s="273">
        <v>0</v>
      </c>
      <c r="AB914" s="274">
        <v>2072919</v>
      </c>
      <c r="AC914" s="274">
        <v>0</v>
      </c>
      <c r="AD914" s="269"/>
      <c r="AE914" s="269" t="s">
        <v>3021</v>
      </c>
      <c r="AF914"/>
      <c r="AG914"/>
      <c r="AH914"/>
      <c r="AI914"/>
    </row>
    <row r="915" spans="1:35" ht="33.75" x14ac:dyDescent="0.25">
      <c r="A915" s="303" t="s">
        <v>3905</v>
      </c>
      <c r="B915" s="303" t="s">
        <v>2415</v>
      </c>
      <c r="C915" s="303" t="s">
        <v>2416</v>
      </c>
      <c r="D915" s="303" t="s">
        <v>2646</v>
      </c>
      <c r="E915" s="304" t="s">
        <v>4318</v>
      </c>
      <c r="F915" s="304" t="s">
        <v>457</v>
      </c>
      <c r="G915" s="304" t="s">
        <v>597</v>
      </c>
      <c r="H915" s="304" t="s">
        <v>598</v>
      </c>
      <c r="I915" s="303" t="s">
        <v>599</v>
      </c>
      <c r="J915" s="305" t="s">
        <v>3020</v>
      </c>
      <c r="K915" s="306">
        <v>2072919</v>
      </c>
      <c r="L915" s="268" t="s">
        <v>563</v>
      </c>
      <c r="M915" s="268"/>
      <c r="N915" s="268"/>
      <c r="O915" s="268"/>
      <c r="P915" s="270"/>
      <c r="Q915" s="270"/>
      <c r="R915" s="270"/>
      <c r="S915" s="271"/>
      <c r="T915" s="270" t="s">
        <v>600</v>
      </c>
      <c r="U915" s="272" t="s">
        <v>3020</v>
      </c>
      <c r="V915" s="268" t="s">
        <v>602</v>
      </c>
      <c r="W915" s="272"/>
      <c r="X915" s="273">
        <v>2072919</v>
      </c>
      <c r="Y915" s="273">
        <v>2072919</v>
      </c>
      <c r="Z915" s="273">
        <v>0</v>
      </c>
      <c r="AA915" s="273">
        <v>0</v>
      </c>
      <c r="AB915" s="274">
        <v>2072919</v>
      </c>
      <c r="AC915" s="274">
        <v>0</v>
      </c>
      <c r="AD915" s="269"/>
      <c r="AE915" s="269" t="s">
        <v>3021</v>
      </c>
      <c r="AF915"/>
      <c r="AG915"/>
      <c r="AH915"/>
      <c r="AI915"/>
    </row>
    <row r="916" spans="1:35" ht="33.75" x14ac:dyDescent="0.25">
      <c r="A916" s="303" t="s">
        <v>3907</v>
      </c>
      <c r="B916" s="303" t="s">
        <v>2415</v>
      </c>
      <c r="C916" s="303" t="s">
        <v>2416</v>
      </c>
      <c r="D916" s="303" t="s">
        <v>2646</v>
      </c>
      <c r="E916" s="304" t="s">
        <v>4320</v>
      </c>
      <c r="F916" s="304" t="s">
        <v>457</v>
      </c>
      <c r="G916" s="304" t="s">
        <v>597</v>
      </c>
      <c r="H916" s="304" t="s">
        <v>598</v>
      </c>
      <c r="I916" s="303" t="s">
        <v>599</v>
      </c>
      <c r="J916" s="305" t="s">
        <v>3020</v>
      </c>
      <c r="K916" s="306">
        <v>2072919</v>
      </c>
      <c r="L916" s="268" t="s">
        <v>563</v>
      </c>
      <c r="M916" s="268"/>
      <c r="N916" s="268"/>
      <c r="O916" s="268"/>
      <c r="P916" s="270"/>
      <c r="Q916" s="270"/>
      <c r="R916" s="270"/>
      <c r="S916" s="271"/>
      <c r="T916" s="270" t="s">
        <v>600</v>
      </c>
      <c r="U916" s="272" t="s">
        <v>3020</v>
      </c>
      <c r="V916" s="268" t="s">
        <v>602</v>
      </c>
      <c r="W916" s="272"/>
      <c r="X916" s="273">
        <v>2072919</v>
      </c>
      <c r="Y916" s="273">
        <v>2072919</v>
      </c>
      <c r="Z916" s="273">
        <v>0</v>
      </c>
      <c r="AA916" s="273">
        <v>0</v>
      </c>
      <c r="AB916" s="274">
        <v>2072919</v>
      </c>
      <c r="AC916" s="274">
        <v>0</v>
      </c>
      <c r="AD916" s="269"/>
      <c r="AE916" s="269" t="s">
        <v>3021</v>
      </c>
      <c r="AF916"/>
      <c r="AG916"/>
      <c r="AH916"/>
      <c r="AI916"/>
    </row>
    <row r="917" spans="1:35" ht="33.75" x14ac:dyDescent="0.25">
      <c r="A917" s="303" t="s">
        <v>3909</v>
      </c>
      <c r="B917" s="303" t="s">
        <v>2415</v>
      </c>
      <c r="C917" s="303" t="s">
        <v>2416</v>
      </c>
      <c r="D917" s="303" t="s">
        <v>2646</v>
      </c>
      <c r="E917" s="304" t="s">
        <v>4322</v>
      </c>
      <c r="F917" s="304" t="s">
        <v>457</v>
      </c>
      <c r="G917" s="304" t="s">
        <v>597</v>
      </c>
      <c r="H917" s="304" t="s">
        <v>598</v>
      </c>
      <c r="I917" s="303" t="s">
        <v>599</v>
      </c>
      <c r="J917" s="305" t="s">
        <v>3020</v>
      </c>
      <c r="K917" s="306">
        <v>2072919</v>
      </c>
      <c r="L917" s="268" t="s">
        <v>563</v>
      </c>
      <c r="M917" s="268"/>
      <c r="N917" s="268"/>
      <c r="O917" s="268"/>
      <c r="P917" s="270"/>
      <c r="Q917" s="270"/>
      <c r="R917" s="270"/>
      <c r="S917" s="271"/>
      <c r="T917" s="270" t="s">
        <v>600</v>
      </c>
      <c r="U917" s="272" t="s">
        <v>3020</v>
      </c>
      <c r="V917" s="268" t="s">
        <v>602</v>
      </c>
      <c r="W917" s="272"/>
      <c r="X917" s="273">
        <v>2072919</v>
      </c>
      <c r="Y917" s="273">
        <v>2072919</v>
      </c>
      <c r="Z917" s="273">
        <v>0</v>
      </c>
      <c r="AA917" s="273">
        <v>0</v>
      </c>
      <c r="AB917" s="274">
        <v>2072919</v>
      </c>
      <c r="AC917" s="274">
        <v>0</v>
      </c>
      <c r="AD917" s="269"/>
      <c r="AE917" s="269" t="s">
        <v>3021</v>
      </c>
      <c r="AF917"/>
      <c r="AG917"/>
      <c r="AH917"/>
      <c r="AI917"/>
    </row>
    <row r="918" spans="1:35" ht="33.75" x14ac:dyDescent="0.25">
      <c r="A918" s="303" t="s">
        <v>3911</v>
      </c>
      <c r="B918" s="303" t="s">
        <v>2415</v>
      </c>
      <c r="C918" s="303" t="s">
        <v>2416</v>
      </c>
      <c r="D918" s="303" t="s">
        <v>2646</v>
      </c>
      <c r="E918" s="304" t="s">
        <v>4324</v>
      </c>
      <c r="F918" s="304" t="s">
        <v>457</v>
      </c>
      <c r="G918" s="304" t="s">
        <v>597</v>
      </c>
      <c r="H918" s="304" t="s">
        <v>598</v>
      </c>
      <c r="I918" s="303" t="s">
        <v>599</v>
      </c>
      <c r="J918" s="305" t="s">
        <v>3020</v>
      </c>
      <c r="K918" s="306">
        <v>2072919</v>
      </c>
      <c r="L918" s="268" t="s">
        <v>563</v>
      </c>
      <c r="M918" s="268"/>
      <c r="N918" s="268"/>
      <c r="O918" s="268"/>
      <c r="P918" s="270"/>
      <c r="Q918" s="270"/>
      <c r="R918" s="270"/>
      <c r="S918" s="271"/>
      <c r="T918" s="270" t="s">
        <v>600</v>
      </c>
      <c r="U918" s="272" t="s">
        <v>3020</v>
      </c>
      <c r="V918" s="268" t="s">
        <v>602</v>
      </c>
      <c r="W918" s="272"/>
      <c r="X918" s="273">
        <v>2072919</v>
      </c>
      <c r="Y918" s="273">
        <v>2072919</v>
      </c>
      <c r="Z918" s="273">
        <v>0</v>
      </c>
      <c r="AA918" s="273">
        <v>0</v>
      </c>
      <c r="AB918" s="274">
        <v>2072919</v>
      </c>
      <c r="AC918" s="274">
        <v>0</v>
      </c>
      <c r="AD918" s="269"/>
      <c r="AE918" s="269" t="s">
        <v>3021</v>
      </c>
      <c r="AF918"/>
      <c r="AG918"/>
      <c r="AH918"/>
      <c r="AI918"/>
    </row>
    <row r="919" spans="1:35" ht="33.75" x14ac:dyDescent="0.25">
      <c r="A919" s="303" t="s">
        <v>3913</v>
      </c>
      <c r="B919" s="303" t="s">
        <v>2415</v>
      </c>
      <c r="C919" s="303" t="s">
        <v>2416</v>
      </c>
      <c r="D919" s="303" t="s">
        <v>2646</v>
      </c>
      <c r="E919" s="304" t="s">
        <v>4326</v>
      </c>
      <c r="F919" s="304" t="s">
        <v>457</v>
      </c>
      <c r="G919" s="304" t="s">
        <v>597</v>
      </c>
      <c r="H919" s="304" t="s">
        <v>598</v>
      </c>
      <c r="I919" s="303" t="s">
        <v>599</v>
      </c>
      <c r="J919" s="305" t="s">
        <v>3020</v>
      </c>
      <c r="K919" s="306">
        <v>2072919</v>
      </c>
      <c r="L919" s="268" t="s">
        <v>563</v>
      </c>
      <c r="M919" s="268"/>
      <c r="N919" s="268"/>
      <c r="O919" s="268"/>
      <c r="P919" s="270"/>
      <c r="Q919" s="270"/>
      <c r="R919" s="270"/>
      <c r="S919" s="271"/>
      <c r="T919" s="270" t="s">
        <v>600</v>
      </c>
      <c r="U919" s="272" t="s">
        <v>3020</v>
      </c>
      <c r="V919" s="268" t="s">
        <v>602</v>
      </c>
      <c r="W919" s="272"/>
      <c r="X919" s="273">
        <v>2072919</v>
      </c>
      <c r="Y919" s="273">
        <v>2072919</v>
      </c>
      <c r="Z919" s="273">
        <v>0</v>
      </c>
      <c r="AA919" s="273">
        <v>0</v>
      </c>
      <c r="AB919" s="274">
        <v>2072919</v>
      </c>
      <c r="AC919" s="274">
        <v>0</v>
      </c>
      <c r="AD919" s="269"/>
      <c r="AE919" s="269" t="s">
        <v>3021</v>
      </c>
      <c r="AF919"/>
      <c r="AG919"/>
      <c r="AH919"/>
      <c r="AI919"/>
    </row>
    <row r="920" spans="1:35" ht="33.75" x14ac:dyDescent="0.25">
      <c r="A920" s="303" t="s">
        <v>3915</v>
      </c>
      <c r="B920" s="303" t="s">
        <v>2415</v>
      </c>
      <c r="C920" s="303" t="s">
        <v>2416</v>
      </c>
      <c r="D920" s="303" t="s">
        <v>2646</v>
      </c>
      <c r="E920" s="304" t="s">
        <v>4328</v>
      </c>
      <c r="F920" s="304" t="s">
        <v>457</v>
      </c>
      <c r="G920" s="304" t="s">
        <v>597</v>
      </c>
      <c r="H920" s="304" t="s">
        <v>598</v>
      </c>
      <c r="I920" s="303" t="s">
        <v>599</v>
      </c>
      <c r="J920" s="305" t="s">
        <v>3020</v>
      </c>
      <c r="K920" s="306">
        <v>2072919</v>
      </c>
      <c r="L920" s="268" t="s">
        <v>563</v>
      </c>
      <c r="M920" s="268"/>
      <c r="N920" s="268"/>
      <c r="O920" s="268"/>
      <c r="P920" s="270"/>
      <c r="Q920" s="270"/>
      <c r="R920" s="270"/>
      <c r="S920" s="271"/>
      <c r="T920" s="270" t="s">
        <v>600</v>
      </c>
      <c r="U920" s="272" t="s">
        <v>3020</v>
      </c>
      <c r="V920" s="268" t="s">
        <v>602</v>
      </c>
      <c r="W920" s="272"/>
      <c r="X920" s="273">
        <v>2072919</v>
      </c>
      <c r="Y920" s="273">
        <v>2072919</v>
      </c>
      <c r="Z920" s="273">
        <v>0</v>
      </c>
      <c r="AA920" s="273">
        <v>0</v>
      </c>
      <c r="AB920" s="274">
        <v>2072919</v>
      </c>
      <c r="AC920" s="274">
        <v>0</v>
      </c>
      <c r="AD920" s="269"/>
      <c r="AE920" s="269" t="s">
        <v>3021</v>
      </c>
      <c r="AF920"/>
      <c r="AG920"/>
      <c r="AH920"/>
      <c r="AI920"/>
    </row>
    <row r="921" spans="1:35" ht="33.75" x14ac:dyDescent="0.25">
      <c r="A921" s="303" t="s">
        <v>3917</v>
      </c>
      <c r="B921" s="303" t="s">
        <v>2415</v>
      </c>
      <c r="C921" s="303" t="s">
        <v>2416</v>
      </c>
      <c r="D921" s="303" t="s">
        <v>2646</v>
      </c>
      <c r="E921" s="304" t="s">
        <v>4330</v>
      </c>
      <c r="F921" s="304" t="s">
        <v>457</v>
      </c>
      <c r="G921" s="304" t="s">
        <v>597</v>
      </c>
      <c r="H921" s="304" t="s">
        <v>598</v>
      </c>
      <c r="I921" s="303" t="s">
        <v>599</v>
      </c>
      <c r="J921" s="305" t="s">
        <v>3020</v>
      </c>
      <c r="K921" s="306">
        <v>2072919</v>
      </c>
      <c r="L921" s="268" t="s">
        <v>563</v>
      </c>
      <c r="M921" s="268"/>
      <c r="N921" s="268"/>
      <c r="O921" s="268"/>
      <c r="P921" s="270"/>
      <c r="Q921" s="270"/>
      <c r="R921" s="270"/>
      <c r="S921" s="271"/>
      <c r="T921" s="270" t="s">
        <v>600</v>
      </c>
      <c r="U921" s="272" t="s">
        <v>3020</v>
      </c>
      <c r="V921" s="268" t="s">
        <v>602</v>
      </c>
      <c r="W921" s="272"/>
      <c r="X921" s="273">
        <v>2072919</v>
      </c>
      <c r="Y921" s="273">
        <v>2072919</v>
      </c>
      <c r="Z921" s="273">
        <v>0</v>
      </c>
      <c r="AA921" s="273">
        <v>0</v>
      </c>
      <c r="AB921" s="274">
        <v>2072919</v>
      </c>
      <c r="AC921" s="274">
        <v>0</v>
      </c>
      <c r="AD921" s="269"/>
      <c r="AE921" s="269" t="s">
        <v>3021</v>
      </c>
      <c r="AF921"/>
      <c r="AG921"/>
      <c r="AH921"/>
      <c r="AI921"/>
    </row>
    <row r="922" spans="1:35" ht="33.75" x14ac:dyDescent="0.25">
      <c r="A922" s="303" t="s">
        <v>3919</v>
      </c>
      <c r="B922" s="303" t="s">
        <v>2415</v>
      </c>
      <c r="C922" s="303" t="s">
        <v>2416</v>
      </c>
      <c r="D922" s="303" t="s">
        <v>2646</v>
      </c>
      <c r="E922" s="304" t="s">
        <v>4332</v>
      </c>
      <c r="F922" s="304" t="s">
        <v>457</v>
      </c>
      <c r="G922" s="304" t="s">
        <v>597</v>
      </c>
      <c r="H922" s="304" t="s">
        <v>598</v>
      </c>
      <c r="I922" s="303" t="s">
        <v>599</v>
      </c>
      <c r="J922" s="305" t="s">
        <v>3020</v>
      </c>
      <c r="K922" s="306">
        <v>2072919</v>
      </c>
      <c r="L922" s="268" t="s">
        <v>563</v>
      </c>
      <c r="M922" s="268"/>
      <c r="N922" s="268"/>
      <c r="O922" s="268"/>
      <c r="P922" s="270"/>
      <c r="Q922" s="270"/>
      <c r="R922" s="270"/>
      <c r="S922" s="271"/>
      <c r="T922" s="270" t="s">
        <v>600</v>
      </c>
      <c r="U922" s="272" t="s">
        <v>3020</v>
      </c>
      <c r="V922" s="268" t="s">
        <v>602</v>
      </c>
      <c r="W922" s="272"/>
      <c r="X922" s="273">
        <v>2072919</v>
      </c>
      <c r="Y922" s="273">
        <v>2072919</v>
      </c>
      <c r="Z922" s="273">
        <v>0</v>
      </c>
      <c r="AA922" s="273">
        <v>0</v>
      </c>
      <c r="AB922" s="274">
        <v>2072919</v>
      </c>
      <c r="AC922" s="274">
        <v>0</v>
      </c>
      <c r="AD922" s="269"/>
      <c r="AE922" s="269" t="s">
        <v>3021</v>
      </c>
      <c r="AF922"/>
      <c r="AG922"/>
      <c r="AH922"/>
      <c r="AI922"/>
    </row>
    <row r="923" spans="1:35" ht="33.75" x14ac:dyDescent="0.25">
      <c r="A923" s="303" t="s">
        <v>3921</v>
      </c>
      <c r="B923" s="303" t="s">
        <v>2415</v>
      </c>
      <c r="C923" s="303" t="s">
        <v>2416</v>
      </c>
      <c r="D923" s="303" t="s">
        <v>2646</v>
      </c>
      <c r="E923" s="304" t="s">
        <v>4334</v>
      </c>
      <c r="F923" s="304" t="s">
        <v>457</v>
      </c>
      <c r="G923" s="304" t="s">
        <v>597</v>
      </c>
      <c r="H923" s="304" t="s">
        <v>598</v>
      </c>
      <c r="I923" s="303" t="s">
        <v>599</v>
      </c>
      <c r="J923" s="305" t="s">
        <v>3020</v>
      </c>
      <c r="K923" s="306">
        <v>2072919</v>
      </c>
      <c r="L923" s="268" t="s">
        <v>563</v>
      </c>
      <c r="M923" s="268"/>
      <c r="N923" s="268"/>
      <c r="O923" s="268"/>
      <c r="P923" s="270"/>
      <c r="Q923" s="270"/>
      <c r="R923" s="270"/>
      <c r="S923" s="271"/>
      <c r="T923" s="270" t="s">
        <v>600</v>
      </c>
      <c r="U923" s="272" t="s">
        <v>3020</v>
      </c>
      <c r="V923" s="268" t="s">
        <v>602</v>
      </c>
      <c r="W923" s="272"/>
      <c r="X923" s="273">
        <v>2072919</v>
      </c>
      <c r="Y923" s="273">
        <v>2072919</v>
      </c>
      <c r="Z923" s="273">
        <v>0</v>
      </c>
      <c r="AA923" s="273">
        <v>0</v>
      </c>
      <c r="AB923" s="274">
        <v>2072919</v>
      </c>
      <c r="AC923" s="274">
        <v>0</v>
      </c>
      <c r="AD923" s="269"/>
      <c r="AE923" s="269" t="s">
        <v>3021</v>
      </c>
      <c r="AF923"/>
      <c r="AG923"/>
      <c r="AH923"/>
      <c r="AI923"/>
    </row>
    <row r="924" spans="1:35" ht="33.75" x14ac:dyDescent="0.25">
      <c r="A924" s="303" t="s">
        <v>3923</v>
      </c>
      <c r="B924" s="303" t="s">
        <v>2415</v>
      </c>
      <c r="C924" s="303" t="s">
        <v>2416</v>
      </c>
      <c r="D924" s="303" t="s">
        <v>2646</v>
      </c>
      <c r="E924" s="304" t="s">
        <v>4336</v>
      </c>
      <c r="F924" s="304" t="s">
        <v>457</v>
      </c>
      <c r="G924" s="304" t="s">
        <v>597</v>
      </c>
      <c r="H924" s="304" t="s">
        <v>598</v>
      </c>
      <c r="I924" s="303" t="s">
        <v>599</v>
      </c>
      <c r="J924" s="305" t="s">
        <v>3020</v>
      </c>
      <c r="K924" s="306">
        <v>2072919</v>
      </c>
      <c r="L924" s="268" t="s">
        <v>563</v>
      </c>
      <c r="M924" s="268"/>
      <c r="N924" s="268"/>
      <c r="O924" s="268"/>
      <c r="P924" s="270"/>
      <c r="Q924" s="270"/>
      <c r="R924" s="270"/>
      <c r="S924" s="271"/>
      <c r="T924" s="270" t="s">
        <v>600</v>
      </c>
      <c r="U924" s="272" t="s">
        <v>3020</v>
      </c>
      <c r="V924" s="268" t="s">
        <v>602</v>
      </c>
      <c r="W924" s="272"/>
      <c r="X924" s="273">
        <v>2072919</v>
      </c>
      <c r="Y924" s="273">
        <v>2072919</v>
      </c>
      <c r="Z924" s="273">
        <v>0</v>
      </c>
      <c r="AA924" s="273">
        <v>0</v>
      </c>
      <c r="AB924" s="274">
        <v>2072919</v>
      </c>
      <c r="AC924" s="274">
        <v>0</v>
      </c>
      <c r="AD924" s="269"/>
      <c r="AE924" s="269" t="s">
        <v>3021</v>
      </c>
      <c r="AF924"/>
      <c r="AG924"/>
      <c r="AH924"/>
      <c r="AI924"/>
    </row>
    <row r="925" spans="1:35" ht="33.75" x14ac:dyDescent="0.25">
      <c r="A925" s="303" t="s">
        <v>3925</v>
      </c>
      <c r="B925" s="303" t="s">
        <v>2415</v>
      </c>
      <c r="C925" s="303" t="s">
        <v>2416</v>
      </c>
      <c r="D925" s="303" t="s">
        <v>2646</v>
      </c>
      <c r="E925" s="304" t="s">
        <v>4338</v>
      </c>
      <c r="F925" s="304" t="s">
        <v>457</v>
      </c>
      <c r="G925" s="304" t="s">
        <v>597</v>
      </c>
      <c r="H925" s="304" t="s">
        <v>598</v>
      </c>
      <c r="I925" s="303" t="s">
        <v>599</v>
      </c>
      <c r="J925" s="305" t="s">
        <v>3020</v>
      </c>
      <c r="K925" s="306">
        <v>2072919</v>
      </c>
      <c r="L925" s="268" t="s">
        <v>563</v>
      </c>
      <c r="M925" s="268"/>
      <c r="N925" s="268"/>
      <c r="O925" s="268"/>
      <c r="P925" s="270"/>
      <c r="Q925" s="270"/>
      <c r="R925" s="270"/>
      <c r="S925" s="271"/>
      <c r="T925" s="270" t="s">
        <v>600</v>
      </c>
      <c r="U925" s="272" t="s">
        <v>3020</v>
      </c>
      <c r="V925" s="268" t="s">
        <v>602</v>
      </c>
      <c r="W925" s="272"/>
      <c r="X925" s="273">
        <v>2072919</v>
      </c>
      <c r="Y925" s="273">
        <v>2072919</v>
      </c>
      <c r="Z925" s="273">
        <v>0</v>
      </c>
      <c r="AA925" s="273">
        <v>0</v>
      </c>
      <c r="AB925" s="274">
        <v>2072919</v>
      </c>
      <c r="AC925" s="274">
        <v>0</v>
      </c>
      <c r="AD925" s="269"/>
      <c r="AE925" s="269" t="s">
        <v>3021</v>
      </c>
      <c r="AF925"/>
      <c r="AG925"/>
      <c r="AH925"/>
      <c r="AI925"/>
    </row>
    <row r="926" spans="1:35" ht="33.75" x14ac:dyDescent="0.25">
      <c r="A926" s="303" t="s">
        <v>3927</v>
      </c>
      <c r="B926" s="303" t="s">
        <v>2415</v>
      </c>
      <c r="C926" s="303" t="s">
        <v>2416</v>
      </c>
      <c r="D926" s="303" t="s">
        <v>2646</v>
      </c>
      <c r="E926" s="304" t="s">
        <v>4340</v>
      </c>
      <c r="F926" s="304" t="s">
        <v>457</v>
      </c>
      <c r="G926" s="304" t="s">
        <v>597</v>
      </c>
      <c r="H926" s="304" t="s">
        <v>598</v>
      </c>
      <c r="I926" s="303" t="s">
        <v>599</v>
      </c>
      <c r="J926" s="305" t="s">
        <v>3020</v>
      </c>
      <c r="K926" s="306">
        <v>2072919</v>
      </c>
      <c r="L926" s="268" t="s">
        <v>563</v>
      </c>
      <c r="M926" s="268"/>
      <c r="N926" s="268"/>
      <c r="O926" s="268"/>
      <c r="P926" s="270"/>
      <c r="Q926" s="270"/>
      <c r="R926" s="270"/>
      <c r="S926" s="271"/>
      <c r="T926" s="270" t="s">
        <v>600</v>
      </c>
      <c r="U926" s="272" t="s">
        <v>3020</v>
      </c>
      <c r="V926" s="268" t="s">
        <v>602</v>
      </c>
      <c r="W926" s="272"/>
      <c r="X926" s="273">
        <v>2072919</v>
      </c>
      <c r="Y926" s="273">
        <v>2072919</v>
      </c>
      <c r="Z926" s="273">
        <v>0</v>
      </c>
      <c r="AA926" s="273">
        <v>0</v>
      </c>
      <c r="AB926" s="274">
        <v>2072919</v>
      </c>
      <c r="AC926" s="274">
        <v>0</v>
      </c>
      <c r="AD926" s="269"/>
      <c r="AE926" s="269" t="s">
        <v>3021</v>
      </c>
      <c r="AF926"/>
      <c r="AG926"/>
      <c r="AH926"/>
      <c r="AI926"/>
    </row>
    <row r="927" spans="1:35" ht="33.75" x14ac:dyDescent="0.25">
      <c r="A927" s="303" t="s">
        <v>3929</v>
      </c>
      <c r="B927" s="303" t="s">
        <v>2415</v>
      </c>
      <c r="C927" s="303" t="s">
        <v>2416</v>
      </c>
      <c r="D927" s="303" t="s">
        <v>2646</v>
      </c>
      <c r="E927" s="304" t="s">
        <v>4342</v>
      </c>
      <c r="F927" s="304" t="s">
        <v>457</v>
      </c>
      <c r="G927" s="304" t="s">
        <v>597</v>
      </c>
      <c r="H927" s="304" t="s">
        <v>598</v>
      </c>
      <c r="I927" s="303" t="s">
        <v>599</v>
      </c>
      <c r="J927" s="305" t="s">
        <v>3020</v>
      </c>
      <c r="K927" s="306">
        <v>2072919</v>
      </c>
      <c r="L927" s="268" t="s">
        <v>563</v>
      </c>
      <c r="M927" s="268"/>
      <c r="N927" s="268"/>
      <c r="O927" s="268"/>
      <c r="P927" s="270"/>
      <c r="Q927" s="270"/>
      <c r="R927" s="270"/>
      <c r="S927" s="271"/>
      <c r="T927" s="270" t="s">
        <v>600</v>
      </c>
      <c r="U927" s="272" t="s">
        <v>3020</v>
      </c>
      <c r="V927" s="268" t="s">
        <v>602</v>
      </c>
      <c r="W927" s="272"/>
      <c r="X927" s="273">
        <v>2072919</v>
      </c>
      <c r="Y927" s="273">
        <v>2072919</v>
      </c>
      <c r="Z927" s="273">
        <v>0</v>
      </c>
      <c r="AA927" s="273">
        <v>0</v>
      </c>
      <c r="AB927" s="274">
        <v>2072919</v>
      </c>
      <c r="AC927" s="274">
        <v>0</v>
      </c>
      <c r="AD927" s="269"/>
      <c r="AE927" s="269" t="s">
        <v>3021</v>
      </c>
      <c r="AF927"/>
      <c r="AG927"/>
      <c r="AH927"/>
      <c r="AI927"/>
    </row>
    <row r="928" spans="1:35" ht="33.75" x14ac:dyDescent="0.25">
      <c r="A928" s="303" t="s">
        <v>3931</v>
      </c>
      <c r="B928" s="303" t="s">
        <v>2415</v>
      </c>
      <c r="C928" s="303" t="s">
        <v>2416</v>
      </c>
      <c r="D928" s="303" t="s">
        <v>2646</v>
      </c>
      <c r="E928" s="304" t="s">
        <v>4344</v>
      </c>
      <c r="F928" s="304" t="s">
        <v>457</v>
      </c>
      <c r="G928" s="304" t="s">
        <v>597</v>
      </c>
      <c r="H928" s="304" t="s">
        <v>598</v>
      </c>
      <c r="I928" s="303" t="s">
        <v>599</v>
      </c>
      <c r="J928" s="305" t="s">
        <v>3020</v>
      </c>
      <c r="K928" s="306">
        <v>2072919</v>
      </c>
      <c r="L928" s="268" t="s">
        <v>563</v>
      </c>
      <c r="M928" s="268"/>
      <c r="N928" s="268"/>
      <c r="O928" s="268"/>
      <c r="P928" s="270"/>
      <c r="Q928" s="270"/>
      <c r="R928" s="270"/>
      <c r="S928" s="271"/>
      <c r="T928" s="270" t="s">
        <v>600</v>
      </c>
      <c r="U928" s="272" t="s">
        <v>3020</v>
      </c>
      <c r="V928" s="268" t="s">
        <v>602</v>
      </c>
      <c r="W928" s="272"/>
      <c r="X928" s="273">
        <v>2072919</v>
      </c>
      <c r="Y928" s="273">
        <v>2072919</v>
      </c>
      <c r="Z928" s="273">
        <v>0</v>
      </c>
      <c r="AA928" s="273">
        <v>0</v>
      </c>
      <c r="AB928" s="274">
        <v>2072919</v>
      </c>
      <c r="AC928" s="274">
        <v>0</v>
      </c>
      <c r="AD928" s="269"/>
      <c r="AE928" s="269" t="s">
        <v>3021</v>
      </c>
      <c r="AF928"/>
      <c r="AG928"/>
      <c r="AH928"/>
      <c r="AI928"/>
    </row>
    <row r="929" spans="1:35" ht="33.75" x14ac:dyDescent="0.25">
      <c r="A929" s="303" t="s">
        <v>3933</v>
      </c>
      <c r="B929" s="303" t="s">
        <v>2415</v>
      </c>
      <c r="C929" s="303" t="s">
        <v>2416</v>
      </c>
      <c r="D929" s="303" t="s">
        <v>2646</v>
      </c>
      <c r="E929" s="304" t="s">
        <v>4346</v>
      </c>
      <c r="F929" s="304" t="s">
        <v>457</v>
      </c>
      <c r="G929" s="304" t="s">
        <v>597</v>
      </c>
      <c r="H929" s="304" t="s">
        <v>598</v>
      </c>
      <c r="I929" s="303" t="s">
        <v>599</v>
      </c>
      <c r="J929" s="305" t="s">
        <v>3020</v>
      </c>
      <c r="K929" s="306">
        <v>2072919</v>
      </c>
      <c r="L929" s="268" t="s">
        <v>563</v>
      </c>
      <c r="M929" s="268"/>
      <c r="N929" s="268"/>
      <c r="O929" s="268"/>
      <c r="P929" s="270"/>
      <c r="Q929" s="270"/>
      <c r="R929" s="270"/>
      <c r="S929" s="271"/>
      <c r="T929" s="270" t="s">
        <v>600</v>
      </c>
      <c r="U929" s="272" t="s">
        <v>3020</v>
      </c>
      <c r="V929" s="268" t="s">
        <v>602</v>
      </c>
      <c r="W929" s="272"/>
      <c r="X929" s="273">
        <v>2072919</v>
      </c>
      <c r="Y929" s="273">
        <v>2072919</v>
      </c>
      <c r="Z929" s="273">
        <v>0</v>
      </c>
      <c r="AA929" s="273">
        <v>0</v>
      </c>
      <c r="AB929" s="274">
        <v>2072919</v>
      </c>
      <c r="AC929" s="274">
        <v>0</v>
      </c>
      <c r="AD929" s="269"/>
      <c r="AE929" s="269" t="s">
        <v>3021</v>
      </c>
      <c r="AF929"/>
      <c r="AG929"/>
      <c r="AH929"/>
      <c r="AI929"/>
    </row>
    <row r="930" spans="1:35" ht="33.75" x14ac:dyDescent="0.25">
      <c r="A930" s="303" t="s">
        <v>3935</v>
      </c>
      <c r="B930" s="303" t="s">
        <v>2415</v>
      </c>
      <c r="C930" s="303" t="s">
        <v>2416</v>
      </c>
      <c r="D930" s="303" t="s">
        <v>2646</v>
      </c>
      <c r="E930" s="304" t="s">
        <v>4348</v>
      </c>
      <c r="F930" s="304" t="s">
        <v>457</v>
      </c>
      <c r="G930" s="304" t="s">
        <v>597</v>
      </c>
      <c r="H930" s="304" t="s">
        <v>598</v>
      </c>
      <c r="I930" s="303" t="s">
        <v>599</v>
      </c>
      <c r="J930" s="305" t="s">
        <v>3020</v>
      </c>
      <c r="K930" s="306">
        <v>2072919</v>
      </c>
      <c r="L930" s="268" t="s">
        <v>563</v>
      </c>
      <c r="M930" s="268"/>
      <c r="N930" s="268"/>
      <c r="O930" s="268"/>
      <c r="P930" s="270"/>
      <c r="Q930" s="270"/>
      <c r="R930" s="270"/>
      <c r="S930" s="271"/>
      <c r="T930" s="270" t="s">
        <v>600</v>
      </c>
      <c r="U930" s="272" t="s">
        <v>3020</v>
      </c>
      <c r="V930" s="268" t="s">
        <v>602</v>
      </c>
      <c r="W930" s="272"/>
      <c r="X930" s="273">
        <v>2072919</v>
      </c>
      <c r="Y930" s="273">
        <v>2072919</v>
      </c>
      <c r="Z930" s="273">
        <v>0</v>
      </c>
      <c r="AA930" s="273">
        <v>0</v>
      </c>
      <c r="AB930" s="274">
        <v>2072919</v>
      </c>
      <c r="AC930" s="274">
        <v>0</v>
      </c>
      <c r="AD930" s="269"/>
      <c r="AE930" s="269" t="s">
        <v>3021</v>
      </c>
      <c r="AF930"/>
      <c r="AG930"/>
      <c r="AH930"/>
      <c r="AI930"/>
    </row>
    <row r="931" spans="1:35" ht="33.75" x14ac:dyDescent="0.25">
      <c r="A931" s="303" t="s">
        <v>3937</v>
      </c>
      <c r="B931" s="303" t="s">
        <v>2415</v>
      </c>
      <c r="C931" s="303" t="s">
        <v>2416</v>
      </c>
      <c r="D931" s="303" t="s">
        <v>2646</v>
      </c>
      <c r="E931" s="304" t="s">
        <v>4350</v>
      </c>
      <c r="F931" s="304" t="s">
        <v>457</v>
      </c>
      <c r="G931" s="304" t="s">
        <v>597</v>
      </c>
      <c r="H931" s="304" t="s">
        <v>598</v>
      </c>
      <c r="I931" s="303" t="s">
        <v>599</v>
      </c>
      <c r="J931" s="305" t="s">
        <v>3020</v>
      </c>
      <c r="K931" s="306">
        <v>2072919</v>
      </c>
      <c r="L931" s="268" t="s">
        <v>563</v>
      </c>
      <c r="M931" s="268"/>
      <c r="N931" s="268"/>
      <c r="O931" s="268"/>
      <c r="P931" s="270"/>
      <c r="Q931" s="270"/>
      <c r="R931" s="270"/>
      <c r="S931" s="271"/>
      <c r="T931" s="270" t="s">
        <v>600</v>
      </c>
      <c r="U931" s="272" t="s">
        <v>3020</v>
      </c>
      <c r="V931" s="268" t="s">
        <v>602</v>
      </c>
      <c r="W931" s="272"/>
      <c r="X931" s="273">
        <v>2072919</v>
      </c>
      <c r="Y931" s="273">
        <v>2072919</v>
      </c>
      <c r="Z931" s="273">
        <v>0</v>
      </c>
      <c r="AA931" s="273">
        <v>0</v>
      </c>
      <c r="AB931" s="274">
        <v>2072919</v>
      </c>
      <c r="AC931" s="274">
        <v>0</v>
      </c>
      <c r="AD931" s="269"/>
      <c r="AE931" s="269" t="s">
        <v>3021</v>
      </c>
      <c r="AF931"/>
      <c r="AG931"/>
      <c r="AH931"/>
      <c r="AI931"/>
    </row>
    <row r="932" spans="1:35" ht="33.75" x14ac:dyDescent="0.25">
      <c r="A932" s="303" t="s">
        <v>3939</v>
      </c>
      <c r="B932" s="303" t="s">
        <v>2415</v>
      </c>
      <c r="C932" s="303" t="s">
        <v>2416</v>
      </c>
      <c r="D932" s="303" t="s">
        <v>2646</v>
      </c>
      <c r="E932" s="304" t="s">
        <v>4352</v>
      </c>
      <c r="F932" s="304" t="s">
        <v>457</v>
      </c>
      <c r="G932" s="304" t="s">
        <v>597</v>
      </c>
      <c r="H932" s="304" t="s">
        <v>598</v>
      </c>
      <c r="I932" s="303" t="s">
        <v>599</v>
      </c>
      <c r="J932" s="305" t="s">
        <v>3020</v>
      </c>
      <c r="K932" s="306">
        <v>2072919</v>
      </c>
      <c r="L932" s="268" t="s">
        <v>563</v>
      </c>
      <c r="M932" s="268"/>
      <c r="N932" s="268"/>
      <c r="O932" s="268"/>
      <c r="P932" s="270"/>
      <c r="Q932" s="270"/>
      <c r="R932" s="270"/>
      <c r="S932" s="271"/>
      <c r="T932" s="270" t="s">
        <v>600</v>
      </c>
      <c r="U932" s="272" t="s">
        <v>3020</v>
      </c>
      <c r="V932" s="268" t="s">
        <v>602</v>
      </c>
      <c r="W932" s="272"/>
      <c r="X932" s="273">
        <v>2072919</v>
      </c>
      <c r="Y932" s="273">
        <v>2072919</v>
      </c>
      <c r="Z932" s="273">
        <v>0</v>
      </c>
      <c r="AA932" s="273">
        <v>0</v>
      </c>
      <c r="AB932" s="274">
        <v>2072919</v>
      </c>
      <c r="AC932" s="274">
        <v>0</v>
      </c>
      <c r="AD932" s="269"/>
      <c r="AE932" s="269" t="s">
        <v>3021</v>
      </c>
      <c r="AF932"/>
      <c r="AG932"/>
      <c r="AH932"/>
      <c r="AI932"/>
    </row>
    <row r="933" spans="1:35" ht="33.75" x14ac:dyDescent="0.25">
      <c r="A933" s="303" t="s">
        <v>3941</v>
      </c>
      <c r="B933" s="303" t="s">
        <v>2415</v>
      </c>
      <c r="C933" s="303" t="s">
        <v>2416</v>
      </c>
      <c r="D933" s="303" t="s">
        <v>2646</v>
      </c>
      <c r="E933" s="304" t="s">
        <v>4354</v>
      </c>
      <c r="F933" s="304" t="s">
        <v>457</v>
      </c>
      <c r="G933" s="304" t="s">
        <v>597</v>
      </c>
      <c r="H933" s="304" t="s">
        <v>598</v>
      </c>
      <c r="I933" s="303" t="s">
        <v>599</v>
      </c>
      <c r="J933" s="305" t="s">
        <v>3020</v>
      </c>
      <c r="K933" s="306">
        <v>2072919</v>
      </c>
      <c r="L933" s="268" t="s">
        <v>563</v>
      </c>
      <c r="M933" s="268"/>
      <c r="N933" s="268"/>
      <c r="O933" s="268"/>
      <c r="P933" s="270"/>
      <c r="Q933" s="270"/>
      <c r="R933" s="270"/>
      <c r="S933" s="271"/>
      <c r="T933" s="270" t="s">
        <v>600</v>
      </c>
      <c r="U933" s="272" t="s">
        <v>3020</v>
      </c>
      <c r="V933" s="268" t="s">
        <v>602</v>
      </c>
      <c r="W933" s="272"/>
      <c r="X933" s="273">
        <v>2072919</v>
      </c>
      <c r="Y933" s="273">
        <v>2072919</v>
      </c>
      <c r="Z933" s="273">
        <v>0</v>
      </c>
      <c r="AA933" s="273">
        <v>0</v>
      </c>
      <c r="AB933" s="274">
        <v>2072919</v>
      </c>
      <c r="AC933" s="274">
        <v>0</v>
      </c>
      <c r="AD933" s="269"/>
      <c r="AE933" s="269" t="s">
        <v>3021</v>
      </c>
      <c r="AF933"/>
      <c r="AG933"/>
      <c r="AH933"/>
      <c r="AI933"/>
    </row>
    <row r="934" spans="1:35" ht="33.75" x14ac:dyDescent="0.25">
      <c r="A934" s="303" t="s">
        <v>3943</v>
      </c>
      <c r="B934" s="303" t="s">
        <v>2415</v>
      </c>
      <c r="C934" s="303" t="s">
        <v>2416</v>
      </c>
      <c r="D934" s="303" t="s">
        <v>2646</v>
      </c>
      <c r="E934" s="304" t="s">
        <v>4356</v>
      </c>
      <c r="F934" s="304" t="s">
        <v>457</v>
      </c>
      <c r="G934" s="304" t="s">
        <v>597</v>
      </c>
      <c r="H934" s="304" t="s">
        <v>598</v>
      </c>
      <c r="I934" s="303" t="s">
        <v>599</v>
      </c>
      <c r="J934" s="305" t="s">
        <v>3020</v>
      </c>
      <c r="K934" s="306">
        <v>2072919</v>
      </c>
      <c r="L934" s="268" t="s">
        <v>563</v>
      </c>
      <c r="M934" s="268"/>
      <c r="N934" s="268"/>
      <c r="O934" s="268"/>
      <c r="P934" s="270"/>
      <c r="Q934" s="270"/>
      <c r="R934" s="270"/>
      <c r="S934" s="271"/>
      <c r="T934" s="270" t="s">
        <v>600</v>
      </c>
      <c r="U934" s="272" t="s">
        <v>3020</v>
      </c>
      <c r="V934" s="268" t="s">
        <v>602</v>
      </c>
      <c r="W934" s="272"/>
      <c r="X934" s="273">
        <v>2072919</v>
      </c>
      <c r="Y934" s="273">
        <v>2072919</v>
      </c>
      <c r="Z934" s="273">
        <v>0</v>
      </c>
      <c r="AA934" s="273">
        <v>0</v>
      </c>
      <c r="AB934" s="274">
        <v>2072919</v>
      </c>
      <c r="AC934" s="274">
        <v>0</v>
      </c>
      <c r="AD934" s="269"/>
      <c r="AE934" s="269" t="s">
        <v>3021</v>
      </c>
      <c r="AF934"/>
      <c r="AG934"/>
      <c r="AH934"/>
      <c r="AI934"/>
    </row>
    <row r="935" spans="1:35" ht="33.75" x14ac:dyDescent="0.25">
      <c r="A935" s="303" t="s">
        <v>3945</v>
      </c>
      <c r="B935" s="303" t="s">
        <v>2415</v>
      </c>
      <c r="C935" s="303" t="s">
        <v>2416</v>
      </c>
      <c r="D935" s="303" t="s">
        <v>2646</v>
      </c>
      <c r="E935" s="304" t="s">
        <v>4358</v>
      </c>
      <c r="F935" s="304" t="s">
        <v>457</v>
      </c>
      <c r="G935" s="304" t="s">
        <v>597</v>
      </c>
      <c r="H935" s="304" t="s">
        <v>598</v>
      </c>
      <c r="I935" s="303" t="s">
        <v>599</v>
      </c>
      <c r="J935" s="305" t="s">
        <v>3020</v>
      </c>
      <c r="K935" s="306">
        <v>2072919</v>
      </c>
      <c r="L935" s="268" t="s">
        <v>563</v>
      </c>
      <c r="M935" s="268"/>
      <c r="N935" s="268"/>
      <c r="O935" s="268"/>
      <c r="P935" s="270"/>
      <c r="Q935" s="270"/>
      <c r="R935" s="270"/>
      <c r="S935" s="271"/>
      <c r="T935" s="270" t="s">
        <v>600</v>
      </c>
      <c r="U935" s="272" t="s">
        <v>3020</v>
      </c>
      <c r="V935" s="268" t="s">
        <v>602</v>
      </c>
      <c r="W935" s="272"/>
      <c r="X935" s="273">
        <v>2072919</v>
      </c>
      <c r="Y935" s="273">
        <v>2072919</v>
      </c>
      <c r="Z935" s="273">
        <v>0</v>
      </c>
      <c r="AA935" s="273">
        <v>0</v>
      </c>
      <c r="AB935" s="274">
        <v>2072919</v>
      </c>
      <c r="AC935" s="274">
        <v>0</v>
      </c>
      <c r="AD935" s="269"/>
      <c r="AE935" s="269" t="s">
        <v>3021</v>
      </c>
      <c r="AF935"/>
      <c r="AG935"/>
      <c r="AH935"/>
      <c r="AI935"/>
    </row>
    <row r="936" spans="1:35" ht="33.75" x14ac:dyDescent="0.25">
      <c r="A936" s="303" t="s">
        <v>3947</v>
      </c>
      <c r="B936" s="303" t="s">
        <v>2415</v>
      </c>
      <c r="C936" s="303" t="s">
        <v>2416</v>
      </c>
      <c r="D936" s="303" t="s">
        <v>2646</v>
      </c>
      <c r="E936" s="304" t="s">
        <v>4360</v>
      </c>
      <c r="F936" s="304" t="s">
        <v>457</v>
      </c>
      <c r="G936" s="304" t="s">
        <v>597</v>
      </c>
      <c r="H936" s="304" t="s">
        <v>598</v>
      </c>
      <c r="I936" s="303" t="s">
        <v>599</v>
      </c>
      <c r="J936" s="305" t="s">
        <v>3020</v>
      </c>
      <c r="K936" s="306">
        <v>2072919</v>
      </c>
      <c r="L936" s="268" t="s">
        <v>563</v>
      </c>
      <c r="M936" s="268"/>
      <c r="N936" s="268"/>
      <c r="O936" s="268"/>
      <c r="P936" s="270"/>
      <c r="Q936" s="270"/>
      <c r="R936" s="270"/>
      <c r="S936" s="271"/>
      <c r="T936" s="270" t="s">
        <v>600</v>
      </c>
      <c r="U936" s="272" t="s">
        <v>3020</v>
      </c>
      <c r="V936" s="268" t="s">
        <v>602</v>
      </c>
      <c r="W936" s="272"/>
      <c r="X936" s="273">
        <v>2072919</v>
      </c>
      <c r="Y936" s="273">
        <v>2072919</v>
      </c>
      <c r="Z936" s="273">
        <v>0</v>
      </c>
      <c r="AA936" s="273">
        <v>0</v>
      </c>
      <c r="AB936" s="274">
        <v>2072919</v>
      </c>
      <c r="AC936" s="274">
        <v>0</v>
      </c>
      <c r="AD936" s="269"/>
      <c r="AE936" s="269" t="s">
        <v>3021</v>
      </c>
      <c r="AF936"/>
      <c r="AG936"/>
      <c r="AH936"/>
      <c r="AI936"/>
    </row>
    <row r="937" spans="1:35" ht="33.75" x14ac:dyDescent="0.25">
      <c r="A937" s="303" t="s">
        <v>3949</v>
      </c>
      <c r="B937" s="303" t="s">
        <v>2415</v>
      </c>
      <c r="C937" s="303" t="s">
        <v>2416</v>
      </c>
      <c r="D937" s="303" t="s">
        <v>2646</v>
      </c>
      <c r="E937" s="304" t="s">
        <v>4362</v>
      </c>
      <c r="F937" s="304" t="s">
        <v>457</v>
      </c>
      <c r="G937" s="304" t="s">
        <v>597</v>
      </c>
      <c r="H937" s="304" t="s">
        <v>598</v>
      </c>
      <c r="I937" s="303" t="s">
        <v>599</v>
      </c>
      <c r="J937" s="305" t="s">
        <v>3020</v>
      </c>
      <c r="K937" s="306">
        <v>2072919</v>
      </c>
      <c r="L937" s="268" t="s">
        <v>563</v>
      </c>
      <c r="M937" s="268"/>
      <c r="N937" s="268"/>
      <c r="O937" s="268"/>
      <c r="P937" s="270"/>
      <c r="Q937" s="270"/>
      <c r="R937" s="270"/>
      <c r="S937" s="271"/>
      <c r="T937" s="270" t="s">
        <v>600</v>
      </c>
      <c r="U937" s="272" t="s">
        <v>3020</v>
      </c>
      <c r="V937" s="268" t="s">
        <v>602</v>
      </c>
      <c r="W937" s="272"/>
      <c r="X937" s="273">
        <v>2072919</v>
      </c>
      <c r="Y937" s="273">
        <v>2072919</v>
      </c>
      <c r="Z937" s="273">
        <v>0</v>
      </c>
      <c r="AA937" s="273">
        <v>0</v>
      </c>
      <c r="AB937" s="274">
        <v>2072919</v>
      </c>
      <c r="AC937" s="274">
        <v>0</v>
      </c>
      <c r="AD937" s="269"/>
      <c r="AE937" s="269" t="s">
        <v>3021</v>
      </c>
      <c r="AF937"/>
      <c r="AG937"/>
      <c r="AH937"/>
      <c r="AI937"/>
    </row>
    <row r="938" spans="1:35" ht="33.75" x14ac:dyDescent="0.25">
      <c r="A938" s="303" t="s">
        <v>3951</v>
      </c>
      <c r="B938" s="303" t="s">
        <v>2415</v>
      </c>
      <c r="C938" s="303" t="s">
        <v>2416</v>
      </c>
      <c r="D938" s="303" t="s">
        <v>2646</v>
      </c>
      <c r="E938" s="304" t="s">
        <v>4364</v>
      </c>
      <c r="F938" s="304" t="s">
        <v>457</v>
      </c>
      <c r="G938" s="304" t="s">
        <v>597</v>
      </c>
      <c r="H938" s="304" t="s">
        <v>598</v>
      </c>
      <c r="I938" s="303" t="s">
        <v>599</v>
      </c>
      <c r="J938" s="305" t="s">
        <v>3020</v>
      </c>
      <c r="K938" s="306">
        <v>2072919</v>
      </c>
      <c r="L938" s="268" t="s">
        <v>563</v>
      </c>
      <c r="M938" s="268"/>
      <c r="N938" s="268"/>
      <c r="O938" s="268"/>
      <c r="P938" s="270"/>
      <c r="Q938" s="270"/>
      <c r="R938" s="270"/>
      <c r="S938" s="271"/>
      <c r="T938" s="270" t="s">
        <v>600</v>
      </c>
      <c r="U938" s="272" t="s">
        <v>3020</v>
      </c>
      <c r="V938" s="268" t="s">
        <v>602</v>
      </c>
      <c r="W938" s="272"/>
      <c r="X938" s="273">
        <v>2072919</v>
      </c>
      <c r="Y938" s="273">
        <v>2072919</v>
      </c>
      <c r="Z938" s="273">
        <v>0</v>
      </c>
      <c r="AA938" s="273">
        <v>0</v>
      </c>
      <c r="AB938" s="274">
        <v>2072919</v>
      </c>
      <c r="AC938" s="274">
        <v>0</v>
      </c>
      <c r="AD938" s="269"/>
      <c r="AE938" s="269" t="s">
        <v>3021</v>
      </c>
      <c r="AF938"/>
      <c r="AG938"/>
      <c r="AH938"/>
      <c r="AI938"/>
    </row>
    <row r="939" spans="1:35" ht="33.75" x14ac:dyDescent="0.25">
      <c r="A939" s="303" t="s">
        <v>3953</v>
      </c>
      <c r="B939" s="303" t="s">
        <v>2415</v>
      </c>
      <c r="C939" s="303" t="s">
        <v>2416</v>
      </c>
      <c r="D939" s="303" t="s">
        <v>2646</v>
      </c>
      <c r="E939" s="304" t="s">
        <v>4366</v>
      </c>
      <c r="F939" s="304" t="s">
        <v>457</v>
      </c>
      <c r="G939" s="304" t="s">
        <v>597</v>
      </c>
      <c r="H939" s="304" t="s">
        <v>598</v>
      </c>
      <c r="I939" s="303" t="s">
        <v>599</v>
      </c>
      <c r="J939" s="305" t="s">
        <v>3020</v>
      </c>
      <c r="K939" s="306">
        <v>2072919</v>
      </c>
      <c r="L939" s="268" t="s">
        <v>563</v>
      </c>
      <c r="M939" s="268"/>
      <c r="N939" s="268"/>
      <c r="O939" s="268"/>
      <c r="P939" s="270"/>
      <c r="Q939" s="270"/>
      <c r="R939" s="270"/>
      <c r="S939" s="271"/>
      <c r="T939" s="270" t="s">
        <v>600</v>
      </c>
      <c r="U939" s="272" t="s">
        <v>3020</v>
      </c>
      <c r="V939" s="268" t="s">
        <v>602</v>
      </c>
      <c r="W939" s="272"/>
      <c r="X939" s="273">
        <v>2072919</v>
      </c>
      <c r="Y939" s="273">
        <v>2072919</v>
      </c>
      <c r="Z939" s="273">
        <v>0</v>
      </c>
      <c r="AA939" s="273">
        <v>0</v>
      </c>
      <c r="AB939" s="274">
        <v>2072919</v>
      </c>
      <c r="AC939" s="274">
        <v>0</v>
      </c>
      <c r="AD939" s="269"/>
      <c r="AE939" s="269" t="s">
        <v>3021</v>
      </c>
      <c r="AF939"/>
      <c r="AG939"/>
      <c r="AH939"/>
      <c r="AI939"/>
    </row>
    <row r="940" spans="1:35" ht="33.75" x14ac:dyDescent="0.25">
      <c r="A940" s="303" t="s">
        <v>3955</v>
      </c>
      <c r="B940" s="303" t="s">
        <v>2415</v>
      </c>
      <c r="C940" s="303" t="s">
        <v>2416</v>
      </c>
      <c r="D940" s="303" t="s">
        <v>2646</v>
      </c>
      <c r="E940" s="304" t="s">
        <v>4368</v>
      </c>
      <c r="F940" s="304" t="s">
        <v>457</v>
      </c>
      <c r="G940" s="304" t="s">
        <v>597</v>
      </c>
      <c r="H940" s="304" t="s">
        <v>598</v>
      </c>
      <c r="I940" s="303" t="s">
        <v>599</v>
      </c>
      <c r="J940" s="305" t="s">
        <v>3020</v>
      </c>
      <c r="K940" s="306">
        <v>2072919</v>
      </c>
      <c r="L940" s="268" t="s">
        <v>563</v>
      </c>
      <c r="M940" s="268"/>
      <c r="N940" s="268"/>
      <c r="O940" s="268"/>
      <c r="P940" s="270"/>
      <c r="Q940" s="270"/>
      <c r="R940" s="270"/>
      <c r="S940" s="271"/>
      <c r="T940" s="270" t="s">
        <v>600</v>
      </c>
      <c r="U940" s="272" t="s">
        <v>3020</v>
      </c>
      <c r="V940" s="268" t="s">
        <v>602</v>
      </c>
      <c r="W940" s="272"/>
      <c r="X940" s="273">
        <v>2072919</v>
      </c>
      <c r="Y940" s="273">
        <v>2072919</v>
      </c>
      <c r="Z940" s="273">
        <v>0</v>
      </c>
      <c r="AA940" s="273">
        <v>0</v>
      </c>
      <c r="AB940" s="274">
        <v>2072919</v>
      </c>
      <c r="AC940" s="274">
        <v>0</v>
      </c>
      <c r="AD940" s="269"/>
      <c r="AE940" s="269" t="s">
        <v>3021</v>
      </c>
      <c r="AF940"/>
      <c r="AG940"/>
      <c r="AH940"/>
      <c r="AI940"/>
    </row>
    <row r="941" spans="1:35" ht="33.75" x14ac:dyDescent="0.25">
      <c r="A941" s="303" t="s">
        <v>3957</v>
      </c>
      <c r="B941" s="303" t="s">
        <v>2415</v>
      </c>
      <c r="C941" s="303" t="s">
        <v>2416</v>
      </c>
      <c r="D941" s="303" t="s">
        <v>2646</v>
      </c>
      <c r="E941" s="304" t="s">
        <v>4370</v>
      </c>
      <c r="F941" s="304" t="s">
        <v>457</v>
      </c>
      <c r="G941" s="304" t="s">
        <v>597</v>
      </c>
      <c r="H941" s="304" t="s">
        <v>598</v>
      </c>
      <c r="I941" s="303" t="s">
        <v>599</v>
      </c>
      <c r="J941" s="305" t="s">
        <v>3020</v>
      </c>
      <c r="K941" s="306">
        <v>2072919</v>
      </c>
      <c r="L941" s="268" t="s">
        <v>563</v>
      </c>
      <c r="M941" s="268"/>
      <c r="N941" s="268"/>
      <c r="O941" s="268"/>
      <c r="P941" s="270"/>
      <c r="Q941" s="270"/>
      <c r="R941" s="270"/>
      <c r="S941" s="271"/>
      <c r="T941" s="270" t="s">
        <v>600</v>
      </c>
      <c r="U941" s="272" t="s">
        <v>3020</v>
      </c>
      <c r="V941" s="268" t="s">
        <v>602</v>
      </c>
      <c r="W941" s="272"/>
      <c r="X941" s="273">
        <v>2072919</v>
      </c>
      <c r="Y941" s="273">
        <v>2072919</v>
      </c>
      <c r="Z941" s="273">
        <v>0</v>
      </c>
      <c r="AA941" s="273">
        <v>0</v>
      </c>
      <c r="AB941" s="274">
        <v>2072919</v>
      </c>
      <c r="AC941" s="274">
        <v>0</v>
      </c>
      <c r="AD941" s="269"/>
      <c r="AE941" s="269" t="s">
        <v>3021</v>
      </c>
      <c r="AF941"/>
      <c r="AG941"/>
      <c r="AH941"/>
      <c r="AI941"/>
    </row>
    <row r="942" spans="1:35" ht="33.75" x14ac:dyDescent="0.25">
      <c r="A942" s="303" t="s">
        <v>3959</v>
      </c>
      <c r="B942" s="303" t="s">
        <v>2415</v>
      </c>
      <c r="C942" s="303" t="s">
        <v>2416</v>
      </c>
      <c r="D942" s="303" t="s">
        <v>2646</v>
      </c>
      <c r="E942" s="304" t="s">
        <v>4372</v>
      </c>
      <c r="F942" s="304" t="s">
        <v>457</v>
      </c>
      <c r="G942" s="304" t="s">
        <v>597</v>
      </c>
      <c r="H942" s="304" t="s">
        <v>598</v>
      </c>
      <c r="I942" s="303" t="s">
        <v>599</v>
      </c>
      <c r="J942" s="305" t="s">
        <v>3020</v>
      </c>
      <c r="K942" s="306">
        <v>2072919</v>
      </c>
      <c r="L942" s="268" t="s">
        <v>563</v>
      </c>
      <c r="M942" s="268"/>
      <c r="N942" s="268"/>
      <c r="O942" s="268"/>
      <c r="P942" s="270"/>
      <c r="Q942" s="270"/>
      <c r="R942" s="270"/>
      <c r="S942" s="271"/>
      <c r="T942" s="270" t="s">
        <v>600</v>
      </c>
      <c r="U942" s="272" t="s">
        <v>3020</v>
      </c>
      <c r="V942" s="268" t="s">
        <v>602</v>
      </c>
      <c r="W942" s="272"/>
      <c r="X942" s="273">
        <v>2072919</v>
      </c>
      <c r="Y942" s="273">
        <v>2072919</v>
      </c>
      <c r="Z942" s="273">
        <v>0</v>
      </c>
      <c r="AA942" s="273">
        <v>0</v>
      </c>
      <c r="AB942" s="274">
        <v>2072919</v>
      </c>
      <c r="AC942" s="274">
        <v>0</v>
      </c>
      <c r="AD942" s="269"/>
      <c r="AE942" s="269" t="s">
        <v>3021</v>
      </c>
      <c r="AF942"/>
      <c r="AG942"/>
      <c r="AH942"/>
      <c r="AI942"/>
    </row>
    <row r="943" spans="1:35" ht="33.75" x14ac:dyDescent="0.25">
      <c r="A943" s="303" t="s">
        <v>3961</v>
      </c>
      <c r="B943" s="303" t="s">
        <v>2415</v>
      </c>
      <c r="C943" s="303" t="s">
        <v>2416</v>
      </c>
      <c r="D943" s="303" t="s">
        <v>2646</v>
      </c>
      <c r="E943" s="304" t="s">
        <v>4374</v>
      </c>
      <c r="F943" s="304" t="s">
        <v>457</v>
      </c>
      <c r="G943" s="304" t="s">
        <v>597</v>
      </c>
      <c r="H943" s="304" t="s">
        <v>598</v>
      </c>
      <c r="I943" s="303" t="s">
        <v>599</v>
      </c>
      <c r="J943" s="305" t="s">
        <v>3020</v>
      </c>
      <c r="K943" s="306">
        <v>2072919</v>
      </c>
      <c r="L943" s="268" t="s">
        <v>563</v>
      </c>
      <c r="M943" s="268"/>
      <c r="N943" s="268"/>
      <c r="O943" s="268"/>
      <c r="P943" s="270"/>
      <c r="Q943" s="270"/>
      <c r="R943" s="270"/>
      <c r="S943" s="271"/>
      <c r="T943" s="270" t="s">
        <v>600</v>
      </c>
      <c r="U943" s="272" t="s">
        <v>3020</v>
      </c>
      <c r="V943" s="268" t="s">
        <v>602</v>
      </c>
      <c r="W943" s="272"/>
      <c r="X943" s="273">
        <v>2072919</v>
      </c>
      <c r="Y943" s="273">
        <v>2072919</v>
      </c>
      <c r="Z943" s="273">
        <v>0</v>
      </c>
      <c r="AA943" s="273">
        <v>0</v>
      </c>
      <c r="AB943" s="274">
        <v>2072919</v>
      </c>
      <c r="AC943" s="274">
        <v>0</v>
      </c>
      <c r="AD943" s="269"/>
      <c r="AE943" s="269" t="s">
        <v>3021</v>
      </c>
      <c r="AF943"/>
      <c r="AG943"/>
      <c r="AH943"/>
      <c r="AI943"/>
    </row>
    <row r="944" spans="1:35" ht="33.75" x14ac:dyDescent="0.25">
      <c r="A944" s="303" t="s">
        <v>3963</v>
      </c>
      <c r="B944" s="303" t="s">
        <v>2415</v>
      </c>
      <c r="C944" s="303" t="s">
        <v>2416</v>
      </c>
      <c r="D944" s="303" t="s">
        <v>2646</v>
      </c>
      <c r="E944" s="304" t="s">
        <v>4376</v>
      </c>
      <c r="F944" s="304" t="s">
        <v>457</v>
      </c>
      <c r="G944" s="304" t="s">
        <v>597</v>
      </c>
      <c r="H944" s="304" t="s">
        <v>598</v>
      </c>
      <c r="I944" s="303" t="s">
        <v>599</v>
      </c>
      <c r="J944" s="305" t="s">
        <v>3020</v>
      </c>
      <c r="K944" s="306">
        <v>2072919</v>
      </c>
      <c r="L944" s="268" t="s">
        <v>563</v>
      </c>
      <c r="M944" s="268"/>
      <c r="N944" s="268"/>
      <c r="O944" s="268"/>
      <c r="P944" s="270"/>
      <c r="Q944" s="270"/>
      <c r="R944" s="270"/>
      <c r="S944" s="271"/>
      <c r="T944" s="270" t="s">
        <v>600</v>
      </c>
      <c r="U944" s="272" t="s">
        <v>3020</v>
      </c>
      <c r="V944" s="268" t="s">
        <v>602</v>
      </c>
      <c r="W944" s="272"/>
      <c r="X944" s="273">
        <v>2072919</v>
      </c>
      <c r="Y944" s="273">
        <v>2072919</v>
      </c>
      <c r="Z944" s="273">
        <v>0</v>
      </c>
      <c r="AA944" s="273">
        <v>0</v>
      </c>
      <c r="AB944" s="274">
        <v>2072919</v>
      </c>
      <c r="AC944" s="274">
        <v>0</v>
      </c>
      <c r="AD944" s="269"/>
      <c r="AE944" s="269" t="s">
        <v>3021</v>
      </c>
      <c r="AF944"/>
      <c r="AG944"/>
      <c r="AH944"/>
      <c r="AI944"/>
    </row>
    <row r="945" spans="1:35" ht="33.75" x14ac:dyDescent="0.25">
      <c r="A945" s="303" t="s">
        <v>3965</v>
      </c>
      <c r="B945" s="303" t="s">
        <v>2415</v>
      </c>
      <c r="C945" s="303" t="s">
        <v>2416</v>
      </c>
      <c r="D945" s="303" t="s">
        <v>2646</v>
      </c>
      <c r="E945" s="304" t="s">
        <v>4378</v>
      </c>
      <c r="F945" s="304" t="s">
        <v>457</v>
      </c>
      <c r="G945" s="304" t="s">
        <v>597</v>
      </c>
      <c r="H945" s="304" t="s">
        <v>598</v>
      </c>
      <c r="I945" s="303" t="s">
        <v>599</v>
      </c>
      <c r="J945" s="305" t="s">
        <v>3020</v>
      </c>
      <c r="K945" s="306">
        <v>2072919</v>
      </c>
      <c r="L945" s="268" t="s">
        <v>563</v>
      </c>
      <c r="M945" s="268"/>
      <c r="N945" s="268"/>
      <c r="O945" s="268"/>
      <c r="P945" s="270"/>
      <c r="Q945" s="270"/>
      <c r="R945" s="270"/>
      <c r="S945" s="271"/>
      <c r="T945" s="270" t="s">
        <v>600</v>
      </c>
      <c r="U945" s="272" t="s">
        <v>3020</v>
      </c>
      <c r="V945" s="268" t="s">
        <v>602</v>
      </c>
      <c r="W945" s="272"/>
      <c r="X945" s="273">
        <v>2072919</v>
      </c>
      <c r="Y945" s="273">
        <v>2072919</v>
      </c>
      <c r="Z945" s="273">
        <v>0</v>
      </c>
      <c r="AA945" s="273">
        <v>0</v>
      </c>
      <c r="AB945" s="274">
        <v>2072919</v>
      </c>
      <c r="AC945" s="274">
        <v>0</v>
      </c>
      <c r="AD945" s="269"/>
      <c r="AE945" s="269" t="s">
        <v>3021</v>
      </c>
      <c r="AF945"/>
      <c r="AG945"/>
      <c r="AH945"/>
      <c r="AI945"/>
    </row>
    <row r="946" spans="1:35" ht="33.75" x14ac:dyDescent="0.25">
      <c r="A946" s="303" t="s">
        <v>3967</v>
      </c>
      <c r="B946" s="303" t="s">
        <v>2415</v>
      </c>
      <c r="C946" s="303" t="s">
        <v>2416</v>
      </c>
      <c r="D946" s="303" t="s">
        <v>2646</v>
      </c>
      <c r="E946" s="304" t="s">
        <v>4380</v>
      </c>
      <c r="F946" s="304" t="s">
        <v>457</v>
      </c>
      <c r="G946" s="304" t="s">
        <v>597</v>
      </c>
      <c r="H946" s="304" t="s">
        <v>598</v>
      </c>
      <c r="I946" s="303" t="s">
        <v>599</v>
      </c>
      <c r="J946" s="305" t="s">
        <v>3020</v>
      </c>
      <c r="K946" s="306">
        <v>2072919</v>
      </c>
      <c r="L946" s="268" t="s">
        <v>563</v>
      </c>
      <c r="M946" s="268"/>
      <c r="N946" s="268"/>
      <c r="O946" s="268"/>
      <c r="P946" s="270"/>
      <c r="Q946" s="270"/>
      <c r="R946" s="270"/>
      <c r="S946" s="271"/>
      <c r="T946" s="270" t="s">
        <v>600</v>
      </c>
      <c r="U946" s="272" t="s">
        <v>3020</v>
      </c>
      <c r="V946" s="268" t="s">
        <v>602</v>
      </c>
      <c r="W946" s="272"/>
      <c r="X946" s="273">
        <v>2072919</v>
      </c>
      <c r="Y946" s="273">
        <v>2072919</v>
      </c>
      <c r="Z946" s="273">
        <v>0</v>
      </c>
      <c r="AA946" s="273">
        <v>0</v>
      </c>
      <c r="AB946" s="274">
        <v>2072919</v>
      </c>
      <c r="AC946" s="274">
        <v>0</v>
      </c>
      <c r="AD946" s="269"/>
      <c r="AE946" s="269" t="s">
        <v>3021</v>
      </c>
      <c r="AF946"/>
      <c r="AG946"/>
      <c r="AH946"/>
      <c r="AI946"/>
    </row>
    <row r="947" spans="1:35" ht="33.75" x14ac:dyDescent="0.25">
      <c r="A947" s="303" t="s">
        <v>3969</v>
      </c>
      <c r="B947" s="303" t="s">
        <v>2415</v>
      </c>
      <c r="C947" s="303" t="s">
        <v>2416</v>
      </c>
      <c r="D947" s="303" t="s">
        <v>2646</v>
      </c>
      <c r="E947" s="304" t="s">
        <v>4382</v>
      </c>
      <c r="F947" s="304" t="s">
        <v>457</v>
      </c>
      <c r="G947" s="304" t="s">
        <v>597</v>
      </c>
      <c r="H947" s="304" t="s">
        <v>598</v>
      </c>
      <c r="I947" s="303" t="s">
        <v>599</v>
      </c>
      <c r="J947" s="305" t="s">
        <v>3020</v>
      </c>
      <c r="K947" s="306">
        <v>2072919</v>
      </c>
      <c r="L947" s="268" t="s">
        <v>563</v>
      </c>
      <c r="M947" s="268"/>
      <c r="N947" s="268"/>
      <c r="O947" s="268"/>
      <c r="P947" s="270"/>
      <c r="Q947" s="270"/>
      <c r="R947" s="270"/>
      <c r="S947" s="271"/>
      <c r="T947" s="270" t="s">
        <v>600</v>
      </c>
      <c r="U947" s="272" t="s">
        <v>3020</v>
      </c>
      <c r="V947" s="268" t="s">
        <v>602</v>
      </c>
      <c r="W947" s="272"/>
      <c r="X947" s="273">
        <v>2072919</v>
      </c>
      <c r="Y947" s="273">
        <v>2072919</v>
      </c>
      <c r="Z947" s="273">
        <v>0</v>
      </c>
      <c r="AA947" s="273">
        <v>0</v>
      </c>
      <c r="AB947" s="274">
        <v>2072919</v>
      </c>
      <c r="AC947" s="274">
        <v>0</v>
      </c>
      <c r="AD947" s="269"/>
      <c r="AE947" s="269" t="s">
        <v>3021</v>
      </c>
      <c r="AF947"/>
      <c r="AG947"/>
      <c r="AH947"/>
      <c r="AI947"/>
    </row>
    <row r="948" spans="1:35" ht="33.75" x14ac:dyDescent="0.25">
      <c r="A948" s="303" t="s">
        <v>3971</v>
      </c>
      <c r="B948" s="303" t="s">
        <v>2415</v>
      </c>
      <c r="C948" s="303" t="s">
        <v>2416</v>
      </c>
      <c r="D948" s="303" t="s">
        <v>2646</v>
      </c>
      <c r="E948" s="304" t="s">
        <v>4384</v>
      </c>
      <c r="F948" s="304" t="s">
        <v>457</v>
      </c>
      <c r="G948" s="304" t="s">
        <v>597</v>
      </c>
      <c r="H948" s="304" t="s">
        <v>598</v>
      </c>
      <c r="I948" s="303" t="s">
        <v>599</v>
      </c>
      <c r="J948" s="305" t="s">
        <v>3020</v>
      </c>
      <c r="K948" s="306">
        <v>2072919</v>
      </c>
      <c r="L948" s="268" t="s">
        <v>563</v>
      </c>
      <c r="M948" s="268"/>
      <c r="N948" s="268"/>
      <c r="O948" s="268"/>
      <c r="P948" s="270"/>
      <c r="Q948" s="270"/>
      <c r="R948" s="270"/>
      <c r="S948" s="271"/>
      <c r="T948" s="270" t="s">
        <v>600</v>
      </c>
      <c r="U948" s="272" t="s">
        <v>3020</v>
      </c>
      <c r="V948" s="268" t="s">
        <v>602</v>
      </c>
      <c r="W948" s="272"/>
      <c r="X948" s="273">
        <v>2072919</v>
      </c>
      <c r="Y948" s="273">
        <v>2072919</v>
      </c>
      <c r="Z948" s="273">
        <v>0</v>
      </c>
      <c r="AA948" s="273">
        <v>0</v>
      </c>
      <c r="AB948" s="274">
        <v>2072919</v>
      </c>
      <c r="AC948" s="274">
        <v>0</v>
      </c>
      <c r="AD948" s="269"/>
      <c r="AE948" s="269" t="s">
        <v>3021</v>
      </c>
      <c r="AF948"/>
      <c r="AG948"/>
      <c r="AH948"/>
      <c r="AI948"/>
    </row>
    <row r="949" spans="1:35" ht="33.75" x14ac:dyDescent="0.25">
      <c r="A949" s="303" t="s">
        <v>3973</v>
      </c>
      <c r="B949" s="303" t="s">
        <v>2415</v>
      </c>
      <c r="C949" s="303" t="s">
        <v>2416</v>
      </c>
      <c r="D949" s="303" t="s">
        <v>2646</v>
      </c>
      <c r="E949" s="304" t="s">
        <v>4386</v>
      </c>
      <c r="F949" s="304" t="s">
        <v>457</v>
      </c>
      <c r="G949" s="304" t="s">
        <v>597</v>
      </c>
      <c r="H949" s="304" t="s">
        <v>598</v>
      </c>
      <c r="I949" s="303" t="s">
        <v>599</v>
      </c>
      <c r="J949" s="305" t="s">
        <v>3020</v>
      </c>
      <c r="K949" s="306">
        <v>2072919</v>
      </c>
      <c r="L949" s="268" t="s">
        <v>563</v>
      </c>
      <c r="M949" s="268"/>
      <c r="N949" s="268"/>
      <c r="O949" s="268"/>
      <c r="P949" s="270"/>
      <c r="Q949" s="270"/>
      <c r="R949" s="270"/>
      <c r="S949" s="271"/>
      <c r="T949" s="270" t="s">
        <v>600</v>
      </c>
      <c r="U949" s="272" t="s">
        <v>3020</v>
      </c>
      <c r="V949" s="268" t="s">
        <v>602</v>
      </c>
      <c r="W949" s="272"/>
      <c r="X949" s="273">
        <v>2072919</v>
      </c>
      <c r="Y949" s="273">
        <v>2072919</v>
      </c>
      <c r="Z949" s="273">
        <v>0</v>
      </c>
      <c r="AA949" s="273">
        <v>0</v>
      </c>
      <c r="AB949" s="274">
        <v>2072919</v>
      </c>
      <c r="AC949" s="274">
        <v>0</v>
      </c>
      <c r="AD949" s="269"/>
      <c r="AE949" s="269" t="s">
        <v>3021</v>
      </c>
      <c r="AF949"/>
      <c r="AG949"/>
      <c r="AH949"/>
      <c r="AI949"/>
    </row>
    <row r="950" spans="1:35" ht="33.75" x14ac:dyDescent="0.25">
      <c r="A950" s="303" t="s">
        <v>3975</v>
      </c>
      <c r="B950" s="303" t="s">
        <v>2415</v>
      </c>
      <c r="C950" s="303" t="s">
        <v>2416</v>
      </c>
      <c r="D950" s="303" t="s">
        <v>2646</v>
      </c>
      <c r="E950" s="304" t="s">
        <v>4388</v>
      </c>
      <c r="F950" s="304" t="s">
        <v>457</v>
      </c>
      <c r="G950" s="304" t="s">
        <v>597</v>
      </c>
      <c r="H950" s="304" t="s">
        <v>598</v>
      </c>
      <c r="I950" s="303" t="s">
        <v>599</v>
      </c>
      <c r="J950" s="305" t="s">
        <v>3020</v>
      </c>
      <c r="K950" s="306">
        <v>2072919</v>
      </c>
      <c r="L950" s="268" t="s">
        <v>563</v>
      </c>
      <c r="M950" s="268"/>
      <c r="N950" s="268"/>
      <c r="O950" s="268"/>
      <c r="P950" s="270"/>
      <c r="Q950" s="270"/>
      <c r="R950" s="270"/>
      <c r="S950" s="271"/>
      <c r="T950" s="270" t="s">
        <v>600</v>
      </c>
      <c r="U950" s="272" t="s">
        <v>3020</v>
      </c>
      <c r="V950" s="268" t="s">
        <v>602</v>
      </c>
      <c r="W950" s="272"/>
      <c r="X950" s="273">
        <v>2072919</v>
      </c>
      <c r="Y950" s="273">
        <v>2072919</v>
      </c>
      <c r="Z950" s="273">
        <v>0</v>
      </c>
      <c r="AA950" s="273">
        <v>0</v>
      </c>
      <c r="AB950" s="274">
        <v>2072919</v>
      </c>
      <c r="AC950" s="274">
        <v>0</v>
      </c>
      <c r="AD950" s="269"/>
      <c r="AE950" s="269" t="s">
        <v>3021</v>
      </c>
      <c r="AF950"/>
      <c r="AG950"/>
      <c r="AH950"/>
      <c r="AI950"/>
    </row>
    <row r="951" spans="1:35" ht="33.75" x14ac:dyDescent="0.25">
      <c r="A951" s="303" t="s">
        <v>3977</v>
      </c>
      <c r="B951" s="303" t="s">
        <v>2415</v>
      </c>
      <c r="C951" s="303" t="s">
        <v>2416</v>
      </c>
      <c r="D951" s="303" t="s">
        <v>2646</v>
      </c>
      <c r="E951" s="304" t="s">
        <v>4390</v>
      </c>
      <c r="F951" s="304" t="s">
        <v>457</v>
      </c>
      <c r="G951" s="304" t="s">
        <v>597</v>
      </c>
      <c r="H951" s="304" t="s">
        <v>598</v>
      </c>
      <c r="I951" s="303" t="s">
        <v>599</v>
      </c>
      <c r="J951" s="305" t="s">
        <v>3020</v>
      </c>
      <c r="K951" s="306">
        <v>2072919</v>
      </c>
      <c r="L951" s="268" t="s">
        <v>563</v>
      </c>
      <c r="M951" s="268"/>
      <c r="N951" s="268"/>
      <c r="O951" s="268"/>
      <c r="P951" s="270"/>
      <c r="Q951" s="270"/>
      <c r="R951" s="270"/>
      <c r="S951" s="271"/>
      <c r="T951" s="270" t="s">
        <v>600</v>
      </c>
      <c r="U951" s="272" t="s">
        <v>3020</v>
      </c>
      <c r="V951" s="268" t="s">
        <v>602</v>
      </c>
      <c r="W951" s="272"/>
      <c r="X951" s="273">
        <v>2072919</v>
      </c>
      <c r="Y951" s="273">
        <v>2072919</v>
      </c>
      <c r="Z951" s="273">
        <v>0</v>
      </c>
      <c r="AA951" s="273">
        <v>0</v>
      </c>
      <c r="AB951" s="274">
        <v>2072919</v>
      </c>
      <c r="AC951" s="274">
        <v>0</v>
      </c>
      <c r="AD951" s="269"/>
      <c r="AE951" s="269" t="s">
        <v>3021</v>
      </c>
      <c r="AF951"/>
      <c r="AG951"/>
      <c r="AH951"/>
      <c r="AI951"/>
    </row>
    <row r="952" spans="1:35" ht="33.75" x14ac:dyDescent="0.25">
      <c r="A952" s="303" t="s">
        <v>3979</v>
      </c>
      <c r="B952" s="303" t="s">
        <v>2415</v>
      </c>
      <c r="C952" s="303" t="s">
        <v>2416</v>
      </c>
      <c r="D952" s="303" t="s">
        <v>2646</v>
      </c>
      <c r="E952" s="304" t="s">
        <v>4392</v>
      </c>
      <c r="F952" s="304" t="s">
        <v>457</v>
      </c>
      <c r="G952" s="304" t="s">
        <v>597</v>
      </c>
      <c r="H952" s="304" t="s">
        <v>598</v>
      </c>
      <c r="I952" s="303" t="s">
        <v>599</v>
      </c>
      <c r="J952" s="305" t="s">
        <v>3020</v>
      </c>
      <c r="K952" s="306">
        <v>2072919</v>
      </c>
      <c r="L952" s="268" t="s">
        <v>563</v>
      </c>
      <c r="M952" s="268"/>
      <c r="N952" s="268"/>
      <c r="O952" s="268"/>
      <c r="P952" s="270"/>
      <c r="Q952" s="270"/>
      <c r="R952" s="270"/>
      <c r="S952" s="271"/>
      <c r="T952" s="270" t="s">
        <v>600</v>
      </c>
      <c r="U952" s="272" t="s">
        <v>3020</v>
      </c>
      <c r="V952" s="268" t="s">
        <v>602</v>
      </c>
      <c r="W952" s="272"/>
      <c r="X952" s="273">
        <v>2072919</v>
      </c>
      <c r="Y952" s="273">
        <v>2072919</v>
      </c>
      <c r="Z952" s="273">
        <v>0</v>
      </c>
      <c r="AA952" s="273">
        <v>0</v>
      </c>
      <c r="AB952" s="274">
        <v>2072919</v>
      </c>
      <c r="AC952" s="274">
        <v>0</v>
      </c>
      <c r="AD952" s="269"/>
      <c r="AE952" s="269" t="s">
        <v>3021</v>
      </c>
      <c r="AF952"/>
      <c r="AG952"/>
      <c r="AH952"/>
      <c r="AI952"/>
    </row>
    <row r="953" spans="1:35" ht="33.75" x14ac:dyDescent="0.25">
      <c r="A953" s="303" t="s">
        <v>3981</v>
      </c>
      <c r="B953" s="303" t="s">
        <v>2415</v>
      </c>
      <c r="C953" s="303" t="s">
        <v>2416</v>
      </c>
      <c r="D953" s="303" t="s">
        <v>2646</v>
      </c>
      <c r="E953" s="304" t="s">
        <v>4394</v>
      </c>
      <c r="F953" s="304" t="s">
        <v>457</v>
      </c>
      <c r="G953" s="304" t="s">
        <v>597</v>
      </c>
      <c r="H953" s="304" t="s">
        <v>598</v>
      </c>
      <c r="I953" s="303" t="s">
        <v>599</v>
      </c>
      <c r="J953" s="305" t="s">
        <v>3020</v>
      </c>
      <c r="K953" s="306">
        <v>2072919</v>
      </c>
      <c r="L953" s="268" t="s">
        <v>563</v>
      </c>
      <c r="M953" s="268"/>
      <c r="N953" s="268"/>
      <c r="O953" s="268"/>
      <c r="P953" s="270"/>
      <c r="Q953" s="270"/>
      <c r="R953" s="270"/>
      <c r="S953" s="271"/>
      <c r="T953" s="270" t="s">
        <v>600</v>
      </c>
      <c r="U953" s="272" t="s">
        <v>3020</v>
      </c>
      <c r="V953" s="268" t="s">
        <v>602</v>
      </c>
      <c r="W953" s="272"/>
      <c r="X953" s="273">
        <v>2072919</v>
      </c>
      <c r="Y953" s="273">
        <v>2072919</v>
      </c>
      <c r="Z953" s="273">
        <v>0</v>
      </c>
      <c r="AA953" s="273">
        <v>0</v>
      </c>
      <c r="AB953" s="274">
        <v>2072919</v>
      </c>
      <c r="AC953" s="274">
        <v>0</v>
      </c>
      <c r="AD953" s="269"/>
      <c r="AE953" s="269" t="s">
        <v>3021</v>
      </c>
      <c r="AF953"/>
      <c r="AG953"/>
      <c r="AH953"/>
      <c r="AI953"/>
    </row>
    <row r="954" spans="1:35" ht="33.75" x14ac:dyDescent="0.25">
      <c r="A954" s="303" t="s">
        <v>3983</v>
      </c>
      <c r="B954" s="303" t="s">
        <v>2415</v>
      </c>
      <c r="C954" s="303" t="s">
        <v>2416</v>
      </c>
      <c r="D954" s="303" t="s">
        <v>2646</v>
      </c>
      <c r="E954" s="304" t="s">
        <v>4396</v>
      </c>
      <c r="F954" s="304" t="s">
        <v>457</v>
      </c>
      <c r="G954" s="304" t="s">
        <v>597</v>
      </c>
      <c r="H954" s="304" t="s">
        <v>598</v>
      </c>
      <c r="I954" s="303" t="s">
        <v>599</v>
      </c>
      <c r="J954" s="305" t="s">
        <v>3020</v>
      </c>
      <c r="K954" s="306">
        <v>2072919</v>
      </c>
      <c r="L954" s="268" t="s">
        <v>563</v>
      </c>
      <c r="M954" s="268"/>
      <c r="N954" s="268"/>
      <c r="O954" s="268"/>
      <c r="P954" s="270"/>
      <c r="Q954" s="270"/>
      <c r="R954" s="270"/>
      <c r="S954" s="271"/>
      <c r="T954" s="270" t="s">
        <v>600</v>
      </c>
      <c r="U954" s="272" t="s">
        <v>3020</v>
      </c>
      <c r="V954" s="268" t="s">
        <v>602</v>
      </c>
      <c r="W954" s="272"/>
      <c r="X954" s="273">
        <v>2072919</v>
      </c>
      <c r="Y954" s="273">
        <v>2072919</v>
      </c>
      <c r="Z954" s="273">
        <v>0</v>
      </c>
      <c r="AA954" s="273">
        <v>0</v>
      </c>
      <c r="AB954" s="274">
        <v>2072919</v>
      </c>
      <c r="AC954" s="274">
        <v>0</v>
      </c>
      <c r="AD954" s="269"/>
      <c r="AE954" s="269" t="s">
        <v>3021</v>
      </c>
      <c r="AF954"/>
      <c r="AG954"/>
      <c r="AH954"/>
      <c r="AI954"/>
    </row>
    <row r="955" spans="1:35" ht="33.75" x14ac:dyDescent="0.25">
      <c r="A955" s="303" t="s">
        <v>3985</v>
      </c>
      <c r="B955" s="303" t="s">
        <v>2415</v>
      </c>
      <c r="C955" s="303" t="s">
        <v>2416</v>
      </c>
      <c r="D955" s="303" t="s">
        <v>2646</v>
      </c>
      <c r="E955" s="304" t="s">
        <v>4398</v>
      </c>
      <c r="F955" s="304" t="s">
        <v>457</v>
      </c>
      <c r="G955" s="304" t="s">
        <v>597</v>
      </c>
      <c r="H955" s="304" t="s">
        <v>598</v>
      </c>
      <c r="I955" s="303" t="s">
        <v>599</v>
      </c>
      <c r="J955" s="305" t="s">
        <v>3020</v>
      </c>
      <c r="K955" s="306">
        <v>2072919</v>
      </c>
      <c r="L955" s="268" t="s">
        <v>563</v>
      </c>
      <c r="M955" s="268"/>
      <c r="N955" s="268"/>
      <c r="O955" s="268"/>
      <c r="P955" s="270"/>
      <c r="Q955" s="270"/>
      <c r="R955" s="270"/>
      <c r="S955" s="271"/>
      <c r="T955" s="270" t="s">
        <v>600</v>
      </c>
      <c r="U955" s="272" t="s">
        <v>3020</v>
      </c>
      <c r="V955" s="268" t="s">
        <v>602</v>
      </c>
      <c r="W955" s="272"/>
      <c r="X955" s="273">
        <v>2072919</v>
      </c>
      <c r="Y955" s="273">
        <v>2072919</v>
      </c>
      <c r="Z955" s="273">
        <v>0</v>
      </c>
      <c r="AA955" s="273">
        <v>0</v>
      </c>
      <c r="AB955" s="274">
        <v>2072919</v>
      </c>
      <c r="AC955" s="274">
        <v>0</v>
      </c>
      <c r="AD955" s="269"/>
      <c r="AE955" s="269" t="s">
        <v>3021</v>
      </c>
      <c r="AF955"/>
      <c r="AG955"/>
      <c r="AH955"/>
      <c r="AI955"/>
    </row>
    <row r="956" spans="1:35" ht="33.75" x14ac:dyDescent="0.25">
      <c r="A956" s="303" t="s">
        <v>3987</v>
      </c>
      <c r="B956" s="303" t="s">
        <v>2415</v>
      </c>
      <c r="C956" s="303" t="s">
        <v>2416</v>
      </c>
      <c r="D956" s="303" t="s">
        <v>2646</v>
      </c>
      <c r="E956" s="304" t="s">
        <v>4400</v>
      </c>
      <c r="F956" s="304" t="s">
        <v>457</v>
      </c>
      <c r="G956" s="304" t="s">
        <v>597</v>
      </c>
      <c r="H956" s="304" t="s">
        <v>598</v>
      </c>
      <c r="I956" s="303" t="s">
        <v>599</v>
      </c>
      <c r="J956" s="305" t="s">
        <v>3020</v>
      </c>
      <c r="K956" s="306">
        <v>2072919</v>
      </c>
      <c r="L956" s="268" t="s">
        <v>563</v>
      </c>
      <c r="M956" s="268"/>
      <c r="N956" s="268"/>
      <c r="O956" s="268"/>
      <c r="P956" s="270"/>
      <c r="Q956" s="270"/>
      <c r="R956" s="270"/>
      <c r="S956" s="271"/>
      <c r="T956" s="270" t="s">
        <v>600</v>
      </c>
      <c r="U956" s="272" t="s">
        <v>3020</v>
      </c>
      <c r="V956" s="268" t="s">
        <v>602</v>
      </c>
      <c r="W956" s="272"/>
      <c r="X956" s="273">
        <v>2072919</v>
      </c>
      <c r="Y956" s="273">
        <v>2072919</v>
      </c>
      <c r="Z956" s="273">
        <v>0</v>
      </c>
      <c r="AA956" s="273">
        <v>0</v>
      </c>
      <c r="AB956" s="274">
        <v>2072919</v>
      </c>
      <c r="AC956" s="274">
        <v>0</v>
      </c>
      <c r="AD956" s="269"/>
      <c r="AE956" s="269" t="s">
        <v>3021</v>
      </c>
      <c r="AF956"/>
      <c r="AG956"/>
      <c r="AH956"/>
      <c r="AI956"/>
    </row>
    <row r="957" spans="1:35" ht="33.75" x14ac:dyDescent="0.25">
      <c r="A957" s="303" t="s">
        <v>3989</v>
      </c>
      <c r="B957" s="303" t="s">
        <v>2415</v>
      </c>
      <c r="C957" s="303" t="s">
        <v>2416</v>
      </c>
      <c r="D957" s="303" t="s">
        <v>2646</v>
      </c>
      <c r="E957" s="304" t="s">
        <v>4402</v>
      </c>
      <c r="F957" s="304" t="s">
        <v>457</v>
      </c>
      <c r="G957" s="304" t="s">
        <v>597</v>
      </c>
      <c r="H957" s="304" t="s">
        <v>598</v>
      </c>
      <c r="I957" s="303" t="s">
        <v>599</v>
      </c>
      <c r="J957" s="305" t="s">
        <v>3020</v>
      </c>
      <c r="K957" s="306">
        <v>2072919</v>
      </c>
      <c r="L957" s="268" t="s">
        <v>563</v>
      </c>
      <c r="M957" s="268"/>
      <c r="N957" s="268"/>
      <c r="O957" s="268"/>
      <c r="P957" s="270"/>
      <c r="Q957" s="270"/>
      <c r="R957" s="270"/>
      <c r="S957" s="271"/>
      <c r="T957" s="270" t="s">
        <v>600</v>
      </c>
      <c r="U957" s="272" t="s">
        <v>3020</v>
      </c>
      <c r="V957" s="268" t="s">
        <v>602</v>
      </c>
      <c r="W957" s="272"/>
      <c r="X957" s="273">
        <v>2072919</v>
      </c>
      <c r="Y957" s="273">
        <v>2072919</v>
      </c>
      <c r="Z957" s="273">
        <v>0</v>
      </c>
      <c r="AA957" s="273">
        <v>0</v>
      </c>
      <c r="AB957" s="274">
        <v>2072919</v>
      </c>
      <c r="AC957" s="274">
        <v>0</v>
      </c>
      <c r="AD957" s="269"/>
      <c r="AE957" s="269" t="s">
        <v>3021</v>
      </c>
      <c r="AF957"/>
      <c r="AG957"/>
      <c r="AH957"/>
      <c r="AI957"/>
    </row>
    <row r="958" spans="1:35" ht="33.75" x14ac:dyDescent="0.25">
      <c r="A958" s="303" t="s">
        <v>3991</v>
      </c>
      <c r="B958" s="303" t="s">
        <v>2415</v>
      </c>
      <c r="C958" s="303" t="s">
        <v>2416</v>
      </c>
      <c r="D958" s="303" t="s">
        <v>2646</v>
      </c>
      <c r="E958" s="304" t="s">
        <v>4404</v>
      </c>
      <c r="F958" s="304" t="s">
        <v>457</v>
      </c>
      <c r="G958" s="304" t="s">
        <v>597</v>
      </c>
      <c r="H958" s="304" t="s">
        <v>598</v>
      </c>
      <c r="I958" s="303" t="s">
        <v>599</v>
      </c>
      <c r="J958" s="305" t="s">
        <v>3020</v>
      </c>
      <c r="K958" s="306">
        <v>2072919</v>
      </c>
      <c r="L958" s="268" t="s">
        <v>563</v>
      </c>
      <c r="M958" s="268"/>
      <c r="N958" s="268"/>
      <c r="O958" s="268"/>
      <c r="P958" s="270"/>
      <c r="Q958" s="270"/>
      <c r="R958" s="270"/>
      <c r="S958" s="271"/>
      <c r="T958" s="270" t="s">
        <v>600</v>
      </c>
      <c r="U958" s="272" t="s">
        <v>3020</v>
      </c>
      <c r="V958" s="268" t="s">
        <v>602</v>
      </c>
      <c r="W958" s="272"/>
      <c r="X958" s="273">
        <v>2072919</v>
      </c>
      <c r="Y958" s="273">
        <v>2072919</v>
      </c>
      <c r="Z958" s="273">
        <v>0</v>
      </c>
      <c r="AA958" s="273">
        <v>0</v>
      </c>
      <c r="AB958" s="274">
        <v>2072919</v>
      </c>
      <c r="AC958" s="274">
        <v>0</v>
      </c>
      <c r="AD958" s="269"/>
      <c r="AE958" s="269" t="s">
        <v>3021</v>
      </c>
      <c r="AF958"/>
      <c r="AG958"/>
      <c r="AH958"/>
      <c r="AI958"/>
    </row>
    <row r="959" spans="1:35" ht="33.75" x14ac:dyDescent="0.25">
      <c r="A959" s="303" t="s">
        <v>3993</v>
      </c>
      <c r="B959" s="303" t="s">
        <v>2415</v>
      </c>
      <c r="C959" s="303" t="s">
        <v>2416</v>
      </c>
      <c r="D959" s="303" t="s">
        <v>2646</v>
      </c>
      <c r="E959" s="304" t="s">
        <v>4406</v>
      </c>
      <c r="F959" s="304" t="s">
        <v>457</v>
      </c>
      <c r="G959" s="304" t="s">
        <v>597</v>
      </c>
      <c r="H959" s="304" t="s">
        <v>598</v>
      </c>
      <c r="I959" s="303" t="s">
        <v>599</v>
      </c>
      <c r="J959" s="305" t="s">
        <v>3020</v>
      </c>
      <c r="K959" s="306">
        <v>2072919</v>
      </c>
      <c r="L959" s="268" t="s">
        <v>563</v>
      </c>
      <c r="M959" s="268"/>
      <c r="N959" s="268"/>
      <c r="O959" s="268"/>
      <c r="P959" s="270"/>
      <c r="Q959" s="270"/>
      <c r="R959" s="270"/>
      <c r="S959" s="271"/>
      <c r="T959" s="270" t="s">
        <v>600</v>
      </c>
      <c r="U959" s="272" t="s">
        <v>3020</v>
      </c>
      <c r="V959" s="268" t="s">
        <v>602</v>
      </c>
      <c r="W959" s="272"/>
      <c r="X959" s="273">
        <v>2072919</v>
      </c>
      <c r="Y959" s="273">
        <v>2072919</v>
      </c>
      <c r="Z959" s="273">
        <v>0</v>
      </c>
      <c r="AA959" s="273">
        <v>0</v>
      </c>
      <c r="AB959" s="274">
        <v>2072919</v>
      </c>
      <c r="AC959" s="274">
        <v>0</v>
      </c>
      <c r="AD959" s="269"/>
      <c r="AE959" s="269" t="s">
        <v>3021</v>
      </c>
      <c r="AF959"/>
      <c r="AG959"/>
      <c r="AH959"/>
      <c r="AI959"/>
    </row>
    <row r="960" spans="1:35" ht="33.75" x14ac:dyDescent="0.25">
      <c r="A960" s="303" t="s">
        <v>3995</v>
      </c>
      <c r="B960" s="303" t="s">
        <v>2415</v>
      </c>
      <c r="C960" s="303" t="s">
        <v>2416</v>
      </c>
      <c r="D960" s="303" t="s">
        <v>2646</v>
      </c>
      <c r="E960" s="304" t="s">
        <v>4408</v>
      </c>
      <c r="F960" s="304" t="s">
        <v>457</v>
      </c>
      <c r="G960" s="304" t="s">
        <v>597</v>
      </c>
      <c r="H960" s="304" t="s">
        <v>598</v>
      </c>
      <c r="I960" s="303" t="s">
        <v>599</v>
      </c>
      <c r="J960" s="305" t="s">
        <v>3020</v>
      </c>
      <c r="K960" s="306">
        <v>2072919</v>
      </c>
      <c r="L960" s="268" t="s">
        <v>563</v>
      </c>
      <c r="M960" s="268"/>
      <c r="N960" s="268"/>
      <c r="O960" s="268"/>
      <c r="P960" s="270"/>
      <c r="Q960" s="270"/>
      <c r="R960" s="270"/>
      <c r="S960" s="271"/>
      <c r="T960" s="270" t="s">
        <v>600</v>
      </c>
      <c r="U960" s="272" t="s">
        <v>3020</v>
      </c>
      <c r="V960" s="268" t="s">
        <v>602</v>
      </c>
      <c r="W960" s="272"/>
      <c r="X960" s="273">
        <v>2072919</v>
      </c>
      <c r="Y960" s="273">
        <v>2072919</v>
      </c>
      <c r="Z960" s="273">
        <v>0</v>
      </c>
      <c r="AA960" s="273">
        <v>0</v>
      </c>
      <c r="AB960" s="274">
        <v>2072919</v>
      </c>
      <c r="AC960" s="274">
        <v>0</v>
      </c>
      <c r="AD960" s="269"/>
      <c r="AE960" s="269" t="s">
        <v>3021</v>
      </c>
      <c r="AF960"/>
      <c r="AG960"/>
      <c r="AH960"/>
      <c r="AI960"/>
    </row>
    <row r="961" spans="1:35" ht="33.75" x14ac:dyDescent="0.25">
      <c r="A961" s="303" t="s">
        <v>3997</v>
      </c>
      <c r="B961" s="303" t="s">
        <v>2415</v>
      </c>
      <c r="C961" s="303" t="s">
        <v>2416</v>
      </c>
      <c r="D961" s="303" t="s">
        <v>2646</v>
      </c>
      <c r="E961" s="304" t="s">
        <v>4410</v>
      </c>
      <c r="F961" s="304" t="s">
        <v>457</v>
      </c>
      <c r="G961" s="304" t="s">
        <v>597</v>
      </c>
      <c r="H961" s="304" t="s">
        <v>598</v>
      </c>
      <c r="I961" s="303" t="s">
        <v>599</v>
      </c>
      <c r="J961" s="305" t="s">
        <v>3020</v>
      </c>
      <c r="K961" s="306">
        <v>2072919</v>
      </c>
      <c r="L961" s="268" t="s">
        <v>563</v>
      </c>
      <c r="M961" s="268"/>
      <c r="N961" s="268"/>
      <c r="O961" s="268"/>
      <c r="P961" s="270"/>
      <c r="Q961" s="270"/>
      <c r="R961" s="270"/>
      <c r="S961" s="271"/>
      <c r="T961" s="270" t="s">
        <v>600</v>
      </c>
      <c r="U961" s="272" t="s">
        <v>3020</v>
      </c>
      <c r="V961" s="268" t="s">
        <v>602</v>
      </c>
      <c r="W961" s="272"/>
      <c r="X961" s="273">
        <v>2072919</v>
      </c>
      <c r="Y961" s="273">
        <v>2072919</v>
      </c>
      <c r="Z961" s="273">
        <v>0</v>
      </c>
      <c r="AA961" s="273">
        <v>0</v>
      </c>
      <c r="AB961" s="274">
        <v>2072919</v>
      </c>
      <c r="AC961" s="274">
        <v>0</v>
      </c>
      <c r="AD961" s="269"/>
      <c r="AE961" s="269" t="s">
        <v>3021</v>
      </c>
      <c r="AF961"/>
      <c r="AG961"/>
      <c r="AH961"/>
      <c r="AI961"/>
    </row>
    <row r="962" spans="1:35" ht="33.75" x14ac:dyDescent="0.25">
      <c r="A962" s="303" t="s">
        <v>3999</v>
      </c>
      <c r="B962" s="303" t="s">
        <v>2415</v>
      </c>
      <c r="C962" s="303" t="s">
        <v>2416</v>
      </c>
      <c r="D962" s="303" t="s">
        <v>2646</v>
      </c>
      <c r="E962" s="304" t="s">
        <v>4412</v>
      </c>
      <c r="F962" s="304" t="s">
        <v>457</v>
      </c>
      <c r="G962" s="304" t="s">
        <v>597</v>
      </c>
      <c r="H962" s="304" t="s">
        <v>598</v>
      </c>
      <c r="I962" s="303" t="s">
        <v>599</v>
      </c>
      <c r="J962" s="305" t="s">
        <v>3020</v>
      </c>
      <c r="K962" s="306">
        <v>2072919</v>
      </c>
      <c r="L962" s="268" t="s">
        <v>563</v>
      </c>
      <c r="M962" s="268"/>
      <c r="N962" s="268"/>
      <c r="O962" s="268"/>
      <c r="P962" s="270"/>
      <c r="Q962" s="270"/>
      <c r="R962" s="270"/>
      <c r="S962" s="271"/>
      <c r="T962" s="270" t="s">
        <v>600</v>
      </c>
      <c r="U962" s="272" t="s">
        <v>3020</v>
      </c>
      <c r="V962" s="268" t="s">
        <v>602</v>
      </c>
      <c r="W962" s="272"/>
      <c r="X962" s="273">
        <v>2072919</v>
      </c>
      <c r="Y962" s="273">
        <v>2072919</v>
      </c>
      <c r="Z962" s="273">
        <v>0</v>
      </c>
      <c r="AA962" s="273">
        <v>0</v>
      </c>
      <c r="AB962" s="274">
        <v>2072919</v>
      </c>
      <c r="AC962" s="274">
        <v>0</v>
      </c>
      <c r="AD962" s="269"/>
      <c r="AE962" s="269" t="s">
        <v>3021</v>
      </c>
      <c r="AF962"/>
      <c r="AG962"/>
      <c r="AH962"/>
      <c r="AI962"/>
    </row>
    <row r="963" spans="1:35" ht="33.75" x14ac:dyDescent="0.25">
      <c r="A963" s="303" t="s">
        <v>4001</v>
      </c>
      <c r="B963" s="303" t="s">
        <v>2415</v>
      </c>
      <c r="C963" s="303" t="s">
        <v>2416</v>
      </c>
      <c r="D963" s="303" t="s">
        <v>2646</v>
      </c>
      <c r="E963" s="304" t="s">
        <v>4414</v>
      </c>
      <c r="F963" s="304" t="s">
        <v>457</v>
      </c>
      <c r="G963" s="304" t="s">
        <v>597</v>
      </c>
      <c r="H963" s="304" t="s">
        <v>598</v>
      </c>
      <c r="I963" s="303" t="s">
        <v>599</v>
      </c>
      <c r="J963" s="305" t="s">
        <v>3020</v>
      </c>
      <c r="K963" s="306">
        <v>2072919</v>
      </c>
      <c r="L963" s="268" t="s">
        <v>563</v>
      </c>
      <c r="M963" s="268"/>
      <c r="N963" s="268"/>
      <c r="O963" s="268"/>
      <c r="P963" s="270"/>
      <c r="Q963" s="270"/>
      <c r="R963" s="270"/>
      <c r="S963" s="271"/>
      <c r="T963" s="270" t="s">
        <v>600</v>
      </c>
      <c r="U963" s="272" t="s">
        <v>3020</v>
      </c>
      <c r="V963" s="268" t="s">
        <v>602</v>
      </c>
      <c r="W963" s="272"/>
      <c r="X963" s="273">
        <v>2072919</v>
      </c>
      <c r="Y963" s="273">
        <v>2072919</v>
      </c>
      <c r="Z963" s="273">
        <v>0</v>
      </c>
      <c r="AA963" s="273">
        <v>0</v>
      </c>
      <c r="AB963" s="274">
        <v>2072919</v>
      </c>
      <c r="AC963" s="274">
        <v>0</v>
      </c>
      <c r="AD963" s="269"/>
      <c r="AE963" s="269" t="s">
        <v>3021</v>
      </c>
      <c r="AF963"/>
      <c r="AG963"/>
      <c r="AH963"/>
      <c r="AI963"/>
    </row>
    <row r="964" spans="1:35" ht="33.75" x14ac:dyDescent="0.25">
      <c r="A964" s="303" t="s">
        <v>4003</v>
      </c>
      <c r="B964" s="303" t="s">
        <v>2415</v>
      </c>
      <c r="C964" s="303" t="s">
        <v>2416</v>
      </c>
      <c r="D964" s="303" t="s">
        <v>2646</v>
      </c>
      <c r="E964" s="304" t="s">
        <v>4416</v>
      </c>
      <c r="F964" s="304" t="s">
        <v>457</v>
      </c>
      <c r="G964" s="304" t="s">
        <v>597</v>
      </c>
      <c r="H964" s="304" t="s">
        <v>598</v>
      </c>
      <c r="I964" s="303" t="s">
        <v>599</v>
      </c>
      <c r="J964" s="305" t="s">
        <v>3020</v>
      </c>
      <c r="K964" s="306">
        <v>2072919</v>
      </c>
      <c r="L964" s="268" t="s">
        <v>563</v>
      </c>
      <c r="M964" s="268"/>
      <c r="N964" s="268"/>
      <c r="O964" s="268"/>
      <c r="P964" s="270"/>
      <c r="Q964" s="270"/>
      <c r="R964" s="270"/>
      <c r="S964" s="271"/>
      <c r="T964" s="270" t="s">
        <v>600</v>
      </c>
      <c r="U964" s="272" t="s">
        <v>3020</v>
      </c>
      <c r="V964" s="268" t="s">
        <v>602</v>
      </c>
      <c r="W964" s="272"/>
      <c r="X964" s="273">
        <v>2072919</v>
      </c>
      <c r="Y964" s="273">
        <v>2072919</v>
      </c>
      <c r="Z964" s="273">
        <v>0</v>
      </c>
      <c r="AA964" s="273">
        <v>0</v>
      </c>
      <c r="AB964" s="274">
        <v>2072919</v>
      </c>
      <c r="AC964" s="274">
        <v>0</v>
      </c>
      <c r="AD964" s="269"/>
      <c r="AE964" s="269" t="s">
        <v>3021</v>
      </c>
      <c r="AF964"/>
      <c r="AG964"/>
      <c r="AH964"/>
      <c r="AI964"/>
    </row>
    <row r="965" spans="1:35" ht="33.75" x14ac:dyDescent="0.25">
      <c r="A965" s="303" t="s">
        <v>4005</v>
      </c>
      <c r="B965" s="303" t="s">
        <v>2415</v>
      </c>
      <c r="C965" s="303" t="s">
        <v>2416</v>
      </c>
      <c r="D965" s="303" t="s">
        <v>2646</v>
      </c>
      <c r="E965" s="304" t="s">
        <v>4418</v>
      </c>
      <c r="F965" s="304" t="s">
        <v>457</v>
      </c>
      <c r="G965" s="304" t="s">
        <v>597</v>
      </c>
      <c r="H965" s="304" t="s">
        <v>598</v>
      </c>
      <c r="I965" s="303" t="s">
        <v>599</v>
      </c>
      <c r="J965" s="305" t="s">
        <v>3020</v>
      </c>
      <c r="K965" s="306">
        <v>2072919</v>
      </c>
      <c r="L965" s="268" t="s">
        <v>563</v>
      </c>
      <c r="M965" s="268"/>
      <c r="N965" s="268"/>
      <c r="O965" s="268"/>
      <c r="P965" s="270"/>
      <c r="Q965" s="270"/>
      <c r="R965" s="270"/>
      <c r="S965" s="271"/>
      <c r="T965" s="270" t="s">
        <v>600</v>
      </c>
      <c r="U965" s="272" t="s">
        <v>3020</v>
      </c>
      <c r="V965" s="268" t="s">
        <v>602</v>
      </c>
      <c r="W965" s="272"/>
      <c r="X965" s="273">
        <v>2072919</v>
      </c>
      <c r="Y965" s="273">
        <v>2072919</v>
      </c>
      <c r="Z965" s="273">
        <v>0</v>
      </c>
      <c r="AA965" s="273">
        <v>0</v>
      </c>
      <c r="AB965" s="274">
        <v>2072919</v>
      </c>
      <c r="AC965" s="274">
        <v>0</v>
      </c>
      <c r="AD965" s="269"/>
      <c r="AE965" s="269" t="s">
        <v>3021</v>
      </c>
      <c r="AF965"/>
      <c r="AG965"/>
      <c r="AH965"/>
      <c r="AI965"/>
    </row>
    <row r="966" spans="1:35" ht="33.75" x14ac:dyDescent="0.25">
      <c r="A966" s="303" t="s">
        <v>4007</v>
      </c>
      <c r="B966" s="303" t="s">
        <v>2415</v>
      </c>
      <c r="C966" s="303" t="s">
        <v>2416</v>
      </c>
      <c r="D966" s="303" t="s">
        <v>2646</v>
      </c>
      <c r="E966" s="304" t="s">
        <v>4420</v>
      </c>
      <c r="F966" s="304" t="s">
        <v>457</v>
      </c>
      <c r="G966" s="304" t="s">
        <v>597</v>
      </c>
      <c r="H966" s="304" t="s">
        <v>598</v>
      </c>
      <c r="I966" s="303" t="s">
        <v>599</v>
      </c>
      <c r="J966" s="305" t="s">
        <v>3020</v>
      </c>
      <c r="K966" s="306">
        <v>2072919</v>
      </c>
      <c r="L966" s="268" t="s">
        <v>563</v>
      </c>
      <c r="M966" s="268"/>
      <c r="N966" s="268"/>
      <c r="O966" s="268"/>
      <c r="P966" s="270"/>
      <c r="Q966" s="270"/>
      <c r="R966" s="270"/>
      <c r="S966" s="271"/>
      <c r="T966" s="270" t="s">
        <v>600</v>
      </c>
      <c r="U966" s="272" t="s">
        <v>3020</v>
      </c>
      <c r="V966" s="268" t="s">
        <v>602</v>
      </c>
      <c r="W966" s="272"/>
      <c r="X966" s="273">
        <v>2072919</v>
      </c>
      <c r="Y966" s="273">
        <v>2072919</v>
      </c>
      <c r="Z966" s="273">
        <v>0</v>
      </c>
      <c r="AA966" s="273">
        <v>0</v>
      </c>
      <c r="AB966" s="274">
        <v>2072919</v>
      </c>
      <c r="AC966" s="274">
        <v>0</v>
      </c>
      <c r="AD966" s="269"/>
      <c r="AE966" s="269" t="s">
        <v>3021</v>
      </c>
      <c r="AF966"/>
      <c r="AG966"/>
      <c r="AH966"/>
      <c r="AI966"/>
    </row>
    <row r="967" spans="1:35" ht="33.75" x14ac:dyDescent="0.25">
      <c r="A967" s="303" t="s">
        <v>4009</v>
      </c>
      <c r="B967" s="303" t="s">
        <v>2415</v>
      </c>
      <c r="C967" s="303" t="s">
        <v>2416</v>
      </c>
      <c r="D967" s="303" t="s">
        <v>2646</v>
      </c>
      <c r="E967" s="304" t="s">
        <v>4422</v>
      </c>
      <c r="F967" s="304" t="s">
        <v>457</v>
      </c>
      <c r="G967" s="304" t="s">
        <v>597</v>
      </c>
      <c r="H967" s="304" t="s">
        <v>598</v>
      </c>
      <c r="I967" s="303" t="s">
        <v>599</v>
      </c>
      <c r="J967" s="305" t="s">
        <v>3020</v>
      </c>
      <c r="K967" s="306">
        <v>2072919</v>
      </c>
      <c r="L967" s="268" t="s">
        <v>563</v>
      </c>
      <c r="M967" s="268"/>
      <c r="N967" s="268"/>
      <c r="O967" s="268"/>
      <c r="P967" s="270"/>
      <c r="Q967" s="270"/>
      <c r="R967" s="270"/>
      <c r="S967" s="271"/>
      <c r="T967" s="270" t="s">
        <v>600</v>
      </c>
      <c r="U967" s="272" t="s">
        <v>3020</v>
      </c>
      <c r="V967" s="268" t="s">
        <v>602</v>
      </c>
      <c r="W967" s="272"/>
      <c r="X967" s="273">
        <v>2072919</v>
      </c>
      <c r="Y967" s="273">
        <v>2072919</v>
      </c>
      <c r="Z967" s="273">
        <v>0</v>
      </c>
      <c r="AA967" s="273">
        <v>0</v>
      </c>
      <c r="AB967" s="274">
        <v>2072919</v>
      </c>
      <c r="AC967" s="274">
        <v>0</v>
      </c>
      <c r="AD967" s="269"/>
      <c r="AE967" s="269" t="s">
        <v>3021</v>
      </c>
      <c r="AF967"/>
      <c r="AG967"/>
      <c r="AH967"/>
      <c r="AI967"/>
    </row>
    <row r="968" spans="1:35" ht="33.75" x14ac:dyDescent="0.25">
      <c r="A968" s="303" t="s">
        <v>4011</v>
      </c>
      <c r="B968" s="303" t="s">
        <v>2415</v>
      </c>
      <c r="C968" s="303" t="s">
        <v>2416</v>
      </c>
      <c r="D968" s="303" t="s">
        <v>2646</v>
      </c>
      <c r="E968" s="304" t="s">
        <v>4424</v>
      </c>
      <c r="F968" s="304" t="s">
        <v>457</v>
      </c>
      <c r="G968" s="304" t="s">
        <v>597</v>
      </c>
      <c r="H968" s="304" t="s">
        <v>598</v>
      </c>
      <c r="I968" s="303" t="s">
        <v>599</v>
      </c>
      <c r="J968" s="305" t="s">
        <v>3020</v>
      </c>
      <c r="K968" s="306">
        <v>2072919</v>
      </c>
      <c r="L968" s="268" t="s">
        <v>563</v>
      </c>
      <c r="M968" s="268"/>
      <c r="N968" s="268"/>
      <c r="O968" s="268"/>
      <c r="P968" s="270"/>
      <c r="Q968" s="270"/>
      <c r="R968" s="270"/>
      <c r="S968" s="271"/>
      <c r="T968" s="270" t="s">
        <v>600</v>
      </c>
      <c r="U968" s="272" t="s">
        <v>3020</v>
      </c>
      <c r="V968" s="268" t="s">
        <v>602</v>
      </c>
      <c r="W968" s="272"/>
      <c r="X968" s="273">
        <v>2072919</v>
      </c>
      <c r="Y968" s="273">
        <v>2072919</v>
      </c>
      <c r="Z968" s="273">
        <v>0</v>
      </c>
      <c r="AA968" s="273">
        <v>0</v>
      </c>
      <c r="AB968" s="274">
        <v>2072919</v>
      </c>
      <c r="AC968" s="274">
        <v>0</v>
      </c>
      <c r="AD968" s="269"/>
      <c r="AE968" s="269" t="s">
        <v>3021</v>
      </c>
      <c r="AF968"/>
      <c r="AG968"/>
      <c r="AH968"/>
      <c r="AI968"/>
    </row>
    <row r="969" spans="1:35" ht="33.75" x14ac:dyDescent="0.25">
      <c r="A969" s="303" t="s">
        <v>4013</v>
      </c>
      <c r="B969" s="303" t="s">
        <v>2415</v>
      </c>
      <c r="C969" s="303" t="s">
        <v>2416</v>
      </c>
      <c r="D969" s="303" t="s">
        <v>2646</v>
      </c>
      <c r="E969" s="304" t="s">
        <v>4426</v>
      </c>
      <c r="F969" s="304" t="s">
        <v>457</v>
      </c>
      <c r="G969" s="304" t="s">
        <v>597</v>
      </c>
      <c r="H969" s="304" t="s">
        <v>598</v>
      </c>
      <c r="I969" s="303" t="s">
        <v>599</v>
      </c>
      <c r="J969" s="305" t="s">
        <v>3020</v>
      </c>
      <c r="K969" s="306">
        <v>2072919</v>
      </c>
      <c r="L969" s="268" t="s">
        <v>563</v>
      </c>
      <c r="M969" s="268"/>
      <c r="N969" s="268"/>
      <c r="O969" s="268"/>
      <c r="P969" s="270"/>
      <c r="Q969" s="270"/>
      <c r="R969" s="270"/>
      <c r="S969" s="271"/>
      <c r="T969" s="270" t="s">
        <v>600</v>
      </c>
      <c r="U969" s="272" t="s">
        <v>3020</v>
      </c>
      <c r="V969" s="268" t="s">
        <v>602</v>
      </c>
      <c r="W969" s="272"/>
      <c r="X969" s="273">
        <v>2072919</v>
      </c>
      <c r="Y969" s="273">
        <v>2072919</v>
      </c>
      <c r="Z969" s="273">
        <v>0</v>
      </c>
      <c r="AA969" s="273">
        <v>0</v>
      </c>
      <c r="AB969" s="274">
        <v>2072919</v>
      </c>
      <c r="AC969" s="274">
        <v>0</v>
      </c>
      <c r="AD969" s="269"/>
      <c r="AE969" s="269" t="s">
        <v>3021</v>
      </c>
      <c r="AF969"/>
      <c r="AG969"/>
      <c r="AH969"/>
      <c r="AI969"/>
    </row>
    <row r="970" spans="1:35" ht="33.75" x14ac:dyDescent="0.25">
      <c r="A970" s="303" t="s">
        <v>4015</v>
      </c>
      <c r="B970" s="303" t="s">
        <v>2415</v>
      </c>
      <c r="C970" s="303" t="s">
        <v>2416</v>
      </c>
      <c r="D970" s="303" t="s">
        <v>2646</v>
      </c>
      <c r="E970" s="304" t="s">
        <v>4428</v>
      </c>
      <c r="F970" s="304" t="s">
        <v>457</v>
      </c>
      <c r="G970" s="304" t="s">
        <v>597</v>
      </c>
      <c r="H970" s="304" t="s">
        <v>598</v>
      </c>
      <c r="I970" s="303" t="s">
        <v>599</v>
      </c>
      <c r="J970" s="305" t="s">
        <v>3020</v>
      </c>
      <c r="K970" s="306">
        <v>2072919</v>
      </c>
      <c r="L970" s="268" t="s">
        <v>563</v>
      </c>
      <c r="M970" s="268"/>
      <c r="N970" s="268"/>
      <c r="O970" s="268"/>
      <c r="P970" s="270"/>
      <c r="Q970" s="270"/>
      <c r="R970" s="270"/>
      <c r="S970" s="271"/>
      <c r="T970" s="270" t="s">
        <v>600</v>
      </c>
      <c r="U970" s="272" t="s">
        <v>3020</v>
      </c>
      <c r="V970" s="268" t="s">
        <v>602</v>
      </c>
      <c r="W970" s="272"/>
      <c r="X970" s="273">
        <v>2072919</v>
      </c>
      <c r="Y970" s="273">
        <v>2072919</v>
      </c>
      <c r="Z970" s="273">
        <v>0</v>
      </c>
      <c r="AA970" s="273">
        <v>0</v>
      </c>
      <c r="AB970" s="274">
        <v>2072919</v>
      </c>
      <c r="AC970" s="274">
        <v>0</v>
      </c>
      <c r="AD970" s="269"/>
      <c r="AE970" s="269" t="s">
        <v>3021</v>
      </c>
      <c r="AF970"/>
      <c r="AG970"/>
      <c r="AH970"/>
      <c r="AI970"/>
    </row>
    <row r="971" spans="1:35" ht="33.75" x14ac:dyDescent="0.25">
      <c r="A971" s="303" t="s">
        <v>4017</v>
      </c>
      <c r="B971" s="303" t="s">
        <v>2415</v>
      </c>
      <c r="C971" s="303" t="s">
        <v>2416</v>
      </c>
      <c r="D971" s="303" t="s">
        <v>2646</v>
      </c>
      <c r="E971" s="304" t="s">
        <v>4430</v>
      </c>
      <c r="F971" s="304" t="s">
        <v>457</v>
      </c>
      <c r="G971" s="304" t="s">
        <v>597</v>
      </c>
      <c r="H971" s="304" t="s">
        <v>598</v>
      </c>
      <c r="I971" s="303" t="s">
        <v>599</v>
      </c>
      <c r="J971" s="305" t="s">
        <v>3020</v>
      </c>
      <c r="K971" s="306">
        <v>2072919</v>
      </c>
      <c r="L971" s="268" t="s">
        <v>563</v>
      </c>
      <c r="M971" s="268"/>
      <c r="N971" s="268"/>
      <c r="O971" s="268"/>
      <c r="P971" s="270"/>
      <c r="Q971" s="270"/>
      <c r="R971" s="270"/>
      <c r="S971" s="271"/>
      <c r="T971" s="270" t="s">
        <v>600</v>
      </c>
      <c r="U971" s="272" t="s">
        <v>3020</v>
      </c>
      <c r="V971" s="268" t="s">
        <v>602</v>
      </c>
      <c r="W971" s="272"/>
      <c r="X971" s="273">
        <v>2072919</v>
      </c>
      <c r="Y971" s="273">
        <v>2072919</v>
      </c>
      <c r="Z971" s="273">
        <v>0</v>
      </c>
      <c r="AA971" s="273">
        <v>0</v>
      </c>
      <c r="AB971" s="274">
        <v>2072919</v>
      </c>
      <c r="AC971" s="274">
        <v>0</v>
      </c>
      <c r="AD971" s="269"/>
      <c r="AE971" s="269" t="s">
        <v>3021</v>
      </c>
      <c r="AF971"/>
      <c r="AG971"/>
      <c r="AH971"/>
      <c r="AI971"/>
    </row>
    <row r="972" spans="1:35" ht="33.75" x14ac:dyDescent="0.25">
      <c r="A972" s="303" t="s">
        <v>4019</v>
      </c>
      <c r="B972" s="303" t="s">
        <v>2415</v>
      </c>
      <c r="C972" s="303" t="s">
        <v>2416</v>
      </c>
      <c r="D972" s="303" t="s">
        <v>2646</v>
      </c>
      <c r="E972" s="304" t="s">
        <v>4432</v>
      </c>
      <c r="F972" s="304" t="s">
        <v>457</v>
      </c>
      <c r="G972" s="304" t="s">
        <v>597</v>
      </c>
      <c r="H972" s="304" t="s">
        <v>598</v>
      </c>
      <c r="I972" s="303" t="s">
        <v>599</v>
      </c>
      <c r="J972" s="305" t="s">
        <v>3020</v>
      </c>
      <c r="K972" s="306">
        <v>2072919</v>
      </c>
      <c r="L972" s="268" t="s">
        <v>563</v>
      </c>
      <c r="M972" s="268"/>
      <c r="N972" s="268"/>
      <c r="O972" s="268"/>
      <c r="P972" s="270"/>
      <c r="Q972" s="270"/>
      <c r="R972" s="270"/>
      <c r="S972" s="271"/>
      <c r="T972" s="270" t="s">
        <v>600</v>
      </c>
      <c r="U972" s="272" t="s">
        <v>3020</v>
      </c>
      <c r="V972" s="268" t="s">
        <v>602</v>
      </c>
      <c r="W972" s="272"/>
      <c r="X972" s="273">
        <v>2072919</v>
      </c>
      <c r="Y972" s="273">
        <v>2072919</v>
      </c>
      <c r="Z972" s="273">
        <v>0</v>
      </c>
      <c r="AA972" s="273">
        <v>0</v>
      </c>
      <c r="AB972" s="274">
        <v>2072919</v>
      </c>
      <c r="AC972" s="274">
        <v>0</v>
      </c>
      <c r="AD972" s="269"/>
      <c r="AE972" s="269" t="s">
        <v>3021</v>
      </c>
      <c r="AF972"/>
      <c r="AG972"/>
      <c r="AH972"/>
      <c r="AI972"/>
    </row>
    <row r="973" spans="1:35" ht="33.75" x14ac:dyDescent="0.25">
      <c r="A973" s="303" t="s">
        <v>4021</v>
      </c>
      <c r="B973" s="303" t="s">
        <v>2415</v>
      </c>
      <c r="C973" s="303" t="s">
        <v>2416</v>
      </c>
      <c r="D973" s="303" t="s">
        <v>2646</v>
      </c>
      <c r="E973" s="304" t="s">
        <v>4434</v>
      </c>
      <c r="F973" s="304" t="s">
        <v>457</v>
      </c>
      <c r="G973" s="304" t="s">
        <v>597</v>
      </c>
      <c r="H973" s="304" t="s">
        <v>598</v>
      </c>
      <c r="I973" s="303" t="s">
        <v>599</v>
      </c>
      <c r="J973" s="305" t="s">
        <v>3020</v>
      </c>
      <c r="K973" s="306">
        <v>2072919</v>
      </c>
      <c r="L973" s="268" t="s">
        <v>563</v>
      </c>
      <c r="M973" s="268"/>
      <c r="N973" s="268"/>
      <c r="O973" s="268"/>
      <c r="P973" s="270"/>
      <c r="Q973" s="270"/>
      <c r="R973" s="270"/>
      <c r="S973" s="271"/>
      <c r="T973" s="270" t="s">
        <v>600</v>
      </c>
      <c r="U973" s="272" t="s">
        <v>3020</v>
      </c>
      <c r="V973" s="268" t="s">
        <v>602</v>
      </c>
      <c r="W973" s="272"/>
      <c r="X973" s="273">
        <v>2072919</v>
      </c>
      <c r="Y973" s="273">
        <v>2072919</v>
      </c>
      <c r="Z973" s="273">
        <v>0</v>
      </c>
      <c r="AA973" s="273">
        <v>0</v>
      </c>
      <c r="AB973" s="274">
        <v>2072919</v>
      </c>
      <c r="AC973" s="274">
        <v>0</v>
      </c>
      <c r="AD973" s="269"/>
      <c r="AE973" s="269" t="s">
        <v>3021</v>
      </c>
      <c r="AF973"/>
      <c r="AG973"/>
      <c r="AH973"/>
      <c r="AI973"/>
    </row>
    <row r="974" spans="1:35" ht="33.75" x14ac:dyDescent="0.25">
      <c r="A974" s="303" t="s">
        <v>4023</v>
      </c>
      <c r="B974" s="303" t="s">
        <v>2415</v>
      </c>
      <c r="C974" s="303" t="s">
        <v>2416</v>
      </c>
      <c r="D974" s="303" t="s">
        <v>2646</v>
      </c>
      <c r="E974" s="304" t="s">
        <v>4436</v>
      </c>
      <c r="F974" s="304" t="s">
        <v>457</v>
      </c>
      <c r="G974" s="304" t="s">
        <v>597</v>
      </c>
      <c r="H974" s="304" t="s">
        <v>598</v>
      </c>
      <c r="I974" s="303" t="s">
        <v>599</v>
      </c>
      <c r="J974" s="305" t="s">
        <v>3020</v>
      </c>
      <c r="K974" s="306">
        <v>2072919</v>
      </c>
      <c r="L974" s="268" t="s">
        <v>563</v>
      </c>
      <c r="M974" s="268"/>
      <c r="N974" s="268"/>
      <c r="O974" s="268"/>
      <c r="P974" s="270"/>
      <c r="Q974" s="270"/>
      <c r="R974" s="270"/>
      <c r="S974" s="271"/>
      <c r="T974" s="270" t="s">
        <v>600</v>
      </c>
      <c r="U974" s="272" t="s">
        <v>3020</v>
      </c>
      <c r="V974" s="268" t="s">
        <v>602</v>
      </c>
      <c r="W974" s="272"/>
      <c r="X974" s="273">
        <v>2072919</v>
      </c>
      <c r="Y974" s="273">
        <v>2072919</v>
      </c>
      <c r="Z974" s="273">
        <v>0</v>
      </c>
      <c r="AA974" s="273">
        <v>0</v>
      </c>
      <c r="AB974" s="274">
        <v>2072919</v>
      </c>
      <c r="AC974" s="274">
        <v>0</v>
      </c>
      <c r="AD974" s="269"/>
      <c r="AE974" s="269" t="s">
        <v>3021</v>
      </c>
      <c r="AF974"/>
      <c r="AG974"/>
      <c r="AH974"/>
      <c r="AI974"/>
    </row>
    <row r="975" spans="1:35" ht="33.75" x14ac:dyDescent="0.25">
      <c r="A975" s="303" t="s">
        <v>4025</v>
      </c>
      <c r="B975" s="303" t="s">
        <v>2415</v>
      </c>
      <c r="C975" s="303" t="s">
        <v>2416</v>
      </c>
      <c r="D975" s="303" t="s">
        <v>2646</v>
      </c>
      <c r="E975" s="304" t="s">
        <v>4438</v>
      </c>
      <c r="F975" s="304" t="s">
        <v>457</v>
      </c>
      <c r="G975" s="304" t="s">
        <v>597</v>
      </c>
      <c r="H975" s="304" t="s">
        <v>598</v>
      </c>
      <c r="I975" s="303" t="s">
        <v>599</v>
      </c>
      <c r="J975" s="305" t="s">
        <v>3020</v>
      </c>
      <c r="K975" s="306">
        <v>2072919</v>
      </c>
      <c r="L975" s="268" t="s">
        <v>563</v>
      </c>
      <c r="M975" s="268"/>
      <c r="N975" s="268"/>
      <c r="O975" s="268"/>
      <c r="P975" s="270"/>
      <c r="Q975" s="270"/>
      <c r="R975" s="270"/>
      <c r="S975" s="271"/>
      <c r="T975" s="270" t="s">
        <v>600</v>
      </c>
      <c r="U975" s="272" t="s">
        <v>3020</v>
      </c>
      <c r="V975" s="268" t="s">
        <v>602</v>
      </c>
      <c r="W975" s="272"/>
      <c r="X975" s="273">
        <v>2072919</v>
      </c>
      <c r="Y975" s="273">
        <v>2072919</v>
      </c>
      <c r="Z975" s="273">
        <v>0</v>
      </c>
      <c r="AA975" s="273">
        <v>0</v>
      </c>
      <c r="AB975" s="274">
        <v>2072919</v>
      </c>
      <c r="AC975" s="274">
        <v>0</v>
      </c>
      <c r="AD975" s="269"/>
      <c r="AE975" s="269" t="s">
        <v>3021</v>
      </c>
      <c r="AF975"/>
      <c r="AG975"/>
      <c r="AH975"/>
      <c r="AI975"/>
    </row>
    <row r="976" spans="1:35" ht="33.75" x14ac:dyDescent="0.25">
      <c r="A976" s="303" t="s">
        <v>4027</v>
      </c>
      <c r="B976" s="303" t="s">
        <v>2415</v>
      </c>
      <c r="C976" s="303" t="s">
        <v>2416</v>
      </c>
      <c r="D976" s="303" t="s">
        <v>2646</v>
      </c>
      <c r="E976" s="304" t="s">
        <v>4440</v>
      </c>
      <c r="F976" s="304" t="s">
        <v>457</v>
      </c>
      <c r="G976" s="304" t="s">
        <v>597</v>
      </c>
      <c r="H976" s="304" t="s">
        <v>598</v>
      </c>
      <c r="I976" s="303" t="s">
        <v>599</v>
      </c>
      <c r="J976" s="305" t="s">
        <v>3020</v>
      </c>
      <c r="K976" s="306">
        <v>2072919</v>
      </c>
      <c r="L976" s="268" t="s">
        <v>563</v>
      </c>
      <c r="M976" s="268"/>
      <c r="N976" s="268"/>
      <c r="O976" s="268"/>
      <c r="P976" s="270"/>
      <c r="Q976" s="270"/>
      <c r="R976" s="270"/>
      <c r="S976" s="271"/>
      <c r="T976" s="270" t="s">
        <v>600</v>
      </c>
      <c r="U976" s="272" t="s">
        <v>3020</v>
      </c>
      <c r="V976" s="268" t="s">
        <v>602</v>
      </c>
      <c r="W976" s="272"/>
      <c r="X976" s="273">
        <v>2072919</v>
      </c>
      <c r="Y976" s="273">
        <v>2072919</v>
      </c>
      <c r="Z976" s="273">
        <v>0</v>
      </c>
      <c r="AA976" s="273">
        <v>0</v>
      </c>
      <c r="AB976" s="274">
        <v>2072919</v>
      </c>
      <c r="AC976" s="274">
        <v>0</v>
      </c>
      <c r="AD976" s="269"/>
      <c r="AE976" s="269" t="s">
        <v>3021</v>
      </c>
      <c r="AF976"/>
      <c r="AG976"/>
      <c r="AH976"/>
      <c r="AI976"/>
    </row>
    <row r="977" spans="1:35" ht="33.75" x14ac:dyDescent="0.25">
      <c r="A977" s="303" t="s">
        <v>4029</v>
      </c>
      <c r="B977" s="303" t="s">
        <v>2415</v>
      </c>
      <c r="C977" s="303" t="s">
        <v>2416</v>
      </c>
      <c r="D977" s="303" t="s">
        <v>2646</v>
      </c>
      <c r="E977" s="304" t="s">
        <v>4442</v>
      </c>
      <c r="F977" s="304" t="s">
        <v>457</v>
      </c>
      <c r="G977" s="304" t="s">
        <v>597</v>
      </c>
      <c r="H977" s="304" t="s">
        <v>598</v>
      </c>
      <c r="I977" s="303" t="s">
        <v>599</v>
      </c>
      <c r="J977" s="305" t="s">
        <v>3020</v>
      </c>
      <c r="K977" s="306">
        <v>2072919</v>
      </c>
      <c r="L977" s="268" t="s">
        <v>563</v>
      </c>
      <c r="M977" s="268"/>
      <c r="N977" s="268"/>
      <c r="O977" s="268"/>
      <c r="P977" s="270"/>
      <c r="Q977" s="270"/>
      <c r="R977" s="270"/>
      <c r="S977" s="271"/>
      <c r="T977" s="270" t="s">
        <v>600</v>
      </c>
      <c r="U977" s="272" t="s">
        <v>3020</v>
      </c>
      <c r="V977" s="268" t="s">
        <v>602</v>
      </c>
      <c r="W977" s="272"/>
      <c r="X977" s="273">
        <v>2072919</v>
      </c>
      <c r="Y977" s="273">
        <v>2072919</v>
      </c>
      <c r="Z977" s="273">
        <v>0</v>
      </c>
      <c r="AA977" s="273">
        <v>0</v>
      </c>
      <c r="AB977" s="274">
        <v>2072919</v>
      </c>
      <c r="AC977" s="274">
        <v>0</v>
      </c>
      <c r="AD977" s="269"/>
      <c r="AE977" s="269" t="s">
        <v>3021</v>
      </c>
      <c r="AF977"/>
      <c r="AG977"/>
      <c r="AH977"/>
      <c r="AI977"/>
    </row>
    <row r="978" spans="1:35" ht="33.75" x14ac:dyDescent="0.25">
      <c r="A978" s="303" t="s">
        <v>4031</v>
      </c>
      <c r="B978" s="303" t="s">
        <v>2415</v>
      </c>
      <c r="C978" s="303" t="s">
        <v>2416</v>
      </c>
      <c r="D978" s="303" t="s">
        <v>2646</v>
      </c>
      <c r="E978" s="304" t="s">
        <v>4444</v>
      </c>
      <c r="F978" s="304" t="s">
        <v>457</v>
      </c>
      <c r="G978" s="304" t="s">
        <v>597</v>
      </c>
      <c r="H978" s="304" t="s">
        <v>598</v>
      </c>
      <c r="I978" s="303" t="s">
        <v>599</v>
      </c>
      <c r="J978" s="305" t="s">
        <v>3020</v>
      </c>
      <c r="K978" s="306">
        <v>2072919</v>
      </c>
      <c r="L978" s="268" t="s">
        <v>563</v>
      </c>
      <c r="M978" s="268"/>
      <c r="N978" s="268"/>
      <c r="O978" s="268"/>
      <c r="P978" s="270"/>
      <c r="Q978" s="270"/>
      <c r="R978" s="270"/>
      <c r="S978" s="271"/>
      <c r="T978" s="270" t="s">
        <v>600</v>
      </c>
      <c r="U978" s="272" t="s">
        <v>3020</v>
      </c>
      <c r="V978" s="268" t="s">
        <v>602</v>
      </c>
      <c r="W978" s="272"/>
      <c r="X978" s="273">
        <v>2072919</v>
      </c>
      <c r="Y978" s="273">
        <v>2072919</v>
      </c>
      <c r="Z978" s="273">
        <v>0</v>
      </c>
      <c r="AA978" s="273">
        <v>0</v>
      </c>
      <c r="AB978" s="274">
        <v>2072919</v>
      </c>
      <c r="AC978" s="274">
        <v>0</v>
      </c>
      <c r="AD978" s="269"/>
      <c r="AE978" s="269" t="s">
        <v>3021</v>
      </c>
      <c r="AF978"/>
      <c r="AG978"/>
      <c r="AH978"/>
      <c r="AI978"/>
    </row>
    <row r="979" spans="1:35" ht="33.75" x14ac:dyDescent="0.25">
      <c r="A979" s="303" t="s">
        <v>4033</v>
      </c>
      <c r="B979" s="303" t="s">
        <v>2415</v>
      </c>
      <c r="C979" s="303" t="s">
        <v>2416</v>
      </c>
      <c r="D979" s="303" t="s">
        <v>2646</v>
      </c>
      <c r="E979" s="304" t="s">
        <v>4446</v>
      </c>
      <c r="F979" s="304" t="s">
        <v>457</v>
      </c>
      <c r="G979" s="304" t="s">
        <v>597</v>
      </c>
      <c r="H979" s="304" t="s">
        <v>598</v>
      </c>
      <c r="I979" s="303" t="s">
        <v>599</v>
      </c>
      <c r="J979" s="305" t="s">
        <v>3020</v>
      </c>
      <c r="K979" s="306">
        <v>2072919</v>
      </c>
      <c r="L979" s="268" t="s">
        <v>563</v>
      </c>
      <c r="M979" s="268"/>
      <c r="N979" s="268"/>
      <c r="O979" s="268"/>
      <c r="P979" s="270"/>
      <c r="Q979" s="270"/>
      <c r="R979" s="270"/>
      <c r="S979" s="271"/>
      <c r="T979" s="270" t="s">
        <v>600</v>
      </c>
      <c r="U979" s="272" t="s">
        <v>3020</v>
      </c>
      <c r="V979" s="268" t="s">
        <v>602</v>
      </c>
      <c r="W979" s="272"/>
      <c r="X979" s="273">
        <v>2072919</v>
      </c>
      <c r="Y979" s="273">
        <v>2072919</v>
      </c>
      <c r="Z979" s="273">
        <v>0</v>
      </c>
      <c r="AA979" s="273">
        <v>0</v>
      </c>
      <c r="AB979" s="274">
        <v>2072919</v>
      </c>
      <c r="AC979" s="274">
        <v>0</v>
      </c>
      <c r="AD979" s="269"/>
      <c r="AE979" s="269" t="s">
        <v>3021</v>
      </c>
      <c r="AF979"/>
      <c r="AG979"/>
      <c r="AH979"/>
      <c r="AI979"/>
    </row>
    <row r="980" spans="1:35" ht="33.75" x14ac:dyDescent="0.25">
      <c r="A980" s="303" t="s">
        <v>4035</v>
      </c>
      <c r="B980" s="303" t="s">
        <v>2415</v>
      </c>
      <c r="C980" s="303" t="s">
        <v>2416</v>
      </c>
      <c r="D980" s="303" t="s">
        <v>2646</v>
      </c>
      <c r="E980" s="304" t="s">
        <v>4448</v>
      </c>
      <c r="F980" s="304" t="s">
        <v>457</v>
      </c>
      <c r="G980" s="304" t="s">
        <v>597</v>
      </c>
      <c r="H980" s="304" t="s">
        <v>598</v>
      </c>
      <c r="I980" s="303" t="s">
        <v>599</v>
      </c>
      <c r="J980" s="305" t="s">
        <v>3020</v>
      </c>
      <c r="K980" s="306">
        <v>2072919</v>
      </c>
      <c r="L980" s="268" t="s">
        <v>563</v>
      </c>
      <c r="M980" s="268"/>
      <c r="N980" s="268"/>
      <c r="O980" s="268"/>
      <c r="P980" s="270"/>
      <c r="Q980" s="270"/>
      <c r="R980" s="270"/>
      <c r="S980" s="271"/>
      <c r="T980" s="270" t="s">
        <v>600</v>
      </c>
      <c r="U980" s="272" t="s">
        <v>3020</v>
      </c>
      <c r="V980" s="268" t="s">
        <v>602</v>
      </c>
      <c r="W980" s="272"/>
      <c r="X980" s="273">
        <v>2072919</v>
      </c>
      <c r="Y980" s="273">
        <v>2072919</v>
      </c>
      <c r="Z980" s="273">
        <v>0</v>
      </c>
      <c r="AA980" s="273">
        <v>0</v>
      </c>
      <c r="AB980" s="274">
        <v>2072919</v>
      </c>
      <c r="AC980" s="274">
        <v>0</v>
      </c>
      <c r="AD980" s="269"/>
      <c r="AE980" s="269" t="s">
        <v>3021</v>
      </c>
      <c r="AF980"/>
      <c r="AG980"/>
      <c r="AH980"/>
      <c r="AI980"/>
    </row>
    <row r="981" spans="1:35" ht="33.75" x14ac:dyDescent="0.25">
      <c r="A981" s="303" t="s">
        <v>4037</v>
      </c>
      <c r="B981" s="303" t="s">
        <v>2415</v>
      </c>
      <c r="C981" s="303" t="s">
        <v>2416</v>
      </c>
      <c r="D981" s="303" t="s">
        <v>2646</v>
      </c>
      <c r="E981" s="304" t="s">
        <v>4450</v>
      </c>
      <c r="F981" s="304" t="s">
        <v>457</v>
      </c>
      <c r="G981" s="304" t="s">
        <v>597</v>
      </c>
      <c r="H981" s="304" t="s">
        <v>598</v>
      </c>
      <c r="I981" s="303" t="s">
        <v>599</v>
      </c>
      <c r="J981" s="305" t="s">
        <v>3020</v>
      </c>
      <c r="K981" s="306">
        <v>2072919</v>
      </c>
      <c r="L981" s="268" t="s">
        <v>563</v>
      </c>
      <c r="M981" s="268"/>
      <c r="N981" s="268"/>
      <c r="O981" s="268"/>
      <c r="P981" s="270"/>
      <c r="Q981" s="270"/>
      <c r="R981" s="270"/>
      <c r="S981" s="271"/>
      <c r="T981" s="270" t="s">
        <v>600</v>
      </c>
      <c r="U981" s="272" t="s">
        <v>3020</v>
      </c>
      <c r="V981" s="268" t="s">
        <v>602</v>
      </c>
      <c r="W981" s="272"/>
      <c r="X981" s="273">
        <v>2072919</v>
      </c>
      <c r="Y981" s="273">
        <v>2072919</v>
      </c>
      <c r="Z981" s="273">
        <v>0</v>
      </c>
      <c r="AA981" s="273">
        <v>0</v>
      </c>
      <c r="AB981" s="274">
        <v>2072919</v>
      </c>
      <c r="AC981" s="274">
        <v>0</v>
      </c>
      <c r="AD981" s="269"/>
      <c r="AE981" s="269" t="s">
        <v>3021</v>
      </c>
      <c r="AF981"/>
      <c r="AG981"/>
      <c r="AH981"/>
      <c r="AI981"/>
    </row>
    <row r="982" spans="1:35" ht="33.75" x14ac:dyDescent="0.25">
      <c r="A982" s="303" t="s">
        <v>4039</v>
      </c>
      <c r="B982" s="303" t="s">
        <v>2415</v>
      </c>
      <c r="C982" s="303" t="s">
        <v>2416</v>
      </c>
      <c r="D982" s="303" t="s">
        <v>2646</v>
      </c>
      <c r="E982" s="304" t="s">
        <v>4452</v>
      </c>
      <c r="F982" s="304" t="s">
        <v>457</v>
      </c>
      <c r="G982" s="304" t="s">
        <v>597</v>
      </c>
      <c r="H982" s="304" t="s">
        <v>598</v>
      </c>
      <c r="I982" s="303" t="s">
        <v>599</v>
      </c>
      <c r="J982" s="305" t="s">
        <v>3020</v>
      </c>
      <c r="K982" s="306">
        <v>2072919</v>
      </c>
      <c r="L982" s="268" t="s">
        <v>563</v>
      </c>
      <c r="M982" s="268"/>
      <c r="N982" s="268"/>
      <c r="O982" s="268"/>
      <c r="P982" s="270"/>
      <c r="Q982" s="270"/>
      <c r="R982" s="270"/>
      <c r="S982" s="271"/>
      <c r="T982" s="270" t="s">
        <v>600</v>
      </c>
      <c r="U982" s="272" t="s">
        <v>3020</v>
      </c>
      <c r="V982" s="268" t="s">
        <v>602</v>
      </c>
      <c r="W982" s="272"/>
      <c r="X982" s="273">
        <v>2072919</v>
      </c>
      <c r="Y982" s="273">
        <v>2072919</v>
      </c>
      <c r="Z982" s="273">
        <v>0</v>
      </c>
      <c r="AA982" s="273">
        <v>0</v>
      </c>
      <c r="AB982" s="274">
        <v>2072919</v>
      </c>
      <c r="AC982" s="274">
        <v>0</v>
      </c>
      <c r="AD982" s="269"/>
      <c r="AE982" s="269" t="s">
        <v>3021</v>
      </c>
      <c r="AF982"/>
      <c r="AG982"/>
      <c r="AH982"/>
      <c r="AI982"/>
    </row>
    <row r="983" spans="1:35" ht="33.75" x14ac:dyDescent="0.25">
      <c r="A983" s="303" t="s">
        <v>4041</v>
      </c>
      <c r="B983" s="303" t="s">
        <v>2415</v>
      </c>
      <c r="C983" s="303" t="s">
        <v>2416</v>
      </c>
      <c r="D983" s="303" t="s">
        <v>2646</v>
      </c>
      <c r="E983" s="304" t="s">
        <v>4454</v>
      </c>
      <c r="F983" s="304" t="s">
        <v>457</v>
      </c>
      <c r="G983" s="304" t="s">
        <v>597</v>
      </c>
      <c r="H983" s="304" t="s">
        <v>598</v>
      </c>
      <c r="I983" s="303" t="s">
        <v>599</v>
      </c>
      <c r="J983" s="305" t="s">
        <v>3020</v>
      </c>
      <c r="K983" s="306">
        <v>2072919</v>
      </c>
      <c r="L983" s="268" t="s">
        <v>563</v>
      </c>
      <c r="M983" s="268"/>
      <c r="N983" s="268"/>
      <c r="O983" s="268"/>
      <c r="P983" s="270"/>
      <c r="Q983" s="270"/>
      <c r="R983" s="270"/>
      <c r="S983" s="271"/>
      <c r="T983" s="270" t="s">
        <v>600</v>
      </c>
      <c r="U983" s="272" t="s">
        <v>3020</v>
      </c>
      <c r="V983" s="268" t="s">
        <v>602</v>
      </c>
      <c r="W983" s="272"/>
      <c r="X983" s="273">
        <v>2072919</v>
      </c>
      <c r="Y983" s="273">
        <v>2072919</v>
      </c>
      <c r="Z983" s="273">
        <v>0</v>
      </c>
      <c r="AA983" s="273">
        <v>0</v>
      </c>
      <c r="AB983" s="274">
        <v>2072919</v>
      </c>
      <c r="AC983" s="274">
        <v>0</v>
      </c>
      <c r="AD983" s="269"/>
      <c r="AE983" s="269" t="s">
        <v>3021</v>
      </c>
      <c r="AF983"/>
      <c r="AG983"/>
      <c r="AH983"/>
      <c r="AI983"/>
    </row>
    <row r="984" spans="1:35" ht="33.75" x14ac:dyDescent="0.25">
      <c r="A984" s="303" t="s">
        <v>4043</v>
      </c>
      <c r="B984" s="303" t="s">
        <v>2415</v>
      </c>
      <c r="C984" s="303" t="s">
        <v>2416</v>
      </c>
      <c r="D984" s="303" t="s">
        <v>2646</v>
      </c>
      <c r="E984" s="304" t="s">
        <v>4456</v>
      </c>
      <c r="F984" s="304" t="s">
        <v>457</v>
      </c>
      <c r="G984" s="304" t="s">
        <v>597</v>
      </c>
      <c r="H984" s="304" t="s">
        <v>598</v>
      </c>
      <c r="I984" s="303" t="s">
        <v>599</v>
      </c>
      <c r="J984" s="305" t="s">
        <v>3020</v>
      </c>
      <c r="K984" s="306">
        <v>2072919</v>
      </c>
      <c r="L984" s="268" t="s">
        <v>563</v>
      </c>
      <c r="M984" s="268"/>
      <c r="N984" s="268"/>
      <c r="O984" s="268"/>
      <c r="P984" s="270"/>
      <c r="Q984" s="270"/>
      <c r="R984" s="270"/>
      <c r="S984" s="271"/>
      <c r="T984" s="270" t="s">
        <v>600</v>
      </c>
      <c r="U984" s="272" t="s">
        <v>3020</v>
      </c>
      <c r="V984" s="268" t="s">
        <v>602</v>
      </c>
      <c r="W984" s="272"/>
      <c r="X984" s="273">
        <v>2072919</v>
      </c>
      <c r="Y984" s="273">
        <v>2072919</v>
      </c>
      <c r="Z984" s="273">
        <v>0</v>
      </c>
      <c r="AA984" s="273">
        <v>0</v>
      </c>
      <c r="AB984" s="274">
        <v>2072919</v>
      </c>
      <c r="AC984" s="274">
        <v>0</v>
      </c>
      <c r="AD984" s="269"/>
      <c r="AE984" s="269" t="s">
        <v>3021</v>
      </c>
      <c r="AF984"/>
      <c r="AG984"/>
      <c r="AH984"/>
      <c r="AI984"/>
    </row>
    <row r="985" spans="1:35" ht="33.75" x14ac:dyDescent="0.25">
      <c r="A985" s="303" t="s">
        <v>4045</v>
      </c>
      <c r="B985" s="303" t="s">
        <v>2415</v>
      </c>
      <c r="C985" s="303" t="s">
        <v>2416</v>
      </c>
      <c r="D985" s="303" t="s">
        <v>2646</v>
      </c>
      <c r="E985" s="304" t="s">
        <v>4458</v>
      </c>
      <c r="F985" s="304" t="s">
        <v>457</v>
      </c>
      <c r="G985" s="304" t="s">
        <v>597</v>
      </c>
      <c r="H985" s="304" t="s">
        <v>598</v>
      </c>
      <c r="I985" s="303" t="s">
        <v>599</v>
      </c>
      <c r="J985" s="305" t="s">
        <v>3020</v>
      </c>
      <c r="K985" s="306">
        <v>2072919</v>
      </c>
      <c r="L985" s="268" t="s">
        <v>563</v>
      </c>
      <c r="M985" s="268"/>
      <c r="N985" s="268"/>
      <c r="O985" s="268"/>
      <c r="P985" s="270"/>
      <c r="Q985" s="270"/>
      <c r="R985" s="270"/>
      <c r="S985" s="271"/>
      <c r="T985" s="270" t="s">
        <v>600</v>
      </c>
      <c r="U985" s="272" t="s">
        <v>3020</v>
      </c>
      <c r="V985" s="268" t="s">
        <v>602</v>
      </c>
      <c r="W985" s="272"/>
      <c r="X985" s="273">
        <v>2072919</v>
      </c>
      <c r="Y985" s="273">
        <v>2072919</v>
      </c>
      <c r="Z985" s="273">
        <v>0</v>
      </c>
      <c r="AA985" s="273">
        <v>0</v>
      </c>
      <c r="AB985" s="274">
        <v>2072919</v>
      </c>
      <c r="AC985" s="274">
        <v>0</v>
      </c>
      <c r="AD985" s="269"/>
      <c r="AE985" s="269" t="s">
        <v>3021</v>
      </c>
      <c r="AF985"/>
      <c r="AG985"/>
      <c r="AH985"/>
      <c r="AI985"/>
    </row>
    <row r="986" spans="1:35" ht="33.75" x14ac:dyDescent="0.25">
      <c r="A986" s="303" t="s">
        <v>4047</v>
      </c>
      <c r="B986" s="303" t="s">
        <v>2415</v>
      </c>
      <c r="C986" s="303" t="s">
        <v>2416</v>
      </c>
      <c r="D986" s="303" t="s">
        <v>2646</v>
      </c>
      <c r="E986" s="304" t="s">
        <v>4460</v>
      </c>
      <c r="F986" s="304" t="s">
        <v>457</v>
      </c>
      <c r="G986" s="304" t="s">
        <v>597</v>
      </c>
      <c r="H986" s="304" t="s">
        <v>598</v>
      </c>
      <c r="I986" s="303" t="s">
        <v>599</v>
      </c>
      <c r="J986" s="305" t="s">
        <v>3020</v>
      </c>
      <c r="K986" s="306">
        <v>2072919</v>
      </c>
      <c r="L986" s="268" t="s">
        <v>563</v>
      </c>
      <c r="M986" s="268"/>
      <c r="N986" s="268"/>
      <c r="O986" s="268"/>
      <c r="P986" s="270"/>
      <c r="Q986" s="270"/>
      <c r="R986" s="270"/>
      <c r="S986" s="271"/>
      <c r="T986" s="270" t="s">
        <v>600</v>
      </c>
      <c r="U986" s="272" t="s">
        <v>3020</v>
      </c>
      <c r="V986" s="268" t="s">
        <v>602</v>
      </c>
      <c r="W986" s="272"/>
      <c r="X986" s="273">
        <v>2072919</v>
      </c>
      <c r="Y986" s="273">
        <v>2072919</v>
      </c>
      <c r="Z986" s="273">
        <v>0</v>
      </c>
      <c r="AA986" s="273">
        <v>0</v>
      </c>
      <c r="AB986" s="274">
        <v>2072919</v>
      </c>
      <c r="AC986" s="274">
        <v>0</v>
      </c>
      <c r="AD986" s="269"/>
      <c r="AE986" s="269" t="s">
        <v>3021</v>
      </c>
      <c r="AF986"/>
      <c r="AG986"/>
      <c r="AH986"/>
      <c r="AI986"/>
    </row>
    <row r="987" spans="1:35" ht="33.75" x14ac:dyDescent="0.25">
      <c r="A987" s="303" t="s">
        <v>4049</v>
      </c>
      <c r="B987" s="303" t="s">
        <v>2415</v>
      </c>
      <c r="C987" s="303" t="s">
        <v>2416</v>
      </c>
      <c r="D987" s="303" t="s">
        <v>2646</v>
      </c>
      <c r="E987" s="304" t="s">
        <v>4462</v>
      </c>
      <c r="F987" s="304" t="s">
        <v>457</v>
      </c>
      <c r="G987" s="304" t="s">
        <v>597</v>
      </c>
      <c r="H987" s="304" t="s">
        <v>598</v>
      </c>
      <c r="I987" s="303" t="s">
        <v>599</v>
      </c>
      <c r="J987" s="305" t="s">
        <v>3020</v>
      </c>
      <c r="K987" s="306">
        <v>2072919</v>
      </c>
      <c r="L987" s="268" t="s">
        <v>563</v>
      </c>
      <c r="M987" s="268"/>
      <c r="N987" s="268"/>
      <c r="O987" s="268"/>
      <c r="P987" s="270"/>
      <c r="Q987" s="270"/>
      <c r="R987" s="270"/>
      <c r="S987" s="271"/>
      <c r="T987" s="270" t="s">
        <v>600</v>
      </c>
      <c r="U987" s="272" t="s">
        <v>3020</v>
      </c>
      <c r="V987" s="268" t="s">
        <v>602</v>
      </c>
      <c r="W987" s="272"/>
      <c r="X987" s="273">
        <v>2072919</v>
      </c>
      <c r="Y987" s="273">
        <v>2072919</v>
      </c>
      <c r="Z987" s="273">
        <v>0</v>
      </c>
      <c r="AA987" s="273">
        <v>0</v>
      </c>
      <c r="AB987" s="274">
        <v>2072919</v>
      </c>
      <c r="AC987" s="274">
        <v>0</v>
      </c>
      <c r="AD987" s="269"/>
      <c r="AE987" s="269" t="s">
        <v>3021</v>
      </c>
      <c r="AF987"/>
      <c r="AG987"/>
      <c r="AH987"/>
      <c r="AI987"/>
    </row>
    <row r="988" spans="1:35" ht="33.75" x14ac:dyDescent="0.25">
      <c r="A988" s="303" t="s">
        <v>4051</v>
      </c>
      <c r="B988" s="303" t="s">
        <v>2415</v>
      </c>
      <c r="C988" s="303" t="s">
        <v>2416</v>
      </c>
      <c r="D988" s="303" t="s">
        <v>2646</v>
      </c>
      <c r="E988" s="304" t="s">
        <v>4464</v>
      </c>
      <c r="F988" s="304" t="s">
        <v>457</v>
      </c>
      <c r="G988" s="304" t="s">
        <v>597</v>
      </c>
      <c r="H988" s="304" t="s">
        <v>598</v>
      </c>
      <c r="I988" s="303" t="s">
        <v>599</v>
      </c>
      <c r="J988" s="305" t="s">
        <v>3020</v>
      </c>
      <c r="K988" s="306">
        <v>2072919</v>
      </c>
      <c r="L988" s="268" t="s">
        <v>563</v>
      </c>
      <c r="M988" s="268"/>
      <c r="N988" s="268"/>
      <c r="O988" s="268"/>
      <c r="P988" s="270"/>
      <c r="Q988" s="270"/>
      <c r="R988" s="270"/>
      <c r="S988" s="271"/>
      <c r="T988" s="270" t="s">
        <v>600</v>
      </c>
      <c r="U988" s="272" t="s">
        <v>3020</v>
      </c>
      <c r="V988" s="268" t="s">
        <v>602</v>
      </c>
      <c r="W988" s="272"/>
      <c r="X988" s="273">
        <v>2072919</v>
      </c>
      <c r="Y988" s="273">
        <v>2072919</v>
      </c>
      <c r="Z988" s="273">
        <v>0</v>
      </c>
      <c r="AA988" s="273">
        <v>0</v>
      </c>
      <c r="AB988" s="274">
        <v>2072919</v>
      </c>
      <c r="AC988" s="274">
        <v>0</v>
      </c>
      <c r="AD988" s="269"/>
      <c r="AE988" s="269" t="s">
        <v>3021</v>
      </c>
      <c r="AF988"/>
      <c r="AG988"/>
      <c r="AH988"/>
      <c r="AI988"/>
    </row>
    <row r="989" spans="1:35" ht="33.75" x14ac:dyDescent="0.25">
      <c r="A989" s="303" t="s">
        <v>4053</v>
      </c>
      <c r="B989" s="303" t="s">
        <v>2415</v>
      </c>
      <c r="C989" s="303" t="s">
        <v>2416</v>
      </c>
      <c r="D989" s="303" t="s">
        <v>2646</v>
      </c>
      <c r="E989" s="304" t="s">
        <v>4466</v>
      </c>
      <c r="F989" s="304" t="s">
        <v>457</v>
      </c>
      <c r="G989" s="304" t="s">
        <v>597</v>
      </c>
      <c r="H989" s="304" t="s">
        <v>598</v>
      </c>
      <c r="I989" s="303" t="s">
        <v>599</v>
      </c>
      <c r="J989" s="305" t="s">
        <v>3020</v>
      </c>
      <c r="K989" s="306">
        <v>2072919</v>
      </c>
      <c r="L989" s="268" t="s">
        <v>563</v>
      </c>
      <c r="M989" s="268"/>
      <c r="N989" s="268"/>
      <c r="O989" s="268"/>
      <c r="P989" s="270"/>
      <c r="Q989" s="270"/>
      <c r="R989" s="270"/>
      <c r="S989" s="271"/>
      <c r="T989" s="270" t="s">
        <v>600</v>
      </c>
      <c r="U989" s="272" t="s">
        <v>3020</v>
      </c>
      <c r="V989" s="268" t="s">
        <v>602</v>
      </c>
      <c r="W989" s="272"/>
      <c r="X989" s="273">
        <v>2072919</v>
      </c>
      <c r="Y989" s="273">
        <v>2072919</v>
      </c>
      <c r="Z989" s="273">
        <v>0</v>
      </c>
      <c r="AA989" s="273">
        <v>0</v>
      </c>
      <c r="AB989" s="274">
        <v>2072919</v>
      </c>
      <c r="AC989" s="274">
        <v>0</v>
      </c>
      <c r="AD989" s="269"/>
      <c r="AE989" s="269" t="s">
        <v>3021</v>
      </c>
      <c r="AF989"/>
      <c r="AG989"/>
      <c r="AH989"/>
      <c r="AI989"/>
    </row>
    <row r="990" spans="1:35" ht="33.75" x14ac:dyDescent="0.25">
      <c r="A990" s="303" t="s">
        <v>4055</v>
      </c>
      <c r="B990" s="303" t="s">
        <v>2415</v>
      </c>
      <c r="C990" s="303" t="s">
        <v>2416</v>
      </c>
      <c r="D990" s="303" t="s">
        <v>2646</v>
      </c>
      <c r="E990" s="304" t="s">
        <v>4468</v>
      </c>
      <c r="F990" s="304" t="s">
        <v>457</v>
      </c>
      <c r="G990" s="304" t="s">
        <v>597</v>
      </c>
      <c r="H990" s="304" t="s">
        <v>598</v>
      </c>
      <c r="I990" s="303" t="s">
        <v>599</v>
      </c>
      <c r="J990" s="305" t="s">
        <v>3020</v>
      </c>
      <c r="K990" s="306">
        <v>2072919</v>
      </c>
      <c r="L990" s="268" t="s">
        <v>563</v>
      </c>
      <c r="M990" s="268"/>
      <c r="N990" s="268"/>
      <c r="O990" s="268"/>
      <c r="P990" s="270"/>
      <c r="Q990" s="270"/>
      <c r="R990" s="270"/>
      <c r="S990" s="271"/>
      <c r="T990" s="270" t="s">
        <v>600</v>
      </c>
      <c r="U990" s="272" t="s">
        <v>3020</v>
      </c>
      <c r="V990" s="268" t="s">
        <v>602</v>
      </c>
      <c r="W990" s="272"/>
      <c r="X990" s="273">
        <v>2072919</v>
      </c>
      <c r="Y990" s="273">
        <v>2072919</v>
      </c>
      <c r="Z990" s="273">
        <v>0</v>
      </c>
      <c r="AA990" s="273">
        <v>0</v>
      </c>
      <c r="AB990" s="274">
        <v>2072919</v>
      </c>
      <c r="AC990" s="274">
        <v>0</v>
      </c>
      <c r="AD990" s="269"/>
      <c r="AE990" s="269" t="s">
        <v>3021</v>
      </c>
      <c r="AF990"/>
      <c r="AG990"/>
      <c r="AH990"/>
      <c r="AI990"/>
    </row>
    <row r="991" spans="1:35" ht="33.75" x14ac:dyDescent="0.25">
      <c r="A991" s="303" t="s">
        <v>4057</v>
      </c>
      <c r="B991" s="303" t="s">
        <v>2415</v>
      </c>
      <c r="C991" s="303" t="s">
        <v>2416</v>
      </c>
      <c r="D991" s="303" t="s">
        <v>2646</v>
      </c>
      <c r="E991" s="304" t="s">
        <v>4470</v>
      </c>
      <c r="F991" s="304" t="s">
        <v>457</v>
      </c>
      <c r="G991" s="304" t="s">
        <v>597</v>
      </c>
      <c r="H991" s="304" t="s">
        <v>598</v>
      </c>
      <c r="I991" s="303" t="s">
        <v>599</v>
      </c>
      <c r="J991" s="305" t="s">
        <v>3020</v>
      </c>
      <c r="K991" s="306">
        <v>2072919</v>
      </c>
      <c r="L991" s="268" t="s">
        <v>563</v>
      </c>
      <c r="M991" s="268"/>
      <c r="N991" s="268"/>
      <c r="O991" s="268"/>
      <c r="P991" s="270"/>
      <c r="Q991" s="270"/>
      <c r="R991" s="270"/>
      <c r="S991" s="271"/>
      <c r="T991" s="270" t="s">
        <v>600</v>
      </c>
      <c r="U991" s="272" t="s">
        <v>3020</v>
      </c>
      <c r="V991" s="268" t="s">
        <v>602</v>
      </c>
      <c r="W991" s="272"/>
      <c r="X991" s="273">
        <v>2072919</v>
      </c>
      <c r="Y991" s="273">
        <v>2072919</v>
      </c>
      <c r="Z991" s="273">
        <v>0</v>
      </c>
      <c r="AA991" s="273">
        <v>0</v>
      </c>
      <c r="AB991" s="274">
        <v>2072919</v>
      </c>
      <c r="AC991" s="274">
        <v>0</v>
      </c>
      <c r="AD991" s="269"/>
      <c r="AE991" s="269" t="s">
        <v>3021</v>
      </c>
      <c r="AF991"/>
      <c r="AG991"/>
      <c r="AH991"/>
      <c r="AI991"/>
    </row>
    <row r="992" spans="1:35" ht="33.75" x14ac:dyDescent="0.25">
      <c r="A992" s="303" t="s">
        <v>4059</v>
      </c>
      <c r="B992" s="303" t="s">
        <v>2415</v>
      </c>
      <c r="C992" s="303" t="s">
        <v>2416</v>
      </c>
      <c r="D992" s="303" t="s">
        <v>2646</v>
      </c>
      <c r="E992" s="304" t="s">
        <v>4472</v>
      </c>
      <c r="F992" s="304" t="s">
        <v>457</v>
      </c>
      <c r="G992" s="304" t="s">
        <v>597</v>
      </c>
      <c r="H992" s="304" t="s">
        <v>598</v>
      </c>
      <c r="I992" s="303" t="s">
        <v>599</v>
      </c>
      <c r="J992" s="305" t="s">
        <v>3020</v>
      </c>
      <c r="K992" s="306">
        <v>2072919</v>
      </c>
      <c r="L992" s="268" t="s">
        <v>563</v>
      </c>
      <c r="M992" s="268"/>
      <c r="N992" s="268"/>
      <c r="O992" s="268"/>
      <c r="P992" s="270"/>
      <c r="Q992" s="270"/>
      <c r="R992" s="270"/>
      <c r="S992" s="271"/>
      <c r="T992" s="270" t="s">
        <v>600</v>
      </c>
      <c r="U992" s="272" t="s">
        <v>3020</v>
      </c>
      <c r="V992" s="268" t="s">
        <v>602</v>
      </c>
      <c r="W992" s="272"/>
      <c r="X992" s="273">
        <v>2072919</v>
      </c>
      <c r="Y992" s="273">
        <v>2072919</v>
      </c>
      <c r="Z992" s="273">
        <v>0</v>
      </c>
      <c r="AA992" s="273">
        <v>0</v>
      </c>
      <c r="AB992" s="274">
        <v>2072919</v>
      </c>
      <c r="AC992" s="274">
        <v>0</v>
      </c>
      <c r="AD992" s="269"/>
      <c r="AE992" s="269" t="s">
        <v>3021</v>
      </c>
      <c r="AF992"/>
      <c r="AG992"/>
      <c r="AH992"/>
      <c r="AI992"/>
    </row>
    <row r="993" spans="1:35" ht="33.75" x14ac:dyDescent="0.25">
      <c r="A993" s="303" t="s">
        <v>4061</v>
      </c>
      <c r="B993" s="303" t="s">
        <v>2415</v>
      </c>
      <c r="C993" s="303" t="s">
        <v>2416</v>
      </c>
      <c r="D993" s="303" t="s">
        <v>2646</v>
      </c>
      <c r="E993" s="304" t="s">
        <v>4474</v>
      </c>
      <c r="F993" s="304" t="s">
        <v>457</v>
      </c>
      <c r="G993" s="304" t="s">
        <v>597</v>
      </c>
      <c r="H993" s="304" t="s">
        <v>598</v>
      </c>
      <c r="I993" s="303" t="s">
        <v>599</v>
      </c>
      <c r="J993" s="305" t="s">
        <v>3020</v>
      </c>
      <c r="K993" s="306">
        <v>2072919</v>
      </c>
      <c r="L993" s="268" t="s">
        <v>563</v>
      </c>
      <c r="M993" s="268"/>
      <c r="N993" s="268"/>
      <c r="O993" s="268"/>
      <c r="P993" s="270"/>
      <c r="Q993" s="270"/>
      <c r="R993" s="270"/>
      <c r="S993" s="271"/>
      <c r="T993" s="270" t="s">
        <v>600</v>
      </c>
      <c r="U993" s="272" t="s">
        <v>3020</v>
      </c>
      <c r="V993" s="268" t="s">
        <v>602</v>
      </c>
      <c r="W993" s="272"/>
      <c r="X993" s="273">
        <v>2072919</v>
      </c>
      <c r="Y993" s="273">
        <v>2072919</v>
      </c>
      <c r="Z993" s="273">
        <v>0</v>
      </c>
      <c r="AA993" s="273">
        <v>0</v>
      </c>
      <c r="AB993" s="274">
        <v>2072919</v>
      </c>
      <c r="AC993" s="274">
        <v>0</v>
      </c>
      <c r="AD993" s="269"/>
      <c r="AE993" s="269" t="s">
        <v>3021</v>
      </c>
      <c r="AF993"/>
      <c r="AG993"/>
      <c r="AH993"/>
      <c r="AI993"/>
    </row>
    <row r="994" spans="1:35" ht="33.75" x14ac:dyDescent="0.25">
      <c r="A994" s="303" t="s">
        <v>4063</v>
      </c>
      <c r="B994" s="303" t="s">
        <v>2415</v>
      </c>
      <c r="C994" s="303" t="s">
        <v>2416</v>
      </c>
      <c r="D994" s="303" t="s">
        <v>2646</v>
      </c>
      <c r="E994" s="304" t="s">
        <v>4476</v>
      </c>
      <c r="F994" s="304" t="s">
        <v>457</v>
      </c>
      <c r="G994" s="304" t="s">
        <v>597</v>
      </c>
      <c r="H994" s="304" t="s">
        <v>598</v>
      </c>
      <c r="I994" s="303" t="s">
        <v>599</v>
      </c>
      <c r="J994" s="305" t="s">
        <v>3020</v>
      </c>
      <c r="K994" s="306">
        <v>2072919</v>
      </c>
      <c r="L994" s="268" t="s">
        <v>563</v>
      </c>
      <c r="M994" s="268"/>
      <c r="N994" s="268"/>
      <c r="O994" s="268"/>
      <c r="P994" s="270"/>
      <c r="Q994" s="270"/>
      <c r="R994" s="270"/>
      <c r="S994" s="271"/>
      <c r="T994" s="270" t="s">
        <v>600</v>
      </c>
      <c r="U994" s="272" t="s">
        <v>3020</v>
      </c>
      <c r="V994" s="268" t="s">
        <v>602</v>
      </c>
      <c r="W994" s="272"/>
      <c r="X994" s="273">
        <v>2072919</v>
      </c>
      <c r="Y994" s="273">
        <v>2072919</v>
      </c>
      <c r="Z994" s="273">
        <v>0</v>
      </c>
      <c r="AA994" s="273">
        <v>0</v>
      </c>
      <c r="AB994" s="274">
        <v>2072919</v>
      </c>
      <c r="AC994" s="274">
        <v>0</v>
      </c>
      <c r="AD994" s="269"/>
      <c r="AE994" s="269" t="s">
        <v>3021</v>
      </c>
      <c r="AF994"/>
      <c r="AG994"/>
      <c r="AH994"/>
      <c r="AI994"/>
    </row>
    <row r="995" spans="1:35" ht="33.75" x14ac:dyDescent="0.25">
      <c r="A995" s="303" t="s">
        <v>4065</v>
      </c>
      <c r="B995" s="303" t="s">
        <v>2415</v>
      </c>
      <c r="C995" s="303" t="s">
        <v>2416</v>
      </c>
      <c r="D995" s="303" t="s">
        <v>2646</v>
      </c>
      <c r="E995" s="304" t="s">
        <v>4478</v>
      </c>
      <c r="F995" s="304" t="s">
        <v>457</v>
      </c>
      <c r="G995" s="304" t="s">
        <v>597</v>
      </c>
      <c r="H995" s="304" t="s">
        <v>598</v>
      </c>
      <c r="I995" s="303" t="s">
        <v>599</v>
      </c>
      <c r="J995" s="305" t="s">
        <v>3020</v>
      </c>
      <c r="K995" s="306">
        <v>2072919</v>
      </c>
      <c r="L995" s="268" t="s">
        <v>563</v>
      </c>
      <c r="M995" s="268"/>
      <c r="N995" s="268"/>
      <c r="O995" s="268"/>
      <c r="P995" s="270"/>
      <c r="Q995" s="270"/>
      <c r="R995" s="270"/>
      <c r="S995" s="271"/>
      <c r="T995" s="270" t="s">
        <v>600</v>
      </c>
      <c r="U995" s="272" t="s">
        <v>3020</v>
      </c>
      <c r="V995" s="268" t="s">
        <v>602</v>
      </c>
      <c r="W995" s="272"/>
      <c r="X995" s="273">
        <v>2072919</v>
      </c>
      <c r="Y995" s="273">
        <v>2072919</v>
      </c>
      <c r="Z995" s="273">
        <v>0</v>
      </c>
      <c r="AA995" s="273">
        <v>0</v>
      </c>
      <c r="AB995" s="274">
        <v>2072919</v>
      </c>
      <c r="AC995" s="274">
        <v>0</v>
      </c>
      <c r="AD995" s="269"/>
      <c r="AE995" s="269" t="s">
        <v>3021</v>
      </c>
      <c r="AF995"/>
      <c r="AG995"/>
      <c r="AH995"/>
      <c r="AI995"/>
    </row>
    <row r="996" spans="1:35" ht="33.75" x14ac:dyDescent="0.25">
      <c r="A996" s="303" t="s">
        <v>4067</v>
      </c>
      <c r="B996" s="303" t="s">
        <v>2415</v>
      </c>
      <c r="C996" s="303" t="s">
        <v>2416</v>
      </c>
      <c r="D996" s="303" t="s">
        <v>2646</v>
      </c>
      <c r="E996" s="304" t="s">
        <v>4480</v>
      </c>
      <c r="F996" s="304" t="s">
        <v>457</v>
      </c>
      <c r="G996" s="304" t="s">
        <v>597</v>
      </c>
      <c r="H996" s="304" t="s">
        <v>598</v>
      </c>
      <c r="I996" s="303" t="s">
        <v>599</v>
      </c>
      <c r="J996" s="305" t="s">
        <v>3020</v>
      </c>
      <c r="K996" s="306">
        <v>2072919</v>
      </c>
      <c r="L996" s="268" t="s">
        <v>563</v>
      </c>
      <c r="M996" s="268"/>
      <c r="N996" s="268"/>
      <c r="O996" s="268"/>
      <c r="P996" s="270"/>
      <c r="Q996" s="270"/>
      <c r="R996" s="270"/>
      <c r="S996" s="271"/>
      <c r="T996" s="270" t="s">
        <v>600</v>
      </c>
      <c r="U996" s="272" t="s">
        <v>3020</v>
      </c>
      <c r="V996" s="268" t="s">
        <v>602</v>
      </c>
      <c r="W996" s="272"/>
      <c r="X996" s="273">
        <v>2072919</v>
      </c>
      <c r="Y996" s="273">
        <v>2072919</v>
      </c>
      <c r="Z996" s="273">
        <v>0</v>
      </c>
      <c r="AA996" s="273">
        <v>0</v>
      </c>
      <c r="AB996" s="274">
        <v>2072919</v>
      </c>
      <c r="AC996" s="274">
        <v>0</v>
      </c>
      <c r="AD996" s="269"/>
      <c r="AE996" s="269" t="s">
        <v>3021</v>
      </c>
      <c r="AF996"/>
      <c r="AG996"/>
      <c r="AH996"/>
      <c r="AI996"/>
    </row>
    <row r="997" spans="1:35" ht="33.75" x14ac:dyDescent="0.25">
      <c r="A997" s="303" t="s">
        <v>4069</v>
      </c>
      <c r="B997" s="303" t="s">
        <v>2415</v>
      </c>
      <c r="C997" s="303" t="s">
        <v>2416</v>
      </c>
      <c r="D997" s="303" t="s">
        <v>2646</v>
      </c>
      <c r="E997" s="304" t="s">
        <v>4482</v>
      </c>
      <c r="F997" s="304" t="s">
        <v>457</v>
      </c>
      <c r="G997" s="304" t="s">
        <v>597</v>
      </c>
      <c r="H997" s="304" t="s">
        <v>598</v>
      </c>
      <c r="I997" s="303" t="s">
        <v>599</v>
      </c>
      <c r="J997" s="305" t="s">
        <v>3020</v>
      </c>
      <c r="K997" s="306">
        <v>2072919</v>
      </c>
      <c r="L997" s="268" t="s">
        <v>563</v>
      </c>
      <c r="M997" s="268"/>
      <c r="N997" s="268"/>
      <c r="O997" s="268"/>
      <c r="P997" s="270"/>
      <c r="Q997" s="270"/>
      <c r="R997" s="270"/>
      <c r="S997" s="271"/>
      <c r="T997" s="270" t="s">
        <v>600</v>
      </c>
      <c r="U997" s="272" t="s">
        <v>3020</v>
      </c>
      <c r="V997" s="268" t="s">
        <v>602</v>
      </c>
      <c r="W997" s="272"/>
      <c r="X997" s="273">
        <v>2072919</v>
      </c>
      <c r="Y997" s="273">
        <v>2072919</v>
      </c>
      <c r="Z997" s="273">
        <v>0</v>
      </c>
      <c r="AA997" s="273">
        <v>0</v>
      </c>
      <c r="AB997" s="274">
        <v>2072919</v>
      </c>
      <c r="AC997" s="274">
        <v>0</v>
      </c>
      <c r="AD997" s="269"/>
      <c r="AE997" s="269" t="s">
        <v>3021</v>
      </c>
      <c r="AF997"/>
      <c r="AG997"/>
      <c r="AH997"/>
      <c r="AI997"/>
    </row>
    <row r="998" spans="1:35" ht="33.75" x14ac:dyDescent="0.25">
      <c r="A998" s="303" t="s">
        <v>4071</v>
      </c>
      <c r="B998" s="303" t="s">
        <v>2415</v>
      </c>
      <c r="C998" s="303" t="s">
        <v>2416</v>
      </c>
      <c r="D998" s="303" t="s">
        <v>2646</v>
      </c>
      <c r="E998" s="304" t="s">
        <v>4484</v>
      </c>
      <c r="F998" s="304" t="s">
        <v>457</v>
      </c>
      <c r="G998" s="304" t="s">
        <v>597</v>
      </c>
      <c r="H998" s="304" t="s">
        <v>598</v>
      </c>
      <c r="I998" s="303" t="s">
        <v>599</v>
      </c>
      <c r="J998" s="305" t="s">
        <v>3020</v>
      </c>
      <c r="K998" s="306">
        <v>2072919</v>
      </c>
      <c r="L998" s="268" t="s">
        <v>563</v>
      </c>
      <c r="M998" s="268"/>
      <c r="N998" s="268"/>
      <c r="O998" s="268"/>
      <c r="P998" s="270"/>
      <c r="Q998" s="270"/>
      <c r="R998" s="270"/>
      <c r="S998" s="271"/>
      <c r="T998" s="270" t="s">
        <v>600</v>
      </c>
      <c r="U998" s="272" t="s">
        <v>3020</v>
      </c>
      <c r="V998" s="268" t="s">
        <v>602</v>
      </c>
      <c r="W998" s="272"/>
      <c r="X998" s="273">
        <v>2072919</v>
      </c>
      <c r="Y998" s="273">
        <v>2072919</v>
      </c>
      <c r="Z998" s="273">
        <v>0</v>
      </c>
      <c r="AA998" s="273">
        <v>0</v>
      </c>
      <c r="AB998" s="274">
        <v>2072919</v>
      </c>
      <c r="AC998" s="274">
        <v>0</v>
      </c>
      <c r="AD998" s="269"/>
      <c r="AE998" s="269" t="s">
        <v>3021</v>
      </c>
      <c r="AF998"/>
      <c r="AG998"/>
      <c r="AH998"/>
      <c r="AI998"/>
    </row>
    <row r="999" spans="1:35" ht="33.75" x14ac:dyDescent="0.25">
      <c r="A999" s="303" t="s">
        <v>4073</v>
      </c>
      <c r="B999" s="303" t="s">
        <v>2415</v>
      </c>
      <c r="C999" s="303" t="s">
        <v>2416</v>
      </c>
      <c r="D999" s="303" t="s">
        <v>2646</v>
      </c>
      <c r="E999" s="304" t="s">
        <v>4486</v>
      </c>
      <c r="F999" s="304" t="s">
        <v>457</v>
      </c>
      <c r="G999" s="304" t="s">
        <v>597</v>
      </c>
      <c r="H999" s="304" t="s">
        <v>598</v>
      </c>
      <c r="I999" s="303" t="s">
        <v>599</v>
      </c>
      <c r="J999" s="305" t="s">
        <v>3020</v>
      </c>
      <c r="K999" s="306">
        <v>2072919</v>
      </c>
      <c r="L999" s="268" t="s">
        <v>563</v>
      </c>
      <c r="M999" s="268"/>
      <c r="N999" s="268"/>
      <c r="O999" s="268"/>
      <c r="P999" s="270"/>
      <c r="Q999" s="270"/>
      <c r="R999" s="270"/>
      <c r="S999" s="271"/>
      <c r="T999" s="270" t="s">
        <v>600</v>
      </c>
      <c r="U999" s="272" t="s">
        <v>3020</v>
      </c>
      <c r="V999" s="268" t="s">
        <v>602</v>
      </c>
      <c r="W999" s="272"/>
      <c r="X999" s="273">
        <v>2072919</v>
      </c>
      <c r="Y999" s="273">
        <v>2072919</v>
      </c>
      <c r="Z999" s="273">
        <v>0</v>
      </c>
      <c r="AA999" s="273">
        <v>0</v>
      </c>
      <c r="AB999" s="274">
        <v>2072919</v>
      </c>
      <c r="AC999" s="274">
        <v>0</v>
      </c>
      <c r="AD999" s="269"/>
      <c r="AE999" s="269" t="s">
        <v>3021</v>
      </c>
      <c r="AF999"/>
      <c r="AG999"/>
      <c r="AH999"/>
      <c r="AI999"/>
    </row>
    <row r="1000" spans="1:35" ht="33.75" x14ac:dyDescent="0.25">
      <c r="A1000" s="303" t="s">
        <v>4075</v>
      </c>
      <c r="B1000" s="303" t="s">
        <v>2415</v>
      </c>
      <c r="C1000" s="303" t="s">
        <v>2416</v>
      </c>
      <c r="D1000" s="303" t="s">
        <v>2646</v>
      </c>
      <c r="E1000" s="304" t="s">
        <v>4488</v>
      </c>
      <c r="F1000" s="304" t="s">
        <v>457</v>
      </c>
      <c r="G1000" s="304" t="s">
        <v>597</v>
      </c>
      <c r="H1000" s="304" t="s">
        <v>598</v>
      </c>
      <c r="I1000" s="303" t="s">
        <v>599</v>
      </c>
      <c r="J1000" s="305" t="s">
        <v>3020</v>
      </c>
      <c r="K1000" s="306">
        <v>2072919</v>
      </c>
      <c r="L1000" s="268" t="s">
        <v>563</v>
      </c>
      <c r="M1000" s="268"/>
      <c r="N1000" s="268"/>
      <c r="O1000" s="268"/>
      <c r="P1000" s="270"/>
      <c r="Q1000" s="270"/>
      <c r="R1000" s="270"/>
      <c r="S1000" s="271"/>
      <c r="T1000" s="270" t="s">
        <v>600</v>
      </c>
      <c r="U1000" s="272" t="s">
        <v>3020</v>
      </c>
      <c r="V1000" s="268" t="s">
        <v>602</v>
      </c>
      <c r="W1000" s="272"/>
      <c r="X1000" s="273">
        <v>2072919</v>
      </c>
      <c r="Y1000" s="273">
        <v>2072919</v>
      </c>
      <c r="Z1000" s="273">
        <v>0</v>
      </c>
      <c r="AA1000" s="273">
        <v>0</v>
      </c>
      <c r="AB1000" s="274">
        <v>2072919</v>
      </c>
      <c r="AC1000" s="274">
        <v>0</v>
      </c>
      <c r="AD1000" s="269"/>
      <c r="AE1000" s="269" t="s">
        <v>3021</v>
      </c>
      <c r="AF1000"/>
      <c r="AG1000"/>
      <c r="AH1000"/>
      <c r="AI1000"/>
    </row>
    <row r="1001" spans="1:35" ht="33.75" x14ac:dyDescent="0.25">
      <c r="A1001" s="303" t="s">
        <v>4077</v>
      </c>
      <c r="B1001" s="303" t="s">
        <v>2415</v>
      </c>
      <c r="C1001" s="303" t="s">
        <v>2416</v>
      </c>
      <c r="D1001" s="303" t="s">
        <v>2646</v>
      </c>
      <c r="E1001" s="304" t="s">
        <v>4490</v>
      </c>
      <c r="F1001" s="304" t="s">
        <v>457</v>
      </c>
      <c r="G1001" s="304" t="s">
        <v>597</v>
      </c>
      <c r="H1001" s="304" t="s">
        <v>598</v>
      </c>
      <c r="I1001" s="303" t="s">
        <v>599</v>
      </c>
      <c r="J1001" s="305" t="s">
        <v>3020</v>
      </c>
      <c r="K1001" s="306">
        <v>2072919</v>
      </c>
      <c r="L1001" s="268" t="s">
        <v>563</v>
      </c>
      <c r="M1001" s="268"/>
      <c r="N1001" s="268"/>
      <c r="O1001" s="268"/>
      <c r="P1001" s="270"/>
      <c r="Q1001" s="270"/>
      <c r="R1001" s="270"/>
      <c r="S1001" s="271"/>
      <c r="T1001" s="270" t="s">
        <v>600</v>
      </c>
      <c r="U1001" s="272" t="s">
        <v>3020</v>
      </c>
      <c r="V1001" s="268" t="s">
        <v>602</v>
      </c>
      <c r="W1001" s="272"/>
      <c r="X1001" s="273">
        <v>2072919</v>
      </c>
      <c r="Y1001" s="273">
        <v>2072919</v>
      </c>
      <c r="Z1001" s="273">
        <v>0</v>
      </c>
      <c r="AA1001" s="273">
        <v>0</v>
      </c>
      <c r="AB1001" s="274">
        <v>2072919</v>
      </c>
      <c r="AC1001" s="274">
        <v>0</v>
      </c>
      <c r="AD1001" s="269"/>
      <c r="AE1001" s="269" t="s">
        <v>3021</v>
      </c>
      <c r="AF1001"/>
      <c r="AG1001"/>
      <c r="AH1001"/>
      <c r="AI1001"/>
    </row>
    <row r="1002" spans="1:35" ht="33.75" x14ac:dyDescent="0.25">
      <c r="A1002" s="303" t="s">
        <v>4079</v>
      </c>
      <c r="B1002" s="303" t="s">
        <v>2415</v>
      </c>
      <c r="C1002" s="303" t="s">
        <v>2416</v>
      </c>
      <c r="D1002" s="303" t="s">
        <v>2646</v>
      </c>
      <c r="E1002" s="304" t="s">
        <v>4492</v>
      </c>
      <c r="F1002" s="304" t="s">
        <v>457</v>
      </c>
      <c r="G1002" s="304" t="s">
        <v>597</v>
      </c>
      <c r="H1002" s="304" t="s">
        <v>598</v>
      </c>
      <c r="I1002" s="303" t="s">
        <v>599</v>
      </c>
      <c r="J1002" s="305" t="s">
        <v>3020</v>
      </c>
      <c r="K1002" s="306">
        <v>2072919</v>
      </c>
      <c r="L1002" s="268" t="s">
        <v>563</v>
      </c>
      <c r="M1002" s="268"/>
      <c r="N1002" s="268"/>
      <c r="O1002" s="268"/>
      <c r="P1002" s="270"/>
      <c r="Q1002" s="270"/>
      <c r="R1002" s="270"/>
      <c r="S1002" s="271"/>
      <c r="T1002" s="270" t="s">
        <v>600</v>
      </c>
      <c r="U1002" s="272" t="s">
        <v>3020</v>
      </c>
      <c r="V1002" s="268" t="s">
        <v>602</v>
      </c>
      <c r="W1002" s="272"/>
      <c r="X1002" s="273">
        <v>2072919</v>
      </c>
      <c r="Y1002" s="273">
        <v>2072919</v>
      </c>
      <c r="Z1002" s="273">
        <v>0</v>
      </c>
      <c r="AA1002" s="273">
        <v>0</v>
      </c>
      <c r="AB1002" s="274">
        <v>2072919</v>
      </c>
      <c r="AC1002" s="274">
        <v>0</v>
      </c>
      <c r="AD1002" s="269"/>
      <c r="AE1002" s="269" t="s">
        <v>3021</v>
      </c>
      <c r="AF1002"/>
      <c r="AG1002"/>
      <c r="AH1002"/>
      <c r="AI1002"/>
    </row>
    <row r="1003" spans="1:35" ht="33.75" x14ac:dyDescent="0.25">
      <c r="A1003" s="303" t="s">
        <v>4081</v>
      </c>
      <c r="B1003" s="303" t="s">
        <v>2415</v>
      </c>
      <c r="C1003" s="303" t="s">
        <v>2416</v>
      </c>
      <c r="D1003" s="303" t="s">
        <v>2646</v>
      </c>
      <c r="E1003" s="304" t="s">
        <v>4494</v>
      </c>
      <c r="F1003" s="304" t="s">
        <v>457</v>
      </c>
      <c r="G1003" s="304" t="s">
        <v>597</v>
      </c>
      <c r="H1003" s="304" t="s">
        <v>598</v>
      </c>
      <c r="I1003" s="303" t="s">
        <v>599</v>
      </c>
      <c r="J1003" s="305" t="s">
        <v>3020</v>
      </c>
      <c r="K1003" s="306">
        <v>2072919</v>
      </c>
      <c r="L1003" s="268" t="s">
        <v>563</v>
      </c>
      <c r="M1003" s="268"/>
      <c r="N1003" s="268"/>
      <c r="O1003" s="268"/>
      <c r="P1003" s="270"/>
      <c r="Q1003" s="270"/>
      <c r="R1003" s="270"/>
      <c r="S1003" s="271"/>
      <c r="T1003" s="270" t="s">
        <v>600</v>
      </c>
      <c r="U1003" s="272" t="s">
        <v>3020</v>
      </c>
      <c r="V1003" s="268" t="s">
        <v>602</v>
      </c>
      <c r="W1003" s="272"/>
      <c r="X1003" s="273">
        <v>2072919</v>
      </c>
      <c r="Y1003" s="273">
        <v>2072919</v>
      </c>
      <c r="Z1003" s="273">
        <v>0</v>
      </c>
      <c r="AA1003" s="273">
        <v>0</v>
      </c>
      <c r="AB1003" s="274">
        <v>2072919</v>
      </c>
      <c r="AC1003" s="274">
        <v>0</v>
      </c>
      <c r="AD1003" s="269"/>
      <c r="AE1003" s="269" t="s">
        <v>3021</v>
      </c>
      <c r="AF1003"/>
      <c r="AG1003"/>
      <c r="AH1003"/>
      <c r="AI1003"/>
    </row>
    <row r="1004" spans="1:35" ht="33.75" x14ac:dyDescent="0.25">
      <c r="A1004" s="303" t="s">
        <v>4083</v>
      </c>
      <c r="B1004" s="303" t="s">
        <v>2415</v>
      </c>
      <c r="C1004" s="303" t="s">
        <v>2416</v>
      </c>
      <c r="D1004" s="303" t="s">
        <v>2646</v>
      </c>
      <c r="E1004" s="304" t="s">
        <v>4496</v>
      </c>
      <c r="F1004" s="304" t="s">
        <v>457</v>
      </c>
      <c r="G1004" s="304" t="s">
        <v>597</v>
      </c>
      <c r="H1004" s="304" t="s">
        <v>598</v>
      </c>
      <c r="I1004" s="303" t="s">
        <v>599</v>
      </c>
      <c r="J1004" s="305" t="s">
        <v>3020</v>
      </c>
      <c r="K1004" s="306">
        <v>2072919</v>
      </c>
      <c r="L1004" s="268" t="s">
        <v>563</v>
      </c>
      <c r="M1004" s="268"/>
      <c r="N1004" s="268"/>
      <c r="O1004" s="268"/>
      <c r="P1004" s="270"/>
      <c r="Q1004" s="270"/>
      <c r="R1004" s="270"/>
      <c r="S1004" s="271"/>
      <c r="T1004" s="270" t="s">
        <v>600</v>
      </c>
      <c r="U1004" s="272" t="s">
        <v>3020</v>
      </c>
      <c r="V1004" s="268" t="s">
        <v>602</v>
      </c>
      <c r="W1004" s="272"/>
      <c r="X1004" s="273">
        <v>2072919</v>
      </c>
      <c r="Y1004" s="273">
        <v>2072919</v>
      </c>
      <c r="Z1004" s="273">
        <v>0</v>
      </c>
      <c r="AA1004" s="273">
        <v>0</v>
      </c>
      <c r="AB1004" s="274">
        <v>2072919</v>
      </c>
      <c r="AC1004" s="274">
        <v>0</v>
      </c>
      <c r="AD1004" s="269"/>
      <c r="AE1004" s="269" t="s">
        <v>3021</v>
      </c>
      <c r="AF1004"/>
      <c r="AG1004"/>
      <c r="AH1004"/>
      <c r="AI1004"/>
    </row>
    <row r="1005" spans="1:35" ht="33.75" x14ac:dyDescent="0.25">
      <c r="A1005" s="303" t="s">
        <v>4085</v>
      </c>
      <c r="B1005" s="303" t="s">
        <v>2415</v>
      </c>
      <c r="C1005" s="303" t="s">
        <v>2416</v>
      </c>
      <c r="D1005" s="303" t="s">
        <v>2646</v>
      </c>
      <c r="E1005" s="304" t="s">
        <v>4498</v>
      </c>
      <c r="F1005" s="304" t="s">
        <v>457</v>
      </c>
      <c r="G1005" s="304" t="s">
        <v>597</v>
      </c>
      <c r="H1005" s="304" t="s">
        <v>598</v>
      </c>
      <c r="I1005" s="303" t="s">
        <v>599</v>
      </c>
      <c r="J1005" s="305" t="s">
        <v>3020</v>
      </c>
      <c r="K1005" s="306">
        <v>2072919</v>
      </c>
      <c r="L1005" s="268" t="s">
        <v>563</v>
      </c>
      <c r="M1005" s="268"/>
      <c r="N1005" s="268"/>
      <c r="O1005" s="268"/>
      <c r="P1005" s="270"/>
      <c r="Q1005" s="270"/>
      <c r="R1005" s="270"/>
      <c r="S1005" s="271"/>
      <c r="T1005" s="270" t="s">
        <v>600</v>
      </c>
      <c r="U1005" s="272" t="s">
        <v>3020</v>
      </c>
      <c r="V1005" s="268" t="s">
        <v>602</v>
      </c>
      <c r="W1005" s="272"/>
      <c r="X1005" s="273">
        <v>2072919</v>
      </c>
      <c r="Y1005" s="273">
        <v>2072919</v>
      </c>
      <c r="Z1005" s="273">
        <v>0</v>
      </c>
      <c r="AA1005" s="273">
        <v>0</v>
      </c>
      <c r="AB1005" s="274">
        <v>2072919</v>
      </c>
      <c r="AC1005" s="274">
        <v>0</v>
      </c>
      <c r="AD1005" s="269"/>
      <c r="AE1005" s="269" t="s">
        <v>3021</v>
      </c>
      <c r="AF1005"/>
      <c r="AG1005"/>
      <c r="AH1005"/>
      <c r="AI1005"/>
    </row>
    <row r="1006" spans="1:35" ht="33.75" x14ac:dyDescent="0.25">
      <c r="A1006" s="303" t="s">
        <v>4087</v>
      </c>
      <c r="B1006" s="303" t="s">
        <v>2415</v>
      </c>
      <c r="C1006" s="303" t="s">
        <v>2416</v>
      </c>
      <c r="D1006" s="303" t="s">
        <v>2646</v>
      </c>
      <c r="E1006" s="304" t="s">
        <v>4500</v>
      </c>
      <c r="F1006" s="304" t="s">
        <v>457</v>
      </c>
      <c r="G1006" s="304" t="s">
        <v>597</v>
      </c>
      <c r="H1006" s="304" t="s">
        <v>598</v>
      </c>
      <c r="I1006" s="303" t="s">
        <v>599</v>
      </c>
      <c r="J1006" s="305" t="s">
        <v>3020</v>
      </c>
      <c r="K1006" s="306">
        <v>2072919</v>
      </c>
      <c r="L1006" s="268" t="s">
        <v>563</v>
      </c>
      <c r="M1006" s="268"/>
      <c r="N1006" s="268"/>
      <c r="O1006" s="268"/>
      <c r="P1006" s="270"/>
      <c r="Q1006" s="270"/>
      <c r="R1006" s="270"/>
      <c r="S1006" s="271"/>
      <c r="T1006" s="270" t="s">
        <v>600</v>
      </c>
      <c r="U1006" s="272" t="s">
        <v>3020</v>
      </c>
      <c r="V1006" s="268" t="s">
        <v>602</v>
      </c>
      <c r="W1006" s="272"/>
      <c r="X1006" s="273">
        <v>2072919</v>
      </c>
      <c r="Y1006" s="273">
        <v>2072919</v>
      </c>
      <c r="Z1006" s="273">
        <v>0</v>
      </c>
      <c r="AA1006" s="273">
        <v>0</v>
      </c>
      <c r="AB1006" s="274">
        <v>2072919</v>
      </c>
      <c r="AC1006" s="274">
        <v>0</v>
      </c>
      <c r="AD1006" s="269"/>
      <c r="AE1006" s="269" t="s">
        <v>3021</v>
      </c>
      <c r="AF1006"/>
      <c r="AG1006"/>
      <c r="AH1006"/>
      <c r="AI1006"/>
    </row>
    <row r="1007" spans="1:35" ht="33.75" x14ac:dyDescent="0.25">
      <c r="A1007" s="303" t="s">
        <v>4089</v>
      </c>
      <c r="B1007" s="303" t="s">
        <v>2415</v>
      </c>
      <c r="C1007" s="303" t="s">
        <v>2416</v>
      </c>
      <c r="D1007" s="303" t="s">
        <v>2646</v>
      </c>
      <c r="E1007" s="304" t="s">
        <v>4502</v>
      </c>
      <c r="F1007" s="304" t="s">
        <v>457</v>
      </c>
      <c r="G1007" s="304" t="s">
        <v>597</v>
      </c>
      <c r="H1007" s="304" t="s">
        <v>598</v>
      </c>
      <c r="I1007" s="303" t="s">
        <v>599</v>
      </c>
      <c r="J1007" s="305" t="s">
        <v>3020</v>
      </c>
      <c r="K1007" s="306">
        <v>2072919</v>
      </c>
      <c r="L1007" s="268" t="s">
        <v>563</v>
      </c>
      <c r="M1007" s="268"/>
      <c r="N1007" s="268"/>
      <c r="O1007" s="268"/>
      <c r="P1007" s="270"/>
      <c r="Q1007" s="270"/>
      <c r="R1007" s="270"/>
      <c r="S1007" s="271"/>
      <c r="T1007" s="270" t="s">
        <v>600</v>
      </c>
      <c r="U1007" s="272" t="s">
        <v>3020</v>
      </c>
      <c r="V1007" s="268" t="s">
        <v>602</v>
      </c>
      <c r="W1007" s="272"/>
      <c r="X1007" s="273">
        <v>2072919</v>
      </c>
      <c r="Y1007" s="273">
        <v>2072919</v>
      </c>
      <c r="Z1007" s="273">
        <v>0</v>
      </c>
      <c r="AA1007" s="273">
        <v>0</v>
      </c>
      <c r="AB1007" s="274">
        <v>2072919</v>
      </c>
      <c r="AC1007" s="274">
        <v>0</v>
      </c>
      <c r="AD1007" s="269"/>
      <c r="AE1007" s="269" t="s">
        <v>3021</v>
      </c>
      <c r="AF1007"/>
      <c r="AG1007"/>
      <c r="AH1007"/>
      <c r="AI1007"/>
    </row>
    <row r="1008" spans="1:35" ht="33.75" x14ac:dyDescent="0.25">
      <c r="A1008" s="303" t="s">
        <v>4091</v>
      </c>
      <c r="B1008" s="303" t="s">
        <v>2415</v>
      </c>
      <c r="C1008" s="303" t="s">
        <v>2416</v>
      </c>
      <c r="D1008" s="303" t="s">
        <v>2646</v>
      </c>
      <c r="E1008" s="304" t="s">
        <v>4504</v>
      </c>
      <c r="F1008" s="304" t="s">
        <v>457</v>
      </c>
      <c r="G1008" s="304" t="s">
        <v>597</v>
      </c>
      <c r="H1008" s="304" t="s">
        <v>598</v>
      </c>
      <c r="I1008" s="303" t="s">
        <v>599</v>
      </c>
      <c r="J1008" s="305" t="s">
        <v>3020</v>
      </c>
      <c r="K1008" s="306">
        <v>2072919</v>
      </c>
      <c r="L1008" s="268" t="s">
        <v>563</v>
      </c>
      <c r="M1008" s="268"/>
      <c r="N1008" s="268"/>
      <c r="O1008" s="268"/>
      <c r="P1008" s="270"/>
      <c r="Q1008" s="270"/>
      <c r="R1008" s="270"/>
      <c r="S1008" s="271"/>
      <c r="T1008" s="270" t="s">
        <v>600</v>
      </c>
      <c r="U1008" s="272" t="s">
        <v>3020</v>
      </c>
      <c r="V1008" s="268" t="s">
        <v>602</v>
      </c>
      <c r="W1008" s="272"/>
      <c r="X1008" s="273">
        <v>2072919</v>
      </c>
      <c r="Y1008" s="273">
        <v>2072919</v>
      </c>
      <c r="Z1008" s="273">
        <v>0</v>
      </c>
      <c r="AA1008" s="273">
        <v>0</v>
      </c>
      <c r="AB1008" s="274">
        <v>2072919</v>
      </c>
      <c r="AC1008" s="274">
        <v>0</v>
      </c>
      <c r="AD1008" s="269"/>
      <c r="AE1008" s="269" t="s">
        <v>3021</v>
      </c>
      <c r="AF1008"/>
      <c r="AG1008"/>
      <c r="AH1008"/>
      <c r="AI1008"/>
    </row>
    <row r="1009" spans="1:35" ht="33.75" x14ac:dyDescent="0.25">
      <c r="A1009" s="303" t="s">
        <v>4093</v>
      </c>
      <c r="B1009" s="303" t="s">
        <v>2415</v>
      </c>
      <c r="C1009" s="303" t="s">
        <v>2416</v>
      </c>
      <c r="D1009" s="303" t="s">
        <v>2646</v>
      </c>
      <c r="E1009" s="304" t="s">
        <v>4506</v>
      </c>
      <c r="F1009" s="304" t="s">
        <v>457</v>
      </c>
      <c r="G1009" s="304" t="s">
        <v>597</v>
      </c>
      <c r="H1009" s="304" t="s">
        <v>598</v>
      </c>
      <c r="I1009" s="303" t="s">
        <v>599</v>
      </c>
      <c r="J1009" s="305" t="s">
        <v>3020</v>
      </c>
      <c r="K1009" s="306">
        <v>2072919</v>
      </c>
      <c r="L1009" s="268" t="s">
        <v>563</v>
      </c>
      <c r="M1009" s="268"/>
      <c r="N1009" s="268"/>
      <c r="O1009" s="268"/>
      <c r="P1009" s="270"/>
      <c r="Q1009" s="270"/>
      <c r="R1009" s="270"/>
      <c r="S1009" s="271"/>
      <c r="T1009" s="270" t="s">
        <v>600</v>
      </c>
      <c r="U1009" s="272" t="s">
        <v>3020</v>
      </c>
      <c r="V1009" s="268" t="s">
        <v>602</v>
      </c>
      <c r="W1009" s="272"/>
      <c r="X1009" s="273">
        <v>2072919</v>
      </c>
      <c r="Y1009" s="273">
        <v>2072919</v>
      </c>
      <c r="Z1009" s="273">
        <v>0</v>
      </c>
      <c r="AA1009" s="273">
        <v>0</v>
      </c>
      <c r="AB1009" s="274">
        <v>2072919</v>
      </c>
      <c r="AC1009" s="274">
        <v>0</v>
      </c>
      <c r="AD1009" s="269"/>
      <c r="AE1009" s="269" t="s">
        <v>3021</v>
      </c>
      <c r="AF1009"/>
      <c r="AG1009"/>
      <c r="AH1009"/>
      <c r="AI1009"/>
    </row>
    <row r="1010" spans="1:35" ht="33.75" x14ac:dyDescent="0.25">
      <c r="A1010" s="303" t="s">
        <v>4095</v>
      </c>
      <c r="B1010" s="303" t="s">
        <v>2415</v>
      </c>
      <c r="C1010" s="303" t="s">
        <v>2416</v>
      </c>
      <c r="D1010" s="303" t="s">
        <v>2646</v>
      </c>
      <c r="E1010" s="304" t="s">
        <v>4508</v>
      </c>
      <c r="F1010" s="304" t="s">
        <v>457</v>
      </c>
      <c r="G1010" s="304" t="s">
        <v>597</v>
      </c>
      <c r="H1010" s="304" t="s">
        <v>598</v>
      </c>
      <c r="I1010" s="303" t="s">
        <v>599</v>
      </c>
      <c r="J1010" s="305" t="s">
        <v>3020</v>
      </c>
      <c r="K1010" s="306">
        <v>2072919</v>
      </c>
      <c r="L1010" s="268" t="s">
        <v>563</v>
      </c>
      <c r="M1010" s="268"/>
      <c r="N1010" s="268"/>
      <c r="O1010" s="268"/>
      <c r="P1010" s="270"/>
      <c r="Q1010" s="270"/>
      <c r="R1010" s="270"/>
      <c r="S1010" s="271"/>
      <c r="T1010" s="270" t="s">
        <v>600</v>
      </c>
      <c r="U1010" s="272" t="s">
        <v>3020</v>
      </c>
      <c r="V1010" s="268" t="s">
        <v>602</v>
      </c>
      <c r="W1010" s="272"/>
      <c r="X1010" s="273">
        <v>2072919</v>
      </c>
      <c r="Y1010" s="273">
        <v>2072919</v>
      </c>
      <c r="Z1010" s="273">
        <v>0</v>
      </c>
      <c r="AA1010" s="273">
        <v>0</v>
      </c>
      <c r="AB1010" s="274">
        <v>2072919</v>
      </c>
      <c r="AC1010" s="274">
        <v>0</v>
      </c>
      <c r="AD1010" s="269"/>
      <c r="AE1010" s="269" t="s">
        <v>3021</v>
      </c>
      <c r="AF1010"/>
      <c r="AG1010"/>
      <c r="AH1010"/>
      <c r="AI1010"/>
    </row>
    <row r="1011" spans="1:35" ht="33.75" x14ac:dyDescent="0.25">
      <c r="A1011" s="303" t="s">
        <v>4097</v>
      </c>
      <c r="B1011" s="303" t="s">
        <v>2415</v>
      </c>
      <c r="C1011" s="303" t="s">
        <v>2416</v>
      </c>
      <c r="D1011" s="303" t="s">
        <v>2646</v>
      </c>
      <c r="E1011" s="304" t="s">
        <v>4510</v>
      </c>
      <c r="F1011" s="304" t="s">
        <v>457</v>
      </c>
      <c r="G1011" s="304" t="s">
        <v>597</v>
      </c>
      <c r="H1011" s="304" t="s">
        <v>598</v>
      </c>
      <c r="I1011" s="303" t="s">
        <v>599</v>
      </c>
      <c r="J1011" s="305" t="s">
        <v>3020</v>
      </c>
      <c r="K1011" s="306">
        <v>2072919</v>
      </c>
      <c r="L1011" s="268" t="s">
        <v>563</v>
      </c>
      <c r="M1011" s="268"/>
      <c r="N1011" s="268"/>
      <c r="O1011" s="268"/>
      <c r="P1011" s="270"/>
      <c r="Q1011" s="270"/>
      <c r="R1011" s="270"/>
      <c r="S1011" s="271"/>
      <c r="T1011" s="270" t="s">
        <v>600</v>
      </c>
      <c r="U1011" s="272" t="s">
        <v>3020</v>
      </c>
      <c r="V1011" s="268" t="s">
        <v>602</v>
      </c>
      <c r="W1011" s="272"/>
      <c r="X1011" s="273">
        <v>2072919</v>
      </c>
      <c r="Y1011" s="273">
        <v>2072919</v>
      </c>
      <c r="Z1011" s="273">
        <v>0</v>
      </c>
      <c r="AA1011" s="273">
        <v>0</v>
      </c>
      <c r="AB1011" s="274">
        <v>2072919</v>
      </c>
      <c r="AC1011" s="274">
        <v>0</v>
      </c>
      <c r="AD1011" s="269"/>
      <c r="AE1011" s="269" t="s">
        <v>3021</v>
      </c>
      <c r="AF1011"/>
      <c r="AG1011"/>
      <c r="AH1011"/>
      <c r="AI1011"/>
    </row>
    <row r="1012" spans="1:35" ht="33.75" x14ac:dyDescent="0.25">
      <c r="A1012" s="303" t="s">
        <v>4099</v>
      </c>
      <c r="B1012" s="303" t="s">
        <v>2415</v>
      </c>
      <c r="C1012" s="303" t="s">
        <v>2416</v>
      </c>
      <c r="D1012" s="303" t="s">
        <v>2646</v>
      </c>
      <c r="E1012" s="304" t="s">
        <v>4512</v>
      </c>
      <c r="F1012" s="304" t="s">
        <v>457</v>
      </c>
      <c r="G1012" s="304" t="s">
        <v>597</v>
      </c>
      <c r="H1012" s="304" t="s">
        <v>598</v>
      </c>
      <c r="I1012" s="303" t="s">
        <v>599</v>
      </c>
      <c r="J1012" s="305" t="s">
        <v>3020</v>
      </c>
      <c r="K1012" s="306">
        <v>2072919</v>
      </c>
      <c r="L1012" s="268" t="s">
        <v>563</v>
      </c>
      <c r="M1012" s="268"/>
      <c r="N1012" s="268"/>
      <c r="O1012" s="268"/>
      <c r="P1012" s="270"/>
      <c r="Q1012" s="270"/>
      <c r="R1012" s="270"/>
      <c r="S1012" s="271"/>
      <c r="T1012" s="270" t="s">
        <v>600</v>
      </c>
      <c r="U1012" s="272" t="s">
        <v>3020</v>
      </c>
      <c r="V1012" s="268" t="s">
        <v>602</v>
      </c>
      <c r="W1012" s="272"/>
      <c r="X1012" s="273">
        <v>2072919</v>
      </c>
      <c r="Y1012" s="273">
        <v>2072919</v>
      </c>
      <c r="Z1012" s="273">
        <v>0</v>
      </c>
      <c r="AA1012" s="273">
        <v>0</v>
      </c>
      <c r="AB1012" s="274">
        <v>2072919</v>
      </c>
      <c r="AC1012" s="274">
        <v>0</v>
      </c>
      <c r="AD1012" s="269"/>
      <c r="AE1012" s="269" t="s">
        <v>3021</v>
      </c>
      <c r="AF1012"/>
      <c r="AG1012"/>
      <c r="AH1012"/>
      <c r="AI1012"/>
    </row>
    <row r="1013" spans="1:35" ht="33.75" x14ac:dyDescent="0.25">
      <c r="A1013" s="303" t="s">
        <v>4101</v>
      </c>
      <c r="B1013" s="303" t="s">
        <v>2415</v>
      </c>
      <c r="C1013" s="303" t="s">
        <v>2416</v>
      </c>
      <c r="D1013" s="303" t="s">
        <v>2646</v>
      </c>
      <c r="E1013" s="304" t="s">
        <v>4514</v>
      </c>
      <c r="F1013" s="304" t="s">
        <v>457</v>
      </c>
      <c r="G1013" s="304" t="s">
        <v>597</v>
      </c>
      <c r="H1013" s="304" t="s">
        <v>598</v>
      </c>
      <c r="I1013" s="303" t="s">
        <v>599</v>
      </c>
      <c r="J1013" s="305" t="s">
        <v>3020</v>
      </c>
      <c r="K1013" s="306">
        <v>2072919</v>
      </c>
      <c r="L1013" s="268" t="s">
        <v>563</v>
      </c>
      <c r="M1013" s="268"/>
      <c r="N1013" s="268"/>
      <c r="O1013" s="268"/>
      <c r="P1013" s="270"/>
      <c r="Q1013" s="270"/>
      <c r="R1013" s="270"/>
      <c r="S1013" s="271"/>
      <c r="T1013" s="270" t="s">
        <v>600</v>
      </c>
      <c r="U1013" s="272" t="s">
        <v>3020</v>
      </c>
      <c r="V1013" s="268" t="s">
        <v>602</v>
      </c>
      <c r="W1013" s="272"/>
      <c r="X1013" s="273">
        <v>2072919</v>
      </c>
      <c r="Y1013" s="273">
        <v>2072919</v>
      </c>
      <c r="Z1013" s="273">
        <v>0</v>
      </c>
      <c r="AA1013" s="273">
        <v>0</v>
      </c>
      <c r="AB1013" s="274">
        <v>2072919</v>
      </c>
      <c r="AC1013" s="274">
        <v>0</v>
      </c>
      <c r="AD1013" s="269"/>
      <c r="AE1013" s="269" t="s">
        <v>3021</v>
      </c>
      <c r="AF1013"/>
      <c r="AG1013"/>
      <c r="AH1013"/>
      <c r="AI1013"/>
    </row>
    <row r="1014" spans="1:35" ht="33.75" x14ac:dyDescent="0.25">
      <c r="A1014" s="303" t="s">
        <v>4103</v>
      </c>
      <c r="B1014" s="303" t="s">
        <v>2415</v>
      </c>
      <c r="C1014" s="303" t="s">
        <v>2416</v>
      </c>
      <c r="D1014" s="303" t="s">
        <v>2646</v>
      </c>
      <c r="E1014" s="304" t="s">
        <v>4516</v>
      </c>
      <c r="F1014" s="304" t="s">
        <v>457</v>
      </c>
      <c r="G1014" s="304" t="s">
        <v>597</v>
      </c>
      <c r="H1014" s="304" t="s">
        <v>598</v>
      </c>
      <c r="I1014" s="303" t="s">
        <v>599</v>
      </c>
      <c r="J1014" s="305" t="s">
        <v>3020</v>
      </c>
      <c r="K1014" s="306">
        <v>2072919</v>
      </c>
      <c r="L1014" s="268" t="s">
        <v>563</v>
      </c>
      <c r="M1014" s="268"/>
      <c r="N1014" s="268"/>
      <c r="O1014" s="268"/>
      <c r="P1014" s="270"/>
      <c r="Q1014" s="270"/>
      <c r="R1014" s="270"/>
      <c r="S1014" s="271"/>
      <c r="T1014" s="270" t="s">
        <v>600</v>
      </c>
      <c r="U1014" s="272" t="s">
        <v>3020</v>
      </c>
      <c r="V1014" s="268" t="s">
        <v>602</v>
      </c>
      <c r="W1014" s="272"/>
      <c r="X1014" s="273">
        <v>2072919</v>
      </c>
      <c r="Y1014" s="273">
        <v>2072919</v>
      </c>
      <c r="Z1014" s="273">
        <v>0</v>
      </c>
      <c r="AA1014" s="273">
        <v>0</v>
      </c>
      <c r="AB1014" s="274">
        <v>2072919</v>
      </c>
      <c r="AC1014" s="274">
        <v>0</v>
      </c>
      <c r="AD1014" s="269"/>
      <c r="AE1014" s="269" t="s">
        <v>3021</v>
      </c>
      <c r="AF1014"/>
      <c r="AG1014"/>
      <c r="AH1014"/>
      <c r="AI1014"/>
    </row>
    <row r="1015" spans="1:35" ht="33.75" x14ac:dyDescent="0.25">
      <c r="A1015" s="303" t="s">
        <v>4105</v>
      </c>
      <c r="B1015" s="303" t="s">
        <v>2415</v>
      </c>
      <c r="C1015" s="303" t="s">
        <v>2416</v>
      </c>
      <c r="D1015" s="303" t="s">
        <v>2646</v>
      </c>
      <c r="E1015" s="304" t="s">
        <v>4518</v>
      </c>
      <c r="F1015" s="304" t="s">
        <v>457</v>
      </c>
      <c r="G1015" s="304" t="s">
        <v>597</v>
      </c>
      <c r="H1015" s="304" t="s">
        <v>598</v>
      </c>
      <c r="I1015" s="303" t="s">
        <v>599</v>
      </c>
      <c r="J1015" s="305" t="s">
        <v>3020</v>
      </c>
      <c r="K1015" s="306">
        <v>2072919</v>
      </c>
      <c r="L1015" s="268" t="s">
        <v>563</v>
      </c>
      <c r="M1015" s="268"/>
      <c r="N1015" s="268"/>
      <c r="O1015" s="268"/>
      <c r="P1015" s="270"/>
      <c r="Q1015" s="270"/>
      <c r="R1015" s="270"/>
      <c r="S1015" s="271"/>
      <c r="T1015" s="270" t="s">
        <v>600</v>
      </c>
      <c r="U1015" s="272" t="s">
        <v>3020</v>
      </c>
      <c r="V1015" s="268" t="s">
        <v>602</v>
      </c>
      <c r="W1015" s="272"/>
      <c r="X1015" s="273">
        <v>2072919</v>
      </c>
      <c r="Y1015" s="273">
        <v>2072919</v>
      </c>
      <c r="Z1015" s="273">
        <v>0</v>
      </c>
      <c r="AA1015" s="273">
        <v>0</v>
      </c>
      <c r="AB1015" s="274">
        <v>2072919</v>
      </c>
      <c r="AC1015" s="274">
        <v>0</v>
      </c>
      <c r="AD1015" s="269"/>
      <c r="AE1015" s="269" t="s">
        <v>3021</v>
      </c>
      <c r="AF1015"/>
      <c r="AG1015"/>
      <c r="AH1015"/>
      <c r="AI1015"/>
    </row>
    <row r="1016" spans="1:35" ht="33.75" x14ac:dyDescent="0.25">
      <c r="A1016" s="303" t="s">
        <v>4107</v>
      </c>
      <c r="B1016" s="303" t="s">
        <v>2415</v>
      </c>
      <c r="C1016" s="303" t="s">
        <v>2416</v>
      </c>
      <c r="D1016" s="303" t="s">
        <v>2646</v>
      </c>
      <c r="E1016" s="304" t="s">
        <v>4520</v>
      </c>
      <c r="F1016" s="304" t="s">
        <v>457</v>
      </c>
      <c r="G1016" s="304" t="s">
        <v>597</v>
      </c>
      <c r="H1016" s="304" t="s">
        <v>598</v>
      </c>
      <c r="I1016" s="303" t="s">
        <v>599</v>
      </c>
      <c r="J1016" s="305" t="s">
        <v>3020</v>
      </c>
      <c r="K1016" s="306">
        <v>2072919</v>
      </c>
      <c r="L1016" s="268" t="s">
        <v>563</v>
      </c>
      <c r="M1016" s="268"/>
      <c r="N1016" s="268"/>
      <c r="O1016" s="268"/>
      <c r="P1016" s="270"/>
      <c r="Q1016" s="270"/>
      <c r="R1016" s="270"/>
      <c r="S1016" s="271"/>
      <c r="T1016" s="270" t="s">
        <v>600</v>
      </c>
      <c r="U1016" s="272" t="s">
        <v>3020</v>
      </c>
      <c r="V1016" s="268" t="s">
        <v>602</v>
      </c>
      <c r="W1016" s="272"/>
      <c r="X1016" s="273">
        <v>2072919</v>
      </c>
      <c r="Y1016" s="273">
        <v>2072919</v>
      </c>
      <c r="Z1016" s="273">
        <v>0</v>
      </c>
      <c r="AA1016" s="273">
        <v>0</v>
      </c>
      <c r="AB1016" s="274">
        <v>2072919</v>
      </c>
      <c r="AC1016" s="274">
        <v>0</v>
      </c>
      <c r="AD1016" s="269"/>
      <c r="AE1016" s="269" t="s">
        <v>3021</v>
      </c>
      <c r="AF1016"/>
      <c r="AG1016"/>
      <c r="AH1016"/>
      <c r="AI1016"/>
    </row>
    <row r="1017" spans="1:35" ht="33.75" x14ac:dyDescent="0.25">
      <c r="A1017" s="303" t="s">
        <v>4109</v>
      </c>
      <c r="B1017" s="303" t="s">
        <v>2415</v>
      </c>
      <c r="C1017" s="303" t="s">
        <v>2416</v>
      </c>
      <c r="D1017" s="303" t="s">
        <v>2646</v>
      </c>
      <c r="E1017" s="304" t="s">
        <v>4522</v>
      </c>
      <c r="F1017" s="304" t="s">
        <v>457</v>
      </c>
      <c r="G1017" s="304" t="s">
        <v>597</v>
      </c>
      <c r="H1017" s="304" t="s">
        <v>598</v>
      </c>
      <c r="I1017" s="303" t="s">
        <v>599</v>
      </c>
      <c r="J1017" s="305" t="s">
        <v>3020</v>
      </c>
      <c r="K1017" s="306">
        <v>2072919</v>
      </c>
      <c r="L1017" s="268" t="s">
        <v>563</v>
      </c>
      <c r="M1017" s="268"/>
      <c r="N1017" s="268"/>
      <c r="O1017" s="268"/>
      <c r="P1017" s="270"/>
      <c r="Q1017" s="270"/>
      <c r="R1017" s="270"/>
      <c r="S1017" s="271"/>
      <c r="T1017" s="270" t="s">
        <v>600</v>
      </c>
      <c r="U1017" s="272" t="s">
        <v>3020</v>
      </c>
      <c r="V1017" s="268" t="s">
        <v>602</v>
      </c>
      <c r="W1017" s="272"/>
      <c r="X1017" s="273">
        <v>2072919</v>
      </c>
      <c r="Y1017" s="273">
        <v>2072919</v>
      </c>
      <c r="Z1017" s="273">
        <v>0</v>
      </c>
      <c r="AA1017" s="273">
        <v>0</v>
      </c>
      <c r="AB1017" s="274">
        <v>2072919</v>
      </c>
      <c r="AC1017" s="274">
        <v>0</v>
      </c>
      <c r="AD1017" s="269"/>
      <c r="AE1017" s="269" t="s">
        <v>3021</v>
      </c>
      <c r="AF1017"/>
      <c r="AG1017"/>
      <c r="AH1017"/>
      <c r="AI1017"/>
    </row>
    <row r="1018" spans="1:35" ht="33.75" x14ac:dyDescent="0.25">
      <c r="A1018" s="303" t="s">
        <v>4111</v>
      </c>
      <c r="B1018" s="303" t="s">
        <v>2415</v>
      </c>
      <c r="C1018" s="303" t="s">
        <v>2416</v>
      </c>
      <c r="D1018" s="303" t="s">
        <v>2646</v>
      </c>
      <c r="E1018" s="304" t="s">
        <v>4524</v>
      </c>
      <c r="F1018" s="304" t="s">
        <v>457</v>
      </c>
      <c r="G1018" s="304" t="s">
        <v>597</v>
      </c>
      <c r="H1018" s="304" t="s">
        <v>598</v>
      </c>
      <c r="I1018" s="303" t="s">
        <v>599</v>
      </c>
      <c r="J1018" s="305" t="s">
        <v>3020</v>
      </c>
      <c r="K1018" s="306">
        <v>2072919</v>
      </c>
      <c r="L1018" s="268" t="s">
        <v>563</v>
      </c>
      <c r="M1018" s="268"/>
      <c r="N1018" s="268"/>
      <c r="O1018" s="268"/>
      <c r="P1018" s="270"/>
      <c r="Q1018" s="270"/>
      <c r="R1018" s="270"/>
      <c r="S1018" s="271"/>
      <c r="T1018" s="270" t="s">
        <v>600</v>
      </c>
      <c r="U1018" s="272" t="s">
        <v>3020</v>
      </c>
      <c r="V1018" s="268" t="s">
        <v>602</v>
      </c>
      <c r="W1018" s="272"/>
      <c r="X1018" s="273">
        <v>2072919</v>
      </c>
      <c r="Y1018" s="273">
        <v>2072919</v>
      </c>
      <c r="Z1018" s="273">
        <v>0</v>
      </c>
      <c r="AA1018" s="273">
        <v>0</v>
      </c>
      <c r="AB1018" s="274">
        <v>2072919</v>
      </c>
      <c r="AC1018" s="274">
        <v>0</v>
      </c>
      <c r="AD1018" s="269"/>
      <c r="AE1018" s="269" t="s">
        <v>3021</v>
      </c>
      <c r="AF1018"/>
      <c r="AG1018"/>
      <c r="AH1018"/>
      <c r="AI1018"/>
    </row>
    <row r="1019" spans="1:35" ht="33.75" x14ac:dyDescent="0.25">
      <c r="A1019" s="303" t="s">
        <v>4113</v>
      </c>
      <c r="B1019" s="303" t="s">
        <v>2415</v>
      </c>
      <c r="C1019" s="303" t="s">
        <v>2416</v>
      </c>
      <c r="D1019" s="303" t="s">
        <v>2646</v>
      </c>
      <c r="E1019" s="304" t="s">
        <v>4526</v>
      </c>
      <c r="F1019" s="304" t="s">
        <v>457</v>
      </c>
      <c r="G1019" s="304" t="s">
        <v>597</v>
      </c>
      <c r="H1019" s="304" t="s">
        <v>598</v>
      </c>
      <c r="I1019" s="303" t="s">
        <v>599</v>
      </c>
      <c r="J1019" s="305" t="s">
        <v>3020</v>
      </c>
      <c r="K1019" s="306">
        <v>2072919</v>
      </c>
      <c r="L1019" s="268" t="s">
        <v>563</v>
      </c>
      <c r="M1019" s="268"/>
      <c r="N1019" s="268"/>
      <c r="O1019" s="268"/>
      <c r="P1019" s="270"/>
      <c r="Q1019" s="270"/>
      <c r="R1019" s="270"/>
      <c r="S1019" s="271"/>
      <c r="T1019" s="270" t="s">
        <v>600</v>
      </c>
      <c r="U1019" s="272" t="s">
        <v>3020</v>
      </c>
      <c r="V1019" s="268" t="s">
        <v>602</v>
      </c>
      <c r="W1019" s="272"/>
      <c r="X1019" s="273">
        <v>2072919</v>
      </c>
      <c r="Y1019" s="273">
        <v>2072919</v>
      </c>
      <c r="Z1019" s="273">
        <v>0</v>
      </c>
      <c r="AA1019" s="273">
        <v>0</v>
      </c>
      <c r="AB1019" s="274">
        <v>2072919</v>
      </c>
      <c r="AC1019" s="274">
        <v>0</v>
      </c>
      <c r="AD1019" s="269"/>
      <c r="AE1019" s="269" t="s">
        <v>3021</v>
      </c>
      <c r="AF1019"/>
      <c r="AG1019"/>
      <c r="AH1019"/>
      <c r="AI1019"/>
    </row>
    <row r="1020" spans="1:35" ht="33.75" x14ac:dyDescent="0.25">
      <c r="A1020" s="303" t="s">
        <v>4115</v>
      </c>
      <c r="B1020" s="303" t="s">
        <v>2415</v>
      </c>
      <c r="C1020" s="303" t="s">
        <v>2416</v>
      </c>
      <c r="D1020" s="303" t="s">
        <v>2646</v>
      </c>
      <c r="E1020" s="304" t="s">
        <v>4528</v>
      </c>
      <c r="F1020" s="304" t="s">
        <v>457</v>
      </c>
      <c r="G1020" s="304" t="s">
        <v>597</v>
      </c>
      <c r="H1020" s="304" t="s">
        <v>598</v>
      </c>
      <c r="I1020" s="303" t="s">
        <v>599</v>
      </c>
      <c r="J1020" s="305" t="s">
        <v>3020</v>
      </c>
      <c r="K1020" s="306">
        <v>2072919</v>
      </c>
      <c r="L1020" s="268" t="s">
        <v>563</v>
      </c>
      <c r="M1020" s="268"/>
      <c r="N1020" s="268"/>
      <c r="O1020" s="268"/>
      <c r="P1020" s="270"/>
      <c r="Q1020" s="270"/>
      <c r="R1020" s="270"/>
      <c r="S1020" s="271"/>
      <c r="T1020" s="270" t="s">
        <v>600</v>
      </c>
      <c r="U1020" s="272" t="s">
        <v>3020</v>
      </c>
      <c r="V1020" s="268" t="s">
        <v>602</v>
      </c>
      <c r="W1020" s="272"/>
      <c r="X1020" s="273">
        <v>2072919</v>
      </c>
      <c r="Y1020" s="273">
        <v>2072919</v>
      </c>
      <c r="Z1020" s="273">
        <v>0</v>
      </c>
      <c r="AA1020" s="273">
        <v>0</v>
      </c>
      <c r="AB1020" s="274">
        <v>2072919</v>
      </c>
      <c r="AC1020" s="274">
        <v>0</v>
      </c>
      <c r="AD1020" s="269"/>
      <c r="AE1020" s="269" t="s">
        <v>3021</v>
      </c>
      <c r="AF1020"/>
      <c r="AG1020"/>
      <c r="AH1020"/>
      <c r="AI1020"/>
    </row>
    <row r="1021" spans="1:35" ht="33.75" x14ac:dyDescent="0.25">
      <c r="A1021" s="303" t="s">
        <v>4117</v>
      </c>
      <c r="B1021" s="303" t="s">
        <v>2415</v>
      </c>
      <c r="C1021" s="303" t="s">
        <v>2416</v>
      </c>
      <c r="D1021" s="303" t="s">
        <v>2646</v>
      </c>
      <c r="E1021" s="304" t="s">
        <v>4530</v>
      </c>
      <c r="F1021" s="304" t="s">
        <v>457</v>
      </c>
      <c r="G1021" s="304" t="s">
        <v>597</v>
      </c>
      <c r="H1021" s="304" t="s">
        <v>598</v>
      </c>
      <c r="I1021" s="303" t="s">
        <v>599</v>
      </c>
      <c r="J1021" s="305" t="s">
        <v>3020</v>
      </c>
      <c r="K1021" s="306">
        <v>2072919</v>
      </c>
      <c r="L1021" s="268" t="s">
        <v>563</v>
      </c>
      <c r="M1021" s="268"/>
      <c r="N1021" s="268"/>
      <c r="O1021" s="268"/>
      <c r="P1021" s="270"/>
      <c r="Q1021" s="270"/>
      <c r="R1021" s="270"/>
      <c r="S1021" s="271"/>
      <c r="T1021" s="270" t="s">
        <v>600</v>
      </c>
      <c r="U1021" s="272" t="s">
        <v>3020</v>
      </c>
      <c r="V1021" s="268" t="s">
        <v>602</v>
      </c>
      <c r="W1021" s="272"/>
      <c r="X1021" s="273">
        <v>2072919</v>
      </c>
      <c r="Y1021" s="273">
        <v>2072919</v>
      </c>
      <c r="Z1021" s="273">
        <v>0</v>
      </c>
      <c r="AA1021" s="273">
        <v>0</v>
      </c>
      <c r="AB1021" s="274">
        <v>2072919</v>
      </c>
      <c r="AC1021" s="274">
        <v>0</v>
      </c>
      <c r="AD1021" s="269"/>
      <c r="AE1021" s="269" t="s">
        <v>3021</v>
      </c>
      <c r="AF1021"/>
      <c r="AG1021"/>
      <c r="AH1021"/>
      <c r="AI1021"/>
    </row>
    <row r="1022" spans="1:35" ht="33.75" x14ac:dyDescent="0.25">
      <c r="A1022" s="303" t="s">
        <v>4119</v>
      </c>
      <c r="B1022" s="303" t="s">
        <v>2415</v>
      </c>
      <c r="C1022" s="303" t="s">
        <v>2416</v>
      </c>
      <c r="D1022" s="303" t="s">
        <v>2646</v>
      </c>
      <c r="E1022" s="304" t="s">
        <v>4532</v>
      </c>
      <c r="F1022" s="304" t="s">
        <v>457</v>
      </c>
      <c r="G1022" s="304" t="s">
        <v>597</v>
      </c>
      <c r="H1022" s="304" t="s">
        <v>598</v>
      </c>
      <c r="I1022" s="303" t="s">
        <v>599</v>
      </c>
      <c r="J1022" s="305" t="s">
        <v>3020</v>
      </c>
      <c r="K1022" s="306">
        <v>2072919</v>
      </c>
      <c r="L1022" s="268" t="s">
        <v>563</v>
      </c>
      <c r="M1022" s="268"/>
      <c r="N1022" s="268"/>
      <c r="O1022" s="268"/>
      <c r="P1022" s="270"/>
      <c r="Q1022" s="270"/>
      <c r="R1022" s="270"/>
      <c r="S1022" s="271"/>
      <c r="T1022" s="270" t="s">
        <v>600</v>
      </c>
      <c r="U1022" s="272" t="s">
        <v>3020</v>
      </c>
      <c r="V1022" s="268" t="s">
        <v>602</v>
      </c>
      <c r="W1022" s="272"/>
      <c r="X1022" s="273">
        <v>2072919</v>
      </c>
      <c r="Y1022" s="273">
        <v>2072919</v>
      </c>
      <c r="Z1022" s="273">
        <v>0</v>
      </c>
      <c r="AA1022" s="273">
        <v>0</v>
      </c>
      <c r="AB1022" s="274">
        <v>2072919</v>
      </c>
      <c r="AC1022" s="274">
        <v>0</v>
      </c>
      <c r="AD1022" s="269"/>
      <c r="AE1022" s="269" t="s">
        <v>3021</v>
      </c>
      <c r="AF1022"/>
      <c r="AG1022"/>
      <c r="AH1022"/>
      <c r="AI1022"/>
    </row>
    <row r="1023" spans="1:35" ht="33.75" x14ac:dyDescent="0.25">
      <c r="A1023" s="303" t="s">
        <v>4121</v>
      </c>
      <c r="B1023" s="303" t="s">
        <v>2415</v>
      </c>
      <c r="C1023" s="303" t="s">
        <v>2416</v>
      </c>
      <c r="D1023" s="303" t="s">
        <v>2646</v>
      </c>
      <c r="E1023" s="304" t="s">
        <v>4534</v>
      </c>
      <c r="F1023" s="304" t="s">
        <v>457</v>
      </c>
      <c r="G1023" s="304" t="s">
        <v>597</v>
      </c>
      <c r="H1023" s="304" t="s">
        <v>598</v>
      </c>
      <c r="I1023" s="303" t="s">
        <v>599</v>
      </c>
      <c r="J1023" s="305" t="s">
        <v>3020</v>
      </c>
      <c r="K1023" s="306">
        <v>2072919</v>
      </c>
      <c r="L1023" s="268" t="s">
        <v>563</v>
      </c>
      <c r="M1023" s="268"/>
      <c r="N1023" s="268"/>
      <c r="O1023" s="268"/>
      <c r="P1023" s="270"/>
      <c r="Q1023" s="270"/>
      <c r="R1023" s="270"/>
      <c r="S1023" s="271"/>
      <c r="T1023" s="270" t="s">
        <v>600</v>
      </c>
      <c r="U1023" s="272" t="s">
        <v>3020</v>
      </c>
      <c r="V1023" s="268" t="s">
        <v>602</v>
      </c>
      <c r="W1023" s="272"/>
      <c r="X1023" s="273">
        <v>2072919</v>
      </c>
      <c r="Y1023" s="273">
        <v>2072919</v>
      </c>
      <c r="Z1023" s="273">
        <v>0</v>
      </c>
      <c r="AA1023" s="273">
        <v>0</v>
      </c>
      <c r="AB1023" s="274">
        <v>2072919</v>
      </c>
      <c r="AC1023" s="274">
        <v>0</v>
      </c>
      <c r="AD1023" s="269"/>
      <c r="AE1023" s="269" t="s">
        <v>3021</v>
      </c>
      <c r="AF1023"/>
      <c r="AG1023"/>
      <c r="AH1023"/>
      <c r="AI1023"/>
    </row>
    <row r="1024" spans="1:35" ht="33.75" x14ac:dyDescent="0.25">
      <c r="A1024" s="303" t="s">
        <v>4123</v>
      </c>
      <c r="B1024" s="303" t="s">
        <v>2415</v>
      </c>
      <c r="C1024" s="303" t="s">
        <v>2416</v>
      </c>
      <c r="D1024" s="303" t="s">
        <v>2646</v>
      </c>
      <c r="E1024" s="304" t="s">
        <v>4536</v>
      </c>
      <c r="F1024" s="304" t="s">
        <v>457</v>
      </c>
      <c r="G1024" s="304" t="s">
        <v>597</v>
      </c>
      <c r="H1024" s="304" t="s">
        <v>598</v>
      </c>
      <c r="I1024" s="303" t="s">
        <v>599</v>
      </c>
      <c r="J1024" s="305" t="s">
        <v>3020</v>
      </c>
      <c r="K1024" s="306">
        <v>2072919</v>
      </c>
      <c r="L1024" s="268" t="s">
        <v>563</v>
      </c>
      <c r="M1024" s="268"/>
      <c r="N1024" s="268"/>
      <c r="O1024" s="268"/>
      <c r="P1024" s="270"/>
      <c r="Q1024" s="270"/>
      <c r="R1024" s="270"/>
      <c r="S1024" s="271"/>
      <c r="T1024" s="270" t="s">
        <v>600</v>
      </c>
      <c r="U1024" s="272" t="s">
        <v>3020</v>
      </c>
      <c r="V1024" s="268" t="s">
        <v>602</v>
      </c>
      <c r="W1024" s="272"/>
      <c r="X1024" s="273">
        <v>2072919</v>
      </c>
      <c r="Y1024" s="273">
        <v>2072919</v>
      </c>
      <c r="Z1024" s="273">
        <v>0</v>
      </c>
      <c r="AA1024" s="273">
        <v>0</v>
      </c>
      <c r="AB1024" s="274">
        <v>2072919</v>
      </c>
      <c r="AC1024" s="274">
        <v>0</v>
      </c>
      <c r="AD1024" s="269"/>
      <c r="AE1024" s="269" t="s">
        <v>3021</v>
      </c>
      <c r="AF1024"/>
      <c r="AG1024"/>
      <c r="AH1024"/>
      <c r="AI1024"/>
    </row>
    <row r="1025" spans="1:35" ht="33.75" x14ac:dyDescent="0.25">
      <c r="A1025" s="303" t="s">
        <v>4125</v>
      </c>
      <c r="B1025" s="303" t="s">
        <v>2415</v>
      </c>
      <c r="C1025" s="303" t="s">
        <v>2416</v>
      </c>
      <c r="D1025" s="303" t="s">
        <v>2646</v>
      </c>
      <c r="E1025" s="304" t="s">
        <v>4538</v>
      </c>
      <c r="F1025" s="304" t="s">
        <v>457</v>
      </c>
      <c r="G1025" s="304" t="s">
        <v>597</v>
      </c>
      <c r="H1025" s="304" t="s">
        <v>598</v>
      </c>
      <c r="I1025" s="303" t="s">
        <v>599</v>
      </c>
      <c r="J1025" s="305" t="s">
        <v>3020</v>
      </c>
      <c r="K1025" s="306">
        <v>2072919</v>
      </c>
      <c r="L1025" s="268" t="s">
        <v>563</v>
      </c>
      <c r="M1025" s="268"/>
      <c r="N1025" s="268"/>
      <c r="O1025" s="268"/>
      <c r="P1025" s="270"/>
      <c r="Q1025" s="270"/>
      <c r="R1025" s="270"/>
      <c r="S1025" s="271"/>
      <c r="T1025" s="270" t="s">
        <v>600</v>
      </c>
      <c r="U1025" s="272" t="s">
        <v>3020</v>
      </c>
      <c r="V1025" s="268" t="s">
        <v>602</v>
      </c>
      <c r="W1025" s="272"/>
      <c r="X1025" s="273">
        <v>2072919</v>
      </c>
      <c r="Y1025" s="273">
        <v>2072919</v>
      </c>
      <c r="Z1025" s="273">
        <v>0</v>
      </c>
      <c r="AA1025" s="273">
        <v>0</v>
      </c>
      <c r="AB1025" s="274">
        <v>2072919</v>
      </c>
      <c r="AC1025" s="274">
        <v>0</v>
      </c>
      <c r="AD1025" s="269"/>
      <c r="AE1025" s="269" t="s">
        <v>3021</v>
      </c>
      <c r="AF1025"/>
      <c r="AG1025"/>
      <c r="AH1025"/>
      <c r="AI1025"/>
    </row>
    <row r="1026" spans="1:35" ht="33.75" x14ac:dyDescent="0.25">
      <c r="A1026" s="303" t="s">
        <v>4127</v>
      </c>
      <c r="B1026" s="303" t="s">
        <v>2415</v>
      </c>
      <c r="C1026" s="303" t="s">
        <v>2416</v>
      </c>
      <c r="D1026" s="303" t="s">
        <v>2646</v>
      </c>
      <c r="E1026" s="304" t="s">
        <v>4540</v>
      </c>
      <c r="F1026" s="304" t="s">
        <v>457</v>
      </c>
      <c r="G1026" s="304" t="s">
        <v>597</v>
      </c>
      <c r="H1026" s="304" t="s">
        <v>598</v>
      </c>
      <c r="I1026" s="303" t="s">
        <v>599</v>
      </c>
      <c r="J1026" s="305" t="s">
        <v>3020</v>
      </c>
      <c r="K1026" s="306">
        <v>2072919</v>
      </c>
      <c r="L1026" s="268" t="s">
        <v>563</v>
      </c>
      <c r="M1026" s="268"/>
      <c r="N1026" s="268"/>
      <c r="O1026" s="268"/>
      <c r="P1026" s="270"/>
      <c r="Q1026" s="270"/>
      <c r="R1026" s="270"/>
      <c r="S1026" s="271"/>
      <c r="T1026" s="270" t="s">
        <v>600</v>
      </c>
      <c r="U1026" s="272" t="s">
        <v>3020</v>
      </c>
      <c r="V1026" s="268" t="s">
        <v>602</v>
      </c>
      <c r="W1026" s="272"/>
      <c r="X1026" s="273">
        <v>2072919</v>
      </c>
      <c r="Y1026" s="273">
        <v>2072919</v>
      </c>
      <c r="Z1026" s="273">
        <v>0</v>
      </c>
      <c r="AA1026" s="273">
        <v>0</v>
      </c>
      <c r="AB1026" s="274">
        <v>2072919</v>
      </c>
      <c r="AC1026" s="274">
        <v>0</v>
      </c>
      <c r="AD1026" s="269"/>
      <c r="AE1026" s="269" t="s">
        <v>3021</v>
      </c>
      <c r="AF1026"/>
      <c r="AG1026"/>
      <c r="AH1026"/>
      <c r="AI1026"/>
    </row>
    <row r="1027" spans="1:35" ht="33.75" x14ac:dyDescent="0.25">
      <c r="A1027" s="303" t="s">
        <v>4129</v>
      </c>
      <c r="B1027" s="303" t="s">
        <v>2415</v>
      </c>
      <c r="C1027" s="303" t="s">
        <v>2416</v>
      </c>
      <c r="D1027" s="303" t="s">
        <v>2646</v>
      </c>
      <c r="E1027" s="304" t="s">
        <v>4542</v>
      </c>
      <c r="F1027" s="304" t="s">
        <v>457</v>
      </c>
      <c r="G1027" s="304" t="s">
        <v>597</v>
      </c>
      <c r="H1027" s="304" t="s">
        <v>598</v>
      </c>
      <c r="I1027" s="303" t="s">
        <v>599</v>
      </c>
      <c r="J1027" s="305" t="s">
        <v>3020</v>
      </c>
      <c r="K1027" s="306">
        <v>2072919</v>
      </c>
      <c r="L1027" s="268" t="s">
        <v>563</v>
      </c>
      <c r="M1027" s="268"/>
      <c r="N1027" s="268"/>
      <c r="O1027" s="268"/>
      <c r="P1027" s="270"/>
      <c r="Q1027" s="270"/>
      <c r="R1027" s="270"/>
      <c r="S1027" s="271"/>
      <c r="T1027" s="270" t="s">
        <v>600</v>
      </c>
      <c r="U1027" s="272" t="s">
        <v>3020</v>
      </c>
      <c r="V1027" s="268" t="s">
        <v>602</v>
      </c>
      <c r="W1027" s="272"/>
      <c r="X1027" s="273">
        <v>2072919</v>
      </c>
      <c r="Y1027" s="273">
        <v>2072919</v>
      </c>
      <c r="Z1027" s="273">
        <v>0</v>
      </c>
      <c r="AA1027" s="273">
        <v>0</v>
      </c>
      <c r="AB1027" s="274">
        <v>2072919</v>
      </c>
      <c r="AC1027" s="274">
        <v>0</v>
      </c>
      <c r="AD1027" s="269"/>
      <c r="AE1027" s="269" t="s">
        <v>3021</v>
      </c>
      <c r="AF1027"/>
      <c r="AG1027"/>
      <c r="AH1027"/>
      <c r="AI1027"/>
    </row>
    <row r="1028" spans="1:35" ht="33.75" x14ac:dyDescent="0.25">
      <c r="A1028" s="303" t="s">
        <v>4131</v>
      </c>
      <c r="B1028" s="303" t="s">
        <v>2415</v>
      </c>
      <c r="C1028" s="303" t="s">
        <v>2416</v>
      </c>
      <c r="D1028" s="303" t="s">
        <v>2646</v>
      </c>
      <c r="E1028" s="304" t="s">
        <v>4544</v>
      </c>
      <c r="F1028" s="304" t="s">
        <v>457</v>
      </c>
      <c r="G1028" s="304" t="s">
        <v>597</v>
      </c>
      <c r="H1028" s="304" t="s">
        <v>598</v>
      </c>
      <c r="I1028" s="303" t="s">
        <v>599</v>
      </c>
      <c r="J1028" s="305" t="s">
        <v>3020</v>
      </c>
      <c r="K1028" s="306">
        <v>2072919</v>
      </c>
      <c r="L1028" s="268" t="s">
        <v>563</v>
      </c>
      <c r="M1028" s="268"/>
      <c r="N1028" s="268"/>
      <c r="O1028" s="268"/>
      <c r="P1028" s="270"/>
      <c r="Q1028" s="270"/>
      <c r="R1028" s="270"/>
      <c r="S1028" s="271"/>
      <c r="T1028" s="270" t="s">
        <v>600</v>
      </c>
      <c r="U1028" s="272" t="s">
        <v>3020</v>
      </c>
      <c r="V1028" s="268" t="s">
        <v>602</v>
      </c>
      <c r="W1028" s="272"/>
      <c r="X1028" s="273">
        <v>2072919</v>
      </c>
      <c r="Y1028" s="273">
        <v>2072919</v>
      </c>
      <c r="Z1028" s="273">
        <v>0</v>
      </c>
      <c r="AA1028" s="273">
        <v>0</v>
      </c>
      <c r="AB1028" s="274">
        <v>2072919</v>
      </c>
      <c r="AC1028" s="274">
        <v>0</v>
      </c>
      <c r="AD1028" s="269"/>
      <c r="AE1028" s="269" t="s">
        <v>3021</v>
      </c>
      <c r="AF1028"/>
      <c r="AG1028"/>
      <c r="AH1028"/>
      <c r="AI1028"/>
    </row>
    <row r="1029" spans="1:35" ht="33.75" x14ac:dyDescent="0.25">
      <c r="A1029" s="303" t="s">
        <v>4133</v>
      </c>
      <c r="B1029" s="303" t="s">
        <v>2415</v>
      </c>
      <c r="C1029" s="303" t="s">
        <v>2416</v>
      </c>
      <c r="D1029" s="303" t="s">
        <v>2646</v>
      </c>
      <c r="E1029" s="304" t="s">
        <v>4546</v>
      </c>
      <c r="F1029" s="304" t="s">
        <v>457</v>
      </c>
      <c r="G1029" s="304" t="s">
        <v>597</v>
      </c>
      <c r="H1029" s="304" t="s">
        <v>598</v>
      </c>
      <c r="I1029" s="303" t="s">
        <v>599</v>
      </c>
      <c r="J1029" s="305" t="s">
        <v>3020</v>
      </c>
      <c r="K1029" s="306">
        <v>2072919</v>
      </c>
      <c r="L1029" s="268" t="s">
        <v>563</v>
      </c>
      <c r="M1029" s="268"/>
      <c r="N1029" s="268"/>
      <c r="O1029" s="268"/>
      <c r="P1029" s="270"/>
      <c r="Q1029" s="270"/>
      <c r="R1029" s="270"/>
      <c r="S1029" s="271"/>
      <c r="T1029" s="270" t="s">
        <v>600</v>
      </c>
      <c r="U1029" s="272" t="s">
        <v>3020</v>
      </c>
      <c r="V1029" s="268" t="s">
        <v>602</v>
      </c>
      <c r="W1029" s="272"/>
      <c r="X1029" s="273">
        <v>2072919</v>
      </c>
      <c r="Y1029" s="273">
        <v>2072919</v>
      </c>
      <c r="Z1029" s="273">
        <v>0</v>
      </c>
      <c r="AA1029" s="273">
        <v>0</v>
      </c>
      <c r="AB1029" s="274">
        <v>2072919</v>
      </c>
      <c r="AC1029" s="274">
        <v>0</v>
      </c>
      <c r="AD1029" s="269"/>
      <c r="AE1029" s="269" t="s">
        <v>3021</v>
      </c>
      <c r="AF1029"/>
      <c r="AG1029"/>
      <c r="AH1029"/>
      <c r="AI1029"/>
    </row>
    <row r="1030" spans="1:35" ht="33.75" x14ac:dyDescent="0.25">
      <c r="A1030" s="303" t="s">
        <v>4135</v>
      </c>
      <c r="B1030" s="303" t="s">
        <v>2415</v>
      </c>
      <c r="C1030" s="303" t="s">
        <v>2416</v>
      </c>
      <c r="D1030" s="303" t="s">
        <v>2646</v>
      </c>
      <c r="E1030" s="304" t="s">
        <v>4548</v>
      </c>
      <c r="F1030" s="304" t="s">
        <v>457</v>
      </c>
      <c r="G1030" s="304" t="s">
        <v>597</v>
      </c>
      <c r="H1030" s="304" t="s">
        <v>598</v>
      </c>
      <c r="I1030" s="303" t="s">
        <v>599</v>
      </c>
      <c r="J1030" s="305" t="s">
        <v>3020</v>
      </c>
      <c r="K1030" s="306">
        <v>2072919</v>
      </c>
      <c r="L1030" s="268" t="s">
        <v>563</v>
      </c>
      <c r="M1030" s="268"/>
      <c r="N1030" s="268"/>
      <c r="O1030" s="268"/>
      <c r="P1030" s="270"/>
      <c r="Q1030" s="270"/>
      <c r="R1030" s="270"/>
      <c r="S1030" s="271"/>
      <c r="T1030" s="270" t="s">
        <v>600</v>
      </c>
      <c r="U1030" s="272" t="s">
        <v>3020</v>
      </c>
      <c r="V1030" s="268" t="s">
        <v>602</v>
      </c>
      <c r="W1030" s="272"/>
      <c r="X1030" s="273">
        <v>2072919</v>
      </c>
      <c r="Y1030" s="273">
        <v>2072919</v>
      </c>
      <c r="Z1030" s="273">
        <v>0</v>
      </c>
      <c r="AA1030" s="273">
        <v>0</v>
      </c>
      <c r="AB1030" s="274">
        <v>2072919</v>
      </c>
      <c r="AC1030" s="274">
        <v>0</v>
      </c>
      <c r="AD1030" s="269"/>
      <c r="AE1030" s="269" t="s">
        <v>3021</v>
      </c>
      <c r="AF1030"/>
      <c r="AG1030"/>
      <c r="AH1030"/>
      <c r="AI1030"/>
    </row>
    <row r="1031" spans="1:35" ht="33.75" x14ac:dyDescent="0.25">
      <c r="A1031" s="303" t="s">
        <v>4137</v>
      </c>
      <c r="B1031" s="303" t="s">
        <v>2415</v>
      </c>
      <c r="C1031" s="303" t="s">
        <v>2416</v>
      </c>
      <c r="D1031" s="303" t="s">
        <v>2646</v>
      </c>
      <c r="E1031" s="304" t="s">
        <v>4550</v>
      </c>
      <c r="F1031" s="304" t="s">
        <v>457</v>
      </c>
      <c r="G1031" s="304" t="s">
        <v>597</v>
      </c>
      <c r="H1031" s="304" t="s">
        <v>598</v>
      </c>
      <c r="I1031" s="303" t="s">
        <v>599</v>
      </c>
      <c r="J1031" s="305" t="s">
        <v>3020</v>
      </c>
      <c r="K1031" s="306">
        <v>2072919</v>
      </c>
      <c r="L1031" s="268" t="s">
        <v>563</v>
      </c>
      <c r="M1031" s="268"/>
      <c r="N1031" s="268"/>
      <c r="O1031" s="268"/>
      <c r="P1031" s="270"/>
      <c r="Q1031" s="270"/>
      <c r="R1031" s="270"/>
      <c r="S1031" s="271"/>
      <c r="T1031" s="270" t="s">
        <v>600</v>
      </c>
      <c r="U1031" s="272" t="s">
        <v>3020</v>
      </c>
      <c r="V1031" s="268" t="s">
        <v>602</v>
      </c>
      <c r="W1031" s="272"/>
      <c r="X1031" s="273">
        <v>2072919</v>
      </c>
      <c r="Y1031" s="273">
        <v>2072919</v>
      </c>
      <c r="Z1031" s="273">
        <v>0</v>
      </c>
      <c r="AA1031" s="273">
        <v>0</v>
      </c>
      <c r="AB1031" s="274">
        <v>2072919</v>
      </c>
      <c r="AC1031" s="274">
        <v>0</v>
      </c>
      <c r="AD1031" s="269"/>
      <c r="AE1031" s="269" t="s">
        <v>3021</v>
      </c>
      <c r="AF1031"/>
      <c r="AG1031"/>
      <c r="AH1031"/>
      <c r="AI1031"/>
    </row>
    <row r="1032" spans="1:35" ht="33.75" x14ac:dyDescent="0.25">
      <c r="A1032" s="303" t="s">
        <v>4139</v>
      </c>
      <c r="B1032" s="303" t="s">
        <v>2415</v>
      </c>
      <c r="C1032" s="303" t="s">
        <v>2416</v>
      </c>
      <c r="D1032" s="303" t="s">
        <v>2646</v>
      </c>
      <c r="E1032" s="304" t="s">
        <v>4552</v>
      </c>
      <c r="F1032" s="304" t="s">
        <v>457</v>
      </c>
      <c r="G1032" s="304" t="s">
        <v>597</v>
      </c>
      <c r="H1032" s="304" t="s">
        <v>598</v>
      </c>
      <c r="I1032" s="303" t="s">
        <v>599</v>
      </c>
      <c r="J1032" s="305" t="s">
        <v>3020</v>
      </c>
      <c r="K1032" s="306">
        <v>2072919</v>
      </c>
      <c r="L1032" s="268" t="s">
        <v>563</v>
      </c>
      <c r="M1032" s="268"/>
      <c r="N1032" s="268"/>
      <c r="O1032" s="268"/>
      <c r="P1032" s="270"/>
      <c r="Q1032" s="270"/>
      <c r="R1032" s="270"/>
      <c r="S1032" s="271"/>
      <c r="T1032" s="270" t="s">
        <v>600</v>
      </c>
      <c r="U1032" s="272" t="s">
        <v>3020</v>
      </c>
      <c r="V1032" s="268" t="s">
        <v>602</v>
      </c>
      <c r="W1032" s="272"/>
      <c r="X1032" s="273">
        <v>2072919</v>
      </c>
      <c r="Y1032" s="273">
        <v>2072919</v>
      </c>
      <c r="Z1032" s="273">
        <v>0</v>
      </c>
      <c r="AA1032" s="273">
        <v>0</v>
      </c>
      <c r="AB1032" s="274">
        <v>2072919</v>
      </c>
      <c r="AC1032" s="274">
        <v>0</v>
      </c>
      <c r="AD1032" s="269"/>
      <c r="AE1032" s="269" t="s">
        <v>3021</v>
      </c>
      <c r="AF1032"/>
      <c r="AG1032"/>
      <c r="AH1032"/>
      <c r="AI1032"/>
    </row>
    <row r="1033" spans="1:35" ht="33.75" x14ac:dyDescent="0.25">
      <c r="A1033" s="303" t="s">
        <v>4141</v>
      </c>
      <c r="B1033" s="303" t="s">
        <v>2415</v>
      </c>
      <c r="C1033" s="303" t="s">
        <v>2416</v>
      </c>
      <c r="D1033" s="303" t="s">
        <v>2646</v>
      </c>
      <c r="E1033" s="304" t="s">
        <v>4554</v>
      </c>
      <c r="F1033" s="304" t="s">
        <v>457</v>
      </c>
      <c r="G1033" s="304" t="s">
        <v>597</v>
      </c>
      <c r="H1033" s="304" t="s">
        <v>598</v>
      </c>
      <c r="I1033" s="303" t="s">
        <v>599</v>
      </c>
      <c r="J1033" s="305" t="s">
        <v>3020</v>
      </c>
      <c r="K1033" s="306">
        <v>2072919</v>
      </c>
      <c r="L1033" s="268" t="s">
        <v>563</v>
      </c>
      <c r="M1033" s="268"/>
      <c r="N1033" s="268"/>
      <c r="O1033" s="268"/>
      <c r="P1033" s="270"/>
      <c r="Q1033" s="270"/>
      <c r="R1033" s="270"/>
      <c r="S1033" s="271"/>
      <c r="T1033" s="270" t="s">
        <v>600</v>
      </c>
      <c r="U1033" s="272" t="s">
        <v>3020</v>
      </c>
      <c r="V1033" s="268" t="s">
        <v>602</v>
      </c>
      <c r="W1033" s="272"/>
      <c r="X1033" s="273">
        <v>2072919</v>
      </c>
      <c r="Y1033" s="273">
        <v>2072919</v>
      </c>
      <c r="Z1033" s="273">
        <v>0</v>
      </c>
      <c r="AA1033" s="273">
        <v>0</v>
      </c>
      <c r="AB1033" s="274">
        <v>2072919</v>
      </c>
      <c r="AC1033" s="274">
        <v>0</v>
      </c>
      <c r="AD1033" s="269"/>
      <c r="AE1033" s="269" t="s">
        <v>3021</v>
      </c>
      <c r="AF1033"/>
      <c r="AG1033"/>
      <c r="AH1033"/>
      <c r="AI1033"/>
    </row>
    <row r="1034" spans="1:35" ht="33.75" x14ac:dyDescent="0.25">
      <c r="A1034" s="303" t="s">
        <v>4143</v>
      </c>
      <c r="B1034" s="303" t="s">
        <v>2415</v>
      </c>
      <c r="C1034" s="303" t="s">
        <v>2416</v>
      </c>
      <c r="D1034" s="303" t="s">
        <v>2646</v>
      </c>
      <c r="E1034" s="304" t="s">
        <v>4556</v>
      </c>
      <c r="F1034" s="304" t="s">
        <v>457</v>
      </c>
      <c r="G1034" s="304" t="s">
        <v>597</v>
      </c>
      <c r="H1034" s="304" t="s">
        <v>598</v>
      </c>
      <c r="I1034" s="303" t="s">
        <v>599</v>
      </c>
      <c r="J1034" s="305" t="s">
        <v>3020</v>
      </c>
      <c r="K1034" s="306">
        <v>2072919</v>
      </c>
      <c r="L1034" s="268" t="s">
        <v>563</v>
      </c>
      <c r="M1034" s="268"/>
      <c r="N1034" s="268"/>
      <c r="O1034" s="268"/>
      <c r="P1034" s="270"/>
      <c r="Q1034" s="270"/>
      <c r="R1034" s="270"/>
      <c r="S1034" s="271"/>
      <c r="T1034" s="270" t="s">
        <v>600</v>
      </c>
      <c r="U1034" s="272" t="s">
        <v>3020</v>
      </c>
      <c r="V1034" s="268" t="s">
        <v>602</v>
      </c>
      <c r="W1034" s="272"/>
      <c r="X1034" s="273">
        <v>2072919</v>
      </c>
      <c r="Y1034" s="273">
        <v>2072919</v>
      </c>
      <c r="Z1034" s="273">
        <v>0</v>
      </c>
      <c r="AA1034" s="273">
        <v>0</v>
      </c>
      <c r="AB1034" s="274">
        <v>2072919</v>
      </c>
      <c r="AC1034" s="274">
        <v>0</v>
      </c>
      <c r="AD1034" s="269"/>
      <c r="AE1034" s="269" t="s">
        <v>3021</v>
      </c>
      <c r="AF1034"/>
      <c r="AG1034"/>
      <c r="AH1034"/>
      <c r="AI1034"/>
    </row>
    <row r="1035" spans="1:35" ht="33.75" x14ac:dyDescent="0.25">
      <c r="A1035" s="303" t="s">
        <v>4145</v>
      </c>
      <c r="B1035" s="303" t="s">
        <v>2415</v>
      </c>
      <c r="C1035" s="303" t="s">
        <v>2416</v>
      </c>
      <c r="D1035" s="303" t="s">
        <v>2646</v>
      </c>
      <c r="E1035" s="304" t="s">
        <v>4558</v>
      </c>
      <c r="F1035" s="304" t="s">
        <v>457</v>
      </c>
      <c r="G1035" s="304" t="s">
        <v>597</v>
      </c>
      <c r="H1035" s="304" t="s">
        <v>598</v>
      </c>
      <c r="I1035" s="303" t="s">
        <v>599</v>
      </c>
      <c r="J1035" s="305" t="s">
        <v>3020</v>
      </c>
      <c r="K1035" s="306">
        <v>2072919</v>
      </c>
      <c r="L1035" s="268" t="s">
        <v>563</v>
      </c>
      <c r="M1035" s="268"/>
      <c r="N1035" s="268"/>
      <c r="O1035" s="268"/>
      <c r="P1035" s="270"/>
      <c r="Q1035" s="270"/>
      <c r="R1035" s="270"/>
      <c r="S1035" s="271"/>
      <c r="T1035" s="270" t="s">
        <v>600</v>
      </c>
      <c r="U1035" s="272" t="s">
        <v>3020</v>
      </c>
      <c r="V1035" s="268" t="s">
        <v>602</v>
      </c>
      <c r="W1035" s="272"/>
      <c r="X1035" s="273">
        <v>2072919</v>
      </c>
      <c r="Y1035" s="273">
        <v>2072919</v>
      </c>
      <c r="Z1035" s="273">
        <v>0</v>
      </c>
      <c r="AA1035" s="273">
        <v>0</v>
      </c>
      <c r="AB1035" s="274">
        <v>2072919</v>
      </c>
      <c r="AC1035" s="274">
        <v>0</v>
      </c>
      <c r="AD1035" s="269"/>
      <c r="AE1035" s="269" t="s">
        <v>3021</v>
      </c>
      <c r="AF1035"/>
      <c r="AG1035"/>
      <c r="AH1035"/>
      <c r="AI1035"/>
    </row>
    <row r="1036" spans="1:35" ht="33.75" x14ac:dyDescent="0.25">
      <c r="A1036" s="303" t="s">
        <v>4147</v>
      </c>
      <c r="B1036" s="303" t="s">
        <v>2415</v>
      </c>
      <c r="C1036" s="303" t="s">
        <v>2416</v>
      </c>
      <c r="D1036" s="303" t="s">
        <v>2646</v>
      </c>
      <c r="E1036" s="304" t="s">
        <v>4560</v>
      </c>
      <c r="F1036" s="304" t="s">
        <v>457</v>
      </c>
      <c r="G1036" s="304" t="s">
        <v>597</v>
      </c>
      <c r="H1036" s="304" t="s">
        <v>598</v>
      </c>
      <c r="I1036" s="303" t="s">
        <v>599</v>
      </c>
      <c r="J1036" s="305" t="s">
        <v>3020</v>
      </c>
      <c r="K1036" s="306">
        <v>2072919</v>
      </c>
      <c r="L1036" s="268" t="s">
        <v>563</v>
      </c>
      <c r="M1036" s="268"/>
      <c r="N1036" s="268"/>
      <c r="O1036" s="268"/>
      <c r="P1036" s="270"/>
      <c r="Q1036" s="270"/>
      <c r="R1036" s="270"/>
      <c r="S1036" s="271"/>
      <c r="T1036" s="270" t="s">
        <v>600</v>
      </c>
      <c r="U1036" s="272" t="s">
        <v>3020</v>
      </c>
      <c r="V1036" s="268" t="s">
        <v>602</v>
      </c>
      <c r="W1036" s="272"/>
      <c r="X1036" s="273">
        <v>2072919</v>
      </c>
      <c r="Y1036" s="273">
        <v>2072919</v>
      </c>
      <c r="Z1036" s="273">
        <v>0</v>
      </c>
      <c r="AA1036" s="273">
        <v>0</v>
      </c>
      <c r="AB1036" s="274">
        <v>2072919</v>
      </c>
      <c r="AC1036" s="274">
        <v>0</v>
      </c>
      <c r="AD1036" s="269"/>
      <c r="AE1036" s="269" t="s">
        <v>3021</v>
      </c>
      <c r="AF1036"/>
      <c r="AG1036"/>
      <c r="AH1036"/>
      <c r="AI1036"/>
    </row>
    <row r="1037" spans="1:35" ht="33.75" x14ac:dyDescent="0.25">
      <c r="A1037" s="303" t="s">
        <v>4149</v>
      </c>
      <c r="B1037" s="303" t="s">
        <v>2415</v>
      </c>
      <c r="C1037" s="303" t="s">
        <v>2416</v>
      </c>
      <c r="D1037" s="303" t="s">
        <v>2646</v>
      </c>
      <c r="E1037" s="304" t="s">
        <v>4562</v>
      </c>
      <c r="F1037" s="304" t="s">
        <v>457</v>
      </c>
      <c r="G1037" s="304" t="s">
        <v>597</v>
      </c>
      <c r="H1037" s="304" t="s">
        <v>598</v>
      </c>
      <c r="I1037" s="303" t="s">
        <v>599</v>
      </c>
      <c r="J1037" s="305" t="s">
        <v>3020</v>
      </c>
      <c r="K1037" s="306">
        <v>2072919</v>
      </c>
      <c r="L1037" s="268" t="s">
        <v>563</v>
      </c>
      <c r="M1037" s="268"/>
      <c r="N1037" s="268"/>
      <c r="O1037" s="268"/>
      <c r="P1037" s="270"/>
      <c r="Q1037" s="270"/>
      <c r="R1037" s="270"/>
      <c r="S1037" s="271"/>
      <c r="T1037" s="270" t="s">
        <v>600</v>
      </c>
      <c r="U1037" s="272" t="s">
        <v>3020</v>
      </c>
      <c r="V1037" s="268" t="s">
        <v>602</v>
      </c>
      <c r="W1037" s="272"/>
      <c r="X1037" s="273">
        <v>2072919</v>
      </c>
      <c r="Y1037" s="273">
        <v>2072919</v>
      </c>
      <c r="Z1037" s="273">
        <v>0</v>
      </c>
      <c r="AA1037" s="273">
        <v>0</v>
      </c>
      <c r="AB1037" s="274">
        <v>2072919</v>
      </c>
      <c r="AC1037" s="274">
        <v>0</v>
      </c>
      <c r="AD1037" s="269"/>
      <c r="AE1037" s="269" t="s">
        <v>3021</v>
      </c>
      <c r="AF1037"/>
      <c r="AG1037"/>
      <c r="AH1037"/>
      <c r="AI1037"/>
    </row>
    <row r="1038" spans="1:35" ht="33.75" x14ac:dyDescent="0.25">
      <c r="A1038" s="303" t="s">
        <v>4151</v>
      </c>
      <c r="B1038" s="303" t="s">
        <v>2415</v>
      </c>
      <c r="C1038" s="303" t="s">
        <v>2416</v>
      </c>
      <c r="D1038" s="303" t="s">
        <v>2646</v>
      </c>
      <c r="E1038" s="304" t="s">
        <v>4564</v>
      </c>
      <c r="F1038" s="304" t="s">
        <v>457</v>
      </c>
      <c r="G1038" s="304" t="s">
        <v>597</v>
      </c>
      <c r="H1038" s="304" t="s">
        <v>598</v>
      </c>
      <c r="I1038" s="303" t="s">
        <v>599</v>
      </c>
      <c r="J1038" s="305" t="s">
        <v>3020</v>
      </c>
      <c r="K1038" s="306">
        <v>2072919</v>
      </c>
      <c r="L1038" s="268" t="s">
        <v>563</v>
      </c>
      <c r="M1038" s="268"/>
      <c r="N1038" s="268"/>
      <c r="O1038" s="268"/>
      <c r="P1038" s="270"/>
      <c r="Q1038" s="270"/>
      <c r="R1038" s="270"/>
      <c r="S1038" s="271"/>
      <c r="T1038" s="270" t="s">
        <v>600</v>
      </c>
      <c r="U1038" s="272" t="s">
        <v>3020</v>
      </c>
      <c r="V1038" s="268" t="s">
        <v>602</v>
      </c>
      <c r="W1038" s="272"/>
      <c r="X1038" s="273">
        <v>2072919</v>
      </c>
      <c r="Y1038" s="273">
        <v>2072919</v>
      </c>
      <c r="Z1038" s="273">
        <v>0</v>
      </c>
      <c r="AA1038" s="273">
        <v>0</v>
      </c>
      <c r="AB1038" s="274">
        <v>2072919</v>
      </c>
      <c r="AC1038" s="274">
        <v>0</v>
      </c>
      <c r="AD1038" s="269"/>
      <c r="AE1038" s="269" t="s">
        <v>3021</v>
      </c>
      <c r="AF1038"/>
      <c r="AG1038"/>
      <c r="AH1038"/>
      <c r="AI1038"/>
    </row>
    <row r="1039" spans="1:35" ht="33.75" x14ac:dyDescent="0.25">
      <c r="A1039" s="303" t="s">
        <v>4153</v>
      </c>
      <c r="B1039" s="303" t="s">
        <v>2415</v>
      </c>
      <c r="C1039" s="303" t="s">
        <v>2416</v>
      </c>
      <c r="D1039" s="303" t="s">
        <v>2646</v>
      </c>
      <c r="E1039" s="304" t="s">
        <v>4566</v>
      </c>
      <c r="F1039" s="304" t="s">
        <v>457</v>
      </c>
      <c r="G1039" s="304" t="s">
        <v>597</v>
      </c>
      <c r="H1039" s="304" t="s">
        <v>598</v>
      </c>
      <c r="I1039" s="303" t="s">
        <v>599</v>
      </c>
      <c r="J1039" s="305" t="s">
        <v>3020</v>
      </c>
      <c r="K1039" s="306">
        <v>2072919</v>
      </c>
      <c r="L1039" s="268" t="s">
        <v>563</v>
      </c>
      <c r="M1039" s="268"/>
      <c r="N1039" s="268"/>
      <c r="O1039" s="268"/>
      <c r="P1039" s="270"/>
      <c r="Q1039" s="270"/>
      <c r="R1039" s="270"/>
      <c r="S1039" s="271"/>
      <c r="T1039" s="270" t="s">
        <v>600</v>
      </c>
      <c r="U1039" s="272" t="s">
        <v>3020</v>
      </c>
      <c r="V1039" s="268" t="s">
        <v>602</v>
      </c>
      <c r="W1039" s="272"/>
      <c r="X1039" s="273">
        <v>2072919</v>
      </c>
      <c r="Y1039" s="273">
        <v>2072919</v>
      </c>
      <c r="Z1039" s="273">
        <v>0</v>
      </c>
      <c r="AA1039" s="273">
        <v>0</v>
      </c>
      <c r="AB1039" s="274">
        <v>2072919</v>
      </c>
      <c r="AC1039" s="274">
        <v>0</v>
      </c>
      <c r="AD1039" s="269"/>
      <c r="AE1039" s="269" t="s">
        <v>3021</v>
      </c>
      <c r="AF1039"/>
      <c r="AG1039"/>
      <c r="AH1039"/>
      <c r="AI1039"/>
    </row>
    <row r="1040" spans="1:35" ht="33.75" x14ac:dyDescent="0.25">
      <c r="A1040" s="303" t="s">
        <v>4155</v>
      </c>
      <c r="B1040" s="303" t="s">
        <v>2415</v>
      </c>
      <c r="C1040" s="303" t="s">
        <v>2416</v>
      </c>
      <c r="D1040" s="303" t="s">
        <v>2646</v>
      </c>
      <c r="E1040" s="304" t="s">
        <v>4568</v>
      </c>
      <c r="F1040" s="304" t="s">
        <v>457</v>
      </c>
      <c r="G1040" s="304" t="s">
        <v>597</v>
      </c>
      <c r="H1040" s="304" t="s">
        <v>598</v>
      </c>
      <c r="I1040" s="303" t="s">
        <v>599</v>
      </c>
      <c r="J1040" s="305" t="s">
        <v>3020</v>
      </c>
      <c r="K1040" s="306">
        <v>2072919</v>
      </c>
      <c r="L1040" s="268" t="s">
        <v>563</v>
      </c>
      <c r="M1040" s="268"/>
      <c r="N1040" s="268"/>
      <c r="O1040" s="268"/>
      <c r="P1040" s="270"/>
      <c r="Q1040" s="270"/>
      <c r="R1040" s="270"/>
      <c r="S1040" s="271"/>
      <c r="T1040" s="270" t="s">
        <v>600</v>
      </c>
      <c r="U1040" s="272" t="s">
        <v>3020</v>
      </c>
      <c r="V1040" s="268" t="s">
        <v>602</v>
      </c>
      <c r="W1040" s="272"/>
      <c r="X1040" s="273">
        <v>2072919</v>
      </c>
      <c r="Y1040" s="273">
        <v>2072919</v>
      </c>
      <c r="Z1040" s="273">
        <v>0</v>
      </c>
      <c r="AA1040" s="273">
        <v>0</v>
      </c>
      <c r="AB1040" s="274">
        <v>2072919</v>
      </c>
      <c r="AC1040" s="274">
        <v>0</v>
      </c>
      <c r="AD1040" s="269"/>
      <c r="AE1040" s="269" t="s">
        <v>3021</v>
      </c>
      <c r="AF1040"/>
      <c r="AG1040"/>
      <c r="AH1040"/>
      <c r="AI1040"/>
    </row>
    <row r="1041" spans="1:35" ht="33.75" x14ac:dyDescent="0.25">
      <c r="A1041" s="303" t="s">
        <v>4157</v>
      </c>
      <c r="B1041" s="303" t="s">
        <v>2415</v>
      </c>
      <c r="C1041" s="303" t="s">
        <v>2416</v>
      </c>
      <c r="D1041" s="303" t="s">
        <v>2646</v>
      </c>
      <c r="E1041" s="304" t="s">
        <v>4570</v>
      </c>
      <c r="F1041" s="304" t="s">
        <v>457</v>
      </c>
      <c r="G1041" s="304" t="s">
        <v>597</v>
      </c>
      <c r="H1041" s="304" t="s">
        <v>598</v>
      </c>
      <c r="I1041" s="303" t="s">
        <v>599</v>
      </c>
      <c r="J1041" s="305" t="s">
        <v>3020</v>
      </c>
      <c r="K1041" s="306">
        <v>2072919</v>
      </c>
      <c r="L1041" s="268" t="s">
        <v>563</v>
      </c>
      <c r="M1041" s="268"/>
      <c r="N1041" s="268"/>
      <c r="O1041" s="268"/>
      <c r="P1041" s="270"/>
      <c r="Q1041" s="270"/>
      <c r="R1041" s="270"/>
      <c r="S1041" s="271"/>
      <c r="T1041" s="270" t="s">
        <v>600</v>
      </c>
      <c r="U1041" s="272" t="s">
        <v>3020</v>
      </c>
      <c r="V1041" s="268" t="s">
        <v>602</v>
      </c>
      <c r="W1041" s="272"/>
      <c r="X1041" s="273">
        <v>2072919</v>
      </c>
      <c r="Y1041" s="273">
        <v>2072919</v>
      </c>
      <c r="Z1041" s="273">
        <v>0</v>
      </c>
      <c r="AA1041" s="273">
        <v>0</v>
      </c>
      <c r="AB1041" s="274">
        <v>2072919</v>
      </c>
      <c r="AC1041" s="274">
        <v>0</v>
      </c>
      <c r="AD1041" s="269"/>
      <c r="AE1041" s="269" t="s">
        <v>3021</v>
      </c>
      <c r="AF1041"/>
      <c r="AG1041"/>
      <c r="AH1041"/>
      <c r="AI1041"/>
    </row>
    <row r="1042" spans="1:35" ht="33.75" x14ac:dyDescent="0.25">
      <c r="A1042" s="303" t="s">
        <v>4159</v>
      </c>
      <c r="B1042" s="303" t="s">
        <v>2415</v>
      </c>
      <c r="C1042" s="303" t="s">
        <v>2416</v>
      </c>
      <c r="D1042" s="303" t="s">
        <v>2646</v>
      </c>
      <c r="E1042" s="304" t="s">
        <v>4572</v>
      </c>
      <c r="F1042" s="304" t="s">
        <v>457</v>
      </c>
      <c r="G1042" s="304" t="s">
        <v>597</v>
      </c>
      <c r="H1042" s="304" t="s">
        <v>598</v>
      </c>
      <c r="I1042" s="303" t="s">
        <v>599</v>
      </c>
      <c r="J1042" s="305" t="s">
        <v>3020</v>
      </c>
      <c r="K1042" s="306">
        <v>2072919</v>
      </c>
      <c r="L1042" s="268" t="s">
        <v>563</v>
      </c>
      <c r="M1042" s="268"/>
      <c r="N1042" s="268"/>
      <c r="O1042" s="268"/>
      <c r="P1042" s="270"/>
      <c r="Q1042" s="270"/>
      <c r="R1042" s="270"/>
      <c r="S1042" s="271"/>
      <c r="T1042" s="270" t="s">
        <v>600</v>
      </c>
      <c r="U1042" s="272" t="s">
        <v>3020</v>
      </c>
      <c r="V1042" s="268" t="s">
        <v>602</v>
      </c>
      <c r="W1042" s="272"/>
      <c r="X1042" s="273">
        <v>2072919</v>
      </c>
      <c r="Y1042" s="273">
        <v>2072919</v>
      </c>
      <c r="Z1042" s="273">
        <v>0</v>
      </c>
      <c r="AA1042" s="273">
        <v>0</v>
      </c>
      <c r="AB1042" s="274">
        <v>2072919</v>
      </c>
      <c r="AC1042" s="274">
        <v>0</v>
      </c>
      <c r="AD1042" s="269"/>
      <c r="AE1042" s="269" t="s">
        <v>3021</v>
      </c>
      <c r="AF1042"/>
      <c r="AG1042"/>
      <c r="AH1042"/>
      <c r="AI1042"/>
    </row>
    <row r="1043" spans="1:35" ht="33.75" x14ac:dyDescent="0.25">
      <c r="A1043" s="303" t="s">
        <v>4161</v>
      </c>
      <c r="B1043" s="303" t="s">
        <v>2415</v>
      </c>
      <c r="C1043" s="303" t="s">
        <v>2416</v>
      </c>
      <c r="D1043" s="303" t="s">
        <v>2646</v>
      </c>
      <c r="E1043" s="304" t="s">
        <v>4574</v>
      </c>
      <c r="F1043" s="304" t="s">
        <v>457</v>
      </c>
      <c r="G1043" s="304" t="s">
        <v>597</v>
      </c>
      <c r="H1043" s="304" t="s">
        <v>598</v>
      </c>
      <c r="I1043" s="303" t="s">
        <v>599</v>
      </c>
      <c r="J1043" s="305" t="s">
        <v>3020</v>
      </c>
      <c r="K1043" s="306">
        <v>2072919</v>
      </c>
      <c r="L1043" s="268" t="s">
        <v>563</v>
      </c>
      <c r="M1043" s="268"/>
      <c r="N1043" s="268"/>
      <c r="O1043" s="268"/>
      <c r="P1043" s="270"/>
      <c r="Q1043" s="270"/>
      <c r="R1043" s="270"/>
      <c r="S1043" s="271"/>
      <c r="T1043" s="270" t="s">
        <v>600</v>
      </c>
      <c r="U1043" s="272" t="s">
        <v>3020</v>
      </c>
      <c r="V1043" s="268" t="s">
        <v>602</v>
      </c>
      <c r="W1043" s="272"/>
      <c r="X1043" s="273">
        <v>2072919</v>
      </c>
      <c r="Y1043" s="273">
        <v>2072919</v>
      </c>
      <c r="Z1043" s="273">
        <v>0</v>
      </c>
      <c r="AA1043" s="273">
        <v>0</v>
      </c>
      <c r="AB1043" s="274">
        <v>2072919</v>
      </c>
      <c r="AC1043" s="274">
        <v>0</v>
      </c>
      <c r="AD1043" s="269"/>
      <c r="AE1043" s="269" t="s">
        <v>3021</v>
      </c>
      <c r="AF1043"/>
      <c r="AG1043"/>
      <c r="AH1043"/>
      <c r="AI1043"/>
    </row>
    <row r="1044" spans="1:35" ht="33.75" x14ac:dyDescent="0.25">
      <c r="A1044" s="303" t="s">
        <v>4163</v>
      </c>
      <c r="B1044" s="303" t="s">
        <v>2415</v>
      </c>
      <c r="C1044" s="303" t="s">
        <v>2416</v>
      </c>
      <c r="D1044" s="303" t="s">
        <v>2646</v>
      </c>
      <c r="E1044" s="304" t="s">
        <v>4576</v>
      </c>
      <c r="F1044" s="304" t="s">
        <v>457</v>
      </c>
      <c r="G1044" s="304" t="s">
        <v>597</v>
      </c>
      <c r="H1044" s="304" t="s">
        <v>598</v>
      </c>
      <c r="I1044" s="303" t="s">
        <v>599</v>
      </c>
      <c r="J1044" s="305" t="s">
        <v>3020</v>
      </c>
      <c r="K1044" s="306">
        <v>2072919</v>
      </c>
      <c r="L1044" s="268" t="s">
        <v>563</v>
      </c>
      <c r="M1044" s="268"/>
      <c r="N1044" s="268"/>
      <c r="O1044" s="268"/>
      <c r="P1044" s="270"/>
      <c r="Q1044" s="270"/>
      <c r="R1044" s="270"/>
      <c r="S1044" s="271"/>
      <c r="T1044" s="270" t="s">
        <v>600</v>
      </c>
      <c r="U1044" s="272" t="s">
        <v>3020</v>
      </c>
      <c r="V1044" s="268" t="s">
        <v>602</v>
      </c>
      <c r="W1044" s="272"/>
      <c r="X1044" s="273">
        <v>2072919</v>
      </c>
      <c r="Y1044" s="273">
        <v>2072919</v>
      </c>
      <c r="Z1044" s="273">
        <v>0</v>
      </c>
      <c r="AA1044" s="273">
        <v>0</v>
      </c>
      <c r="AB1044" s="274">
        <v>2072919</v>
      </c>
      <c r="AC1044" s="274">
        <v>0</v>
      </c>
      <c r="AD1044" s="269"/>
      <c r="AE1044" s="269" t="s">
        <v>3021</v>
      </c>
      <c r="AF1044"/>
      <c r="AG1044"/>
      <c r="AH1044"/>
      <c r="AI1044"/>
    </row>
    <row r="1045" spans="1:35" ht="33.75" x14ac:dyDescent="0.25">
      <c r="A1045" s="303" t="s">
        <v>4165</v>
      </c>
      <c r="B1045" s="303" t="s">
        <v>2415</v>
      </c>
      <c r="C1045" s="303" t="s">
        <v>2416</v>
      </c>
      <c r="D1045" s="303" t="s">
        <v>2646</v>
      </c>
      <c r="E1045" s="304" t="s">
        <v>4578</v>
      </c>
      <c r="F1045" s="304" t="s">
        <v>457</v>
      </c>
      <c r="G1045" s="304" t="s">
        <v>597</v>
      </c>
      <c r="H1045" s="304" t="s">
        <v>598</v>
      </c>
      <c r="I1045" s="303" t="s">
        <v>599</v>
      </c>
      <c r="J1045" s="305" t="s">
        <v>3020</v>
      </c>
      <c r="K1045" s="306">
        <v>2072919</v>
      </c>
      <c r="L1045" s="268" t="s">
        <v>563</v>
      </c>
      <c r="M1045" s="268"/>
      <c r="N1045" s="268"/>
      <c r="O1045" s="268"/>
      <c r="P1045" s="270"/>
      <c r="Q1045" s="270"/>
      <c r="R1045" s="270"/>
      <c r="S1045" s="271"/>
      <c r="T1045" s="270" t="s">
        <v>600</v>
      </c>
      <c r="U1045" s="272" t="s">
        <v>3020</v>
      </c>
      <c r="V1045" s="268" t="s">
        <v>602</v>
      </c>
      <c r="W1045" s="272"/>
      <c r="X1045" s="273">
        <v>2072919</v>
      </c>
      <c r="Y1045" s="273">
        <v>2072919</v>
      </c>
      <c r="Z1045" s="273">
        <v>0</v>
      </c>
      <c r="AA1045" s="273">
        <v>0</v>
      </c>
      <c r="AB1045" s="274">
        <v>2072919</v>
      </c>
      <c r="AC1045" s="274">
        <v>0</v>
      </c>
      <c r="AD1045" s="269"/>
      <c r="AE1045" s="269" t="s">
        <v>3021</v>
      </c>
      <c r="AF1045"/>
      <c r="AG1045"/>
      <c r="AH1045"/>
      <c r="AI1045"/>
    </row>
    <row r="1046" spans="1:35" ht="33.75" x14ac:dyDescent="0.25">
      <c r="A1046" s="303" t="s">
        <v>4167</v>
      </c>
      <c r="B1046" s="303" t="s">
        <v>2415</v>
      </c>
      <c r="C1046" s="303" t="s">
        <v>2416</v>
      </c>
      <c r="D1046" s="303" t="s">
        <v>2646</v>
      </c>
      <c r="E1046" s="304" t="s">
        <v>4580</v>
      </c>
      <c r="F1046" s="304" t="s">
        <v>457</v>
      </c>
      <c r="G1046" s="304" t="s">
        <v>597</v>
      </c>
      <c r="H1046" s="304" t="s">
        <v>598</v>
      </c>
      <c r="I1046" s="303" t="s">
        <v>599</v>
      </c>
      <c r="J1046" s="305" t="s">
        <v>3020</v>
      </c>
      <c r="K1046" s="306">
        <v>2072919</v>
      </c>
      <c r="L1046" s="268" t="s">
        <v>563</v>
      </c>
      <c r="M1046" s="268"/>
      <c r="N1046" s="268"/>
      <c r="O1046" s="268"/>
      <c r="P1046" s="270"/>
      <c r="Q1046" s="270"/>
      <c r="R1046" s="270"/>
      <c r="S1046" s="271"/>
      <c r="T1046" s="270" t="s">
        <v>600</v>
      </c>
      <c r="U1046" s="272" t="s">
        <v>3020</v>
      </c>
      <c r="V1046" s="268" t="s">
        <v>602</v>
      </c>
      <c r="W1046" s="272"/>
      <c r="X1046" s="273">
        <v>2072919</v>
      </c>
      <c r="Y1046" s="273">
        <v>2072919</v>
      </c>
      <c r="Z1046" s="273">
        <v>0</v>
      </c>
      <c r="AA1046" s="273">
        <v>0</v>
      </c>
      <c r="AB1046" s="274">
        <v>2072919</v>
      </c>
      <c r="AC1046" s="274">
        <v>0</v>
      </c>
      <c r="AD1046" s="269"/>
      <c r="AE1046" s="269" t="s">
        <v>3021</v>
      </c>
      <c r="AF1046"/>
      <c r="AG1046"/>
      <c r="AH1046"/>
      <c r="AI1046"/>
    </row>
    <row r="1047" spans="1:35" ht="33.75" x14ac:dyDescent="0.25">
      <c r="A1047" s="303" t="s">
        <v>4169</v>
      </c>
      <c r="B1047" s="303" t="s">
        <v>2415</v>
      </c>
      <c r="C1047" s="303" t="s">
        <v>2416</v>
      </c>
      <c r="D1047" s="303" t="s">
        <v>2646</v>
      </c>
      <c r="E1047" s="304" t="s">
        <v>4582</v>
      </c>
      <c r="F1047" s="304" t="s">
        <v>457</v>
      </c>
      <c r="G1047" s="304" t="s">
        <v>597</v>
      </c>
      <c r="H1047" s="304" t="s">
        <v>598</v>
      </c>
      <c r="I1047" s="303" t="s">
        <v>599</v>
      </c>
      <c r="J1047" s="305" t="s">
        <v>3020</v>
      </c>
      <c r="K1047" s="306">
        <v>2072919</v>
      </c>
      <c r="L1047" s="268" t="s">
        <v>563</v>
      </c>
      <c r="M1047" s="268"/>
      <c r="N1047" s="268"/>
      <c r="O1047" s="268"/>
      <c r="P1047" s="270"/>
      <c r="Q1047" s="270"/>
      <c r="R1047" s="270"/>
      <c r="S1047" s="271"/>
      <c r="T1047" s="270" t="s">
        <v>600</v>
      </c>
      <c r="U1047" s="272" t="s">
        <v>3020</v>
      </c>
      <c r="V1047" s="268" t="s">
        <v>602</v>
      </c>
      <c r="W1047" s="272"/>
      <c r="X1047" s="273">
        <v>2072919</v>
      </c>
      <c r="Y1047" s="273">
        <v>2072919</v>
      </c>
      <c r="Z1047" s="273">
        <v>0</v>
      </c>
      <c r="AA1047" s="273">
        <v>0</v>
      </c>
      <c r="AB1047" s="274">
        <v>2072919</v>
      </c>
      <c r="AC1047" s="274">
        <v>0</v>
      </c>
      <c r="AD1047" s="269"/>
      <c r="AE1047" s="269" t="s">
        <v>3021</v>
      </c>
      <c r="AF1047"/>
      <c r="AG1047"/>
      <c r="AH1047"/>
      <c r="AI1047"/>
    </row>
    <row r="1048" spans="1:35" ht="33.75" x14ac:dyDescent="0.25">
      <c r="A1048" s="303" t="s">
        <v>4171</v>
      </c>
      <c r="B1048" s="303" t="s">
        <v>2415</v>
      </c>
      <c r="C1048" s="303" t="s">
        <v>2416</v>
      </c>
      <c r="D1048" s="303" t="s">
        <v>2646</v>
      </c>
      <c r="E1048" s="304" t="s">
        <v>4584</v>
      </c>
      <c r="F1048" s="304" t="s">
        <v>457</v>
      </c>
      <c r="G1048" s="304" t="s">
        <v>597</v>
      </c>
      <c r="H1048" s="304" t="s">
        <v>598</v>
      </c>
      <c r="I1048" s="303" t="s">
        <v>599</v>
      </c>
      <c r="J1048" s="305" t="s">
        <v>3020</v>
      </c>
      <c r="K1048" s="306">
        <v>2072919</v>
      </c>
      <c r="L1048" s="268" t="s">
        <v>563</v>
      </c>
      <c r="M1048" s="268"/>
      <c r="N1048" s="268"/>
      <c r="O1048" s="268"/>
      <c r="P1048" s="270"/>
      <c r="Q1048" s="270"/>
      <c r="R1048" s="270"/>
      <c r="S1048" s="271"/>
      <c r="T1048" s="270" t="s">
        <v>600</v>
      </c>
      <c r="U1048" s="272" t="s">
        <v>3020</v>
      </c>
      <c r="V1048" s="268" t="s">
        <v>602</v>
      </c>
      <c r="W1048" s="272"/>
      <c r="X1048" s="273">
        <v>2072919</v>
      </c>
      <c r="Y1048" s="273">
        <v>2072919</v>
      </c>
      <c r="Z1048" s="273">
        <v>0</v>
      </c>
      <c r="AA1048" s="273">
        <v>0</v>
      </c>
      <c r="AB1048" s="274">
        <v>2072919</v>
      </c>
      <c r="AC1048" s="274">
        <v>0</v>
      </c>
      <c r="AD1048" s="269"/>
      <c r="AE1048" s="269" t="s">
        <v>3021</v>
      </c>
      <c r="AF1048"/>
      <c r="AG1048"/>
      <c r="AH1048"/>
      <c r="AI1048"/>
    </row>
    <row r="1049" spans="1:35" ht="33.75" x14ac:dyDescent="0.25">
      <c r="A1049" s="303" t="s">
        <v>4173</v>
      </c>
      <c r="B1049" s="303" t="s">
        <v>2415</v>
      </c>
      <c r="C1049" s="303" t="s">
        <v>2416</v>
      </c>
      <c r="D1049" s="303" t="s">
        <v>2646</v>
      </c>
      <c r="E1049" s="304" t="s">
        <v>4586</v>
      </c>
      <c r="F1049" s="304" t="s">
        <v>457</v>
      </c>
      <c r="G1049" s="304" t="s">
        <v>597</v>
      </c>
      <c r="H1049" s="304" t="s">
        <v>598</v>
      </c>
      <c r="I1049" s="303" t="s">
        <v>599</v>
      </c>
      <c r="J1049" s="305" t="s">
        <v>3020</v>
      </c>
      <c r="K1049" s="306">
        <v>2072919</v>
      </c>
      <c r="L1049" s="268" t="s">
        <v>563</v>
      </c>
      <c r="M1049" s="268"/>
      <c r="N1049" s="268"/>
      <c r="O1049" s="268"/>
      <c r="P1049" s="270"/>
      <c r="Q1049" s="270"/>
      <c r="R1049" s="270"/>
      <c r="S1049" s="271"/>
      <c r="T1049" s="270" t="s">
        <v>600</v>
      </c>
      <c r="U1049" s="272" t="s">
        <v>3020</v>
      </c>
      <c r="V1049" s="268" t="s">
        <v>602</v>
      </c>
      <c r="W1049" s="272"/>
      <c r="X1049" s="273">
        <v>2072919</v>
      </c>
      <c r="Y1049" s="273">
        <v>2072919</v>
      </c>
      <c r="Z1049" s="273">
        <v>0</v>
      </c>
      <c r="AA1049" s="273">
        <v>0</v>
      </c>
      <c r="AB1049" s="274">
        <v>2072919</v>
      </c>
      <c r="AC1049" s="274">
        <v>0</v>
      </c>
      <c r="AD1049" s="269"/>
      <c r="AE1049" s="269" t="s">
        <v>3021</v>
      </c>
      <c r="AF1049"/>
      <c r="AG1049"/>
      <c r="AH1049"/>
      <c r="AI1049"/>
    </row>
    <row r="1050" spans="1:35" ht="33.75" x14ac:dyDescent="0.25">
      <c r="A1050" s="303" t="s">
        <v>4175</v>
      </c>
      <c r="B1050" s="303" t="s">
        <v>2415</v>
      </c>
      <c r="C1050" s="303" t="s">
        <v>2416</v>
      </c>
      <c r="D1050" s="303" t="s">
        <v>2646</v>
      </c>
      <c r="E1050" s="304" t="s">
        <v>4588</v>
      </c>
      <c r="F1050" s="304" t="s">
        <v>457</v>
      </c>
      <c r="G1050" s="304" t="s">
        <v>597</v>
      </c>
      <c r="H1050" s="304" t="s">
        <v>598</v>
      </c>
      <c r="I1050" s="303" t="s">
        <v>599</v>
      </c>
      <c r="J1050" s="305" t="s">
        <v>3020</v>
      </c>
      <c r="K1050" s="306">
        <v>2072919</v>
      </c>
      <c r="L1050" s="268" t="s">
        <v>563</v>
      </c>
      <c r="M1050" s="268"/>
      <c r="N1050" s="268"/>
      <c r="O1050" s="268"/>
      <c r="P1050" s="270"/>
      <c r="Q1050" s="270"/>
      <c r="R1050" s="270"/>
      <c r="S1050" s="271"/>
      <c r="T1050" s="270" t="s">
        <v>600</v>
      </c>
      <c r="U1050" s="272" t="s">
        <v>3020</v>
      </c>
      <c r="V1050" s="268" t="s">
        <v>602</v>
      </c>
      <c r="W1050" s="272"/>
      <c r="X1050" s="273">
        <v>2072919</v>
      </c>
      <c r="Y1050" s="273">
        <v>2072919</v>
      </c>
      <c r="Z1050" s="273">
        <v>0</v>
      </c>
      <c r="AA1050" s="273">
        <v>0</v>
      </c>
      <c r="AB1050" s="274">
        <v>2072919</v>
      </c>
      <c r="AC1050" s="274">
        <v>0</v>
      </c>
      <c r="AD1050" s="269"/>
      <c r="AE1050" s="269" t="s">
        <v>3021</v>
      </c>
      <c r="AF1050"/>
      <c r="AG1050"/>
      <c r="AH1050"/>
      <c r="AI1050"/>
    </row>
    <row r="1051" spans="1:35" ht="33.75" x14ac:dyDescent="0.25">
      <c r="A1051" s="303" t="s">
        <v>4177</v>
      </c>
      <c r="B1051" s="303" t="s">
        <v>2415</v>
      </c>
      <c r="C1051" s="303" t="s">
        <v>2416</v>
      </c>
      <c r="D1051" s="303" t="s">
        <v>2646</v>
      </c>
      <c r="E1051" s="304" t="s">
        <v>4590</v>
      </c>
      <c r="F1051" s="304" t="s">
        <v>457</v>
      </c>
      <c r="G1051" s="304" t="s">
        <v>597</v>
      </c>
      <c r="H1051" s="304" t="s">
        <v>598</v>
      </c>
      <c r="I1051" s="303" t="s">
        <v>599</v>
      </c>
      <c r="J1051" s="305" t="s">
        <v>3020</v>
      </c>
      <c r="K1051" s="306">
        <v>2072919</v>
      </c>
      <c r="L1051" s="268" t="s">
        <v>563</v>
      </c>
      <c r="M1051" s="268"/>
      <c r="N1051" s="268"/>
      <c r="O1051" s="268"/>
      <c r="P1051" s="270"/>
      <c r="Q1051" s="270"/>
      <c r="R1051" s="270"/>
      <c r="S1051" s="271"/>
      <c r="T1051" s="270" t="s">
        <v>600</v>
      </c>
      <c r="U1051" s="272" t="s">
        <v>3020</v>
      </c>
      <c r="V1051" s="268" t="s">
        <v>602</v>
      </c>
      <c r="W1051" s="272"/>
      <c r="X1051" s="273">
        <v>2072919</v>
      </c>
      <c r="Y1051" s="273">
        <v>2072919</v>
      </c>
      <c r="Z1051" s="273">
        <v>0</v>
      </c>
      <c r="AA1051" s="273">
        <v>0</v>
      </c>
      <c r="AB1051" s="274">
        <v>2072919</v>
      </c>
      <c r="AC1051" s="274">
        <v>0</v>
      </c>
      <c r="AD1051" s="269"/>
      <c r="AE1051" s="269" t="s">
        <v>3021</v>
      </c>
      <c r="AF1051"/>
      <c r="AG1051"/>
      <c r="AH1051"/>
      <c r="AI1051"/>
    </row>
    <row r="1052" spans="1:35" ht="33.75" x14ac:dyDescent="0.25">
      <c r="A1052" s="303" t="s">
        <v>4179</v>
      </c>
      <c r="B1052" s="303" t="s">
        <v>2415</v>
      </c>
      <c r="C1052" s="303" t="s">
        <v>2416</v>
      </c>
      <c r="D1052" s="303" t="s">
        <v>2646</v>
      </c>
      <c r="E1052" s="304" t="s">
        <v>4592</v>
      </c>
      <c r="F1052" s="304" t="s">
        <v>457</v>
      </c>
      <c r="G1052" s="304" t="s">
        <v>597</v>
      </c>
      <c r="H1052" s="304" t="s">
        <v>598</v>
      </c>
      <c r="I1052" s="303" t="s">
        <v>599</v>
      </c>
      <c r="J1052" s="305" t="s">
        <v>3020</v>
      </c>
      <c r="K1052" s="306">
        <v>2072919</v>
      </c>
      <c r="L1052" s="268" t="s">
        <v>563</v>
      </c>
      <c r="M1052" s="268"/>
      <c r="N1052" s="268"/>
      <c r="O1052" s="268"/>
      <c r="P1052" s="270"/>
      <c r="Q1052" s="270"/>
      <c r="R1052" s="270"/>
      <c r="S1052" s="271"/>
      <c r="T1052" s="270" t="s">
        <v>600</v>
      </c>
      <c r="U1052" s="272" t="s">
        <v>3020</v>
      </c>
      <c r="V1052" s="268" t="s">
        <v>602</v>
      </c>
      <c r="W1052" s="272"/>
      <c r="X1052" s="273">
        <v>2072919</v>
      </c>
      <c r="Y1052" s="273">
        <v>2072919</v>
      </c>
      <c r="Z1052" s="273">
        <v>0</v>
      </c>
      <c r="AA1052" s="273">
        <v>0</v>
      </c>
      <c r="AB1052" s="274">
        <v>2072919</v>
      </c>
      <c r="AC1052" s="274">
        <v>0</v>
      </c>
      <c r="AD1052" s="269"/>
      <c r="AE1052" s="269" t="s">
        <v>3021</v>
      </c>
      <c r="AF1052"/>
      <c r="AG1052"/>
      <c r="AH1052"/>
      <c r="AI1052"/>
    </row>
    <row r="1053" spans="1:35" ht="33.75" x14ac:dyDescent="0.25">
      <c r="A1053" s="303" t="s">
        <v>4181</v>
      </c>
      <c r="B1053" s="303" t="s">
        <v>2415</v>
      </c>
      <c r="C1053" s="303" t="s">
        <v>2416</v>
      </c>
      <c r="D1053" s="303" t="s">
        <v>2646</v>
      </c>
      <c r="E1053" s="304" t="s">
        <v>4594</v>
      </c>
      <c r="F1053" s="304" t="s">
        <v>457</v>
      </c>
      <c r="G1053" s="304" t="s">
        <v>597</v>
      </c>
      <c r="H1053" s="304" t="s">
        <v>598</v>
      </c>
      <c r="I1053" s="303" t="s">
        <v>599</v>
      </c>
      <c r="J1053" s="305" t="s">
        <v>3020</v>
      </c>
      <c r="K1053" s="306">
        <v>2072919</v>
      </c>
      <c r="L1053" s="268" t="s">
        <v>563</v>
      </c>
      <c r="M1053" s="268"/>
      <c r="N1053" s="268"/>
      <c r="O1053" s="268"/>
      <c r="P1053" s="270"/>
      <c r="Q1053" s="270"/>
      <c r="R1053" s="270"/>
      <c r="S1053" s="271"/>
      <c r="T1053" s="270" t="s">
        <v>600</v>
      </c>
      <c r="U1053" s="272" t="s">
        <v>3020</v>
      </c>
      <c r="V1053" s="268" t="s">
        <v>602</v>
      </c>
      <c r="W1053" s="272"/>
      <c r="X1053" s="273">
        <v>2072919</v>
      </c>
      <c r="Y1053" s="273">
        <v>2072919</v>
      </c>
      <c r="Z1053" s="273">
        <v>0</v>
      </c>
      <c r="AA1053" s="273">
        <v>0</v>
      </c>
      <c r="AB1053" s="274">
        <v>2072919</v>
      </c>
      <c r="AC1053" s="274">
        <v>0</v>
      </c>
      <c r="AD1053" s="269"/>
      <c r="AE1053" s="269" t="s">
        <v>3021</v>
      </c>
      <c r="AF1053"/>
      <c r="AG1053"/>
      <c r="AH1053"/>
      <c r="AI1053"/>
    </row>
    <row r="1054" spans="1:35" ht="33.75" x14ac:dyDescent="0.25">
      <c r="A1054" s="303" t="s">
        <v>4183</v>
      </c>
      <c r="B1054" s="303" t="s">
        <v>2415</v>
      </c>
      <c r="C1054" s="303" t="s">
        <v>2416</v>
      </c>
      <c r="D1054" s="303" t="s">
        <v>2646</v>
      </c>
      <c r="E1054" s="304" t="s">
        <v>4596</v>
      </c>
      <c r="F1054" s="304" t="s">
        <v>457</v>
      </c>
      <c r="G1054" s="304" t="s">
        <v>597</v>
      </c>
      <c r="H1054" s="304" t="s">
        <v>598</v>
      </c>
      <c r="I1054" s="303" t="s">
        <v>599</v>
      </c>
      <c r="J1054" s="305" t="s">
        <v>3020</v>
      </c>
      <c r="K1054" s="306">
        <v>2072919</v>
      </c>
      <c r="L1054" s="268" t="s">
        <v>563</v>
      </c>
      <c r="M1054" s="268"/>
      <c r="N1054" s="268"/>
      <c r="O1054" s="268"/>
      <c r="P1054" s="270"/>
      <c r="Q1054" s="270"/>
      <c r="R1054" s="270"/>
      <c r="S1054" s="271"/>
      <c r="T1054" s="270" t="s">
        <v>600</v>
      </c>
      <c r="U1054" s="272" t="s">
        <v>3020</v>
      </c>
      <c r="V1054" s="268" t="s">
        <v>602</v>
      </c>
      <c r="W1054" s="272"/>
      <c r="X1054" s="273">
        <v>2072919</v>
      </c>
      <c r="Y1054" s="273">
        <v>2072919</v>
      </c>
      <c r="Z1054" s="273">
        <v>0</v>
      </c>
      <c r="AA1054" s="273">
        <v>0</v>
      </c>
      <c r="AB1054" s="274">
        <v>2072919</v>
      </c>
      <c r="AC1054" s="274">
        <v>0</v>
      </c>
      <c r="AD1054" s="269"/>
      <c r="AE1054" s="269" t="s">
        <v>3021</v>
      </c>
      <c r="AF1054"/>
      <c r="AG1054"/>
      <c r="AH1054"/>
      <c r="AI1054"/>
    </row>
    <row r="1055" spans="1:35" ht="33.75" x14ac:dyDescent="0.25">
      <c r="A1055" s="303" t="s">
        <v>4185</v>
      </c>
      <c r="B1055" s="303" t="s">
        <v>2415</v>
      </c>
      <c r="C1055" s="303" t="s">
        <v>2416</v>
      </c>
      <c r="D1055" s="303" t="s">
        <v>2646</v>
      </c>
      <c r="E1055" s="304" t="s">
        <v>4598</v>
      </c>
      <c r="F1055" s="304" t="s">
        <v>457</v>
      </c>
      <c r="G1055" s="304" t="s">
        <v>597</v>
      </c>
      <c r="H1055" s="304" t="s">
        <v>598</v>
      </c>
      <c r="I1055" s="303" t="s">
        <v>599</v>
      </c>
      <c r="J1055" s="305" t="s">
        <v>3020</v>
      </c>
      <c r="K1055" s="306">
        <v>2072919</v>
      </c>
      <c r="L1055" s="268" t="s">
        <v>563</v>
      </c>
      <c r="M1055" s="268"/>
      <c r="N1055" s="268"/>
      <c r="O1055" s="268"/>
      <c r="P1055" s="270"/>
      <c r="Q1055" s="270"/>
      <c r="R1055" s="270"/>
      <c r="S1055" s="271"/>
      <c r="T1055" s="270" t="s">
        <v>600</v>
      </c>
      <c r="U1055" s="272" t="s">
        <v>3020</v>
      </c>
      <c r="V1055" s="268" t="s">
        <v>602</v>
      </c>
      <c r="W1055" s="272"/>
      <c r="X1055" s="273">
        <v>2072919</v>
      </c>
      <c r="Y1055" s="273">
        <v>2072919</v>
      </c>
      <c r="Z1055" s="273">
        <v>0</v>
      </c>
      <c r="AA1055" s="273">
        <v>0</v>
      </c>
      <c r="AB1055" s="274">
        <v>2072919</v>
      </c>
      <c r="AC1055" s="274">
        <v>0</v>
      </c>
      <c r="AD1055" s="269"/>
      <c r="AE1055" s="269" t="s">
        <v>3021</v>
      </c>
      <c r="AF1055"/>
      <c r="AG1055"/>
      <c r="AH1055"/>
      <c r="AI1055"/>
    </row>
    <row r="1056" spans="1:35" ht="33.75" x14ac:dyDescent="0.25">
      <c r="A1056" s="303" t="s">
        <v>4187</v>
      </c>
      <c r="B1056" s="303" t="s">
        <v>2415</v>
      </c>
      <c r="C1056" s="303" t="s">
        <v>2416</v>
      </c>
      <c r="D1056" s="303" t="s">
        <v>2646</v>
      </c>
      <c r="E1056" s="304" t="s">
        <v>4600</v>
      </c>
      <c r="F1056" s="304" t="s">
        <v>457</v>
      </c>
      <c r="G1056" s="304" t="s">
        <v>597</v>
      </c>
      <c r="H1056" s="304" t="s">
        <v>598</v>
      </c>
      <c r="I1056" s="303" t="s">
        <v>599</v>
      </c>
      <c r="J1056" s="305" t="s">
        <v>3020</v>
      </c>
      <c r="K1056" s="306">
        <v>2072919</v>
      </c>
      <c r="L1056" s="268" t="s">
        <v>563</v>
      </c>
      <c r="M1056" s="268"/>
      <c r="N1056" s="268"/>
      <c r="O1056" s="268"/>
      <c r="P1056" s="270"/>
      <c r="Q1056" s="270"/>
      <c r="R1056" s="270"/>
      <c r="S1056" s="271"/>
      <c r="T1056" s="270" t="s">
        <v>600</v>
      </c>
      <c r="U1056" s="272" t="s">
        <v>3020</v>
      </c>
      <c r="V1056" s="268" t="s">
        <v>602</v>
      </c>
      <c r="W1056" s="272"/>
      <c r="X1056" s="273">
        <v>2072919</v>
      </c>
      <c r="Y1056" s="273">
        <v>2072919</v>
      </c>
      <c r="Z1056" s="273">
        <v>0</v>
      </c>
      <c r="AA1056" s="273">
        <v>0</v>
      </c>
      <c r="AB1056" s="274">
        <v>2072919</v>
      </c>
      <c r="AC1056" s="274">
        <v>0</v>
      </c>
      <c r="AD1056" s="269"/>
      <c r="AE1056" s="269" t="s">
        <v>3021</v>
      </c>
      <c r="AF1056"/>
      <c r="AG1056"/>
      <c r="AH1056"/>
      <c r="AI1056"/>
    </row>
    <row r="1057" spans="1:35" ht="33.75" x14ac:dyDescent="0.25">
      <c r="A1057" s="303" t="s">
        <v>4189</v>
      </c>
      <c r="B1057" s="303" t="s">
        <v>2415</v>
      </c>
      <c r="C1057" s="303" t="s">
        <v>2416</v>
      </c>
      <c r="D1057" s="303" t="s">
        <v>2646</v>
      </c>
      <c r="E1057" s="304" t="s">
        <v>4602</v>
      </c>
      <c r="F1057" s="304" t="s">
        <v>457</v>
      </c>
      <c r="G1057" s="304" t="s">
        <v>597</v>
      </c>
      <c r="H1057" s="304" t="s">
        <v>598</v>
      </c>
      <c r="I1057" s="303" t="s">
        <v>599</v>
      </c>
      <c r="J1057" s="305" t="s">
        <v>3020</v>
      </c>
      <c r="K1057" s="306">
        <v>2072919</v>
      </c>
      <c r="L1057" s="268" t="s">
        <v>563</v>
      </c>
      <c r="M1057" s="268"/>
      <c r="N1057" s="268"/>
      <c r="O1057" s="268"/>
      <c r="P1057" s="270"/>
      <c r="Q1057" s="270"/>
      <c r="R1057" s="270"/>
      <c r="S1057" s="271"/>
      <c r="T1057" s="270" t="s">
        <v>600</v>
      </c>
      <c r="U1057" s="272" t="s">
        <v>3020</v>
      </c>
      <c r="V1057" s="268" t="s">
        <v>602</v>
      </c>
      <c r="W1057" s="272"/>
      <c r="X1057" s="273">
        <v>2072919</v>
      </c>
      <c r="Y1057" s="273">
        <v>2072919</v>
      </c>
      <c r="Z1057" s="273">
        <v>0</v>
      </c>
      <c r="AA1057" s="273">
        <v>0</v>
      </c>
      <c r="AB1057" s="274">
        <v>2072919</v>
      </c>
      <c r="AC1057" s="274">
        <v>0</v>
      </c>
      <c r="AD1057" s="269"/>
      <c r="AE1057" s="269" t="s">
        <v>3021</v>
      </c>
      <c r="AF1057"/>
      <c r="AG1057"/>
      <c r="AH1057"/>
      <c r="AI1057"/>
    </row>
    <row r="1058" spans="1:35" ht="33.75" x14ac:dyDescent="0.25">
      <c r="A1058" s="303" t="s">
        <v>4191</v>
      </c>
      <c r="B1058" s="303" t="s">
        <v>2415</v>
      </c>
      <c r="C1058" s="303" t="s">
        <v>2416</v>
      </c>
      <c r="D1058" s="303" t="s">
        <v>2646</v>
      </c>
      <c r="E1058" s="304" t="s">
        <v>4604</v>
      </c>
      <c r="F1058" s="304" t="s">
        <v>457</v>
      </c>
      <c r="G1058" s="304" t="s">
        <v>597</v>
      </c>
      <c r="H1058" s="304" t="s">
        <v>598</v>
      </c>
      <c r="I1058" s="303" t="s">
        <v>599</v>
      </c>
      <c r="J1058" s="305" t="s">
        <v>3020</v>
      </c>
      <c r="K1058" s="306">
        <v>2072919</v>
      </c>
      <c r="L1058" s="268" t="s">
        <v>563</v>
      </c>
      <c r="M1058" s="268"/>
      <c r="N1058" s="268"/>
      <c r="O1058" s="268"/>
      <c r="P1058" s="270"/>
      <c r="Q1058" s="270"/>
      <c r="R1058" s="270"/>
      <c r="S1058" s="271"/>
      <c r="T1058" s="270" t="s">
        <v>600</v>
      </c>
      <c r="U1058" s="272" t="s">
        <v>3020</v>
      </c>
      <c r="V1058" s="268" t="s">
        <v>602</v>
      </c>
      <c r="W1058" s="272"/>
      <c r="X1058" s="273">
        <v>2072919</v>
      </c>
      <c r="Y1058" s="273">
        <v>2072919</v>
      </c>
      <c r="Z1058" s="273">
        <v>0</v>
      </c>
      <c r="AA1058" s="273">
        <v>0</v>
      </c>
      <c r="AB1058" s="274">
        <v>2072919</v>
      </c>
      <c r="AC1058" s="274">
        <v>0</v>
      </c>
      <c r="AD1058" s="269"/>
      <c r="AE1058" s="269" t="s">
        <v>3021</v>
      </c>
      <c r="AF1058"/>
      <c r="AG1058"/>
      <c r="AH1058"/>
      <c r="AI1058"/>
    </row>
    <row r="1059" spans="1:35" ht="33.75" x14ac:dyDescent="0.25">
      <c r="A1059" s="303" t="s">
        <v>4193</v>
      </c>
      <c r="B1059" s="303" t="s">
        <v>2415</v>
      </c>
      <c r="C1059" s="303" t="s">
        <v>2416</v>
      </c>
      <c r="D1059" s="303" t="s">
        <v>2646</v>
      </c>
      <c r="E1059" s="304" t="s">
        <v>4606</v>
      </c>
      <c r="F1059" s="304" t="s">
        <v>457</v>
      </c>
      <c r="G1059" s="304" t="s">
        <v>597</v>
      </c>
      <c r="H1059" s="304" t="s">
        <v>598</v>
      </c>
      <c r="I1059" s="303" t="s">
        <v>599</v>
      </c>
      <c r="J1059" s="305" t="s">
        <v>3020</v>
      </c>
      <c r="K1059" s="306">
        <v>2072919</v>
      </c>
      <c r="L1059" s="268" t="s">
        <v>563</v>
      </c>
      <c r="M1059" s="268"/>
      <c r="N1059" s="268"/>
      <c r="O1059" s="268"/>
      <c r="P1059" s="270"/>
      <c r="Q1059" s="270"/>
      <c r="R1059" s="270"/>
      <c r="S1059" s="271"/>
      <c r="T1059" s="270" t="s">
        <v>600</v>
      </c>
      <c r="U1059" s="272" t="s">
        <v>3020</v>
      </c>
      <c r="V1059" s="268" t="s">
        <v>602</v>
      </c>
      <c r="W1059" s="272"/>
      <c r="X1059" s="273">
        <v>2072919</v>
      </c>
      <c r="Y1059" s="273">
        <v>2072919</v>
      </c>
      <c r="Z1059" s="273">
        <v>0</v>
      </c>
      <c r="AA1059" s="273">
        <v>0</v>
      </c>
      <c r="AB1059" s="274">
        <v>2072919</v>
      </c>
      <c r="AC1059" s="274">
        <v>0</v>
      </c>
      <c r="AD1059" s="269"/>
      <c r="AE1059" s="269" t="s">
        <v>3021</v>
      </c>
      <c r="AF1059"/>
      <c r="AG1059"/>
      <c r="AH1059"/>
      <c r="AI1059"/>
    </row>
    <row r="1060" spans="1:35" ht="33.75" x14ac:dyDescent="0.25">
      <c r="A1060" s="303" t="s">
        <v>4195</v>
      </c>
      <c r="B1060" s="303" t="s">
        <v>2415</v>
      </c>
      <c r="C1060" s="303" t="s">
        <v>2416</v>
      </c>
      <c r="D1060" s="303" t="s">
        <v>2646</v>
      </c>
      <c r="E1060" s="304" t="s">
        <v>4608</v>
      </c>
      <c r="F1060" s="304" t="s">
        <v>457</v>
      </c>
      <c r="G1060" s="304" t="s">
        <v>597</v>
      </c>
      <c r="H1060" s="304" t="s">
        <v>598</v>
      </c>
      <c r="I1060" s="303" t="s">
        <v>599</v>
      </c>
      <c r="J1060" s="305" t="s">
        <v>3020</v>
      </c>
      <c r="K1060" s="306">
        <v>2072919</v>
      </c>
      <c r="L1060" s="268" t="s">
        <v>563</v>
      </c>
      <c r="M1060" s="268"/>
      <c r="N1060" s="268"/>
      <c r="O1060" s="268"/>
      <c r="P1060" s="270"/>
      <c r="Q1060" s="270"/>
      <c r="R1060" s="270"/>
      <c r="S1060" s="271"/>
      <c r="T1060" s="270" t="s">
        <v>600</v>
      </c>
      <c r="U1060" s="272" t="s">
        <v>3020</v>
      </c>
      <c r="V1060" s="268" t="s">
        <v>602</v>
      </c>
      <c r="W1060" s="272"/>
      <c r="X1060" s="273">
        <v>2072919</v>
      </c>
      <c r="Y1060" s="273">
        <v>2072919</v>
      </c>
      <c r="Z1060" s="273">
        <v>0</v>
      </c>
      <c r="AA1060" s="273">
        <v>0</v>
      </c>
      <c r="AB1060" s="274">
        <v>2072919</v>
      </c>
      <c r="AC1060" s="274">
        <v>0</v>
      </c>
      <c r="AD1060" s="269"/>
      <c r="AE1060" s="269" t="s">
        <v>3021</v>
      </c>
      <c r="AF1060"/>
      <c r="AG1060"/>
      <c r="AH1060"/>
      <c r="AI1060"/>
    </row>
    <row r="1061" spans="1:35" ht="33.75" x14ac:dyDescent="0.25">
      <c r="A1061" s="303" t="s">
        <v>4197</v>
      </c>
      <c r="B1061" s="303" t="s">
        <v>2415</v>
      </c>
      <c r="C1061" s="303" t="s">
        <v>2416</v>
      </c>
      <c r="D1061" s="303" t="s">
        <v>2646</v>
      </c>
      <c r="E1061" s="304" t="s">
        <v>4610</v>
      </c>
      <c r="F1061" s="304" t="s">
        <v>457</v>
      </c>
      <c r="G1061" s="304" t="s">
        <v>597</v>
      </c>
      <c r="H1061" s="304" t="s">
        <v>598</v>
      </c>
      <c r="I1061" s="303" t="s">
        <v>599</v>
      </c>
      <c r="J1061" s="305" t="s">
        <v>3020</v>
      </c>
      <c r="K1061" s="306">
        <v>2072919</v>
      </c>
      <c r="L1061" s="268" t="s">
        <v>563</v>
      </c>
      <c r="M1061" s="268"/>
      <c r="N1061" s="268"/>
      <c r="O1061" s="268"/>
      <c r="P1061" s="270"/>
      <c r="Q1061" s="270"/>
      <c r="R1061" s="270"/>
      <c r="S1061" s="271"/>
      <c r="T1061" s="270" t="s">
        <v>600</v>
      </c>
      <c r="U1061" s="272" t="s">
        <v>3020</v>
      </c>
      <c r="V1061" s="268" t="s">
        <v>602</v>
      </c>
      <c r="W1061" s="272"/>
      <c r="X1061" s="273">
        <v>2072919</v>
      </c>
      <c r="Y1061" s="273">
        <v>2072919</v>
      </c>
      <c r="Z1061" s="273">
        <v>0</v>
      </c>
      <c r="AA1061" s="273">
        <v>0</v>
      </c>
      <c r="AB1061" s="274">
        <v>2072919</v>
      </c>
      <c r="AC1061" s="274">
        <v>0</v>
      </c>
      <c r="AD1061" s="269"/>
      <c r="AE1061" s="269" t="s">
        <v>3021</v>
      </c>
      <c r="AF1061"/>
      <c r="AG1061"/>
      <c r="AH1061"/>
      <c r="AI1061"/>
    </row>
    <row r="1062" spans="1:35" ht="33.75" x14ac:dyDescent="0.25">
      <c r="A1062" s="303" t="s">
        <v>4199</v>
      </c>
      <c r="B1062" s="303" t="s">
        <v>2415</v>
      </c>
      <c r="C1062" s="303" t="s">
        <v>2416</v>
      </c>
      <c r="D1062" s="303" t="s">
        <v>2646</v>
      </c>
      <c r="E1062" s="304" t="s">
        <v>4612</v>
      </c>
      <c r="F1062" s="304" t="s">
        <v>457</v>
      </c>
      <c r="G1062" s="304" t="s">
        <v>597</v>
      </c>
      <c r="H1062" s="304" t="s">
        <v>598</v>
      </c>
      <c r="I1062" s="303" t="s">
        <v>599</v>
      </c>
      <c r="J1062" s="305" t="s">
        <v>3020</v>
      </c>
      <c r="K1062" s="306">
        <v>2072919</v>
      </c>
      <c r="L1062" s="268" t="s">
        <v>563</v>
      </c>
      <c r="M1062" s="268"/>
      <c r="N1062" s="268"/>
      <c r="O1062" s="268"/>
      <c r="P1062" s="270"/>
      <c r="Q1062" s="270"/>
      <c r="R1062" s="270"/>
      <c r="S1062" s="271"/>
      <c r="T1062" s="270" t="s">
        <v>600</v>
      </c>
      <c r="U1062" s="272" t="s">
        <v>3020</v>
      </c>
      <c r="V1062" s="268" t="s">
        <v>602</v>
      </c>
      <c r="W1062" s="272"/>
      <c r="X1062" s="273">
        <v>2072919</v>
      </c>
      <c r="Y1062" s="273">
        <v>2072919</v>
      </c>
      <c r="Z1062" s="273">
        <v>0</v>
      </c>
      <c r="AA1062" s="273">
        <v>0</v>
      </c>
      <c r="AB1062" s="274">
        <v>2072919</v>
      </c>
      <c r="AC1062" s="274">
        <v>0</v>
      </c>
      <c r="AD1062" s="269"/>
      <c r="AE1062" s="269" t="s">
        <v>3021</v>
      </c>
      <c r="AF1062"/>
      <c r="AG1062"/>
      <c r="AH1062"/>
      <c r="AI1062"/>
    </row>
    <row r="1063" spans="1:35" ht="33.75" x14ac:dyDescent="0.25">
      <c r="A1063" s="303" t="s">
        <v>4201</v>
      </c>
      <c r="B1063" s="303" t="s">
        <v>2415</v>
      </c>
      <c r="C1063" s="303" t="s">
        <v>2416</v>
      </c>
      <c r="D1063" s="303" t="s">
        <v>2646</v>
      </c>
      <c r="E1063" s="304" t="s">
        <v>4614</v>
      </c>
      <c r="F1063" s="304" t="s">
        <v>457</v>
      </c>
      <c r="G1063" s="304" t="s">
        <v>597</v>
      </c>
      <c r="H1063" s="304" t="s">
        <v>598</v>
      </c>
      <c r="I1063" s="303" t="s">
        <v>599</v>
      </c>
      <c r="J1063" s="305" t="s">
        <v>3020</v>
      </c>
      <c r="K1063" s="306">
        <v>2072919</v>
      </c>
      <c r="L1063" s="268" t="s">
        <v>563</v>
      </c>
      <c r="M1063" s="268"/>
      <c r="N1063" s="268"/>
      <c r="O1063" s="268"/>
      <c r="P1063" s="270"/>
      <c r="Q1063" s="270"/>
      <c r="R1063" s="270"/>
      <c r="S1063" s="271"/>
      <c r="T1063" s="270" t="s">
        <v>600</v>
      </c>
      <c r="U1063" s="272" t="s">
        <v>3020</v>
      </c>
      <c r="V1063" s="268" t="s">
        <v>602</v>
      </c>
      <c r="W1063" s="272"/>
      <c r="X1063" s="273">
        <v>2072919</v>
      </c>
      <c r="Y1063" s="273">
        <v>2072919</v>
      </c>
      <c r="Z1063" s="273">
        <v>0</v>
      </c>
      <c r="AA1063" s="273">
        <v>0</v>
      </c>
      <c r="AB1063" s="274">
        <v>2072919</v>
      </c>
      <c r="AC1063" s="274">
        <v>0</v>
      </c>
      <c r="AD1063" s="269"/>
      <c r="AE1063" s="269" t="s">
        <v>3021</v>
      </c>
      <c r="AF1063"/>
      <c r="AG1063"/>
      <c r="AH1063"/>
      <c r="AI1063"/>
    </row>
    <row r="1064" spans="1:35" ht="33.75" x14ac:dyDescent="0.25">
      <c r="A1064" s="303" t="s">
        <v>4203</v>
      </c>
      <c r="B1064" s="303" t="s">
        <v>2415</v>
      </c>
      <c r="C1064" s="303" t="s">
        <v>2416</v>
      </c>
      <c r="D1064" s="303" t="s">
        <v>2646</v>
      </c>
      <c r="E1064" s="304" t="s">
        <v>4616</v>
      </c>
      <c r="F1064" s="304" t="s">
        <v>457</v>
      </c>
      <c r="G1064" s="304" t="s">
        <v>597</v>
      </c>
      <c r="H1064" s="304" t="s">
        <v>598</v>
      </c>
      <c r="I1064" s="303" t="s">
        <v>599</v>
      </c>
      <c r="J1064" s="305" t="s">
        <v>3020</v>
      </c>
      <c r="K1064" s="306">
        <v>2072919</v>
      </c>
      <c r="L1064" s="268" t="s">
        <v>563</v>
      </c>
      <c r="M1064" s="268"/>
      <c r="N1064" s="268"/>
      <c r="O1064" s="268"/>
      <c r="P1064" s="270"/>
      <c r="Q1064" s="270"/>
      <c r="R1064" s="270"/>
      <c r="S1064" s="271"/>
      <c r="T1064" s="270" t="s">
        <v>600</v>
      </c>
      <c r="U1064" s="272" t="s">
        <v>3020</v>
      </c>
      <c r="V1064" s="268" t="s">
        <v>602</v>
      </c>
      <c r="W1064" s="272"/>
      <c r="X1064" s="273">
        <v>2072919</v>
      </c>
      <c r="Y1064" s="273">
        <v>2072919</v>
      </c>
      <c r="Z1064" s="273">
        <v>0</v>
      </c>
      <c r="AA1064" s="273">
        <v>0</v>
      </c>
      <c r="AB1064" s="274">
        <v>2072919</v>
      </c>
      <c r="AC1064" s="274">
        <v>0</v>
      </c>
      <c r="AD1064" s="269"/>
      <c r="AE1064" s="269" t="s">
        <v>3021</v>
      </c>
      <c r="AF1064"/>
      <c r="AG1064"/>
      <c r="AH1064"/>
      <c r="AI1064"/>
    </row>
    <row r="1065" spans="1:35" ht="33.75" x14ac:dyDescent="0.25">
      <c r="A1065" s="303" t="s">
        <v>4205</v>
      </c>
      <c r="B1065" s="303" t="s">
        <v>2415</v>
      </c>
      <c r="C1065" s="303" t="s">
        <v>2416</v>
      </c>
      <c r="D1065" s="303" t="s">
        <v>2646</v>
      </c>
      <c r="E1065" s="304" t="s">
        <v>4618</v>
      </c>
      <c r="F1065" s="304" t="s">
        <v>457</v>
      </c>
      <c r="G1065" s="304" t="s">
        <v>597</v>
      </c>
      <c r="H1065" s="304" t="s">
        <v>598</v>
      </c>
      <c r="I1065" s="303" t="s">
        <v>599</v>
      </c>
      <c r="J1065" s="305" t="s">
        <v>3020</v>
      </c>
      <c r="K1065" s="306">
        <v>2072919</v>
      </c>
      <c r="L1065" s="268" t="s">
        <v>563</v>
      </c>
      <c r="M1065" s="268"/>
      <c r="N1065" s="268"/>
      <c r="O1065" s="268"/>
      <c r="P1065" s="270"/>
      <c r="Q1065" s="270"/>
      <c r="R1065" s="270"/>
      <c r="S1065" s="271"/>
      <c r="T1065" s="270" t="s">
        <v>600</v>
      </c>
      <c r="U1065" s="272" t="s">
        <v>3020</v>
      </c>
      <c r="V1065" s="268" t="s">
        <v>602</v>
      </c>
      <c r="W1065" s="272"/>
      <c r="X1065" s="273">
        <v>2072919</v>
      </c>
      <c r="Y1065" s="273">
        <v>2072919</v>
      </c>
      <c r="Z1065" s="273">
        <v>0</v>
      </c>
      <c r="AA1065" s="273">
        <v>0</v>
      </c>
      <c r="AB1065" s="274">
        <v>2072919</v>
      </c>
      <c r="AC1065" s="274">
        <v>0</v>
      </c>
      <c r="AD1065" s="269"/>
      <c r="AE1065" s="269" t="s">
        <v>3021</v>
      </c>
      <c r="AF1065"/>
      <c r="AG1065"/>
      <c r="AH1065"/>
      <c r="AI1065"/>
    </row>
    <row r="1066" spans="1:35" ht="33.75" x14ac:dyDescent="0.25">
      <c r="A1066" s="303" t="s">
        <v>4207</v>
      </c>
      <c r="B1066" s="303" t="s">
        <v>2415</v>
      </c>
      <c r="C1066" s="303" t="s">
        <v>2416</v>
      </c>
      <c r="D1066" s="303" t="s">
        <v>2646</v>
      </c>
      <c r="E1066" s="304" t="s">
        <v>4620</v>
      </c>
      <c r="F1066" s="304" t="s">
        <v>457</v>
      </c>
      <c r="G1066" s="304" t="s">
        <v>597</v>
      </c>
      <c r="H1066" s="304" t="s">
        <v>598</v>
      </c>
      <c r="I1066" s="303" t="s">
        <v>599</v>
      </c>
      <c r="J1066" s="305" t="s">
        <v>3020</v>
      </c>
      <c r="K1066" s="306">
        <v>2072919</v>
      </c>
      <c r="L1066" s="268" t="s">
        <v>563</v>
      </c>
      <c r="M1066" s="268"/>
      <c r="N1066" s="268"/>
      <c r="O1066" s="268"/>
      <c r="P1066" s="270"/>
      <c r="Q1066" s="270"/>
      <c r="R1066" s="270"/>
      <c r="S1066" s="271"/>
      <c r="T1066" s="270" t="s">
        <v>600</v>
      </c>
      <c r="U1066" s="272" t="s">
        <v>3020</v>
      </c>
      <c r="V1066" s="268" t="s">
        <v>602</v>
      </c>
      <c r="W1066" s="272"/>
      <c r="X1066" s="273">
        <v>2072919</v>
      </c>
      <c r="Y1066" s="273">
        <v>2072919</v>
      </c>
      <c r="Z1066" s="273">
        <v>0</v>
      </c>
      <c r="AA1066" s="273">
        <v>0</v>
      </c>
      <c r="AB1066" s="274">
        <v>2072919</v>
      </c>
      <c r="AC1066" s="274">
        <v>0</v>
      </c>
      <c r="AD1066" s="269"/>
      <c r="AE1066" s="269" t="s">
        <v>3021</v>
      </c>
      <c r="AF1066"/>
      <c r="AG1066"/>
      <c r="AH1066"/>
      <c r="AI1066"/>
    </row>
    <row r="1067" spans="1:35" ht="33.75" x14ac:dyDescent="0.25">
      <c r="A1067" s="303" t="s">
        <v>4209</v>
      </c>
      <c r="B1067" s="303" t="s">
        <v>2415</v>
      </c>
      <c r="C1067" s="303" t="s">
        <v>2416</v>
      </c>
      <c r="D1067" s="303" t="s">
        <v>2646</v>
      </c>
      <c r="E1067" s="304" t="s">
        <v>4622</v>
      </c>
      <c r="F1067" s="304" t="s">
        <v>457</v>
      </c>
      <c r="G1067" s="304" t="s">
        <v>597</v>
      </c>
      <c r="H1067" s="304" t="s">
        <v>598</v>
      </c>
      <c r="I1067" s="303" t="s">
        <v>599</v>
      </c>
      <c r="J1067" s="305" t="s">
        <v>3020</v>
      </c>
      <c r="K1067" s="306">
        <v>2072919</v>
      </c>
      <c r="L1067" s="268" t="s">
        <v>563</v>
      </c>
      <c r="M1067" s="268"/>
      <c r="N1067" s="268"/>
      <c r="O1067" s="268"/>
      <c r="P1067" s="270"/>
      <c r="Q1067" s="270"/>
      <c r="R1067" s="270"/>
      <c r="S1067" s="271"/>
      <c r="T1067" s="270" t="s">
        <v>600</v>
      </c>
      <c r="U1067" s="272" t="s">
        <v>3020</v>
      </c>
      <c r="V1067" s="268" t="s">
        <v>602</v>
      </c>
      <c r="W1067" s="272"/>
      <c r="X1067" s="273">
        <v>2072919</v>
      </c>
      <c r="Y1067" s="273">
        <v>2072919</v>
      </c>
      <c r="Z1067" s="273">
        <v>0</v>
      </c>
      <c r="AA1067" s="273">
        <v>0</v>
      </c>
      <c r="AB1067" s="274">
        <v>2072919</v>
      </c>
      <c r="AC1067" s="274">
        <v>0</v>
      </c>
      <c r="AD1067" s="269"/>
      <c r="AE1067" s="269" t="s">
        <v>3021</v>
      </c>
      <c r="AF1067"/>
      <c r="AG1067"/>
      <c r="AH1067"/>
      <c r="AI1067"/>
    </row>
    <row r="1068" spans="1:35" ht="33.75" x14ac:dyDescent="0.25">
      <c r="A1068" s="303" t="s">
        <v>4211</v>
      </c>
      <c r="B1068" s="303" t="s">
        <v>2415</v>
      </c>
      <c r="C1068" s="303" t="s">
        <v>2416</v>
      </c>
      <c r="D1068" s="303" t="s">
        <v>2646</v>
      </c>
      <c r="E1068" s="304" t="s">
        <v>4624</v>
      </c>
      <c r="F1068" s="304" t="s">
        <v>457</v>
      </c>
      <c r="G1068" s="304" t="s">
        <v>597</v>
      </c>
      <c r="H1068" s="304" t="s">
        <v>598</v>
      </c>
      <c r="I1068" s="303" t="s">
        <v>599</v>
      </c>
      <c r="J1068" s="305" t="s">
        <v>3020</v>
      </c>
      <c r="K1068" s="306">
        <v>2072919</v>
      </c>
      <c r="L1068" s="268" t="s">
        <v>563</v>
      </c>
      <c r="M1068" s="268"/>
      <c r="N1068" s="268"/>
      <c r="O1068" s="268"/>
      <c r="P1068" s="270"/>
      <c r="Q1068" s="270"/>
      <c r="R1068" s="270"/>
      <c r="S1068" s="271"/>
      <c r="T1068" s="270" t="s">
        <v>600</v>
      </c>
      <c r="U1068" s="272" t="s">
        <v>3020</v>
      </c>
      <c r="V1068" s="268" t="s">
        <v>602</v>
      </c>
      <c r="W1068" s="272"/>
      <c r="X1068" s="273">
        <v>2072919</v>
      </c>
      <c r="Y1068" s="273">
        <v>2072919</v>
      </c>
      <c r="Z1068" s="273">
        <v>0</v>
      </c>
      <c r="AA1068" s="273">
        <v>0</v>
      </c>
      <c r="AB1068" s="274">
        <v>2072919</v>
      </c>
      <c r="AC1068" s="274">
        <v>0</v>
      </c>
      <c r="AD1068" s="269"/>
      <c r="AE1068" s="269" t="s">
        <v>3021</v>
      </c>
      <c r="AF1068"/>
      <c r="AG1068"/>
      <c r="AH1068"/>
      <c r="AI1068"/>
    </row>
    <row r="1069" spans="1:35" ht="33.75" x14ac:dyDescent="0.25">
      <c r="A1069" s="303" t="s">
        <v>4213</v>
      </c>
      <c r="B1069" s="303" t="s">
        <v>2415</v>
      </c>
      <c r="C1069" s="303" t="s">
        <v>2416</v>
      </c>
      <c r="D1069" s="303" t="s">
        <v>2646</v>
      </c>
      <c r="E1069" s="304" t="s">
        <v>4626</v>
      </c>
      <c r="F1069" s="304" t="s">
        <v>457</v>
      </c>
      <c r="G1069" s="304" t="s">
        <v>597</v>
      </c>
      <c r="H1069" s="304" t="s">
        <v>598</v>
      </c>
      <c r="I1069" s="303" t="s">
        <v>599</v>
      </c>
      <c r="J1069" s="305" t="s">
        <v>3020</v>
      </c>
      <c r="K1069" s="306">
        <v>2072919</v>
      </c>
      <c r="L1069" s="268" t="s">
        <v>563</v>
      </c>
      <c r="M1069" s="268"/>
      <c r="N1069" s="268"/>
      <c r="O1069" s="268"/>
      <c r="P1069" s="270"/>
      <c r="Q1069" s="270"/>
      <c r="R1069" s="270"/>
      <c r="S1069" s="271"/>
      <c r="T1069" s="270" t="s">
        <v>600</v>
      </c>
      <c r="U1069" s="272" t="s">
        <v>3020</v>
      </c>
      <c r="V1069" s="268" t="s">
        <v>602</v>
      </c>
      <c r="W1069" s="272"/>
      <c r="X1069" s="273">
        <v>2072919</v>
      </c>
      <c r="Y1069" s="273">
        <v>2072919</v>
      </c>
      <c r="Z1069" s="273">
        <v>0</v>
      </c>
      <c r="AA1069" s="273">
        <v>0</v>
      </c>
      <c r="AB1069" s="274">
        <v>2072919</v>
      </c>
      <c r="AC1069" s="274">
        <v>0</v>
      </c>
      <c r="AD1069" s="269"/>
      <c r="AE1069" s="269" t="s">
        <v>3021</v>
      </c>
      <c r="AF1069"/>
      <c r="AG1069"/>
      <c r="AH1069"/>
      <c r="AI1069"/>
    </row>
    <row r="1070" spans="1:35" ht="33.75" x14ac:dyDescent="0.25">
      <c r="A1070" s="303" t="s">
        <v>4215</v>
      </c>
      <c r="B1070" s="303" t="s">
        <v>2415</v>
      </c>
      <c r="C1070" s="303" t="s">
        <v>2416</v>
      </c>
      <c r="D1070" s="303" t="s">
        <v>2646</v>
      </c>
      <c r="E1070" s="304" t="s">
        <v>4628</v>
      </c>
      <c r="F1070" s="304" t="s">
        <v>457</v>
      </c>
      <c r="G1070" s="304" t="s">
        <v>597</v>
      </c>
      <c r="H1070" s="304" t="s">
        <v>598</v>
      </c>
      <c r="I1070" s="303" t="s">
        <v>599</v>
      </c>
      <c r="J1070" s="305" t="s">
        <v>3020</v>
      </c>
      <c r="K1070" s="306">
        <v>2072919</v>
      </c>
      <c r="L1070" s="268" t="s">
        <v>563</v>
      </c>
      <c r="M1070" s="268"/>
      <c r="N1070" s="268"/>
      <c r="O1070" s="268"/>
      <c r="P1070" s="270"/>
      <c r="Q1070" s="270"/>
      <c r="R1070" s="270"/>
      <c r="S1070" s="271"/>
      <c r="T1070" s="270" t="s">
        <v>600</v>
      </c>
      <c r="U1070" s="272" t="s">
        <v>3020</v>
      </c>
      <c r="V1070" s="268" t="s">
        <v>602</v>
      </c>
      <c r="W1070" s="272"/>
      <c r="X1070" s="273">
        <v>2072919</v>
      </c>
      <c r="Y1070" s="273">
        <v>2072919</v>
      </c>
      <c r="Z1070" s="273">
        <v>0</v>
      </c>
      <c r="AA1070" s="273">
        <v>0</v>
      </c>
      <c r="AB1070" s="274">
        <v>2072919</v>
      </c>
      <c r="AC1070" s="274">
        <v>0</v>
      </c>
      <c r="AD1070" s="269"/>
      <c r="AE1070" s="269" t="s">
        <v>3021</v>
      </c>
      <c r="AF1070"/>
      <c r="AG1070"/>
      <c r="AH1070"/>
      <c r="AI1070"/>
    </row>
    <row r="1071" spans="1:35" ht="33.75" x14ac:dyDescent="0.25">
      <c r="A1071" s="303" t="s">
        <v>4217</v>
      </c>
      <c r="B1071" s="303" t="s">
        <v>2415</v>
      </c>
      <c r="C1071" s="303" t="s">
        <v>2416</v>
      </c>
      <c r="D1071" s="303" t="s">
        <v>2646</v>
      </c>
      <c r="E1071" s="304" t="s">
        <v>4630</v>
      </c>
      <c r="F1071" s="304" t="s">
        <v>457</v>
      </c>
      <c r="G1071" s="304" t="s">
        <v>597</v>
      </c>
      <c r="H1071" s="304" t="s">
        <v>598</v>
      </c>
      <c r="I1071" s="303" t="s">
        <v>599</v>
      </c>
      <c r="J1071" s="305" t="s">
        <v>3020</v>
      </c>
      <c r="K1071" s="306">
        <v>2072919</v>
      </c>
      <c r="L1071" s="268" t="s">
        <v>563</v>
      </c>
      <c r="M1071" s="268"/>
      <c r="N1071" s="268"/>
      <c r="O1071" s="268"/>
      <c r="P1071" s="270"/>
      <c r="Q1071" s="270"/>
      <c r="R1071" s="270"/>
      <c r="S1071" s="271"/>
      <c r="T1071" s="270" t="s">
        <v>600</v>
      </c>
      <c r="U1071" s="272" t="s">
        <v>3020</v>
      </c>
      <c r="V1071" s="268" t="s">
        <v>602</v>
      </c>
      <c r="W1071" s="272"/>
      <c r="X1071" s="273">
        <v>2072919</v>
      </c>
      <c r="Y1071" s="273">
        <v>2072919</v>
      </c>
      <c r="Z1071" s="273">
        <v>0</v>
      </c>
      <c r="AA1071" s="273">
        <v>0</v>
      </c>
      <c r="AB1071" s="274">
        <v>2072919</v>
      </c>
      <c r="AC1071" s="274">
        <v>0</v>
      </c>
      <c r="AD1071" s="269"/>
      <c r="AE1071" s="269" t="s">
        <v>3021</v>
      </c>
      <c r="AF1071"/>
      <c r="AG1071"/>
      <c r="AH1071"/>
      <c r="AI1071"/>
    </row>
    <row r="1072" spans="1:35" ht="33.75" x14ac:dyDescent="0.25">
      <c r="A1072" s="303" t="s">
        <v>4219</v>
      </c>
      <c r="B1072" s="303" t="s">
        <v>2415</v>
      </c>
      <c r="C1072" s="303" t="s">
        <v>2416</v>
      </c>
      <c r="D1072" s="303" t="s">
        <v>2646</v>
      </c>
      <c r="E1072" s="304" t="s">
        <v>4632</v>
      </c>
      <c r="F1072" s="304" t="s">
        <v>457</v>
      </c>
      <c r="G1072" s="304" t="s">
        <v>597</v>
      </c>
      <c r="H1072" s="304" t="s">
        <v>598</v>
      </c>
      <c r="I1072" s="303" t="s">
        <v>599</v>
      </c>
      <c r="J1072" s="305" t="s">
        <v>3020</v>
      </c>
      <c r="K1072" s="306">
        <v>2072919</v>
      </c>
      <c r="L1072" s="268" t="s">
        <v>563</v>
      </c>
      <c r="M1072" s="268"/>
      <c r="N1072" s="268"/>
      <c r="O1072" s="268"/>
      <c r="P1072" s="270"/>
      <c r="Q1072" s="270"/>
      <c r="R1072" s="270"/>
      <c r="S1072" s="271"/>
      <c r="T1072" s="270" t="s">
        <v>600</v>
      </c>
      <c r="U1072" s="272" t="s">
        <v>3020</v>
      </c>
      <c r="V1072" s="268" t="s">
        <v>602</v>
      </c>
      <c r="W1072" s="272"/>
      <c r="X1072" s="273">
        <v>2072919</v>
      </c>
      <c r="Y1072" s="273">
        <v>2072919</v>
      </c>
      <c r="Z1072" s="273">
        <v>0</v>
      </c>
      <c r="AA1072" s="273">
        <v>0</v>
      </c>
      <c r="AB1072" s="274">
        <v>2072919</v>
      </c>
      <c r="AC1072" s="274">
        <v>0</v>
      </c>
      <c r="AD1072" s="269"/>
      <c r="AE1072" s="269" t="s">
        <v>3021</v>
      </c>
      <c r="AF1072"/>
      <c r="AG1072"/>
      <c r="AH1072"/>
      <c r="AI1072"/>
    </row>
    <row r="1073" spans="1:35" ht="33.75" x14ac:dyDescent="0.25">
      <c r="A1073" s="303" t="s">
        <v>4221</v>
      </c>
      <c r="B1073" s="303" t="s">
        <v>2415</v>
      </c>
      <c r="C1073" s="303" t="s">
        <v>2416</v>
      </c>
      <c r="D1073" s="303" t="s">
        <v>2646</v>
      </c>
      <c r="E1073" s="304" t="s">
        <v>4634</v>
      </c>
      <c r="F1073" s="304" t="s">
        <v>457</v>
      </c>
      <c r="G1073" s="304" t="s">
        <v>597</v>
      </c>
      <c r="H1073" s="304" t="s">
        <v>598</v>
      </c>
      <c r="I1073" s="303" t="s">
        <v>599</v>
      </c>
      <c r="J1073" s="305" t="s">
        <v>3020</v>
      </c>
      <c r="K1073" s="306">
        <v>2072919</v>
      </c>
      <c r="L1073" s="268" t="s">
        <v>563</v>
      </c>
      <c r="M1073" s="268"/>
      <c r="N1073" s="268"/>
      <c r="O1073" s="268"/>
      <c r="P1073" s="270"/>
      <c r="Q1073" s="270"/>
      <c r="R1073" s="270"/>
      <c r="S1073" s="271"/>
      <c r="T1073" s="270" t="s">
        <v>600</v>
      </c>
      <c r="U1073" s="272" t="s">
        <v>3020</v>
      </c>
      <c r="V1073" s="268" t="s">
        <v>602</v>
      </c>
      <c r="W1073" s="272"/>
      <c r="X1073" s="273">
        <v>2072919</v>
      </c>
      <c r="Y1073" s="273">
        <v>2072919</v>
      </c>
      <c r="Z1073" s="273">
        <v>0</v>
      </c>
      <c r="AA1073" s="273">
        <v>0</v>
      </c>
      <c r="AB1073" s="274">
        <v>2072919</v>
      </c>
      <c r="AC1073" s="274">
        <v>0</v>
      </c>
      <c r="AD1073" s="269"/>
      <c r="AE1073" s="269" t="s">
        <v>3021</v>
      </c>
      <c r="AF1073"/>
      <c r="AG1073"/>
      <c r="AH1073"/>
      <c r="AI1073"/>
    </row>
    <row r="1074" spans="1:35" ht="33.75" x14ac:dyDescent="0.25">
      <c r="A1074" s="303" t="s">
        <v>4223</v>
      </c>
      <c r="B1074" s="303" t="s">
        <v>2415</v>
      </c>
      <c r="C1074" s="303" t="s">
        <v>2416</v>
      </c>
      <c r="D1074" s="303" t="s">
        <v>2646</v>
      </c>
      <c r="E1074" s="304" t="s">
        <v>4636</v>
      </c>
      <c r="F1074" s="304" t="s">
        <v>457</v>
      </c>
      <c r="G1074" s="304" t="s">
        <v>597</v>
      </c>
      <c r="H1074" s="304" t="s">
        <v>598</v>
      </c>
      <c r="I1074" s="303" t="s">
        <v>599</v>
      </c>
      <c r="J1074" s="305" t="s">
        <v>3020</v>
      </c>
      <c r="K1074" s="306">
        <v>2072919</v>
      </c>
      <c r="L1074" s="268" t="s">
        <v>563</v>
      </c>
      <c r="M1074" s="268"/>
      <c r="N1074" s="268"/>
      <c r="O1074" s="268"/>
      <c r="P1074" s="270"/>
      <c r="Q1074" s="270"/>
      <c r="R1074" s="270"/>
      <c r="S1074" s="271"/>
      <c r="T1074" s="270" t="s">
        <v>600</v>
      </c>
      <c r="U1074" s="272" t="s">
        <v>3020</v>
      </c>
      <c r="V1074" s="268" t="s">
        <v>602</v>
      </c>
      <c r="W1074" s="272"/>
      <c r="X1074" s="273">
        <v>2072919</v>
      </c>
      <c r="Y1074" s="273">
        <v>2072919</v>
      </c>
      <c r="Z1074" s="273">
        <v>0</v>
      </c>
      <c r="AA1074" s="273">
        <v>0</v>
      </c>
      <c r="AB1074" s="274">
        <v>2072919</v>
      </c>
      <c r="AC1074" s="274">
        <v>0</v>
      </c>
      <c r="AD1074" s="269"/>
      <c r="AE1074" s="269" t="s">
        <v>3021</v>
      </c>
      <c r="AF1074"/>
      <c r="AG1074"/>
      <c r="AH1074"/>
      <c r="AI1074"/>
    </row>
    <row r="1075" spans="1:35" ht="33.75" x14ac:dyDescent="0.25">
      <c r="A1075" s="303" t="s">
        <v>4225</v>
      </c>
      <c r="B1075" s="303" t="s">
        <v>2415</v>
      </c>
      <c r="C1075" s="303" t="s">
        <v>2416</v>
      </c>
      <c r="D1075" s="303" t="s">
        <v>2646</v>
      </c>
      <c r="E1075" s="304" t="s">
        <v>4638</v>
      </c>
      <c r="F1075" s="304" t="s">
        <v>457</v>
      </c>
      <c r="G1075" s="304" t="s">
        <v>597</v>
      </c>
      <c r="H1075" s="304" t="s">
        <v>598</v>
      </c>
      <c r="I1075" s="303" t="s">
        <v>599</v>
      </c>
      <c r="J1075" s="305" t="s">
        <v>3020</v>
      </c>
      <c r="K1075" s="306">
        <v>2072919</v>
      </c>
      <c r="L1075" s="268" t="s">
        <v>563</v>
      </c>
      <c r="M1075" s="268"/>
      <c r="N1075" s="268"/>
      <c r="O1075" s="268"/>
      <c r="P1075" s="270"/>
      <c r="Q1075" s="270"/>
      <c r="R1075" s="270"/>
      <c r="S1075" s="271"/>
      <c r="T1075" s="270" t="s">
        <v>600</v>
      </c>
      <c r="U1075" s="272" t="s">
        <v>3020</v>
      </c>
      <c r="V1075" s="268" t="s">
        <v>602</v>
      </c>
      <c r="W1075" s="272"/>
      <c r="X1075" s="273">
        <v>2072919</v>
      </c>
      <c r="Y1075" s="273">
        <v>2072919</v>
      </c>
      <c r="Z1075" s="273">
        <v>0</v>
      </c>
      <c r="AA1075" s="273">
        <v>0</v>
      </c>
      <c r="AB1075" s="274">
        <v>2072919</v>
      </c>
      <c r="AC1075" s="274">
        <v>0</v>
      </c>
      <c r="AD1075" s="269"/>
      <c r="AE1075" s="269" t="s">
        <v>3021</v>
      </c>
      <c r="AF1075"/>
      <c r="AG1075"/>
      <c r="AH1075"/>
      <c r="AI1075"/>
    </row>
    <row r="1076" spans="1:35" ht="33.75" x14ac:dyDescent="0.25">
      <c r="A1076" s="303" t="s">
        <v>4227</v>
      </c>
      <c r="B1076" s="303" t="s">
        <v>2415</v>
      </c>
      <c r="C1076" s="303" t="s">
        <v>2416</v>
      </c>
      <c r="D1076" s="303" t="s">
        <v>2646</v>
      </c>
      <c r="E1076" s="304" t="s">
        <v>4640</v>
      </c>
      <c r="F1076" s="304" t="s">
        <v>457</v>
      </c>
      <c r="G1076" s="304" t="s">
        <v>597</v>
      </c>
      <c r="H1076" s="304" t="s">
        <v>598</v>
      </c>
      <c r="I1076" s="303" t="s">
        <v>599</v>
      </c>
      <c r="J1076" s="305" t="s">
        <v>3020</v>
      </c>
      <c r="K1076" s="306">
        <v>2072919</v>
      </c>
      <c r="L1076" s="268" t="s">
        <v>563</v>
      </c>
      <c r="M1076" s="268"/>
      <c r="N1076" s="268"/>
      <c r="O1076" s="268"/>
      <c r="P1076" s="270"/>
      <c r="Q1076" s="270"/>
      <c r="R1076" s="270"/>
      <c r="S1076" s="271"/>
      <c r="T1076" s="270" t="s">
        <v>600</v>
      </c>
      <c r="U1076" s="272" t="s">
        <v>3020</v>
      </c>
      <c r="V1076" s="268" t="s">
        <v>602</v>
      </c>
      <c r="W1076" s="272"/>
      <c r="X1076" s="273">
        <v>2072919</v>
      </c>
      <c r="Y1076" s="273">
        <v>2072919</v>
      </c>
      <c r="Z1076" s="273">
        <v>0</v>
      </c>
      <c r="AA1076" s="273">
        <v>0</v>
      </c>
      <c r="AB1076" s="274">
        <v>2072919</v>
      </c>
      <c r="AC1076" s="274">
        <v>0</v>
      </c>
      <c r="AD1076" s="269"/>
      <c r="AE1076" s="269" t="s">
        <v>3021</v>
      </c>
      <c r="AF1076"/>
      <c r="AG1076"/>
      <c r="AH1076"/>
      <c r="AI1076"/>
    </row>
    <row r="1077" spans="1:35" ht="33.75" x14ac:dyDescent="0.25">
      <c r="A1077" s="303" t="s">
        <v>4229</v>
      </c>
      <c r="B1077" s="303" t="s">
        <v>2415</v>
      </c>
      <c r="C1077" s="303" t="s">
        <v>2416</v>
      </c>
      <c r="D1077" s="303" t="s">
        <v>2646</v>
      </c>
      <c r="E1077" s="304" t="s">
        <v>4642</v>
      </c>
      <c r="F1077" s="304" t="s">
        <v>457</v>
      </c>
      <c r="G1077" s="304" t="s">
        <v>597</v>
      </c>
      <c r="H1077" s="304" t="s">
        <v>598</v>
      </c>
      <c r="I1077" s="303" t="s">
        <v>599</v>
      </c>
      <c r="J1077" s="305" t="s">
        <v>3020</v>
      </c>
      <c r="K1077" s="306">
        <v>2072919</v>
      </c>
      <c r="L1077" s="268" t="s">
        <v>563</v>
      </c>
      <c r="M1077" s="268"/>
      <c r="N1077" s="268"/>
      <c r="O1077" s="268"/>
      <c r="P1077" s="270"/>
      <c r="Q1077" s="270"/>
      <c r="R1077" s="270"/>
      <c r="S1077" s="271"/>
      <c r="T1077" s="270" t="s">
        <v>600</v>
      </c>
      <c r="U1077" s="272" t="s">
        <v>3020</v>
      </c>
      <c r="V1077" s="268" t="s">
        <v>602</v>
      </c>
      <c r="W1077" s="272"/>
      <c r="X1077" s="273">
        <v>2072919</v>
      </c>
      <c r="Y1077" s="273">
        <v>2072919</v>
      </c>
      <c r="Z1077" s="273">
        <v>0</v>
      </c>
      <c r="AA1077" s="273">
        <v>0</v>
      </c>
      <c r="AB1077" s="274">
        <v>2072919</v>
      </c>
      <c r="AC1077" s="274">
        <v>0</v>
      </c>
      <c r="AD1077" s="269"/>
      <c r="AE1077" s="269" t="s">
        <v>3021</v>
      </c>
      <c r="AF1077"/>
      <c r="AG1077"/>
      <c r="AH1077"/>
      <c r="AI1077"/>
    </row>
    <row r="1078" spans="1:35" ht="33.75" x14ac:dyDescent="0.25">
      <c r="A1078" s="303" t="s">
        <v>4231</v>
      </c>
      <c r="B1078" s="303" t="s">
        <v>2415</v>
      </c>
      <c r="C1078" s="303" t="s">
        <v>2416</v>
      </c>
      <c r="D1078" s="303" t="s">
        <v>2646</v>
      </c>
      <c r="E1078" s="304" t="s">
        <v>4644</v>
      </c>
      <c r="F1078" s="304" t="s">
        <v>457</v>
      </c>
      <c r="G1078" s="304" t="s">
        <v>597</v>
      </c>
      <c r="H1078" s="304" t="s">
        <v>598</v>
      </c>
      <c r="I1078" s="303" t="s">
        <v>599</v>
      </c>
      <c r="J1078" s="305" t="s">
        <v>3020</v>
      </c>
      <c r="K1078" s="306">
        <v>2072919</v>
      </c>
      <c r="L1078" s="268" t="s">
        <v>563</v>
      </c>
      <c r="M1078" s="268"/>
      <c r="N1078" s="268"/>
      <c r="O1078" s="268"/>
      <c r="P1078" s="270"/>
      <c r="Q1078" s="270"/>
      <c r="R1078" s="270"/>
      <c r="S1078" s="271"/>
      <c r="T1078" s="270" t="s">
        <v>600</v>
      </c>
      <c r="U1078" s="272" t="s">
        <v>3020</v>
      </c>
      <c r="V1078" s="268" t="s">
        <v>602</v>
      </c>
      <c r="W1078" s="272"/>
      <c r="X1078" s="273">
        <v>2072919</v>
      </c>
      <c r="Y1078" s="273">
        <v>2072919</v>
      </c>
      <c r="Z1078" s="273">
        <v>0</v>
      </c>
      <c r="AA1078" s="273">
        <v>0</v>
      </c>
      <c r="AB1078" s="274">
        <v>2072919</v>
      </c>
      <c r="AC1078" s="274">
        <v>0</v>
      </c>
      <c r="AD1078" s="269"/>
      <c r="AE1078" s="269" t="s">
        <v>3021</v>
      </c>
      <c r="AF1078"/>
      <c r="AG1078"/>
      <c r="AH1078"/>
      <c r="AI1078"/>
    </row>
    <row r="1079" spans="1:35" ht="33.75" x14ac:dyDescent="0.25">
      <c r="A1079" s="303" t="s">
        <v>4233</v>
      </c>
      <c r="B1079" s="303" t="s">
        <v>2415</v>
      </c>
      <c r="C1079" s="303" t="s">
        <v>2416</v>
      </c>
      <c r="D1079" s="303" t="s">
        <v>2646</v>
      </c>
      <c r="E1079" s="304" t="s">
        <v>4646</v>
      </c>
      <c r="F1079" s="304" t="s">
        <v>457</v>
      </c>
      <c r="G1079" s="304" t="s">
        <v>597</v>
      </c>
      <c r="H1079" s="304" t="s">
        <v>598</v>
      </c>
      <c r="I1079" s="303" t="s">
        <v>599</v>
      </c>
      <c r="J1079" s="305" t="s">
        <v>3020</v>
      </c>
      <c r="K1079" s="306">
        <v>2072919</v>
      </c>
      <c r="L1079" s="268" t="s">
        <v>563</v>
      </c>
      <c r="M1079" s="268"/>
      <c r="N1079" s="268"/>
      <c r="O1079" s="268"/>
      <c r="P1079" s="270"/>
      <c r="Q1079" s="270"/>
      <c r="R1079" s="270"/>
      <c r="S1079" s="271"/>
      <c r="T1079" s="270" t="s">
        <v>600</v>
      </c>
      <c r="U1079" s="272" t="s">
        <v>3020</v>
      </c>
      <c r="V1079" s="268" t="s">
        <v>602</v>
      </c>
      <c r="W1079" s="272"/>
      <c r="X1079" s="273">
        <v>2072919</v>
      </c>
      <c r="Y1079" s="273">
        <v>2072919</v>
      </c>
      <c r="Z1079" s="273">
        <v>0</v>
      </c>
      <c r="AA1079" s="273">
        <v>0</v>
      </c>
      <c r="AB1079" s="274">
        <v>2072919</v>
      </c>
      <c r="AC1079" s="274">
        <v>0</v>
      </c>
      <c r="AD1079" s="269"/>
      <c r="AE1079" s="269" t="s">
        <v>3021</v>
      </c>
      <c r="AF1079"/>
      <c r="AG1079"/>
      <c r="AH1079"/>
      <c r="AI1079"/>
    </row>
    <row r="1080" spans="1:35" ht="33.75" x14ac:dyDescent="0.25">
      <c r="A1080" s="303" t="s">
        <v>4235</v>
      </c>
      <c r="B1080" s="303" t="s">
        <v>2415</v>
      </c>
      <c r="C1080" s="303" t="s">
        <v>2416</v>
      </c>
      <c r="D1080" s="303" t="s">
        <v>2646</v>
      </c>
      <c r="E1080" s="304" t="s">
        <v>4648</v>
      </c>
      <c r="F1080" s="304" t="s">
        <v>457</v>
      </c>
      <c r="G1080" s="304" t="s">
        <v>597</v>
      </c>
      <c r="H1080" s="304" t="s">
        <v>598</v>
      </c>
      <c r="I1080" s="303" t="s">
        <v>599</v>
      </c>
      <c r="J1080" s="305" t="s">
        <v>3020</v>
      </c>
      <c r="K1080" s="306">
        <v>2072919</v>
      </c>
      <c r="L1080" s="268" t="s">
        <v>563</v>
      </c>
      <c r="M1080" s="268"/>
      <c r="N1080" s="268"/>
      <c r="O1080" s="268"/>
      <c r="P1080" s="270"/>
      <c r="Q1080" s="270"/>
      <c r="R1080" s="270"/>
      <c r="S1080" s="271"/>
      <c r="T1080" s="270" t="s">
        <v>600</v>
      </c>
      <c r="U1080" s="272" t="s">
        <v>3020</v>
      </c>
      <c r="V1080" s="268" t="s">
        <v>602</v>
      </c>
      <c r="W1080" s="272"/>
      <c r="X1080" s="273">
        <v>2072919</v>
      </c>
      <c r="Y1080" s="273">
        <v>2072919</v>
      </c>
      <c r="Z1080" s="273">
        <v>0</v>
      </c>
      <c r="AA1080" s="273">
        <v>0</v>
      </c>
      <c r="AB1080" s="274">
        <v>2072919</v>
      </c>
      <c r="AC1080" s="274">
        <v>0</v>
      </c>
      <c r="AD1080" s="269"/>
      <c r="AE1080" s="269" t="s">
        <v>3021</v>
      </c>
      <c r="AF1080"/>
      <c r="AG1080"/>
      <c r="AH1080"/>
      <c r="AI1080"/>
    </row>
    <row r="1081" spans="1:35" ht="33.75" x14ac:dyDescent="0.25">
      <c r="A1081" s="303" t="s">
        <v>4237</v>
      </c>
      <c r="B1081" s="303" t="s">
        <v>2415</v>
      </c>
      <c r="C1081" s="303" t="s">
        <v>2416</v>
      </c>
      <c r="D1081" s="303" t="s">
        <v>2646</v>
      </c>
      <c r="E1081" s="304" t="s">
        <v>4650</v>
      </c>
      <c r="F1081" s="304" t="s">
        <v>457</v>
      </c>
      <c r="G1081" s="304" t="s">
        <v>597</v>
      </c>
      <c r="H1081" s="304" t="s">
        <v>598</v>
      </c>
      <c r="I1081" s="303" t="s">
        <v>599</v>
      </c>
      <c r="J1081" s="305" t="s">
        <v>3020</v>
      </c>
      <c r="K1081" s="306">
        <v>2072919</v>
      </c>
      <c r="L1081" s="268" t="s">
        <v>563</v>
      </c>
      <c r="M1081" s="268"/>
      <c r="N1081" s="268"/>
      <c r="O1081" s="268"/>
      <c r="P1081" s="270"/>
      <c r="Q1081" s="270"/>
      <c r="R1081" s="270"/>
      <c r="S1081" s="271"/>
      <c r="T1081" s="270" t="s">
        <v>600</v>
      </c>
      <c r="U1081" s="272" t="s">
        <v>3020</v>
      </c>
      <c r="V1081" s="268" t="s">
        <v>602</v>
      </c>
      <c r="W1081" s="272"/>
      <c r="X1081" s="273">
        <v>2072919</v>
      </c>
      <c r="Y1081" s="273">
        <v>2072919</v>
      </c>
      <c r="Z1081" s="273">
        <v>0</v>
      </c>
      <c r="AA1081" s="273">
        <v>0</v>
      </c>
      <c r="AB1081" s="274">
        <v>2072919</v>
      </c>
      <c r="AC1081" s="274">
        <v>0</v>
      </c>
      <c r="AD1081" s="269"/>
      <c r="AE1081" s="269" t="s">
        <v>3021</v>
      </c>
      <c r="AF1081"/>
      <c r="AG1081"/>
      <c r="AH1081"/>
      <c r="AI1081"/>
    </row>
    <row r="1082" spans="1:35" ht="33.75" x14ac:dyDescent="0.25">
      <c r="A1082" s="303" t="s">
        <v>4239</v>
      </c>
      <c r="B1082" s="303" t="s">
        <v>2415</v>
      </c>
      <c r="C1082" s="303" t="s">
        <v>2416</v>
      </c>
      <c r="D1082" s="303" t="s">
        <v>2646</v>
      </c>
      <c r="E1082" s="304" t="s">
        <v>4652</v>
      </c>
      <c r="F1082" s="304" t="s">
        <v>457</v>
      </c>
      <c r="G1082" s="304" t="s">
        <v>597</v>
      </c>
      <c r="H1082" s="304" t="s">
        <v>598</v>
      </c>
      <c r="I1082" s="303" t="s">
        <v>599</v>
      </c>
      <c r="J1082" s="305" t="s">
        <v>3020</v>
      </c>
      <c r="K1082" s="306">
        <v>2072919</v>
      </c>
      <c r="L1082" s="268" t="s">
        <v>563</v>
      </c>
      <c r="M1082" s="268"/>
      <c r="N1082" s="268"/>
      <c r="O1082" s="268"/>
      <c r="P1082" s="270"/>
      <c r="Q1082" s="270"/>
      <c r="R1082" s="270"/>
      <c r="S1082" s="271"/>
      <c r="T1082" s="270" t="s">
        <v>600</v>
      </c>
      <c r="U1082" s="272" t="s">
        <v>3020</v>
      </c>
      <c r="V1082" s="268" t="s">
        <v>602</v>
      </c>
      <c r="W1082" s="272"/>
      <c r="X1082" s="273">
        <v>2072919</v>
      </c>
      <c r="Y1082" s="273">
        <v>2072919</v>
      </c>
      <c r="Z1082" s="273">
        <v>0</v>
      </c>
      <c r="AA1082" s="273">
        <v>0</v>
      </c>
      <c r="AB1082" s="274">
        <v>2072919</v>
      </c>
      <c r="AC1082" s="274">
        <v>0</v>
      </c>
      <c r="AD1082" s="269"/>
      <c r="AE1082" s="269" t="s">
        <v>3021</v>
      </c>
      <c r="AF1082"/>
      <c r="AG1082"/>
      <c r="AH1082"/>
      <c r="AI1082"/>
    </row>
    <row r="1083" spans="1:35" ht="33.75" x14ac:dyDescent="0.25">
      <c r="A1083" s="303" t="s">
        <v>4241</v>
      </c>
      <c r="B1083" s="303" t="s">
        <v>2415</v>
      </c>
      <c r="C1083" s="303" t="s">
        <v>2416</v>
      </c>
      <c r="D1083" s="303" t="s">
        <v>2646</v>
      </c>
      <c r="E1083" s="304" t="s">
        <v>4654</v>
      </c>
      <c r="F1083" s="304" t="s">
        <v>457</v>
      </c>
      <c r="G1083" s="304" t="s">
        <v>597</v>
      </c>
      <c r="H1083" s="304" t="s">
        <v>598</v>
      </c>
      <c r="I1083" s="303" t="s">
        <v>599</v>
      </c>
      <c r="J1083" s="305" t="s">
        <v>3020</v>
      </c>
      <c r="K1083" s="306">
        <v>2072919</v>
      </c>
      <c r="L1083" s="268" t="s">
        <v>563</v>
      </c>
      <c r="M1083" s="268"/>
      <c r="N1083" s="268"/>
      <c r="O1083" s="268"/>
      <c r="P1083" s="270"/>
      <c r="Q1083" s="270"/>
      <c r="R1083" s="270"/>
      <c r="S1083" s="271"/>
      <c r="T1083" s="270" t="s">
        <v>600</v>
      </c>
      <c r="U1083" s="272" t="s">
        <v>3020</v>
      </c>
      <c r="V1083" s="268" t="s">
        <v>602</v>
      </c>
      <c r="W1083" s="272"/>
      <c r="X1083" s="273">
        <v>2072919</v>
      </c>
      <c r="Y1083" s="273">
        <v>2072919</v>
      </c>
      <c r="Z1083" s="273">
        <v>0</v>
      </c>
      <c r="AA1083" s="273">
        <v>0</v>
      </c>
      <c r="AB1083" s="274">
        <v>2072919</v>
      </c>
      <c r="AC1083" s="274">
        <v>0</v>
      </c>
      <c r="AD1083" s="269"/>
      <c r="AE1083" s="269" t="s">
        <v>3021</v>
      </c>
      <c r="AF1083"/>
      <c r="AG1083"/>
      <c r="AH1083"/>
      <c r="AI1083"/>
    </row>
    <row r="1084" spans="1:35" ht="33.75" x14ac:dyDescent="0.25">
      <c r="A1084" s="303" t="s">
        <v>4243</v>
      </c>
      <c r="B1084" s="303" t="s">
        <v>2415</v>
      </c>
      <c r="C1084" s="303" t="s">
        <v>2416</v>
      </c>
      <c r="D1084" s="303" t="s">
        <v>2646</v>
      </c>
      <c r="E1084" s="304" t="s">
        <v>4656</v>
      </c>
      <c r="F1084" s="304" t="s">
        <v>457</v>
      </c>
      <c r="G1084" s="304" t="s">
        <v>597</v>
      </c>
      <c r="H1084" s="304" t="s">
        <v>598</v>
      </c>
      <c r="I1084" s="303" t="s">
        <v>599</v>
      </c>
      <c r="J1084" s="305" t="s">
        <v>3020</v>
      </c>
      <c r="K1084" s="306">
        <v>2072919</v>
      </c>
      <c r="L1084" s="268" t="s">
        <v>563</v>
      </c>
      <c r="M1084" s="268"/>
      <c r="N1084" s="268"/>
      <c r="O1084" s="268"/>
      <c r="P1084" s="270"/>
      <c r="Q1084" s="270"/>
      <c r="R1084" s="270"/>
      <c r="S1084" s="271"/>
      <c r="T1084" s="270" t="s">
        <v>600</v>
      </c>
      <c r="U1084" s="272" t="s">
        <v>3020</v>
      </c>
      <c r="V1084" s="268" t="s">
        <v>602</v>
      </c>
      <c r="W1084" s="272"/>
      <c r="X1084" s="273">
        <v>2072919</v>
      </c>
      <c r="Y1084" s="273">
        <v>2072919</v>
      </c>
      <c r="Z1084" s="273">
        <v>0</v>
      </c>
      <c r="AA1084" s="273">
        <v>0</v>
      </c>
      <c r="AB1084" s="274">
        <v>2072919</v>
      </c>
      <c r="AC1084" s="274">
        <v>0</v>
      </c>
      <c r="AD1084" s="269"/>
      <c r="AE1084" s="269" t="s">
        <v>3021</v>
      </c>
      <c r="AF1084"/>
      <c r="AG1084"/>
      <c r="AH1084"/>
      <c r="AI1084"/>
    </row>
    <row r="1085" spans="1:35" ht="33.75" x14ac:dyDescent="0.25">
      <c r="A1085" s="303" t="s">
        <v>4245</v>
      </c>
      <c r="B1085" s="303" t="s">
        <v>2415</v>
      </c>
      <c r="C1085" s="303" t="s">
        <v>2416</v>
      </c>
      <c r="D1085" s="303" t="s">
        <v>2646</v>
      </c>
      <c r="E1085" s="304" t="s">
        <v>4658</v>
      </c>
      <c r="F1085" s="304" t="s">
        <v>457</v>
      </c>
      <c r="G1085" s="304" t="s">
        <v>597</v>
      </c>
      <c r="H1085" s="304" t="s">
        <v>598</v>
      </c>
      <c r="I1085" s="303" t="s">
        <v>599</v>
      </c>
      <c r="J1085" s="305" t="s">
        <v>3020</v>
      </c>
      <c r="K1085" s="306">
        <v>2072919</v>
      </c>
      <c r="L1085" s="268" t="s">
        <v>563</v>
      </c>
      <c r="M1085" s="268"/>
      <c r="N1085" s="268"/>
      <c r="O1085" s="268"/>
      <c r="P1085" s="270"/>
      <c r="Q1085" s="270"/>
      <c r="R1085" s="270"/>
      <c r="S1085" s="271"/>
      <c r="T1085" s="270" t="s">
        <v>600</v>
      </c>
      <c r="U1085" s="272" t="s">
        <v>3020</v>
      </c>
      <c r="V1085" s="268" t="s">
        <v>602</v>
      </c>
      <c r="W1085" s="272"/>
      <c r="X1085" s="273">
        <v>2072919</v>
      </c>
      <c r="Y1085" s="273">
        <v>2072919</v>
      </c>
      <c r="Z1085" s="273">
        <v>0</v>
      </c>
      <c r="AA1085" s="273">
        <v>0</v>
      </c>
      <c r="AB1085" s="274">
        <v>2072919</v>
      </c>
      <c r="AC1085" s="274">
        <v>0</v>
      </c>
      <c r="AD1085" s="269"/>
      <c r="AE1085" s="269" t="s">
        <v>3021</v>
      </c>
      <c r="AF1085"/>
      <c r="AG1085"/>
      <c r="AH1085"/>
      <c r="AI1085"/>
    </row>
    <row r="1086" spans="1:35" ht="33.75" x14ac:dyDescent="0.25">
      <c r="A1086" s="303" t="s">
        <v>4247</v>
      </c>
      <c r="B1086" s="303" t="s">
        <v>2415</v>
      </c>
      <c r="C1086" s="303" t="s">
        <v>2416</v>
      </c>
      <c r="D1086" s="303" t="s">
        <v>2646</v>
      </c>
      <c r="E1086" s="304" t="s">
        <v>4660</v>
      </c>
      <c r="F1086" s="304" t="s">
        <v>457</v>
      </c>
      <c r="G1086" s="304" t="s">
        <v>597</v>
      </c>
      <c r="H1086" s="304" t="s">
        <v>598</v>
      </c>
      <c r="I1086" s="303" t="s">
        <v>599</v>
      </c>
      <c r="J1086" s="305" t="s">
        <v>3020</v>
      </c>
      <c r="K1086" s="306">
        <v>2072919</v>
      </c>
      <c r="L1086" s="268" t="s">
        <v>563</v>
      </c>
      <c r="M1086" s="268"/>
      <c r="N1086" s="268"/>
      <c r="O1086" s="268"/>
      <c r="P1086" s="270"/>
      <c r="Q1086" s="270"/>
      <c r="R1086" s="270"/>
      <c r="S1086" s="271"/>
      <c r="T1086" s="270" t="s">
        <v>600</v>
      </c>
      <c r="U1086" s="272" t="s">
        <v>3020</v>
      </c>
      <c r="V1086" s="268" t="s">
        <v>602</v>
      </c>
      <c r="W1086" s="272"/>
      <c r="X1086" s="273">
        <v>2072919</v>
      </c>
      <c r="Y1086" s="273">
        <v>2072919</v>
      </c>
      <c r="Z1086" s="273">
        <v>0</v>
      </c>
      <c r="AA1086" s="273">
        <v>0</v>
      </c>
      <c r="AB1086" s="274">
        <v>2072919</v>
      </c>
      <c r="AC1086" s="274">
        <v>0</v>
      </c>
      <c r="AD1086" s="269"/>
      <c r="AE1086" s="269" t="s">
        <v>3021</v>
      </c>
      <c r="AF1086"/>
      <c r="AG1086"/>
      <c r="AH1086"/>
      <c r="AI1086"/>
    </row>
    <row r="1087" spans="1:35" ht="33.75" x14ac:dyDescent="0.25">
      <c r="A1087" s="303" t="s">
        <v>4249</v>
      </c>
      <c r="B1087" s="303" t="s">
        <v>2415</v>
      </c>
      <c r="C1087" s="303" t="s">
        <v>2416</v>
      </c>
      <c r="D1087" s="303" t="s">
        <v>2646</v>
      </c>
      <c r="E1087" s="304" t="s">
        <v>4662</v>
      </c>
      <c r="F1087" s="304" t="s">
        <v>457</v>
      </c>
      <c r="G1087" s="304" t="s">
        <v>597</v>
      </c>
      <c r="H1087" s="304" t="s">
        <v>598</v>
      </c>
      <c r="I1087" s="303" t="s">
        <v>599</v>
      </c>
      <c r="J1087" s="305" t="s">
        <v>3020</v>
      </c>
      <c r="K1087" s="306">
        <v>2072919</v>
      </c>
      <c r="L1087" s="268" t="s">
        <v>563</v>
      </c>
      <c r="M1087" s="268"/>
      <c r="N1087" s="268"/>
      <c r="O1087" s="268"/>
      <c r="P1087" s="270"/>
      <c r="Q1087" s="270"/>
      <c r="R1087" s="270"/>
      <c r="S1087" s="271"/>
      <c r="T1087" s="270" t="s">
        <v>600</v>
      </c>
      <c r="U1087" s="272" t="s">
        <v>3020</v>
      </c>
      <c r="V1087" s="268" t="s">
        <v>602</v>
      </c>
      <c r="W1087" s="272"/>
      <c r="X1087" s="273">
        <v>2072919</v>
      </c>
      <c r="Y1087" s="273">
        <v>2072919</v>
      </c>
      <c r="Z1087" s="273">
        <v>0</v>
      </c>
      <c r="AA1087" s="273">
        <v>0</v>
      </c>
      <c r="AB1087" s="274">
        <v>2072919</v>
      </c>
      <c r="AC1087" s="274">
        <v>0</v>
      </c>
      <c r="AD1087" s="269"/>
      <c r="AE1087" s="269" t="s">
        <v>3021</v>
      </c>
      <c r="AF1087"/>
      <c r="AG1087"/>
      <c r="AH1087"/>
      <c r="AI1087"/>
    </row>
    <row r="1088" spans="1:35" ht="33.75" x14ac:dyDescent="0.25">
      <c r="A1088" s="303" t="s">
        <v>4251</v>
      </c>
      <c r="B1088" s="303" t="s">
        <v>2415</v>
      </c>
      <c r="C1088" s="303" t="s">
        <v>2416</v>
      </c>
      <c r="D1088" s="303" t="s">
        <v>2646</v>
      </c>
      <c r="E1088" s="304" t="s">
        <v>4664</v>
      </c>
      <c r="F1088" s="304" t="s">
        <v>457</v>
      </c>
      <c r="G1088" s="304" t="s">
        <v>597</v>
      </c>
      <c r="H1088" s="304" t="s">
        <v>598</v>
      </c>
      <c r="I1088" s="303" t="s">
        <v>599</v>
      </c>
      <c r="J1088" s="305" t="s">
        <v>3020</v>
      </c>
      <c r="K1088" s="306">
        <v>2072919</v>
      </c>
      <c r="L1088" s="268" t="s">
        <v>563</v>
      </c>
      <c r="M1088" s="268"/>
      <c r="N1088" s="268"/>
      <c r="O1088" s="268"/>
      <c r="P1088" s="270"/>
      <c r="Q1088" s="270"/>
      <c r="R1088" s="270"/>
      <c r="S1088" s="271"/>
      <c r="T1088" s="270" t="s">
        <v>600</v>
      </c>
      <c r="U1088" s="272" t="s">
        <v>3020</v>
      </c>
      <c r="V1088" s="268" t="s">
        <v>602</v>
      </c>
      <c r="W1088" s="272"/>
      <c r="X1088" s="273">
        <v>2072919</v>
      </c>
      <c r="Y1088" s="273">
        <v>2072919</v>
      </c>
      <c r="Z1088" s="273">
        <v>0</v>
      </c>
      <c r="AA1088" s="273">
        <v>0</v>
      </c>
      <c r="AB1088" s="274">
        <v>2072919</v>
      </c>
      <c r="AC1088" s="274">
        <v>0</v>
      </c>
      <c r="AD1088" s="269"/>
      <c r="AE1088" s="269" t="s">
        <v>3021</v>
      </c>
      <c r="AF1088"/>
      <c r="AG1088"/>
      <c r="AH1088"/>
      <c r="AI1088"/>
    </row>
    <row r="1089" spans="1:35" ht="33.75" x14ac:dyDescent="0.25">
      <c r="A1089" s="303" t="s">
        <v>4253</v>
      </c>
      <c r="B1089" s="303" t="s">
        <v>2415</v>
      </c>
      <c r="C1089" s="303" t="s">
        <v>2416</v>
      </c>
      <c r="D1089" s="303" t="s">
        <v>2646</v>
      </c>
      <c r="E1089" s="304" t="s">
        <v>4666</v>
      </c>
      <c r="F1089" s="304" t="s">
        <v>457</v>
      </c>
      <c r="G1089" s="304" t="s">
        <v>597</v>
      </c>
      <c r="H1089" s="304" t="s">
        <v>598</v>
      </c>
      <c r="I1089" s="303" t="s">
        <v>599</v>
      </c>
      <c r="J1089" s="305" t="s">
        <v>3020</v>
      </c>
      <c r="K1089" s="306">
        <v>2072919</v>
      </c>
      <c r="L1089" s="268" t="s">
        <v>563</v>
      </c>
      <c r="M1089" s="268"/>
      <c r="N1089" s="268"/>
      <c r="O1089" s="268"/>
      <c r="P1089" s="270"/>
      <c r="Q1089" s="270"/>
      <c r="R1089" s="270"/>
      <c r="S1089" s="271"/>
      <c r="T1089" s="270" t="s">
        <v>600</v>
      </c>
      <c r="U1089" s="272" t="s">
        <v>3020</v>
      </c>
      <c r="V1089" s="268" t="s">
        <v>602</v>
      </c>
      <c r="W1089" s="272"/>
      <c r="X1089" s="273">
        <v>2072919</v>
      </c>
      <c r="Y1089" s="273">
        <v>2072919</v>
      </c>
      <c r="Z1089" s="273">
        <v>0</v>
      </c>
      <c r="AA1089" s="273">
        <v>0</v>
      </c>
      <c r="AB1089" s="274">
        <v>2072919</v>
      </c>
      <c r="AC1089" s="274">
        <v>0</v>
      </c>
      <c r="AD1089" s="269"/>
      <c r="AE1089" s="269" t="s">
        <v>3021</v>
      </c>
      <c r="AF1089"/>
      <c r="AG1089"/>
      <c r="AH1089"/>
      <c r="AI1089"/>
    </row>
    <row r="1090" spans="1:35" ht="33.75" x14ac:dyDescent="0.25">
      <c r="A1090" s="303" t="s">
        <v>4255</v>
      </c>
      <c r="B1090" s="303" t="s">
        <v>2415</v>
      </c>
      <c r="C1090" s="303" t="s">
        <v>2416</v>
      </c>
      <c r="D1090" s="303" t="s">
        <v>2646</v>
      </c>
      <c r="E1090" s="304" t="s">
        <v>4668</v>
      </c>
      <c r="F1090" s="304" t="s">
        <v>457</v>
      </c>
      <c r="G1090" s="304" t="s">
        <v>597</v>
      </c>
      <c r="H1090" s="304" t="s">
        <v>598</v>
      </c>
      <c r="I1090" s="303" t="s">
        <v>599</v>
      </c>
      <c r="J1090" s="305" t="s">
        <v>3020</v>
      </c>
      <c r="K1090" s="306">
        <v>2072919</v>
      </c>
      <c r="L1090" s="268" t="s">
        <v>563</v>
      </c>
      <c r="M1090" s="268"/>
      <c r="N1090" s="268"/>
      <c r="O1090" s="268"/>
      <c r="P1090" s="270"/>
      <c r="Q1090" s="270"/>
      <c r="R1090" s="270"/>
      <c r="S1090" s="271"/>
      <c r="T1090" s="270" t="s">
        <v>600</v>
      </c>
      <c r="U1090" s="272" t="s">
        <v>3020</v>
      </c>
      <c r="V1090" s="268" t="s">
        <v>602</v>
      </c>
      <c r="W1090" s="272"/>
      <c r="X1090" s="273">
        <v>2072919</v>
      </c>
      <c r="Y1090" s="273">
        <v>2072919</v>
      </c>
      <c r="Z1090" s="273">
        <v>0</v>
      </c>
      <c r="AA1090" s="273">
        <v>0</v>
      </c>
      <c r="AB1090" s="274">
        <v>2072919</v>
      </c>
      <c r="AC1090" s="274">
        <v>0</v>
      </c>
      <c r="AD1090" s="269"/>
      <c r="AE1090" s="269" t="s">
        <v>3021</v>
      </c>
      <c r="AF1090"/>
      <c r="AG1090"/>
      <c r="AH1090"/>
      <c r="AI1090"/>
    </row>
    <row r="1091" spans="1:35" ht="33.75" x14ac:dyDescent="0.25">
      <c r="A1091" s="303" t="s">
        <v>4257</v>
      </c>
      <c r="B1091" s="303" t="s">
        <v>2415</v>
      </c>
      <c r="C1091" s="303" t="s">
        <v>2416</v>
      </c>
      <c r="D1091" s="303" t="s">
        <v>2646</v>
      </c>
      <c r="E1091" s="304" t="s">
        <v>4670</v>
      </c>
      <c r="F1091" s="304" t="s">
        <v>457</v>
      </c>
      <c r="G1091" s="304" t="s">
        <v>597</v>
      </c>
      <c r="H1091" s="304" t="s">
        <v>598</v>
      </c>
      <c r="I1091" s="303" t="s">
        <v>599</v>
      </c>
      <c r="J1091" s="305" t="s">
        <v>3020</v>
      </c>
      <c r="K1091" s="306">
        <v>2072919</v>
      </c>
      <c r="L1091" s="268" t="s">
        <v>563</v>
      </c>
      <c r="M1091" s="268"/>
      <c r="N1091" s="268"/>
      <c r="O1091" s="268"/>
      <c r="P1091" s="270"/>
      <c r="Q1091" s="270"/>
      <c r="R1091" s="270"/>
      <c r="S1091" s="271"/>
      <c r="T1091" s="270" t="s">
        <v>600</v>
      </c>
      <c r="U1091" s="272" t="s">
        <v>3020</v>
      </c>
      <c r="V1091" s="268" t="s">
        <v>602</v>
      </c>
      <c r="W1091" s="272"/>
      <c r="X1091" s="273">
        <v>2072919</v>
      </c>
      <c r="Y1091" s="273">
        <v>2072919</v>
      </c>
      <c r="Z1091" s="273">
        <v>0</v>
      </c>
      <c r="AA1091" s="273">
        <v>0</v>
      </c>
      <c r="AB1091" s="274">
        <v>2072919</v>
      </c>
      <c r="AC1091" s="274">
        <v>0</v>
      </c>
      <c r="AD1091" s="269"/>
      <c r="AE1091" s="269" t="s">
        <v>3021</v>
      </c>
      <c r="AF1091"/>
      <c r="AG1091"/>
      <c r="AH1091"/>
      <c r="AI1091"/>
    </row>
    <row r="1092" spans="1:35" ht="33.75" x14ac:dyDescent="0.25">
      <c r="A1092" s="303" t="s">
        <v>4259</v>
      </c>
      <c r="B1092" s="303" t="s">
        <v>2415</v>
      </c>
      <c r="C1092" s="303" t="s">
        <v>2416</v>
      </c>
      <c r="D1092" s="303" t="s">
        <v>2646</v>
      </c>
      <c r="E1092" s="304" t="s">
        <v>4672</v>
      </c>
      <c r="F1092" s="304" t="s">
        <v>457</v>
      </c>
      <c r="G1092" s="304" t="s">
        <v>597</v>
      </c>
      <c r="H1092" s="304" t="s">
        <v>598</v>
      </c>
      <c r="I1092" s="303" t="s">
        <v>599</v>
      </c>
      <c r="J1092" s="305" t="s">
        <v>3020</v>
      </c>
      <c r="K1092" s="306">
        <v>2072919</v>
      </c>
      <c r="L1092" s="268" t="s">
        <v>563</v>
      </c>
      <c r="M1092" s="268"/>
      <c r="N1092" s="268"/>
      <c r="O1092" s="268"/>
      <c r="P1092" s="270"/>
      <c r="Q1092" s="270"/>
      <c r="R1092" s="270"/>
      <c r="S1092" s="271"/>
      <c r="T1092" s="270" t="s">
        <v>600</v>
      </c>
      <c r="U1092" s="272" t="s">
        <v>3020</v>
      </c>
      <c r="V1092" s="268" t="s">
        <v>602</v>
      </c>
      <c r="W1092" s="272"/>
      <c r="X1092" s="273">
        <v>2072919</v>
      </c>
      <c r="Y1092" s="273">
        <v>2072919</v>
      </c>
      <c r="Z1092" s="273">
        <v>0</v>
      </c>
      <c r="AA1092" s="273">
        <v>0</v>
      </c>
      <c r="AB1092" s="274">
        <v>2072919</v>
      </c>
      <c r="AC1092" s="274">
        <v>0</v>
      </c>
      <c r="AD1092" s="269"/>
      <c r="AE1092" s="269" t="s">
        <v>3021</v>
      </c>
      <c r="AF1092"/>
      <c r="AG1092"/>
      <c r="AH1092"/>
      <c r="AI1092"/>
    </row>
    <row r="1093" spans="1:35" ht="33.75" x14ac:dyDescent="0.25">
      <c r="A1093" s="303" t="s">
        <v>4261</v>
      </c>
      <c r="B1093" s="303" t="s">
        <v>2415</v>
      </c>
      <c r="C1093" s="303" t="s">
        <v>2416</v>
      </c>
      <c r="D1093" s="303" t="s">
        <v>2646</v>
      </c>
      <c r="E1093" s="304" t="s">
        <v>4674</v>
      </c>
      <c r="F1093" s="304" t="s">
        <v>457</v>
      </c>
      <c r="G1093" s="304" t="s">
        <v>597</v>
      </c>
      <c r="H1093" s="304" t="s">
        <v>598</v>
      </c>
      <c r="I1093" s="303" t="s">
        <v>599</v>
      </c>
      <c r="J1093" s="305" t="s">
        <v>3020</v>
      </c>
      <c r="K1093" s="306">
        <v>2072919</v>
      </c>
      <c r="L1093" s="268" t="s">
        <v>563</v>
      </c>
      <c r="M1093" s="268"/>
      <c r="N1093" s="268"/>
      <c r="O1093" s="268"/>
      <c r="P1093" s="270"/>
      <c r="Q1093" s="270"/>
      <c r="R1093" s="270"/>
      <c r="S1093" s="271"/>
      <c r="T1093" s="270" t="s">
        <v>600</v>
      </c>
      <c r="U1093" s="272" t="s">
        <v>3020</v>
      </c>
      <c r="V1093" s="268" t="s">
        <v>602</v>
      </c>
      <c r="W1093" s="272"/>
      <c r="X1093" s="273">
        <v>2072919</v>
      </c>
      <c r="Y1093" s="273">
        <v>2072919</v>
      </c>
      <c r="Z1093" s="273">
        <v>0</v>
      </c>
      <c r="AA1093" s="273">
        <v>0</v>
      </c>
      <c r="AB1093" s="274">
        <v>2072919</v>
      </c>
      <c r="AC1093" s="274">
        <v>0</v>
      </c>
      <c r="AD1093" s="269"/>
      <c r="AE1093" s="269" t="s">
        <v>3021</v>
      </c>
      <c r="AF1093"/>
      <c r="AG1093"/>
      <c r="AH1093"/>
      <c r="AI1093"/>
    </row>
    <row r="1094" spans="1:35" ht="33.75" x14ac:dyDescent="0.25">
      <c r="A1094" s="303" t="s">
        <v>4263</v>
      </c>
      <c r="B1094" s="303" t="s">
        <v>2415</v>
      </c>
      <c r="C1094" s="303" t="s">
        <v>2416</v>
      </c>
      <c r="D1094" s="303" t="s">
        <v>2646</v>
      </c>
      <c r="E1094" s="304" t="s">
        <v>4676</v>
      </c>
      <c r="F1094" s="304" t="s">
        <v>457</v>
      </c>
      <c r="G1094" s="304" t="s">
        <v>597</v>
      </c>
      <c r="H1094" s="304" t="s">
        <v>598</v>
      </c>
      <c r="I1094" s="303" t="s">
        <v>599</v>
      </c>
      <c r="J1094" s="305" t="s">
        <v>3020</v>
      </c>
      <c r="K1094" s="306">
        <v>2072919</v>
      </c>
      <c r="L1094" s="268" t="s">
        <v>563</v>
      </c>
      <c r="M1094" s="268"/>
      <c r="N1094" s="268"/>
      <c r="O1094" s="268"/>
      <c r="P1094" s="270"/>
      <c r="Q1094" s="270"/>
      <c r="R1094" s="270"/>
      <c r="S1094" s="271"/>
      <c r="T1094" s="270" t="s">
        <v>600</v>
      </c>
      <c r="U1094" s="272" t="s">
        <v>3020</v>
      </c>
      <c r="V1094" s="268" t="s">
        <v>602</v>
      </c>
      <c r="W1094" s="272"/>
      <c r="X1094" s="273">
        <v>2072919</v>
      </c>
      <c r="Y1094" s="273">
        <v>2072919</v>
      </c>
      <c r="Z1094" s="273">
        <v>0</v>
      </c>
      <c r="AA1094" s="273">
        <v>0</v>
      </c>
      <c r="AB1094" s="274">
        <v>2072919</v>
      </c>
      <c r="AC1094" s="274">
        <v>0</v>
      </c>
      <c r="AD1094" s="269"/>
      <c r="AE1094" s="269" t="s">
        <v>3021</v>
      </c>
      <c r="AF1094"/>
      <c r="AG1094"/>
      <c r="AH1094"/>
      <c r="AI1094"/>
    </row>
    <row r="1095" spans="1:35" ht="33.75" x14ac:dyDescent="0.25">
      <c r="A1095" s="303" t="s">
        <v>4265</v>
      </c>
      <c r="B1095" s="303" t="s">
        <v>2415</v>
      </c>
      <c r="C1095" s="303" t="s">
        <v>2416</v>
      </c>
      <c r="D1095" s="303" t="s">
        <v>2646</v>
      </c>
      <c r="E1095" s="304" t="s">
        <v>4678</v>
      </c>
      <c r="F1095" s="304" t="s">
        <v>457</v>
      </c>
      <c r="G1095" s="304" t="s">
        <v>597</v>
      </c>
      <c r="H1095" s="304" t="s">
        <v>598</v>
      </c>
      <c r="I1095" s="303" t="s">
        <v>599</v>
      </c>
      <c r="J1095" s="305" t="s">
        <v>3020</v>
      </c>
      <c r="K1095" s="306">
        <v>2072919</v>
      </c>
      <c r="L1095" s="268" t="s">
        <v>563</v>
      </c>
      <c r="M1095" s="268"/>
      <c r="N1095" s="268"/>
      <c r="O1095" s="268"/>
      <c r="P1095" s="270"/>
      <c r="Q1095" s="270"/>
      <c r="R1095" s="270"/>
      <c r="S1095" s="271"/>
      <c r="T1095" s="270" t="s">
        <v>600</v>
      </c>
      <c r="U1095" s="272" t="s">
        <v>3020</v>
      </c>
      <c r="V1095" s="268" t="s">
        <v>602</v>
      </c>
      <c r="W1095" s="272"/>
      <c r="X1095" s="273">
        <v>2072919</v>
      </c>
      <c r="Y1095" s="273">
        <v>2072919</v>
      </c>
      <c r="Z1095" s="273">
        <v>0</v>
      </c>
      <c r="AA1095" s="273">
        <v>0</v>
      </c>
      <c r="AB1095" s="274">
        <v>2072919</v>
      </c>
      <c r="AC1095" s="274">
        <v>0</v>
      </c>
      <c r="AD1095" s="269"/>
      <c r="AE1095" s="269" t="s">
        <v>3021</v>
      </c>
      <c r="AF1095"/>
      <c r="AG1095"/>
      <c r="AH1095"/>
      <c r="AI1095"/>
    </row>
    <row r="1096" spans="1:35" ht="33.75" x14ac:dyDescent="0.25">
      <c r="A1096" s="303" t="s">
        <v>4267</v>
      </c>
      <c r="B1096" s="303" t="s">
        <v>2415</v>
      </c>
      <c r="C1096" s="303" t="s">
        <v>2416</v>
      </c>
      <c r="D1096" s="303" t="s">
        <v>2646</v>
      </c>
      <c r="E1096" s="304" t="s">
        <v>4680</v>
      </c>
      <c r="F1096" s="304" t="s">
        <v>457</v>
      </c>
      <c r="G1096" s="304" t="s">
        <v>597</v>
      </c>
      <c r="H1096" s="304" t="s">
        <v>598</v>
      </c>
      <c r="I1096" s="303" t="s">
        <v>599</v>
      </c>
      <c r="J1096" s="305" t="s">
        <v>3020</v>
      </c>
      <c r="K1096" s="306">
        <v>2072919</v>
      </c>
      <c r="L1096" s="268" t="s">
        <v>563</v>
      </c>
      <c r="M1096" s="268"/>
      <c r="N1096" s="268"/>
      <c r="O1096" s="268"/>
      <c r="P1096" s="270"/>
      <c r="Q1096" s="270"/>
      <c r="R1096" s="270"/>
      <c r="S1096" s="271"/>
      <c r="T1096" s="270" t="s">
        <v>600</v>
      </c>
      <c r="U1096" s="272" t="s">
        <v>3020</v>
      </c>
      <c r="V1096" s="268" t="s">
        <v>602</v>
      </c>
      <c r="W1096" s="272"/>
      <c r="X1096" s="273">
        <v>2072919</v>
      </c>
      <c r="Y1096" s="273">
        <v>2072919</v>
      </c>
      <c r="Z1096" s="273">
        <v>0</v>
      </c>
      <c r="AA1096" s="273">
        <v>0</v>
      </c>
      <c r="AB1096" s="274">
        <v>2072919</v>
      </c>
      <c r="AC1096" s="274">
        <v>0</v>
      </c>
      <c r="AD1096" s="269"/>
      <c r="AE1096" s="269" t="s">
        <v>3021</v>
      </c>
      <c r="AF1096"/>
      <c r="AG1096"/>
      <c r="AH1096"/>
      <c r="AI1096"/>
    </row>
    <row r="1097" spans="1:35" ht="33.75" x14ac:dyDescent="0.25">
      <c r="A1097" s="303" t="s">
        <v>4269</v>
      </c>
      <c r="B1097" s="303" t="s">
        <v>2415</v>
      </c>
      <c r="C1097" s="303" t="s">
        <v>2416</v>
      </c>
      <c r="D1097" s="303" t="s">
        <v>2646</v>
      </c>
      <c r="E1097" s="304" t="s">
        <v>4682</v>
      </c>
      <c r="F1097" s="304" t="s">
        <v>457</v>
      </c>
      <c r="G1097" s="304" t="s">
        <v>597</v>
      </c>
      <c r="H1097" s="304" t="s">
        <v>598</v>
      </c>
      <c r="I1097" s="303" t="s">
        <v>599</v>
      </c>
      <c r="J1097" s="305" t="s">
        <v>3020</v>
      </c>
      <c r="K1097" s="306">
        <v>2072919</v>
      </c>
      <c r="L1097" s="268" t="s">
        <v>563</v>
      </c>
      <c r="M1097" s="268"/>
      <c r="N1097" s="268"/>
      <c r="O1097" s="268"/>
      <c r="P1097" s="270"/>
      <c r="Q1097" s="270"/>
      <c r="R1097" s="270"/>
      <c r="S1097" s="271"/>
      <c r="T1097" s="270" t="s">
        <v>600</v>
      </c>
      <c r="U1097" s="272" t="s">
        <v>3020</v>
      </c>
      <c r="V1097" s="268" t="s">
        <v>602</v>
      </c>
      <c r="W1097" s="272"/>
      <c r="X1097" s="273">
        <v>2072919</v>
      </c>
      <c r="Y1097" s="273">
        <v>2072919</v>
      </c>
      <c r="Z1097" s="273">
        <v>0</v>
      </c>
      <c r="AA1097" s="273">
        <v>0</v>
      </c>
      <c r="AB1097" s="274">
        <v>2072919</v>
      </c>
      <c r="AC1097" s="274">
        <v>0</v>
      </c>
      <c r="AD1097" s="269"/>
      <c r="AE1097" s="269" t="s">
        <v>3021</v>
      </c>
      <c r="AF1097"/>
      <c r="AG1097"/>
      <c r="AH1097"/>
      <c r="AI1097"/>
    </row>
    <row r="1098" spans="1:35" ht="33.75" x14ac:dyDescent="0.25">
      <c r="A1098" s="303" t="s">
        <v>4271</v>
      </c>
      <c r="B1098" s="303" t="s">
        <v>2415</v>
      </c>
      <c r="C1098" s="303" t="s">
        <v>2416</v>
      </c>
      <c r="D1098" s="303" t="s">
        <v>2646</v>
      </c>
      <c r="E1098" s="304" t="s">
        <v>4684</v>
      </c>
      <c r="F1098" s="304" t="s">
        <v>457</v>
      </c>
      <c r="G1098" s="304" t="s">
        <v>597</v>
      </c>
      <c r="H1098" s="304" t="s">
        <v>598</v>
      </c>
      <c r="I1098" s="303" t="s">
        <v>599</v>
      </c>
      <c r="J1098" s="305" t="s">
        <v>3020</v>
      </c>
      <c r="K1098" s="306">
        <v>2072919</v>
      </c>
      <c r="L1098" s="268" t="s">
        <v>563</v>
      </c>
      <c r="M1098" s="268"/>
      <c r="N1098" s="268"/>
      <c r="O1098" s="268"/>
      <c r="P1098" s="270"/>
      <c r="Q1098" s="270"/>
      <c r="R1098" s="270"/>
      <c r="S1098" s="271"/>
      <c r="T1098" s="270" t="s">
        <v>600</v>
      </c>
      <c r="U1098" s="272" t="s">
        <v>3020</v>
      </c>
      <c r="V1098" s="268" t="s">
        <v>602</v>
      </c>
      <c r="W1098" s="272"/>
      <c r="X1098" s="273">
        <v>2072919</v>
      </c>
      <c r="Y1098" s="273">
        <v>2072919</v>
      </c>
      <c r="Z1098" s="273">
        <v>0</v>
      </c>
      <c r="AA1098" s="273">
        <v>0</v>
      </c>
      <c r="AB1098" s="274">
        <v>2072919</v>
      </c>
      <c r="AC1098" s="274">
        <v>0</v>
      </c>
      <c r="AD1098" s="269"/>
      <c r="AE1098" s="269" t="s">
        <v>3021</v>
      </c>
      <c r="AF1098"/>
      <c r="AG1098"/>
      <c r="AH1098"/>
      <c r="AI1098"/>
    </row>
    <row r="1099" spans="1:35" ht="33.75" x14ac:dyDescent="0.25">
      <c r="A1099" s="303" t="s">
        <v>4273</v>
      </c>
      <c r="B1099" s="303" t="s">
        <v>2415</v>
      </c>
      <c r="C1099" s="303" t="s">
        <v>2416</v>
      </c>
      <c r="D1099" s="303" t="s">
        <v>2646</v>
      </c>
      <c r="E1099" s="304" t="s">
        <v>4686</v>
      </c>
      <c r="F1099" s="304" t="s">
        <v>457</v>
      </c>
      <c r="G1099" s="304" t="s">
        <v>597</v>
      </c>
      <c r="H1099" s="304" t="s">
        <v>598</v>
      </c>
      <c r="I1099" s="303" t="s">
        <v>599</v>
      </c>
      <c r="J1099" s="305" t="s">
        <v>3020</v>
      </c>
      <c r="K1099" s="306">
        <v>2072919</v>
      </c>
      <c r="L1099" s="268" t="s">
        <v>563</v>
      </c>
      <c r="M1099" s="268"/>
      <c r="N1099" s="268"/>
      <c r="O1099" s="268"/>
      <c r="P1099" s="270"/>
      <c r="Q1099" s="270"/>
      <c r="R1099" s="270"/>
      <c r="S1099" s="271"/>
      <c r="T1099" s="270" t="s">
        <v>600</v>
      </c>
      <c r="U1099" s="272" t="s">
        <v>3020</v>
      </c>
      <c r="V1099" s="268" t="s">
        <v>602</v>
      </c>
      <c r="W1099" s="272"/>
      <c r="X1099" s="273">
        <v>2072919</v>
      </c>
      <c r="Y1099" s="273">
        <v>2072919</v>
      </c>
      <c r="Z1099" s="273">
        <v>0</v>
      </c>
      <c r="AA1099" s="273">
        <v>0</v>
      </c>
      <c r="AB1099" s="274">
        <v>2072919</v>
      </c>
      <c r="AC1099" s="274">
        <v>0</v>
      </c>
      <c r="AD1099" s="269"/>
      <c r="AE1099" s="269" t="s">
        <v>3021</v>
      </c>
      <c r="AF1099"/>
      <c r="AG1099"/>
      <c r="AH1099"/>
      <c r="AI1099"/>
    </row>
    <row r="1100" spans="1:35" ht="33.75" x14ac:dyDescent="0.25">
      <c r="A1100" s="303" t="s">
        <v>4275</v>
      </c>
      <c r="B1100" s="303" t="s">
        <v>2415</v>
      </c>
      <c r="C1100" s="303" t="s">
        <v>2416</v>
      </c>
      <c r="D1100" s="303" t="s">
        <v>2646</v>
      </c>
      <c r="E1100" s="304" t="s">
        <v>4688</v>
      </c>
      <c r="F1100" s="304" t="s">
        <v>457</v>
      </c>
      <c r="G1100" s="304" t="s">
        <v>597</v>
      </c>
      <c r="H1100" s="304" t="s">
        <v>598</v>
      </c>
      <c r="I1100" s="303" t="s">
        <v>599</v>
      </c>
      <c r="J1100" s="305" t="s">
        <v>3020</v>
      </c>
      <c r="K1100" s="306">
        <v>2072919</v>
      </c>
      <c r="L1100" s="268" t="s">
        <v>563</v>
      </c>
      <c r="M1100" s="268"/>
      <c r="N1100" s="268"/>
      <c r="O1100" s="268"/>
      <c r="P1100" s="270"/>
      <c r="Q1100" s="270"/>
      <c r="R1100" s="270"/>
      <c r="S1100" s="271"/>
      <c r="T1100" s="270" t="s">
        <v>600</v>
      </c>
      <c r="U1100" s="272" t="s">
        <v>3020</v>
      </c>
      <c r="V1100" s="268" t="s">
        <v>602</v>
      </c>
      <c r="W1100" s="272"/>
      <c r="X1100" s="273">
        <v>2072919</v>
      </c>
      <c r="Y1100" s="273">
        <v>2072919</v>
      </c>
      <c r="Z1100" s="273">
        <v>0</v>
      </c>
      <c r="AA1100" s="273">
        <v>0</v>
      </c>
      <c r="AB1100" s="274">
        <v>2072919</v>
      </c>
      <c r="AC1100" s="274">
        <v>0</v>
      </c>
      <c r="AD1100" s="269"/>
      <c r="AE1100" s="269" t="s">
        <v>3021</v>
      </c>
      <c r="AF1100"/>
      <c r="AG1100"/>
      <c r="AH1100"/>
      <c r="AI1100"/>
    </row>
    <row r="1101" spans="1:35" ht="33.75" x14ac:dyDescent="0.25">
      <c r="A1101" s="303" t="s">
        <v>4277</v>
      </c>
      <c r="B1101" s="303" t="s">
        <v>2415</v>
      </c>
      <c r="C1101" s="303" t="s">
        <v>2416</v>
      </c>
      <c r="D1101" s="303" t="s">
        <v>2646</v>
      </c>
      <c r="E1101" s="304" t="s">
        <v>4690</v>
      </c>
      <c r="F1101" s="304" t="s">
        <v>457</v>
      </c>
      <c r="G1101" s="304" t="s">
        <v>597</v>
      </c>
      <c r="H1101" s="304" t="s">
        <v>598</v>
      </c>
      <c r="I1101" s="303" t="s">
        <v>599</v>
      </c>
      <c r="J1101" s="305" t="s">
        <v>3020</v>
      </c>
      <c r="K1101" s="306">
        <v>2072919</v>
      </c>
      <c r="L1101" s="268" t="s">
        <v>563</v>
      </c>
      <c r="M1101" s="268"/>
      <c r="N1101" s="268"/>
      <c r="O1101" s="268"/>
      <c r="P1101" s="270"/>
      <c r="Q1101" s="270"/>
      <c r="R1101" s="270"/>
      <c r="S1101" s="271"/>
      <c r="T1101" s="270" t="s">
        <v>600</v>
      </c>
      <c r="U1101" s="272" t="s">
        <v>3020</v>
      </c>
      <c r="V1101" s="268" t="s">
        <v>602</v>
      </c>
      <c r="W1101" s="272"/>
      <c r="X1101" s="273">
        <v>2072919</v>
      </c>
      <c r="Y1101" s="273">
        <v>2072919</v>
      </c>
      <c r="Z1101" s="273">
        <v>0</v>
      </c>
      <c r="AA1101" s="273">
        <v>0</v>
      </c>
      <c r="AB1101" s="274">
        <v>2072919</v>
      </c>
      <c r="AC1101" s="274">
        <v>0</v>
      </c>
      <c r="AD1101" s="269"/>
      <c r="AE1101" s="269" t="s">
        <v>3021</v>
      </c>
      <c r="AF1101"/>
      <c r="AG1101"/>
      <c r="AH1101"/>
      <c r="AI1101"/>
    </row>
    <row r="1102" spans="1:35" ht="33.75" x14ac:dyDescent="0.25">
      <c r="A1102" s="303" t="s">
        <v>4279</v>
      </c>
      <c r="B1102" s="303" t="s">
        <v>2415</v>
      </c>
      <c r="C1102" s="303" t="s">
        <v>2416</v>
      </c>
      <c r="D1102" s="303" t="s">
        <v>2646</v>
      </c>
      <c r="E1102" s="304" t="s">
        <v>4692</v>
      </c>
      <c r="F1102" s="304" t="s">
        <v>457</v>
      </c>
      <c r="G1102" s="304" t="s">
        <v>597</v>
      </c>
      <c r="H1102" s="304" t="s">
        <v>598</v>
      </c>
      <c r="I1102" s="303" t="s">
        <v>599</v>
      </c>
      <c r="J1102" s="305" t="s">
        <v>3020</v>
      </c>
      <c r="K1102" s="306">
        <v>2072919</v>
      </c>
      <c r="L1102" s="268" t="s">
        <v>563</v>
      </c>
      <c r="M1102" s="268"/>
      <c r="N1102" s="268"/>
      <c r="O1102" s="268"/>
      <c r="P1102" s="270"/>
      <c r="Q1102" s="270"/>
      <c r="R1102" s="270"/>
      <c r="S1102" s="271"/>
      <c r="T1102" s="270" t="s">
        <v>600</v>
      </c>
      <c r="U1102" s="272" t="s">
        <v>3020</v>
      </c>
      <c r="V1102" s="268" t="s">
        <v>602</v>
      </c>
      <c r="W1102" s="272"/>
      <c r="X1102" s="273">
        <v>2072919</v>
      </c>
      <c r="Y1102" s="273">
        <v>2072919</v>
      </c>
      <c r="Z1102" s="273">
        <v>0</v>
      </c>
      <c r="AA1102" s="273">
        <v>0</v>
      </c>
      <c r="AB1102" s="274">
        <v>2072919</v>
      </c>
      <c r="AC1102" s="274">
        <v>0</v>
      </c>
      <c r="AD1102" s="269"/>
      <c r="AE1102" s="269" t="s">
        <v>3021</v>
      </c>
      <c r="AF1102"/>
      <c r="AG1102"/>
      <c r="AH1102"/>
      <c r="AI1102"/>
    </row>
    <row r="1103" spans="1:35" ht="33.75" x14ac:dyDescent="0.25">
      <c r="A1103" s="303" t="s">
        <v>4281</v>
      </c>
      <c r="B1103" s="303" t="s">
        <v>2415</v>
      </c>
      <c r="C1103" s="303" t="s">
        <v>2416</v>
      </c>
      <c r="D1103" s="303" t="s">
        <v>2646</v>
      </c>
      <c r="E1103" s="304" t="s">
        <v>4694</v>
      </c>
      <c r="F1103" s="304" t="s">
        <v>457</v>
      </c>
      <c r="G1103" s="304" t="s">
        <v>597</v>
      </c>
      <c r="H1103" s="304" t="s">
        <v>598</v>
      </c>
      <c r="I1103" s="303" t="s">
        <v>599</v>
      </c>
      <c r="J1103" s="305" t="s">
        <v>3020</v>
      </c>
      <c r="K1103" s="306">
        <v>2072919</v>
      </c>
      <c r="L1103" s="268" t="s">
        <v>563</v>
      </c>
      <c r="M1103" s="268"/>
      <c r="N1103" s="268"/>
      <c r="O1103" s="268"/>
      <c r="P1103" s="270"/>
      <c r="Q1103" s="270"/>
      <c r="R1103" s="270"/>
      <c r="S1103" s="271"/>
      <c r="T1103" s="270" t="s">
        <v>600</v>
      </c>
      <c r="U1103" s="272" t="s">
        <v>3020</v>
      </c>
      <c r="V1103" s="268" t="s">
        <v>602</v>
      </c>
      <c r="W1103" s="272"/>
      <c r="X1103" s="273">
        <v>2072919</v>
      </c>
      <c r="Y1103" s="273">
        <v>2072919</v>
      </c>
      <c r="Z1103" s="273">
        <v>0</v>
      </c>
      <c r="AA1103" s="273">
        <v>0</v>
      </c>
      <c r="AB1103" s="274">
        <v>2072919</v>
      </c>
      <c r="AC1103" s="274">
        <v>0</v>
      </c>
      <c r="AD1103" s="269"/>
      <c r="AE1103" s="269" t="s">
        <v>3021</v>
      </c>
      <c r="AF1103"/>
      <c r="AG1103"/>
      <c r="AH1103"/>
      <c r="AI1103"/>
    </row>
    <row r="1104" spans="1:35" ht="33.75" x14ac:dyDescent="0.25">
      <c r="A1104" s="303" t="s">
        <v>4283</v>
      </c>
      <c r="B1104" s="303" t="s">
        <v>2415</v>
      </c>
      <c r="C1104" s="303" t="s">
        <v>2416</v>
      </c>
      <c r="D1104" s="303" t="s">
        <v>2646</v>
      </c>
      <c r="E1104" s="304" t="s">
        <v>4696</v>
      </c>
      <c r="F1104" s="304" t="s">
        <v>457</v>
      </c>
      <c r="G1104" s="304" t="s">
        <v>597</v>
      </c>
      <c r="H1104" s="304" t="s">
        <v>598</v>
      </c>
      <c r="I1104" s="303" t="s">
        <v>599</v>
      </c>
      <c r="J1104" s="305" t="s">
        <v>3020</v>
      </c>
      <c r="K1104" s="306">
        <v>2072919</v>
      </c>
      <c r="L1104" s="268" t="s">
        <v>563</v>
      </c>
      <c r="M1104" s="268"/>
      <c r="N1104" s="268"/>
      <c r="O1104" s="268"/>
      <c r="P1104" s="270"/>
      <c r="Q1104" s="270"/>
      <c r="R1104" s="270"/>
      <c r="S1104" s="271"/>
      <c r="T1104" s="270" t="s">
        <v>600</v>
      </c>
      <c r="U1104" s="272" t="s">
        <v>3020</v>
      </c>
      <c r="V1104" s="268" t="s">
        <v>602</v>
      </c>
      <c r="W1104" s="272"/>
      <c r="X1104" s="273">
        <v>2072919</v>
      </c>
      <c r="Y1104" s="273">
        <v>2072919</v>
      </c>
      <c r="Z1104" s="273">
        <v>0</v>
      </c>
      <c r="AA1104" s="273">
        <v>0</v>
      </c>
      <c r="AB1104" s="274">
        <v>2072919</v>
      </c>
      <c r="AC1104" s="274">
        <v>0</v>
      </c>
      <c r="AD1104" s="269"/>
      <c r="AE1104" s="269" t="s">
        <v>3021</v>
      </c>
      <c r="AF1104"/>
      <c r="AG1104"/>
      <c r="AH1104"/>
      <c r="AI1104"/>
    </row>
    <row r="1105" spans="1:35" ht="33.75" x14ac:dyDescent="0.25">
      <c r="A1105" s="303" t="s">
        <v>4285</v>
      </c>
      <c r="B1105" s="303" t="s">
        <v>2415</v>
      </c>
      <c r="C1105" s="303" t="s">
        <v>2416</v>
      </c>
      <c r="D1105" s="303" t="s">
        <v>2646</v>
      </c>
      <c r="E1105" s="304" t="s">
        <v>4698</v>
      </c>
      <c r="F1105" s="304" t="s">
        <v>457</v>
      </c>
      <c r="G1105" s="304" t="s">
        <v>597</v>
      </c>
      <c r="H1105" s="304" t="s">
        <v>598</v>
      </c>
      <c r="I1105" s="303" t="s">
        <v>599</v>
      </c>
      <c r="J1105" s="305" t="s">
        <v>3020</v>
      </c>
      <c r="K1105" s="306">
        <v>2072919</v>
      </c>
      <c r="L1105" s="268" t="s">
        <v>563</v>
      </c>
      <c r="M1105" s="268"/>
      <c r="N1105" s="268"/>
      <c r="O1105" s="268"/>
      <c r="P1105" s="270"/>
      <c r="Q1105" s="270"/>
      <c r="R1105" s="270"/>
      <c r="S1105" s="271"/>
      <c r="T1105" s="270" t="s">
        <v>600</v>
      </c>
      <c r="U1105" s="272" t="s">
        <v>3020</v>
      </c>
      <c r="V1105" s="268" t="s">
        <v>602</v>
      </c>
      <c r="W1105" s="272"/>
      <c r="X1105" s="273">
        <v>2072919</v>
      </c>
      <c r="Y1105" s="273">
        <v>2072919</v>
      </c>
      <c r="Z1105" s="273">
        <v>0</v>
      </c>
      <c r="AA1105" s="273">
        <v>0</v>
      </c>
      <c r="AB1105" s="274">
        <v>2072919</v>
      </c>
      <c r="AC1105" s="274">
        <v>0</v>
      </c>
      <c r="AD1105" s="269"/>
      <c r="AE1105" s="269" t="s">
        <v>3021</v>
      </c>
      <c r="AF1105"/>
      <c r="AG1105"/>
      <c r="AH1105"/>
      <c r="AI1105"/>
    </row>
    <row r="1106" spans="1:35" ht="33.75" x14ac:dyDescent="0.25">
      <c r="A1106" s="303" t="s">
        <v>4287</v>
      </c>
      <c r="B1106" s="303" t="s">
        <v>2415</v>
      </c>
      <c r="C1106" s="303" t="s">
        <v>2416</v>
      </c>
      <c r="D1106" s="303" t="s">
        <v>2646</v>
      </c>
      <c r="E1106" s="304" t="s">
        <v>4700</v>
      </c>
      <c r="F1106" s="304" t="s">
        <v>457</v>
      </c>
      <c r="G1106" s="304" t="s">
        <v>597</v>
      </c>
      <c r="H1106" s="304" t="s">
        <v>598</v>
      </c>
      <c r="I1106" s="303" t="s">
        <v>599</v>
      </c>
      <c r="J1106" s="305" t="s">
        <v>3020</v>
      </c>
      <c r="K1106" s="306">
        <v>2072919</v>
      </c>
      <c r="L1106" s="268" t="s">
        <v>563</v>
      </c>
      <c r="M1106" s="268"/>
      <c r="N1106" s="268"/>
      <c r="O1106" s="268"/>
      <c r="P1106" s="270"/>
      <c r="Q1106" s="270"/>
      <c r="R1106" s="270"/>
      <c r="S1106" s="271"/>
      <c r="T1106" s="270" t="s">
        <v>600</v>
      </c>
      <c r="U1106" s="272" t="s">
        <v>3020</v>
      </c>
      <c r="V1106" s="268" t="s">
        <v>602</v>
      </c>
      <c r="W1106" s="272"/>
      <c r="X1106" s="273">
        <v>2072919</v>
      </c>
      <c r="Y1106" s="273">
        <v>2072919</v>
      </c>
      <c r="Z1106" s="273">
        <v>0</v>
      </c>
      <c r="AA1106" s="273">
        <v>0</v>
      </c>
      <c r="AB1106" s="274">
        <v>2072919</v>
      </c>
      <c r="AC1106" s="274">
        <v>0</v>
      </c>
      <c r="AD1106" s="269"/>
      <c r="AE1106" s="269" t="s">
        <v>3021</v>
      </c>
      <c r="AF1106"/>
      <c r="AG1106"/>
      <c r="AH1106"/>
      <c r="AI1106"/>
    </row>
    <row r="1107" spans="1:35" ht="33.75" x14ac:dyDescent="0.25">
      <c r="A1107" s="303" t="s">
        <v>4289</v>
      </c>
      <c r="B1107" s="303" t="s">
        <v>2415</v>
      </c>
      <c r="C1107" s="303" t="s">
        <v>2416</v>
      </c>
      <c r="D1107" s="303" t="s">
        <v>2646</v>
      </c>
      <c r="E1107" s="304" t="s">
        <v>4702</v>
      </c>
      <c r="F1107" s="304" t="s">
        <v>457</v>
      </c>
      <c r="G1107" s="304" t="s">
        <v>597</v>
      </c>
      <c r="H1107" s="304" t="s">
        <v>598</v>
      </c>
      <c r="I1107" s="303" t="s">
        <v>599</v>
      </c>
      <c r="J1107" s="305" t="s">
        <v>3020</v>
      </c>
      <c r="K1107" s="306">
        <v>2072919</v>
      </c>
      <c r="L1107" s="268" t="s">
        <v>563</v>
      </c>
      <c r="M1107" s="268"/>
      <c r="N1107" s="268"/>
      <c r="O1107" s="268"/>
      <c r="P1107" s="270"/>
      <c r="Q1107" s="270"/>
      <c r="R1107" s="270"/>
      <c r="S1107" s="271"/>
      <c r="T1107" s="270" t="s">
        <v>600</v>
      </c>
      <c r="U1107" s="272" t="s">
        <v>3020</v>
      </c>
      <c r="V1107" s="268" t="s">
        <v>602</v>
      </c>
      <c r="W1107" s="272"/>
      <c r="X1107" s="273">
        <v>2072919</v>
      </c>
      <c r="Y1107" s="273">
        <v>2072919</v>
      </c>
      <c r="Z1107" s="273">
        <v>0</v>
      </c>
      <c r="AA1107" s="273">
        <v>0</v>
      </c>
      <c r="AB1107" s="274">
        <v>2072919</v>
      </c>
      <c r="AC1107" s="274">
        <v>0</v>
      </c>
      <c r="AD1107" s="269"/>
      <c r="AE1107" s="269" t="s">
        <v>3021</v>
      </c>
      <c r="AF1107"/>
      <c r="AG1107"/>
      <c r="AH1107"/>
      <c r="AI1107"/>
    </row>
    <row r="1108" spans="1:35" ht="33.75" x14ac:dyDescent="0.25">
      <c r="A1108" s="303" t="s">
        <v>4291</v>
      </c>
      <c r="B1108" s="303" t="s">
        <v>2415</v>
      </c>
      <c r="C1108" s="303" t="s">
        <v>2416</v>
      </c>
      <c r="D1108" s="303" t="s">
        <v>2646</v>
      </c>
      <c r="E1108" s="304" t="s">
        <v>4704</v>
      </c>
      <c r="F1108" s="304" t="s">
        <v>457</v>
      </c>
      <c r="G1108" s="304" t="s">
        <v>597</v>
      </c>
      <c r="H1108" s="304" t="s">
        <v>598</v>
      </c>
      <c r="I1108" s="303" t="s">
        <v>599</v>
      </c>
      <c r="J1108" s="305" t="s">
        <v>3020</v>
      </c>
      <c r="K1108" s="306">
        <v>2072919</v>
      </c>
      <c r="L1108" s="268" t="s">
        <v>563</v>
      </c>
      <c r="M1108" s="268"/>
      <c r="N1108" s="268"/>
      <c r="O1108" s="268"/>
      <c r="P1108" s="270"/>
      <c r="Q1108" s="270"/>
      <c r="R1108" s="270"/>
      <c r="S1108" s="271"/>
      <c r="T1108" s="270" t="s">
        <v>600</v>
      </c>
      <c r="U1108" s="272" t="s">
        <v>3020</v>
      </c>
      <c r="V1108" s="268" t="s">
        <v>602</v>
      </c>
      <c r="W1108" s="272"/>
      <c r="X1108" s="273">
        <v>2072919</v>
      </c>
      <c r="Y1108" s="273">
        <v>2072919</v>
      </c>
      <c r="Z1108" s="273">
        <v>0</v>
      </c>
      <c r="AA1108" s="273">
        <v>0</v>
      </c>
      <c r="AB1108" s="274">
        <v>2072919</v>
      </c>
      <c r="AC1108" s="274">
        <v>0</v>
      </c>
      <c r="AD1108" s="269"/>
      <c r="AE1108" s="269" t="s">
        <v>3021</v>
      </c>
      <c r="AF1108"/>
      <c r="AG1108"/>
      <c r="AH1108"/>
      <c r="AI1108"/>
    </row>
    <row r="1109" spans="1:35" ht="33.75" x14ac:dyDescent="0.25">
      <c r="A1109" s="303" t="s">
        <v>4293</v>
      </c>
      <c r="B1109" s="303" t="s">
        <v>2415</v>
      </c>
      <c r="C1109" s="303" t="s">
        <v>2416</v>
      </c>
      <c r="D1109" s="303" t="s">
        <v>2646</v>
      </c>
      <c r="E1109" s="304" t="s">
        <v>4706</v>
      </c>
      <c r="F1109" s="304" t="s">
        <v>457</v>
      </c>
      <c r="G1109" s="304" t="s">
        <v>597</v>
      </c>
      <c r="H1109" s="304" t="s">
        <v>598</v>
      </c>
      <c r="I1109" s="303" t="s">
        <v>599</v>
      </c>
      <c r="J1109" s="305" t="s">
        <v>3020</v>
      </c>
      <c r="K1109" s="306">
        <v>2072919</v>
      </c>
      <c r="L1109" s="268" t="s">
        <v>563</v>
      </c>
      <c r="M1109" s="268"/>
      <c r="N1109" s="268"/>
      <c r="O1109" s="268"/>
      <c r="P1109" s="270"/>
      <c r="Q1109" s="270"/>
      <c r="R1109" s="270"/>
      <c r="S1109" s="271"/>
      <c r="T1109" s="270" t="s">
        <v>600</v>
      </c>
      <c r="U1109" s="272" t="s">
        <v>3020</v>
      </c>
      <c r="V1109" s="268" t="s">
        <v>602</v>
      </c>
      <c r="W1109" s="272"/>
      <c r="X1109" s="273">
        <v>2072919</v>
      </c>
      <c r="Y1109" s="273">
        <v>2072919</v>
      </c>
      <c r="Z1109" s="273">
        <v>0</v>
      </c>
      <c r="AA1109" s="273">
        <v>0</v>
      </c>
      <c r="AB1109" s="274">
        <v>2072919</v>
      </c>
      <c r="AC1109" s="274">
        <v>0</v>
      </c>
      <c r="AD1109" s="269"/>
      <c r="AE1109" s="269" t="s">
        <v>3021</v>
      </c>
      <c r="AF1109"/>
      <c r="AG1109"/>
      <c r="AH1109"/>
      <c r="AI1109"/>
    </row>
    <row r="1110" spans="1:35" ht="33.75" x14ac:dyDescent="0.25">
      <c r="A1110" s="303" t="s">
        <v>4295</v>
      </c>
      <c r="B1110" s="303" t="s">
        <v>2415</v>
      </c>
      <c r="C1110" s="303" t="s">
        <v>2416</v>
      </c>
      <c r="D1110" s="303" t="s">
        <v>2646</v>
      </c>
      <c r="E1110" s="304" t="s">
        <v>4708</v>
      </c>
      <c r="F1110" s="304" t="s">
        <v>457</v>
      </c>
      <c r="G1110" s="304" t="s">
        <v>597</v>
      </c>
      <c r="H1110" s="304" t="s">
        <v>598</v>
      </c>
      <c r="I1110" s="303" t="s">
        <v>599</v>
      </c>
      <c r="J1110" s="305" t="s">
        <v>3020</v>
      </c>
      <c r="K1110" s="306">
        <v>2072919</v>
      </c>
      <c r="L1110" s="268" t="s">
        <v>563</v>
      </c>
      <c r="M1110" s="268"/>
      <c r="N1110" s="268"/>
      <c r="O1110" s="268"/>
      <c r="P1110" s="270"/>
      <c r="Q1110" s="270"/>
      <c r="R1110" s="270"/>
      <c r="S1110" s="271"/>
      <c r="T1110" s="270" t="s">
        <v>600</v>
      </c>
      <c r="U1110" s="272" t="s">
        <v>3020</v>
      </c>
      <c r="V1110" s="268" t="s">
        <v>602</v>
      </c>
      <c r="W1110" s="272"/>
      <c r="X1110" s="273">
        <v>2072919</v>
      </c>
      <c r="Y1110" s="273">
        <v>2072919</v>
      </c>
      <c r="Z1110" s="273">
        <v>0</v>
      </c>
      <c r="AA1110" s="273">
        <v>0</v>
      </c>
      <c r="AB1110" s="274">
        <v>2072919</v>
      </c>
      <c r="AC1110" s="274">
        <v>0</v>
      </c>
      <c r="AD1110" s="269"/>
      <c r="AE1110" s="269" t="s">
        <v>3021</v>
      </c>
      <c r="AF1110"/>
      <c r="AG1110"/>
      <c r="AH1110"/>
      <c r="AI1110"/>
    </row>
    <row r="1111" spans="1:35" ht="33.75" x14ac:dyDescent="0.25">
      <c r="A1111" s="303" t="s">
        <v>4297</v>
      </c>
      <c r="B1111" s="303" t="s">
        <v>2415</v>
      </c>
      <c r="C1111" s="303" t="s">
        <v>2416</v>
      </c>
      <c r="D1111" s="303" t="s">
        <v>2646</v>
      </c>
      <c r="E1111" s="304" t="s">
        <v>4710</v>
      </c>
      <c r="F1111" s="304" t="s">
        <v>457</v>
      </c>
      <c r="G1111" s="304" t="s">
        <v>597</v>
      </c>
      <c r="H1111" s="304" t="s">
        <v>598</v>
      </c>
      <c r="I1111" s="303" t="s">
        <v>599</v>
      </c>
      <c r="J1111" s="305" t="s">
        <v>3020</v>
      </c>
      <c r="K1111" s="306">
        <v>2072919</v>
      </c>
      <c r="L1111" s="268" t="s">
        <v>563</v>
      </c>
      <c r="M1111" s="268"/>
      <c r="N1111" s="268"/>
      <c r="O1111" s="268"/>
      <c r="P1111" s="270"/>
      <c r="Q1111" s="270"/>
      <c r="R1111" s="270"/>
      <c r="S1111" s="271"/>
      <c r="T1111" s="270" t="s">
        <v>600</v>
      </c>
      <c r="U1111" s="272" t="s">
        <v>3020</v>
      </c>
      <c r="V1111" s="268" t="s">
        <v>602</v>
      </c>
      <c r="W1111" s="272"/>
      <c r="X1111" s="273">
        <v>2072919</v>
      </c>
      <c r="Y1111" s="273">
        <v>2072919</v>
      </c>
      <c r="Z1111" s="273">
        <v>0</v>
      </c>
      <c r="AA1111" s="273">
        <v>0</v>
      </c>
      <c r="AB1111" s="274">
        <v>2072919</v>
      </c>
      <c r="AC1111" s="274">
        <v>0</v>
      </c>
      <c r="AD1111" s="269"/>
      <c r="AE1111" s="269" t="s">
        <v>3021</v>
      </c>
      <c r="AF1111"/>
      <c r="AG1111"/>
      <c r="AH1111"/>
      <c r="AI1111"/>
    </row>
    <row r="1112" spans="1:35" ht="33.75" x14ac:dyDescent="0.25">
      <c r="A1112" s="303" t="s">
        <v>4299</v>
      </c>
      <c r="B1112" s="303" t="s">
        <v>2415</v>
      </c>
      <c r="C1112" s="303" t="s">
        <v>2416</v>
      </c>
      <c r="D1112" s="303" t="s">
        <v>2646</v>
      </c>
      <c r="E1112" s="304" t="s">
        <v>4712</v>
      </c>
      <c r="F1112" s="304" t="s">
        <v>457</v>
      </c>
      <c r="G1112" s="304" t="s">
        <v>597</v>
      </c>
      <c r="H1112" s="304" t="s">
        <v>598</v>
      </c>
      <c r="I1112" s="303" t="s">
        <v>599</v>
      </c>
      <c r="J1112" s="305" t="s">
        <v>3020</v>
      </c>
      <c r="K1112" s="306">
        <v>2072919</v>
      </c>
      <c r="L1112" s="268" t="s">
        <v>563</v>
      </c>
      <c r="M1112" s="268"/>
      <c r="N1112" s="268"/>
      <c r="O1112" s="268"/>
      <c r="P1112" s="270"/>
      <c r="Q1112" s="270"/>
      <c r="R1112" s="270"/>
      <c r="S1112" s="271"/>
      <c r="T1112" s="270" t="s">
        <v>600</v>
      </c>
      <c r="U1112" s="272" t="s">
        <v>3020</v>
      </c>
      <c r="V1112" s="268" t="s">
        <v>602</v>
      </c>
      <c r="W1112" s="272"/>
      <c r="X1112" s="273">
        <v>2072919</v>
      </c>
      <c r="Y1112" s="273">
        <v>2072919</v>
      </c>
      <c r="Z1112" s="273">
        <v>0</v>
      </c>
      <c r="AA1112" s="273">
        <v>0</v>
      </c>
      <c r="AB1112" s="274">
        <v>2072919</v>
      </c>
      <c r="AC1112" s="274">
        <v>0</v>
      </c>
      <c r="AD1112" s="269"/>
      <c r="AE1112" s="269" t="s">
        <v>3021</v>
      </c>
      <c r="AF1112"/>
      <c r="AG1112"/>
      <c r="AH1112"/>
      <c r="AI1112"/>
    </row>
    <row r="1113" spans="1:35" ht="33.75" x14ac:dyDescent="0.25">
      <c r="A1113" s="303" t="s">
        <v>4301</v>
      </c>
      <c r="B1113" s="303" t="s">
        <v>2415</v>
      </c>
      <c r="C1113" s="303" t="s">
        <v>2416</v>
      </c>
      <c r="D1113" s="303" t="s">
        <v>2646</v>
      </c>
      <c r="E1113" s="304" t="s">
        <v>4714</v>
      </c>
      <c r="F1113" s="304" t="s">
        <v>457</v>
      </c>
      <c r="G1113" s="304" t="s">
        <v>597</v>
      </c>
      <c r="H1113" s="304" t="s">
        <v>598</v>
      </c>
      <c r="I1113" s="303" t="s">
        <v>599</v>
      </c>
      <c r="J1113" s="305" t="s">
        <v>3020</v>
      </c>
      <c r="K1113" s="306">
        <v>2072919</v>
      </c>
      <c r="L1113" s="268" t="s">
        <v>563</v>
      </c>
      <c r="M1113" s="268"/>
      <c r="N1113" s="268"/>
      <c r="O1113" s="268"/>
      <c r="P1113" s="270"/>
      <c r="Q1113" s="270"/>
      <c r="R1113" s="270"/>
      <c r="S1113" s="271"/>
      <c r="T1113" s="270" t="s">
        <v>600</v>
      </c>
      <c r="U1113" s="272" t="s">
        <v>3020</v>
      </c>
      <c r="V1113" s="268" t="s">
        <v>602</v>
      </c>
      <c r="W1113" s="272"/>
      <c r="X1113" s="273">
        <v>2072919</v>
      </c>
      <c r="Y1113" s="273">
        <v>2072919</v>
      </c>
      <c r="Z1113" s="273">
        <v>0</v>
      </c>
      <c r="AA1113" s="273">
        <v>0</v>
      </c>
      <c r="AB1113" s="274">
        <v>2072919</v>
      </c>
      <c r="AC1113" s="274">
        <v>0</v>
      </c>
      <c r="AD1113" s="269"/>
      <c r="AE1113" s="269" t="s">
        <v>3021</v>
      </c>
      <c r="AF1113"/>
      <c r="AG1113"/>
      <c r="AH1113"/>
      <c r="AI1113"/>
    </row>
    <row r="1114" spans="1:35" ht="33.75" x14ac:dyDescent="0.25">
      <c r="A1114" s="303" t="s">
        <v>4303</v>
      </c>
      <c r="B1114" s="303" t="s">
        <v>2415</v>
      </c>
      <c r="C1114" s="303" t="s">
        <v>2416</v>
      </c>
      <c r="D1114" s="303" t="s">
        <v>2646</v>
      </c>
      <c r="E1114" s="304" t="s">
        <v>4716</v>
      </c>
      <c r="F1114" s="304" t="s">
        <v>457</v>
      </c>
      <c r="G1114" s="304" t="s">
        <v>597</v>
      </c>
      <c r="H1114" s="304" t="s">
        <v>598</v>
      </c>
      <c r="I1114" s="303" t="s">
        <v>599</v>
      </c>
      <c r="J1114" s="305" t="s">
        <v>3020</v>
      </c>
      <c r="K1114" s="306">
        <v>2072919</v>
      </c>
      <c r="L1114" s="268" t="s">
        <v>563</v>
      </c>
      <c r="M1114" s="268"/>
      <c r="N1114" s="268"/>
      <c r="O1114" s="268"/>
      <c r="P1114" s="270"/>
      <c r="Q1114" s="270"/>
      <c r="R1114" s="270"/>
      <c r="S1114" s="271"/>
      <c r="T1114" s="270" t="s">
        <v>600</v>
      </c>
      <c r="U1114" s="272" t="s">
        <v>3020</v>
      </c>
      <c r="V1114" s="268" t="s">
        <v>602</v>
      </c>
      <c r="W1114" s="272"/>
      <c r="X1114" s="273">
        <v>2072919</v>
      </c>
      <c r="Y1114" s="273">
        <v>2072919</v>
      </c>
      <c r="Z1114" s="273">
        <v>0</v>
      </c>
      <c r="AA1114" s="273">
        <v>0</v>
      </c>
      <c r="AB1114" s="274">
        <v>2072919</v>
      </c>
      <c r="AC1114" s="274">
        <v>0</v>
      </c>
      <c r="AD1114" s="269"/>
      <c r="AE1114" s="269" t="s">
        <v>3021</v>
      </c>
      <c r="AF1114"/>
      <c r="AG1114"/>
      <c r="AH1114"/>
      <c r="AI1114"/>
    </row>
    <row r="1115" spans="1:35" ht="33.75" x14ac:dyDescent="0.25">
      <c r="A1115" s="303" t="s">
        <v>4305</v>
      </c>
      <c r="B1115" s="303" t="s">
        <v>2415</v>
      </c>
      <c r="C1115" s="303" t="s">
        <v>2416</v>
      </c>
      <c r="D1115" s="303" t="s">
        <v>2646</v>
      </c>
      <c r="E1115" s="304" t="s">
        <v>4718</v>
      </c>
      <c r="F1115" s="304" t="s">
        <v>457</v>
      </c>
      <c r="G1115" s="304" t="s">
        <v>597</v>
      </c>
      <c r="H1115" s="304" t="s">
        <v>598</v>
      </c>
      <c r="I1115" s="303" t="s">
        <v>599</v>
      </c>
      <c r="J1115" s="305" t="s">
        <v>3020</v>
      </c>
      <c r="K1115" s="306">
        <v>2072919</v>
      </c>
      <c r="L1115" s="268" t="s">
        <v>563</v>
      </c>
      <c r="M1115" s="268"/>
      <c r="N1115" s="268"/>
      <c r="O1115" s="268"/>
      <c r="P1115" s="270"/>
      <c r="Q1115" s="270"/>
      <c r="R1115" s="270"/>
      <c r="S1115" s="271"/>
      <c r="T1115" s="270" t="s">
        <v>600</v>
      </c>
      <c r="U1115" s="272" t="s">
        <v>3020</v>
      </c>
      <c r="V1115" s="268" t="s">
        <v>602</v>
      </c>
      <c r="W1115" s="272"/>
      <c r="X1115" s="273">
        <v>2072919</v>
      </c>
      <c r="Y1115" s="273">
        <v>2072919</v>
      </c>
      <c r="Z1115" s="273">
        <v>0</v>
      </c>
      <c r="AA1115" s="273">
        <v>0</v>
      </c>
      <c r="AB1115" s="274">
        <v>2072919</v>
      </c>
      <c r="AC1115" s="274">
        <v>0</v>
      </c>
      <c r="AD1115" s="269"/>
      <c r="AE1115" s="269" t="s">
        <v>3021</v>
      </c>
      <c r="AF1115"/>
      <c r="AG1115"/>
      <c r="AH1115"/>
      <c r="AI1115"/>
    </row>
    <row r="1116" spans="1:35" ht="33.75" x14ac:dyDescent="0.25">
      <c r="A1116" s="303" t="s">
        <v>4307</v>
      </c>
      <c r="B1116" s="303" t="s">
        <v>2415</v>
      </c>
      <c r="C1116" s="303" t="s">
        <v>2416</v>
      </c>
      <c r="D1116" s="303" t="s">
        <v>2646</v>
      </c>
      <c r="E1116" s="304" t="s">
        <v>4720</v>
      </c>
      <c r="F1116" s="304" t="s">
        <v>457</v>
      </c>
      <c r="G1116" s="304" t="s">
        <v>597</v>
      </c>
      <c r="H1116" s="304" t="s">
        <v>598</v>
      </c>
      <c r="I1116" s="303" t="s">
        <v>599</v>
      </c>
      <c r="J1116" s="305" t="s">
        <v>3020</v>
      </c>
      <c r="K1116" s="306">
        <v>2072919</v>
      </c>
      <c r="L1116" s="268" t="s">
        <v>563</v>
      </c>
      <c r="M1116" s="268"/>
      <c r="N1116" s="268"/>
      <c r="O1116" s="268"/>
      <c r="P1116" s="270"/>
      <c r="Q1116" s="270"/>
      <c r="R1116" s="270"/>
      <c r="S1116" s="271"/>
      <c r="T1116" s="270" t="s">
        <v>600</v>
      </c>
      <c r="U1116" s="272" t="s">
        <v>3020</v>
      </c>
      <c r="V1116" s="268" t="s">
        <v>602</v>
      </c>
      <c r="W1116" s="272"/>
      <c r="X1116" s="273">
        <v>2072919</v>
      </c>
      <c r="Y1116" s="273">
        <v>2072919</v>
      </c>
      <c r="Z1116" s="273">
        <v>0</v>
      </c>
      <c r="AA1116" s="273">
        <v>0</v>
      </c>
      <c r="AB1116" s="274">
        <v>2072919</v>
      </c>
      <c r="AC1116" s="274">
        <v>0</v>
      </c>
      <c r="AD1116" s="269"/>
      <c r="AE1116" s="269" t="s">
        <v>3021</v>
      </c>
      <c r="AF1116"/>
      <c r="AG1116"/>
      <c r="AH1116"/>
      <c r="AI1116"/>
    </row>
    <row r="1117" spans="1:35" ht="33.75" x14ac:dyDescent="0.25">
      <c r="A1117" s="303" t="s">
        <v>4309</v>
      </c>
      <c r="B1117" s="303" t="s">
        <v>2415</v>
      </c>
      <c r="C1117" s="303" t="s">
        <v>2416</v>
      </c>
      <c r="D1117" s="303" t="s">
        <v>2646</v>
      </c>
      <c r="E1117" s="304" t="s">
        <v>4722</v>
      </c>
      <c r="F1117" s="304" t="s">
        <v>457</v>
      </c>
      <c r="G1117" s="304" t="s">
        <v>597</v>
      </c>
      <c r="H1117" s="304" t="s">
        <v>598</v>
      </c>
      <c r="I1117" s="303" t="s">
        <v>599</v>
      </c>
      <c r="J1117" s="305" t="s">
        <v>3020</v>
      </c>
      <c r="K1117" s="306">
        <v>2072919</v>
      </c>
      <c r="L1117" s="268" t="s">
        <v>563</v>
      </c>
      <c r="M1117" s="268"/>
      <c r="N1117" s="268"/>
      <c r="O1117" s="268"/>
      <c r="P1117" s="270"/>
      <c r="Q1117" s="270"/>
      <c r="R1117" s="270"/>
      <c r="S1117" s="271"/>
      <c r="T1117" s="270" t="s">
        <v>600</v>
      </c>
      <c r="U1117" s="272" t="s">
        <v>3020</v>
      </c>
      <c r="V1117" s="268" t="s">
        <v>602</v>
      </c>
      <c r="W1117" s="272"/>
      <c r="X1117" s="273">
        <v>2072919</v>
      </c>
      <c r="Y1117" s="273">
        <v>2072919</v>
      </c>
      <c r="Z1117" s="273">
        <v>0</v>
      </c>
      <c r="AA1117" s="273">
        <v>0</v>
      </c>
      <c r="AB1117" s="274">
        <v>2072919</v>
      </c>
      <c r="AC1117" s="274">
        <v>0</v>
      </c>
      <c r="AD1117" s="269"/>
      <c r="AE1117" s="269" t="s">
        <v>3021</v>
      </c>
      <c r="AF1117"/>
      <c r="AG1117"/>
      <c r="AH1117"/>
      <c r="AI1117"/>
    </row>
    <row r="1118" spans="1:35" ht="33.75" x14ac:dyDescent="0.25">
      <c r="A1118" s="303" t="s">
        <v>4311</v>
      </c>
      <c r="B1118" s="303" t="s">
        <v>2415</v>
      </c>
      <c r="C1118" s="303" t="s">
        <v>2416</v>
      </c>
      <c r="D1118" s="303" t="s">
        <v>2646</v>
      </c>
      <c r="E1118" s="304" t="s">
        <v>4724</v>
      </c>
      <c r="F1118" s="304" t="s">
        <v>457</v>
      </c>
      <c r="G1118" s="304" t="s">
        <v>597</v>
      </c>
      <c r="H1118" s="304" t="s">
        <v>598</v>
      </c>
      <c r="I1118" s="303" t="s">
        <v>599</v>
      </c>
      <c r="J1118" s="305" t="s">
        <v>3020</v>
      </c>
      <c r="K1118" s="306">
        <v>2072919</v>
      </c>
      <c r="L1118" s="268" t="s">
        <v>563</v>
      </c>
      <c r="M1118" s="268"/>
      <c r="N1118" s="268"/>
      <c r="O1118" s="268"/>
      <c r="P1118" s="270"/>
      <c r="Q1118" s="270"/>
      <c r="R1118" s="270"/>
      <c r="S1118" s="271"/>
      <c r="T1118" s="270" t="s">
        <v>600</v>
      </c>
      <c r="U1118" s="272" t="s">
        <v>3020</v>
      </c>
      <c r="V1118" s="268" t="s">
        <v>602</v>
      </c>
      <c r="W1118" s="272"/>
      <c r="X1118" s="273">
        <v>2072919</v>
      </c>
      <c r="Y1118" s="273">
        <v>2072919</v>
      </c>
      <c r="Z1118" s="273">
        <v>0</v>
      </c>
      <c r="AA1118" s="273">
        <v>0</v>
      </c>
      <c r="AB1118" s="274">
        <v>2072919</v>
      </c>
      <c r="AC1118" s="274">
        <v>0</v>
      </c>
      <c r="AD1118" s="269"/>
      <c r="AE1118" s="269" t="s">
        <v>3021</v>
      </c>
      <c r="AF1118"/>
      <c r="AG1118"/>
      <c r="AH1118"/>
      <c r="AI1118"/>
    </row>
    <row r="1119" spans="1:35" ht="33.75" x14ac:dyDescent="0.25">
      <c r="A1119" s="303" t="s">
        <v>4313</v>
      </c>
      <c r="B1119" s="303" t="s">
        <v>2415</v>
      </c>
      <c r="C1119" s="303" t="s">
        <v>2416</v>
      </c>
      <c r="D1119" s="303" t="s">
        <v>2646</v>
      </c>
      <c r="E1119" s="304" t="s">
        <v>4726</v>
      </c>
      <c r="F1119" s="304" t="s">
        <v>457</v>
      </c>
      <c r="G1119" s="304" t="s">
        <v>597</v>
      </c>
      <c r="H1119" s="304" t="s">
        <v>598</v>
      </c>
      <c r="I1119" s="303" t="s">
        <v>599</v>
      </c>
      <c r="J1119" s="305" t="s">
        <v>3020</v>
      </c>
      <c r="K1119" s="306">
        <v>2072919</v>
      </c>
      <c r="L1119" s="268" t="s">
        <v>563</v>
      </c>
      <c r="M1119" s="268"/>
      <c r="N1119" s="268"/>
      <c r="O1119" s="268"/>
      <c r="P1119" s="270"/>
      <c r="Q1119" s="270"/>
      <c r="R1119" s="270"/>
      <c r="S1119" s="271"/>
      <c r="T1119" s="270" t="s">
        <v>600</v>
      </c>
      <c r="U1119" s="272" t="s">
        <v>3020</v>
      </c>
      <c r="V1119" s="268" t="s">
        <v>602</v>
      </c>
      <c r="W1119" s="272"/>
      <c r="X1119" s="273">
        <v>2072919</v>
      </c>
      <c r="Y1119" s="273">
        <v>2072919</v>
      </c>
      <c r="Z1119" s="273">
        <v>0</v>
      </c>
      <c r="AA1119" s="273">
        <v>0</v>
      </c>
      <c r="AB1119" s="274">
        <v>2072919</v>
      </c>
      <c r="AC1119" s="274">
        <v>0</v>
      </c>
      <c r="AD1119" s="269"/>
      <c r="AE1119" s="269" t="s">
        <v>3021</v>
      </c>
      <c r="AF1119"/>
      <c r="AG1119"/>
      <c r="AH1119"/>
      <c r="AI1119"/>
    </row>
    <row r="1120" spans="1:35" ht="33.75" x14ac:dyDescent="0.25">
      <c r="A1120" s="303" t="s">
        <v>4315</v>
      </c>
      <c r="B1120" s="303" t="s">
        <v>2415</v>
      </c>
      <c r="C1120" s="303" t="s">
        <v>2416</v>
      </c>
      <c r="D1120" s="303" t="s">
        <v>2646</v>
      </c>
      <c r="E1120" s="304" t="s">
        <v>4728</v>
      </c>
      <c r="F1120" s="304" t="s">
        <v>457</v>
      </c>
      <c r="G1120" s="304" t="s">
        <v>597</v>
      </c>
      <c r="H1120" s="304" t="s">
        <v>598</v>
      </c>
      <c r="I1120" s="303" t="s">
        <v>599</v>
      </c>
      <c r="J1120" s="305" t="s">
        <v>3020</v>
      </c>
      <c r="K1120" s="306">
        <v>2072919</v>
      </c>
      <c r="L1120" s="268" t="s">
        <v>563</v>
      </c>
      <c r="M1120" s="268"/>
      <c r="N1120" s="268"/>
      <c r="O1120" s="268"/>
      <c r="P1120" s="270"/>
      <c r="Q1120" s="270"/>
      <c r="R1120" s="270"/>
      <c r="S1120" s="271"/>
      <c r="T1120" s="270" t="s">
        <v>600</v>
      </c>
      <c r="U1120" s="272" t="s">
        <v>3020</v>
      </c>
      <c r="V1120" s="268" t="s">
        <v>602</v>
      </c>
      <c r="W1120" s="272"/>
      <c r="X1120" s="273">
        <v>2072919</v>
      </c>
      <c r="Y1120" s="273">
        <v>2072919</v>
      </c>
      <c r="Z1120" s="273">
        <v>0</v>
      </c>
      <c r="AA1120" s="273">
        <v>0</v>
      </c>
      <c r="AB1120" s="274">
        <v>2072919</v>
      </c>
      <c r="AC1120" s="274">
        <v>0</v>
      </c>
      <c r="AD1120" s="269"/>
      <c r="AE1120" s="269" t="s">
        <v>3021</v>
      </c>
      <c r="AF1120"/>
      <c r="AG1120"/>
      <c r="AH1120"/>
      <c r="AI1120"/>
    </row>
    <row r="1121" spans="1:35" ht="33.75" x14ac:dyDescent="0.25">
      <c r="A1121" s="303" t="s">
        <v>4317</v>
      </c>
      <c r="B1121" s="303" t="s">
        <v>2415</v>
      </c>
      <c r="C1121" s="303" t="s">
        <v>2416</v>
      </c>
      <c r="D1121" s="303" t="s">
        <v>2646</v>
      </c>
      <c r="E1121" s="304" t="s">
        <v>4730</v>
      </c>
      <c r="F1121" s="304" t="s">
        <v>457</v>
      </c>
      <c r="G1121" s="304" t="s">
        <v>597</v>
      </c>
      <c r="H1121" s="304" t="s">
        <v>598</v>
      </c>
      <c r="I1121" s="303" t="s">
        <v>599</v>
      </c>
      <c r="J1121" s="305" t="s">
        <v>3020</v>
      </c>
      <c r="K1121" s="306">
        <v>2072919</v>
      </c>
      <c r="L1121" s="268" t="s">
        <v>563</v>
      </c>
      <c r="M1121" s="268"/>
      <c r="N1121" s="268"/>
      <c r="O1121" s="268"/>
      <c r="P1121" s="270"/>
      <c r="Q1121" s="270"/>
      <c r="R1121" s="270"/>
      <c r="S1121" s="271"/>
      <c r="T1121" s="270" t="s">
        <v>600</v>
      </c>
      <c r="U1121" s="272" t="s">
        <v>3020</v>
      </c>
      <c r="V1121" s="268" t="s">
        <v>602</v>
      </c>
      <c r="W1121" s="272"/>
      <c r="X1121" s="273">
        <v>2072919</v>
      </c>
      <c r="Y1121" s="273">
        <v>2072919</v>
      </c>
      <c r="Z1121" s="273">
        <v>0</v>
      </c>
      <c r="AA1121" s="273">
        <v>0</v>
      </c>
      <c r="AB1121" s="274">
        <v>2072919</v>
      </c>
      <c r="AC1121" s="274">
        <v>0</v>
      </c>
      <c r="AD1121" s="269"/>
      <c r="AE1121" s="269" t="s">
        <v>3021</v>
      </c>
      <c r="AF1121"/>
      <c r="AG1121"/>
      <c r="AH1121"/>
      <c r="AI1121"/>
    </row>
    <row r="1122" spans="1:35" ht="33.75" x14ac:dyDescent="0.25">
      <c r="A1122" s="303" t="s">
        <v>4319</v>
      </c>
      <c r="B1122" s="303" t="s">
        <v>2415</v>
      </c>
      <c r="C1122" s="303" t="s">
        <v>2416</v>
      </c>
      <c r="D1122" s="303" t="s">
        <v>2646</v>
      </c>
      <c r="E1122" s="304" t="s">
        <v>4732</v>
      </c>
      <c r="F1122" s="304" t="s">
        <v>457</v>
      </c>
      <c r="G1122" s="304" t="s">
        <v>597</v>
      </c>
      <c r="H1122" s="304" t="s">
        <v>598</v>
      </c>
      <c r="I1122" s="303" t="s">
        <v>599</v>
      </c>
      <c r="J1122" s="305" t="s">
        <v>3020</v>
      </c>
      <c r="K1122" s="306">
        <v>2072919</v>
      </c>
      <c r="L1122" s="268" t="s">
        <v>563</v>
      </c>
      <c r="M1122" s="268"/>
      <c r="N1122" s="268"/>
      <c r="O1122" s="268"/>
      <c r="P1122" s="270"/>
      <c r="Q1122" s="270"/>
      <c r="R1122" s="270"/>
      <c r="S1122" s="271"/>
      <c r="T1122" s="270" t="s">
        <v>600</v>
      </c>
      <c r="U1122" s="272" t="s">
        <v>3020</v>
      </c>
      <c r="V1122" s="268" t="s">
        <v>602</v>
      </c>
      <c r="W1122" s="272"/>
      <c r="X1122" s="273">
        <v>2072919</v>
      </c>
      <c r="Y1122" s="273">
        <v>2072919</v>
      </c>
      <c r="Z1122" s="273">
        <v>0</v>
      </c>
      <c r="AA1122" s="273">
        <v>0</v>
      </c>
      <c r="AB1122" s="274">
        <v>2072919</v>
      </c>
      <c r="AC1122" s="274">
        <v>0</v>
      </c>
      <c r="AD1122" s="269"/>
      <c r="AE1122" s="269" t="s">
        <v>3021</v>
      </c>
      <c r="AF1122"/>
      <c r="AG1122"/>
      <c r="AH1122"/>
      <c r="AI1122"/>
    </row>
    <row r="1123" spans="1:35" ht="33.75" x14ac:dyDescent="0.25">
      <c r="A1123" s="303" t="s">
        <v>4321</v>
      </c>
      <c r="B1123" s="303" t="s">
        <v>2415</v>
      </c>
      <c r="C1123" s="303" t="s">
        <v>2416</v>
      </c>
      <c r="D1123" s="303" t="s">
        <v>2646</v>
      </c>
      <c r="E1123" s="304" t="s">
        <v>4734</v>
      </c>
      <c r="F1123" s="304" t="s">
        <v>457</v>
      </c>
      <c r="G1123" s="304" t="s">
        <v>597</v>
      </c>
      <c r="H1123" s="304" t="s">
        <v>598</v>
      </c>
      <c r="I1123" s="303" t="s">
        <v>599</v>
      </c>
      <c r="J1123" s="305" t="s">
        <v>3020</v>
      </c>
      <c r="K1123" s="306">
        <v>2072919</v>
      </c>
      <c r="L1123" s="268" t="s">
        <v>563</v>
      </c>
      <c r="M1123" s="268"/>
      <c r="N1123" s="268"/>
      <c r="O1123" s="268"/>
      <c r="P1123" s="270"/>
      <c r="Q1123" s="270"/>
      <c r="R1123" s="270"/>
      <c r="S1123" s="271"/>
      <c r="T1123" s="270" t="s">
        <v>600</v>
      </c>
      <c r="U1123" s="272" t="s">
        <v>3020</v>
      </c>
      <c r="V1123" s="268" t="s">
        <v>602</v>
      </c>
      <c r="W1123" s="272"/>
      <c r="X1123" s="273">
        <v>2072919</v>
      </c>
      <c r="Y1123" s="273">
        <v>2072919</v>
      </c>
      <c r="Z1123" s="273">
        <v>0</v>
      </c>
      <c r="AA1123" s="273">
        <v>0</v>
      </c>
      <c r="AB1123" s="274">
        <v>2072919</v>
      </c>
      <c r="AC1123" s="274">
        <v>0</v>
      </c>
      <c r="AD1123" s="269"/>
      <c r="AE1123" s="269" t="s">
        <v>3021</v>
      </c>
      <c r="AF1123"/>
      <c r="AG1123"/>
      <c r="AH1123"/>
      <c r="AI1123"/>
    </row>
    <row r="1124" spans="1:35" ht="33.75" x14ac:dyDescent="0.25">
      <c r="A1124" s="303" t="s">
        <v>4323</v>
      </c>
      <c r="B1124" s="303" t="s">
        <v>2415</v>
      </c>
      <c r="C1124" s="303" t="s">
        <v>2416</v>
      </c>
      <c r="D1124" s="303" t="s">
        <v>2646</v>
      </c>
      <c r="E1124" s="304" t="s">
        <v>4736</v>
      </c>
      <c r="F1124" s="304" t="s">
        <v>457</v>
      </c>
      <c r="G1124" s="304" t="s">
        <v>597</v>
      </c>
      <c r="H1124" s="304" t="s">
        <v>598</v>
      </c>
      <c r="I1124" s="303" t="s">
        <v>599</v>
      </c>
      <c r="J1124" s="305" t="s">
        <v>3020</v>
      </c>
      <c r="K1124" s="306">
        <v>2072919</v>
      </c>
      <c r="L1124" s="268" t="s">
        <v>563</v>
      </c>
      <c r="M1124" s="268"/>
      <c r="N1124" s="268"/>
      <c r="O1124" s="268"/>
      <c r="P1124" s="270"/>
      <c r="Q1124" s="270"/>
      <c r="R1124" s="270"/>
      <c r="S1124" s="271"/>
      <c r="T1124" s="270" t="s">
        <v>600</v>
      </c>
      <c r="U1124" s="272" t="s">
        <v>3020</v>
      </c>
      <c r="V1124" s="268" t="s">
        <v>602</v>
      </c>
      <c r="W1124" s="272"/>
      <c r="X1124" s="273">
        <v>2072919</v>
      </c>
      <c r="Y1124" s="273">
        <v>2072919</v>
      </c>
      <c r="Z1124" s="273">
        <v>0</v>
      </c>
      <c r="AA1124" s="273">
        <v>0</v>
      </c>
      <c r="AB1124" s="274">
        <v>2072919</v>
      </c>
      <c r="AC1124" s="274">
        <v>0</v>
      </c>
      <c r="AD1124" s="269"/>
      <c r="AE1124" s="269" t="s">
        <v>3021</v>
      </c>
      <c r="AF1124"/>
      <c r="AG1124"/>
      <c r="AH1124"/>
      <c r="AI1124"/>
    </row>
    <row r="1125" spans="1:35" ht="33.75" x14ac:dyDescent="0.25">
      <c r="A1125" s="303" t="s">
        <v>4325</v>
      </c>
      <c r="B1125" s="303" t="s">
        <v>2415</v>
      </c>
      <c r="C1125" s="303" t="s">
        <v>2416</v>
      </c>
      <c r="D1125" s="303" t="s">
        <v>2646</v>
      </c>
      <c r="E1125" s="304" t="s">
        <v>4738</v>
      </c>
      <c r="F1125" s="304" t="s">
        <v>457</v>
      </c>
      <c r="G1125" s="304" t="s">
        <v>597</v>
      </c>
      <c r="H1125" s="304" t="s">
        <v>598</v>
      </c>
      <c r="I1125" s="303" t="s">
        <v>599</v>
      </c>
      <c r="J1125" s="305" t="s">
        <v>3020</v>
      </c>
      <c r="K1125" s="306">
        <v>2072919</v>
      </c>
      <c r="L1125" s="268" t="s">
        <v>563</v>
      </c>
      <c r="M1125" s="268"/>
      <c r="N1125" s="268"/>
      <c r="O1125" s="268"/>
      <c r="P1125" s="270"/>
      <c r="Q1125" s="270"/>
      <c r="R1125" s="270"/>
      <c r="S1125" s="271"/>
      <c r="T1125" s="270" t="s">
        <v>600</v>
      </c>
      <c r="U1125" s="272" t="s">
        <v>3020</v>
      </c>
      <c r="V1125" s="268" t="s">
        <v>602</v>
      </c>
      <c r="W1125" s="272"/>
      <c r="X1125" s="273">
        <v>2072919</v>
      </c>
      <c r="Y1125" s="273">
        <v>2072919</v>
      </c>
      <c r="Z1125" s="273">
        <v>0</v>
      </c>
      <c r="AA1125" s="273">
        <v>0</v>
      </c>
      <c r="AB1125" s="274">
        <v>2072919</v>
      </c>
      <c r="AC1125" s="274">
        <v>0</v>
      </c>
      <c r="AD1125" s="269"/>
      <c r="AE1125" s="269" t="s">
        <v>3021</v>
      </c>
      <c r="AF1125"/>
      <c r="AG1125"/>
      <c r="AH1125"/>
      <c r="AI1125"/>
    </row>
    <row r="1126" spans="1:35" ht="33.75" x14ac:dyDescent="0.25">
      <c r="A1126" s="303" t="s">
        <v>4327</v>
      </c>
      <c r="B1126" s="303" t="s">
        <v>2415</v>
      </c>
      <c r="C1126" s="303" t="s">
        <v>2416</v>
      </c>
      <c r="D1126" s="303" t="s">
        <v>2646</v>
      </c>
      <c r="E1126" s="304" t="s">
        <v>4740</v>
      </c>
      <c r="F1126" s="304" t="s">
        <v>457</v>
      </c>
      <c r="G1126" s="304" t="s">
        <v>597</v>
      </c>
      <c r="H1126" s="304" t="s">
        <v>598</v>
      </c>
      <c r="I1126" s="303" t="s">
        <v>599</v>
      </c>
      <c r="J1126" s="305" t="s">
        <v>3020</v>
      </c>
      <c r="K1126" s="306">
        <v>2072919</v>
      </c>
      <c r="L1126" s="268" t="s">
        <v>563</v>
      </c>
      <c r="M1126" s="268"/>
      <c r="N1126" s="268"/>
      <c r="O1126" s="268"/>
      <c r="P1126" s="270"/>
      <c r="Q1126" s="270"/>
      <c r="R1126" s="270"/>
      <c r="S1126" s="271"/>
      <c r="T1126" s="270" t="s">
        <v>600</v>
      </c>
      <c r="U1126" s="272" t="s">
        <v>3020</v>
      </c>
      <c r="V1126" s="268" t="s">
        <v>602</v>
      </c>
      <c r="W1126" s="272"/>
      <c r="X1126" s="273">
        <v>2072919</v>
      </c>
      <c r="Y1126" s="273">
        <v>2072919</v>
      </c>
      <c r="Z1126" s="273">
        <v>0</v>
      </c>
      <c r="AA1126" s="273">
        <v>0</v>
      </c>
      <c r="AB1126" s="274">
        <v>2072919</v>
      </c>
      <c r="AC1126" s="274">
        <v>0</v>
      </c>
      <c r="AD1126" s="269"/>
      <c r="AE1126" s="269" t="s">
        <v>3021</v>
      </c>
      <c r="AF1126"/>
      <c r="AG1126"/>
      <c r="AH1126"/>
      <c r="AI1126"/>
    </row>
    <row r="1127" spans="1:35" ht="33.75" x14ac:dyDescent="0.25">
      <c r="A1127" s="303" t="s">
        <v>4329</v>
      </c>
      <c r="B1127" s="303" t="s">
        <v>2415</v>
      </c>
      <c r="C1127" s="303" t="s">
        <v>2416</v>
      </c>
      <c r="D1127" s="303" t="s">
        <v>2646</v>
      </c>
      <c r="E1127" s="304" t="s">
        <v>4742</v>
      </c>
      <c r="F1127" s="304" t="s">
        <v>457</v>
      </c>
      <c r="G1127" s="304" t="s">
        <v>597</v>
      </c>
      <c r="H1127" s="304" t="s">
        <v>598</v>
      </c>
      <c r="I1127" s="303" t="s">
        <v>599</v>
      </c>
      <c r="J1127" s="305" t="s">
        <v>3020</v>
      </c>
      <c r="K1127" s="306">
        <v>2072919</v>
      </c>
      <c r="L1127" s="268" t="s">
        <v>563</v>
      </c>
      <c r="M1127" s="268"/>
      <c r="N1127" s="268"/>
      <c r="O1127" s="268"/>
      <c r="P1127" s="270"/>
      <c r="Q1127" s="270"/>
      <c r="R1127" s="270"/>
      <c r="S1127" s="271"/>
      <c r="T1127" s="270" t="s">
        <v>600</v>
      </c>
      <c r="U1127" s="272" t="s">
        <v>3020</v>
      </c>
      <c r="V1127" s="268" t="s">
        <v>602</v>
      </c>
      <c r="W1127" s="272"/>
      <c r="X1127" s="273">
        <v>2072919</v>
      </c>
      <c r="Y1127" s="273">
        <v>2072919</v>
      </c>
      <c r="Z1127" s="273">
        <v>0</v>
      </c>
      <c r="AA1127" s="273">
        <v>0</v>
      </c>
      <c r="AB1127" s="274">
        <v>2072919</v>
      </c>
      <c r="AC1127" s="274">
        <v>0</v>
      </c>
      <c r="AD1127" s="269"/>
      <c r="AE1127" s="269" t="s">
        <v>3021</v>
      </c>
      <c r="AF1127"/>
      <c r="AG1127"/>
      <c r="AH1127"/>
      <c r="AI1127"/>
    </row>
    <row r="1128" spans="1:35" ht="33.75" x14ac:dyDescent="0.25">
      <c r="A1128" s="303" t="s">
        <v>4331</v>
      </c>
      <c r="B1128" s="303" t="s">
        <v>2415</v>
      </c>
      <c r="C1128" s="303" t="s">
        <v>2416</v>
      </c>
      <c r="D1128" s="303" t="s">
        <v>2646</v>
      </c>
      <c r="E1128" s="304" t="s">
        <v>4744</v>
      </c>
      <c r="F1128" s="304" t="s">
        <v>457</v>
      </c>
      <c r="G1128" s="304" t="s">
        <v>597</v>
      </c>
      <c r="H1128" s="304" t="s">
        <v>598</v>
      </c>
      <c r="I1128" s="303" t="s">
        <v>599</v>
      </c>
      <c r="J1128" s="305" t="s">
        <v>3020</v>
      </c>
      <c r="K1128" s="306">
        <v>2072919</v>
      </c>
      <c r="L1128" s="268" t="s">
        <v>563</v>
      </c>
      <c r="M1128" s="268"/>
      <c r="N1128" s="268"/>
      <c r="O1128" s="268"/>
      <c r="P1128" s="270"/>
      <c r="Q1128" s="270"/>
      <c r="R1128" s="270"/>
      <c r="S1128" s="271"/>
      <c r="T1128" s="270" t="s">
        <v>600</v>
      </c>
      <c r="U1128" s="272" t="s">
        <v>3020</v>
      </c>
      <c r="V1128" s="268" t="s">
        <v>602</v>
      </c>
      <c r="W1128" s="272"/>
      <c r="X1128" s="273">
        <v>2072919</v>
      </c>
      <c r="Y1128" s="273">
        <v>2072919</v>
      </c>
      <c r="Z1128" s="273">
        <v>0</v>
      </c>
      <c r="AA1128" s="273">
        <v>0</v>
      </c>
      <c r="AB1128" s="274">
        <v>2072919</v>
      </c>
      <c r="AC1128" s="274">
        <v>0</v>
      </c>
      <c r="AD1128" s="269"/>
      <c r="AE1128" s="269" t="s">
        <v>3021</v>
      </c>
      <c r="AF1128"/>
      <c r="AG1128"/>
      <c r="AH1128"/>
      <c r="AI1128"/>
    </row>
    <row r="1129" spans="1:35" ht="33.75" x14ac:dyDescent="0.25">
      <c r="A1129" s="303" t="s">
        <v>4333</v>
      </c>
      <c r="B1129" s="303" t="s">
        <v>2415</v>
      </c>
      <c r="C1129" s="303" t="s">
        <v>2416</v>
      </c>
      <c r="D1129" s="303" t="s">
        <v>2646</v>
      </c>
      <c r="E1129" s="304" t="s">
        <v>4746</v>
      </c>
      <c r="F1129" s="304" t="s">
        <v>457</v>
      </c>
      <c r="G1129" s="304" t="s">
        <v>597</v>
      </c>
      <c r="H1129" s="304" t="s">
        <v>598</v>
      </c>
      <c r="I1129" s="303" t="s">
        <v>599</v>
      </c>
      <c r="J1129" s="305" t="s">
        <v>3020</v>
      </c>
      <c r="K1129" s="306">
        <v>2072919</v>
      </c>
      <c r="L1129" s="268" t="s">
        <v>563</v>
      </c>
      <c r="M1129" s="268"/>
      <c r="N1129" s="268"/>
      <c r="O1129" s="268"/>
      <c r="P1129" s="270"/>
      <c r="Q1129" s="270"/>
      <c r="R1129" s="270"/>
      <c r="S1129" s="271"/>
      <c r="T1129" s="270" t="s">
        <v>600</v>
      </c>
      <c r="U1129" s="272" t="s">
        <v>3020</v>
      </c>
      <c r="V1129" s="268" t="s">
        <v>602</v>
      </c>
      <c r="W1129" s="272"/>
      <c r="X1129" s="273">
        <v>2072919</v>
      </c>
      <c r="Y1129" s="273">
        <v>2072919</v>
      </c>
      <c r="Z1129" s="273">
        <v>0</v>
      </c>
      <c r="AA1129" s="273">
        <v>0</v>
      </c>
      <c r="AB1129" s="274">
        <v>2072919</v>
      </c>
      <c r="AC1129" s="274">
        <v>0</v>
      </c>
      <c r="AD1129" s="269"/>
      <c r="AE1129" s="269" t="s">
        <v>3021</v>
      </c>
      <c r="AF1129"/>
      <c r="AG1129"/>
      <c r="AH1129"/>
      <c r="AI1129"/>
    </row>
    <row r="1130" spans="1:35" ht="33.75" x14ac:dyDescent="0.25">
      <c r="A1130" s="303" t="s">
        <v>4335</v>
      </c>
      <c r="B1130" s="303" t="s">
        <v>2415</v>
      </c>
      <c r="C1130" s="303" t="s">
        <v>2416</v>
      </c>
      <c r="D1130" s="303" t="s">
        <v>2646</v>
      </c>
      <c r="E1130" s="304" t="s">
        <v>4748</v>
      </c>
      <c r="F1130" s="304" t="s">
        <v>457</v>
      </c>
      <c r="G1130" s="304" t="s">
        <v>597</v>
      </c>
      <c r="H1130" s="304" t="s">
        <v>598</v>
      </c>
      <c r="I1130" s="303" t="s">
        <v>599</v>
      </c>
      <c r="J1130" s="305" t="s">
        <v>3020</v>
      </c>
      <c r="K1130" s="306">
        <v>2072919</v>
      </c>
      <c r="L1130" s="268" t="s">
        <v>563</v>
      </c>
      <c r="M1130" s="268"/>
      <c r="N1130" s="268"/>
      <c r="O1130" s="268"/>
      <c r="P1130" s="270"/>
      <c r="Q1130" s="270"/>
      <c r="R1130" s="270"/>
      <c r="S1130" s="271"/>
      <c r="T1130" s="270" t="s">
        <v>600</v>
      </c>
      <c r="U1130" s="272" t="s">
        <v>3020</v>
      </c>
      <c r="V1130" s="268" t="s">
        <v>602</v>
      </c>
      <c r="W1130" s="272"/>
      <c r="X1130" s="273">
        <v>2072919</v>
      </c>
      <c r="Y1130" s="273">
        <v>2072919</v>
      </c>
      <c r="Z1130" s="273">
        <v>0</v>
      </c>
      <c r="AA1130" s="273">
        <v>0</v>
      </c>
      <c r="AB1130" s="274">
        <v>2072919</v>
      </c>
      <c r="AC1130" s="274">
        <v>0</v>
      </c>
      <c r="AD1130" s="269"/>
      <c r="AE1130" s="269" t="s">
        <v>3021</v>
      </c>
      <c r="AF1130"/>
      <c r="AG1130"/>
      <c r="AH1130"/>
      <c r="AI1130"/>
    </row>
    <row r="1131" spans="1:35" ht="33.75" x14ac:dyDescent="0.25">
      <c r="A1131" s="303" t="s">
        <v>4337</v>
      </c>
      <c r="B1131" s="303" t="s">
        <v>2415</v>
      </c>
      <c r="C1131" s="303" t="s">
        <v>2416</v>
      </c>
      <c r="D1131" s="303" t="s">
        <v>2646</v>
      </c>
      <c r="E1131" s="304" t="s">
        <v>4750</v>
      </c>
      <c r="F1131" s="304" t="s">
        <v>457</v>
      </c>
      <c r="G1131" s="304" t="s">
        <v>597</v>
      </c>
      <c r="H1131" s="304" t="s">
        <v>598</v>
      </c>
      <c r="I1131" s="303" t="s">
        <v>599</v>
      </c>
      <c r="J1131" s="305" t="s">
        <v>3020</v>
      </c>
      <c r="K1131" s="306">
        <v>2072919</v>
      </c>
      <c r="L1131" s="268" t="s">
        <v>563</v>
      </c>
      <c r="M1131" s="268"/>
      <c r="N1131" s="268"/>
      <c r="O1131" s="268"/>
      <c r="P1131" s="270"/>
      <c r="Q1131" s="270"/>
      <c r="R1131" s="270"/>
      <c r="S1131" s="271"/>
      <c r="T1131" s="270" t="s">
        <v>600</v>
      </c>
      <c r="U1131" s="272" t="s">
        <v>3020</v>
      </c>
      <c r="V1131" s="268" t="s">
        <v>602</v>
      </c>
      <c r="W1131" s="272"/>
      <c r="X1131" s="273">
        <v>2072919</v>
      </c>
      <c r="Y1131" s="273">
        <v>2072919</v>
      </c>
      <c r="Z1131" s="273">
        <v>0</v>
      </c>
      <c r="AA1131" s="273">
        <v>0</v>
      </c>
      <c r="AB1131" s="274">
        <v>2072919</v>
      </c>
      <c r="AC1131" s="274">
        <v>0</v>
      </c>
      <c r="AD1131" s="269"/>
      <c r="AE1131" s="269" t="s">
        <v>3021</v>
      </c>
      <c r="AF1131"/>
      <c r="AG1131"/>
      <c r="AH1131"/>
      <c r="AI1131"/>
    </row>
    <row r="1132" spans="1:35" ht="33.75" x14ac:dyDescent="0.25">
      <c r="A1132" s="303" t="s">
        <v>4339</v>
      </c>
      <c r="B1132" s="303" t="s">
        <v>2415</v>
      </c>
      <c r="C1132" s="303" t="s">
        <v>2416</v>
      </c>
      <c r="D1132" s="303" t="s">
        <v>2646</v>
      </c>
      <c r="E1132" s="304" t="s">
        <v>4752</v>
      </c>
      <c r="F1132" s="304" t="s">
        <v>457</v>
      </c>
      <c r="G1132" s="304" t="s">
        <v>597</v>
      </c>
      <c r="H1132" s="304" t="s">
        <v>598</v>
      </c>
      <c r="I1132" s="303" t="s">
        <v>599</v>
      </c>
      <c r="J1132" s="305" t="s">
        <v>3020</v>
      </c>
      <c r="K1132" s="306">
        <v>2072919</v>
      </c>
      <c r="L1132" s="268" t="s">
        <v>563</v>
      </c>
      <c r="M1132" s="268"/>
      <c r="N1132" s="268"/>
      <c r="O1132" s="268"/>
      <c r="P1132" s="270"/>
      <c r="Q1132" s="270"/>
      <c r="R1132" s="270"/>
      <c r="S1132" s="271"/>
      <c r="T1132" s="270" t="s">
        <v>600</v>
      </c>
      <c r="U1132" s="272" t="s">
        <v>3020</v>
      </c>
      <c r="V1132" s="268" t="s">
        <v>602</v>
      </c>
      <c r="W1132" s="272"/>
      <c r="X1132" s="273">
        <v>2072919</v>
      </c>
      <c r="Y1132" s="273">
        <v>2072919</v>
      </c>
      <c r="Z1132" s="273">
        <v>0</v>
      </c>
      <c r="AA1132" s="273">
        <v>0</v>
      </c>
      <c r="AB1132" s="274">
        <v>2072919</v>
      </c>
      <c r="AC1132" s="274">
        <v>0</v>
      </c>
      <c r="AD1132" s="269"/>
      <c r="AE1132" s="269" t="s">
        <v>3021</v>
      </c>
      <c r="AF1132"/>
      <c r="AG1132"/>
      <c r="AH1132"/>
      <c r="AI1132"/>
    </row>
    <row r="1133" spans="1:35" ht="33.75" x14ac:dyDescent="0.25">
      <c r="A1133" s="303" t="s">
        <v>4341</v>
      </c>
      <c r="B1133" s="303" t="s">
        <v>2415</v>
      </c>
      <c r="C1133" s="303" t="s">
        <v>2416</v>
      </c>
      <c r="D1133" s="303" t="s">
        <v>2646</v>
      </c>
      <c r="E1133" s="304" t="s">
        <v>4754</v>
      </c>
      <c r="F1133" s="304" t="s">
        <v>457</v>
      </c>
      <c r="G1133" s="304" t="s">
        <v>597</v>
      </c>
      <c r="H1133" s="304" t="s">
        <v>598</v>
      </c>
      <c r="I1133" s="303" t="s">
        <v>599</v>
      </c>
      <c r="J1133" s="305" t="s">
        <v>3020</v>
      </c>
      <c r="K1133" s="306">
        <v>2072919</v>
      </c>
      <c r="L1133" s="268" t="s">
        <v>563</v>
      </c>
      <c r="M1133" s="268"/>
      <c r="N1133" s="268"/>
      <c r="O1133" s="268"/>
      <c r="P1133" s="270"/>
      <c r="Q1133" s="270"/>
      <c r="R1133" s="270"/>
      <c r="S1133" s="271"/>
      <c r="T1133" s="270" t="s">
        <v>600</v>
      </c>
      <c r="U1133" s="272" t="s">
        <v>3020</v>
      </c>
      <c r="V1133" s="268" t="s">
        <v>602</v>
      </c>
      <c r="W1133" s="272"/>
      <c r="X1133" s="273">
        <v>2072919</v>
      </c>
      <c r="Y1133" s="273">
        <v>2072919</v>
      </c>
      <c r="Z1133" s="273">
        <v>0</v>
      </c>
      <c r="AA1133" s="273">
        <v>0</v>
      </c>
      <c r="AB1133" s="274">
        <v>2072919</v>
      </c>
      <c r="AC1133" s="274">
        <v>0</v>
      </c>
      <c r="AD1133" s="269"/>
      <c r="AE1133" s="269" t="s">
        <v>3021</v>
      </c>
      <c r="AF1133"/>
      <c r="AG1133"/>
      <c r="AH1133"/>
      <c r="AI1133"/>
    </row>
    <row r="1134" spans="1:35" ht="33.75" x14ac:dyDescent="0.25">
      <c r="A1134" s="303" t="s">
        <v>4343</v>
      </c>
      <c r="B1134" s="303" t="s">
        <v>2415</v>
      </c>
      <c r="C1134" s="303" t="s">
        <v>2416</v>
      </c>
      <c r="D1134" s="303" t="s">
        <v>2646</v>
      </c>
      <c r="E1134" s="304" t="s">
        <v>4756</v>
      </c>
      <c r="F1134" s="304" t="s">
        <v>457</v>
      </c>
      <c r="G1134" s="304" t="s">
        <v>597</v>
      </c>
      <c r="H1134" s="304" t="s">
        <v>598</v>
      </c>
      <c r="I1134" s="303" t="s">
        <v>599</v>
      </c>
      <c r="J1134" s="305" t="s">
        <v>3020</v>
      </c>
      <c r="K1134" s="306">
        <v>2072919</v>
      </c>
      <c r="L1134" s="268" t="s">
        <v>563</v>
      </c>
      <c r="M1134" s="268"/>
      <c r="N1134" s="268"/>
      <c r="O1134" s="268"/>
      <c r="P1134" s="270"/>
      <c r="Q1134" s="270"/>
      <c r="R1134" s="270"/>
      <c r="S1134" s="271"/>
      <c r="T1134" s="270" t="s">
        <v>600</v>
      </c>
      <c r="U1134" s="272" t="s">
        <v>3020</v>
      </c>
      <c r="V1134" s="268" t="s">
        <v>602</v>
      </c>
      <c r="W1134" s="272"/>
      <c r="X1134" s="273">
        <v>2072919</v>
      </c>
      <c r="Y1134" s="273">
        <v>2072919</v>
      </c>
      <c r="Z1134" s="273">
        <v>0</v>
      </c>
      <c r="AA1134" s="273">
        <v>0</v>
      </c>
      <c r="AB1134" s="274">
        <v>2072919</v>
      </c>
      <c r="AC1134" s="274">
        <v>0</v>
      </c>
      <c r="AD1134" s="269"/>
      <c r="AE1134" s="269" t="s">
        <v>3021</v>
      </c>
      <c r="AF1134"/>
      <c r="AG1134"/>
      <c r="AH1134"/>
      <c r="AI1134"/>
    </row>
    <row r="1135" spans="1:35" ht="33.75" x14ac:dyDescent="0.25">
      <c r="A1135" s="303" t="s">
        <v>4345</v>
      </c>
      <c r="B1135" s="303" t="s">
        <v>2415</v>
      </c>
      <c r="C1135" s="303" t="s">
        <v>2416</v>
      </c>
      <c r="D1135" s="303" t="s">
        <v>2646</v>
      </c>
      <c r="E1135" s="304" t="s">
        <v>4758</v>
      </c>
      <c r="F1135" s="304" t="s">
        <v>457</v>
      </c>
      <c r="G1135" s="304" t="s">
        <v>597</v>
      </c>
      <c r="H1135" s="304" t="s">
        <v>598</v>
      </c>
      <c r="I1135" s="303" t="s">
        <v>599</v>
      </c>
      <c r="J1135" s="305" t="s">
        <v>3020</v>
      </c>
      <c r="K1135" s="306">
        <v>2072919</v>
      </c>
      <c r="L1135" s="268" t="s">
        <v>563</v>
      </c>
      <c r="M1135" s="268"/>
      <c r="N1135" s="268"/>
      <c r="O1135" s="268"/>
      <c r="P1135" s="270"/>
      <c r="Q1135" s="270"/>
      <c r="R1135" s="270"/>
      <c r="S1135" s="271"/>
      <c r="T1135" s="270" t="s">
        <v>600</v>
      </c>
      <c r="U1135" s="272" t="s">
        <v>3020</v>
      </c>
      <c r="V1135" s="268" t="s">
        <v>602</v>
      </c>
      <c r="W1135" s="272"/>
      <c r="X1135" s="273">
        <v>2072919</v>
      </c>
      <c r="Y1135" s="273">
        <v>2072919</v>
      </c>
      <c r="Z1135" s="273">
        <v>0</v>
      </c>
      <c r="AA1135" s="273">
        <v>0</v>
      </c>
      <c r="AB1135" s="274">
        <v>2072919</v>
      </c>
      <c r="AC1135" s="274">
        <v>0</v>
      </c>
      <c r="AD1135" s="269"/>
      <c r="AE1135" s="269" t="s">
        <v>3021</v>
      </c>
      <c r="AF1135"/>
      <c r="AG1135"/>
      <c r="AH1135"/>
      <c r="AI1135"/>
    </row>
    <row r="1136" spans="1:35" ht="33.75" x14ac:dyDescent="0.25">
      <c r="A1136" s="303" t="s">
        <v>4347</v>
      </c>
      <c r="B1136" s="303" t="s">
        <v>2415</v>
      </c>
      <c r="C1136" s="303" t="s">
        <v>2416</v>
      </c>
      <c r="D1136" s="303" t="s">
        <v>2646</v>
      </c>
      <c r="E1136" s="304" t="s">
        <v>4760</v>
      </c>
      <c r="F1136" s="304" t="s">
        <v>457</v>
      </c>
      <c r="G1136" s="304" t="s">
        <v>597</v>
      </c>
      <c r="H1136" s="304" t="s">
        <v>598</v>
      </c>
      <c r="I1136" s="303" t="s">
        <v>599</v>
      </c>
      <c r="J1136" s="305" t="s">
        <v>3020</v>
      </c>
      <c r="K1136" s="306">
        <v>2072919</v>
      </c>
      <c r="L1136" s="268" t="s">
        <v>563</v>
      </c>
      <c r="M1136" s="268"/>
      <c r="N1136" s="268"/>
      <c r="O1136" s="268"/>
      <c r="P1136" s="270"/>
      <c r="Q1136" s="270"/>
      <c r="R1136" s="270"/>
      <c r="S1136" s="271"/>
      <c r="T1136" s="270" t="s">
        <v>600</v>
      </c>
      <c r="U1136" s="272" t="s">
        <v>3020</v>
      </c>
      <c r="V1136" s="268" t="s">
        <v>602</v>
      </c>
      <c r="W1136" s="272"/>
      <c r="X1136" s="273">
        <v>2072919</v>
      </c>
      <c r="Y1136" s="273">
        <v>2072919</v>
      </c>
      <c r="Z1136" s="273">
        <v>0</v>
      </c>
      <c r="AA1136" s="273">
        <v>0</v>
      </c>
      <c r="AB1136" s="274">
        <v>2072919</v>
      </c>
      <c r="AC1136" s="274">
        <v>0</v>
      </c>
      <c r="AD1136" s="269"/>
      <c r="AE1136" s="269" t="s">
        <v>3021</v>
      </c>
      <c r="AF1136"/>
      <c r="AG1136"/>
      <c r="AH1136"/>
      <c r="AI1136"/>
    </row>
    <row r="1137" spans="1:35" ht="33.75" x14ac:dyDescent="0.25">
      <c r="A1137" s="303" t="s">
        <v>4349</v>
      </c>
      <c r="B1137" s="303" t="s">
        <v>2415</v>
      </c>
      <c r="C1137" s="303" t="s">
        <v>2416</v>
      </c>
      <c r="D1137" s="303" t="s">
        <v>2646</v>
      </c>
      <c r="E1137" s="304" t="s">
        <v>4762</v>
      </c>
      <c r="F1137" s="304" t="s">
        <v>457</v>
      </c>
      <c r="G1137" s="304" t="s">
        <v>597</v>
      </c>
      <c r="H1137" s="304" t="s">
        <v>598</v>
      </c>
      <c r="I1137" s="303" t="s">
        <v>599</v>
      </c>
      <c r="J1137" s="305" t="s">
        <v>3020</v>
      </c>
      <c r="K1137" s="306">
        <v>2072919</v>
      </c>
      <c r="L1137" s="268" t="s">
        <v>563</v>
      </c>
      <c r="M1137" s="268"/>
      <c r="N1137" s="268"/>
      <c r="O1137" s="268"/>
      <c r="P1137" s="270"/>
      <c r="Q1137" s="270"/>
      <c r="R1137" s="270"/>
      <c r="S1137" s="271"/>
      <c r="T1137" s="270" t="s">
        <v>600</v>
      </c>
      <c r="U1137" s="272" t="s">
        <v>3020</v>
      </c>
      <c r="V1137" s="268" t="s">
        <v>602</v>
      </c>
      <c r="W1137" s="272"/>
      <c r="X1137" s="273">
        <v>2072919</v>
      </c>
      <c r="Y1137" s="273">
        <v>2072919</v>
      </c>
      <c r="Z1137" s="273">
        <v>0</v>
      </c>
      <c r="AA1137" s="273">
        <v>0</v>
      </c>
      <c r="AB1137" s="274">
        <v>2072919</v>
      </c>
      <c r="AC1137" s="274">
        <v>0</v>
      </c>
      <c r="AD1137" s="269"/>
      <c r="AE1137" s="269" t="s">
        <v>3021</v>
      </c>
      <c r="AF1137"/>
      <c r="AG1137"/>
      <c r="AH1137"/>
      <c r="AI1137"/>
    </row>
    <row r="1138" spans="1:35" ht="33.75" x14ac:dyDescent="0.25">
      <c r="A1138" s="303" t="s">
        <v>4351</v>
      </c>
      <c r="B1138" s="303" t="s">
        <v>2415</v>
      </c>
      <c r="C1138" s="303" t="s">
        <v>2416</v>
      </c>
      <c r="D1138" s="303" t="s">
        <v>2646</v>
      </c>
      <c r="E1138" s="304" t="s">
        <v>4764</v>
      </c>
      <c r="F1138" s="304" t="s">
        <v>457</v>
      </c>
      <c r="G1138" s="304" t="s">
        <v>597</v>
      </c>
      <c r="H1138" s="304" t="s">
        <v>598</v>
      </c>
      <c r="I1138" s="303" t="s">
        <v>599</v>
      </c>
      <c r="J1138" s="305" t="s">
        <v>3020</v>
      </c>
      <c r="K1138" s="306">
        <v>2072919</v>
      </c>
      <c r="L1138" s="268" t="s">
        <v>563</v>
      </c>
      <c r="M1138" s="268"/>
      <c r="N1138" s="268"/>
      <c r="O1138" s="268"/>
      <c r="P1138" s="270"/>
      <c r="Q1138" s="270"/>
      <c r="R1138" s="270"/>
      <c r="S1138" s="271"/>
      <c r="T1138" s="270" t="s">
        <v>600</v>
      </c>
      <c r="U1138" s="272" t="s">
        <v>3020</v>
      </c>
      <c r="V1138" s="268" t="s">
        <v>602</v>
      </c>
      <c r="W1138" s="272"/>
      <c r="X1138" s="273">
        <v>2072919</v>
      </c>
      <c r="Y1138" s="273">
        <v>2072919</v>
      </c>
      <c r="Z1138" s="273">
        <v>0</v>
      </c>
      <c r="AA1138" s="273">
        <v>0</v>
      </c>
      <c r="AB1138" s="274">
        <v>2072919</v>
      </c>
      <c r="AC1138" s="274">
        <v>0</v>
      </c>
      <c r="AD1138" s="269"/>
      <c r="AE1138" s="269" t="s">
        <v>3021</v>
      </c>
      <c r="AF1138"/>
      <c r="AG1138"/>
      <c r="AH1138"/>
      <c r="AI1138"/>
    </row>
    <row r="1139" spans="1:35" ht="33.75" x14ac:dyDescent="0.25">
      <c r="A1139" s="303" t="s">
        <v>4353</v>
      </c>
      <c r="B1139" s="303" t="s">
        <v>2415</v>
      </c>
      <c r="C1139" s="303" t="s">
        <v>2416</v>
      </c>
      <c r="D1139" s="303" t="s">
        <v>2646</v>
      </c>
      <c r="E1139" s="304" t="s">
        <v>4766</v>
      </c>
      <c r="F1139" s="304" t="s">
        <v>457</v>
      </c>
      <c r="G1139" s="304" t="s">
        <v>597</v>
      </c>
      <c r="H1139" s="304" t="s">
        <v>598</v>
      </c>
      <c r="I1139" s="303" t="s">
        <v>599</v>
      </c>
      <c r="J1139" s="305" t="s">
        <v>3020</v>
      </c>
      <c r="K1139" s="306">
        <v>2072919</v>
      </c>
      <c r="L1139" s="268" t="s">
        <v>563</v>
      </c>
      <c r="M1139" s="268"/>
      <c r="N1139" s="268"/>
      <c r="O1139" s="268"/>
      <c r="P1139" s="270"/>
      <c r="Q1139" s="270"/>
      <c r="R1139" s="270"/>
      <c r="S1139" s="271"/>
      <c r="T1139" s="270" t="s">
        <v>600</v>
      </c>
      <c r="U1139" s="272" t="s">
        <v>3020</v>
      </c>
      <c r="V1139" s="268" t="s">
        <v>602</v>
      </c>
      <c r="W1139" s="272"/>
      <c r="X1139" s="273">
        <v>2072919</v>
      </c>
      <c r="Y1139" s="273">
        <v>2072919</v>
      </c>
      <c r="Z1139" s="273">
        <v>0</v>
      </c>
      <c r="AA1139" s="273">
        <v>0</v>
      </c>
      <c r="AB1139" s="274">
        <v>2072919</v>
      </c>
      <c r="AC1139" s="274">
        <v>0</v>
      </c>
      <c r="AD1139" s="269"/>
      <c r="AE1139" s="269" t="s">
        <v>3021</v>
      </c>
      <c r="AF1139"/>
      <c r="AG1139"/>
      <c r="AH1139"/>
      <c r="AI1139"/>
    </row>
    <row r="1140" spans="1:35" ht="33.75" x14ac:dyDescent="0.25">
      <c r="A1140" s="303" t="s">
        <v>4355</v>
      </c>
      <c r="B1140" s="303" t="s">
        <v>2415</v>
      </c>
      <c r="C1140" s="303" t="s">
        <v>2416</v>
      </c>
      <c r="D1140" s="303" t="s">
        <v>2646</v>
      </c>
      <c r="E1140" s="304" t="s">
        <v>4768</v>
      </c>
      <c r="F1140" s="304" t="s">
        <v>457</v>
      </c>
      <c r="G1140" s="304" t="s">
        <v>597</v>
      </c>
      <c r="H1140" s="304" t="s">
        <v>598</v>
      </c>
      <c r="I1140" s="303" t="s">
        <v>599</v>
      </c>
      <c r="J1140" s="305" t="s">
        <v>3020</v>
      </c>
      <c r="K1140" s="306">
        <v>2072919</v>
      </c>
      <c r="L1140" s="268" t="s">
        <v>563</v>
      </c>
      <c r="M1140" s="268"/>
      <c r="N1140" s="268"/>
      <c r="O1140" s="268"/>
      <c r="P1140" s="270"/>
      <c r="Q1140" s="270"/>
      <c r="R1140" s="270"/>
      <c r="S1140" s="271"/>
      <c r="T1140" s="270" t="s">
        <v>600</v>
      </c>
      <c r="U1140" s="272" t="s">
        <v>3020</v>
      </c>
      <c r="V1140" s="268" t="s">
        <v>602</v>
      </c>
      <c r="W1140" s="272"/>
      <c r="X1140" s="273">
        <v>2072919</v>
      </c>
      <c r="Y1140" s="273">
        <v>2072919</v>
      </c>
      <c r="Z1140" s="273">
        <v>0</v>
      </c>
      <c r="AA1140" s="273">
        <v>0</v>
      </c>
      <c r="AB1140" s="274">
        <v>2072919</v>
      </c>
      <c r="AC1140" s="274">
        <v>0</v>
      </c>
      <c r="AD1140" s="269"/>
      <c r="AE1140" s="269" t="s">
        <v>3021</v>
      </c>
      <c r="AF1140"/>
      <c r="AG1140"/>
      <c r="AH1140"/>
      <c r="AI1140"/>
    </row>
    <row r="1141" spans="1:35" ht="33.75" x14ac:dyDescent="0.25">
      <c r="A1141" s="303" t="s">
        <v>4357</v>
      </c>
      <c r="B1141" s="303" t="s">
        <v>2415</v>
      </c>
      <c r="C1141" s="303" t="s">
        <v>2416</v>
      </c>
      <c r="D1141" s="303" t="s">
        <v>2646</v>
      </c>
      <c r="E1141" s="304" t="s">
        <v>4770</v>
      </c>
      <c r="F1141" s="304" t="s">
        <v>457</v>
      </c>
      <c r="G1141" s="304" t="s">
        <v>597</v>
      </c>
      <c r="H1141" s="304" t="s">
        <v>598</v>
      </c>
      <c r="I1141" s="303" t="s">
        <v>599</v>
      </c>
      <c r="J1141" s="305" t="s">
        <v>3020</v>
      </c>
      <c r="K1141" s="306">
        <v>2072919</v>
      </c>
      <c r="L1141" s="268" t="s">
        <v>563</v>
      </c>
      <c r="M1141" s="268"/>
      <c r="N1141" s="268"/>
      <c r="O1141" s="268"/>
      <c r="P1141" s="270"/>
      <c r="Q1141" s="270"/>
      <c r="R1141" s="270"/>
      <c r="S1141" s="271"/>
      <c r="T1141" s="270" t="s">
        <v>600</v>
      </c>
      <c r="U1141" s="272" t="s">
        <v>3020</v>
      </c>
      <c r="V1141" s="268" t="s">
        <v>602</v>
      </c>
      <c r="W1141" s="272"/>
      <c r="X1141" s="273">
        <v>2072919</v>
      </c>
      <c r="Y1141" s="273">
        <v>2072919</v>
      </c>
      <c r="Z1141" s="273">
        <v>0</v>
      </c>
      <c r="AA1141" s="273">
        <v>0</v>
      </c>
      <c r="AB1141" s="274">
        <v>2072919</v>
      </c>
      <c r="AC1141" s="274">
        <v>0</v>
      </c>
      <c r="AD1141" s="269"/>
      <c r="AE1141" s="269" t="s">
        <v>3021</v>
      </c>
      <c r="AF1141"/>
      <c r="AG1141"/>
      <c r="AH1141"/>
      <c r="AI1141"/>
    </row>
    <row r="1142" spans="1:35" ht="33.75" x14ac:dyDescent="0.25">
      <c r="A1142" s="303" t="s">
        <v>4359</v>
      </c>
      <c r="B1142" s="303" t="s">
        <v>2415</v>
      </c>
      <c r="C1142" s="303" t="s">
        <v>2416</v>
      </c>
      <c r="D1142" s="303" t="s">
        <v>2646</v>
      </c>
      <c r="E1142" s="304" t="s">
        <v>4772</v>
      </c>
      <c r="F1142" s="304" t="s">
        <v>457</v>
      </c>
      <c r="G1142" s="304" t="s">
        <v>597</v>
      </c>
      <c r="H1142" s="304" t="s">
        <v>598</v>
      </c>
      <c r="I1142" s="303" t="s">
        <v>599</v>
      </c>
      <c r="J1142" s="305" t="s">
        <v>3020</v>
      </c>
      <c r="K1142" s="306">
        <v>2072919</v>
      </c>
      <c r="L1142" s="268" t="s">
        <v>563</v>
      </c>
      <c r="M1142" s="268"/>
      <c r="N1142" s="268"/>
      <c r="O1142" s="268"/>
      <c r="P1142" s="270"/>
      <c r="Q1142" s="270"/>
      <c r="R1142" s="270"/>
      <c r="S1142" s="271"/>
      <c r="T1142" s="270" t="s">
        <v>600</v>
      </c>
      <c r="U1142" s="272" t="s">
        <v>3020</v>
      </c>
      <c r="V1142" s="268" t="s">
        <v>602</v>
      </c>
      <c r="W1142" s="272"/>
      <c r="X1142" s="273">
        <v>2072919</v>
      </c>
      <c r="Y1142" s="273">
        <v>2072919</v>
      </c>
      <c r="Z1142" s="273">
        <v>0</v>
      </c>
      <c r="AA1142" s="273">
        <v>0</v>
      </c>
      <c r="AB1142" s="274">
        <v>2072919</v>
      </c>
      <c r="AC1142" s="274">
        <v>0</v>
      </c>
      <c r="AD1142" s="269"/>
      <c r="AE1142" s="269" t="s">
        <v>3021</v>
      </c>
      <c r="AF1142"/>
      <c r="AG1142"/>
      <c r="AH1142"/>
      <c r="AI1142"/>
    </row>
    <row r="1143" spans="1:35" ht="33.75" x14ac:dyDescent="0.25">
      <c r="A1143" s="303" t="s">
        <v>4361</v>
      </c>
      <c r="B1143" s="303" t="s">
        <v>2415</v>
      </c>
      <c r="C1143" s="303" t="s">
        <v>2416</v>
      </c>
      <c r="D1143" s="303" t="s">
        <v>2646</v>
      </c>
      <c r="E1143" s="304" t="s">
        <v>4774</v>
      </c>
      <c r="F1143" s="304" t="s">
        <v>457</v>
      </c>
      <c r="G1143" s="304" t="s">
        <v>597</v>
      </c>
      <c r="H1143" s="304" t="s">
        <v>598</v>
      </c>
      <c r="I1143" s="303" t="s">
        <v>599</v>
      </c>
      <c r="J1143" s="305" t="s">
        <v>3020</v>
      </c>
      <c r="K1143" s="306">
        <v>2072919</v>
      </c>
      <c r="L1143" s="268" t="s">
        <v>563</v>
      </c>
      <c r="M1143" s="268"/>
      <c r="N1143" s="268"/>
      <c r="O1143" s="268"/>
      <c r="P1143" s="270"/>
      <c r="Q1143" s="270"/>
      <c r="R1143" s="270"/>
      <c r="S1143" s="271"/>
      <c r="T1143" s="270" t="s">
        <v>600</v>
      </c>
      <c r="U1143" s="272" t="s">
        <v>3020</v>
      </c>
      <c r="V1143" s="268" t="s">
        <v>602</v>
      </c>
      <c r="W1143" s="272"/>
      <c r="X1143" s="273">
        <v>2072919</v>
      </c>
      <c r="Y1143" s="273">
        <v>2072919</v>
      </c>
      <c r="Z1143" s="273">
        <v>0</v>
      </c>
      <c r="AA1143" s="273">
        <v>0</v>
      </c>
      <c r="AB1143" s="274">
        <v>2072919</v>
      </c>
      <c r="AC1143" s="274">
        <v>0</v>
      </c>
      <c r="AD1143" s="269"/>
      <c r="AE1143" s="269" t="s">
        <v>3021</v>
      </c>
      <c r="AF1143"/>
      <c r="AG1143"/>
      <c r="AH1143"/>
      <c r="AI1143"/>
    </row>
    <row r="1144" spans="1:35" ht="33.75" x14ac:dyDescent="0.25">
      <c r="A1144" s="303" t="s">
        <v>4363</v>
      </c>
      <c r="B1144" s="303" t="s">
        <v>2415</v>
      </c>
      <c r="C1144" s="303" t="s">
        <v>2416</v>
      </c>
      <c r="D1144" s="303" t="s">
        <v>2646</v>
      </c>
      <c r="E1144" s="304" t="s">
        <v>4776</v>
      </c>
      <c r="F1144" s="304" t="s">
        <v>457</v>
      </c>
      <c r="G1144" s="304" t="s">
        <v>597</v>
      </c>
      <c r="H1144" s="304" t="s">
        <v>598</v>
      </c>
      <c r="I1144" s="303" t="s">
        <v>599</v>
      </c>
      <c r="J1144" s="305" t="s">
        <v>3020</v>
      </c>
      <c r="K1144" s="306">
        <v>2072919</v>
      </c>
      <c r="L1144" s="268" t="s">
        <v>563</v>
      </c>
      <c r="M1144" s="268"/>
      <c r="N1144" s="268"/>
      <c r="O1144" s="268"/>
      <c r="P1144" s="270"/>
      <c r="Q1144" s="270"/>
      <c r="R1144" s="270"/>
      <c r="S1144" s="271"/>
      <c r="T1144" s="270" t="s">
        <v>600</v>
      </c>
      <c r="U1144" s="272" t="s">
        <v>3020</v>
      </c>
      <c r="V1144" s="268" t="s">
        <v>602</v>
      </c>
      <c r="W1144" s="272"/>
      <c r="X1144" s="273">
        <v>2072919</v>
      </c>
      <c r="Y1144" s="273">
        <v>2072919</v>
      </c>
      <c r="Z1144" s="273">
        <v>0</v>
      </c>
      <c r="AA1144" s="273">
        <v>0</v>
      </c>
      <c r="AB1144" s="274">
        <v>2072919</v>
      </c>
      <c r="AC1144" s="274">
        <v>0</v>
      </c>
      <c r="AD1144" s="269"/>
      <c r="AE1144" s="269" t="s">
        <v>3021</v>
      </c>
      <c r="AF1144"/>
      <c r="AG1144"/>
      <c r="AH1144"/>
      <c r="AI1144"/>
    </row>
    <row r="1145" spans="1:35" ht="33.75" x14ac:dyDescent="0.25">
      <c r="A1145" s="303" t="s">
        <v>4365</v>
      </c>
      <c r="B1145" s="303" t="s">
        <v>2415</v>
      </c>
      <c r="C1145" s="303" t="s">
        <v>2416</v>
      </c>
      <c r="D1145" s="303" t="s">
        <v>2646</v>
      </c>
      <c r="E1145" s="304" t="s">
        <v>4778</v>
      </c>
      <c r="F1145" s="304" t="s">
        <v>457</v>
      </c>
      <c r="G1145" s="304" t="s">
        <v>597</v>
      </c>
      <c r="H1145" s="304" t="s">
        <v>598</v>
      </c>
      <c r="I1145" s="303" t="s">
        <v>599</v>
      </c>
      <c r="J1145" s="305" t="s">
        <v>3020</v>
      </c>
      <c r="K1145" s="306">
        <v>2072919</v>
      </c>
      <c r="L1145" s="268" t="s">
        <v>563</v>
      </c>
      <c r="M1145" s="268"/>
      <c r="N1145" s="268"/>
      <c r="O1145" s="268"/>
      <c r="P1145" s="270"/>
      <c r="Q1145" s="270"/>
      <c r="R1145" s="270"/>
      <c r="S1145" s="271"/>
      <c r="T1145" s="270" t="s">
        <v>600</v>
      </c>
      <c r="U1145" s="272" t="s">
        <v>3020</v>
      </c>
      <c r="V1145" s="268" t="s">
        <v>602</v>
      </c>
      <c r="W1145" s="272"/>
      <c r="X1145" s="273">
        <v>2072919</v>
      </c>
      <c r="Y1145" s="273">
        <v>2072919</v>
      </c>
      <c r="Z1145" s="273">
        <v>0</v>
      </c>
      <c r="AA1145" s="273">
        <v>0</v>
      </c>
      <c r="AB1145" s="274">
        <v>2072919</v>
      </c>
      <c r="AC1145" s="274">
        <v>0</v>
      </c>
      <c r="AD1145" s="269"/>
      <c r="AE1145" s="269" t="s">
        <v>3021</v>
      </c>
      <c r="AF1145"/>
      <c r="AG1145"/>
      <c r="AH1145"/>
      <c r="AI1145"/>
    </row>
    <row r="1146" spans="1:35" ht="33.75" x14ac:dyDescent="0.25">
      <c r="A1146" s="303" t="s">
        <v>4367</v>
      </c>
      <c r="B1146" s="303" t="s">
        <v>2415</v>
      </c>
      <c r="C1146" s="303" t="s">
        <v>2416</v>
      </c>
      <c r="D1146" s="303" t="s">
        <v>2646</v>
      </c>
      <c r="E1146" s="304" t="s">
        <v>4780</v>
      </c>
      <c r="F1146" s="304" t="s">
        <v>457</v>
      </c>
      <c r="G1146" s="304" t="s">
        <v>597</v>
      </c>
      <c r="H1146" s="304" t="s">
        <v>598</v>
      </c>
      <c r="I1146" s="303" t="s">
        <v>599</v>
      </c>
      <c r="J1146" s="305" t="s">
        <v>3020</v>
      </c>
      <c r="K1146" s="306">
        <v>2072919</v>
      </c>
      <c r="L1146" s="268" t="s">
        <v>563</v>
      </c>
      <c r="M1146" s="268"/>
      <c r="N1146" s="268"/>
      <c r="O1146" s="268"/>
      <c r="P1146" s="270"/>
      <c r="Q1146" s="270"/>
      <c r="R1146" s="270"/>
      <c r="S1146" s="271"/>
      <c r="T1146" s="270" t="s">
        <v>600</v>
      </c>
      <c r="U1146" s="272" t="s">
        <v>3020</v>
      </c>
      <c r="V1146" s="268" t="s">
        <v>602</v>
      </c>
      <c r="W1146" s="272"/>
      <c r="X1146" s="273">
        <v>2072919</v>
      </c>
      <c r="Y1146" s="273">
        <v>2072919</v>
      </c>
      <c r="Z1146" s="273">
        <v>0</v>
      </c>
      <c r="AA1146" s="273">
        <v>0</v>
      </c>
      <c r="AB1146" s="274">
        <v>2072919</v>
      </c>
      <c r="AC1146" s="274">
        <v>0</v>
      </c>
      <c r="AD1146" s="269"/>
      <c r="AE1146" s="269" t="s">
        <v>3021</v>
      </c>
      <c r="AF1146"/>
      <c r="AG1146"/>
      <c r="AH1146"/>
      <c r="AI1146"/>
    </row>
    <row r="1147" spans="1:35" ht="33.75" x14ac:dyDescent="0.25">
      <c r="A1147" s="303" t="s">
        <v>4369</v>
      </c>
      <c r="B1147" s="303" t="s">
        <v>2415</v>
      </c>
      <c r="C1147" s="303" t="s">
        <v>2416</v>
      </c>
      <c r="D1147" s="303" t="s">
        <v>2646</v>
      </c>
      <c r="E1147" s="304" t="s">
        <v>4782</v>
      </c>
      <c r="F1147" s="304" t="s">
        <v>457</v>
      </c>
      <c r="G1147" s="304" t="s">
        <v>597</v>
      </c>
      <c r="H1147" s="304" t="s">
        <v>598</v>
      </c>
      <c r="I1147" s="303" t="s">
        <v>599</v>
      </c>
      <c r="J1147" s="305" t="s">
        <v>3020</v>
      </c>
      <c r="K1147" s="306">
        <v>2072919</v>
      </c>
      <c r="L1147" s="268" t="s">
        <v>563</v>
      </c>
      <c r="M1147" s="268"/>
      <c r="N1147" s="268"/>
      <c r="O1147" s="268"/>
      <c r="P1147" s="270"/>
      <c r="Q1147" s="270"/>
      <c r="R1147" s="270"/>
      <c r="S1147" s="271"/>
      <c r="T1147" s="270" t="s">
        <v>600</v>
      </c>
      <c r="U1147" s="272" t="s">
        <v>3020</v>
      </c>
      <c r="V1147" s="268" t="s">
        <v>602</v>
      </c>
      <c r="W1147" s="272"/>
      <c r="X1147" s="273">
        <v>2072919</v>
      </c>
      <c r="Y1147" s="273">
        <v>2072919</v>
      </c>
      <c r="Z1147" s="273">
        <v>0</v>
      </c>
      <c r="AA1147" s="273">
        <v>0</v>
      </c>
      <c r="AB1147" s="274">
        <v>2072919</v>
      </c>
      <c r="AC1147" s="274">
        <v>0</v>
      </c>
      <c r="AD1147" s="269"/>
      <c r="AE1147" s="269" t="s">
        <v>3021</v>
      </c>
      <c r="AF1147"/>
      <c r="AG1147"/>
      <c r="AH1147"/>
      <c r="AI1147"/>
    </row>
    <row r="1148" spans="1:35" ht="33.75" x14ac:dyDescent="0.25">
      <c r="A1148" s="303" t="s">
        <v>4371</v>
      </c>
      <c r="B1148" s="303" t="s">
        <v>2415</v>
      </c>
      <c r="C1148" s="303" t="s">
        <v>2416</v>
      </c>
      <c r="D1148" s="303" t="s">
        <v>2646</v>
      </c>
      <c r="E1148" s="304" t="s">
        <v>4784</v>
      </c>
      <c r="F1148" s="304" t="s">
        <v>457</v>
      </c>
      <c r="G1148" s="304" t="s">
        <v>597</v>
      </c>
      <c r="H1148" s="304" t="s">
        <v>598</v>
      </c>
      <c r="I1148" s="303" t="s">
        <v>599</v>
      </c>
      <c r="J1148" s="305" t="s">
        <v>3020</v>
      </c>
      <c r="K1148" s="306">
        <v>2072919</v>
      </c>
      <c r="L1148" s="268" t="s">
        <v>563</v>
      </c>
      <c r="M1148" s="268"/>
      <c r="N1148" s="268"/>
      <c r="O1148" s="268"/>
      <c r="P1148" s="270"/>
      <c r="Q1148" s="270"/>
      <c r="R1148" s="270"/>
      <c r="S1148" s="271"/>
      <c r="T1148" s="270" t="s">
        <v>600</v>
      </c>
      <c r="U1148" s="272" t="s">
        <v>3020</v>
      </c>
      <c r="V1148" s="268" t="s">
        <v>602</v>
      </c>
      <c r="W1148" s="272"/>
      <c r="X1148" s="273">
        <v>2072919</v>
      </c>
      <c r="Y1148" s="273">
        <v>2072919</v>
      </c>
      <c r="Z1148" s="273">
        <v>0</v>
      </c>
      <c r="AA1148" s="273">
        <v>0</v>
      </c>
      <c r="AB1148" s="274">
        <v>2072919</v>
      </c>
      <c r="AC1148" s="274">
        <v>0</v>
      </c>
      <c r="AD1148" s="269"/>
      <c r="AE1148" s="269" t="s">
        <v>3021</v>
      </c>
      <c r="AF1148"/>
      <c r="AG1148"/>
      <c r="AH1148"/>
      <c r="AI1148"/>
    </row>
    <row r="1149" spans="1:35" ht="33.75" x14ac:dyDescent="0.25">
      <c r="A1149" s="303" t="s">
        <v>4373</v>
      </c>
      <c r="B1149" s="303" t="s">
        <v>2415</v>
      </c>
      <c r="C1149" s="303" t="s">
        <v>2416</v>
      </c>
      <c r="D1149" s="303" t="s">
        <v>2646</v>
      </c>
      <c r="E1149" s="304" t="s">
        <v>4786</v>
      </c>
      <c r="F1149" s="304" t="s">
        <v>457</v>
      </c>
      <c r="G1149" s="304" t="s">
        <v>597</v>
      </c>
      <c r="H1149" s="304" t="s">
        <v>598</v>
      </c>
      <c r="I1149" s="303" t="s">
        <v>599</v>
      </c>
      <c r="J1149" s="305" t="s">
        <v>3020</v>
      </c>
      <c r="K1149" s="306">
        <v>2072919</v>
      </c>
      <c r="L1149" s="268" t="s">
        <v>563</v>
      </c>
      <c r="M1149" s="268"/>
      <c r="N1149" s="268"/>
      <c r="O1149" s="268"/>
      <c r="P1149" s="270"/>
      <c r="Q1149" s="270"/>
      <c r="R1149" s="270"/>
      <c r="S1149" s="271"/>
      <c r="T1149" s="270" t="s">
        <v>600</v>
      </c>
      <c r="U1149" s="272" t="s">
        <v>3020</v>
      </c>
      <c r="V1149" s="268" t="s">
        <v>602</v>
      </c>
      <c r="W1149" s="272"/>
      <c r="X1149" s="273">
        <v>2072919</v>
      </c>
      <c r="Y1149" s="273">
        <v>2072919</v>
      </c>
      <c r="Z1149" s="273">
        <v>0</v>
      </c>
      <c r="AA1149" s="273">
        <v>0</v>
      </c>
      <c r="AB1149" s="274">
        <v>2072919</v>
      </c>
      <c r="AC1149" s="274">
        <v>0</v>
      </c>
      <c r="AD1149" s="269"/>
      <c r="AE1149" s="269" t="s">
        <v>3021</v>
      </c>
      <c r="AF1149"/>
      <c r="AG1149"/>
      <c r="AH1149"/>
      <c r="AI1149"/>
    </row>
    <row r="1150" spans="1:35" ht="33.75" x14ac:dyDescent="0.25">
      <c r="A1150" s="303" t="s">
        <v>4375</v>
      </c>
      <c r="B1150" s="303" t="s">
        <v>2415</v>
      </c>
      <c r="C1150" s="303" t="s">
        <v>2416</v>
      </c>
      <c r="D1150" s="303" t="s">
        <v>2646</v>
      </c>
      <c r="E1150" s="304" t="s">
        <v>4788</v>
      </c>
      <c r="F1150" s="304" t="s">
        <v>457</v>
      </c>
      <c r="G1150" s="304" t="s">
        <v>597</v>
      </c>
      <c r="H1150" s="304" t="s">
        <v>598</v>
      </c>
      <c r="I1150" s="303" t="s">
        <v>599</v>
      </c>
      <c r="J1150" s="305" t="s">
        <v>3020</v>
      </c>
      <c r="K1150" s="306">
        <v>2072919</v>
      </c>
      <c r="L1150" s="268" t="s">
        <v>563</v>
      </c>
      <c r="M1150" s="268"/>
      <c r="N1150" s="268"/>
      <c r="O1150" s="268"/>
      <c r="P1150" s="270"/>
      <c r="Q1150" s="270"/>
      <c r="R1150" s="270"/>
      <c r="S1150" s="271"/>
      <c r="T1150" s="270" t="s">
        <v>600</v>
      </c>
      <c r="U1150" s="272" t="s">
        <v>3020</v>
      </c>
      <c r="V1150" s="268" t="s">
        <v>602</v>
      </c>
      <c r="W1150" s="272"/>
      <c r="X1150" s="273">
        <v>2072919</v>
      </c>
      <c r="Y1150" s="273">
        <v>2072919</v>
      </c>
      <c r="Z1150" s="273">
        <v>0</v>
      </c>
      <c r="AA1150" s="273">
        <v>0</v>
      </c>
      <c r="AB1150" s="274">
        <v>2072919</v>
      </c>
      <c r="AC1150" s="274">
        <v>0</v>
      </c>
      <c r="AD1150" s="269"/>
      <c r="AE1150" s="269" t="s">
        <v>3021</v>
      </c>
      <c r="AF1150"/>
      <c r="AG1150"/>
      <c r="AH1150"/>
      <c r="AI1150"/>
    </row>
    <row r="1151" spans="1:35" ht="33.75" x14ac:dyDescent="0.25">
      <c r="A1151" s="303" t="s">
        <v>4377</v>
      </c>
      <c r="B1151" s="303" t="s">
        <v>2415</v>
      </c>
      <c r="C1151" s="303" t="s">
        <v>2416</v>
      </c>
      <c r="D1151" s="303" t="s">
        <v>2646</v>
      </c>
      <c r="E1151" s="304" t="s">
        <v>4790</v>
      </c>
      <c r="F1151" s="304" t="s">
        <v>457</v>
      </c>
      <c r="G1151" s="304" t="s">
        <v>597</v>
      </c>
      <c r="H1151" s="304" t="s">
        <v>598</v>
      </c>
      <c r="I1151" s="303" t="s">
        <v>599</v>
      </c>
      <c r="J1151" s="305" t="s">
        <v>3020</v>
      </c>
      <c r="K1151" s="306">
        <v>2072919</v>
      </c>
      <c r="L1151" s="268" t="s">
        <v>563</v>
      </c>
      <c r="M1151" s="268"/>
      <c r="N1151" s="268"/>
      <c r="O1151" s="268"/>
      <c r="P1151" s="270"/>
      <c r="Q1151" s="270"/>
      <c r="R1151" s="270"/>
      <c r="S1151" s="271"/>
      <c r="T1151" s="270" t="s">
        <v>600</v>
      </c>
      <c r="U1151" s="272" t="s">
        <v>3020</v>
      </c>
      <c r="V1151" s="268" t="s">
        <v>602</v>
      </c>
      <c r="W1151" s="272"/>
      <c r="X1151" s="273">
        <v>2072919</v>
      </c>
      <c r="Y1151" s="273">
        <v>2072919</v>
      </c>
      <c r="Z1151" s="273">
        <v>0</v>
      </c>
      <c r="AA1151" s="273">
        <v>0</v>
      </c>
      <c r="AB1151" s="274">
        <v>2072919</v>
      </c>
      <c r="AC1151" s="274">
        <v>0</v>
      </c>
      <c r="AD1151" s="269"/>
      <c r="AE1151" s="269" t="s">
        <v>3021</v>
      </c>
      <c r="AF1151"/>
      <c r="AG1151"/>
      <c r="AH1151"/>
      <c r="AI1151"/>
    </row>
    <row r="1152" spans="1:35" ht="33.75" x14ac:dyDescent="0.25">
      <c r="A1152" s="303" t="s">
        <v>4379</v>
      </c>
      <c r="B1152" s="303" t="s">
        <v>2415</v>
      </c>
      <c r="C1152" s="303" t="s">
        <v>2416</v>
      </c>
      <c r="D1152" s="303" t="s">
        <v>2646</v>
      </c>
      <c r="E1152" s="304" t="s">
        <v>4792</v>
      </c>
      <c r="F1152" s="304" t="s">
        <v>457</v>
      </c>
      <c r="G1152" s="304" t="s">
        <v>597</v>
      </c>
      <c r="H1152" s="304" t="s">
        <v>598</v>
      </c>
      <c r="I1152" s="303" t="s">
        <v>599</v>
      </c>
      <c r="J1152" s="305" t="s">
        <v>3020</v>
      </c>
      <c r="K1152" s="306">
        <v>2072919</v>
      </c>
      <c r="L1152" s="268" t="s">
        <v>563</v>
      </c>
      <c r="M1152" s="268"/>
      <c r="N1152" s="268"/>
      <c r="O1152" s="268"/>
      <c r="P1152" s="270"/>
      <c r="Q1152" s="270"/>
      <c r="R1152" s="270"/>
      <c r="S1152" s="271"/>
      <c r="T1152" s="270" t="s">
        <v>600</v>
      </c>
      <c r="U1152" s="272" t="s">
        <v>3020</v>
      </c>
      <c r="V1152" s="268" t="s">
        <v>602</v>
      </c>
      <c r="W1152" s="272"/>
      <c r="X1152" s="273">
        <v>2072919</v>
      </c>
      <c r="Y1152" s="273">
        <v>2072919</v>
      </c>
      <c r="Z1152" s="273">
        <v>0</v>
      </c>
      <c r="AA1152" s="273">
        <v>0</v>
      </c>
      <c r="AB1152" s="274">
        <v>2072919</v>
      </c>
      <c r="AC1152" s="274">
        <v>0</v>
      </c>
      <c r="AD1152" s="269"/>
      <c r="AE1152" s="269" t="s">
        <v>3021</v>
      </c>
      <c r="AF1152"/>
      <c r="AG1152"/>
      <c r="AH1152"/>
      <c r="AI1152"/>
    </row>
    <row r="1153" spans="1:35" ht="33.75" x14ac:dyDescent="0.25">
      <c r="A1153" s="303" t="s">
        <v>4381</v>
      </c>
      <c r="B1153" s="303" t="s">
        <v>2415</v>
      </c>
      <c r="C1153" s="303" t="s">
        <v>2416</v>
      </c>
      <c r="D1153" s="303" t="s">
        <v>2646</v>
      </c>
      <c r="E1153" s="304" t="s">
        <v>4794</v>
      </c>
      <c r="F1153" s="304" t="s">
        <v>457</v>
      </c>
      <c r="G1153" s="304" t="s">
        <v>597</v>
      </c>
      <c r="H1153" s="304" t="s">
        <v>598</v>
      </c>
      <c r="I1153" s="303" t="s">
        <v>599</v>
      </c>
      <c r="J1153" s="305" t="s">
        <v>3020</v>
      </c>
      <c r="K1153" s="306">
        <v>2072919</v>
      </c>
      <c r="L1153" s="268" t="s">
        <v>563</v>
      </c>
      <c r="M1153" s="268"/>
      <c r="N1153" s="268"/>
      <c r="O1153" s="268"/>
      <c r="P1153" s="270"/>
      <c r="Q1153" s="270"/>
      <c r="R1153" s="270"/>
      <c r="S1153" s="271"/>
      <c r="T1153" s="270" t="s">
        <v>600</v>
      </c>
      <c r="U1153" s="272" t="s">
        <v>3020</v>
      </c>
      <c r="V1153" s="268" t="s">
        <v>602</v>
      </c>
      <c r="W1153" s="272"/>
      <c r="X1153" s="273">
        <v>2072919</v>
      </c>
      <c r="Y1153" s="273">
        <v>2072919</v>
      </c>
      <c r="Z1153" s="273">
        <v>0</v>
      </c>
      <c r="AA1153" s="273">
        <v>0</v>
      </c>
      <c r="AB1153" s="274">
        <v>2072919</v>
      </c>
      <c r="AC1153" s="274">
        <v>0</v>
      </c>
      <c r="AD1153" s="269"/>
      <c r="AE1153" s="269" t="s">
        <v>3021</v>
      </c>
      <c r="AF1153"/>
      <c r="AG1153"/>
      <c r="AH1153"/>
      <c r="AI1153"/>
    </row>
    <row r="1154" spans="1:35" ht="33.75" x14ac:dyDescent="0.25">
      <c r="A1154" s="303" t="s">
        <v>4383</v>
      </c>
      <c r="B1154" s="303" t="s">
        <v>2415</v>
      </c>
      <c r="C1154" s="303" t="s">
        <v>2416</v>
      </c>
      <c r="D1154" s="303" t="s">
        <v>2646</v>
      </c>
      <c r="E1154" s="304" t="s">
        <v>4796</v>
      </c>
      <c r="F1154" s="304" t="s">
        <v>457</v>
      </c>
      <c r="G1154" s="304" t="s">
        <v>597</v>
      </c>
      <c r="H1154" s="304" t="s">
        <v>598</v>
      </c>
      <c r="I1154" s="303" t="s">
        <v>599</v>
      </c>
      <c r="J1154" s="305" t="s">
        <v>3020</v>
      </c>
      <c r="K1154" s="306">
        <v>2072919</v>
      </c>
      <c r="L1154" s="268" t="s">
        <v>563</v>
      </c>
      <c r="M1154" s="268"/>
      <c r="N1154" s="268"/>
      <c r="O1154" s="268"/>
      <c r="P1154" s="270"/>
      <c r="Q1154" s="270"/>
      <c r="R1154" s="270"/>
      <c r="S1154" s="271"/>
      <c r="T1154" s="270" t="s">
        <v>600</v>
      </c>
      <c r="U1154" s="272" t="s">
        <v>3020</v>
      </c>
      <c r="V1154" s="268" t="s">
        <v>602</v>
      </c>
      <c r="W1154" s="272"/>
      <c r="X1154" s="273">
        <v>2072919</v>
      </c>
      <c r="Y1154" s="273">
        <v>2072919</v>
      </c>
      <c r="Z1154" s="273">
        <v>0</v>
      </c>
      <c r="AA1154" s="273">
        <v>0</v>
      </c>
      <c r="AB1154" s="274">
        <v>2072919</v>
      </c>
      <c r="AC1154" s="274">
        <v>0</v>
      </c>
      <c r="AD1154" s="269"/>
      <c r="AE1154" s="269" t="s">
        <v>3021</v>
      </c>
      <c r="AF1154"/>
      <c r="AG1154"/>
      <c r="AH1154"/>
      <c r="AI1154"/>
    </row>
    <row r="1155" spans="1:35" ht="33.75" x14ac:dyDescent="0.25">
      <c r="A1155" s="303" t="s">
        <v>4385</v>
      </c>
      <c r="B1155" s="303" t="s">
        <v>2415</v>
      </c>
      <c r="C1155" s="303" t="s">
        <v>2416</v>
      </c>
      <c r="D1155" s="303" t="s">
        <v>2646</v>
      </c>
      <c r="E1155" s="304" t="s">
        <v>4798</v>
      </c>
      <c r="F1155" s="304" t="s">
        <v>457</v>
      </c>
      <c r="G1155" s="304" t="s">
        <v>597</v>
      </c>
      <c r="H1155" s="304" t="s">
        <v>598</v>
      </c>
      <c r="I1155" s="303" t="s">
        <v>599</v>
      </c>
      <c r="J1155" s="305" t="s">
        <v>3020</v>
      </c>
      <c r="K1155" s="306">
        <v>2072919</v>
      </c>
      <c r="L1155" s="268" t="s">
        <v>563</v>
      </c>
      <c r="M1155" s="268"/>
      <c r="N1155" s="268"/>
      <c r="O1155" s="268"/>
      <c r="P1155" s="270"/>
      <c r="Q1155" s="270"/>
      <c r="R1155" s="270"/>
      <c r="S1155" s="271"/>
      <c r="T1155" s="270" t="s">
        <v>600</v>
      </c>
      <c r="U1155" s="272" t="s">
        <v>3020</v>
      </c>
      <c r="V1155" s="268" t="s">
        <v>602</v>
      </c>
      <c r="W1155" s="272"/>
      <c r="X1155" s="273">
        <v>2072919</v>
      </c>
      <c r="Y1155" s="273">
        <v>2072919</v>
      </c>
      <c r="Z1155" s="273">
        <v>0</v>
      </c>
      <c r="AA1155" s="273">
        <v>0</v>
      </c>
      <c r="AB1155" s="274">
        <v>2072919</v>
      </c>
      <c r="AC1155" s="274">
        <v>0</v>
      </c>
      <c r="AD1155" s="269"/>
      <c r="AE1155" s="269" t="s">
        <v>3021</v>
      </c>
      <c r="AF1155"/>
      <c r="AG1155"/>
      <c r="AH1155"/>
      <c r="AI1155"/>
    </row>
    <row r="1156" spans="1:35" ht="33.75" x14ac:dyDescent="0.25">
      <c r="A1156" s="303" t="s">
        <v>4387</v>
      </c>
      <c r="B1156" s="303" t="s">
        <v>2415</v>
      </c>
      <c r="C1156" s="303" t="s">
        <v>2416</v>
      </c>
      <c r="D1156" s="303" t="s">
        <v>2646</v>
      </c>
      <c r="E1156" s="304" t="s">
        <v>4800</v>
      </c>
      <c r="F1156" s="304" t="s">
        <v>457</v>
      </c>
      <c r="G1156" s="304" t="s">
        <v>597</v>
      </c>
      <c r="H1156" s="304" t="s">
        <v>598</v>
      </c>
      <c r="I1156" s="303" t="s">
        <v>599</v>
      </c>
      <c r="J1156" s="305" t="s">
        <v>3020</v>
      </c>
      <c r="K1156" s="306">
        <v>2072919</v>
      </c>
      <c r="L1156" s="268" t="s">
        <v>563</v>
      </c>
      <c r="M1156" s="268"/>
      <c r="N1156" s="268"/>
      <c r="O1156" s="268"/>
      <c r="P1156" s="270"/>
      <c r="Q1156" s="270"/>
      <c r="R1156" s="270"/>
      <c r="S1156" s="271"/>
      <c r="T1156" s="270" t="s">
        <v>600</v>
      </c>
      <c r="U1156" s="272" t="s">
        <v>3020</v>
      </c>
      <c r="V1156" s="268" t="s">
        <v>602</v>
      </c>
      <c r="W1156" s="272"/>
      <c r="X1156" s="273">
        <v>2072919</v>
      </c>
      <c r="Y1156" s="273">
        <v>2072919</v>
      </c>
      <c r="Z1156" s="273">
        <v>0</v>
      </c>
      <c r="AA1156" s="273">
        <v>0</v>
      </c>
      <c r="AB1156" s="274">
        <v>2072919</v>
      </c>
      <c r="AC1156" s="274">
        <v>0</v>
      </c>
      <c r="AD1156" s="269"/>
      <c r="AE1156" s="269" t="s">
        <v>3021</v>
      </c>
      <c r="AF1156"/>
      <c r="AG1156"/>
      <c r="AH1156"/>
      <c r="AI1156"/>
    </row>
    <row r="1157" spans="1:35" ht="33.75" x14ac:dyDescent="0.25">
      <c r="A1157" s="303" t="s">
        <v>4389</v>
      </c>
      <c r="B1157" s="303" t="s">
        <v>2415</v>
      </c>
      <c r="C1157" s="303" t="s">
        <v>2416</v>
      </c>
      <c r="D1157" s="303" t="s">
        <v>2646</v>
      </c>
      <c r="E1157" s="304" t="s">
        <v>4802</v>
      </c>
      <c r="F1157" s="304" t="s">
        <v>457</v>
      </c>
      <c r="G1157" s="304" t="s">
        <v>597</v>
      </c>
      <c r="H1157" s="304" t="s">
        <v>598</v>
      </c>
      <c r="I1157" s="303" t="s">
        <v>599</v>
      </c>
      <c r="J1157" s="305" t="s">
        <v>3020</v>
      </c>
      <c r="K1157" s="306">
        <v>2072919</v>
      </c>
      <c r="L1157" s="268" t="s">
        <v>563</v>
      </c>
      <c r="M1157" s="268"/>
      <c r="N1157" s="268"/>
      <c r="O1157" s="268"/>
      <c r="P1157" s="270"/>
      <c r="Q1157" s="270"/>
      <c r="R1157" s="270"/>
      <c r="S1157" s="271"/>
      <c r="T1157" s="270" t="s">
        <v>600</v>
      </c>
      <c r="U1157" s="272" t="s">
        <v>3020</v>
      </c>
      <c r="V1157" s="268" t="s">
        <v>602</v>
      </c>
      <c r="W1157" s="272"/>
      <c r="X1157" s="273">
        <v>2072919</v>
      </c>
      <c r="Y1157" s="273">
        <v>2072919</v>
      </c>
      <c r="Z1157" s="273">
        <v>0</v>
      </c>
      <c r="AA1157" s="273">
        <v>0</v>
      </c>
      <c r="AB1157" s="274">
        <v>2072919</v>
      </c>
      <c r="AC1157" s="274">
        <v>0</v>
      </c>
      <c r="AD1157" s="269"/>
      <c r="AE1157" s="269" t="s">
        <v>3021</v>
      </c>
      <c r="AF1157"/>
      <c r="AG1157"/>
      <c r="AH1157"/>
      <c r="AI1157"/>
    </row>
    <row r="1158" spans="1:35" ht="33.75" x14ac:dyDescent="0.25">
      <c r="A1158" s="303" t="s">
        <v>4391</v>
      </c>
      <c r="B1158" s="303" t="s">
        <v>2415</v>
      </c>
      <c r="C1158" s="303" t="s">
        <v>2416</v>
      </c>
      <c r="D1158" s="303" t="s">
        <v>2646</v>
      </c>
      <c r="E1158" s="304" t="s">
        <v>4804</v>
      </c>
      <c r="F1158" s="304" t="s">
        <v>457</v>
      </c>
      <c r="G1158" s="304" t="s">
        <v>597</v>
      </c>
      <c r="H1158" s="304" t="s">
        <v>598</v>
      </c>
      <c r="I1158" s="303" t="s">
        <v>599</v>
      </c>
      <c r="J1158" s="305" t="s">
        <v>3020</v>
      </c>
      <c r="K1158" s="306">
        <v>2072919</v>
      </c>
      <c r="L1158" s="268" t="s">
        <v>563</v>
      </c>
      <c r="M1158" s="268"/>
      <c r="N1158" s="268"/>
      <c r="O1158" s="268"/>
      <c r="P1158" s="270"/>
      <c r="Q1158" s="270"/>
      <c r="R1158" s="270"/>
      <c r="S1158" s="271"/>
      <c r="T1158" s="270" t="s">
        <v>600</v>
      </c>
      <c r="U1158" s="272" t="s">
        <v>3020</v>
      </c>
      <c r="V1158" s="268" t="s">
        <v>602</v>
      </c>
      <c r="W1158" s="272"/>
      <c r="X1158" s="273">
        <v>2072919</v>
      </c>
      <c r="Y1158" s="273">
        <v>2072919</v>
      </c>
      <c r="Z1158" s="273">
        <v>0</v>
      </c>
      <c r="AA1158" s="273">
        <v>0</v>
      </c>
      <c r="AB1158" s="274">
        <v>2072919</v>
      </c>
      <c r="AC1158" s="274">
        <v>0</v>
      </c>
      <c r="AD1158" s="269"/>
      <c r="AE1158" s="269" t="s">
        <v>3021</v>
      </c>
      <c r="AF1158"/>
      <c r="AG1158"/>
      <c r="AH1158"/>
      <c r="AI1158"/>
    </row>
    <row r="1159" spans="1:35" ht="33.75" x14ac:dyDescent="0.25">
      <c r="A1159" s="303" t="s">
        <v>4393</v>
      </c>
      <c r="B1159" s="303" t="s">
        <v>2415</v>
      </c>
      <c r="C1159" s="303" t="s">
        <v>2416</v>
      </c>
      <c r="D1159" s="303" t="s">
        <v>2646</v>
      </c>
      <c r="E1159" s="304" t="s">
        <v>4806</v>
      </c>
      <c r="F1159" s="304" t="s">
        <v>457</v>
      </c>
      <c r="G1159" s="304" t="s">
        <v>597</v>
      </c>
      <c r="H1159" s="304" t="s">
        <v>598</v>
      </c>
      <c r="I1159" s="303" t="s">
        <v>599</v>
      </c>
      <c r="J1159" s="305" t="s">
        <v>3020</v>
      </c>
      <c r="K1159" s="306">
        <v>2072919</v>
      </c>
      <c r="L1159" s="268" t="s">
        <v>563</v>
      </c>
      <c r="M1159" s="268"/>
      <c r="N1159" s="268"/>
      <c r="O1159" s="268"/>
      <c r="P1159" s="270"/>
      <c r="Q1159" s="270"/>
      <c r="R1159" s="270"/>
      <c r="S1159" s="271"/>
      <c r="T1159" s="270" t="s">
        <v>600</v>
      </c>
      <c r="U1159" s="272" t="s">
        <v>3020</v>
      </c>
      <c r="V1159" s="268" t="s">
        <v>602</v>
      </c>
      <c r="W1159" s="272"/>
      <c r="X1159" s="273">
        <v>2072919</v>
      </c>
      <c r="Y1159" s="273">
        <v>2072919</v>
      </c>
      <c r="Z1159" s="273">
        <v>0</v>
      </c>
      <c r="AA1159" s="273">
        <v>0</v>
      </c>
      <c r="AB1159" s="274">
        <v>2072919</v>
      </c>
      <c r="AC1159" s="274">
        <v>0</v>
      </c>
      <c r="AD1159" s="269"/>
      <c r="AE1159" s="269" t="s">
        <v>3021</v>
      </c>
      <c r="AF1159"/>
      <c r="AG1159"/>
      <c r="AH1159"/>
      <c r="AI1159"/>
    </row>
    <row r="1160" spans="1:35" ht="33.75" x14ac:dyDescent="0.25">
      <c r="A1160" s="303" t="s">
        <v>4395</v>
      </c>
      <c r="B1160" s="303" t="s">
        <v>2415</v>
      </c>
      <c r="C1160" s="303" t="s">
        <v>2416</v>
      </c>
      <c r="D1160" s="303" t="s">
        <v>2646</v>
      </c>
      <c r="E1160" s="304" t="s">
        <v>4808</v>
      </c>
      <c r="F1160" s="304" t="s">
        <v>457</v>
      </c>
      <c r="G1160" s="304" t="s">
        <v>597</v>
      </c>
      <c r="H1160" s="304" t="s">
        <v>598</v>
      </c>
      <c r="I1160" s="303" t="s">
        <v>599</v>
      </c>
      <c r="J1160" s="305" t="s">
        <v>3020</v>
      </c>
      <c r="K1160" s="306">
        <v>2072919</v>
      </c>
      <c r="L1160" s="268" t="s">
        <v>563</v>
      </c>
      <c r="M1160" s="268"/>
      <c r="N1160" s="268"/>
      <c r="O1160" s="268"/>
      <c r="P1160" s="270"/>
      <c r="Q1160" s="270"/>
      <c r="R1160" s="270"/>
      <c r="S1160" s="271"/>
      <c r="T1160" s="270" t="s">
        <v>600</v>
      </c>
      <c r="U1160" s="272" t="s">
        <v>3020</v>
      </c>
      <c r="V1160" s="268" t="s">
        <v>602</v>
      </c>
      <c r="W1160" s="272"/>
      <c r="X1160" s="273">
        <v>2072919</v>
      </c>
      <c r="Y1160" s="273">
        <v>2072919</v>
      </c>
      <c r="Z1160" s="273">
        <v>0</v>
      </c>
      <c r="AA1160" s="273">
        <v>0</v>
      </c>
      <c r="AB1160" s="274">
        <v>2072919</v>
      </c>
      <c r="AC1160" s="274">
        <v>0</v>
      </c>
      <c r="AD1160" s="269"/>
      <c r="AE1160" s="269" t="s">
        <v>3021</v>
      </c>
      <c r="AF1160"/>
      <c r="AG1160"/>
      <c r="AH1160"/>
      <c r="AI1160"/>
    </row>
    <row r="1161" spans="1:35" ht="33.75" x14ac:dyDescent="0.25">
      <c r="A1161" s="303" t="s">
        <v>4397</v>
      </c>
      <c r="B1161" s="303" t="s">
        <v>2415</v>
      </c>
      <c r="C1161" s="303" t="s">
        <v>2416</v>
      </c>
      <c r="D1161" s="303" t="s">
        <v>2646</v>
      </c>
      <c r="E1161" s="304" t="s">
        <v>4810</v>
      </c>
      <c r="F1161" s="304" t="s">
        <v>457</v>
      </c>
      <c r="G1161" s="304" t="s">
        <v>597</v>
      </c>
      <c r="H1161" s="304" t="s">
        <v>598</v>
      </c>
      <c r="I1161" s="303" t="s">
        <v>599</v>
      </c>
      <c r="J1161" s="305" t="s">
        <v>3020</v>
      </c>
      <c r="K1161" s="306">
        <v>2072919</v>
      </c>
      <c r="L1161" s="268" t="s">
        <v>563</v>
      </c>
      <c r="M1161" s="268"/>
      <c r="N1161" s="268"/>
      <c r="O1161" s="268"/>
      <c r="P1161" s="270"/>
      <c r="Q1161" s="270"/>
      <c r="R1161" s="270"/>
      <c r="S1161" s="271"/>
      <c r="T1161" s="270" t="s">
        <v>600</v>
      </c>
      <c r="U1161" s="272" t="s">
        <v>3020</v>
      </c>
      <c r="V1161" s="268" t="s">
        <v>602</v>
      </c>
      <c r="W1161" s="272"/>
      <c r="X1161" s="273">
        <v>2072919</v>
      </c>
      <c r="Y1161" s="273">
        <v>2072919</v>
      </c>
      <c r="Z1161" s="273">
        <v>0</v>
      </c>
      <c r="AA1161" s="273">
        <v>0</v>
      </c>
      <c r="AB1161" s="274">
        <v>2072919</v>
      </c>
      <c r="AC1161" s="274">
        <v>0</v>
      </c>
      <c r="AD1161" s="269"/>
      <c r="AE1161" s="269" t="s">
        <v>3021</v>
      </c>
      <c r="AF1161"/>
      <c r="AG1161"/>
      <c r="AH1161"/>
      <c r="AI1161"/>
    </row>
    <row r="1162" spans="1:35" ht="33.75" x14ac:dyDescent="0.25">
      <c r="A1162" s="303" t="s">
        <v>4399</v>
      </c>
      <c r="B1162" s="303" t="s">
        <v>2415</v>
      </c>
      <c r="C1162" s="303" t="s">
        <v>2416</v>
      </c>
      <c r="D1162" s="303" t="s">
        <v>2646</v>
      </c>
      <c r="E1162" s="304" t="s">
        <v>4812</v>
      </c>
      <c r="F1162" s="304" t="s">
        <v>457</v>
      </c>
      <c r="G1162" s="304" t="s">
        <v>597</v>
      </c>
      <c r="H1162" s="304" t="s">
        <v>598</v>
      </c>
      <c r="I1162" s="303" t="s">
        <v>599</v>
      </c>
      <c r="J1162" s="305" t="s">
        <v>3020</v>
      </c>
      <c r="K1162" s="306">
        <v>2072919</v>
      </c>
      <c r="L1162" s="268" t="s">
        <v>563</v>
      </c>
      <c r="M1162" s="268"/>
      <c r="N1162" s="268"/>
      <c r="O1162" s="268"/>
      <c r="P1162" s="270"/>
      <c r="Q1162" s="270"/>
      <c r="R1162" s="270"/>
      <c r="S1162" s="271"/>
      <c r="T1162" s="270" t="s">
        <v>600</v>
      </c>
      <c r="U1162" s="272" t="s">
        <v>3020</v>
      </c>
      <c r="V1162" s="268" t="s">
        <v>602</v>
      </c>
      <c r="W1162" s="272"/>
      <c r="X1162" s="273">
        <v>2072919</v>
      </c>
      <c r="Y1162" s="273">
        <v>2072919</v>
      </c>
      <c r="Z1162" s="273">
        <v>0</v>
      </c>
      <c r="AA1162" s="273">
        <v>0</v>
      </c>
      <c r="AB1162" s="274">
        <v>2072919</v>
      </c>
      <c r="AC1162" s="274">
        <v>0</v>
      </c>
      <c r="AD1162" s="269"/>
      <c r="AE1162" s="269" t="s">
        <v>3021</v>
      </c>
      <c r="AF1162"/>
      <c r="AG1162"/>
      <c r="AH1162"/>
      <c r="AI1162"/>
    </row>
    <row r="1163" spans="1:35" ht="33.75" x14ac:dyDescent="0.25">
      <c r="A1163" s="303" t="s">
        <v>4401</v>
      </c>
      <c r="B1163" s="303" t="s">
        <v>2415</v>
      </c>
      <c r="C1163" s="303" t="s">
        <v>2416</v>
      </c>
      <c r="D1163" s="303" t="s">
        <v>2646</v>
      </c>
      <c r="E1163" s="304" t="s">
        <v>4814</v>
      </c>
      <c r="F1163" s="304" t="s">
        <v>457</v>
      </c>
      <c r="G1163" s="304" t="s">
        <v>597</v>
      </c>
      <c r="H1163" s="304" t="s">
        <v>598</v>
      </c>
      <c r="I1163" s="303" t="s">
        <v>599</v>
      </c>
      <c r="J1163" s="305" t="s">
        <v>3020</v>
      </c>
      <c r="K1163" s="306">
        <v>2072919</v>
      </c>
      <c r="L1163" s="268" t="s">
        <v>563</v>
      </c>
      <c r="M1163" s="268"/>
      <c r="N1163" s="268"/>
      <c r="O1163" s="268"/>
      <c r="P1163" s="270"/>
      <c r="Q1163" s="270"/>
      <c r="R1163" s="270"/>
      <c r="S1163" s="271"/>
      <c r="T1163" s="270" t="s">
        <v>600</v>
      </c>
      <c r="U1163" s="272" t="s">
        <v>3020</v>
      </c>
      <c r="V1163" s="268" t="s">
        <v>602</v>
      </c>
      <c r="W1163" s="272"/>
      <c r="X1163" s="273">
        <v>2072919</v>
      </c>
      <c r="Y1163" s="273">
        <v>2072919</v>
      </c>
      <c r="Z1163" s="273">
        <v>0</v>
      </c>
      <c r="AA1163" s="273">
        <v>0</v>
      </c>
      <c r="AB1163" s="274">
        <v>2072919</v>
      </c>
      <c r="AC1163" s="274">
        <v>0</v>
      </c>
      <c r="AD1163" s="269"/>
      <c r="AE1163" s="269" t="s">
        <v>3021</v>
      </c>
      <c r="AF1163"/>
      <c r="AG1163"/>
      <c r="AH1163"/>
      <c r="AI1163"/>
    </row>
    <row r="1164" spans="1:35" ht="33.75" x14ac:dyDescent="0.25">
      <c r="A1164" s="303" t="s">
        <v>4403</v>
      </c>
      <c r="B1164" s="303" t="s">
        <v>2415</v>
      </c>
      <c r="C1164" s="303" t="s">
        <v>2416</v>
      </c>
      <c r="D1164" s="303" t="s">
        <v>2646</v>
      </c>
      <c r="E1164" s="304" t="s">
        <v>4816</v>
      </c>
      <c r="F1164" s="304" t="s">
        <v>457</v>
      </c>
      <c r="G1164" s="304" t="s">
        <v>597</v>
      </c>
      <c r="H1164" s="304" t="s">
        <v>598</v>
      </c>
      <c r="I1164" s="303" t="s">
        <v>599</v>
      </c>
      <c r="J1164" s="305" t="s">
        <v>3020</v>
      </c>
      <c r="K1164" s="306">
        <v>2072919</v>
      </c>
      <c r="L1164" s="268" t="s">
        <v>563</v>
      </c>
      <c r="M1164" s="268"/>
      <c r="N1164" s="268"/>
      <c r="O1164" s="268"/>
      <c r="P1164" s="270"/>
      <c r="Q1164" s="270"/>
      <c r="R1164" s="270"/>
      <c r="S1164" s="271"/>
      <c r="T1164" s="270" t="s">
        <v>600</v>
      </c>
      <c r="U1164" s="272" t="s">
        <v>3020</v>
      </c>
      <c r="V1164" s="268" t="s">
        <v>602</v>
      </c>
      <c r="W1164" s="272"/>
      <c r="X1164" s="273">
        <v>2072919</v>
      </c>
      <c r="Y1164" s="273">
        <v>2072919</v>
      </c>
      <c r="Z1164" s="273">
        <v>0</v>
      </c>
      <c r="AA1164" s="273">
        <v>0</v>
      </c>
      <c r="AB1164" s="274">
        <v>2072919</v>
      </c>
      <c r="AC1164" s="274">
        <v>0</v>
      </c>
      <c r="AD1164" s="269"/>
      <c r="AE1164" s="269" t="s">
        <v>3021</v>
      </c>
      <c r="AF1164"/>
      <c r="AG1164"/>
      <c r="AH1164"/>
      <c r="AI1164"/>
    </row>
    <row r="1165" spans="1:35" ht="33.75" x14ac:dyDescent="0.25">
      <c r="A1165" s="303" t="s">
        <v>4405</v>
      </c>
      <c r="B1165" s="303" t="s">
        <v>2415</v>
      </c>
      <c r="C1165" s="303" t="s">
        <v>2416</v>
      </c>
      <c r="D1165" s="303" t="s">
        <v>2646</v>
      </c>
      <c r="E1165" s="304" t="s">
        <v>4818</v>
      </c>
      <c r="F1165" s="304" t="s">
        <v>457</v>
      </c>
      <c r="G1165" s="304" t="s">
        <v>597</v>
      </c>
      <c r="H1165" s="304" t="s">
        <v>598</v>
      </c>
      <c r="I1165" s="303" t="s">
        <v>599</v>
      </c>
      <c r="J1165" s="305" t="s">
        <v>3020</v>
      </c>
      <c r="K1165" s="306">
        <v>2072919</v>
      </c>
      <c r="L1165" s="268" t="s">
        <v>563</v>
      </c>
      <c r="M1165" s="268"/>
      <c r="N1165" s="268"/>
      <c r="O1165" s="268"/>
      <c r="P1165" s="270"/>
      <c r="Q1165" s="270"/>
      <c r="R1165" s="270"/>
      <c r="S1165" s="271"/>
      <c r="T1165" s="270" t="s">
        <v>600</v>
      </c>
      <c r="U1165" s="272" t="s">
        <v>3020</v>
      </c>
      <c r="V1165" s="268" t="s">
        <v>602</v>
      </c>
      <c r="W1165" s="272"/>
      <c r="X1165" s="273">
        <v>2072919</v>
      </c>
      <c r="Y1165" s="273">
        <v>2072919</v>
      </c>
      <c r="Z1165" s="273">
        <v>0</v>
      </c>
      <c r="AA1165" s="273">
        <v>0</v>
      </c>
      <c r="AB1165" s="274">
        <v>2072919</v>
      </c>
      <c r="AC1165" s="274">
        <v>0</v>
      </c>
      <c r="AD1165" s="269"/>
      <c r="AE1165" s="269" t="s">
        <v>3021</v>
      </c>
      <c r="AF1165"/>
      <c r="AG1165"/>
      <c r="AH1165"/>
      <c r="AI1165"/>
    </row>
    <row r="1166" spans="1:35" ht="33.75" x14ac:dyDescent="0.25">
      <c r="A1166" s="303" t="s">
        <v>4407</v>
      </c>
      <c r="B1166" s="303" t="s">
        <v>2415</v>
      </c>
      <c r="C1166" s="303" t="s">
        <v>2416</v>
      </c>
      <c r="D1166" s="303" t="s">
        <v>2646</v>
      </c>
      <c r="E1166" s="304" t="s">
        <v>4820</v>
      </c>
      <c r="F1166" s="304" t="s">
        <v>457</v>
      </c>
      <c r="G1166" s="304" t="s">
        <v>597</v>
      </c>
      <c r="H1166" s="304" t="s">
        <v>598</v>
      </c>
      <c r="I1166" s="303" t="s">
        <v>599</v>
      </c>
      <c r="J1166" s="305" t="s">
        <v>3020</v>
      </c>
      <c r="K1166" s="306">
        <v>2072919</v>
      </c>
      <c r="L1166" s="268" t="s">
        <v>563</v>
      </c>
      <c r="M1166" s="268"/>
      <c r="N1166" s="268"/>
      <c r="O1166" s="268"/>
      <c r="P1166" s="270"/>
      <c r="Q1166" s="270"/>
      <c r="R1166" s="270"/>
      <c r="S1166" s="271"/>
      <c r="T1166" s="270" t="s">
        <v>600</v>
      </c>
      <c r="U1166" s="272" t="s">
        <v>3020</v>
      </c>
      <c r="V1166" s="268" t="s">
        <v>602</v>
      </c>
      <c r="W1166" s="272"/>
      <c r="X1166" s="273">
        <v>2072919</v>
      </c>
      <c r="Y1166" s="273">
        <v>2072919</v>
      </c>
      <c r="Z1166" s="273">
        <v>0</v>
      </c>
      <c r="AA1166" s="273">
        <v>0</v>
      </c>
      <c r="AB1166" s="274">
        <v>2072919</v>
      </c>
      <c r="AC1166" s="274">
        <v>0</v>
      </c>
      <c r="AD1166" s="269"/>
      <c r="AE1166" s="269" t="s">
        <v>3021</v>
      </c>
      <c r="AF1166"/>
      <c r="AG1166"/>
      <c r="AH1166"/>
      <c r="AI1166"/>
    </row>
    <row r="1167" spans="1:35" ht="33.75" x14ac:dyDescent="0.25">
      <c r="A1167" s="303" t="s">
        <v>4409</v>
      </c>
      <c r="B1167" s="303" t="s">
        <v>2415</v>
      </c>
      <c r="C1167" s="303" t="s">
        <v>2416</v>
      </c>
      <c r="D1167" s="303" t="s">
        <v>2646</v>
      </c>
      <c r="E1167" s="304" t="s">
        <v>4822</v>
      </c>
      <c r="F1167" s="304" t="s">
        <v>457</v>
      </c>
      <c r="G1167" s="304" t="s">
        <v>597</v>
      </c>
      <c r="H1167" s="304" t="s">
        <v>598</v>
      </c>
      <c r="I1167" s="303" t="s">
        <v>599</v>
      </c>
      <c r="J1167" s="305" t="s">
        <v>3020</v>
      </c>
      <c r="K1167" s="306">
        <v>2072919</v>
      </c>
      <c r="L1167" s="268" t="s">
        <v>563</v>
      </c>
      <c r="M1167" s="268"/>
      <c r="N1167" s="268"/>
      <c r="O1167" s="268"/>
      <c r="P1167" s="270"/>
      <c r="Q1167" s="270"/>
      <c r="R1167" s="270"/>
      <c r="S1167" s="271"/>
      <c r="T1167" s="270" t="s">
        <v>600</v>
      </c>
      <c r="U1167" s="272" t="s">
        <v>3020</v>
      </c>
      <c r="V1167" s="268" t="s">
        <v>602</v>
      </c>
      <c r="W1167" s="272"/>
      <c r="X1167" s="273">
        <v>2072919</v>
      </c>
      <c r="Y1167" s="273">
        <v>2072919</v>
      </c>
      <c r="Z1167" s="273">
        <v>0</v>
      </c>
      <c r="AA1167" s="273">
        <v>0</v>
      </c>
      <c r="AB1167" s="274">
        <v>2072919</v>
      </c>
      <c r="AC1167" s="274">
        <v>0</v>
      </c>
      <c r="AD1167" s="269"/>
      <c r="AE1167" s="269" t="s">
        <v>3021</v>
      </c>
      <c r="AF1167"/>
      <c r="AG1167"/>
      <c r="AH1167"/>
      <c r="AI1167"/>
    </row>
    <row r="1168" spans="1:35" ht="33.75" x14ac:dyDescent="0.25">
      <c r="A1168" s="303" t="s">
        <v>4411</v>
      </c>
      <c r="B1168" s="303" t="s">
        <v>2415</v>
      </c>
      <c r="C1168" s="303" t="s">
        <v>2416</v>
      </c>
      <c r="D1168" s="303" t="s">
        <v>2646</v>
      </c>
      <c r="E1168" s="304" t="s">
        <v>4824</v>
      </c>
      <c r="F1168" s="304" t="s">
        <v>457</v>
      </c>
      <c r="G1168" s="304" t="s">
        <v>597</v>
      </c>
      <c r="H1168" s="304" t="s">
        <v>598</v>
      </c>
      <c r="I1168" s="303" t="s">
        <v>599</v>
      </c>
      <c r="J1168" s="305" t="s">
        <v>3020</v>
      </c>
      <c r="K1168" s="306">
        <v>2072919</v>
      </c>
      <c r="L1168" s="268" t="s">
        <v>563</v>
      </c>
      <c r="M1168" s="268"/>
      <c r="N1168" s="268"/>
      <c r="O1168" s="268"/>
      <c r="P1168" s="270"/>
      <c r="Q1168" s="270"/>
      <c r="R1168" s="270"/>
      <c r="S1168" s="271"/>
      <c r="T1168" s="270" t="s">
        <v>600</v>
      </c>
      <c r="U1168" s="272" t="s">
        <v>3020</v>
      </c>
      <c r="V1168" s="268" t="s">
        <v>602</v>
      </c>
      <c r="W1168" s="272"/>
      <c r="X1168" s="273">
        <v>2072919</v>
      </c>
      <c r="Y1168" s="273">
        <v>2072919</v>
      </c>
      <c r="Z1168" s="273">
        <v>0</v>
      </c>
      <c r="AA1168" s="273">
        <v>0</v>
      </c>
      <c r="AB1168" s="274">
        <v>2072919</v>
      </c>
      <c r="AC1168" s="274">
        <v>0</v>
      </c>
      <c r="AD1168" s="269"/>
      <c r="AE1168" s="269" t="s">
        <v>3021</v>
      </c>
      <c r="AF1168"/>
      <c r="AG1168"/>
      <c r="AH1168"/>
      <c r="AI1168"/>
    </row>
    <row r="1169" spans="1:35" ht="33.75" x14ac:dyDescent="0.25">
      <c r="A1169" s="303" t="s">
        <v>4413</v>
      </c>
      <c r="B1169" s="303" t="s">
        <v>2415</v>
      </c>
      <c r="C1169" s="303" t="s">
        <v>2416</v>
      </c>
      <c r="D1169" s="303" t="s">
        <v>2646</v>
      </c>
      <c r="E1169" s="304" t="s">
        <v>4826</v>
      </c>
      <c r="F1169" s="304" t="s">
        <v>457</v>
      </c>
      <c r="G1169" s="304" t="s">
        <v>597</v>
      </c>
      <c r="H1169" s="304" t="s">
        <v>598</v>
      </c>
      <c r="I1169" s="303" t="s">
        <v>599</v>
      </c>
      <c r="J1169" s="305" t="s">
        <v>3020</v>
      </c>
      <c r="K1169" s="306">
        <v>2072919</v>
      </c>
      <c r="L1169" s="268" t="s">
        <v>563</v>
      </c>
      <c r="M1169" s="268"/>
      <c r="N1169" s="268"/>
      <c r="O1169" s="268"/>
      <c r="P1169" s="270"/>
      <c r="Q1169" s="270"/>
      <c r="R1169" s="270"/>
      <c r="S1169" s="271"/>
      <c r="T1169" s="270" t="s">
        <v>600</v>
      </c>
      <c r="U1169" s="272" t="s">
        <v>3020</v>
      </c>
      <c r="V1169" s="268" t="s">
        <v>602</v>
      </c>
      <c r="W1169" s="272"/>
      <c r="X1169" s="273">
        <v>2072919</v>
      </c>
      <c r="Y1169" s="273">
        <v>2072919</v>
      </c>
      <c r="Z1169" s="273">
        <v>0</v>
      </c>
      <c r="AA1169" s="273">
        <v>0</v>
      </c>
      <c r="AB1169" s="274">
        <v>2072919</v>
      </c>
      <c r="AC1169" s="274">
        <v>0</v>
      </c>
      <c r="AD1169" s="269"/>
      <c r="AE1169" s="269" t="s">
        <v>3021</v>
      </c>
      <c r="AF1169"/>
      <c r="AG1169"/>
      <c r="AH1169"/>
      <c r="AI1169"/>
    </row>
    <row r="1170" spans="1:35" ht="33.75" x14ac:dyDescent="0.25">
      <c r="A1170" s="303" t="s">
        <v>4415</v>
      </c>
      <c r="B1170" s="303" t="s">
        <v>2415</v>
      </c>
      <c r="C1170" s="303" t="s">
        <v>2416</v>
      </c>
      <c r="D1170" s="303" t="s">
        <v>2646</v>
      </c>
      <c r="E1170" s="304" t="s">
        <v>4828</v>
      </c>
      <c r="F1170" s="304" t="s">
        <v>457</v>
      </c>
      <c r="G1170" s="304" t="s">
        <v>597</v>
      </c>
      <c r="H1170" s="304" t="s">
        <v>598</v>
      </c>
      <c r="I1170" s="303" t="s">
        <v>599</v>
      </c>
      <c r="J1170" s="305" t="s">
        <v>3020</v>
      </c>
      <c r="K1170" s="306">
        <v>2072919</v>
      </c>
      <c r="L1170" s="268" t="s">
        <v>563</v>
      </c>
      <c r="M1170" s="268"/>
      <c r="N1170" s="268"/>
      <c r="O1170" s="268"/>
      <c r="P1170" s="270"/>
      <c r="Q1170" s="270"/>
      <c r="R1170" s="270"/>
      <c r="S1170" s="271"/>
      <c r="T1170" s="270" t="s">
        <v>600</v>
      </c>
      <c r="U1170" s="272" t="s">
        <v>3020</v>
      </c>
      <c r="V1170" s="268" t="s">
        <v>602</v>
      </c>
      <c r="W1170" s="272"/>
      <c r="X1170" s="273">
        <v>2072919</v>
      </c>
      <c r="Y1170" s="273">
        <v>2072919</v>
      </c>
      <c r="Z1170" s="273">
        <v>0</v>
      </c>
      <c r="AA1170" s="273">
        <v>0</v>
      </c>
      <c r="AB1170" s="274">
        <v>2072919</v>
      </c>
      <c r="AC1170" s="274">
        <v>0</v>
      </c>
      <c r="AD1170" s="269"/>
      <c r="AE1170" s="269" t="s">
        <v>3021</v>
      </c>
      <c r="AF1170"/>
      <c r="AG1170"/>
      <c r="AH1170"/>
      <c r="AI1170"/>
    </row>
    <row r="1171" spans="1:35" ht="33.75" x14ac:dyDescent="0.25">
      <c r="A1171" s="303" t="s">
        <v>4417</v>
      </c>
      <c r="B1171" s="303" t="s">
        <v>2415</v>
      </c>
      <c r="C1171" s="303" t="s">
        <v>2416</v>
      </c>
      <c r="D1171" s="303" t="s">
        <v>2646</v>
      </c>
      <c r="E1171" s="304" t="s">
        <v>4830</v>
      </c>
      <c r="F1171" s="304" t="s">
        <v>457</v>
      </c>
      <c r="G1171" s="304" t="s">
        <v>597</v>
      </c>
      <c r="H1171" s="304" t="s">
        <v>598</v>
      </c>
      <c r="I1171" s="303" t="s">
        <v>599</v>
      </c>
      <c r="J1171" s="305" t="s">
        <v>3020</v>
      </c>
      <c r="K1171" s="306">
        <v>2072919</v>
      </c>
      <c r="L1171" s="268" t="s">
        <v>563</v>
      </c>
      <c r="M1171" s="268"/>
      <c r="N1171" s="268"/>
      <c r="O1171" s="268"/>
      <c r="P1171" s="270"/>
      <c r="Q1171" s="270"/>
      <c r="R1171" s="270"/>
      <c r="S1171" s="271"/>
      <c r="T1171" s="270" t="s">
        <v>600</v>
      </c>
      <c r="U1171" s="272" t="s">
        <v>3020</v>
      </c>
      <c r="V1171" s="268" t="s">
        <v>602</v>
      </c>
      <c r="W1171" s="272"/>
      <c r="X1171" s="273">
        <v>2072919</v>
      </c>
      <c r="Y1171" s="273">
        <v>2072919</v>
      </c>
      <c r="Z1171" s="273">
        <v>0</v>
      </c>
      <c r="AA1171" s="273">
        <v>0</v>
      </c>
      <c r="AB1171" s="274">
        <v>2072919</v>
      </c>
      <c r="AC1171" s="274">
        <v>0</v>
      </c>
      <c r="AD1171" s="269"/>
      <c r="AE1171" s="269" t="s">
        <v>3021</v>
      </c>
      <c r="AF1171"/>
      <c r="AG1171"/>
      <c r="AH1171"/>
      <c r="AI1171"/>
    </row>
    <row r="1172" spans="1:35" ht="33.75" x14ac:dyDescent="0.25">
      <c r="A1172" s="303" t="s">
        <v>4419</v>
      </c>
      <c r="B1172" s="303" t="s">
        <v>2415</v>
      </c>
      <c r="C1172" s="303" t="s">
        <v>2416</v>
      </c>
      <c r="D1172" s="303" t="s">
        <v>2646</v>
      </c>
      <c r="E1172" s="304" t="s">
        <v>4832</v>
      </c>
      <c r="F1172" s="304" t="s">
        <v>457</v>
      </c>
      <c r="G1172" s="304" t="s">
        <v>597</v>
      </c>
      <c r="H1172" s="304" t="s">
        <v>598</v>
      </c>
      <c r="I1172" s="303" t="s">
        <v>599</v>
      </c>
      <c r="J1172" s="305" t="s">
        <v>3020</v>
      </c>
      <c r="K1172" s="306">
        <v>2072919</v>
      </c>
      <c r="L1172" s="268" t="s">
        <v>563</v>
      </c>
      <c r="M1172" s="268"/>
      <c r="N1172" s="268"/>
      <c r="O1172" s="268"/>
      <c r="P1172" s="270"/>
      <c r="Q1172" s="270"/>
      <c r="R1172" s="270"/>
      <c r="S1172" s="271"/>
      <c r="T1172" s="270" t="s">
        <v>600</v>
      </c>
      <c r="U1172" s="272" t="s">
        <v>3020</v>
      </c>
      <c r="V1172" s="268" t="s">
        <v>602</v>
      </c>
      <c r="W1172" s="272"/>
      <c r="X1172" s="273">
        <v>2072919</v>
      </c>
      <c r="Y1172" s="273">
        <v>2072919</v>
      </c>
      <c r="Z1172" s="273">
        <v>0</v>
      </c>
      <c r="AA1172" s="273">
        <v>0</v>
      </c>
      <c r="AB1172" s="274">
        <v>2072919</v>
      </c>
      <c r="AC1172" s="274">
        <v>0</v>
      </c>
      <c r="AD1172" s="269"/>
      <c r="AE1172" s="269" t="s">
        <v>3021</v>
      </c>
      <c r="AF1172"/>
      <c r="AG1172"/>
      <c r="AH1172"/>
      <c r="AI1172"/>
    </row>
    <row r="1173" spans="1:35" ht="33.75" x14ac:dyDescent="0.25">
      <c r="A1173" s="303" t="s">
        <v>4421</v>
      </c>
      <c r="B1173" s="303" t="s">
        <v>2415</v>
      </c>
      <c r="C1173" s="303" t="s">
        <v>2416</v>
      </c>
      <c r="D1173" s="303" t="s">
        <v>2646</v>
      </c>
      <c r="E1173" s="304" t="s">
        <v>4834</v>
      </c>
      <c r="F1173" s="304" t="s">
        <v>457</v>
      </c>
      <c r="G1173" s="304" t="s">
        <v>597</v>
      </c>
      <c r="H1173" s="304" t="s">
        <v>598</v>
      </c>
      <c r="I1173" s="303" t="s">
        <v>599</v>
      </c>
      <c r="J1173" s="305" t="s">
        <v>3020</v>
      </c>
      <c r="K1173" s="306">
        <v>2072919</v>
      </c>
      <c r="L1173" s="268" t="s">
        <v>563</v>
      </c>
      <c r="M1173" s="268"/>
      <c r="N1173" s="268"/>
      <c r="O1173" s="268"/>
      <c r="P1173" s="270"/>
      <c r="Q1173" s="270"/>
      <c r="R1173" s="270"/>
      <c r="S1173" s="271"/>
      <c r="T1173" s="270" t="s">
        <v>600</v>
      </c>
      <c r="U1173" s="272" t="s">
        <v>3020</v>
      </c>
      <c r="V1173" s="268" t="s">
        <v>602</v>
      </c>
      <c r="W1173" s="272"/>
      <c r="X1173" s="273">
        <v>2072919</v>
      </c>
      <c r="Y1173" s="273">
        <v>2072919</v>
      </c>
      <c r="Z1173" s="273">
        <v>0</v>
      </c>
      <c r="AA1173" s="273">
        <v>0</v>
      </c>
      <c r="AB1173" s="274">
        <v>2072919</v>
      </c>
      <c r="AC1173" s="274">
        <v>0</v>
      </c>
      <c r="AD1173" s="269"/>
      <c r="AE1173" s="269" t="s">
        <v>3021</v>
      </c>
      <c r="AF1173"/>
      <c r="AG1173"/>
      <c r="AH1173"/>
      <c r="AI1173"/>
    </row>
    <row r="1174" spans="1:35" ht="33.75" x14ac:dyDescent="0.25">
      <c r="A1174" s="303" t="s">
        <v>4423</v>
      </c>
      <c r="B1174" s="303" t="s">
        <v>2415</v>
      </c>
      <c r="C1174" s="303" t="s">
        <v>2416</v>
      </c>
      <c r="D1174" s="303" t="s">
        <v>2646</v>
      </c>
      <c r="E1174" s="304" t="s">
        <v>4836</v>
      </c>
      <c r="F1174" s="304" t="s">
        <v>457</v>
      </c>
      <c r="G1174" s="304" t="s">
        <v>597</v>
      </c>
      <c r="H1174" s="304" t="s">
        <v>598</v>
      </c>
      <c r="I1174" s="303" t="s">
        <v>599</v>
      </c>
      <c r="J1174" s="305" t="s">
        <v>3020</v>
      </c>
      <c r="K1174" s="306">
        <v>2072919</v>
      </c>
      <c r="L1174" s="268" t="s">
        <v>563</v>
      </c>
      <c r="M1174" s="268"/>
      <c r="N1174" s="268"/>
      <c r="O1174" s="268"/>
      <c r="P1174" s="270"/>
      <c r="Q1174" s="270"/>
      <c r="R1174" s="270"/>
      <c r="S1174" s="271"/>
      <c r="T1174" s="270" t="s">
        <v>600</v>
      </c>
      <c r="U1174" s="272" t="s">
        <v>3020</v>
      </c>
      <c r="V1174" s="268" t="s">
        <v>602</v>
      </c>
      <c r="W1174" s="272"/>
      <c r="X1174" s="273">
        <v>2072919</v>
      </c>
      <c r="Y1174" s="273">
        <v>2072919</v>
      </c>
      <c r="Z1174" s="273">
        <v>0</v>
      </c>
      <c r="AA1174" s="273">
        <v>0</v>
      </c>
      <c r="AB1174" s="274">
        <v>2072919</v>
      </c>
      <c r="AC1174" s="274">
        <v>0</v>
      </c>
      <c r="AD1174" s="269"/>
      <c r="AE1174" s="269" t="s">
        <v>3021</v>
      </c>
      <c r="AF1174"/>
      <c r="AG1174"/>
      <c r="AH1174"/>
      <c r="AI1174"/>
    </row>
    <row r="1175" spans="1:35" ht="33.75" x14ac:dyDescent="0.25">
      <c r="A1175" s="303" t="s">
        <v>4425</v>
      </c>
      <c r="B1175" s="303" t="s">
        <v>2415</v>
      </c>
      <c r="C1175" s="303" t="s">
        <v>2416</v>
      </c>
      <c r="D1175" s="303" t="s">
        <v>2646</v>
      </c>
      <c r="E1175" s="304" t="s">
        <v>4838</v>
      </c>
      <c r="F1175" s="304" t="s">
        <v>457</v>
      </c>
      <c r="G1175" s="304" t="s">
        <v>597</v>
      </c>
      <c r="H1175" s="304" t="s">
        <v>598</v>
      </c>
      <c r="I1175" s="303" t="s">
        <v>599</v>
      </c>
      <c r="J1175" s="305" t="s">
        <v>3020</v>
      </c>
      <c r="K1175" s="306">
        <v>2072919</v>
      </c>
      <c r="L1175" s="268" t="s">
        <v>563</v>
      </c>
      <c r="M1175" s="268"/>
      <c r="N1175" s="268"/>
      <c r="O1175" s="268"/>
      <c r="P1175" s="270"/>
      <c r="Q1175" s="270"/>
      <c r="R1175" s="270"/>
      <c r="S1175" s="271"/>
      <c r="T1175" s="270" t="s">
        <v>600</v>
      </c>
      <c r="U1175" s="272" t="s">
        <v>3020</v>
      </c>
      <c r="V1175" s="268" t="s">
        <v>602</v>
      </c>
      <c r="W1175" s="272"/>
      <c r="X1175" s="273">
        <v>2072919</v>
      </c>
      <c r="Y1175" s="273">
        <v>2072919</v>
      </c>
      <c r="Z1175" s="273">
        <v>0</v>
      </c>
      <c r="AA1175" s="273">
        <v>0</v>
      </c>
      <c r="AB1175" s="274">
        <v>2072919</v>
      </c>
      <c r="AC1175" s="274">
        <v>0</v>
      </c>
      <c r="AD1175" s="269"/>
      <c r="AE1175" s="269" t="s">
        <v>3021</v>
      </c>
      <c r="AF1175"/>
      <c r="AG1175"/>
      <c r="AH1175"/>
      <c r="AI1175"/>
    </row>
    <row r="1176" spans="1:35" ht="33.75" x14ac:dyDescent="0.25">
      <c r="A1176" s="303" t="s">
        <v>4427</v>
      </c>
      <c r="B1176" s="303" t="s">
        <v>2415</v>
      </c>
      <c r="C1176" s="303" t="s">
        <v>2416</v>
      </c>
      <c r="D1176" s="303" t="s">
        <v>2646</v>
      </c>
      <c r="E1176" s="304" t="s">
        <v>4840</v>
      </c>
      <c r="F1176" s="304" t="s">
        <v>457</v>
      </c>
      <c r="G1176" s="304" t="s">
        <v>597</v>
      </c>
      <c r="H1176" s="304" t="s">
        <v>598</v>
      </c>
      <c r="I1176" s="303" t="s">
        <v>599</v>
      </c>
      <c r="J1176" s="305" t="s">
        <v>3020</v>
      </c>
      <c r="K1176" s="306">
        <v>2072919</v>
      </c>
      <c r="L1176" s="268" t="s">
        <v>563</v>
      </c>
      <c r="M1176" s="268"/>
      <c r="N1176" s="268"/>
      <c r="O1176" s="268"/>
      <c r="P1176" s="270"/>
      <c r="Q1176" s="270"/>
      <c r="R1176" s="270"/>
      <c r="S1176" s="271"/>
      <c r="T1176" s="270" t="s">
        <v>600</v>
      </c>
      <c r="U1176" s="272" t="s">
        <v>3020</v>
      </c>
      <c r="V1176" s="268" t="s">
        <v>602</v>
      </c>
      <c r="W1176" s="272"/>
      <c r="X1176" s="273">
        <v>2072919</v>
      </c>
      <c r="Y1176" s="273">
        <v>2072919</v>
      </c>
      <c r="Z1176" s="273">
        <v>0</v>
      </c>
      <c r="AA1176" s="273">
        <v>0</v>
      </c>
      <c r="AB1176" s="274">
        <v>2072919</v>
      </c>
      <c r="AC1176" s="274">
        <v>0</v>
      </c>
      <c r="AD1176" s="269"/>
      <c r="AE1176" s="269" t="s">
        <v>3021</v>
      </c>
      <c r="AF1176"/>
      <c r="AG1176"/>
      <c r="AH1176"/>
      <c r="AI1176"/>
    </row>
    <row r="1177" spans="1:35" ht="33.75" x14ac:dyDescent="0.25">
      <c r="A1177" s="303" t="s">
        <v>4429</v>
      </c>
      <c r="B1177" s="303" t="s">
        <v>2415</v>
      </c>
      <c r="C1177" s="303" t="s">
        <v>2416</v>
      </c>
      <c r="D1177" s="303" t="s">
        <v>2646</v>
      </c>
      <c r="E1177" s="304" t="s">
        <v>4842</v>
      </c>
      <c r="F1177" s="304" t="s">
        <v>457</v>
      </c>
      <c r="G1177" s="304" t="s">
        <v>597</v>
      </c>
      <c r="H1177" s="304" t="s">
        <v>598</v>
      </c>
      <c r="I1177" s="303" t="s">
        <v>599</v>
      </c>
      <c r="J1177" s="305" t="s">
        <v>3020</v>
      </c>
      <c r="K1177" s="306">
        <v>2072919</v>
      </c>
      <c r="L1177" s="268" t="s">
        <v>563</v>
      </c>
      <c r="M1177" s="268"/>
      <c r="N1177" s="268"/>
      <c r="O1177" s="268"/>
      <c r="P1177" s="270"/>
      <c r="Q1177" s="270"/>
      <c r="R1177" s="270"/>
      <c r="S1177" s="271"/>
      <c r="T1177" s="270" t="s">
        <v>600</v>
      </c>
      <c r="U1177" s="272" t="s">
        <v>3020</v>
      </c>
      <c r="V1177" s="268" t="s">
        <v>602</v>
      </c>
      <c r="W1177" s="272"/>
      <c r="X1177" s="273">
        <v>2072919</v>
      </c>
      <c r="Y1177" s="273">
        <v>2072919</v>
      </c>
      <c r="Z1177" s="273">
        <v>0</v>
      </c>
      <c r="AA1177" s="273">
        <v>0</v>
      </c>
      <c r="AB1177" s="274">
        <v>2072919</v>
      </c>
      <c r="AC1177" s="274">
        <v>0</v>
      </c>
      <c r="AD1177" s="269"/>
      <c r="AE1177" s="269" t="s">
        <v>3021</v>
      </c>
      <c r="AF1177"/>
      <c r="AG1177"/>
      <c r="AH1177"/>
      <c r="AI1177"/>
    </row>
    <row r="1178" spans="1:35" ht="33.75" x14ac:dyDescent="0.25">
      <c r="A1178" s="303" t="s">
        <v>4431</v>
      </c>
      <c r="B1178" s="303" t="s">
        <v>2415</v>
      </c>
      <c r="C1178" s="303" t="s">
        <v>2416</v>
      </c>
      <c r="D1178" s="303" t="s">
        <v>2646</v>
      </c>
      <c r="E1178" s="304" t="s">
        <v>4844</v>
      </c>
      <c r="F1178" s="304" t="s">
        <v>457</v>
      </c>
      <c r="G1178" s="304" t="s">
        <v>597</v>
      </c>
      <c r="H1178" s="304" t="s">
        <v>598</v>
      </c>
      <c r="I1178" s="303" t="s">
        <v>599</v>
      </c>
      <c r="J1178" s="305" t="s">
        <v>3020</v>
      </c>
      <c r="K1178" s="306">
        <v>2072919</v>
      </c>
      <c r="L1178" s="268" t="s">
        <v>563</v>
      </c>
      <c r="M1178" s="268"/>
      <c r="N1178" s="268"/>
      <c r="O1178" s="268"/>
      <c r="P1178" s="270"/>
      <c r="Q1178" s="270"/>
      <c r="R1178" s="270"/>
      <c r="S1178" s="271"/>
      <c r="T1178" s="270" t="s">
        <v>600</v>
      </c>
      <c r="U1178" s="272" t="s">
        <v>3020</v>
      </c>
      <c r="V1178" s="268" t="s">
        <v>602</v>
      </c>
      <c r="W1178" s="272"/>
      <c r="X1178" s="273">
        <v>2072919</v>
      </c>
      <c r="Y1178" s="273">
        <v>2072919</v>
      </c>
      <c r="Z1178" s="273">
        <v>0</v>
      </c>
      <c r="AA1178" s="273">
        <v>0</v>
      </c>
      <c r="AB1178" s="274">
        <v>2072919</v>
      </c>
      <c r="AC1178" s="274">
        <v>0</v>
      </c>
      <c r="AD1178" s="269"/>
      <c r="AE1178" s="269" t="s">
        <v>3021</v>
      </c>
      <c r="AF1178"/>
      <c r="AG1178"/>
      <c r="AH1178"/>
      <c r="AI1178"/>
    </row>
    <row r="1179" spans="1:35" ht="33.75" x14ac:dyDescent="0.25">
      <c r="A1179" s="303" t="s">
        <v>4433</v>
      </c>
      <c r="B1179" s="303" t="s">
        <v>2415</v>
      </c>
      <c r="C1179" s="303" t="s">
        <v>2416</v>
      </c>
      <c r="D1179" s="303" t="s">
        <v>2646</v>
      </c>
      <c r="E1179" s="304" t="s">
        <v>4846</v>
      </c>
      <c r="F1179" s="304" t="s">
        <v>457</v>
      </c>
      <c r="G1179" s="304" t="s">
        <v>597</v>
      </c>
      <c r="H1179" s="304" t="s">
        <v>598</v>
      </c>
      <c r="I1179" s="303" t="s">
        <v>599</v>
      </c>
      <c r="J1179" s="305" t="s">
        <v>3020</v>
      </c>
      <c r="K1179" s="306">
        <v>2072919</v>
      </c>
      <c r="L1179" s="268" t="s">
        <v>563</v>
      </c>
      <c r="M1179" s="268"/>
      <c r="N1179" s="268"/>
      <c r="O1179" s="268"/>
      <c r="P1179" s="270"/>
      <c r="Q1179" s="270"/>
      <c r="R1179" s="270"/>
      <c r="S1179" s="271"/>
      <c r="T1179" s="270" t="s">
        <v>600</v>
      </c>
      <c r="U1179" s="272" t="s">
        <v>3020</v>
      </c>
      <c r="V1179" s="268" t="s">
        <v>602</v>
      </c>
      <c r="W1179" s="272"/>
      <c r="X1179" s="273">
        <v>2072919</v>
      </c>
      <c r="Y1179" s="273">
        <v>2072919</v>
      </c>
      <c r="Z1179" s="273">
        <v>0</v>
      </c>
      <c r="AA1179" s="273">
        <v>0</v>
      </c>
      <c r="AB1179" s="274">
        <v>2072919</v>
      </c>
      <c r="AC1179" s="274">
        <v>0</v>
      </c>
      <c r="AD1179" s="269"/>
      <c r="AE1179" s="269" t="s">
        <v>3021</v>
      </c>
      <c r="AF1179"/>
      <c r="AG1179"/>
      <c r="AH1179"/>
      <c r="AI1179"/>
    </row>
    <row r="1180" spans="1:35" ht="33.75" x14ac:dyDescent="0.25">
      <c r="A1180" s="303" t="s">
        <v>4435</v>
      </c>
      <c r="B1180" s="303" t="s">
        <v>2415</v>
      </c>
      <c r="C1180" s="303" t="s">
        <v>2416</v>
      </c>
      <c r="D1180" s="303" t="s">
        <v>2646</v>
      </c>
      <c r="E1180" s="304" t="s">
        <v>4848</v>
      </c>
      <c r="F1180" s="304" t="s">
        <v>457</v>
      </c>
      <c r="G1180" s="304" t="s">
        <v>597</v>
      </c>
      <c r="H1180" s="304" t="s">
        <v>598</v>
      </c>
      <c r="I1180" s="303" t="s">
        <v>599</v>
      </c>
      <c r="J1180" s="305" t="s">
        <v>3020</v>
      </c>
      <c r="K1180" s="306">
        <v>2072919</v>
      </c>
      <c r="L1180" s="268" t="s">
        <v>563</v>
      </c>
      <c r="M1180" s="268"/>
      <c r="N1180" s="268"/>
      <c r="O1180" s="268"/>
      <c r="P1180" s="270"/>
      <c r="Q1180" s="270"/>
      <c r="R1180" s="270"/>
      <c r="S1180" s="271"/>
      <c r="T1180" s="270" t="s">
        <v>600</v>
      </c>
      <c r="U1180" s="272" t="s">
        <v>3020</v>
      </c>
      <c r="V1180" s="268" t="s">
        <v>602</v>
      </c>
      <c r="W1180" s="272"/>
      <c r="X1180" s="273">
        <v>2072919</v>
      </c>
      <c r="Y1180" s="273">
        <v>2072919</v>
      </c>
      <c r="Z1180" s="273">
        <v>0</v>
      </c>
      <c r="AA1180" s="273">
        <v>0</v>
      </c>
      <c r="AB1180" s="274">
        <v>2072919</v>
      </c>
      <c r="AC1180" s="274">
        <v>0</v>
      </c>
      <c r="AD1180" s="269"/>
      <c r="AE1180" s="269" t="s">
        <v>3021</v>
      </c>
      <c r="AF1180"/>
      <c r="AG1180"/>
      <c r="AH1180"/>
      <c r="AI1180"/>
    </row>
    <row r="1181" spans="1:35" ht="33.75" x14ac:dyDescent="0.25">
      <c r="A1181" s="303" t="s">
        <v>4437</v>
      </c>
      <c r="B1181" s="303" t="s">
        <v>2415</v>
      </c>
      <c r="C1181" s="303" t="s">
        <v>2416</v>
      </c>
      <c r="D1181" s="303" t="s">
        <v>2646</v>
      </c>
      <c r="E1181" s="304" t="s">
        <v>4850</v>
      </c>
      <c r="F1181" s="304" t="s">
        <v>457</v>
      </c>
      <c r="G1181" s="304" t="s">
        <v>597</v>
      </c>
      <c r="H1181" s="304" t="s">
        <v>598</v>
      </c>
      <c r="I1181" s="303" t="s">
        <v>599</v>
      </c>
      <c r="J1181" s="305" t="s">
        <v>3020</v>
      </c>
      <c r="K1181" s="306">
        <v>2072919</v>
      </c>
      <c r="L1181" s="268" t="s">
        <v>563</v>
      </c>
      <c r="M1181" s="268"/>
      <c r="N1181" s="268"/>
      <c r="O1181" s="268"/>
      <c r="P1181" s="270"/>
      <c r="Q1181" s="270"/>
      <c r="R1181" s="270"/>
      <c r="S1181" s="271"/>
      <c r="T1181" s="270" t="s">
        <v>600</v>
      </c>
      <c r="U1181" s="272" t="s">
        <v>3020</v>
      </c>
      <c r="V1181" s="268" t="s">
        <v>602</v>
      </c>
      <c r="W1181" s="272"/>
      <c r="X1181" s="273">
        <v>2072919</v>
      </c>
      <c r="Y1181" s="273">
        <v>2072919</v>
      </c>
      <c r="Z1181" s="273">
        <v>0</v>
      </c>
      <c r="AA1181" s="273">
        <v>0</v>
      </c>
      <c r="AB1181" s="274">
        <v>2072919</v>
      </c>
      <c r="AC1181" s="274">
        <v>0</v>
      </c>
      <c r="AD1181" s="269"/>
      <c r="AE1181" s="269" t="s">
        <v>3021</v>
      </c>
      <c r="AF1181"/>
      <c r="AG1181"/>
      <c r="AH1181"/>
      <c r="AI1181"/>
    </row>
    <row r="1182" spans="1:35" ht="33.75" x14ac:dyDescent="0.25">
      <c r="A1182" s="303" t="s">
        <v>4439</v>
      </c>
      <c r="B1182" s="303" t="s">
        <v>2415</v>
      </c>
      <c r="C1182" s="303" t="s">
        <v>2416</v>
      </c>
      <c r="D1182" s="303" t="s">
        <v>2646</v>
      </c>
      <c r="E1182" s="304" t="s">
        <v>4852</v>
      </c>
      <c r="F1182" s="304" t="s">
        <v>457</v>
      </c>
      <c r="G1182" s="304" t="s">
        <v>597</v>
      </c>
      <c r="H1182" s="304" t="s">
        <v>598</v>
      </c>
      <c r="I1182" s="303" t="s">
        <v>599</v>
      </c>
      <c r="J1182" s="305" t="s">
        <v>3020</v>
      </c>
      <c r="K1182" s="306">
        <v>2072919</v>
      </c>
      <c r="L1182" s="268" t="s">
        <v>563</v>
      </c>
      <c r="M1182" s="268"/>
      <c r="N1182" s="268"/>
      <c r="O1182" s="268"/>
      <c r="P1182" s="270"/>
      <c r="Q1182" s="270"/>
      <c r="R1182" s="270"/>
      <c r="S1182" s="271"/>
      <c r="T1182" s="270" t="s">
        <v>600</v>
      </c>
      <c r="U1182" s="272" t="s">
        <v>3020</v>
      </c>
      <c r="V1182" s="268" t="s">
        <v>602</v>
      </c>
      <c r="W1182" s="272"/>
      <c r="X1182" s="273">
        <v>2072919</v>
      </c>
      <c r="Y1182" s="273">
        <v>2072919</v>
      </c>
      <c r="Z1182" s="273">
        <v>0</v>
      </c>
      <c r="AA1182" s="273">
        <v>0</v>
      </c>
      <c r="AB1182" s="274">
        <v>2072919</v>
      </c>
      <c r="AC1182" s="274">
        <v>0</v>
      </c>
      <c r="AD1182" s="269"/>
      <c r="AE1182" s="269" t="s">
        <v>3021</v>
      </c>
      <c r="AF1182"/>
      <c r="AG1182"/>
      <c r="AH1182"/>
      <c r="AI1182"/>
    </row>
    <row r="1183" spans="1:35" ht="33.75" x14ac:dyDescent="0.25">
      <c r="A1183" s="303" t="s">
        <v>4441</v>
      </c>
      <c r="B1183" s="303" t="s">
        <v>2415</v>
      </c>
      <c r="C1183" s="303" t="s">
        <v>2416</v>
      </c>
      <c r="D1183" s="303" t="s">
        <v>2646</v>
      </c>
      <c r="E1183" s="304" t="s">
        <v>4854</v>
      </c>
      <c r="F1183" s="304" t="s">
        <v>457</v>
      </c>
      <c r="G1183" s="304" t="s">
        <v>597</v>
      </c>
      <c r="H1183" s="304" t="s">
        <v>598</v>
      </c>
      <c r="I1183" s="303" t="s">
        <v>599</v>
      </c>
      <c r="J1183" s="305" t="s">
        <v>3020</v>
      </c>
      <c r="K1183" s="306">
        <v>2072919</v>
      </c>
      <c r="L1183" s="268" t="s">
        <v>563</v>
      </c>
      <c r="M1183" s="268"/>
      <c r="N1183" s="268"/>
      <c r="O1183" s="268"/>
      <c r="P1183" s="270"/>
      <c r="Q1183" s="270"/>
      <c r="R1183" s="270"/>
      <c r="S1183" s="271"/>
      <c r="T1183" s="270" t="s">
        <v>600</v>
      </c>
      <c r="U1183" s="272" t="s">
        <v>3020</v>
      </c>
      <c r="V1183" s="268" t="s">
        <v>602</v>
      </c>
      <c r="W1183" s="272"/>
      <c r="X1183" s="273">
        <v>2072919</v>
      </c>
      <c r="Y1183" s="273">
        <v>2072919</v>
      </c>
      <c r="Z1183" s="273">
        <v>0</v>
      </c>
      <c r="AA1183" s="273">
        <v>0</v>
      </c>
      <c r="AB1183" s="274">
        <v>2072919</v>
      </c>
      <c r="AC1183" s="274">
        <v>0</v>
      </c>
      <c r="AD1183" s="269"/>
      <c r="AE1183" s="269" t="s">
        <v>3021</v>
      </c>
      <c r="AF1183"/>
      <c r="AG1183"/>
      <c r="AH1183"/>
      <c r="AI1183"/>
    </row>
    <row r="1184" spans="1:35" ht="33.75" x14ac:dyDescent="0.25">
      <c r="A1184" s="303" t="s">
        <v>4443</v>
      </c>
      <c r="B1184" s="303" t="s">
        <v>2415</v>
      </c>
      <c r="C1184" s="303" t="s">
        <v>2416</v>
      </c>
      <c r="D1184" s="303" t="s">
        <v>2646</v>
      </c>
      <c r="E1184" s="304" t="s">
        <v>4856</v>
      </c>
      <c r="F1184" s="304" t="s">
        <v>457</v>
      </c>
      <c r="G1184" s="304" t="s">
        <v>597</v>
      </c>
      <c r="H1184" s="304" t="s">
        <v>598</v>
      </c>
      <c r="I1184" s="303" t="s">
        <v>599</v>
      </c>
      <c r="J1184" s="305" t="s">
        <v>3020</v>
      </c>
      <c r="K1184" s="306">
        <v>2072919</v>
      </c>
      <c r="L1184" s="268" t="s">
        <v>563</v>
      </c>
      <c r="M1184" s="268"/>
      <c r="N1184" s="268"/>
      <c r="O1184" s="268"/>
      <c r="P1184" s="270"/>
      <c r="Q1184" s="270"/>
      <c r="R1184" s="270"/>
      <c r="S1184" s="271"/>
      <c r="T1184" s="270" t="s">
        <v>600</v>
      </c>
      <c r="U1184" s="272" t="s">
        <v>3020</v>
      </c>
      <c r="V1184" s="268" t="s">
        <v>602</v>
      </c>
      <c r="W1184" s="272"/>
      <c r="X1184" s="273">
        <v>2072919</v>
      </c>
      <c r="Y1184" s="273">
        <v>2072919</v>
      </c>
      <c r="Z1184" s="273">
        <v>0</v>
      </c>
      <c r="AA1184" s="273">
        <v>0</v>
      </c>
      <c r="AB1184" s="274">
        <v>2072919</v>
      </c>
      <c r="AC1184" s="274">
        <v>0</v>
      </c>
      <c r="AD1184" s="269"/>
      <c r="AE1184" s="269" t="s">
        <v>3021</v>
      </c>
      <c r="AF1184"/>
      <c r="AG1184"/>
      <c r="AH1184"/>
      <c r="AI1184"/>
    </row>
    <row r="1185" spans="1:35" ht="33.75" x14ac:dyDescent="0.25">
      <c r="A1185" s="303" t="s">
        <v>4445</v>
      </c>
      <c r="B1185" s="303" t="s">
        <v>2415</v>
      </c>
      <c r="C1185" s="303" t="s">
        <v>2416</v>
      </c>
      <c r="D1185" s="303" t="s">
        <v>2646</v>
      </c>
      <c r="E1185" s="304" t="s">
        <v>4858</v>
      </c>
      <c r="F1185" s="304" t="s">
        <v>457</v>
      </c>
      <c r="G1185" s="304" t="s">
        <v>597</v>
      </c>
      <c r="H1185" s="304" t="s">
        <v>598</v>
      </c>
      <c r="I1185" s="303" t="s">
        <v>599</v>
      </c>
      <c r="J1185" s="305" t="s">
        <v>3020</v>
      </c>
      <c r="K1185" s="306">
        <v>2072919</v>
      </c>
      <c r="L1185" s="268" t="s">
        <v>563</v>
      </c>
      <c r="M1185" s="268"/>
      <c r="N1185" s="268"/>
      <c r="O1185" s="268"/>
      <c r="P1185" s="270"/>
      <c r="Q1185" s="270"/>
      <c r="R1185" s="270"/>
      <c r="S1185" s="271"/>
      <c r="T1185" s="270" t="s">
        <v>600</v>
      </c>
      <c r="U1185" s="272" t="s">
        <v>3020</v>
      </c>
      <c r="V1185" s="268" t="s">
        <v>602</v>
      </c>
      <c r="W1185" s="272"/>
      <c r="X1185" s="273">
        <v>2072919</v>
      </c>
      <c r="Y1185" s="273">
        <v>2072919</v>
      </c>
      <c r="Z1185" s="273">
        <v>0</v>
      </c>
      <c r="AA1185" s="273">
        <v>0</v>
      </c>
      <c r="AB1185" s="274">
        <v>2072919</v>
      </c>
      <c r="AC1185" s="274">
        <v>0</v>
      </c>
      <c r="AD1185" s="269"/>
      <c r="AE1185" s="269" t="s">
        <v>3021</v>
      </c>
      <c r="AF1185"/>
      <c r="AG1185"/>
      <c r="AH1185"/>
      <c r="AI1185"/>
    </row>
    <row r="1186" spans="1:35" ht="33.75" x14ac:dyDescent="0.25">
      <c r="A1186" s="303" t="s">
        <v>4447</v>
      </c>
      <c r="B1186" s="303" t="s">
        <v>2415</v>
      </c>
      <c r="C1186" s="303" t="s">
        <v>2416</v>
      </c>
      <c r="D1186" s="303" t="s">
        <v>2646</v>
      </c>
      <c r="E1186" s="304" t="s">
        <v>4860</v>
      </c>
      <c r="F1186" s="304" t="s">
        <v>457</v>
      </c>
      <c r="G1186" s="304" t="s">
        <v>597</v>
      </c>
      <c r="H1186" s="304" t="s">
        <v>598</v>
      </c>
      <c r="I1186" s="303" t="s">
        <v>599</v>
      </c>
      <c r="J1186" s="305" t="s">
        <v>3020</v>
      </c>
      <c r="K1186" s="306">
        <v>2072919</v>
      </c>
      <c r="L1186" s="268" t="s">
        <v>563</v>
      </c>
      <c r="M1186" s="268"/>
      <c r="N1186" s="268"/>
      <c r="O1186" s="268"/>
      <c r="P1186" s="270"/>
      <c r="Q1186" s="270"/>
      <c r="R1186" s="270"/>
      <c r="S1186" s="271"/>
      <c r="T1186" s="270" t="s">
        <v>600</v>
      </c>
      <c r="U1186" s="272" t="s">
        <v>3020</v>
      </c>
      <c r="V1186" s="268" t="s">
        <v>602</v>
      </c>
      <c r="W1186" s="272"/>
      <c r="X1186" s="273">
        <v>2072919</v>
      </c>
      <c r="Y1186" s="273">
        <v>2072919</v>
      </c>
      <c r="Z1186" s="273">
        <v>0</v>
      </c>
      <c r="AA1186" s="273">
        <v>0</v>
      </c>
      <c r="AB1186" s="274">
        <v>2072919</v>
      </c>
      <c r="AC1186" s="274">
        <v>0</v>
      </c>
      <c r="AD1186" s="269"/>
      <c r="AE1186" s="269" t="s">
        <v>3021</v>
      </c>
      <c r="AF1186"/>
      <c r="AG1186"/>
      <c r="AH1186"/>
      <c r="AI1186"/>
    </row>
    <row r="1187" spans="1:35" ht="33.75" x14ac:dyDescent="0.25">
      <c r="A1187" s="303" t="s">
        <v>4449</v>
      </c>
      <c r="B1187" s="303" t="s">
        <v>2415</v>
      </c>
      <c r="C1187" s="303" t="s">
        <v>2416</v>
      </c>
      <c r="D1187" s="303" t="s">
        <v>2646</v>
      </c>
      <c r="E1187" s="304" t="s">
        <v>4862</v>
      </c>
      <c r="F1187" s="304" t="s">
        <v>457</v>
      </c>
      <c r="G1187" s="304" t="s">
        <v>597</v>
      </c>
      <c r="H1187" s="304" t="s">
        <v>598</v>
      </c>
      <c r="I1187" s="303" t="s">
        <v>599</v>
      </c>
      <c r="J1187" s="305" t="s">
        <v>3020</v>
      </c>
      <c r="K1187" s="306">
        <v>2072919</v>
      </c>
      <c r="L1187" s="268" t="s">
        <v>563</v>
      </c>
      <c r="M1187" s="268"/>
      <c r="N1187" s="268"/>
      <c r="O1187" s="268"/>
      <c r="P1187" s="270"/>
      <c r="Q1187" s="270"/>
      <c r="R1187" s="270"/>
      <c r="S1187" s="271"/>
      <c r="T1187" s="270" t="s">
        <v>600</v>
      </c>
      <c r="U1187" s="272" t="s">
        <v>3020</v>
      </c>
      <c r="V1187" s="268" t="s">
        <v>602</v>
      </c>
      <c r="W1187" s="272"/>
      <c r="X1187" s="273">
        <v>2072919</v>
      </c>
      <c r="Y1187" s="273">
        <v>2072919</v>
      </c>
      <c r="Z1187" s="273">
        <v>0</v>
      </c>
      <c r="AA1187" s="273">
        <v>0</v>
      </c>
      <c r="AB1187" s="274">
        <v>2072919</v>
      </c>
      <c r="AC1187" s="274">
        <v>0</v>
      </c>
      <c r="AD1187" s="269"/>
      <c r="AE1187" s="269" t="s">
        <v>3021</v>
      </c>
      <c r="AF1187"/>
      <c r="AG1187"/>
      <c r="AH1187"/>
      <c r="AI1187"/>
    </row>
    <row r="1188" spans="1:35" ht="33.75" x14ac:dyDescent="0.25">
      <c r="A1188" s="303" t="s">
        <v>4451</v>
      </c>
      <c r="B1188" s="303" t="s">
        <v>2415</v>
      </c>
      <c r="C1188" s="303" t="s">
        <v>2416</v>
      </c>
      <c r="D1188" s="303" t="s">
        <v>2646</v>
      </c>
      <c r="E1188" s="304" t="s">
        <v>4864</v>
      </c>
      <c r="F1188" s="304" t="s">
        <v>457</v>
      </c>
      <c r="G1188" s="304" t="s">
        <v>597</v>
      </c>
      <c r="H1188" s="304" t="s">
        <v>598</v>
      </c>
      <c r="I1188" s="303" t="s">
        <v>599</v>
      </c>
      <c r="J1188" s="305" t="s">
        <v>3020</v>
      </c>
      <c r="K1188" s="306">
        <v>2072919</v>
      </c>
      <c r="L1188" s="268" t="s">
        <v>563</v>
      </c>
      <c r="M1188" s="268"/>
      <c r="N1188" s="268"/>
      <c r="O1188" s="268"/>
      <c r="P1188" s="270"/>
      <c r="Q1188" s="270"/>
      <c r="R1188" s="270"/>
      <c r="S1188" s="271"/>
      <c r="T1188" s="270" t="s">
        <v>600</v>
      </c>
      <c r="U1188" s="272" t="s">
        <v>3020</v>
      </c>
      <c r="V1188" s="268" t="s">
        <v>602</v>
      </c>
      <c r="W1188" s="272"/>
      <c r="X1188" s="273">
        <v>2072919</v>
      </c>
      <c r="Y1188" s="273">
        <v>2072919</v>
      </c>
      <c r="Z1188" s="273">
        <v>0</v>
      </c>
      <c r="AA1188" s="273">
        <v>0</v>
      </c>
      <c r="AB1188" s="274">
        <v>2072919</v>
      </c>
      <c r="AC1188" s="274">
        <v>0</v>
      </c>
      <c r="AD1188" s="269"/>
      <c r="AE1188" s="269" t="s">
        <v>3021</v>
      </c>
      <c r="AF1188"/>
      <c r="AG1188"/>
      <c r="AH1188"/>
      <c r="AI1188"/>
    </row>
    <row r="1189" spans="1:35" ht="33.75" x14ac:dyDescent="0.25">
      <c r="A1189" s="303" t="s">
        <v>4453</v>
      </c>
      <c r="B1189" s="303" t="s">
        <v>2415</v>
      </c>
      <c r="C1189" s="303" t="s">
        <v>2416</v>
      </c>
      <c r="D1189" s="303" t="s">
        <v>2646</v>
      </c>
      <c r="E1189" s="304" t="s">
        <v>4866</v>
      </c>
      <c r="F1189" s="304" t="s">
        <v>457</v>
      </c>
      <c r="G1189" s="304" t="s">
        <v>597</v>
      </c>
      <c r="H1189" s="304" t="s">
        <v>598</v>
      </c>
      <c r="I1189" s="303" t="s">
        <v>599</v>
      </c>
      <c r="J1189" s="305" t="s">
        <v>3020</v>
      </c>
      <c r="K1189" s="306">
        <v>2072919</v>
      </c>
      <c r="L1189" s="268" t="s">
        <v>563</v>
      </c>
      <c r="M1189" s="268"/>
      <c r="N1189" s="268"/>
      <c r="O1189" s="268"/>
      <c r="P1189" s="270"/>
      <c r="Q1189" s="270"/>
      <c r="R1189" s="270"/>
      <c r="S1189" s="271"/>
      <c r="T1189" s="270" t="s">
        <v>600</v>
      </c>
      <c r="U1189" s="272" t="s">
        <v>3020</v>
      </c>
      <c r="V1189" s="268" t="s">
        <v>602</v>
      </c>
      <c r="W1189" s="272"/>
      <c r="X1189" s="273">
        <v>2072919</v>
      </c>
      <c r="Y1189" s="273">
        <v>2072919</v>
      </c>
      <c r="Z1189" s="273">
        <v>0</v>
      </c>
      <c r="AA1189" s="273">
        <v>0</v>
      </c>
      <c r="AB1189" s="274">
        <v>2072919</v>
      </c>
      <c r="AC1189" s="274">
        <v>0</v>
      </c>
      <c r="AD1189" s="269"/>
      <c r="AE1189" s="269" t="s">
        <v>3021</v>
      </c>
      <c r="AF1189"/>
      <c r="AG1189"/>
      <c r="AH1189"/>
      <c r="AI1189"/>
    </row>
    <row r="1190" spans="1:35" ht="33.75" x14ac:dyDescent="0.25">
      <c r="A1190" s="303" t="s">
        <v>4455</v>
      </c>
      <c r="B1190" s="303" t="s">
        <v>2415</v>
      </c>
      <c r="C1190" s="303" t="s">
        <v>2416</v>
      </c>
      <c r="D1190" s="303" t="s">
        <v>2646</v>
      </c>
      <c r="E1190" s="304" t="s">
        <v>4868</v>
      </c>
      <c r="F1190" s="304" t="s">
        <v>457</v>
      </c>
      <c r="G1190" s="304" t="s">
        <v>597</v>
      </c>
      <c r="H1190" s="304" t="s">
        <v>598</v>
      </c>
      <c r="I1190" s="303" t="s">
        <v>599</v>
      </c>
      <c r="J1190" s="305" t="s">
        <v>3020</v>
      </c>
      <c r="K1190" s="306">
        <v>2072919</v>
      </c>
      <c r="L1190" s="268" t="s">
        <v>563</v>
      </c>
      <c r="M1190" s="268"/>
      <c r="N1190" s="268"/>
      <c r="O1190" s="268"/>
      <c r="P1190" s="270"/>
      <c r="Q1190" s="270"/>
      <c r="R1190" s="270"/>
      <c r="S1190" s="271"/>
      <c r="T1190" s="270" t="s">
        <v>600</v>
      </c>
      <c r="U1190" s="272" t="s">
        <v>3020</v>
      </c>
      <c r="V1190" s="268" t="s">
        <v>602</v>
      </c>
      <c r="W1190" s="272"/>
      <c r="X1190" s="273">
        <v>2072919</v>
      </c>
      <c r="Y1190" s="273">
        <v>2072919</v>
      </c>
      <c r="Z1190" s="273">
        <v>0</v>
      </c>
      <c r="AA1190" s="273">
        <v>0</v>
      </c>
      <c r="AB1190" s="274">
        <v>2072919</v>
      </c>
      <c r="AC1190" s="274">
        <v>0</v>
      </c>
      <c r="AD1190" s="269"/>
      <c r="AE1190" s="269" t="s">
        <v>3021</v>
      </c>
      <c r="AF1190"/>
      <c r="AG1190"/>
      <c r="AH1190"/>
      <c r="AI1190"/>
    </row>
    <row r="1191" spans="1:35" ht="33.75" x14ac:dyDescent="0.25">
      <c r="A1191" s="303" t="s">
        <v>4457</v>
      </c>
      <c r="B1191" s="303" t="s">
        <v>2415</v>
      </c>
      <c r="C1191" s="303" t="s">
        <v>2416</v>
      </c>
      <c r="D1191" s="303" t="s">
        <v>2646</v>
      </c>
      <c r="E1191" s="304" t="s">
        <v>4870</v>
      </c>
      <c r="F1191" s="304" t="s">
        <v>457</v>
      </c>
      <c r="G1191" s="304" t="s">
        <v>597</v>
      </c>
      <c r="H1191" s="304" t="s">
        <v>598</v>
      </c>
      <c r="I1191" s="303" t="s">
        <v>599</v>
      </c>
      <c r="J1191" s="305" t="s">
        <v>3020</v>
      </c>
      <c r="K1191" s="306">
        <v>2072919</v>
      </c>
      <c r="L1191" s="268" t="s">
        <v>563</v>
      </c>
      <c r="M1191" s="268"/>
      <c r="N1191" s="268"/>
      <c r="O1191" s="268"/>
      <c r="P1191" s="270"/>
      <c r="Q1191" s="270"/>
      <c r="R1191" s="270"/>
      <c r="S1191" s="271"/>
      <c r="T1191" s="270" t="s">
        <v>600</v>
      </c>
      <c r="U1191" s="272" t="s">
        <v>3020</v>
      </c>
      <c r="V1191" s="268" t="s">
        <v>602</v>
      </c>
      <c r="W1191" s="272"/>
      <c r="X1191" s="273">
        <v>2072919</v>
      </c>
      <c r="Y1191" s="273">
        <v>2072919</v>
      </c>
      <c r="Z1191" s="273">
        <v>0</v>
      </c>
      <c r="AA1191" s="273">
        <v>0</v>
      </c>
      <c r="AB1191" s="274">
        <v>2072919</v>
      </c>
      <c r="AC1191" s="274">
        <v>0</v>
      </c>
      <c r="AD1191" s="269"/>
      <c r="AE1191" s="269" t="s">
        <v>3021</v>
      </c>
      <c r="AF1191"/>
      <c r="AG1191"/>
      <c r="AH1191"/>
      <c r="AI1191"/>
    </row>
    <row r="1192" spans="1:35" ht="33.75" x14ac:dyDescent="0.25">
      <c r="A1192" s="303" t="s">
        <v>4459</v>
      </c>
      <c r="B1192" s="303" t="s">
        <v>2415</v>
      </c>
      <c r="C1192" s="303" t="s">
        <v>2416</v>
      </c>
      <c r="D1192" s="303" t="s">
        <v>2646</v>
      </c>
      <c r="E1192" s="304" t="s">
        <v>4872</v>
      </c>
      <c r="F1192" s="304" t="s">
        <v>457</v>
      </c>
      <c r="G1192" s="304" t="s">
        <v>597</v>
      </c>
      <c r="H1192" s="304" t="s">
        <v>598</v>
      </c>
      <c r="I1192" s="303" t="s">
        <v>599</v>
      </c>
      <c r="J1192" s="305" t="s">
        <v>3020</v>
      </c>
      <c r="K1192" s="306">
        <v>2072919</v>
      </c>
      <c r="L1192" s="268" t="s">
        <v>563</v>
      </c>
      <c r="M1192" s="268"/>
      <c r="N1192" s="268"/>
      <c r="O1192" s="268"/>
      <c r="P1192" s="270"/>
      <c r="Q1192" s="270"/>
      <c r="R1192" s="270"/>
      <c r="S1192" s="271"/>
      <c r="T1192" s="270" t="s">
        <v>600</v>
      </c>
      <c r="U1192" s="272" t="s">
        <v>3020</v>
      </c>
      <c r="V1192" s="268" t="s">
        <v>602</v>
      </c>
      <c r="W1192" s="272"/>
      <c r="X1192" s="273">
        <v>2072919</v>
      </c>
      <c r="Y1192" s="273">
        <v>2072919</v>
      </c>
      <c r="Z1192" s="273">
        <v>0</v>
      </c>
      <c r="AA1192" s="273">
        <v>0</v>
      </c>
      <c r="AB1192" s="274">
        <v>2072919</v>
      </c>
      <c r="AC1192" s="274">
        <v>0</v>
      </c>
      <c r="AD1192" s="269"/>
      <c r="AE1192" s="269" t="s">
        <v>3021</v>
      </c>
      <c r="AF1192"/>
      <c r="AG1192"/>
      <c r="AH1192"/>
      <c r="AI1192"/>
    </row>
    <row r="1193" spans="1:35" ht="33.75" x14ac:dyDescent="0.25">
      <c r="A1193" s="303" t="s">
        <v>4461</v>
      </c>
      <c r="B1193" s="303" t="s">
        <v>2415</v>
      </c>
      <c r="C1193" s="303" t="s">
        <v>2416</v>
      </c>
      <c r="D1193" s="303" t="s">
        <v>2646</v>
      </c>
      <c r="E1193" s="304" t="s">
        <v>4874</v>
      </c>
      <c r="F1193" s="304" t="s">
        <v>457</v>
      </c>
      <c r="G1193" s="304" t="s">
        <v>597</v>
      </c>
      <c r="H1193" s="304" t="s">
        <v>598</v>
      </c>
      <c r="I1193" s="303" t="s">
        <v>599</v>
      </c>
      <c r="J1193" s="305" t="s">
        <v>3020</v>
      </c>
      <c r="K1193" s="306">
        <v>2072919</v>
      </c>
      <c r="L1193" s="268" t="s">
        <v>563</v>
      </c>
      <c r="M1193" s="268"/>
      <c r="N1193" s="268"/>
      <c r="O1193" s="268"/>
      <c r="P1193" s="270"/>
      <c r="Q1193" s="270"/>
      <c r="R1193" s="270"/>
      <c r="S1193" s="271"/>
      <c r="T1193" s="270" t="s">
        <v>600</v>
      </c>
      <c r="U1193" s="272" t="s">
        <v>3020</v>
      </c>
      <c r="V1193" s="268" t="s">
        <v>602</v>
      </c>
      <c r="W1193" s="272"/>
      <c r="X1193" s="273">
        <v>2072919</v>
      </c>
      <c r="Y1193" s="273">
        <v>2072919</v>
      </c>
      <c r="Z1193" s="273">
        <v>0</v>
      </c>
      <c r="AA1193" s="273">
        <v>0</v>
      </c>
      <c r="AB1193" s="274">
        <v>2072919</v>
      </c>
      <c r="AC1193" s="274">
        <v>0</v>
      </c>
      <c r="AD1193" s="269"/>
      <c r="AE1193" s="269" t="s">
        <v>3021</v>
      </c>
      <c r="AF1193"/>
      <c r="AG1193"/>
      <c r="AH1193"/>
      <c r="AI1193"/>
    </row>
    <row r="1194" spans="1:35" ht="33.75" x14ac:dyDescent="0.25">
      <c r="A1194" s="303" t="s">
        <v>4463</v>
      </c>
      <c r="B1194" s="303" t="s">
        <v>2415</v>
      </c>
      <c r="C1194" s="303" t="s">
        <v>2416</v>
      </c>
      <c r="D1194" s="303" t="s">
        <v>2646</v>
      </c>
      <c r="E1194" s="304" t="s">
        <v>4876</v>
      </c>
      <c r="F1194" s="304" t="s">
        <v>457</v>
      </c>
      <c r="G1194" s="304" t="s">
        <v>597</v>
      </c>
      <c r="H1194" s="304" t="s">
        <v>598</v>
      </c>
      <c r="I1194" s="303" t="s">
        <v>599</v>
      </c>
      <c r="J1194" s="305" t="s">
        <v>3020</v>
      </c>
      <c r="K1194" s="306">
        <v>2072919</v>
      </c>
      <c r="L1194" s="268" t="s">
        <v>563</v>
      </c>
      <c r="M1194" s="268"/>
      <c r="N1194" s="268"/>
      <c r="O1194" s="268"/>
      <c r="P1194" s="270"/>
      <c r="Q1194" s="270"/>
      <c r="R1194" s="270"/>
      <c r="S1194" s="271"/>
      <c r="T1194" s="270" t="s">
        <v>600</v>
      </c>
      <c r="U1194" s="272" t="s">
        <v>3020</v>
      </c>
      <c r="V1194" s="268" t="s">
        <v>602</v>
      </c>
      <c r="W1194" s="272"/>
      <c r="X1194" s="273">
        <v>2072919</v>
      </c>
      <c r="Y1194" s="273">
        <v>2072919</v>
      </c>
      <c r="Z1194" s="273">
        <v>0</v>
      </c>
      <c r="AA1194" s="273">
        <v>0</v>
      </c>
      <c r="AB1194" s="274">
        <v>2072919</v>
      </c>
      <c r="AC1194" s="274">
        <v>0</v>
      </c>
      <c r="AD1194" s="269"/>
      <c r="AE1194" s="269" t="s">
        <v>3021</v>
      </c>
      <c r="AF1194"/>
      <c r="AG1194"/>
      <c r="AH1194"/>
      <c r="AI1194"/>
    </row>
    <row r="1195" spans="1:35" ht="33.75" x14ac:dyDescent="0.25">
      <c r="A1195" s="303" t="s">
        <v>4465</v>
      </c>
      <c r="B1195" s="303" t="s">
        <v>2415</v>
      </c>
      <c r="C1195" s="303" t="s">
        <v>2416</v>
      </c>
      <c r="D1195" s="303" t="s">
        <v>2646</v>
      </c>
      <c r="E1195" s="304" t="s">
        <v>4878</v>
      </c>
      <c r="F1195" s="304" t="s">
        <v>457</v>
      </c>
      <c r="G1195" s="304" t="s">
        <v>597</v>
      </c>
      <c r="H1195" s="304" t="s">
        <v>598</v>
      </c>
      <c r="I1195" s="303" t="s">
        <v>599</v>
      </c>
      <c r="J1195" s="305" t="s">
        <v>3020</v>
      </c>
      <c r="K1195" s="306">
        <v>2072919</v>
      </c>
      <c r="L1195" s="268" t="s">
        <v>563</v>
      </c>
      <c r="M1195" s="268"/>
      <c r="N1195" s="268"/>
      <c r="O1195" s="268"/>
      <c r="P1195" s="270"/>
      <c r="Q1195" s="270"/>
      <c r="R1195" s="270"/>
      <c r="S1195" s="271"/>
      <c r="T1195" s="270" t="s">
        <v>600</v>
      </c>
      <c r="U1195" s="272" t="s">
        <v>3020</v>
      </c>
      <c r="V1195" s="268" t="s">
        <v>602</v>
      </c>
      <c r="W1195" s="272"/>
      <c r="X1195" s="273">
        <v>2072919</v>
      </c>
      <c r="Y1195" s="273">
        <v>2072919</v>
      </c>
      <c r="Z1195" s="273">
        <v>0</v>
      </c>
      <c r="AA1195" s="273">
        <v>0</v>
      </c>
      <c r="AB1195" s="274">
        <v>2072919</v>
      </c>
      <c r="AC1195" s="274">
        <v>0</v>
      </c>
      <c r="AD1195" s="269"/>
      <c r="AE1195" s="269" t="s">
        <v>3021</v>
      </c>
      <c r="AF1195"/>
      <c r="AG1195"/>
      <c r="AH1195"/>
      <c r="AI1195"/>
    </row>
    <row r="1196" spans="1:35" ht="33.75" x14ac:dyDescent="0.25">
      <c r="A1196" s="303" t="s">
        <v>4467</v>
      </c>
      <c r="B1196" s="303" t="s">
        <v>2415</v>
      </c>
      <c r="C1196" s="303" t="s">
        <v>2416</v>
      </c>
      <c r="D1196" s="303" t="s">
        <v>2646</v>
      </c>
      <c r="E1196" s="304" t="s">
        <v>4880</v>
      </c>
      <c r="F1196" s="304" t="s">
        <v>457</v>
      </c>
      <c r="G1196" s="304" t="s">
        <v>597</v>
      </c>
      <c r="H1196" s="304" t="s">
        <v>598</v>
      </c>
      <c r="I1196" s="303" t="s">
        <v>599</v>
      </c>
      <c r="J1196" s="305" t="s">
        <v>3020</v>
      </c>
      <c r="K1196" s="306">
        <v>2072919</v>
      </c>
      <c r="L1196" s="268" t="s">
        <v>563</v>
      </c>
      <c r="M1196" s="268"/>
      <c r="N1196" s="268"/>
      <c r="O1196" s="268"/>
      <c r="P1196" s="270"/>
      <c r="Q1196" s="270"/>
      <c r="R1196" s="270"/>
      <c r="S1196" s="271"/>
      <c r="T1196" s="270" t="s">
        <v>600</v>
      </c>
      <c r="U1196" s="272" t="s">
        <v>3020</v>
      </c>
      <c r="V1196" s="268" t="s">
        <v>602</v>
      </c>
      <c r="W1196" s="272"/>
      <c r="X1196" s="273">
        <v>2072919</v>
      </c>
      <c r="Y1196" s="273">
        <v>2072919</v>
      </c>
      <c r="Z1196" s="273">
        <v>0</v>
      </c>
      <c r="AA1196" s="273">
        <v>0</v>
      </c>
      <c r="AB1196" s="274">
        <v>2072919</v>
      </c>
      <c r="AC1196" s="274">
        <v>0</v>
      </c>
      <c r="AD1196" s="269"/>
      <c r="AE1196" s="269" t="s">
        <v>3021</v>
      </c>
      <c r="AF1196"/>
      <c r="AG1196"/>
      <c r="AH1196"/>
      <c r="AI1196"/>
    </row>
    <row r="1197" spans="1:35" ht="33.75" x14ac:dyDescent="0.25">
      <c r="A1197" s="303" t="s">
        <v>4469</v>
      </c>
      <c r="B1197" s="303" t="s">
        <v>2415</v>
      </c>
      <c r="C1197" s="303" t="s">
        <v>2416</v>
      </c>
      <c r="D1197" s="303" t="s">
        <v>2646</v>
      </c>
      <c r="E1197" s="304" t="s">
        <v>4882</v>
      </c>
      <c r="F1197" s="304" t="s">
        <v>457</v>
      </c>
      <c r="G1197" s="304" t="s">
        <v>597</v>
      </c>
      <c r="H1197" s="304" t="s">
        <v>598</v>
      </c>
      <c r="I1197" s="303" t="s">
        <v>599</v>
      </c>
      <c r="J1197" s="305" t="s">
        <v>3020</v>
      </c>
      <c r="K1197" s="306">
        <v>2072919</v>
      </c>
      <c r="L1197" s="268" t="s">
        <v>563</v>
      </c>
      <c r="M1197" s="268"/>
      <c r="N1197" s="268"/>
      <c r="O1197" s="268"/>
      <c r="P1197" s="270"/>
      <c r="Q1197" s="270"/>
      <c r="R1197" s="270"/>
      <c r="S1197" s="271"/>
      <c r="T1197" s="270" t="s">
        <v>600</v>
      </c>
      <c r="U1197" s="272" t="s">
        <v>3020</v>
      </c>
      <c r="V1197" s="268" t="s">
        <v>602</v>
      </c>
      <c r="W1197" s="272"/>
      <c r="X1197" s="273">
        <v>2072919</v>
      </c>
      <c r="Y1197" s="273">
        <v>2072919</v>
      </c>
      <c r="Z1197" s="273">
        <v>0</v>
      </c>
      <c r="AA1197" s="273">
        <v>0</v>
      </c>
      <c r="AB1197" s="274">
        <v>2072919</v>
      </c>
      <c r="AC1197" s="274">
        <v>0</v>
      </c>
      <c r="AD1197" s="269"/>
      <c r="AE1197" s="269" t="s">
        <v>3021</v>
      </c>
      <c r="AF1197"/>
      <c r="AG1197"/>
      <c r="AH1197"/>
      <c r="AI1197"/>
    </row>
    <row r="1198" spans="1:35" ht="33.75" x14ac:dyDescent="0.25">
      <c r="A1198" s="303" t="s">
        <v>4471</v>
      </c>
      <c r="B1198" s="303" t="s">
        <v>2415</v>
      </c>
      <c r="C1198" s="303" t="s">
        <v>2416</v>
      </c>
      <c r="D1198" s="303" t="s">
        <v>2646</v>
      </c>
      <c r="E1198" s="304" t="s">
        <v>4884</v>
      </c>
      <c r="F1198" s="304" t="s">
        <v>457</v>
      </c>
      <c r="G1198" s="304" t="s">
        <v>597</v>
      </c>
      <c r="H1198" s="304" t="s">
        <v>598</v>
      </c>
      <c r="I1198" s="303" t="s">
        <v>599</v>
      </c>
      <c r="J1198" s="305" t="s">
        <v>3020</v>
      </c>
      <c r="K1198" s="306">
        <v>2072919</v>
      </c>
      <c r="L1198" s="268" t="s">
        <v>563</v>
      </c>
      <c r="M1198" s="268"/>
      <c r="N1198" s="268"/>
      <c r="O1198" s="268"/>
      <c r="P1198" s="270"/>
      <c r="Q1198" s="270"/>
      <c r="R1198" s="270"/>
      <c r="S1198" s="271"/>
      <c r="T1198" s="270" t="s">
        <v>600</v>
      </c>
      <c r="U1198" s="272" t="s">
        <v>3020</v>
      </c>
      <c r="V1198" s="268" t="s">
        <v>602</v>
      </c>
      <c r="W1198" s="272"/>
      <c r="X1198" s="273">
        <v>2072919</v>
      </c>
      <c r="Y1198" s="273">
        <v>2072919</v>
      </c>
      <c r="Z1198" s="273">
        <v>0</v>
      </c>
      <c r="AA1198" s="273">
        <v>0</v>
      </c>
      <c r="AB1198" s="274">
        <v>2072919</v>
      </c>
      <c r="AC1198" s="274">
        <v>0</v>
      </c>
      <c r="AD1198" s="269"/>
      <c r="AE1198" s="269" t="s">
        <v>3021</v>
      </c>
      <c r="AF1198"/>
      <c r="AG1198"/>
      <c r="AH1198"/>
      <c r="AI1198"/>
    </row>
    <row r="1199" spans="1:35" ht="33.75" x14ac:dyDescent="0.25">
      <c r="A1199" s="303" t="s">
        <v>4473</v>
      </c>
      <c r="B1199" s="303" t="s">
        <v>2415</v>
      </c>
      <c r="C1199" s="303" t="s">
        <v>2416</v>
      </c>
      <c r="D1199" s="303" t="s">
        <v>2646</v>
      </c>
      <c r="E1199" s="304" t="s">
        <v>4886</v>
      </c>
      <c r="F1199" s="304" t="s">
        <v>457</v>
      </c>
      <c r="G1199" s="304" t="s">
        <v>597</v>
      </c>
      <c r="H1199" s="304" t="s">
        <v>598</v>
      </c>
      <c r="I1199" s="303" t="s">
        <v>599</v>
      </c>
      <c r="J1199" s="305" t="s">
        <v>3020</v>
      </c>
      <c r="K1199" s="306">
        <v>2072919</v>
      </c>
      <c r="L1199" s="268" t="s">
        <v>563</v>
      </c>
      <c r="M1199" s="268"/>
      <c r="N1199" s="268"/>
      <c r="O1199" s="268"/>
      <c r="P1199" s="270"/>
      <c r="Q1199" s="270"/>
      <c r="R1199" s="270"/>
      <c r="S1199" s="271"/>
      <c r="T1199" s="270" t="s">
        <v>600</v>
      </c>
      <c r="U1199" s="272" t="s">
        <v>3020</v>
      </c>
      <c r="V1199" s="268" t="s">
        <v>602</v>
      </c>
      <c r="W1199" s="272"/>
      <c r="X1199" s="273">
        <v>2072919</v>
      </c>
      <c r="Y1199" s="273">
        <v>2072919</v>
      </c>
      <c r="Z1199" s="273">
        <v>0</v>
      </c>
      <c r="AA1199" s="273">
        <v>0</v>
      </c>
      <c r="AB1199" s="274">
        <v>2072919</v>
      </c>
      <c r="AC1199" s="274">
        <v>0</v>
      </c>
      <c r="AD1199" s="269"/>
      <c r="AE1199" s="269" t="s">
        <v>3021</v>
      </c>
      <c r="AF1199"/>
      <c r="AG1199"/>
      <c r="AH1199"/>
      <c r="AI1199"/>
    </row>
    <row r="1200" spans="1:35" ht="33.75" x14ac:dyDescent="0.25">
      <c r="A1200" s="303" t="s">
        <v>4475</v>
      </c>
      <c r="B1200" s="303" t="s">
        <v>2415</v>
      </c>
      <c r="C1200" s="303" t="s">
        <v>2416</v>
      </c>
      <c r="D1200" s="303" t="s">
        <v>2646</v>
      </c>
      <c r="E1200" s="304" t="s">
        <v>4888</v>
      </c>
      <c r="F1200" s="304" t="s">
        <v>457</v>
      </c>
      <c r="G1200" s="304" t="s">
        <v>597</v>
      </c>
      <c r="H1200" s="304" t="s">
        <v>598</v>
      </c>
      <c r="I1200" s="303" t="s">
        <v>599</v>
      </c>
      <c r="J1200" s="305" t="s">
        <v>3020</v>
      </c>
      <c r="K1200" s="306">
        <v>2072919</v>
      </c>
      <c r="L1200" s="268" t="s">
        <v>563</v>
      </c>
      <c r="M1200" s="268"/>
      <c r="N1200" s="268"/>
      <c r="O1200" s="268"/>
      <c r="P1200" s="270"/>
      <c r="Q1200" s="270"/>
      <c r="R1200" s="270"/>
      <c r="S1200" s="271"/>
      <c r="T1200" s="270" t="s">
        <v>600</v>
      </c>
      <c r="U1200" s="272" t="s">
        <v>3020</v>
      </c>
      <c r="V1200" s="268" t="s">
        <v>602</v>
      </c>
      <c r="W1200" s="272"/>
      <c r="X1200" s="273">
        <v>2072919</v>
      </c>
      <c r="Y1200" s="273">
        <v>2072919</v>
      </c>
      <c r="Z1200" s="273">
        <v>0</v>
      </c>
      <c r="AA1200" s="273">
        <v>0</v>
      </c>
      <c r="AB1200" s="274">
        <v>2072919</v>
      </c>
      <c r="AC1200" s="274">
        <v>0</v>
      </c>
      <c r="AD1200" s="269"/>
      <c r="AE1200" s="269" t="s">
        <v>3021</v>
      </c>
      <c r="AF1200"/>
      <c r="AG1200"/>
      <c r="AH1200"/>
      <c r="AI1200"/>
    </row>
    <row r="1201" spans="1:35" ht="33.75" x14ac:dyDescent="0.25">
      <c r="A1201" s="303" t="s">
        <v>4477</v>
      </c>
      <c r="B1201" s="303" t="s">
        <v>2415</v>
      </c>
      <c r="C1201" s="303" t="s">
        <v>2416</v>
      </c>
      <c r="D1201" s="303" t="s">
        <v>2646</v>
      </c>
      <c r="E1201" s="304" t="s">
        <v>4890</v>
      </c>
      <c r="F1201" s="304" t="s">
        <v>457</v>
      </c>
      <c r="G1201" s="304" t="s">
        <v>597</v>
      </c>
      <c r="H1201" s="304" t="s">
        <v>598</v>
      </c>
      <c r="I1201" s="303" t="s">
        <v>599</v>
      </c>
      <c r="J1201" s="305" t="s">
        <v>3020</v>
      </c>
      <c r="K1201" s="306">
        <v>2072919</v>
      </c>
      <c r="L1201" s="268" t="s">
        <v>563</v>
      </c>
      <c r="M1201" s="268"/>
      <c r="N1201" s="268"/>
      <c r="O1201" s="268"/>
      <c r="P1201" s="270"/>
      <c r="Q1201" s="270"/>
      <c r="R1201" s="270"/>
      <c r="S1201" s="271"/>
      <c r="T1201" s="270" t="s">
        <v>600</v>
      </c>
      <c r="U1201" s="272" t="s">
        <v>3020</v>
      </c>
      <c r="V1201" s="268" t="s">
        <v>602</v>
      </c>
      <c r="W1201" s="272"/>
      <c r="X1201" s="273">
        <v>2072919</v>
      </c>
      <c r="Y1201" s="273">
        <v>2072919</v>
      </c>
      <c r="Z1201" s="273">
        <v>0</v>
      </c>
      <c r="AA1201" s="273">
        <v>0</v>
      </c>
      <c r="AB1201" s="274">
        <v>2072919</v>
      </c>
      <c r="AC1201" s="274">
        <v>0</v>
      </c>
      <c r="AD1201" s="269"/>
      <c r="AE1201" s="269" t="s">
        <v>3021</v>
      </c>
      <c r="AF1201"/>
      <c r="AG1201"/>
      <c r="AH1201"/>
      <c r="AI1201"/>
    </row>
    <row r="1202" spans="1:35" ht="33.75" x14ac:dyDescent="0.25">
      <c r="A1202" s="303" t="s">
        <v>4479</v>
      </c>
      <c r="B1202" s="303" t="s">
        <v>2415</v>
      </c>
      <c r="C1202" s="303" t="s">
        <v>2416</v>
      </c>
      <c r="D1202" s="303" t="s">
        <v>2646</v>
      </c>
      <c r="E1202" s="304" t="s">
        <v>4892</v>
      </c>
      <c r="F1202" s="304" t="s">
        <v>457</v>
      </c>
      <c r="G1202" s="304" t="s">
        <v>597</v>
      </c>
      <c r="H1202" s="304" t="s">
        <v>598</v>
      </c>
      <c r="I1202" s="303" t="s">
        <v>599</v>
      </c>
      <c r="J1202" s="305" t="s">
        <v>3020</v>
      </c>
      <c r="K1202" s="306">
        <v>2072919</v>
      </c>
      <c r="L1202" s="268" t="s">
        <v>563</v>
      </c>
      <c r="M1202" s="268"/>
      <c r="N1202" s="268"/>
      <c r="O1202" s="268"/>
      <c r="P1202" s="270"/>
      <c r="Q1202" s="270"/>
      <c r="R1202" s="270"/>
      <c r="S1202" s="271"/>
      <c r="T1202" s="270" t="s">
        <v>600</v>
      </c>
      <c r="U1202" s="272" t="s">
        <v>3020</v>
      </c>
      <c r="V1202" s="268" t="s">
        <v>602</v>
      </c>
      <c r="W1202" s="272"/>
      <c r="X1202" s="273">
        <v>2072919</v>
      </c>
      <c r="Y1202" s="273">
        <v>2072919</v>
      </c>
      <c r="Z1202" s="273">
        <v>0</v>
      </c>
      <c r="AA1202" s="273">
        <v>0</v>
      </c>
      <c r="AB1202" s="274">
        <v>2072919</v>
      </c>
      <c r="AC1202" s="274">
        <v>0</v>
      </c>
      <c r="AD1202" s="269"/>
      <c r="AE1202" s="269" t="s">
        <v>3021</v>
      </c>
      <c r="AF1202"/>
      <c r="AG1202"/>
      <c r="AH1202"/>
      <c r="AI1202"/>
    </row>
    <row r="1203" spans="1:35" ht="33.75" x14ac:dyDescent="0.25">
      <c r="A1203" s="303" t="s">
        <v>4481</v>
      </c>
      <c r="B1203" s="303" t="s">
        <v>2415</v>
      </c>
      <c r="C1203" s="303" t="s">
        <v>2416</v>
      </c>
      <c r="D1203" s="303" t="s">
        <v>2646</v>
      </c>
      <c r="E1203" s="304" t="s">
        <v>4894</v>
      </c>
      <c r="F1203" s="304" t="s">
        <v>457</v>
      </c>
      <c r="G1203" s="304" t="s">
        <v>597</v>
      </c>
      <c r="H1203" s="304" t="s">
        <v>598</v>
      </c>
      <c r="I1203" s="303" t="s">
        <v>599</v>
      </c>
      <c r="J1203" s="305" t="s">
        <v>3020</v>
      </c>
      <c r="K1203" s="306">
        <v>2072919</v>
      </c>
      <c r="L1203" s="268" t="s">
        <v>563</v>
      </c>
      <c r="M1203" s="268"/>
      <c r="N1203" s="268"/>
      <c r="O1203" s="268"/>
      <c r="P1203" s="270"/>
      <c r="Q1203" s="270"/>
      <c r="R1203" s="270"/>
      <c r="S1203" s="271"/>
      <c r="T1203" s="270" t="s">
        <v>600</v>
      </c>
      <c r="U1203" s="272" t="s">
        <v>3020</v>
      </c>
      <c r="V1203" s="268" t="s">
        <v>602</v>
      </c>
      <c r="W1203" s="272"/>
      <c r="X1203" s="273">
        <v>2072919</v>
      </c>
      <c r="Y1203" s="273">
        <v>2072919</v>
      </c>
      <c r="Z1203" s="273">
        <v>0</v>
      </c>
      <c r="AA1203" s="273">
        <v>0</v>
      </c>
      <c r="AB1203" s="274">
        <v>2072919</v>
      </c>
      <c r="AC1203" s="274">
        <v>0</v>
      </c>
      <c r="AD1203" s="269"/>
      <c r="AE1203" s="269" t="s">
        <v>3021</v>
      </c>
      <c r="AF1203"/>
      <c r="AG1203"/>
      <c r="AH1203"/>
      <c r="AI1203"/>
    </row>
    <row r="1204" spans="1:35" ht="33.75" x14ac:dyDescent="0.25">
      <c r="A1204" s="303" t="s">
        <v>5070</v>
      </c>
      <c r="B1204" s="303" t="s">
        <v>2415</v>
      </c>
      <c r="C1204" s="303" t="s">
        <v>2416</v>
      </c>
      <c r="D1204" s="303" t="s">
        <v>5417</v>
      </c>
      <c r="E1204" s="304" t="s">
        <v>5418</v>
      </c>
      <c r="F1204" s="304" t="s">
        <v>495</v>
      </c>
      <c r="G1204" s="304" t="s">
        <v>597</v>
      </c>
      <c r="H1204" s="304" t="s">
        <v>598</v>
      </c>
      <c r="I1204" s="303" t="s">
        <v>599</v>
      </c>
      <c r="J1204" s="305" t="s">
        <v>5419</v>
      </c>
      <c r="K1204" s="306">
        <v>63098415.920000002</v>
      </c>
      <c r="L1204" s="268" t="s">
        <v>563</v>
      </c>
      <c r="M1204" s="268"/>
      <c r="N1204" s="268"/>
      <c r="O1204" s="268"/>
      <c r="P1204" s="270"/>
      <c r="Q1204" s="270"/>
      <c r="R1204" s="270"/>
      <c r="S1204" s="271"/>
      <c r="T1204" s="270" t="s">
        <v>600</v>
      </c>
      <c r="U1204" s="272" t="s">
        <v>3020</v>
      </c>
      <c r="V1204" s="268" t="s">
        <v>602</v>
      </c>
      <c r="W1204" s="272"/>
      <c r="X1204" s="273">
        <v>2072919</v>
      </c>
      <c r="Y1204" s="273">
        <v>2072919</v>
      </c>
      <c r="Z1204" s="273">
        <v>0</v>
      </c>
      <c r="AA1204" s="273">
        <v>0</v>
      </c>
      <c r="AB1204" s="274">
        <v>2072919</v>
      </c>
      <c r="AC1204" s="274">
        <v>0</v>
      </c>
      <c r="AD1204" s="269"/>
      <c r="AE1204" s="269" t="s">
        <v>3021</v>
      </c>
      <c r="AF1204"/>
      <c r="AG1204"/>
      <c r="AH1204"/>
      <c r="AI1204"/>
    </row>
    <row r="1205" spans="1:35" ht="33.75" x14ac:dyDescent="0.25">
      <c r="A1205" s="303" t="s">
        <v>5072</v>
      </c>
      <c r="B1205" s="303" t="s">
        <v>2415</v>
      </c>
      <c r="C1205" s="303" t="s">
        <v>2416</v>
      </c>
      <c r="D1205" s="303" t="s">
        <v>5417</v>
      </c>
      <c r="E1205" s="304" t="s">
        <v>5421</v>
      </c>
      <c r="F1205" s="304" t="s">
        <v>467</v>
      </c>
      <c r="G1205" s="304" t="s">
        <v>597</v>
      </c>
      <c r="H1205" s="304" t="s">
        <v>598</v>
      </c>
      <c r="I1205" s="303" t="s">
        <v>599</v>
      </c>
      <c r="J1205" s="305" t="s">
        <v>5422</v>
      </c>
      <c r="K1205" s="306">
        <v>105827950</v>
      </c>
      <c r="L1205" s="268" t="s">
        <v>563</v>
      </c>
      <c r="M1205" s="268"/>
      <c r="N1205" s="268"/>
      <c r="O1205" s="268"/>
      <c r="P1205" s="270"/>
      <c r="Q1205" s="270"/>
      <c r="R1205" s="270"/>
      <c r="S1205" s="271"/>
      <c r="T1205" s="270" t="s">
        <v>600</v>
      </c>
      <c r="U1205" s="272" t="s">
        <v>3020</v>
      </c>
      <c r="V1205" s="268" t="s">
        <v>602</v>
      </c>
      <c r="W1205" s="272"/>
      <c r="X1205" s="273">
        <v>2072919</v>
      </c>
      <c r="Y1205" s="273">
        <v>2072919</v>
      </c>
      <c r="Z1205" s="273">
        <v>0</v>
      </c>
      <c r="AA1205" s="273">
        <v>0</v>
      </c>
      <c r="AB1205" s="274">
        <v>2072919</v>
      </c>
      <c r="AC1205" s="274">
        <v>0</v>
      </c>
      <c r="AD1205" s="269"/>
      <c r="AE1205" s="269" t="s">
        <v>3021</v>
      </c>
      <c r="AF1205"/>
      <c r="AG1205"/>
      <c r="AH1205"/>
      <c r="AI1205"/>
    </row>
    <row r="1206" spans="1:35" ht="33.75" x14ac:dyDescent="0.25">
      <c r="A1206" s="303" t="s">
        <v>5074</v>
      </c>
      <c r="B1206" s="303" t="s">
        <v>2415</v>
      </c>
      <c r="C1206" s="303" t="s">
        <v>2416</v>
      </c>
      <c r="D1206" s="303" t="s">
        <v>5417</v>
      </c>
      <c r="E1206" s="304" t="s">
        <v>5424</v>
      </c>
      <c r="F1206" s="304" t="s">
        <v>467</v>
      </c>
      <c r="G1206" s="304" t="s">
        <v>597</v>
      </c>
      <c r="H1206" s="304" t="s">
        <v>598</v>
      </c>
      <c r="I1206" s="303" t="s">
        <v>599</v>
      </c>
      <c r="J1206" s="305" t="s">
        <v>5422</v>
      </c>
      <c r="K1206" s="306">
        <v>105827950</v>
      </c>
      <c r="L1206" s="268" t="s">
        <v>563</v>
      </c>
      <c r="M1206" s="268"/>
      <c r="N1206" s="268"/>
      <c r="O1206" s="268"/>
      <c r="P1206" s="270"/>
      <c r="Q1206" s="270"/>
      <c r="R1206" s="270"/>
      <c r="S1206" s="271"/>
      <c r="T1206" s="270" t="s">
        <v>600</v>
      </c>
      <c r="U1206" s="272" t="s">
        <v>3020</v>
      </c>
      <c r="V1206" s="268" t="s">
        <v>602</v>
      </c>
      <c r="W1206" s="272"/>
      <c r="X1206" s="273">
        <v>2072919</v>
      </c>
      <c r="Y1206" s="273">
        <v>2072919</v>
      </c>
      <c r="Z1206" s="273">
        <v>0</v>
      </c>
      <c r="AA1206" s="273">
        <v>0</v>
      </c>
      <c r="AB1206" s="274">
        <v>2072919</v>
      </c>
      <c r="AC1206" s="274">
        <v>0</v>
      </c>
      <c r="AD1206" s="269"/>
      <c r="AE1206" s="269" t="s">
        <v>3021</v>
      </c>
      <c r="AF1206"/>
      <c r="AG1206"/>
      <c r="AH1206"/>
      <c r="AI1206"/>
    </row>
    <row r="1207" spans="1:35" ht="33.75" x14ac:dyDescent="0.25">
      <c r="A1207" s="303" t="s">
        <v>5076</v>
      </c>
      <c r="B1207" s="303" t="s">
        <v>2415</v>
      </c>
      <c r="C1207" s="303" t="s">
        <v>2416</v>
      </c>
      <c r="D1207" s="303" t="s">
        <v>5417</v>
      </c>
      <c r="E1207" s="304" t="s">
        <v>5425</v>
      </c>
      <c r="F1207" s="304" t="s">
        <v>467</v>
      </c>
      <c r="G1207" s="304" t="s">
        <v>597</v>
      </c>
      <c r="H1207" s="304" t="s">
        <v>598</v>
      </c>
      <c r="I1207" s="303" t="s">
        <v>599</v>
      </c>
      <c r="J1207" s="305" t="s">
        <v>5422</v>
      </c>
      <c r="K1207" s="306">
        <v>105827950</v>
      </c>
      <c r="L1207" s="268" t="s">
        <v>563</v>
      </c>
      <c r="M1207" s="268"/>
      <c r="N1207" s="268"/>
      <c r="O1207" s="268"/>
      <c r="P1207" s="270"/>
      <c r="Q1207" s="270"/>
      <c r="R1207" s="270"/>
      <c r="S1207" s="271"/>
      <c r="T1207" s="270" t="s">
        <v>600</v>
      </c>
      <c r="U1207" s="272" t="s">
        <v>3020</v>
      </c>
      <c r="V1207" s="268" t="s">
        <v>602</v>
      </c>
      <c r="W1207" s="272"/>
      <c r="X1207" s="273">
        <v>2072919</v>
      </c>
      <c r="Y1207" s="273">
        <v>2072919</v>
      </c>
      <c r="Z1207" s="273">
        <v>0</v>
      </c>
      <c r="AA1207" s="273">
        <v>0</v>
      </c>
      <c r="AB1207" s="274">
        <v>2072919</v>
      </c>
      <c r="AC1207" s="274">
        <v>0</v>
      </c>
      <c r="AD1207" s="269"/>
      <c r="AE1207" s="269" t="s">
        <v>3021</v>
      </c>
      <c r="AF1207"/>
      <c r="AG1207"/>
      <c r="AH1207"/>
      <c r="AI1207"/>
    </row>
    <row r="1208" spans="1:35" ht="33.75" x14ac:dyDescent="0.25">
      <c r="A1208" s="303" t="s">
        <v>5078</v>
      </c>
      <c r="B1208" s="303" t="s">
        <v>2415</v>
      </c>
      <c r="C1208" s="303" t="s">
        <v>2416</v>
      </c>
      <c r="D1208" s="303" t="s">
        <v>5417</v>
      </c>
      <c r="E1208" s="304" t="s">
        <v>5426</v>
      </c>
      <c r="F1208" s="304" t="s">
        <v>467</v>
      </c>
      <c r="G1208" s="304" t="s">
        <v>597</v>
      </c>
      <c r="H1208" s="304" t="s">
        <v>598</v>
      </c>
      <c r="I1208" s="303" t="s">
        <v>599</v>
      </c>
      <c r="J1208" s="305" t="s">
        <v>5422</v>
      </c>
      <c r="K1208" s="306">
        <v>105827950</v>
      </c>
      <c r="L1208" s="268" t="s">
        <v>563</v>
      </c>
      <c r="M1208" s="268"/>
      <c r="N1208" s="268"/>
      <c r="O1208" s="268"/>
      <c r="P1208" s="270"/>
      <c r="Q1208" s="270"/>
      <c r="R1208" s="270"/>
      <c r="S1208" s="271"/>
      <c r="T1208" s="270" t="s">
        <v>600</v>
      </c>
      <c r="U1208" s="272" t="s">
        <v>3020</v>
      </c>
      <c r="V1208" s="268" t="s">
        <v>602</v>
      </c>
      <c r="W1208" s="272"/>
      <c r="X1208" s="273">
        <v>2072919</v>
      </c>
      <c r="Y1208" s="273">
        <v>2072919</v>
      </c>
      <c r="Z1208" s="273">
        <v>0</v>
      </c>
      <c r="AA1208" s="273">
        <v>0</v>
      </c>
      <c r="AB1208" s="274">
        <v>2072919</v>
      </c>
      <c r="AC1208" s="274">
        <v>0</v>
      </c>
      <c r="AD1208" s="269"/>
      <c r="AE1208" s="269" t="s">
        <v>3021</v>
      </c>
      <c r="AF1208"/>
      <c r="AG1208"/>
      <c r="AH1208"/>
      <c r="AI1208"/>
    </row>
    <row r="1209" spans="1:35" ht="33.75" x14ac:dyDescent="0.25">
      <c r="A1209" s="303" t="s">
        <v>5090</v>
      </c>
      <c r="B1209" s="303" t="s">
        <v>2415</v>
      </c>
      <c r="C1209" s="303" t="s">
        <v>2416</v>
      </c>
      <c r="D1209" s="303" t="s">
        <v>5438</v>
      </c>
      <c r="E1209" s="304" t="s">
        <v>5439</v>
      </c>
      <c r="F1209" s="304" t="s">
        <v>502</v>
      </c>
      <c r="G1209" s="304" t="s">
        <v>597</v>
      </c>
      <c r="H1209" s="304" t="s">
        <v>598</v>
      </c>
      <c r="I1209" s="303" t="s">
        <v>599</v>
      </c>
      <c r="J1209" s="305" t="s">
        <v>5440</v>
      </c>
      <c r="K1209" s="306">
        <v>216557286.44999999</v>
      </c>
      <c r="L1209" s="268" t="s">
        <v>563</v>
      </c>
      <c r="M1209" s="268"/>
      <c r="N1209" s="268"/>
      <c r="O1209" s="268"/>
      <c r="P1209" s="270"/>
      <c r="Q1209" s="270"/>
      <c r="R1209" s="270"/>
      <c r="S1209" s="271"/>
      <c r="T1209" s="270" t="s">
        <v>600</v>
      </c>
      <c r="U1209" s="272" t="s">
        <v>3020</v>
      </c>
      <c r="V1209" s="268" t="s">
        <v>602</v>
      </c>
      <c r="W1209" s="272"/>
      <c r="X1209" s="273">
        <v>2072919</v>
      </c>
      <c r="Y1209" s="273">
        <v>2072919</v>
      </c>
      <c r="Z1209" s="273">
        <v>0</v>
      </c>
      <c r="AA1209" s="273">
        <v>0</v>
      </c>
      <c r="AB1209" s="274">
        <v>2072919</v>
      </c>
      <c r="AC1209" s="274">
        <v>0</v>
      </c>
      <c r="AD1209" s="269"/>
      <c r="AE1209" s="269" t="s">
        <v>3021</v>
      </c>
      <c r="AF1209"/>
      <c r="AG1209"/>
      <c r="AH1209"/>
      <c r="AI1209"/>
    </row>
    <row r="1210" spans="1:35" ht="33.75" x14ac:dyDescent="0.25">
      <c r="A1210" s="303" t="s">
        <v>5092</v>
      </c>
      <c r="B1210" s="303" t="s">
        <v>2415</v>
      </c>
      <c r="C1210" s="303" t="s">
        <v>2416</v>
      </c>
      <c r="D1210" s="303" t="s">
        <v>1920</v>
      </c>
      <c r="E1210" s="304" t="s">
        <v>5442</v>
      </c>
      <c r="F1210" s="304" t="s">
        <v>5443</v>
      </c>
      <c r="G1210" s="304" t="s">
        <v>597</v>
      </c>
      <c r="H1210" s="304" t="s">
        <v>598</v>
      </c>
      <c r="I1210" s="303" t="s">
        <v>599</v>
      </c>
      <c r="J1210" s="305" t="s">
        <v>5444</v>
      </c>
      <c r="K1210" s="306">
        <v>361443.49</v>
      </c>
      <c r="L1210" s="268" t="s">
        <v>563</v>
      </c>
      <c r="M1210" s="268"/>
      <c r="N1210" s="268"/>
      <c r="O1210" s="268"/>
      <c r="P1210" s="270"/>
      <c r="Q1210" s="270"/>
      <c r="R1210" s="270"/>
      <c r="S1210" s="271"/>
      <c r="T1210" s="270" t="s">
        <v>600</v>
      </c>
      <c r="U1210" s="272" t="s">
        <v>3020</v>
      </c>
      <c r="V1210" s="268" t="s">
        <v>602</v>
      </c>
      <c r="W1210" s="272"/>
      <c r="X1210" s="273">
        <v>2072919</v>
      </c>
      <c r="Y1210" s="273">
        <v>2072919</v>
      </c>
      <c r="Z1210" s="273">
        <v>0</v>
      </c>
      <c r="AA1210" s="273">
        <v>0</v>
      </c>
      <c r="AB1210" s="274">
        <v>2072919</v>
      </c>
      <c r="AC1210" s="274">
        <v>0</v>
      </c>
      <c r="AD1210" s="269"/>
      <c r="AE1210" s="269" t="s">
        <v>3021</v>
      </c>
      <c r="AF1210"/>
      <c r="AG1210"/>
      <c r="AH1210"/>
      <c r="AI1210"/>
    </row>
    <row r="1211" spans="1:35" ht="33.75" x14ac:dyDescent="0.25">
      <c r="A1211" s="303" t="s">
        <v>5094</v>
      </c>
      <c r="B1211" s="303" t="s">
        <v>2415</v>
      </c>
      <c r="C1211" s="303" t="s">
        <v>2416</v>
      </c>
      <c r="D1211" s="303" t="s">
        <v>1920</v>
      </c>
      <c r="E1211" s="304" t="s">
        <v>5446</v>
      </c>
      <c r="F1211" s="304" t="s">
        <v>5443</v>
      </c>
      <c r="G1211" s="304" t="s">
        <v>597</v>
      </c>
      <c r="H1211" s="304" t="s">
        <v>598</v>
      </c>
      <c r="I1211" s="303" t="s">
        <v>599</v>
      </c>
      <c r="J1211" s="305" t="s">
        <v>5444</v>
      </c>
      <c r="K1211" s="306">
        <v>361443.49</v>
      </c>
      <c r="L1211" s="268" t="s">
        <v>563</v>
      </c>
      <c r="M1211" s="268"/>
      <c r="N1211" s="268"/>
      <c r="O1211" s="268"/>
      <c r="P1211" s="270"/>
      <c r="Q1211" s="270"/>
      <c r="R1211" s="270"/>
      <c r="S1211" s="271"/>
      <c r="T1211" s="270" t="s">
        <v>600</v>
      </c>
      <c r="U1211" s="272" t="s">
        <v>3020</v>
      </c>
      <c r="V1211" s="268" t="s">
        <v>602</v>
      </c>
      <c r="W1211" s="272"/>
      <c r="X1211" s="273">
        <v>2072919</v>
      </c>
      <c r="Y1211" s="273">
        <v>2072919</v>
      </c>
      <c r="Z1211" s="273">
        <v>0</v>
      </c>
      <c r="AA1211" s="273">
        <v>0</v>
      </c>
      <c r="AB1211" s="274">
        <v>2072919</v>
      </c>
      <c r="AC1211" s="274">
        <v>0</v>
      </c>
      <c r="AD1211" s="269"/>
      <c r="AE1211" s="269" t="s">
        <v>3021</v>
      </c>
      <c r="AF1211"/>
      <c r="AG1211"/>
      <c r="AH1211"/>
      <c r="AI1211"/>
    </row>
    <row r="1212" spans="1:35" ht="33.75" x14ac:dyDescent="0.25">
      <c r="A1212" s="303" t="s">
        <v>5096</v>
      </c>
      <c r="B1212" s="303" t="s">
        <v>2415</v>
      </c>
      <c r="C1212" s="303" t="s">
        <v>2416</v>
      </c>
      <c r="D1212" s="303" t="s">
        <v>1920</v>
      </c>
      <c r="E1212" s="304" t="s">
        <v>5447</v>
      </c>
      <c r="F1212" s="304" t="s">
        <v>5443</v>
      </c>
      <c r="G1212" s="304" t="s">
        <v>597</v>
      </c>
      <c r="H1212" s="304" t="s">
        <v>598</v>
      </c>
      <c r="I1212" s="303" t="s">
        <v>599</v>
      </c>
      <c r="J1212" s="305" t="s">
        <v>5444</v>
      </c>
      <c r="K1212" s="306">
        <v>361443.49</v>
      </c>
      <c r="L1212" s="268" t="s">
        <v>563</v>
      </c>
      <c r="M1212" s="268"/>
      <c r="N1212" s="268"/>
      <c r="O1212" s="268"/>
      <c r="P1212" s="270"/>
      <c r="Q1212" s="270"/>
      <c r="R1212" s="270"/>
      <c r="S1212" s="271"/>
      <c r="T1212" s="270" t="s">
        <v>600</v>
      </c>
      <c r="U1212" s="272" t="s">
        <v>3020</v>
      </c>
      <c r="V1212" s="268" t="s">
        <v>602</v>
      </c>
      <c r="W1212" s="272"/>
      <c r="X1212" s="273">
        <v>2072919</v>
      </c>
      <c r="Y1212" s="273">
        <v>2072919</v>
      </c>
      <c r="Z1212" s="273">
        <v>0</v>
      </c>
      <c r="AA1212" s="273">
        <v>0</v>
      </c>
      <c r="AB1212" s="274">
        <v>2072919</v>
      </c>
      <c r="AC1212" s="274">
        <v>0</v>
      </c>
      <c r="AD1212" s="269"/>
      <c r="AE1212" s="269" t="s">
        <v>3021</v>
      </c>
      <c r="AF1212"/>
      <c r="AG1212"/>
      <c r="AH1212"/>
      <c r="AI1212"/>
    </row>
    <row r="1213" spans="1:35" ht="33.75" x14ac:dyDescent="0.25">
      <c r="A1213" s="303" t="s">
        <v>5098</v>
      </c>
      <c r="B1213" s="303" t="s">
        <v>2415</v>
      </c>
      <c r="C1213" s="303" t="s">
        <v>2416</v>
      </c>
      <c r="D1213" s="303" t="s">
        <v>1920</v>
      </c>
      <c r="E1213" s="304" t="s">
        <v>5448</v>
      </c>
      <c r="F1213" s="304" t="s">
        <v>5443</v>
      </c>
      <c r="G1213" s="304" t="s">
        <v>597</v>
      </c>
      <c r="H1213" s="304" t="s">
        <v>598</v>
      </c>
      <c r="I1213" s="303" t="s">
        <v>599</v>
      </c>
      <c r="J1213" s="305" t="s">
        <v>5444</v>
      </c>
      <c r="K1213" s="306">
        <v>361443.49</v>
      </c>
      <c r="L1213" s="268" t="s">
        <v>563</v>
      </c>
      <c r="M1213" s="268"/>
      <c r="N1213" s="268"/>
      <c r="O1213" s="268"/>
      <c r="P1213" s="270"/>
      <c r="Q1213" s="270"/>
      <c r="R1213" s="270"/>
      <c r="S1213" s="271"/>
      <c r="T1213" s="270" t="s">
        <v>600</v>
      </c>
      <c r="U1213" s="272" t="s">
        <v>3020</v>
      </c>
      <c r="V1213" s="268" t="s">
        <v>602</v>
      </c>
      <c r="W1213" s="272"/>
      <c r="X1213" s="273">
        <v>2072919</v>
      </c>
      <c r="Y1213" s="273">
        <v>2072919</v>
      </c>
      <c r="Z1213" s="273">
        <v>0</v>
      </c>
      <c r="AA1213" s="273">
        <v>0</v>
      </c>
      <c r="AB1213" s="274">
        <v>2072919</v>
      </c>
      <c r="AC1213" s="274">
        <v>0</v>
      </c>
      <c r="AD1213" s="269"/>
      <c r="AE1213" s="269" t="s">
        <v>3021</v>
      </c>
      <c r="AF1213"/>
      <c r="AG1213"/>
      <c r="AH1213"/>
      <c r="AI1213"/>
    </row>
    <row r="1214" spans="1:35" ht="33.75" x14ac:dyDescent="0.25">
      <c r="A1214" s="303" t="s">
        <v>5100</v>
      </c>
      <c r="B1214" s="303" t="s">
        <v>2415</v>
      </c>
      <c r="C1214" s="303" t="s">
        <v>2416</v>
      </c>
      <c r="D1214" s="303" t="s">
        <v>1920</v>
      </c>
      <c r="E1214" s="304" t="s">
        <v>5449</v>
      </c>
      <c r="F1214" s="304" t="s">
        <v>5443</v>
      </c>
      <c r="G1214" s="304" t="s">
        <v>597</v>
      </c>
      <c r="H1214" s="304" t="s">
        <v>598</v>
      </c>
      <c r="I1214" s="303" t="s">
        <v>599</v>
      </c>
      <c r="J1214" s="305" t="s">
        <v>5444</v>
      </c>
      <c r="K1214" s="306">
        <v>361443.49</v>
      </c>
      <c r="L1214" s="268" t="s">
        <v>563</v>
      </c>
      <c r="M1214" s="268"/>
      <c r="N1214" s="268"/>
      <c r="O1214" s="268"/>
      <c r="P1214" s="270"/>
      <c r="Q1214" s="270"/>
      <c r="R1214" s="270"/>
      <c r="S1214" s="271"/>
      <c r="T1214" s="270" t="s">
        <v>600</v>
      </c>
      <c r="U1214" s="272" t="s">
        <v>3020</v>
      </c>
      <c r="V1214" s="268" t="s">
        <v>602</v>
      </c>
      <c r="W1214" s="272"/>
      <c r="X1214" s="273">
        <v>2072919</v>
      </c>
      <c r="Y1214" s="273">
        <v>2072919</v>
      </c>
      <c r="Z1214" s="273">
        <v>0</v>
      </c>
      <c r="AA1214" s="273">
        <v>0</v>
      </c>
      <c r="AB1214" s="274">
        <v>2072919</v>
      </c>
      <c r="AC1214" s="274">
        <v>0</v>
      </c>
      <c r="AD1214" s="269"/>
      <c r="AE1214" s="269" t="s">
        <v>3021</v>
      </c>
      <c r="AF1214"/>
      <c r="AG1214"/>
      <c r="AH1214"/>
      <c r="AI1214"/>
    </row>
    <row r="1215" spans="1:35" ht="33.75" x14ac:dyDescent="0.25">
      <c r="A1215" s="303" t="s">
        <v>5102</v>
      </c>
      <c r="B1215" s="303" t="s">
        <v>2415</v>
      </c>
      <c r="C1215" s="303" t="s">
        <v>2416</v>
      </c>
      <c r="D1215" s="303" t="s">
        <v>1920</v>
      </c>
      <c r="E1215" s="304" t="s">
        <v>5450</v>
      </c>
      <c r="F1215" s="304" t="s">
        <v>5443</v>
      </c>
      <c r="G1215" s="304" t="s">
        <v>597</v>
      </c>
      <c r="H1215" s="304" t="s">
        <v>598</v>
      </c>
      <c r="I1215" s="303" t="s">
        <v>599</v>
      </c>
      <c r="J1215" s="305" t="s">
        <v>5444</v>
      </c>
      <c r="K1215" s="306">
        <v>361443.49</v>
      </c>
      <c r="L1215" s="268" t="s">
        <v>563</v>
      </c>
      <c r="M1215" s="268"/>
      <c r="N1215" s="268"/>
      <c r="O1215" s="268"/>
      <c r="P1215" s="270"/>
      <c r="Q1215" s="270"/>
      <c r="R1215" s="270"/>
      <c r="S1215" s="271"/>
      <c r="T1215" s="270" t="s">
        <v>600</v>
      </c>
      <c r="U1215" s="272" t="s">
        <v>3020</v>
      </c>
      <c r="V1215" s="268" t="s">
        <v>602</v>
      </c>
      <c r="W1215" s="272"/>
      <c r="X1215" s="273">
        <v>2072919</v>
      </c>
      <c r="Y1215" s="273">
        <v>2072919</v>
      </c>
      <c r="Z1215" s="273">
        <v>0</v>
      </c>
      <c r="AA1215" s="273">
        <v>0</v>
      </c>
      <c r="AB1215" s="274">
        <v>2072919</v>
      </c>
      <c r="AC1215" s="274">
        <v>0</v>
      </c>
      <c r="AD1215" s="269"/>
      <c r="AE1215" s="269" t="s">
        <v>3021</v>
      </c>
      <c r="AF1215"/>
      <c r="AG1215"/>
      <c r="AH1215"/>
      <c r="AI1215"/>
    </row>
    <row r="1216" spans="1:35" ht="33.75" x14ac:dyDescent="0.25">
      <c r="A1216" s="303" t="s">
        <v>5104</v>
      </c>
      <c r="B1216" s="303" t="s">
        <v>2415</v>
      </c>
      <c r="C1216" s="303" t="s">
        <v>2416</v>
      </c>
      <c r="D1216" s="303" t="s">
        <v>1920</v>
      </c>
      <c r="E1216" s="304" t="s">
        <v>5451</v>
      </c>
      <c r="F1216" s="304" t="s">
        <v>5443</v>
      </c>
      <c r="G1216" s="304" t="s">
        <v>597</v>
      </c>
      <c r="H1216" s="304" t="s">
        <v>598</v>
      </c>
      <c r="I1216" s="303" t="s">
        <v>599</v>
      </c>
      <c r="J1216" s="305" t="s">
        <v>5444</v>
      </c>
      <c r="K1216" s="306">
        <v>361443.49</v>
      </c>
      <c r="L1216" s="268" t="s">
        <v>563</v>
      </c>
      <c r="M1216" s="268"/>
      <c r="N1216" s="268"/>
      <c r="O1216" s="268"/>
      <c r="P1216" s="270"/>
      <c r="Q1216" s="270"/>
      <c r="R1216" s="270"/>
      <c r="S1216" s="271"/>
      <c r="T1216" s="270" t="s">
        <v>600</v>
      </c>
      <c r="U1216" s="272" t="s">
        <v>3020</v>
      </c>
      <c r="V1216" s="268" t="s">
        <v>602</v>
      </c>
      <c r="W1216" s="272"/>
      <c r="X1216" s="273">
        <v>2072919</v>
      </c>
      <c r="Y1216" s="273">
        <v>2072919</v>
      </c>
      <c r="Z1216" s="273">
        <v>0</v>
      </c>
      <c r="AA1216" s="273">
        <v>0</v>
      </c>
      <c r="AB1216" s="274">
        <v>2072919</v>
      </c>
      <c r="AC1216" s="274">
        <v>0</v>
      </c>
      <c r="AD1216" s="269"/>
      <c r="AE1216" s="269" t="s">
        <v>3021</v>
      </c>
      <c r="AF1216"/>
      <c r="AG1216"/>
      <c r="AH1216"/>
      <c r="AI1216"/>
    </row>
    <row r="1217" spans="1:35" ht="33.75" x14ac:dyDescent="0.25">
      <c r="A1217" s="303" t="s">
        <v>5106</v>
      </c>
      <c r="B1217" s="303" t="s">
        <v>2415</v>
      </c>
      <c r="C1217" s="303" t="s">
        <v>2416</v>
      </c>
      <c r="D1217" s="303" t="s">
        <v>1920</v>
      </c>
      <c r="E1217" s="304" t="s">
        <v>5452</v>
      </c>
      <c r="F1217" s="304" t="s">
        <v>5443</v>
      </c>
      <c r="G1217" s="304" t="s">
        <v>597</v>
      </c>
      <c r="H1217" s="304" t="s">
        <v>598</v>
      </c>
      <c r="I1217" s="303" t="s">
        <v>599</v>
      </c>
      <c r="J1217" s="305" t="s">
        <v>5444</v>
      </c>
      <c r="K1217" s="306">
        <v>361443.49</v>
      </c>
      <c r="L1217" s="268" t="s">
        <v>563</v>
      </c>
      <c r="M1217" s="268"/>
      <c r="N1217" s="268"/>
      <c r="O1217" s="268"/>
      <c r="P1217" s="270"/>
      <c r="Q1217" s="270"/>
      <c r="R1217" s="270"/>
      <c r="S1217" s="271"/>
      <c r="T1217" s="270" t="s">
        <v>600</v>
      </c>
      <c r="U1217" s="272" t="s">
        <v>3020</v>
      </c>
      <c r="V1217" s="268" t="s">
        <v>602</v>
      </c>
      <c r="W1217" s="272"/>
      <c r="X1217" s="273">
        <v>2072919</v>
      </c>
      <c r="Y1217" s="273">
        <v>2072919</v>
      </c>
      <c r="Z1217" s="273">
        <v>0</v>
      </c>
      <c r="AA1217" s="273">
        <v>0</v>
      </c>
      <c r="AB1217" s="274">
        <v>2072919</v>
      </c>
      <c r="AC1217" s="274">
        <v>0</v>
      </c>
      <c r="AD1217" s="269"/>
      <c r="AE1217" s="269" t="s">
        <v>3021</v>
      </c>
      <c r="AF1217"/>
      <c r="AG1217"/>
      <c r="AH1217"/>
      <c r="AI1217"/>
    </row>
    <row r="1218" spans="1:35" ht="33.75" x14ac:dyDescent="0.25">
      <c r="A1218" s="303" t="s">
        <v>5108</v>
      </c>
      <c r="B1218" s="303" t="s">
        <v>2415</v>
      </c>
      <c r="C1218" s="303" t="s">
        <v>2416</v>
      </c>
      <c r="D1218" s="303" t="s">
        <v>1920</v>
      </c>
      <c r="E1218" s="304" t="s">
        <v>5453</v>
      </c>
      <c r="F1218" s="304" t="s">
        <v>5443</v>
      </c>
      <c r="G1218" s="304" t="s">
        <v>597</v>
      </c>
      <c r="H1218" s="304" t="s">
        <v>598</v>
      </c>
      <c r="I1218" s="303" t="s">
        <v>599</v>
      </c>
      <c r="J1218" s="305" t="s">
        <v>5444</v>
      </c>
      <c r="K1218" s="306">
        <v>361443.49</v>
      </c>
      <c r="L1218" s="268" t="s">
        <v>563</v>
      </c>
      <c r="M1218" s="268"/>
      <c r="N1218" s="268"/>
      <c r="O1218" s="268"/>
      <c r="P1218" s="270"/>
      <c r="Q1218" s="270"/>
      <c r="R1218" s="270"/>
      <c r="S1218" s="271"/>
      <c r="T1218" s="270" t="s">
        <v>600</v>
      </c>
      <c r="U1218" s="272" t="s">
        <v>3020</v>
      </c>
      <c r="V1218" s="268" t="s">
        <v>602</v>
      </c>
      <c r="W1218" s="272"/>
      <c r="X1218" s="273">
        <v>2072919</v>
      </c>
      <c r="Y1218" s="273">
        <v>2072919</v>
      </c>
      <c r="Z1218" s="273">
        <v>0</v>
      </c>
      <c r="AA1218" s="273">
        <v>0</v>
      </c>
      <c r="AB1218" s="274">
        <v>2072919</v>
      </c>
      <c r="AC1218" s="274">
        <v>0</v>
      </c>
      <c r="AD1218" s="269"/>
      <c r="AE1218" s="269" t="s">
        <v>3021</v>
      </c>
      <c r="AF1218"/>
      <c r="AG1218"/>
      <c r="AH1218"/>
      <c r="AI1218"/>
    </row>
    <row r="1219" spans="1:35" ht="33.75" x14ac:dyDescent="0.25">
      <c r="A1219" s="303" t="s">
        <v>5110</v>
      </c>
      <c r="B1219" s="303" t="s">
        <v>2415</v>
      </c>
      <c r="C1219" s="303" t="s">
        <v>2416</v>
      </c>
      <c r="D1219" s="303" t="s">
        <v>1920</v>
      </c>
      <c r="E1219" s="304" t="s">
        <v>5454</v>
      </c>
      <c r="F1219" s="304" t="s">
        <v>5443</v>
      </c>
      <c r="G1219" s="304" t="s">
        <v>597</v>
      </c>
      <c r="H1219" s="304" t="s">
        <v>598</v>
      </c>
      <c r="I1219" s="303" t="s">
        <v>599</v>
      </c>
      <c r="J1219" s="305" t="s">
        <v>5444</v>
      </c>
      <c r="K1219" s="306">
        <v>361443.49</v>
      </c>
      <c r="L1219" s="268" t="s">
        <v>563</v>
      </c>
      <c r="M1219" s="268"/>
      <c r="N1219" s="268"/>
      <c r="O1219" s="268"/>
      <c r="P1219" s="270"/>
      <c r="Q1219" s="270"/>
      <c r="R1219" s="270"/>
      <c r="S1219" s="271"/>
      <c r="T1219" s="270" t="s">
        <v>600</v>
      </c>
      <c r="U1219" s="272" t="s">
        <v>3020</v>
      </c>
      <c r="V1219" s="268" t="s">
        <v>602</v>
      </c>
      <c r="W1219" s="272"/>
      <c r="X1219" s="273">
        <v>2072919</v>
      </c>
      <c r="Y1219" s="273">
        <v>2072919</v>
      </c>
      <c r="Z1219" s="273">
        <v>0</v>
      </c>
      <c r="AA1219" s="273">
        <v>0</v>
      </c>
      <c r="AB1219" s="274">
        <v>2072919</v>
      </c>
      <c r="AC1219" s="274">
        <v>0</v>
      </c>
      <c r="AD1219" s="269"/>
      <c r="AE1219" s="269" t="s">
        <v>3021</v>
      </c>
      <c r="AF1219"/>
      <c r="AG1219"/>
      <c r="AH1219"/>
      <c r="AI1219"/>
    </row>
    <row r="1220" spans="1:35" ht="33.75" x14ac:dyDescent="0.25">
      <c r="A1220" s="303" t="s">
        <v>5112</v>
      </c>
      <c r="B1220" s="303" t="s">
        <v>2415</v>
      </c>
      <c r="C1220" s="303" t="s">
        <v>2416</v>
      </c>
      <c r="D1220" s="303" t="s">
        <v>1920</v>
      </c>
      <c r="E1220" s="304" t="s">
        <v>5455</v>
      </c>
      <c r="F1220" s="304" t="s">
        <v>5443</v>
      </c>
      <c r="G1220" s="304" t="s">
        <v>597</v>
      </c>
      <c r="H1220" s="304" t="s">
        <v>598</v>
      </c>
      <c r="I1220" s="303" t="s">
        <v>599</v>
      </c>
      <c r="J1220" s="305" t="s">
        <v>5444</v>
      </c>
      <c r="K1220" s="306">
        <v>361443.49</v>
      </c>
      <c r="L1220" s="268" t="s">
        <v>563</v>
      </c>
      <c r="M1220" s="268"/>
      <c r="N1220" s="268"/>
      <c r="O1220" s="268"/>
      <c r="P1220" s="270"/>
      <c r="Q1220" s="270"/>
      <c r="R1220" s="270"/>
      <c r="S1220" s="271"/>
      <c r="T1220" s="270" t="s">
        <v>600</v>
      </c>
      <c r="U1220" s="272" t="s">
        <v>3020</v>
      </c>
      <c r="V1220" s="268" t="s">
        <v>602</v>
      </c>
      <c r="W1220" s="272"/>
      <c r="X1220" s="273">
        <v>2072919</v>
      </c>
      <c r="Y1220" s="273">
        <v>2072919</v>
      </c>
      <c r="Z1220" s="273">
        <v>0</v>
      </c>
      <c r="AA1220" s="273">
        <v>0</v>
      </c>
      <c r="AB1220" s="274">
        <v>2072919</v>
      </c>
      <c r="AC1220" s="274">
        <v>0</v>
      </c>
      <c r="AD1220" s="269"/>
      <c r="AE1220" s="269" t="s">
        <v>3021</v>
      </c>
      <c r="AF1220"/>
      <c r="AG1220"/>
      <c r="AH1220"/>
      <c r="AI1220"/>
    </row>
    <row r="1221" spans="1:35" ht="33.75" x14ac:dyDescent="0.25">
      <c r="A1221" s="303" t="s">
        <v>5114</v>
      </c>
      <c r="B1221" s="303" t="s">
        <v>2415</v>
      </c>
      <c r="C1221" s="303" t="s">
        <v>2416</v>
      </c>
      <c r="D1221" s="303" t="s">
        <v>1920</v>
      </c>
      <c r="E1221" s="304" t="s">
        <v>5456</v>
      </c>
      <c r="F1221" s="304" t="s">
        <v>5443</v>
      </c>
      <c r="G1221" s="304" t="s">
        <v>597</v>
      </c>
      <c r="H1221" s="304" t="s">
        <v>598</v>
      </c>
      <c r="I1221" s="303" t="s">
        <v>599</v>
      </c>
      <c r="J1221" s="305" t="s">
        <v>5444</v>
      </c>
      <c r="K1221" s="306">
        <v>361443.49</v>
      </c>
      <c r="L1221" s="268" t="s">
        <v>563</v>
      </c>
      <c r="M1221" s="268"/>
      <c r="N1221" s="268"/>
      <c r="O1221" s="268"/>
      <c r="P1221" s="270"/>
      <c r="Q1221" s="270"/>
      <c r="R1221" s="270"/>
      <c r="S1221" s="271"/>
      <c r="T1221" s="270" t="s">
        <v>600</v>
      </c>
      <c r="U1221" s="272" t="s">
        <v>3020</v>
      </c>
      <c r="V1221" s="268" t="s">
        <v>602</v>
      </c>
      <c r="W1221" s="272"/>
      <c r="X1221" s="273">
        <v>2072919</v>
      </c>
      <c r="Y1221" s="273">
        <v>2072919</v>
      </c>
      <c r="Z1221" s="273">
        <v>0</v>
      </c>
      <c r="AA1221" s="273">
        <v>0</v>
      </c>
      <c r="AB1221" s="274">
        <v>2072919</v>
      </c>
      <c r="AC1221" s="274">
        <v>0</v>
      </c>
      <c r="AD1221" s="269"/>
      <c r="AE1221" s="269" t="s">
        <v>3021</v>
      </c>
      <c r="AF1221"/>
      <c r="AG1221"/>
      <c r="AH1221"/>
      <c r="AI1221"/>
    </row>
    <row r="1222" spans="1:35" ht="33.75" x14ac:dyDescent="0.25">
      <c r="A1222" s="303" t="s">
        <v>5116</v>
      </c>
      <c r="B1222" s="303" t="s">
        <v>2415</v>
      </c>
      <c r="C1222" s="303" t="s">
        <v>2416</v>
      </c>
      <c r="D1222" s="303" t="s">
        <v>1920</v>
      </c>
      <c r="E1222" s="304" t="s">
        <v>5457</v>
      </c>
      <c r="F1222" s="304" t="s">
        <v>5443</v>
      </c>
      <c r="G1222" s="304" t="s">
        <v>597</v>
      </c>
      <c r="H1222" s="304" t="s">
        <v>598</v>
      </c>
      <c r="I1222" s="303" t="s">
        <v>599</v>
      </c>
      <c r="J1222" s="305" t="s">
        <v>5444</v>
      </c>
      <c r="K1222" s="306">
        <v>361443.49</v>
      </c>
      <c r="L1222" s="268" t="s">
        <v>563</v>
      </c>
      <c r="M1222" s="268"/>
      <c r="N1222" s="268"/>
      <c r="O1222" s="268"/>
      <c r="P1222" s="270"/>
      <c r="Q1222" s="270"/>
      <c r="R1222" s="270"/>
      <c r="S1222" s="271"/>
      <c r="T1222" s="270" t="s">
        <v>600</v>
      </c>
      <c r="U1222" s="272" t="s">
        <v>5419</v>
      </c>
      <c r="V1222" s="268" t="s">
        <v>602</v>
      </c>
      <c r="W1222" s="272"/>
      <c r="X1222" s="273">
        <v>63098415.920000002</v>
      </c>
      <c r="Y1222" s="273">
        <v>63098415.920000002</v>
      </c>
      <c r="Z1222" s="273">
        <v>0</v>
      </c>
      <c r="AA1222" s="273">
        <v>0</v>
      </c>
      <c r="AB1222" s="274">
        <v>63098415.920000002</v>
      </c>
      <c r="AC1222" s="274">
        <v>0</v>
      </c>
      <c r="AD1222" s="269"/>
      <c r="AE1222" s="269" t="s">
        <v>5420</v>
      </c>
      <c r="AF1222"/>
      <c r="AG1222"/>
      <c r="AH1222"/>
      <c r="AI1222"/>
    </row>
    <row r="1223" spans="1:35" ht="33.75" x14ac:dyDescent="0.25">
      <c r="A1223" s="303" t="s">
        <v>5118</v>
      </c>
      <c r="B1223" s="303" t="s">
        <v>2415</v>
      </c>
      <c r="C1223" s="303" t="s">
        <v>2416</v>
      </c>
      <c r="D1223" s="303" t="s">
        <v>1920</v>
      </c>
      <c r="E1223" s="304" t="s">
        <v>5458</v>
      </c>
      <c r="F1223" s="304" t="s">
        <v>5443</v>
      </c>
      <c r="G1223" s="304" t="s">
        <v>597</v>
      </c>
      <c r="H1223" s="304" t="s">
        <v>598</v>
      </c>
      <c r="I1223" s="303" t="s">
        <v>599</v>
      </c>
      <c r="J1223" s="305" t="s">
        <v>5444</v>
      </c>
      <c r="K1223" s="306">
        <v>361443.49</v>
      </c>
      <c r="L1223" s="268" t="s">
        <v>563</v>
      </c>
      <c r="M1223" s="268"/>
      <c r="N1223" s="268"/>
      <c r="O1223" s="268"/>
      <c r="P1223" s="270"/>
      <c r="Q1223" s="270"/>
      <c r="R1223" s="270"/>
      <c r="S1223" s="271"/>
      <c r="T1223" s="270" t="s">
        <v>600</v>
      </c>
      <c r="U1223" s="272" t="s">
        <v>5422</v>
      </c>
      <c r="V1223" s="268" t="s">
        <v>602</v>
      </c>
      <c r="W1223" s="272"/>
      <c r="X1223" s="273">
        <v>105827950</v>
      </c>
      <c r="Y1223" s="273">
        <v>105827950</v>
      </c>
      <c r="Z1223" s="273">
        <v>0</v>
      </c>
      <c r="AA1223" s="273">
        <v>0</v>
      </c>
      <c r="AB1223" s="274">
        <v>105827950</v>
      </c>
      <c r="AC1223" s="274">
        <v>0</v>
      </c>
      <c r="AD1223" s="269"/>
      <c r="AE1223" s="269" t="s">
        <v>5423</v>
      </c>
      <c r="AF1223"/>
      <c r="AG1223"/>
      <c r="AH1223"/>
      <c r="AI1223"/>
    </row>
    <row r="1224" spans="1:35" ht="33.75" x14ac:dyDescent="0.25">
      <c r="A1224" s="303" t="s">
        <v>5120</v>
      </c>
      <c r="B1224" s="303" t="s">
        <v>2415</v>
      </c>
      <c r="C1224" s="303" t="s">
        <v>2416</v>
      </c>
      <c r="D1224" s="303" t="s">
        <v>1920</v>
      </c>
      <c r="E1224" s="304" t="s">
        <v>5459</v>
      </c>
      <c r="F1224" s="304" t="s">
        <v>5443</v>
      </c>
      <c r="G1224" s="304" t="s">
        <v>597</v>
      </c>
      <c r="H1224" s="304" t="s">
        <v>598</v>
      </c>
      <c r="I1224" s="303" t="s">
        <v>599</v>
      </c>
      <c r="J1224" s="305" t="s">
        <v>5444</v>
      </c>
      <c r="K1224" s="306">
        <v>361443.49</v>
      </c>
      <c r="L1224" s="268" t="s">
        <v>563</v>
      </c>
      <c r="M1224" s="268"/>
      <c r="N1224" s="268"/>
      <c r="O1224" s="268"/>
      <c r="P1224" s="270"/>
      <c r="Q1224" s="270"/>
      <c r="R1224" s="270"/>
      <c r="S1224" s="271"/>
      <c r="T1224" s="270" t="s">
        <v>600</v>
      </c>
      <c r="U1224" s="272" t="s">
        <v>5422</v>
      </c>
      <c r="V1224" s="268" t="s">
        <v>602</v>
      </c>
      <c r="W1224" s="272"/>
      <c r="X1224" s="273">
        <v>105827950</v>
      </c>
      <c r="Y1224" s="273">
        <v>105827950</v>
      </c>
      <c r="Z1224" s="273">
        <v>0</v>
      </c>
      <c r="AA1224" s="273">
        <v>0</v>
      </c>
      <c r="AB1224" s="274">
        <v>105827950</v>
      </c>
      <c r="AC1224" s="274">
        <v>0</v>
      </c>
      <c r="AD1224" s="269"/>
      <c r="AE1224" s="269" t="s">
        <v>5423</v>
      </c>
      <c r="AF1224"/>
      <c r="AG1224"/>
      <c r="AH1224"/>
      <c r="AI1224"/>
    </row>
    <row r="1225" spans="1:35" ht="33.75" x14ac:dyDescent="0.25">
      <c r="A1225" s="303" t="s">
        <v>5122</v>
      </c>
      <c r="B1225" s="303" t="s">
        <v>2415</v>
      </c>
      <c r="C1225" s="303" t="s">
        <v>2416</v>
      </c>
      <c r="D1225" s="303" t="s">
        <v>1920</v>
      </c>
      <c r="E1225" s="304" t="s">
        <v>5460</v>
      </c>
      <c r="F1225" s="304" t="s">
        <v>5443</v>
      </c>
      <c r="G1225" s="304" t="s">
        <v>597</v>
      </c>
      <c r="H1225" s="304" t="s">
        <v>598</v>
      </c>
      <c r="I1225" s="303" t="s">
        <v>599</v>
      </c>
      <c r="J1225" s="305" t="s">
        <v>5444</v>
      </c>
      <c r="K1225" s="306">
        <v>361443.49</v>
      </c>
      <c r="L1225" s="268" t="s">
        <v>563</v>
      </c>
      <c r="M1225" s="268"/>
      <c r="N1225" s="268"/>
      <c r="O1225" s="268"/>
      <c r="P1225" s="270"/>
      <c r="Q1225" s="270"/>
      <c r="R1225" s="270"/>
      <c r="S1225" s="271"/>
      <c r="T1225" s="270" t="s">
        <v>600</v>
      </c>
      <c r="U1225" s="272" t="s">
        <v>5422</v>
      </c>
      <c r="V1225" s="268" t="s">
        <v>602</v>
      </c>
      <c r="W1225" s="272"/>
      <c r="X1225" s="273">
        <v>105827950</v>
      </c>
      <c r="Y1225" s="273">
        <v>105827950</v>
      </c>
      <c r="Z1225" s="273">
        <v>0</v>
      </c>
      <c r="AA1225" s="273">
        <v>0</v>
      </c>
      <c r="AB1225" s="274">
        <v>105827950</v>
      </c>
      <c r="AC1225" s="274">
        <v>0</v>
      </c>
      <c r="AD1225" s="269"/>
      <c r="AE1225" s="269" t="s">
        <v>5423</v>
      </c>
      <c r="AF1225"/>
      <c r="AG1225"/>
      <c r="AH1225"/>
      <c r="AI1225"/>
    </row>
    <row r="1226" spans="1:35" ht="33.75" x14ac:dyDescent="0.25">
      <c r="A1226" s="303" t="s">
        <v>5124</v>
      </c>
      <c r="B1226" s="303" t="s">
        <v>2415</v>
      </c>
      <c r="C1226" s="303" t="s">
        <v>2416</v>
      </c>
      <c r="D1226" s="303" t="s">
        <v>1920</v>
      </c>
      <c r="E1226" s="304" t="s">
        <v>5461</v>
      </c>
      <c r="F1226" s="304" t="s">
        <v>5443</v>
      </c>
      <c r="G1226" s="304" t="s">
        <v>597</v>
      </c>
      <c r="H1226" s="304" t="s">
        <v>598</v>
      </c>
      <c r="I1226" s="303" t="s">
        <v>599</v>
      </c>
      <c r="J1226" s="305" t="s">
        <v>5444</v>
      </c>
      <c r="K1226" s="306">
        <v>361443.49</v>
      </c>
      <c r="L1226" s="268" t="s">
        <v>563</v>
      </c>
      <c r="M1226" s="268"/>
      <c r="N1226" s="268"/>
      <c r="O1226" s="268"/>
      <c r="P1226" s="270"/>
      <c r="Q1226" s="270"/>
      <c r="R1226" s="270"/>
      <c r="S1226" s="271"/>
      <c r="T1226" s="270" t="s">
        <v>600</v>
      </c>
      <c r="U1226" s="272" t="s">
        <v>5422</v>
      </c>
      <c r="V1226" s="268" t="s">
        <v>602</v>
      </c>
      <c r="W1226" s="272"/>
      <c r="X1226" s="273">
        <v>105827950</v>
      </c>
      <c r="Y1226" s="273">
        <v>105827950</v>
      </c>
      <c r="Z1226" s="273">
        <v>0</v>
      </c>
      <c r="AA1226" s="273">
        <v>0</v>
      </c>
      <c r="AB1226" s="274">
        <v>105827950</v>
      </c>
      <c r="AC1226" s="274">
        <v>0</v>
      </c>
      <c r="AD1226" s="269"/>
      <c r="AE1226" s="269" t="s">
        <v>5423</v>
      </c>
      <c r="AF1226"/>
      <c r="AG1226"/>
      <c r="AH1226"/>
      <c r="AI1226"/>
    </row>
    <row r="1227" spans="1:35" ht="33.75" x14ac:dyDescent="0.25">
      <c r="A1227" s="303" t="s">
        <v>5126</v>
      </c>
      <c r="B1227" s="303" t="s">
        <v>2415</v>
      </c>
      <c r="C1227" s="303" t="s">
        <v>2416</v>
      </c>
      <c r="D1227" s="303" t="s">
        <v>1920</v>
      </c>
      <c r="E1227" s="304" t="s">
        <v>5462</v>
      </c>
      <c r="F1227" s="304" t="s">
        <v>5443</v>
      </c>
      <c r="G1227" s="304" t="s">
        <v>597</v>
      </c>
      <c r="H1227" s="304" t="s">
        <v>598</v>
      </c>
      <c r="I1227" s="303" t="s">
        <v>599</v>
      </c>
      <c r="J1227" s="305" t="s">
        <v>5444</v>
      </c>
      <c r="K1227" s="306">
        <v>361443.49</v>
      </c>
      <c r="L1227" s="268" t="s">
        <v>563</v>
      </c>
      <c r="M1227" s="268"/>
      <c r="N1227" s="268"/>
      <c r="O1227" s="268"/>
      <c r="P1227" s="270"/>
      <c r="Q1227" s="270"/>
      <c r="R1227" s="270"/>
      <c r="S1227" s="271"/>
      <c r="T1227" s="270" t="s">
        <v>600</v>
      </c>
      <c r="U1227" s="272" t="s">
        <v>5440</v>
      </c>
      <c r="V1227" s="268" t="s">
        <v>602</v>
      </c>
      <c r="W1227" s="272"/>
      <c r="X1227" s="273">
        <v>216557286.44999999</v>
      </c>
      <c r="Y1227" s="273">
        <v>216557286.44999999</v>
      </c>
      <c r="Z1227" s="273">
        <v>0</v>
      </c>
      <c r="AA1227" s="273">
        <v>0</v>
      </c>
      <c r="AB1227" s="274">
        <v>216557286.44999999</v>
      </c>
      <c r="AC1227" s="274">
        <v>0</v>
      </c>
      <c r="AD1227" s="269"/>
      <c r="AE1227" s="269" t="s">
        <v>5441</v>
      </c>
      <c r="AF1227"/>
      <c r="AG1227"/>
      <c r="AH1227"/>
      <c r="AI1227"/>
    </row>
    <row r="1228" spans="1:35" ht="33.75" x14ac:dyDescent="0.25">
      <c r="A1228" s="303" t="s">
        <v>5128</v>
      </c>
      <c r="B1228" s="303" t="s">
        <v>2415</v>
      </c>
      <c r="C1228" s="303" t="s">
        <v>2416</v>
      </c>
      <c r="D1228" s="303" t="s">
        <v>1920</v>
      </c>
      <c r="E1228" s="304" t="s">
        <v>5463</v>
      </c>
      <c r="F1228" s="304" t="s">
        <v>5443</v>
      </c>
      <c r="G1228" s="304" t="s">
        <v>597</v>
      </c>
      <c r="H1228" s="304" t="s">
        <v>598</v>
      </c>
      <c r="I1228" s="303" t="s">
        <v>599</v>
      </c>
      <c r="J1228" s="305" t="s">
        <v>5444</v>
      </c>
      <c r="K1228" s="306">
        <v>361443.49</v>
      </c>
      <c r="L1228" s="268" t="s">
        <v>563</v>
      </c>
      <c r="M1228" s="268"/>
      <c r="N1228" s="268"/>
      <c r="O1228" s="268"/>
      <c r="P1228" s="270"/>
      <c r="Q1228" s="270"/>
      <c r="R1228" s="270"/>
      <c r="S1228" s="271"/>
      <c r="T1228" s="270" t="s">
        <v>600</v>
      </c>
      <c r="U1228" s="272" t="s">
        <v>5444</v>
      </c>
      <c r="V1228" s="268" t="s">
        <v>602</v>
      </c>
      <c r="W1228" s="272"/>
      <c r="X1228" s="273">
        <v>361443.49</v>
      </c>
      <c r="Y1228" s="273">
        <v>361443.49</v>
      </c>
      <c r="Z1228" s="273">
        <v>0</v>
      </c>
      <c r="AA1228" s="273">
        <v>0</v>
      </c>
      <c r="AB1228" s="274">
        <v>361443.49</v>
      </c>
      <c r="AC1228" s="274">
        <v>0</v>
      </c>
      <c r="AD1228" s="269"/>
      <c r="AE1228" s="269" t="s">
        <v>5445</v>
      </c>
      <c r="AF1228"/>
      <c r="AG1228"/>
      <c r="AH1228"/>
      <c r="AI1228"/>
    </row>
    <row r="1229" spans="1:35" ht="33.75" x14ac:dyDescent="0.25">
      <c r="A1229" s="303" t="s">
        <v>5130</v>
      </c>
      <c r="B1229" s="303" t="s">
        <v>2415</v>
      </c>
      <c r="C1229" s="303" t="s">
        <v>2416</v>
      </c>
      <c r="D1229" s="303" t="s">
        <v>1920</v>
      </c>
      <c r="E1229" s="304" t="s">
        <v>5464</v>
      </c>
      <c r="F1229" s="304" t="s">
        <v>5443</v>
      </c>
      <c r="G1229" s="304" t="s">
        <v>597</v>
      </c>
      <c r="H1229" s="304" t="s">
        <v>598</v>
      </c>
      <c r="I1229" s="303" t="s">
        <v>599</v>
      </c>
      <c r="J1229" s="305" t="s">
        <v>5444</v>
      </c>
      <c r="K1229" s="306">
        <v>361443.49</v>
      </c>
      <c r="L1229" s="268" t="s">
        <v>563</v>
      </c>
      <c r="M1229" s="268"/>
      <c r="N1229" s="268"/>
      <c r="O1229" s="268"/>
      <c r="P1229" s="270"/>
      <c r="Q1229" s="270"/>
      <c r="R1229" s="270"/>
      <c r="S1229" s="271"/>
      <c r="T1229" s="270" t="s">
        <v>600</v>
      </c>
      <c r="U1229" s="272" t="s">
        <v>5444</v>
      </c>
      <c r="V1229" s="268" t="s">
        <v>602</v>
      </c>
      <c r="W1229" s="272"/>
      <c r="X1229" s="273">
        <v>361443.49</v>
      </c>
      <c r="Y1229" s="273">
        <v>361443.49</v>
      </c>
      <c r="Z1229" s="273">
        <v>0</v>
      </c>
      <c r="AA1229" s="273">
        <v>0</v>
      </c>
      <c r="AB1229" s="274">
        <v>361443.49</v>
      </c>
      <c r="AC1229" s="274">
        <v>0</v>
      </c>
      <c r="AD1229" s="269"/>
      <c r="AE1229" s="269" t="s">
        <v>5445</v>
      </c>
      <c r="AF1229"/>
      <c r="AG1229"/>
      <c r="AH1229"/>
      <c r="AI1229"/>
    </row>
    <row r="1230" spans="1:35" ht="33.75" x14ac:dyDescent="0.25">
      <c r="A1230" s="303" t="s">
        <v>5132</v>
      </c>
      <c r="B1230" s="303" t="s">
        <v>2415</v>
      </c>
      <c r="C1230" s="303" t="s">
        <v>2416</v>
      </c>
      <c r="D1230" s="303" t="s">
        <v>1920</v>
      </c>
      <c r="E1230" s="304" t="s">
        <v>5465</v>
      </c>
      <c r="F1230" s="304" t="s">
        <v>5443</v>
      </c>
      <c r="G1230" s="304" t="s">
        <v>597</v>
      </c>
      <c r="H1230" s="304" t="s">
        <v>598</v>
      </c>
      <c r="I1230" s="303" t="s">
        <v>599</v>
      </c>
      <c r="J1230" s="305" t="s">
        <v>5444</v>
      </c>
      <c r="K1230" s="306">
        <v>361443.49</v>
      </c>
      <c r="L1230" s="268" t="s">
        <v>563</v>
      </c>
      <c r="M1230" s="268"/>
      <c r="N1230" s="268"/>
      <c r="O1230" s="268"/>
      <c r="P1230" s="270"/>
      <c r="Q1230" s="270"/>
      <c r="R1230" s="270"/>
      <c r="S1230" s="271"/>
      <c r="T1230" s="270" t="s">
        <v>600</v>
      </c>
      <c r="U1230" s="272" t="s">
        <v>5444</v>
      </c>
      <c r="V1230" s="268" t="s">
        <v>602</v>
      </c>
      <c r="W1230" s="272"/>
      <c r="X1230" s="273">
        <v>361443.49</v>
      </c>
      <c r="Y1230" s="273">
        <v>361443.49</v>
      </c>
      <c r="Z1230" s="273">
        <v>0</v>
      </c>
      <c r="AA1230" s="273">
        <v>0</v>
      </c>
      <c r="AB1230" s="274">
        <v>361443.49</v>
      </c>
      <c r="AC1230" s="274">
        <v>0</v>
      </c>
      <c r="AD1230" s="269"/>
      <c r="AE1230" s="269" t="s">
        <v>5445</v>
      </c>
      <c r="AF1230"/>
      <c r="AG1230"/>
      <c r="AH1230"/>
      <c r="AI1230"/>
    </row>
    <row r="1231" spans="1:35" ht="33.75" x14ac:dyDescent="0.25">
      <c r="A1231" s="303" t="s">
        <v>5134</v>
      </c>
      <c r="B1231" s="303" t="s">
        <v>2415</v>
      </c>
      <c r="C1231" s="303" t="s">
        <v>2416</v>
      </c>
      <c r="D1231" s="303" t="s">
        <v>1920</v>
      </c>
      <c r="E1231" s="304" t="s">
        <v>5466</v>
      </c>
      <c r="F1231" s="304" t="s">
        <v>5443</v>
      </c>
      <c r="G1231" s="304" t="s">
        <v>597</v>
      </c>
      <c r="H1231" s="304" t="s">
        <v>598</v>
      </c>
      <c r="I1231" s="303" t="s">
        <v>599</v>
      </c>
      <c r="J1231" s="305" t="s">
        <v>5444</v>
      </c>
      <c r="K1231" s="306">
        <v>361443.49</v>
      </c>
      <c r="L1231" s="268" t="s">
        <v>563</v>
      </c>
      <c r="M1231" s="268"/>
      <c r="N1231" s="268"/>
      <c r="O1231" s="268"/>
      <c r="P1231" s="270"/>
      <c r="Q1231" s="270"/>
      <c r="R1231" s="270"/>
      <c r="S1231" s="271"/>
      <c r="T1231" s="270" t="s">
        <v>600</v>
      </c>
      <c r="U1231" s="272" t="s">
        <v>5444</v>
      </c>
      <c r="V1231" s="268" t="s">
        <v>602</v>
      </c>
      <c r="W1231" s="272"/>
      <c r="X1231" s="273">
        <v>361443.49</v>
      </c>
      <c r="Y1231" s="273">
        <v>361443.49</v>
      </c>
      <c r="Z1231" s="273">
        <v>0</v>
      </c>
      <c r="AA1231" s="273">
        <v>0</v>
      </c>
      <c r="AB1231" s="274">
        <v>361443.49</v>
      </c>
      <c r="AC1231" s="274">
        <v>0</v>
      </c>
      <c r="AD1231" s="269"/>
      <c r="AE1231" s="269" t="s">
        <v>5445</v>
      </c>
      <c r="AF1231"/>
      <c r="AG1231"/>
      <c r="AH1231"/>
      <c r="AI1231"/>
    </row>
    <row r="1232" spans="1:35" ht="33.75" x14ac:dyDescent="0.25">
      <c r="A1232" s="303" t="s">
        <v>5136</v>
      </c>
      <c r="B1232" s="303" t="s">
        <v>2415</v>
      </c>
      <c r="C1232" s="303" t="s">
        <v>2416</v>
      </c>
      <c r="D1232" s="303" t="s">
        <v>1920</v>
      </c>
      <c r="E1232" s="304" t="s">
        <v>5467</v>
      </c>
      <c r="F1232" s="304" t="s">
        <v>5443</v>
      </c>
      <c r="G1232" s="304" t="s">
        <v>597</v>
      </c>
      <c r="H1232" s="304" t="s">
        <v>598</v>
      </c>
      <c r="I1232" s="303" t="s">
        <v>599</v>
      </c>
      <c r="J1232" s="305" t="s">
        <v>5444</v>
      </c>
      <c r="K1232" s="306">
        <v>361443.49</v>
      </c>
      <c r="L1232" s="268" t="s">
        <v>563</v>
      </c>
      <c r="M1232" s="268"/>
      <c r="N1232" s="268"/>
      <c r="O1232" s="268"/>
      <c r="P1232" s="270"/>
      <c r="Q1232" s="270"/>
      <c r="R1232" s="270"/>
      <c r="S1232" s="271"/>
      <c r="T1232" s="270" t="s">
        <v>600</v>
      </c>
      <c r="U1232" s="272" t="s">
        <v>5444</v>
      </c>
      <c r="V1232" s="268" t="s">
        <v>602</v>
      </c>
      <c r="W1232" s="272"/>
      <c r="X1232" s="273">
        <v>361443.49</v>
      </c>
      <c r="Y1232" s="273">
        <v>361443.49</v>
      </c>
      <c r="Z1232" s="273">
        <v>0</v>
      </c>
      <c r="AA1232" s="273">
        <v>0</v>
      </c>
      <c r="AB1232" s="274">
        <v>361443.49</v>
      </c>
      <c r="AC1232" s="274">
        <v>0</v>
      </c>
      <c r="AD1232" s="269"/>
      <c r="AE1232" s="269" t="s">
        <v>5445</v>
      </c>
      <c r="AF1232"/>
      <c r="AG1232"/>
      <c r="AH1232"/>
      <c r="AI1232"/>
    </row>
    <row r="1233" spans="1:35" ht="33.75" x14ac:dyDescent="0.25">
      <c r="A1233" s="303" t="s">
        <v>5138</v>
      </c>
      <c r="B1233" s="303" t="s">
        <v>2415</v>
      </c>
      <c r="C1233" s="303" t="s">
        <v>2416</v>
      </c>
      <c r="D1233" s="303" t="s">
        <v>1920</v>
      </c>
      <c r="E1233" s="304" t="s">
        <v>5468</v>
      </c>
      <c r="F1233" s="304" t="s">
        <v>5443</v>
      </c>
      <c r="G1233" s="304" t="s">
        <v>597</v>
      </c>
      <c r="H1233" s="304" t="s">
        <v>598</v>
      </c>
      <c r="I1233" s="303" t="s">
        <v>599</v>
      </c>
      <c r="J1233" s="305" t="s">
        <v>5444</v>
      </c>
      <c r="K1233" s="306">
        <v>361443.49</v>
      </c>
      <c r="L1233" s="268" t="s">
        <v>563</v>
      </c>
      <c r="M1233" s="268"/>
      <c r="N1233" s="268"/>
      <c r="O1233" s="268"/>
      <c r="P1233" s="270"/>
      <c r="Q1233" s="270"/>
      <c r="R1233" s="270"/>
      <c r="S1233" s="271"/>
      <c r="T1233" s="270" t="s">
        <v>600</v>
      </c>
      <c r="U1233" s="272" t="s">
        <v>5444</v>
      </c>
      <c r="V1233" s="268" t="s">
        <v>602</v>
      </c>
      <c r="W1233" s="272"/>
      <c r="X1233" s="273">
        <v>361443.49</v>
      </c>
      <c r="Y1233" s="273">
        <v>361443.49</v>
      </c>
      <c r="Z1233" s="273">
        <v>0</v>
      </c>
      <c r="AA1233" s="273">
        <v>0</v>
      </c>
      <c r="AB1233" s="274">
        <v>361443.49</v>
      </c>
      <c r="AC1233" s="274">
        <v>0</v>
      </c>
      <c r="AD1233" s="269"/>
      <c r="AE1233" s="269" t="s">
        <v>5445</v>
      </c>
      <c r="AF1233"/>
      <c r="AG1233"/>
      <c r="AH1233"/>
      <c r="AI1233"/>
    </row>
    <row r="1234" spans="1:35" ht="33.75" x14ac:dyDescent="0.25">
      <c r="A1234" s="303" t="s">
        <v>5140</v>
      </c>
      <c r="B1234" s="303" t="s">
        <v>2415</v>
      </c>
      <c r="C1234" s="303" t="s">
        <v>2416</v>
      </c>
      <c r="D1234" s="303" t="s">
        <v>1920</v>
      </c>
      <c r="E1234" s="304" t="s">
        <v>5469</v>
      </c>
      <c r="F1234" s="304" t="s">
        <v>5443</v>
      </c>
      <c r="G1234" s="304" t="s">
        <v>597</v>
      </c>
      <c r="H1234" s="304" t="s">
        <v>598</v>
      </c>
      <c r="I1234" s="303" t="s">
        <v>599</v>
      </c>
      <c r="J1234" s="305" t="s">
        <v>5444</v>
      </c>
      <c r="K1234" s="306">
        <v>361443.49</v>
      </c>
      <c r="L1234" s="268" t="s">
        <v>563</v>
      </c>
      <c r="M1234" s="268"/>
      <c r="N1234" s="268"/>
      <c r="O1234" s="268"/>
      <c r="P1234" s="270"/>
      <c r="Q1234" s="270"/>
      <c r="R1234" s="270"/>
      <c r="S1234" s="271"/>
      <c r="T1234" s="270" t="s">
        <v>600</v>
      </c>
      <c r="U1234" s="272" t="s">
        <v>5444</v>
      </c>
      <c r="V1234" s="268" t="s">
        <v>602</v>
      </c>
      <c r="W1234" s="272"/>
      <c r="X1234" s="273">
        <v>361443.49</v>
      </c>
      <c r="Y1234" s="273">
        <v>361443.49</v>
      </c>
      <c r="Z1234" s="273">
        <v>0</v>
      </c>
      <c r="AA1234" s="273">
        <v>0</v>
      </c>
      <c r="AB1234" s="274">
        <v>361443.49</v>
      </c>
      <c r="AC1234" s="274">
        <v>0</v>
      </c>
      <c r="AD1234" s="269"/>
      <c r="AE1234" s="269" t="s">
        <v>5445</v>
      </c>
      <c r="AF1234"/>
      <c r="AG1234"/>
      <c r="AH1234"/>
      <c r="AI1234"/>
    </row>
    <row r="1235" spans="1:35" ht="33.75" x14ac:dyDescent="0.25">
      <c r="A1235" s="303" t="s">
        <v>5142</v>
      </c>
      <c r="B1235" s="303" t="s">
        <v>2415</v>
      </c>
      <c r="C1235" s="303" t="s">
        <v>2416</v>
      </c>
      <c r="D1235" s="303" t="s">
        <v>1920</v>
      </c>
      <c r="E1235" s="304" t="s">
        <v>5470</v>
      </c>
      <c r="F1235" s="304" t="s">
        <v>5443</v>
      </c>
      <c r="G1235" s="304" t="s">
        <v>597</v>
      </c>
      <c r="H1235" s="304" t="s">
        <v>598</v>
      </c>
      <c r="I1235" s="303" t="s">
        <v>599</v>
      </c>
      <c r="J1235" s="305" t="s">
        <v>5444</v>
      </c>
      <c r="K1235" s="306">
        <v>361443.49</v>
      </c>
      <c r="L1235" s="268" t="s">
        <v>563</v>
      </c>
      <c r="M1235" s="268"/>
      <c r="N1235" s="268"/>
      <c r="O1235" s="268"/>
      <c r="P1235" s="270"/>
      <c r="Q1235" s="270"/>
      <c r="R1235" s="270"/>
      <c r="S1235" s="271"/>
      <c r="T1235" s="270" t="s">
        <v>600</v>
      </c>
      <c r="U1235" s="272" t="s">
        <v>5444</v>
      </c>
      <c r="V1235" s="268" t="s">
        <v>602</v>
      </c>
      <c r="W1235" s="272"/>
      <c r="X1235" s="273">
        <v>361443.49</v>
      </c>
      <c r="Y1235" s="273">
        <v>361443.49</v>
      </c>
      <c r="Z1235" s="273">
        <v>0</v>
      </c>
      <c r="AA1235" s="273">
        <v>0</v>
      </c>
      <c r="AB1235" s="274">
        <v>361443.49</v>
      </c>
      <c r="AC1235" s="274">
        <v>0</v>
      </c>
      <c r="AD1235" s="269"/>
      <c r="AE1235" s="269" t="s">
        <v>5445</v>
      </c>
      <c r="AF1235"/>
      <c r="AG1235"/>
      <c r="AH1235"/>
      <c r="AI1235"/>
    </row>
    <row r="1236" spans="1:35" ht="33.75" x14ac:dyDescent="0.25">
      <c r="A1236" s="303" t="s">
        <v>5144</v>
      </c>
      <c r="B1236" s="303" t="s">
        <v>2415</v>
      </c>
      <c r="C1236" s="303" t="s">
        <v>2416</v>
      </c>
      <c r="D1236" s="303" t="s">
        <v>1920</v>
      </c>
      <c r="E1236" s="304" t="s">
        <v>5471</v>
      </c>
      <c r="F1236" s="304" t="s">
        <v>5443</v>
      </c>
      <c r="G1236" s="304" t="s">
        <v>597</v>
      </c>
      <c r="H1236" s="304" t="s">
        <v>598</v>
      </c>
      <c r="I1236" s="303" t="s">
        <v>599</v>
      </c>
      <c r="J1236" s="305" t="s">
        <v>5444</v>
      </c>
      <c r="K1236" s="306">
        <v>361443.49</v>
      </c>
      <c r="L1236" s="268" t="s">
        <v>563</v>
      </c>
      <c r="M1236" s="268"/>
      <c r="N1236" s="268"/>
      <c r="O1236" s="268"/>
      <c r="P1236" s="270"/>
      <c r="Q1236" s="270"/>
      <c r="R1236" s="270"/>
      <c r="S1236" s="271"/>
      <c r="T1236" s="270" t="s">
        <v>600</v>
      </c>
      <c r="U1236" s="272" t="s">
        <v>5444</v>
      </c>
      <c r="V1236" s="268" t="s">
        <v>602</v>
      </c>
      <c r="W1236" s="272"/>
      <c r="X1236" s="273">
        <v>361443.49</v>
      </c>
      <c r="Y1236" s="273">
        <v>361443.49</v>
      </c>
      <c r="Z1236" s="273">
        <v>0</v>
      </c>
      <c r="AA1236" s="273">
        <v>0</v>
      </c>
      <c r="AB1236" s="274">
        <v>361443.49</v>
      </c>
      <c r="AC1236" s="274">
        <v>0</v>
      </c>
      <c r="AD1236" s="269"/>
      <c r="AE1236" s="269" t="s">
        <v>5445</v>
      </c>
      <c r="AF1236"/>
      <c r="AG1236"/>
      <c r="AH1236"/>
      <c r="AI1236"/>
    </row>
    <row r="1237" spans="1:35" ht="33.75" x14ac:dyDescent="0.25">
      <c r="A1237" s="303" t="s">
        <v>5146</v>
      </c>
      <c r="B1237" s="303" t="s">
        <v>2415</v>
      </c>
      <c r="C1237" s="303" t="s">
        <v>2416</v>
      </c>
      <c r="D1237" s="303" t="s">
        <v>1920</v>
      </c>
      <c r="E1237" s="304" t="s">
        <v>5472</v>
      </c>
      <c r="F1237" s="304" t="s">
        <v>5443</v>
      </c>
      <c r="G1237" s="304" t="s">
        <v>597</v>
      </c>
      <c r="H1237" s="304" t="s">
        <v>598</v>
      </c>
      <c r="I1237" s="303" t="s">
        <v>599</v>
      </c>
      <c r="J1237" s="305" t="s">
        <v>5444</v>
      </c>
      <c r="K1237" s="306">
        <v>361443.49</v>
      </c>
      <c r="L1237" s="268" t="s">
        <v>563</v>
      </c>
      <c r="M1237" s="268"/>
      <c r="N1237" s="268"/>
      <c r="O1237" s="268"/>
      <c r="P1237" s="270"/>
      <c r="Q1237" s="270"/>
      <c r="R1237" s="270"/>
      <c r="S1237" s="271"/>
      <c r="T1237" s="270" t="s">
        <v>600</v>
      </c>
      <c r="U1237" s="272" t="s">
        <v>5444</v>
      </c>
      <c r="V1237" s="268" t="s">
        <v>602</v>
      </c>
      <c r="W1237" s="272"/>
      <c r="X1237" s="273">
        <v>361443.49</v>
      </c>
      <c r="Y1237" s="273">
        <v>361443.49</v>
      </c>
      <c r="Z1237" s="273">
        <v>0</v>
      </c>
      <c r="AA1237" s="273">
        <v>0</v>
      </c>
      <c r="AB1237" s="274">
        <v>361443.49</v>
      </c>
      <c r="AC1237" s="274">
        <v>0</v>
      </c>
      <c r="AD1237" s="269"/>
      <c r="AE1237" s="269" t="s">
        <v>5445</v>
      </c>
      <c r="AF1237"/>
      <c r="AG1237"/>
      <c r="AH1237"/>
      <c r="AI1237"/>
    </row>
    <row r="1238" spans="1:35" ht="33.75" x14ac:dyDescent="0.25">
      <c r="A1238" s="303" t="s">
        <v>5148</v>
      </c>
      <c r="B1238" s="303" t="s">
        <v>2415</v>
      </c>
      <c r="C1238" s="303" t="s">
        <v>2416</v>
      </c>
      <c r="D1238" s="303" t="s">
        <v>1920</v>
      </c>
      <c r="E1238" s="304" t="s">
        <v>5473</v>
      </c>
      <c r="F1238" s="304" t="s">
        <v>5443</v>
      </c>
      <c r="G1238" s="304" t="s">
        <v>597</v>
      </c>
      <c r="H1238" s="304" t="s">
        <v>598</v>
      </c>
      <c r="I1238" s="303" t="s">
        <v>599</v>
      </c>
      <c r="J1238" s="305" t="s">
        <v>5444</v>
      </c>
      <c r="K1238" s="306">
        <v>361443.49</v>
      </c>
      <c r="L1238" s="268" t="s">
        <v>563</v>
      </c>
      <c r="M1238" s="268"/>
      <c r="N1238" s="268"/>
      <c r="O1238" s="268"/>
      <c r="P1238" s="270"/>
      <c r="Q1238" s="270"/>
      <c r="R1238" s="270"/>
      <c r="S1238" s="271"/>
      <c r="T1238" s="270" t="s">
        <v>600</v>
      </c>
      <c r="U1238" s="272" t="s">
        <v>5444</v>
      </c>
      <c r="V1238" s="268" t="s">
        <v>602</v>
      </c>
      <c r="W1238" s="272"/>
      <c r="X1238" s="273">
        <v>361443.49</v>
      </c>
      <c r="Y1238" s="273">
        <v>361443.49</v>
      </c>
      <c r="Z1238" s="273">
        <v>0</v>
      </c>
      <c r="AA1238" s="273">
        <v>0</v>
      </c>
      <c r="AB1238" s="274">
        <v>361443.49</v>
      </c>
      <c r="AC1238" s="274">
        <v>0</v>
      </c>
      <c r="AD1238" s="269"/>
      <c r="AE1238" s="269" t="s">
        <v>5445</v>
      </c>
      <c r="AF1238"/>
      <c r="AG1238"/>
      <c r="AH1238"/>
      <c r="AI1238"/>
    </row>
    <row r="1239" spans="1:35" ht="33.75" x14ac:dyDescent="0.25">
      <c r="A1239" s="303" t="s">
        <v>5150</v>
      </c>
      <c r="B1239" s="303" t="s">
        <v>2415</v>
      </c>
      <c r="C1239" s="303" t="s">
        <v>2416</v>
      </c>
      <c r="D1239" s="303" t="s">
        <v>1920</v>
      </c>
      <c r="E1239" s="304" t="s">
        <v>5474</v>
      </c>
      <c r="F1239" s="304" t="s">
        <v>5443</v>
      </c>
      <c r="G1239" s="304" t="s">
        <v>597</v>
      </c>
      <c r="H1239" s="304" t="s">
        <v>598</v>
      </c>
      <c r="I1239" s="303" t="s">
        <v>599</v>
      </c>
      <c r="J1239" s="305" t="s">
        <v>5444</v>
      </c>
      <c r="K1239" s="306">
        <v>361443.49</v>
      </c>
      <c r="L1239" s="268" t="s">
        <v>563</v>
      </c>
      <c r="M1239" s="268"/>
      <c r="N1239" s="268"/>
      <c r="O1239" s="268"/>
      <c r="P1239" s="270"/>
      <c r="Q1239" s="270"/>
      <c r="R1239" s="270"/>
      <c r="S1239" s="271"/>
      <c r="T1239" s="270" t="s">
        <v>600</v>
      </c>
      <c r="U1239" s="272" t="s">
        <v>5444</v>
      </c>
      <c r="V1239" s="268" t="s">
        <v>602</v>
      </c>
      <c r="W1239" s="272"/>
      <c r="X1239" s="273">
        <v>361443.49</v>
      </c>
      <c r="Y1239" s="273">
        <v>361443.49</v>
      </c>
      <c r="Z1239" s="273">
        <v>0</v>
      </c>
      <c r="AA1239" s="273">
        <v>0</v>
      </c>
      <c r="AB1239" s="274">
        <v>361443.49</v>
      </c>
      <c r="AC1239" s="274">
        <v>0</v>
      </c>
      <c r="AD1239" s="269"/>
      <c r="AE1239" s="269" t="s">
        <v>5445</v>
      </c>
      <c r="AF1239"/>
      <c r="AG1239"/>
      <c r="AH1239"/>
      <c r="AI1239"/>
    </row>
    <row r="1240" spans="1:35" ht="33.75" x14ac:dyDescent="0.25">
      <c r="A1240" s="303" t="s">
        <v>5152</v>
      </c>
      <c r="B1240" s="303" t="s">
        <v>2415</v>
      </c>
      <c r="C1240" s="303" t="s">
        <v>2416</v>
      </c>
      <c r="D1240" s="303" t="s">
        <v>1920</v>
      </c>
      <c r="E1240" s="304" t="s">
        <v>5475</v>
      </c>
      <c r="F1240" s="304" t="s">
        <v>5443</v>
      </c>
      <c r="G1240" s="304" t="s">
        <v>597</v>
      </c>
      <c r="H1240" s="304" t="s">
        <v>598</v>
      </c>
      <c r="I1240" s="303" t="s">
        <v>599</v>
      </c>
      <c r="J1240" s="305" t="s">
        <v>5444</v>
      </c>
      <c r="K1240" s="306">
        <v>361443.49</v>
      </c>
      <c r="L1240" s="268" t="s">
        <v>563</v>
      </c>
      <c r="M1240" s="268"/>
      <c r="N1240" s="268"/>
      <c r="O1240" s="268"/>
      <c r="P1240" s="270"/>
      <c r="Q1240" s="270"/>
      <c r="R1240" s="270"/>
      <c r="S1240" s="271"/>
      <c r="T1240" s="270" t="s">
        <v>600</v>
      </c>
      <c r="U1240" s="272" t="s">
        <v>5444</v>
      </c>
      <c r="V1240" s="268" t="s">
        <v>602</v>
      </c>
      <c r="W1240" s="272"/>
      <c r="X1240" s="273">
        <v>361443.49</v>
      </c>
      <c r="Y1240" s="273">
        <v>361443.49</v>
      </c>
      <c r="Z1240" s="273">
        <v>0</v>
      </c>
      <c r="AA1240" s="273">
        <v>0</v>
      </c>
      <c r="AB1240" s="274">
        <v>361443.49</v>
      </c>
      <c r="AC1240" s="274">
        <v>0</v>
      </c>
      <c r="AD1240" s="269"/>
      <c r="AE1240" s="269" t="s">
        <v>5445</v>
      </c>
      <c r="AF1240"/>
      <c r="AG1240"/>
      <c r="AH1240"/>
      <c r="AI1240"/>
    </row>
    <row r="1241" spans="1:35" ht="33.75" x14ac:dyDescent="0.25">
      <c r="A1241" s="303" t="s">
        <v>5155</v>
      </c>
      <c r="B1241" s="303" t="s">
        <v>2415</v>
      </c>
      <c r="C1241" s="303" t="s">
        <v>2416</v>
      </c>
      <c r="D1241" s="303" t="s">
        <v>1920</v>
      </c>
      <c r="E1241" s="304" t="s">
        <v>5476</v>
      </c>
      <c r="F1241" s="304" t="s">
        <v>5443</v>
      </c>
      <c r="G1241" s="304" t="s">
        <v>597</v>
      </c>
      <c r="H1241" s="304" t="s">
        <v>598</v>
      </c>
      <c r="I1241" s="303" t="s">
        <v>599</v>
      </c>
      <c r="J1241" s="305" t="s">
        <v>5444</v>
      </c>
      <c r="K1241" s="306">
        <v>361443.49</v>
      </c>
      <c r="L1241" s="268" t="s">
        <v>563</v>
      </c>
      <c r="M1241" s="268"/>
      <c r="N1241" s="268"/>
      <c r="O1241" s="268"/>
      <c r="P1241" s="270"/>
      <c r="Q1241" s="270"/>
      <c r="R1241" s="270"/>
      <c r="S1241" s="271"/>
      <c r="T1241" s="270" t="s">
        <v>600</v>
      </c>
      <c r="U1241" s="272" t="s">
        <v>5444</v>
      </c>
      <c r="V1241" s="268" t="s">
        <v>602</v>
      </c>
      <c r="W1241" s="272"/>
      <c r="X1241" s="273">
        <v>361443.49</v>
      </c>
      <c r="Y1241" s="273">
        <v>361443.49</v>
      </c>
      <c r="Z1241" s="273">
        <v>0</v>
      </c>
      <c r="AA1241" s="273">
        <v>0</v>
      </c>
      <c r="AB1241" s="274">
        <v>361443.49</v>
      </c>
      <c r="AC1241" s="274">
        <v>0</v>
      </c>
      <c r="AD1241" s="269"/>
      <c r="AE1241" s="269" t="s">
        <v>5445</v>
      </c>
      <c r="AF1241"/>
      <c r="AG1241"/>
      <c r="AH1241"/>
      <c r="AI1241"/>
    </row>
    <row r="1242" spans="1:35" ht="33.75" x14ac:dyDescent="0.25">
      <c r="A1242" s="303" t="s">
        <v>5158</v>
      </c>
      <c r="B1242" s="303" t="s">
        <v>2415</v>
      </c>
      <c r="C1242" s="303" t="s">
        <v>2416</v>
      </c>
      <c r="D1242" s="303" t="s">
        <v>1920</v>
      </c>
      <c r="E1242" s="304" t="s">
        <v>5477</v>
      </c>
      <c r="F1242" s="304" t="s">
        <v>5443</v>
      </c>
      <c r="G1242" s="304" t="s">
        <v>597</v>
      </c>
      <c r="H1242" s="304" t="s">
        <v>598</v>
      </c>
      <c r="I1242" s="303" t="s">
        <v>599</v>
      </c>
      <c r="J1242" s="305" t="s">
        <v>5444</v>
      </c>
      <c r="K1242" s="306">
        <v>361443.49</v>
      </c>
      <c r="L1242" s="268" t="s">
        <v>563</v>
      </c>
      <c r="M1242" s="268"/>
      <c r="N1242" s="268"/>
      <c r="O1242" s="268"/>
      <c r="P1242" s="270"/>
      <c r="Q1242" s="270"/>
      <c r="R1242" s="270"/>
      <c r="S1242" s="271"/>
      <c r="T1242" s="270" t="s">
        <v>600</v>
      </c>
      <c r="U1242" s="272" t="s">
        <v>5444</v>
      </c>
      <c r="V1242" s="268" t="s">
        <v>602</v>
      </c>
      <c r="W1242" s="272"/>
      <c r="X1242" s="273">
        <v>361443.49</v>
      </c>
      <c r="Y1242" s="273">
        <v>361443.49</v>
      </c>
      <c r="Z1242" s="273">
        <v>0</v>
      </c>
      <c r="AA1242" s="273">
        <v>0</v>
      </c>
      <c r="AB1242" s="274">
        <v>361443.49</v>
      </c>
      <c r="AC1242" s="274">
        <v>0</v>
      </c>
      <c r="AD1242" s="269"/>
      <c r="AE1242" s="269" t="s">
        <v>5445</v>
      </c>
      <c r="AF1242"/>
      <c r="AG1242"/>
      <c r="AH1242"/>
      <c r="AI1242"/>
    </row>
    <row r="1243" spans="1:35" ht="33.75" x14ac:dyDescent="0.25">
      <c r="A1243" s="303" t="s">
        <v>5161</v>
      </c>
      <c r="B1243" s="303" t="s">
        <v>2415</v>
      </c>
      <c r="C1243" s="303" t="s">
        <v>2416</v>
      </c>
      <c r="D1243" s="303" t="s">
        <v>1920</v>
      </c>
      <c r="E1243" s="304" t="s">
        <v>5478</v>
      </c>
      <c r="F1243" s="304" t="s">
        <v>5443</v>
      </c>
      <c r="G1243" s="304" t="s">
        <v>597</v>
      </c>
      <c r="H1243" s="304" t="s">
        <v>598</v>
      </c>
      <c r="I1243" s="303" t="s">
        <v>599</v>
      </c>
      <c r="J1243" s="305" t="s">
        <v>5444</v>
      </c>
      <c r="K1243" s="306">
        <v>361443.49</v>
      </c>
      <c r="L1243" s="268" t="s">
        <v>563</v>
      </c>
      <c r="M1243" s="268"/>
      <c r="N1243" s="268"/>
      <c r="O1243" s="268"/>
      <c r="P1243" s="270"/>
      <c r="Q1243" s="270"/>
      <c r="R1243" s="270"/>
      <c r="S1243" s="271"/>
      <c r="T1243" s="270" t="s">
        <v>600</v>
      </c>
      <c r="U1243" s="272" t="s">
        <v>5444</v>
      </c>
      <c r="V1243" s="268" t="s">
        <v>602</v>
      </c>
      <c r="W1243" s="272"/>
      <c r="X1243" s="273">
        <v>361443.49</v>
      </c>
      <c r="Y1243" s="273">
        <v>361443.49</v>
      </c>
      <c r="Z1243" s="273">
        <v>0</v>
      </c>
      <c r="AA1243" s="273">
        <v>0</v>
      </c>
      <c r="AB1243" s="274">
        <v>361443.49</v>
      </c>
      <c r="AC1243" s="274">
        <v>0</v>
      </c>
      <c r="AD1243" s="269"/>
      <c r="AE1243" s="269" t="s">
        <v>5445</v>
      </c>
      <c r="AF1243"/>
      <c r="AG1243"/>
      <c r="AH1243"/>
      <c r="AI1243"/>
    </row>
    <row r="1244" spans="1:35" ht="33.75" x14ac:dyDescent="0.25">
      <c r="A1244" s="303" t="s">
        <v>5164</v>
      </c>
      <c r="B1244" s="303" t="s">
        <v>2415</v>
      </c>
      <c r="C1244" s="303" t="s">
        <v>2416</v>
      </c>
      <c r="D1244" s="303" t="s">
        <v>1920</v>
      </c>
      <c r="E1244" s="304" t="s">
        <v>5479</v>
      </c>
      <c r="F1244" s="304" t="s">
        <v>5443</v>
      </c>
      <c r="G1244" s="304" t="s">
        <v>597</v>
      </c>
      <c r="H1244" s="304" t="s">
        <v>598</v>
      </c>
      <c r="I1244" s="303" t="s">
        <v>599</v>
      </c>
      <c r="J1244" s="305" t="s">
        <v>5444</v>
      </c>
      <c r="K1244" s="306">
        <v>361443.49</v>
      </c>
      <c r="L1244" s="268" t="s">
        <v>563</v>
      </c>
      <c r="M1244" s="268"/>
      <c r="N1244" s="268"/>
      <c r="O1244" s="268"/>
      <c r="P1244" s="270"/>
      <c r="Q1244" s="270"/>
      <c r="R1244" s="270"/>
      <c r="S1244" s="271"/>
      <c r="T1244" s="270" t="s">
        <v>600</v>
      </c>
      <c r="U1244" s="272" t="s">
        <v>5444</v>
      </c>
      <c r="V1244" s="268" t="s">
        <v>602</v>
      </c>
      <c r="W1244" s="272"/>
      <c r="X1244" s="273">
        <v>361443.49</v>
      </c>
      <c r="Y1244" s="273">
        <v>361443.49</v>
      </c>
      <c r="Z1244" s="273">
        <v>0</v>
      </c>
      <c r="AA1244" s="273">
        <v>0</v>
      </c>
      <c r="AB1244" s="274">
        <v>361443.49</v>
      </c>
      <c r="AC1244" s="274">
        <v>0</v>
      </c>
      <c r="AD1244" s="269"/>
      <c r="AE1244" s="269" t="s">
        <v>5445</v>
      </c>
      <c r="AF1244"/>
      <c r="AG1244"/>
      <c r="AH1244"/>
      <c r="AI1244"/>
    </row>
    <row r="1245" spans="1:35" ht="33.75" x14ac:dyDescent="0.25">
      <c r="A1245" s="303" t="s">
        <v>5169</v>
      </c>
      <c r="B1245" s="303" t="s">
        <v>2415</v>
      </c>
      <c r="C1245" s="303" t="s">
        <v>2416</v>
      </c>
      <c r="D1245" s="303" t="s">
        <v>1920</v>
      </c>
      <c r="E1245" s="304" t="s">
        <v>5480</v>
      </c>
      <c r="F1245" s="304" t="s">
        <v>5443</v>
      </c>
      <c r="G1245" s="304" t="s">
        <v>597</v>
      </c>
      <c r="H1245" s="304" t="s">
        <v>598</v>
      </c>
      <c r="I1245" s="303" t="s">
        <v>599</v>
      </c>
      <c r="J1245" s="305" t="s">
        <v>5444</v>
      </c>
      <c r="K1245" s="306">
        <v>361443.49</v>
      </c>
      <c r="L1245" s="268" t="s">
        <v>563</v>
      </c>
      <c r="M1245" s="268"/>
      <c r="N1245" s="268"/>
      <c r="O1245" s="268"/>
      <c r="P1245" s="270"/>
      <c r="Q1245" s="270"/>
      <c r="R1245" s="270"/>
      <c r="S1245" s="271"/>
      <c r="T1245" s="270" t="s">
        <v>600</v>
      </c>
      <c r="U1245" s="272" t="s">
        <v>5444</v>
      </c>
      <c r="V1245" s="268" t="s">
        <v>602</v>
      </c>
      <c r="W1245" s="272"/>
      <c r="X1245" s="273">
        <v>361443.49</v>
      </c>
      <c r="Y1245" s="273">
        <v>361443.49</v>
      </c>
      <c r="Z1245" s="273">
        <v>0</v>
      </c>
      <c r="AA1245" s="273">
        <v>0</v>
      </c>
      <c r="AB1245" s="274">
        <v>361443.49</v>
      </c>
      <c r="AC1245" s="274">
        <v>0</v>
      </c>
      <c r="AD1245" s="269"/>
      <c r="AE1245" s="269" t="s">
        <v>5445</v>
      </c>
      <c r="AF1245"/>
      <c r="AG1245"/>
      <c r="AH1245"/>
      <c r="AI1245"/>
    </row>
    <row r="1246" spans="1:35" ht="33.75" x14ac:dyDescent="0.25">
      <c r="A1246" s="303" t="s">
        <v>5173</v>
      </c>
      <c r="B1246" s="303" t="s">
        <v>2415</v>
      </c>
      <c r="C1246" s="303" t="s">
        <v>2416</v>
      </c>
      <c r="D1246" s="303" t="s">
        <v>1920</v>
      </c>
      <c r="E1246" s="304" t="s">
        <v>5481</v>
      </c>
      <c r="F1246" s="304" t="s">
        <v>5443</v>
      </c>
      <c r="G1246" s="304" t="s">
        <v>597</v>
      </c>
      <c r="H1246" s="304" t="s">
        <v>598</v>
      </c>
      <c r="I1246" s="303" t="s">
        <v>599</v>
      </c>
      <c r="J1246" s="305" t="s">
        <v>5444</v>
      </c>
      <c r="K1246" s="306">
        <v>361443.49</v>
      </c>
      <c r="L1246" s="268" t="s">
        <v>563</v>
      </c>
      <c r="M1246" s="268"/>
      <c r="N1246" s="268"/>
      <c r="O1246" s="268"/>
      <c r="P1246" s="270"/>
      <c r="Q1246" s="270"/>
      <c r="R1246" s="270"/>
      <c r="S1246" s="271"/>
      <c r="T1246" s="270" t="s">
        <v>600</v>
      </c>
      <c r="U1246" s="272" t="s">
        <v>5444</v>
      </c>
      <c r="V1246" s="268" t="s">
        <v>602</v>
      </c>
      <c r="W1246" s="272"/>
      <c r="X1246" s="273">
        <v>361443.49</v>
      </c>
      <c r="Y1246" s="273">
        <v>361443.49</v>
      </c>
      <c r="Z1246" s="273">
        <v>0</v>
      </c>
      <c r="AA1246" s="273">
        <v>0</v>
      </c>
      <c r="AB1246" s="274">
        <v>361443.49</v>
      </c>
      <c r="AC1246" s="274">
        <v>0</v>
      </c>
      <c r="AD1246" s="269"/>
      <c r="AE1246" s="269" t="s">
        <v>5445</v>
      </c>
      <c r="AF1246"/>
      <c r="AG1246"/>
      <c r="AH1246"/>
      <c r="AI1246"/>
    </row>
    <row r="1247" spans="1:35" ht="33.75" x14ac:dyDescent="0.25">
      <c r="A1247" s="303" t="s">
        <v>5175</v>
      </c>
      <c r="B1247" s="303" t="s">
        <v>2415</v>
      </c>
      <c r="C1247" s="303" t="s">
        <v>2416</v>
      </c>
      <c r="D1247" s="303" t="s">
        <v>1920</v>
      </c>
      <c r="E1247" s="304" t="s">
        <v>5482</v>
      </c>
      <c r="F1247" s="304" t="s">
        <v>5443</v>
      </c>
      <c r="G1247" s="304" t="s">
        <v>597</v>
      </c>
      <c r="H1247" s="304" t="s">
        <v>598</v>
      </c>
      <c r="I1247" s="303" t="s">
        <v>599</v>
      </c>
      <c r="J1247" s="305" t="s">
        <v>5444</v>
      </c>
      <c r="K1247" s="306">
        <v>361443.49</v>
      </c>
      <c r="L1247" s="268" t="s">
        <v>563</v>
      </c>
      <c r="M1247" s="268"/>
      <c r="N1247" s="268"/>
      <c r="O1247" s="268"/>
      <c r="P1247" s="270"/>
      <c r="Q1247" s="270"/>
      <c r="R1247" s="270"/>
      <c r="S1247" s="271"/>
      <c r="T1247" s="270" t="s">
        <v>600</v>
      </c>
      <c r="U1247" s="272" t="s">
        <v>5444</v>
      </c>
      <c r="V1247" s="268" t="s">
        <v>602</v>
      </c>
      <c r="W1247" s="272"/>
      <c r="X1247" s="273">
        <v>361443.49</v>
      </c>
      <c r="Y1247" s="273">
        <v>361443.49</v>
      </c>
      <c r="Z1247" s="273">
        <v>0</v>
      </c>
      <c r="AA1247" s="273">
        <v>0</v>
      </c>
      <c r="AB1247" s="274">
        <v>361443.49</v>
      </c>
      <c r="AC1247" s="274">
        <v>0</v>
      </c>
      <c r="AD1247" s="269"/>
      <c r="AE1247" s="269" t="s">
        <v>5445</v>
      </c>
      <c r="AF1247"/>
      <c r="AG1247"/>
      <c r="AH1247"/>
      <c r="AI1247"/>
    </row>
    <row r="1248" spans="1:35" ht="33.75" x14ac:dyDescent="0.25">
      <c r="A1248" s="303" t="s">
        <v>5177</v>
      </c>
      <c r="B1248" s="303" t="s">
        <v>2415</v>
      </c>
      <c r="C1248" s="303" t="s">
        <v>2416</v>
      </c>
      <c r="D1248" s="303" t="s">
        <v>1920</v>
      </c>
      <c r="E1248" s="304" t="s">
        <v>5483</v>
      </c>
      <c r="F1248" s="304" t="s">
        <v>5443</v>
      </c>
      <c r="G1248" s="304" t="s">
        <v>597</v>
      </c>
      <c r="H1248" s="304" t="s">
        <v>598</v>
      </c>
      <c r="I1248" s="303" t="s">
        <v>599</v>
      </c>
      <c r="J1248" s="305" t="s">
        <v>5444</v>
      </c>
      <c r="K1248" s="306">
        <v>361443.49</v>
      </c>
      <c r="L1248" s="268" t="s">
        <v>563</v>
      </c>
      <c r="M1248" s="268"/>
      <c r="N1248" s="268"/>
      <c r="O1248" s="268"/>
      <c r="P1248" s="270"/>
      <c r="Q1248" s="270"/>
      <c r="R1248" s="270"/>
      <c r="S1248" s="271"/>
      <c r="T1248" s="270" t="s">
        <v>600</v>
      </c>
      <c r="U1248" s="272" t="s">
        <v>5444</v>
      </c>
      <c r="V1248" s="268" t="s">
        <v>602</v>
      </c>
      <c r="W1248" s="272"/>
      <c r="X1248" s="273">
        <v>361443.49</v>
      </c>
      <c r="Y1248" s="273">
        <v>361443.49</v>
      </c>
      <c r="Z1248" s="273">
        <v>0</v>
      </c>
      <c r="AA1248" s="273">
        <v>0</v>
      </c>
      <c r="AB1248" s="274">
        <v>361443.49</v>
      </c>
      <c r="AC1248" s="274">
        <v>0</v>
      </c>
      <c r="AD1248" s="269"/>
      <c r="AE1248" s="269" t="s">
        <v>5445</v>
      </c>
      <c r="AF1248"/>
      <c r="AG1248"/>
      <c r="AH1248"/>
      <c r="AI1248"/>
    </row>
    <row r="1249" spans="1:35" ht="33.75" x14ac:dyDescent="0.25">
      <c r="A1249" s="303" t="s">
        <v>5179</v>
      </c>
      <c r="B1249" s="303" t="s">
        <v>2415</v>
      </c>
      <c r="C1249" s="303" t="s">
        <v>2416</v>
      </c>
      <c r="D1249" s="303" t="s">
        <v>1920</v>
      </c>
      <c r="E1249" s="304" t="s">
        <v>5484</v>
      </c>
      <c r="F1249" s="304" t="s">
        <v>5443</v>
      </c>
      <c r="G1249" s="304" t="s">
        <v>597</v>
      </c>
      <c r="H1249" s="304" t="s">
        <v>598</v>
      </c>
      <c r="I1249" s="303" t="s">
        <v>599</v>
      </c>
      <c r="J1249" s="305" t="s">
        <v>5444</v>
      </c>
      <c r="K1249" s="306">
        <v>361443.49</v>
      </c>
      <c r="L1249" s="268" t="s">
        <v>563</v>
      </c>
      <c r="M1249" s="268"/>
      <c r="N1249" s="268"/>
      <c r="O1249" s="268"/>
      <c r="P1249" s="270"/>
      <c r="Q1249" s="270"/>
      <c r="R1249" s="270"/>
      <c r="S1249" s="271"/>
      <c r="T1249" s="270" t="s">
        <v>600</v>
      </c>
      <c r="U1249" s="272" t="s">
        <v>5444</v>
      </c>
      <c r="V1249" s="268" t="s">
        <v>602</v>
      </c>
      <c r="W1249" s="272"/>
      <c r="X1249" s="273">
        <v>361443.49</v>
      </c>
      <c r="Y1249" s="273">
        <v>361443.49</v>
      </c>
      <c r="Z1249" s="273">
        <v>0</v>
      </c>
      <c r="AA1249" s="273">
        <v>0</v>
      </c>
      <c r="AB1249" s="274">
        <v>361443.49</v>
      </c>
      <c r="AC1249" s="274">
        <v>0</v>
      </c>
      <c r="AD1249" s="269"/>
      <c r="AE1249" s="269" t="s">
        <v>5445</v>
      </c>
      <c r="AF1249"/>
      <c r="AG1249"/>
      <c r="AH1249"/>
      <c r="AI1249"/>
    </row>
    <row r="1250" spans="1:35" ht="33.75" x14ac:dyDescent="0.25">
      <c r="A1250" s="303" t="s">
        <v>5181</v>
      </c>
      <c r="B1250" s="303" t="s">
        <v>2415</v>
      </c>
      <c r="C1250" s="303" t="s">
        <v>2416</v>
      </c>
      <c r="D1250" s="303" t="s">
        <v>1920</v>
      </c>
      <c r="E1250" s="304" t="s">
        <v>5485</v>
      </c>
      <c r="F1250" s="304" t="s">
        <v>5443</v>
      </c>
      <c r="G1250" s="304" t="s">
        <v>597</v>
      </c>
      <c r="H1250" s="304" t="s">
        <v>598</v>
      </c>
      <c r="I1250" s="303" t="s">
        <v>599</v>
      </c>
      <c r="J1250" s="305" t="s">
        <v>5444</v>
      </c>
      <c r="K1250" s="306">
        <v>361443.49</v>
      </c>
      <c r="L1250" s="268" t="s">
        <v>563</v>
      </c>
      <c r="M1250" s="268"/>
      <c r="N1250" s="268"/>
      <c r="O1250" s="268"/>
      <c r="P1250" s="270"/>
      <c r="Q1250" s="270"/>
      <c r="R1250" s="270"/>
      <c r="S1250" s="271"/>
      <c r="T1250" s="270" t="s">
        <v>600</v>
      </c>
      <c r="U1250" s="272" t="s">
        <v>5444</v>
      </c>
      <c r="V1250" s="268" t="s">
        <v>602</v>
      </c>
      <c r="W1250" s="272"/>
      <c r="X1250" s="273">
        <v>361443.49</v>
      </c>
      <c r="Y1250" s="273">
        <v>361443.49</v>
      </c>
      <c r="Z1250" s="273">
        <v>0</v>
      </c>
      <c r="AA1250" s="273">
        <v>0</v>
      </c>
      <c r="AB1250" s="274">
        <v>361443.49</v>
      </c>
      <c r="AC1250" s="274">
        <v>0</v>
      </c>
      <c r="AD1250" s="269"/>
      <c r="AE1250" s="269" t="s">
        <v>5445</v>
      </c>
      <c r="AF1250"/>
      <c r="AG1250"/>
      <c r="AH1250"/>
      <c r="AI1250"/>
    </row>
    <row r="1251" spans="1:35" ht="33.75" x14ac:dyDescent="0.25">
      <c r="A1251" s="303" t="s">
        <v>5183</v>
      </c>
      <c r="B1251" s="303" t="s">
        <v>2415</v>
      </c>
      <c r="C1251" s="303" t="s">
        <v>2416</v>
      </c>
      <c r="D1251" s="303" t="s">
        <v>1920</v>
      </c>
      <c r="E1251" s="304" t="s">
        <v>5486</v>
      </c>
      <c r="F1251" s="304" t="s">
        <v>5443</v>
      </c>
      <c r="G1251" s="304" t="s">
        <v>597</v>
      </c>
      <c r="H1251" s="304" t="s">
        <v>598</v>
      </c>
      <c r="I1251" s="303" t="s">
        <v>599</v>
      </c>
      <c r="J1251" s="305" t="s">
        <v>5444</v>
      </c>
      <c r="K1251" s="306">
        <v>361443.49</v>
      </c>
      <c r="L1251" s="268" t="s">
        <v>563</v>
      </c>
      <c r="M1251" s="268"/>
      <c r="N1251" s="268"/>
      <c r="O1251" s="268"/>
      <c r="P1251" s="270"/>
      <c r="Q1251" s="270"/>
      <c r="R1251" s="270"/>
      <c r="S1251" s="271"/>
      <c r="T1251" s="270" t="s">
        <v>600</v>
      </c>
      <c r="U1251" s="272" t="s">
        <v>5444</v>
      </c>
      <c r="V1251" s="268" t="s">
        <v>602</v>
      </c>
      <c r="W1251" s="272"/>
      <c r="X1251" s="273">
        <v>361443.49</v>
      </c>
      <c r="Y1251" s="273">
        <v>361443.49</v>
      </c>
      <c r="Z1251" s="273">
        <v>0</v>
      </c>
      <c r="AA1251" s="273">
        <v>0</v>
      </c>
      <c r="AB1251" s="274">
        <v>361443.49</v>
      </c>
      <c r="AC1251" s="274">
        <v>0</v>
      </c>
      <c r="AD1251" s="269"/>
      <c r="AE1251" s="269" t="s">
        <v>5445</v>
      </c>
      <c r="AF1251"/>
      <c r="AG1251"/>
      <c r="AH1251"/>
      <c r="AI1251"/>
    </row>
    <row r="1252" spans="1:35" ht="33.75" x14ac:dyDescent="0.25">
      <c r="A1252" s="303" t="s">
        <v>5185</v>
      </c>
      <c r="B1252" s="303" t="s">
        <v>2415</v>
      </c>
      <c r="C1252" s="303" t="s">
        <v>2416</v>
      </c>
      <c r="D1252" s="303" t="s">
        <v>1920</v>
      </c>
      <c r="E1252" s="304" t="s">
        <v>5487</v>
      </c>
      <c r="F1252" s="304" t="s">
        <v>5443</v>
      </c>
      <c r="G1252" s="304" t="s">
        <v>597</v>
      </c>
      <c r="H1252" s="304" t="s">
        <v>598</v>
      </c>
      <c r="I1252" s="303" t="s">
        <v>599</v>
      </c>
      <c r="J1252" s="305" t="s">
        <v>5444</v>
      </c>
      <c r="K1252" s="306">
        <v>361443.49</v>
      </c>
      <c r="L1252" s="268" t="s">
        <v>563</v>
      </c>
      <c r="M1252" s="268"/>
      <c r="N1252" s="268"/>
      <c r="O1252" s="268"/>
      <c r="P1252" s="270"/>
      <c r="Q1252" s="270"/>
      <c r="R1252" s="270"/>
      <c r="S1252" s="271"/>
      <c r="T1252" s="270" t="s">
        <v>600</v>
      </c>
      <c r="U1252" s="272" t="s">
        <v>5444</v>
      </c>
      <c r="V1252" s="268" t="s">
        <v>602</v>
      </c>
      <c r="W1252" s="272"/>
      <c r="X1252" s="273">
        <v>361443.49</v>
      </c>
      <c r="Y1252" s="273">
        <v>361443.49</v>
      </c>
      <c r="Z1252" s="273">
        <v>0</v>
      </c>
      <c r="AA1252" s="273">
        <v>0</v>
      </c>
      <c r="AB1252" s="274">
        <v>361443.49</v>
      </c>
      <c r="AC1252" s="274">
        <v>0</v>
      </c>
      <c r="AD1252" s="269"/>
      <c r="AE1252" s="269" t="s">
        <v>5445</v>
      </c>
      <c r="AF1252"/>
      <c r="AG1252"/>
      <c r="AH1252"/>
      <c r="AI1252"/>
    </row>
    <row r="1253" spans="1:35" ht="33.75" x14ac:dyDescent="0.25">
      <c r="A1253" s="303" t="s">
        <v>5187</v>
      </c>
      <c r="B1253" s="303" t="s">
        <v>2415</v>
      </c>
      <c r="C1253" s="303" t="s">
        <v>2416</v>
      </c>
      <c r="D1253" s="303" t="s">
        <v>1920</v>
      </c>
      <c r="E1253" s="304" t="s">
        <v>5488</v>
      </c>
      <c r="F1253" s="304" t="s">
        <v>5443</v>
      </c>
      <c r="G1253" s="304" t="s">
        <v>597</v>
      </c>
      <c r="H1253" s="304" t="s">
        <v>598</v>
      </c>
      <c r="I1253" s="303" t="s">
        <v>599</v>
      </c>
      <c r="J1253" s="305" t="s">
        <v>5444</v>
      </c>
      <c r="K1253" s="306">
        <v>361443.49</v>
      </c>
      <c r="L1253" s="268" t="s">
        <v>563</v>
      </c>
      <c r="M1253" s="268"/>
      <c r="N1253" s="268"/>
      <c r="O1253" s="268"/>
      <c r="P1253" s="270"/>
      <c r="Q1253" s="270"/>
      <c r="R1253" s="270"/>
      <c r="S1253" s="271"/>
      <c r="T1253" s="270" t="s">
        <v>600</v>
      </c>
      <c r="U1253" s="272" t="s">
        <v>5444</v>
      </c>
      <c r="V1253" s="268" t="s">
        <v>602</v>
      </c>
      <c r="W1253" s="272"/>
      <c r="X1253" s="273">
        <v>361443.49</v>
      </c>
      <c r="Y1253" s="273">
        <v>361443.49</v>
      </c>
      <c r="Z1253" s="273">
        <v>0</v>
      </c>
      <c r="AA1253" s="273">
        <v>0</v>
      </c>
      <c r="AB1253" s="274">
        <v>361443.49</v>
      </c>
      <c r="AC1253" s="274">
        <v>0</v>
      </c>
      <c r="AD1253" s="269"/>
      <c r="AE1253" s="269" t="s">
        <v>5445</v>
      </c>
      <c r="AF1253"/>
      <c r="AG1253"/>
      <c r="AH1253"/>
      <c r="AI1253"/>
    </row>
    <row r="1254" spans="1:35" ht="33.75" x14ac:dyDescent="0.25">
      <c r="A1254" s="303" t="s">
        <v>5189</v>
      </c>
      <c r="B1254" s="303" t="s">
        <v>2415</v>
      </c>
      <c r="C1254" s="303" t="s">
        <v>2416</v>
      </c>
      <c r="D1254" s="303" t="s">
        <v>1920</v>
      </c>
      <c r="E1254" s="304" t="s">
        <v>5489</v>
      </c>
      <c r="F1254" s="304" t="s">
        <v>5443</v>
      </c>
      <c r="G1254" s="304" t="s">
        <v>597</v>
      </c>
      <c r="H1254" s="304" t="s">
        <v>598</v>
      </c>
      <c r="I1254" s="303" t="s">
        <v>599</v>
      </c>
      <c r="J1254" s="305" t="s">
        <v>5444</v>
      </c>
      <c r="K1254" s="306">
        <v>361443.49</v>
      </c>
      <c r="L1254" s="268" t="s">
        <v>563</v>
      </c>
      <c r="M1254" s="268"/>
      <c r="N1254" s="268"/>
      <c r="O1254" s="268"/>
      <c r="P1254" s="270"/>
      <c r="Q1254" s="270"/>
      <c r="R1254" s="270"/>
      <c r="S1254" s="271"/>
      <c r="T1254" s="270" t="s">
        <v>600</v>
      </c>
      <c r="U1254" s="272" t="s">
        <v>5444</v>
      </c>
      <c r="V1254" s="268" t="s">
        <v>602</v>
      </c>
      <c r="W1254" s="272"/>
      <c r="X1254" s="273">
        <v>361443.49</v>
      </c>
      <c r="Y1254" s="273">
        <v>361443.49</v>
      </c>
      <c r="Z1254" s="273">
        <v>0</v>
      </c>
      <c r="AA1254" s="273">
        <v>0</v>
      </c>
      <c r="AB1254" s="274">
        <v>361443.49</v>
      </c>
      <c r="AC1254" s="274">
        <v>0</v>
      </c>
      <c r="AD1254" s="269"/>
      <c r="AE1254" s="269" t="s">
        <v>5445</v>
      </c>
      <c r="AF1254"/>
      <c r="AG1254"/>
      <c r="AH1254"/>
      <c r="AI1254"/>
    </row>
    <row r="1255" spans="1:35" ht="33.75" x14ac:dyDescent="0.25">
      <c r="A1255" s="303" t="s">
        <v>5191</v>
      </c>
      <c r="B1255" s="303" t="s">
        <v>2415</v>
      </c>
      <c r="C1255" s="303" t="s">
        <v>2416</v>
      </c>
      <c r="D1255" s="303" t="s">
        <v>1920</v>
      </c>
      <c r="E1255" s="304" t="s">
        <v>5490</v>
      </c>
      <c r="F1255" s="304" t="s">
        <v>5443</v>
      </c>
      <c r="G1255" s="304" t="s">
        <v>597</v>
      </c>
      <c r="H1255" s="304" t="s">
        <v>598</v>
      </c>
      <c r="I1255" s="303" t="s">
        <v>599</v>
      </c>
      <c r="J1255" s="305" t="s">
        <v>5444</v>
      </c>
      <c r="K1255" s="306">
        <v>361443.49</v>
      </c>
      <c r="L1255" s="268" t="s">
        <v>563</v>
      </c>
      <c r="M1255" s="268"/>
      <c r="N1255" s="268"/>
      <c r="O1255" s="268"/>
      <c r="P1255" s="270"/>
      <c r="Q1255" s="270"/>
      <c r="R1255" s="270"/>
      <c r="S1255" s="271"/>
      <c r="T1255" s="270" t="s">
        <v>600</v>
      </c>
      <c r="U1255" s="272" t="s">
        <v>5444</v>
      </c>
      <c r="V1255" s="268" t="s">
        <v>602</v>
      </c>
      <c r="W1255" s="272"/>
      <c r="X1255" s="273">
        <v>361443.49</v>
      </c>
      <c r="Y1255" s="273">
        <v>361443.49</v>
      </c>
      <c r="Z1255" s="273">
        <v>0</v>
      </c>
      <c r="AA1255" s="273">
        <v>0</v>
      </c>
      <c r="AB1255" s="274">
        <v>361443.49</v>
      </c>
      <c r="AC1255" s="274">
        <v>0</v>
      </c>
      <c r="AD1255" s="269"/>
      <c r="AE1255" s="269" t="s">
        <v>5445</v>
      </c>
      <c r="AF1255"/>
      <c r="AG1255"/>
      <c r="AH1255"/>
      <c r="AI1255"/>
    </row>
    <row r="1256" spans="1:35" ht="33.75" x14ac:dyDescent="0.25">
      <c r="A1256" s="303" t="s">
        <v>5193</v>
      </c>
      <c r="B1256" s="303" t="s">
        <v>2415</v>
      </c>
      <c r="C1256" s="303" t="s">
        <v>2416</v>
      </c>
      <c r="D1256" s="303" t="s">
        <v>1920</v>
      </c>
      <c r="E1256" s="304" t="s">
        <v>5491</v>
      </c>
      <c r="F1256" s="304" t="s">
        <v>5443</v>
      </c>
      <c r="G1256" s="304" t="s">
        <v>597</v>
      </c>
      <c r="H1256" s="304" t="s">
        <v>598</v>
      </c>
      <c r="I1256" s="303" t="s">
        <v>599</v>
      </c>
      <c r="J1256" s="305" t="s">
        <v>5444</v>
      </c>
      <c r="K1256" s="306">
        <v>361443.49</v>
      </c>
      <c r="L1256" s="268" t="s">
        <v>563</v>
      </c>
      <c r="M1256" s="268"/>
      <c r="N1256" s="268"/>
      <c r="O1256" s="268"/>
      <c r="P1256" s="270"/>
      <c r="Q1256" s="270"/>
      <c r="R1256" s="270"/>
      <c r="S1256" s="271"/>
      <c r="T1256" s="270" t="s">
        <v>600</v>
      </c>
      <c r="U1256" s="272" t="s">
        <v>5444</v>
      </c>
      <c r="V1256" s="268" t="s">
        <v>602</v>
      </c>
      <c r="W1256" s="272"/>
      <c r="X1256" s="273">
        <v>361443.49</v>
      </c>
      <c r="Y1256" s="273">
        <v>361443.49</v>
      </c>
      <c r="Z1256" s="273">
        <v>0</v>
      </c>
      <c r="AA1256" s="273">
        <v>0</v>
      </c>
      <c r="AB1256" s="274">
        <v>361443.49</v>
      </c>
      <c r="AC1256" s="274">
        <v>0</v>
      </c>
      <c r="AD1256" s="269"/>
      <c r="AE1256" s="269" t="s">
        <v>5445</v>
      </c>
      <c r="AF1256"/>
      <c r="AG1256"/>
      <c r="AH1256"/>
      <c r="AI1256"/>
    </row>
    <row r="1257" spans="1:35" ht="33.75" x14ac:dyDescent="0.25">
      <c r="A1257" s="303" t="s">
        <v>5195</v>
      </c>
      <c r="B1257" s="303" t="s">
        <v>2415</v>
      </c>
      <c r="C1257" s="303" t="s">
        <v>2416</v>
      </c>
      <c r="D1257" s="303" t="s">
        <v>1920</v>
      </c>
      <c r="E1257" s="304" t="s">
        <v>5492</v>
      </c>
      <c r="F1257" s="304" t="s">
        <v>5443</v>
      </c>
      <c r="G1257" s="304" t="s">
        <v>597</v>
      </c>
      <c r="H1257" s="304" t="s">
        <v>598</v>
      </c>
      <c r="I1257" s="303" t="s">
        <v>599</v>
      </c>
      <c r="J1257" s="305" t="s">
        <v>5444</v>
      </c>
      <c r="K1257" s="306">
        <v>361443.49</v>
      </c>
      <c r="L1257" s="268" t="s">
        <v>563</v>
      </c>
      <c r="M1257" s="268"/>
      <c r="N1257" s="268"/>
      <c r="O1257" s="268"/>
      <c r="P1257" s="270"/>
      <c r="Q1257" s="270"/>
      <c r="R1257" s="270"/>
      <c r="S1257" s="271"/>
      <c r="T1257" s="270" t="s">
        <v>600</v>
      </c>
      <c r="U1257" s="272" t="s">
        <v>5444</v>
      </c>
      <c r="V1257" s="268" t="s">
        <v>602</v>
      </c>
      <c r="W1257" s="272"/>
      <c r="X1257" s="273">
        <v>361443.49</v>
      </c>
      <c r="Y1257" s="273">
        <v>361443.49</v>
      </c>
      <c r="Z1257" s="273">
        <v>0</v>
      </c>
      <c r="AA1257" s="273">
        <v>0</v>
      </c>
      <c r="AB1257" s="274">
        <v>361443.49</v>
      </c>
      <c r="AC1257" s="274">
        <v>0</v>
      </c>
      <c r="AD1257" s="269"/>
      <c r="AE1257" s="269" t="s">
        <v>5445</v>
      </c>
      <c r="AF1257"/>
      <c r="AG1257"/>
      <c r="AH1257"/>
      <c r="AI1257"/>
    </row>
    <row r="1258" spans="1:35" ht="33.75" x14ac:dyDescent="0.25">
      <c r="A1258" s="303" t="s">
        <v>5197</v>
      </c>
      <c r="B1258" s="303" t="s">
        <v>2415</v>
      </c>
      <c r="C1258" s="303" t="s">
        <v>2416</v>
      </c>
      <c r="D1258" s="303" t="s">
        <v>1920</v>
      </c>
      <c r="E1258" s="304" t="s">
        <v>5493</v>
      </c>
      <c r="F1258" s="304" t="s">
        <v>5443</v>
      </c>
      <c r="G1258" s="304" t="s">
        <v>597</v>
      </c>
      <c r="H1258" s="304" t="s">
        <v>598</v>
      </c>
      <c r="I1258" s="303" t="s">
        <v>599</v>
      </c>
      <c r="J1258" s="305" t="s">
        <v>5444</v>
      </c>
      <c r="K1258" s="306">
        <v>361443.49</v>
      </c>
      <c r="L1258" s="268" t="s">
        <v>563</v>
      </c>
      <c r="M1258" s="268"/>
      <c r="N1258" s="268"/>
      <c r="O1258" s="268"/>
      <c r="P1258" s="270"/>
      <c r="Q1258" s="270"/>
      <c r="R1258" s="270"/>
      <c r="S1258" s="271"/>
      <c r="T1258" s="270" t="s">
        <v>600</v>
      </c>
      <c r="U1258" s="272" t="s">
        <v>5444</v>
      </c>
      <c r="V1258" s="268" t="s">
        <v>602</v>
      </c>
      <c r="W1258" s="272"/>
      <c r="X1258" s="273">
        <v>361443.49</v>
      </c>
      <c r="Y1258" s="273">
        <v>361443.49</v>
      </c>
      <c r="Z1258" s="273">
        <v>0</v>
      </c>
      <c r="AA1258" s="273">
        <v>0</v>
      </c>
      <c r="AB1258" s="274">
        <v>361443.49</v>
      </c>
      <c r="AC1258" s="274">
        <v>0</v>
      </c>
      <c r="AD1258" s="269"/>
      <c r="AE1258" s="269" t="s">
        <v>5445</v>
      </c>
      <c r="AF1258"/>
      <c r="AG1258"/>
      <c r="AH1258"/>
      <c r="AI1258"/>
    </row>
    <row r="1259" spans="1:35" ht="33.75" x14ac:dyDescent="0.25">
      <c r="A1259" s="303" t="s">
        <v>5199</v>
      </c>
      <c r="B1259" s="303" t="s">
        <v>2415</v>
      </c>
      <c r="C1259" s="303" t="s">
        <v>2416</v>
      </c>
      <c r="D1259" s="303" t="s">
        <v>1920</v>
      </c>
      <c r="E1259" s="304" t="s">
        <v>5494</v>
      </c>
      <c r="F1259" s="304" t="s">
        <v>5443</v>
      </c>
      <c r="G1259" s="304" t="s">
        <v>597</v>
      </c>
      <c r="H1259" s="304" t="s">
        <v>598</v>
      </c>
      <c r="I1259" s="303" t="s">
        <v>599</v>
      </c>
      <c r="J1259" s="305" t="s">
        <v>5444</v>
      </c>
      <c r="K1259" s="306">
        <v>361443.49</v>
      </c>
      <c r="L1259" s="268" t="s">
        <v>563</v>
      </c>
      <c r="M1259" s="268"/>
      <c r="N1259" s="268"/>
      <c r="O1259" s="268"/>
      <c r="P1259" s="270"/>
      <c r="Q1259" s="270"/>
      <c r="R1259" s="270"/>
      <c r="S1259" s="271"/>
      <c r="T1259" s="270" t="s">
        <v>600</v>
      </c>
      <c r="U1259" s="272" t="s">
        <v>5444</v>
      </c>
      <c r="V1259" s="268" t="s">
        <v>602</v>
      </c>
      <c r="W1259" s="272"/>
      <c r="X1259" s="273">
        <v>361443.49</v>
      </c>
      <c r="Y1259" s="273">
        <v>361443.49</v>
      </c>
      <c r="Z1259" s="273">
        <v>0</v>
      </c>
      <c r="AA1259" s="273">
        <v>0</v>
      </c>
      <c r="AB1259" s="274">
        <v>361443.49</v>
      </c>
      <c r="AC1259" s="274">
        <v>0</v>
      </c>
      <c r="AD1259" s="269"/>
      <c r="AE1259" s="269" t="s">
        <v>5445</v>
      </c>
      <c r="AF1259"/>
      <c r="AG1259"/>
      <c r="AH1259"/>
      <c r="AI1259"/>
    </row>
    <row r="1260" spans="1:35" ht="33.75" x14ac:dyDescent="0.25">
      <c r="A1260" s="303" t="s">
        <v>5201</v>
      </c>
      <c r="B1260" s="303" t="s">
        <v>2415</v>
      </c>
      <c r="C1260" s="303" t="s">
        <v>2416</v>
      </c>
      <c r="D1260" s="303" t="s">
        <v>1920</v>
      </c>
      <c r="E1260" s="304" t="s">
        <v>5495</v>
      </c>
      <c r="F1260" s="304" t="s">
        <v>5443</v>
      </c>
      <c r="G1260" s="304" t="s">
        <v>597</v>
      </c>
      <c r="H1260" s="304" t="s">
        <v>598</v>
      </c>
      <c r="I1260" s="303" t="s">
        <v>599</v>
      </c>
      <c r="J1260" s="305" t="s">
        <v>5444</v>
      </c>
      <c r="K1260" s="306">
        <v>361443.49</v>
      </c>
      <c r="L1260" s="268" t="s">
        <v>563</v>
      </c>
      <c r="M1260" s="268"/>
      <c r="N1260" s="268"/>
      <c r="O1260" s="268"/>
      <c r="P1260" s="270"/>
      <c r="Q1260" s="270"/>
      <c r="R1260" s="270"/>
      <c r="S1260" s="271"/>
      <c r="T1260" s="270" t="s">
        <v>600</v>
      </c>
      <c r="U1260" s="272" t="s">
        <v>5444</v>
      </c>
      <c r="V1260" s="268" t="s">
        <v>602</v>
      </c>
      <c r="W1260" s="272"/>
      <c r="X1260" s="273">
        <v>361443.49</v>
      </c>
      <c r="Y1260" s="273">
        <v>361443.49</v>
      </c>
      <c r="Z1260" s="273">
        <v>0</v>
      </c>
      <c r="AA1260" s="273">
        <v>0</v>
      </c>
      <c r="AB1260" s="274">
        <v>361443.49</v>
      </c>
      <c r="AC1260" s="274">
        <v>0</v>
      </c>
      <c r="AD1260" s="269"/>
      <c r="AE1260" s="269" t="s">
        <v>5445</v>
      </c>
      <c r="AF1260"/>
      <c r="AG1260"/>
      <c r="AH1260"/>
      <c r="AI1260"/>
    </row>
    <row r="1261" spans="1:35" ht="33.75" x14ac:dyDescent="0.25">
      <c r="A1261" s="303" t="s">
        <v>5203</v>
      </c>
      <c r="B1261" s="303" t="s">
        <v>2415</v>
      </c>
      <c r="C1261" s="303" t="s">
        <v>2416</v>
      </c>
      <c r="D1261" s="303" t="s">
        <v>1920</v>
      </c>
      <c r="E1261" s="304" t="s">
        <v>5496</v>
      </c>
      <c r="F1261" s="304" t="s">
        <v>5443</v>
      </c>
      <c r="G1261" s="304" t="s">
        <v>597</v>
      </c>
      <c r="H1261" s="304" t="s">
        <v>598</v>
      </c>
      <c r="I1261" s="303" t="s">
        <v>599</v>
      </c>
      <c r="J1261" s="305" t="s">
        <v>5444</v>
      </c>
      <c r="K1261" s="306">
        <v>361443.49</v>
      </c>
      <c r="L1261" s="268" t="s">
        <v>563</v>
      </c>
      <c r="M1261" s="268"/>
      <c r="N1261" s="268"/>
      <c r="O1261" s="268"/>
      <c r="P1261" s="270"/>
      <c r="Q1261" s="270"/>
      <c r="R1261" s="270"/>
      <c r="S1261" s="271"/>
      <c r="T1261" s="270" t="s">
        <v>600</v>
      </c>
      <c r="U1261" s="272" t="s">
        <v>5444</v>
      </c>
      <c r="V1261" s="268" t="s">
        <v>602</v>
      </c>
      <c r="W1261" s="272"/>
      <c r="X1261" s="273">
        <v>361443.49</v>
      </c>
      <c r="Y1261" s="273">
        <v>361443.49</v>
      </c>
      <c r="Z1261" s="273">
        <v>0</v>
      </c>
      <c r="AA1261" s="273">
        <v>0</v>
      </c>
      <c r="AB1261" s="274">
        <v>361443.49</v>
      </c>
      <c r="AC1261" s="274">
        <v>0</v>
      </c>
      <c r="AD1261" s="269"/>
      <c r="AE1261" s="269" t="s">
        <v>5445</v>
      </c>
      <c r="AF1261"/>
      <c r="AG1261"/>
      <c r="AH1261"/>
      <c r="AI1261"/>
    </row>
    <row r="1262" spans="1:35" ht="33.75" x14ac:dyDescent="0.25">
      <c r="A1262" s="303" t="s">
        <v>5205</v>
      </c>
      <c r="B1262" s="303" t="s">
        <v>2415</v>
      </c>
      <c r="C1262" s="303" t="s">
        <v>2416</v>
      </c>
      <c r="D1262" s="303" t="s">
        <v>1920</v>
      </c>
      <c r="E1262" s="304" t="s">
        <v>5497</v>
      </c>
      <c r="F1262" s="304" t="s">
        <v>5443</v>
      </c>
      <c r="G1262" s="304" t="s">
        <v>597</v>
      </c>
      <c r="H1262" s="304" t="s">
        <v>598</v>
      </c>
      <c r="I1262" s="303" t="s">
        <v>599</v>
      </c>
      <c r="J1262" s="305" t="s">
        <v>5444</v>
      </c>
      <c r="K1262" s="306">
        <v>361443.49</v>
      </c>
      <c r="L1262" s="268" t="s">
        <v>563</v>
      </c>
      <c r="M1262" s="268"/>
      <c r="N1262" s="268"/>
      <c r="O1262" s="268"/>
      <c r="P1262" s="270"/>
      <c r="Q1262" s="270"/>
      <c r="R1262" s="270"/>
      <c r="S1262" s="271"/>
      <c r="T1262" s="270" t="s">
        <v>600</v>
      </c>
      <c r="U1262" s="272" t="s">
        <v>5444</v>
      </c>
      <c r="V1262" s="268" t="s">
        <v>602</v>
      </c>
      <c r="W1262" s="272"/>
      <c r="X1262" s="273">
        <v>361443.49</v>
      </c>
      <c r="Y1262" s="273">
        <v>361443.49</v>
      </c>
      <c r="Z1262" s="273">
        <v>0</v>
      </c>
      <c r="AA1262" s="273">
        <v>0</v>
      </c>
      <c r="AB1262" s="274">
        <v>361443.49</v>
      </c>
      <c r="AC1262" s="274">
        <v>0</v>
      </c>
      <c r="AD1262" s="269"/>
      <c r="AE1262" s="269" t="s">
        <v>5445</v>
      </c>
      <c r="AF1262"/>
      <c r="AG1262"/>
      <c r="AH1262"/>
      <c r="AI1262"/>
    </row>
    <row r="1263" spans="1:35" ht="33.75" x14ac:dyDescent="0.25">
      <c r="A1263" s="303" t="s">
        <v>5207</v>
      </c>
      <c r="B1263" s="303" t="s">
        <v>2415</v>
      </c>
      <c r="C1263" s="303" t="s">
        <v>2416</v>
      </c>
      <c r="D1263" s="303" t="s">
        <v>1920</v>
      </c>
      <c r="E1263" s="304" t="s">
        <v>5498</v>
      </c>
      <c r="F1263" s="304" t="s">
        <v>5443</v>
      </c>
      <c r="G1263" s="304" t="s">
        <v>597</v>
      </c>
      <c r="H1263" s="304" t="s">
        <v>598</v>
      </c>
      <c r="I1263" s="303" t="s">
        <v>599</v>
      </c>
      <c r="J1263" s="305" t="s">
        <v>5444</v>
      </c>
      <c r="K1263" s="306">
        <v>361443.49</v>
      </c>
      <c r="L1263" s="268" t="s">
        <v>563</v>
      </c>
      <c r="M1263" s="268"/>
      <c r="N1263" s="268"/>
      <c r="O1263" s="268"/>
      <c r="P1263" s="270"/>
      <c r="Q1263" s="270"/>
      <c r="R1263" s="270"/>
      <c r="S1263" s="271"/>
      <c r="T1263" s="270" t="s">
        <v>600</v>
      </c>
      <c r="U1263" s="272" t="s">
        <v>5444</v>
      </c>
      <c r="V1263" s="268" t="s">
        <v>602</v>
      </c>
      <c r="W1263" s="272"/>
      <c r="X1263" s="273">
        <v>361443.49</v>
      </c>
      <c r="Y1263" s="273">
        <v>361443.49</v>
      </c>
      <c r="Z1263" s="273">
        <v>0</v>
      </c>
      <c r="AA1263" s="273">
        <v>0</v>
      </c>
      <c r="AB1263" s="274">
        <v>361443.49</v>
      </c>
      <c r="AC1263" s="274">
        <v>0</v>
      </c>
      <c r="AD1263" s="269"/>
      <c r="AE1263" s="269" t="s">
        <v>5445</v>
      </c>
      <c r="AF1263"/>
      <c r="AG1263"/>
      <c r="AH1263"/>
      <c r="AI1263"/>
    </row>
    <row r="1264" spans="1:35" ht="33.75" x14ac:dyDescent="0.25">
      <c r="A1264" s="303" t="s">
        <v>5209</v>
      </c>
      <c r="B1264" s="303" t="s">
        <v>2415</v>
      </c>
      <c r="C1264" s="303" t="s">
        <v>2416</v>
      </c>
      <c r="D1264" s="303" t="s">
        <v>1920</v>
      </c>
      <c r="E1264" s="304" t="s">
        <v>5499</v>
      </c>
      <c r="F1264" s="304" t="s">
        <v>5443</v>
      </c>
      <c r="G1264" s="304" t="s">
        <v>597</v>
      </c>
      <c r="H1264" s="304" t="s">
        <v>598</v>
      </c>
      <c r="I1264" s="303" t="s">
        <v>599</v>
      </c>
      <c r="J1264" s="305" t="s">
        <v>5444</v>
      </c>
      <c r="K1264" s="306">
        <v>361443.49</v>
      </c>
      <c r="L1264" s="268" t="s">
        <v>563</v>
      </c>
      <c r="M1264" s="268"/>
      <c r="N1264" s="268"/>
      <c r="O1264" s="268"/>
      <c r="P1264" s="270"/>
      <c r="Q1264" s="270"/>
      <c r="R1264" s="270"/>
      <c r="S1264" s="271"/>
      <c r="T1264" s="270" t="s">
        <v>600</v>
      </c>
      <c r="U1264" s="272" t="s">
        <v>5444</v>
      </c>
      <c r="V1264" s="268" t="s">
        <v>602</v>
      </c>
      <c r="W1264" s="272"/>
      <c r="X1264" s="273">
        <v>361443.49</v>
      </c>
      <c r="Y1264" s="273">
        <v>361443.49</v>
      </c>
      <c r="Z1264" s="273">
        <v>0</v>
      </c>
      <c r="AA1264" s="273">
        <v>0</v>
      </c>
      <c r="AB1264" s="274">
        <v>361443.49</v>
      </c>
      <c r="AC1264" s="274">
        <v>0</v>
      </c>
      <c r="AD1264" s="269"/>
      <c r="AE1264" s="269" t="s">
        <v>5445</v>
      </c>
      <c r="AF1264"/>
      <c r="AG1264"/>
      <c r="AH1264"/>
      <c r="AI1264"/>
    </row>
    <row r="1265" spans="1:35" ht="33.75" x14ac:dyDescent="0.25">
      <c r="A1265" s="303" t="s">
        <v>5211</v>
      </c>
      <c r="B1265" s="303" t="s">
        <v>2415</v>
      </c>
      <c r="C1265" s="303" t="s">
        <v>2416</v>
      </c>
      <c r="D1265" s="303" t="s">
        <v>1920</v>
      </c>
      <c r="E1265" s="304" t="s">
        <v>5500</v>
      </c>
      <c r="F1265" s="304" t="s">
        <v>5443</v>
      </c>
      <c r="G1265" s="304" t="s">
        <v>597</v>
      </c>
      <c r="H1265" s="304" t="s">
        <v>598</v>
      </c>
      <c r="I1265" s="303" t="s">
        <v>599</v>
      </c>
      <c r="J1265" s="305" t="s">
        <v>5444</v>
      </c>
      <c r="K1265" s="306">
        <v>361443.49</v>
      </c>
      <c r="L1265" s="268" t="s">
        <v>563</v>
      </c>
      <c r="M1265" s="268"/>
      <c r="N1265" s="268"/>
      <c r="O1265" s="268"/>
      <c r="P1265" s="270"/>
      <c r="Q1265" s="270"/>
      <c r="R1265" s="270"/>
      <c r="S1265" s="271"/>
      <c r="T1265" s="270" t="s">
        <v>600</v>
      </c>
      <c r="U1265" s="272" t="s">
        <v>5444</v>
      </c>
      <c r="V1265" s="268" t="s">
        <v>602</v>
      </c>
      <c r="W1265" s="272"/>
      <c r="X1265" s="273">
        <v>361443.49</v>
      </c>
      <c r="Y1265" s="273">
        <v>361443.49</v>
      </c>
      <c r="Z1265" s="273">
        <v>0</v>
      </c>
      <c r="AA1265" s="273">
        <v>0</v>
      </c>
      <c r="AB1265" s="274">
        <v>361443.49</v>
      </c>
      <c r="AC1265" s="274">
        <v>0</v>
      </c>
      <c r="AD1265" s="269"/>
      <c r="AE1265" s="269" t="s">
        <v>5445</v>
      </c>
      <c r="AF1265"/>
      <c r="AG1265"/>
      <c r="AH1265"/>
      <c r="AI1265"/>
    </row>
    <row r="1266" spans="1:35" ht="33.75" x14ac:dyDescent="0.25">
      <c r="A1266" s="303" t="s">
        <v>5213</v>
      </c>
      <c r="B1266" s="303" t="s">
        <v>2415</v>
      </c>
      <c r="C1266" s="303" t="s">
        <v>2416</v>
      </c>
      <c r="D1266" s="303" t="s">
        <v>1920</v>
      </c>
      <c r="E1266" s="304" t="s">
        <v>5501</v>
      </c>
      <c r="F1266" s="304" t="s">
        <v>5443</v>
      </c>
      <c r="G1266" s="304" t="s">
        <v>597</v>
      </c>
      <c r="H1266" s="304" t="s">
        <v>598</v>
      </c>
      <c r="I1266" s="303" t="s">
        <v>599</v>
      </c>
      <c r="J1266" s="305" t="s">
        <v>5444</v>
      </c>
      <c r="K1266" s="306">
        <v>361443.49</v>
      </c>
      <c r="L1266" s="268" t="s">
        <v>563</v>
      </c>
      <c r="M1266" s="268"/>
      <c r="N1266" s="268"/>
      <c r="O1266" s="268"/>
      <c r="P1266" s="270"/>
      <c r="Q1266" s="270"/>
      <c r="R1266" s="270"/>
      <c r="S1266" s="271"/>
      <c r="T1266" s="270" t="s">
        <v>600</v>
      </c>
      <c r="U1266" s="272" t="s">
        <v>5444</v>
      </c>
      <c r="V1266" s="268" t="s">
        <v>602</v>
      </c>
      <c r="W1266" s="272"/>
      <c r="X1266" s="273">
        <v>361443.49</v>
      </c>
      <c r="Y1266" s="273">
        <v>361443.49</v>
      </c>
      <c r="Z1266" s="273">
        <v>0</v>
      </c>
      <c r="AA1266" s="273">
        <v>0</v>
      </c>
      <c r="AB1266" s="274">
        <v>361443.49</v>
      </c>
      <c r="AC1266" s="274">
        <v>0</v>
      </c>
      <c r="AD1266" s="269"/>
      <c r="AE1266" s="269" t="s">
        <v>5445</v>
      </c>
      <c r="AF1266"/>
      <c r="AG1266"/>
      <c r="AH1266"/>
      <c r="AI1266"/>
    </row>
    <row r="1267" spans="1:35" ht="33.75" x14ac:dyDescent="0.25">
      <c r="A1267" s="303" t="s">
        <v>5215</v>
      </c>
      <c r="B1267" s="303" t="s">
        <v>2415</v>
      </c>
      <c r="C1267" s="303" t="s">
        <v>2416</v>
      </c>
      <c r="D1267" s="303" t="s">
        <v>1920</v>
      </c>
      <c r="E1267" s="304" t="s">
        <v>5502</v>
      </c>
      <c r="F1267" s="304" t="s">
        <v>5443</v>
      </c>
      <c r="G1267" s="304" t="s">
        <v>597</v>
      </c>
      <c r="H1267" s="304" t="s">
        <v>598</v>
      </c>
      <c r="I1267" s="303" t="s">
        <v>599</v>
      </c>
      <c r="J1267" s="305" t="s">
        <v>5444</v>
      </c>
      <c r="K1267" s="306">
        <v>361443.49</v>
      </c>
      <c r="L1267" s="268" t="s">
        <v>563</v>
      </c>
      <c r="M1267" s="268"/>
      <c r="N1267" s="268"/>
      <c r="O1267" s="268"/>
      <c r="P1267" s="270"/>
      <c r="Q1267" s="270"/>
      <c r="R1267" s="270"/>
      <c r="S1267" s="271"/>
      <c r="T1267" s="270" t="s">
        <v>600</v>
      </c>
      <c r="U1267" s="272" t="s">
        <v>5444</v>
      </c>
      <c r="V1267" s="268" t="s">
        <v>602</v>
      </c>
      <c r="W1267" s="272"/>
      <c r="X1267" s="273">
        <v>361443.49</v>
      </c>
      <c r="Y1267" s="273">
        <v>361443.49</v>
      </c>
      <c r="Z1267" s="273">
        <v>0</v>
      </c>
      <c r="AA1267" s="273">
        <v>0</v>
      </c>
      <c r="AB1267" s="274">
        <v>361443.49</v>
      </c>
      <c r="AC1267" s="274">
        <v>0</v>
      </c>
      <c r="AD1267" s="269"/>
      <c r="AE1267" s="269" t="s">
        <v>5445</v>
      </c>
      <c r="AF1267"/>
      <c r="AG1267"/>
      <c r="AH1267"/>
      <c r="AI1267"/>
    </row>
    <row r="1268" spans="1:35" ht="33.75" x14ac:dyDescent="0.25">
      <c r="A1268" s="303" t="s">
        <v>5217</v>
      </c>
      <c r="B1268" s="303" t="s">
        <v>2415</v>
      </c>
      <c r="C1268" s="303" t="s">
        <v>2416</v>
      </c>
      <c r="D1268" s="303" t="s">
        <v>1920</v>
      </c>
      <c r="E1268" s="304" t="s">
        <v>5503</v>
      </c>
      <c r="F1268" s="304" t="s">
        <v>5443</v>
      </c>
      <c r="G1268" s="304" t="s">
        <v>597</v>
      </c>
      <c r="H1268" s="304" t="s">
        <v>598</v>
      </c>
      <c r="I1268" s="303" t="s">
        <v>599</v>
      </c>
      <c r="J1268" s="305" t="s">
        <v>5444</v>
      </c>
      <c r="K1268" s="306">
        <v>361443.49</v>
      </c>
      <c r="L1268" s="268" t="s">
        <v>563</v>
      </c>
      <c r="M1268" s="268"/>
      <c r="N1268" s="268"/>
      <c r="O1268" s="268"/>
      <c r="P1268" s="270"/>
      <c r="Q1268" s="270"/>
      <c r="R1268" s="270"/>
      <c r="S1268" s="271"/>
      <c r="T1268" s="270" t="s">
        <v>600</v>
      </c>
      <c r="U1268" s="272" t="s">
        <v>5444</v>
      </c>
      <c r="V1268" s="268" t="s">
        <v>602</v>
      </c>
      <c r="W1268" s="272"/>
      <c r="X1268" s="273">
        <v>361443.49</v>
      </c>
      <c r="Y1268" s="273">
        <v>361443.49</v>
      </c>
      <c r="Z1268" s="273">
        <v>0</v>
      </c>
      <c r="AA1268" s="273">
        <v>0</v>
      </c>
      <c r="AB1268" s="274">
        <v>361443.49</v>
      </c>
      <c r="AC1268" s="274">
        <v>0</v>
      </c>
      <c r="AD1268" s="269"/>
      <c r="AE1268" s="269" t="s">
        <v>5445</v>
      </c>
      <c r="AF1268"/>
      <c r="AG1268"/>
      <c r="AH1268"/>
      <c r="AI1268"/>
    </row>
    <row r="1269" spans="1:35" ht="33.75" x14ac:dyDescent="0.25">
      <c r="A1269" s="303" t="s">
        <v>5219</v>
      </c>
      <c r="B1269" s="303" t="s">
        <v>2415</v>
      </c>
      <c r="C1269" s="303" t="s">
        <v>2416</v>
      </c>
      <c r="D1269" s="303" t="s">
        <v>1920</v>
      </c>
      <c r="E1269" s="304" t="s">
        <v>5504</v>
      </c>
      <c r="F1269" s="304" t="s">
        <v>5443</v>
      </c>
      <c r="G1269" s="304" t="s">
        <v>597</v>
      </c>
      <c r="H1269" s="304" t="s">
        <v>598</v>
      </c>
      <c r="I1269" s="303" t="s">
        <v>599</v>
      </c>
      <c r="J1269" s="305" t="s">
        <v>5444</v>
      </c>
      <c r="K1269" s="306">
        <v>361443.49</v>
      </c>
      <c r="L1269" s="268" t="s">
        <v>563</v>
      </c>
      <c r="M1269" s="268"/>
      <c r="N1269" s="268"/>
      <c r="O1269" s="268"/>
      <c r="P1269" s="270"/>
      <c r="Q1269" s="270"/>
      <c r="R1269" s="270"/>
      <c r="S1269" s="271"/>
      <c r="T1269" s="270" t="s">
        <v>600</v>
      </c>
      <c r="U1269" s="272" t="s">
        <v>5444</v>
      </c>
      <c r="V1269" s="268" t="s">
        <v>602</v>
      </c>
      <c r="W1269" s="272"/>
      <c r="X1269" s="273">
        <v>361443.49</v>
      </c>
      <c r="Y1269" s="273">
        <v>361443.49</v>
      </c>
      <c r="Z1269" s="273">
        <v>0</v>
      </c>
      <c r="AA1269" s="273">
        <v>0</v>
      </c>
      <c r="AB1269" s="274">
        <v>361443.49</v>
      </c>
      <c r="AC1269" s="274">
        <v>0</v>
      </c>
      <c r="AD1269" s="269"/>
      <c r="AE1269" s="269" t="s">
        <v>5445</v>
      </c>
      <c r="AF1269"/>
      <c r="AG1269"/>
      <c r="AH1269"/>
      <c r="AI1269"/>
    </row>
    <row r="1270" spans="1:35" ht="33.75" x14ac:dyDescent="0.25">
      <c r="A1270" s="303" t="s">
        <v>5221</v>
      </c>
      <c r="B1270" s="303" t="s">
        <v>2415</v>
      </c>
      <c r="C1270" s="303" t="s">
        <v>2416</v>
      </c>
      <c r="D1270" s="303" t="s">
        <v>1920</v>
      </c>
      <c r="E1270" s="304" t="s">
        <v>5505</v>
      </c>
      <c r="F1270" s="304" t="s">
        <v>5443</v>
      </c>
      <c r="G1270" s="304" t="s">
        <v>597</v>
      </c>
      <c r="H1270" s="304" t="s">
        <v>598</v>
      </c>
      <c r="I1270" s="303" t="s">
        <v>599</v>
      </c>
      <c r="J1270" s="305" t="s">
        <v>5444</v>
      </c>
      <c r="K1270" s="306">
        <v>361443.49</v>
      </c>
      <c r="L1270" s="268" t="s">
        <v>563</v>
      </c>
      <c r="M1270" s="268"/>
      <c r="N1270" s="268"/>
      <c r="O1270" s="268"/>
      <c r="P1270" s="270"/>
      <c r="Q1270" s="270"/>
      <c r="R1270" s="270"/>
      <c r="S1270" s="271"/>
      <c r="T1270" s="270" t="s">
        <v>600</v>
      </c>
      <c r="U1270" s="272" t="s">
        <v>5444</v>
      </c>
      <c r="V1270" s="268" t="s">
        <v>602</v>
      </c>
      <c r="W1270" s="272"/>
      <c r="X1270" s="273">
        <v>361443.49</v>
      </c>
      <c r="Y1270" s="273">
        <v>361443.49</v>
      </c>
      <c r="Z1270" s="273">
        <v>0</v>
      </c>
      <c r="AA1270" s="273">
        <v>0</v>
      </c>
      <c r="AB1270" s="274">
        <v>361443.49</v>
      </c>
      <c r="AC1270" s="274">
        <v>0</v>
      </c>
      <c r="AD1270" s="269"/>
      <c r="AE1270" s="269" t="s">
        <v>5445</v>
      </c>
      <c r="AF1270"/>
      <c r="AG1270"/>
      <c r="AH1270"/>
      <c r="AI1270"/>
    </row>
    <row r="1271" spans="1:35" ht="33.75" x14ac:dyDescent="0.25">
      <c r="A1271" s="303" t="s">
        <v>5223</v>
      </c>
      <c r="B1271" s="303" t="s">
        <v>2415</v>
      </c>
      <c r="C1271" s="303" t="s">
        <v>2416</v>
      </c>
      <c r="D1271" s="303" t="s">
        <v>1920</v>
      </c>
      <c r="E1271" s="304" t="s">
        <v>5506</v>
      </c>
      <c r="F1271" s="304" t="s">
        <v>5443</v>
      </c>
      <c r="G1271" s="304" t="s">
        <v>597</v>
      </c>
      <c r="H1271" s="304" t="s">
        <v>598</v>
      </c>
      <c r="I1271" s="303" t="s">
        <v>599</v>
      </c>
      <c r="J1271" s="305" t="s">
        <v>5444</v>
      </c>
      <c r="K1271" s="306">
        <v>361443.49</v>
      </c>
      <c r="L1271" s="268" t="s">
        <v>563</v>
      </c>
      <c r="M1271" s="268"/>
      <c r="N1271" s="268"/>
      <c r="O1271" s="268"/>
      <c r="P1271" s="270"/>
      <c r="Q1271" s="270"/>
      <c r="R1271" s="270"/>
      <c r="S1271" s="271"/>
      <c r="T1271" s="270" t="s">
        <v>600</v>
      </c>
      <c r="U1271" s="272" t="s">
        <v>5444</v>
      </c>
      <c r="V1271" s="268" t="s">
        <v>602</v>
      </c>
      <c r="W1271" s="272"/>
      <c r="X1271" s="273">
        <v>361443.49</v>
      </c>
      <c r="Y1271" s="273">
        <v>361443.49</v>
      </c>
      <c r="Z1271" s="273">
        <v>0</v>
      </c>
      <c r="AA1271" s="273">
        <v>0</v>
      </c>
      <c r="AB1271" s="274">
        <v>361443.49</v>
      </c>
      <c r="AC1271" s="274">
        <v>0</v>
      </c>
      <c r="AD1271" s="269"/>
      <c r="AE1271" s="269" t="s">
        <v>5445</v>
      </c>
      <c r="AF1271"/>
      <c r="AG1271"/>
      <c r="AH1271"/>
      <c r="AI1271"/>
    </row>
    <row r="1272" spans="1:35" ht="33.75" x14ac:dyDescent="0.25">
      <c r="A1272" s="303" t="s">
        <v>5225</v>
      </c>
      <c r="B1272" s="303" t="s">
        <v>2415</v>
      </c>
      <c r="C1272" s="303" t="s">
        <v>2416</v>
      </c>
      <c r="D1272" s="303" t="s">
        <v>1920</v>
      </c>
      <c r="E1272" s="304" t="s">
        <v>5507</v>
      </c>
      <c r="F1272" s="304" t="s">
        <v>5443</v>
      </c>
      <c r="G1272" s="304" t="s">
        <v>597</v>
      </c>
      <c r="H1272" s="304" t="s">
        <v>598</v>
      </c>
      <c r="I1272" s="303" t="s">
        <v>599</v>
      </c>
      <c r="J1272" s="305" t="s">
        <v>5444</v>
      </c>
      <c r="K1272" s="306">
        <v>361443.49</v>
      </c>
      <c r="L1272" s="268" t="s">
        <v>563</v>
      </c>
      <c r="M1272" s="268"/>
      <c r="N1272" s="268"/>
      <c r="O1272" s="268"/>
      <c r="P1272" s="270"/>
      <c r="Q1272" s="270"/>
      <c r="R1272" s="270"/>
      <c r="S1272" s="271"/>
      <c r="T1272" s="270" t="s">
        <v>600</v>
      </c>
      <c r="U1272" s="272" t="s">
        <v>5444</v>
      </c>
      <c r="V1272" s="268" t="s">
        <v>602</v>
      </c>
      <c r="W1272" s="272"/>
      <c r="X1272" s="273">
        <v>361443.49</v>
      </c>
      <c r="Y1272" s="273">
        <v>361443.49</v>
      </c>
      <c r="Z1272" s="273">
        <v>0</v>
      </c>
      <c r="AA1272" s="273">
        <v>0</v>
      </c>
      <c r="AB1272" s="274">
        <v>361443.49</v>
      </c>
      <c r="AC1272" s="274">
        <v>0</v>
      </c>
      <c r="AD1272" s="269"/>
      <c r="AE1272" s="269" t="s">
        <v>5445</v>
      </c>
      <c r="AF1272"/>
      <c r="AG1272"/>
      <c r="AH1272"/>
      <c r="AI1272"/>
    </row>
    <row r="1273" spans="1:35" ht="33.75" x14ac:dyDescent="0.25">
      <c r="A1273" s="303" t="s">
        <v>5227</v>
      </c>
      <c r="B1273" s="303" t="s">
        <v>2415</v>
      </c>
      <c r="C1273" s="303" t="s">
        <v>2416</v>
      </c>
      <c r="D1273" s="303" t="s">
        <v>1920</v>
      </c>
      <c r="E1273" s="304" t="s">
        <v>5508</v>
      </c>
      <c r="F1273" s="304" t="s">
        <v>5443</v>
      </c>
      <c r="G1273" s="304" t="s">
        <v>597</v>
      </c>
      <c r="H1273" s="304" t="s">
        <v>598</v>
      </c>
      <c r="I1273" s="303" t="s">
        <v>599</v>
      </c>
      <c r="J1273" s="305" t="s">
        <v>5444</v>
      </c>
      <c r="K1273" s="306">
        <v>361443.49</v>
      </c>
      <c r="L1273" s="268" t="s">
        <v>563</v>
      </c>
      <c r="M1273" s="268"/>
      <c r="N1273" s="268"/>
      <c r="O1273" s="268"/>
      <c r="P1273" s="270"/>
      <c r="Q1273" s="270"/>
      <c r="R1273" s="270"/>
      <c r="S1273" s="271"/>
      <c r="T1273" s="270" t="s">
        <v>600</v>
      </c>
      <c r="U1273" s="272" t="s">
        <v>5444</v>
      </c>
      <c r="V1273" s="268" t="s">
        <v>602</v>
      </c>
      <c r="W1273" s="272"/>
      <c r="X1273" s="273">
        <v>361443.49</v>
      </c>
      <c r="Y1273" s="273">
        <v>361443.49</v>
      </c>
      <c r="Z1273" s="273">
        <v>0</v>
      </c>
      <c r="AA1273" s="273">
        <v>0</v>
      </c>
      <c r="AB1273" s="274">
        <v>361443.49</v>
      </c>
      <c r="AC1273" s="274">
        <v>0</v>
      </c>
      <c r="AD1273" s="269"/>
      <c r="AE1273" s="269" t="s">
        <v>5445</v>
      </c>
      <c r="AF1273"/>
      <c r="AG1273"/>
      <c r="AH1273"/>
      <c r="AI1273"/>
    </row>
    <row r="1274" spans="1:35" ht="33.75" x14ac:dyDescent="0.25">
      <c r="A1274" s="303" t="s">
        <v>5229</v>
      </c>
      <c r="B1274" s="303" t="s">
        <v>2415</v>
      </c>
      <c r="C1274" s="303" t="s">
        <v>2416</v>
      </c>
      <c r="D1274" s="303" t="s">
        <v>1920</v>
      </c>
      <c r="E1274" s="304" t="s">
        <v>5509</v>
      </c>
      <c r="F1274" s="304" t="s">
        <v>5443</v>
      </c>
      <c r="G1274" s="304" t="s">
        <v>597</v>
      </c>
      <c r="H1274" s="304" t="s">
        <v>598</v>
      </c>
      <c r="I1274" s="303" t="s">
        <v>599</v>
      </c>
      <c r="J1274" s="305" t="s">
        <v>5444</v>
      </c>
      <c r="K1274" s="306">
        <v>361443.49</v>
      </c>
      <c r="L1274" s="268" t="s">
        <v>563</v>
      </c>
      <c r="M1274" s="268"/>
      <c r="N1274" s="268"/>
      <c r="O1274" s="268"/>
      <c r="P1274" s="270"/>
      <c r="Q1274" s="270"/>
      <c r="R1274" s="270"/>
      <c r="S1274" s="271"/>
      <c r="T1274" s="270" t="s">
        <v>600</v>
      </c>
      <c r="U1274" s="272" t="s">
        <v>5444</v>
      </c>
      <c r="V1274" s="268" t="s">
        <v>602</v>
      </c>
      <c r="W1274" s="272"/>
      <c r="X1274" s="273">
        <v>361443.49</v>
      </c>
      <c r="Y1274" s="273">
        <v>361443.49</v>
      </c>
      <c r="Z1274" s="273">
        <v>0</v>
      </c>
      <c r="AA1274" s="273">
        <v>0</v>
      </c>
      <c r="AB1274" s="274">
        <v>361443.49</v>
      </c>
      <c r="AC1274" s="274">
        <v>0</v>
      </c>
      <c r="AD1274" s="269"/>
      <c r="AE1274" s="269" t="s">
        <v>5445</v>
      </c>
      <c r="AF1274"/>
      <c r="AG1274"/>
      <c r="AH1274"/>
      <c r="AI1274"/>
    </row>
    <row r="1275" spans="1:35" ht="33.75" x14ac:dyDescent="0.25">
      <c r="A1275" s="303" t="s">
        <v>5231</v>
      </c>
      <c r="B1275" s="303" t="s">
        <v>2415</v>
      </c>
      <c r="C1275" s="303" t="s">
        <v>2416</v>
      </c>
      <c r="D1275" s="303" t="s">
        <v>1920</v>
      </c>
      <c r="E1275" s="304" t="s">
        <v>5510</v>
      </c>
      <c r="F1275" s="304" t="s">
        <v>5443</v>
      </c>
      <c r="G1275" s="304" t="s">
        <v>597</v>
      </c>
      <c r="H1275" s="304" t="s">
        <v>598</v>
      </c>
      <c r="I1275" s="303" t="s">
        <v>599</v>
      </c>
      <c r="J1275" s="305" t="s">
        <v>5444</v>
      </c>
      <c r="K1275" s="306">
        <v>361443.49</v>
      </c>
      <c r="L1275" s="268" t="s">
        <v>563</v>
      </c>
      <c r="M1275" s="268"/>
      <c r="N1275" s="268"/>
      <c r="O1275" s="268"/>
      <c r="P1275" s="270"/>
      <c r="Q1275" s="270"/>
      <c r="R1275" s="270"/>
      <c r="S1275" s="271"/>
      <c r="T1275" s="270" t="s">
        <v>600</v>
      </c>
      <c r="U1275" s="272" t="s">
        <v>5444</v>
      </c>
      <c r="V1275" s="268" t="s">
        <v>602</v>
      </c>
      <c r="W1275" s="272"/>
      <c r="X1275" s="273">
        <v>361443.49</v>
      </c>
      <c r="Y1275" s="273">
        <v>361443.49</v>
      </c>
      <c r="Z1275" s="273">
        <v>0</v>
      </c>
      <c r="AA1275" s="273">
        <v>0</v>
      </c>
      <c r="AB1275" s="274">
        <v>361443.49</v>
      </c>
      <c r="AC1275" s="274">
        <v>0</v>
      </c>
      <c r="AD1275" s="269"/>
      <c r="AE1275" s="269" t="s">
        <v>5445</v>
      </c>
      <c r="AF1275"/>
      <c r="AG1275"/>
      <c r="AH1275"/>
      <c r="AI1275"/>
    </row>
    <row r="1276" spans="1:35" ht="33.75" x14ac:dyDescent="0.25">
      <c r="A1276" s="303" t="s">
        <v>5233</v>
      </c>
      <c r="B1276" s="303" t="s">
        <v>2415</v>
      </c>
      <c r="C1276" s="303" t="s">
        <v>2416</v>
      </c>
      <c r="D1276" s="303" t="s">
        <v>1920</v>
      </c>
      <c r="E1276" s="304" t="s">
        <v>5511</v>
      </c>
      <c r="F1276" s="304" t="s">
        <v>5443</v>
      </c>
      <c r="G1276" s="304" t="s">
        <v>597</v>
      </c>
      <c r="H1276" s="304" t="s">
        <v>598</v>
      </c>
      <c r="I1276" s="303" t="s">
        <v>599</v>
      </c>
      <c r="J1276" s="305" t="s">
        <v>5444</v>
      </c>
      <c r="K1276" s="306">
        <v>361443.49</v>
      </c>
      <c r="L1276" s="268" t="s">
        <v>563</v>
      </c>
      <c r="M1276" s="268"/>
      <c r="N1276" s="268"/>
      <c r="O1276" s="268"/>
      <c r="P1276" s="270"/>
      <c r="Q1276" s="270"/>
      <c r="R1276" s="270"/>
      <c r="S1276" s="271"/>
      <c r="T1276" s="270" t="s">
        <v>600</v>
      </c>
      <c r="U1276" s="272" t="s">
        <v>5444</v>
      </c>
      <c r="V1276" s="268" t="s">
        <v>602</v>
      </c>
      <c r="W1276" s="272"/>
      <c r="X1276" s="273">
        <v>361443.49</v>
      </c>
      <c r="Y1276" s="273">
        <v>361443.49</v>
      </c>
      <c r="Z1276" s="273">
        <v>0</v>
      </c>
      <c r="AA1276" s="273">
        <v>0</v>
      </c>
      <c r="AB1276" s="274">
        <v>361443.49</v>
      </c>
      <c r="AC1276" s="274">
        <v>0</v>
      </c>
      <c r="AD1276" s="269"/>
      <c r="AE1276" s="269" t="s">
        <v>5445</v>
      </c>
      <c r="AF1276"/>
      <c r="AG1276"/>
      <c r="AH1276"/>
      <c r="AI1276"/>
    </row>
    <row r="1277" spans="1:35" ht="33.75" x14ac:dyDescent="0.25">
      <c r="A1277" s="303" t="s">
        <v>5235</v>
      </c>
      <c r="B1277" s="303" t="s">
        <v>2415</v>
      </c>
      <c r="C1277" s="303" t="s">
        <v>2416</v>
      </c>
      <c r="D1277" s="303" t="s">
        <v>1920</v>
      </c>
      <c r="E1277" s="304" t="s">
        <v>5512</v>
      </c>
      <c r="F1277" s="304" t="s">
        <v>5443</v>
      </c>
      <c r="G1277" s="304" t="s">
        <v>597</v>
      </c>
      <c r="H1277" s="304" t="s">
        <v>598</v>
      </c>
      <c r="I1277" s="303" t="s">
        <v>599</v>
      </c>
      <c r="J1277" s="305" t="s">
        <v>5444</v>
      </c>
      <c r="K1277" s="306">
        <v>361443.49</v>
      </c>
      <c r="L1277" s="268" t="s">
        <v>563</v>
      </c>
      <c r="M1277" s="268"/>
      <c r="N1277" s="268"/>
      <c r="O1277" s="268"/>
      <c r="P1277" s="270"/>
      <c r="Q1277" s="270"/>
      <c r="R1277" s="270"/>
      <c r="S1277" s="271"/>
      <c r="T1277" s="270" t="s">
        <v>600</v>
      </c>
      <c r="U1277" s="272" t="s">
        <v>5444</v>
      </c>
      <c r="V1277" s="268" t="s">
        <v>602</v>
      </c>
      <c r="W1277" s="272"/>
      <c r="X1277" s="273">
        <v>361443.49</v>
      </c>
      <c r="Y1277" s="273">
        <v>361443.49</v>
      </c>
      <c r="Z1277" s="273">
        <v>0</v>
      </c>
      <c r="AA1277" s="273">
        <v>0</v>
      </c>
      <c r="AB1277" s="274">
        <v>361443.49</v>
      </c>
      <c r="AC1277" s="274">
        <v>0</v>
      </c>
      <c r="AD1277" s="269"/>
      <c r="AE1277" s="269" t="s">
        <v>5445</v>
      </c>
      <c r="AF1277"/>
      <c r="AG1277"/>
      <c r="AH1277"/>
      <c r="AI1277"/>
    </row>
    <row r="1278" spans="1:35" ht="33.75" x14ac:dyDescent="0.25">
      <c r="A1278" s="303" t="s">
        <v>5237</v>
      </c>
      <c r="B1278" s="303" t="s">
        <v>2415</v>
      </c>
      <c r="C1278" s="303" t="s">
        <v>2416</v>
      </c>
      <c r="D1278" s="303" t="s">
        <v>1920</v>
      </c>
      <c r="E1278" s="304" t="s">
        <v>5513</v>
      </c>
      <c r="F1278" s="304" t="s">
        <v>5443</v>
      </c>
      <c r="G1278" s="304" t="s">
        <v>597</v>
      </c>
      <c r="H1278" s="304" t="s">
        <v>598</v>
      </c>
      <c r="I1278" s="303" t="s">
        <v>599</v>
      </c>
      <c r="J1278" s="305" t="s">
        <v>5444</v>
      </c>
      <c r="K1278" s="306">
        <v>361443.49</v>
      </c>
      <c r="L1278" s="268" t="s">
        <v>563</v>
      </c>
      <c r="M1278" s="268"/>
      <c r="N1278" s="268"/>
      <c r="O1278" s="268"/>
      <c r="P1278" s="270"/>
      <c r="Q1278" s="270"/>
      <c r="R1278" s="270"/>
      <c r="S1278" s="271"/>
      <c r="T1278" s="270" t="s">
        <v>600</v>
      </c>
      <c r="U1278" s="272" t="s">
        <v>5444</v>
      </c>
      <c r="V1278" s="268" t="s">
        <v>602</v>
      </c>
      <c r="W1278" s="272"/>
      <c r="X1278" s="273">
        <v>361443.49</v>
      </c>
      <c r="Y1278" s="273">
        <v>361443.49</v>
      </c>
      <c r="Z1278" s="273">
        <v>0</v>
      </c>
      <c r="AA1278" s="273">
        <v>0</v>
      </c>
      <c r="AB1278" s="274">
        <v>361443.49</v>
      </c>
      <c r="AC1278" s="274">
        <v>0</v>
      </c>
      <c r="AD1278" s="269"/>
      <c r="AE1278" s="269" t="s">
        <v>5445</v>
      </c>
      <c r="AF1278"/>
      <c r="AG1278"/>
      <c r="AH1278"/>
      <c r="AI1278"/>
    </row>
    <row r="1279" spans="1:35" ht="33.75" x14ac:dyDescent="0.25">
      <c r="A1279" s="303" t="s">
        <v>5239</v>
      </c>
      <c r="B1279" s="303" t="s">
        <v>2415</v>
      </c>
      <c r="C1279" s="303" t="s">
        <v>2416</v>
      </c>
      <c r="D1279" s="303" t="s">
        <v>1920</v>
      </c>
      <c r="E1279" s="304" t="s">
        <v>5514</v>
      </c>
      <c r="F1279" s="304" t="s">
        <v>5443</v>
      </c>
      <c r="G1279" s="304" t="s">
        <v>597</v>
      </c>
      <c r="H1279" s="304" t="s">
        <v>598</v>
      </c>
      <c r="I1279" s="303" t="s">
        <v>599</v>
      </c>
      <c r="J1279" s="305" t="s">
        <v>5444</v>
      </c>
      <c r="K1279" s="306">
        <v>361443.49</v>
      </c>
      <c r="L1279" s="268" t="s">
        <v>563</v>
      </c>
      <c r="M1279" s="268"/>
      <c r="N1279" s="268"/>
      <c r="O1279" s="268"/>
      <c r="P1279" s="270"/>
      <c r="Q1279" s="270"/>
      <c r="R1279" s="270"/>
      <c r="S1279" s="271"/>
      <c r="T1279" s="270" t="s">
        <v>600</v>
      </c>
      <c r="U1279" s="272" t="s">
        <v>5444</v>
      </c>
      <c r="V1279" s="268" t="s">
        <v>602</v>
      </c>
      <c r="W1279" s="272"/>
      <c r="X1279" s="273">
        <v>361443.49</v>
      </c>
      <c r="Y1279" s="273">
        <v>361443.49</v>
      </c>
      <c r="Z1279" s="273">
        <v>0</v>
      </c>
      <c r="AA1279" s="273">
        <v>0</v>
      </c>
      <c r="AB1279" s="274">
        <v>361443.49</v>
      </c>
      <c r="AC1279" s="274">
        <v>0</v>
      </c>
      <c r="AD1279" s="269"/>
      <c r="AE1279" s="269" t="s">
        <v>5445</v>
      </c>
      <c r="AF1279"/>
      <c r="AG1279"/>
      <c r="AH1279"/>
      <c r="AI1279"/>
    </row>
    <row r="1280" spans="1:35" ht="33.75" x14ac:dyDescent="0.25">
      <c r="A1280" s="303" t="s">
        <v>5241</v>
      </c>
      <c r="B1280" s="303" t="s">
        <v>2415</v>
      </c>
      <c r="C1280" s="303" t="s">
        <v>2416</v>
      </c>
      <c r="D1280" s="303" t="s">
        <v>1920</v>
      </c>
      <c r="E1280" s="304" t="s">
        <v>5515</v>
      </c>
      <c r="F1280" s="304" t="s">
        <v>5443</v>
      </c>
      <c r="G1280" s="304" t="s">
        <v>597</v>
      </c>
      <c r="H1280" s="304" t="s">
        <v>598</v>
      </c>
      <c r="I1280" s="303" t="s">
        <v>599</v>
      </c>
      <c r="J1280" s="305" t="s">
        <v>5444</v>
      </c>
      <c r="K1280" s="306">
        <v>361443.49</v>
      </c>
      <c r="L1280" s="268" t="s">
        <v>563</v>
      </c>
      <c r="M1280" s="268"/>
      <c r="N1280" s="268"/>
      <c r="O1280" s="268"/>
      <c r="P1280" s="270"/>
      <c r="Q1280" s="270"/>
      <c r="R1280" s="270"/>
      <c r="S1280" s="271"/>
      <c r="T1280" s="270" t="s">
        <v>600</v>
      </c>
      <c r="U1280" s="272" t="s">
        <v>5444</v>
      </c>
      <c r="V1280" s="268" t="s">
        <v>602</v>
      </c>
      <c r="W1280" s="272"/>
      <c r="X1280" s="273">
        <v>361443.49</v>
      </c>
      <c r="Y1280" s="273">
        <v>361443.49</v>
      </c>
      <c r="Z1280" s="273">
        <v>0</v>
      </c>
      <c r="AA1280" s="273">
        <v>0</v>
      </c>
      <c r="AB1280" s="274">
        <v>361443.49</v>
      </c>
      <c r="AC1280" s="274">
        <v>0</v>
      </c>
      <c r="AD1280" s="269"/>
      <c r="AE1280" s="269" t="s">
        <v>5445</v>
      </c>
      <c r="AF1280"/>
      <c r="AG1280"/>
      <c r="AH1280"/>
      <c r="AI1280"/>
    </row>
    <row r="1281" spans="1:35" ht="33.75" x14ac:dyDescent="0.25">
      <c r="A1281" s="303" t="s">
        <v>5243</v>
      </c>
      <c r="B1281" s="303" t="s">
        <v>2415</v>
      </c>
      <c r="C1281" s="303" t="s">
        <v>2416</v>
      </c>
      <c r="D1281" s="303" t="s">
        <v>1920</v>
      </c>
      <c r="E1281" s="304" t="s">
        <v>5516</v>
      </c>
      <c r="F1281" s="304" t="s">
        <v>5443</v>
      </c>
      <c r="G1281" s="304" t="s">
        <v>597</v>
      </c>
      <c r="H1281" s="304" t="s">
        <v>598</v>
      </c>
      <c r="I1281" s="303" t="s">
        <v>599</v>
      </c>
      <c r="J1281" s="305" t="s">
        <v>5444</v>
      </c>
      <c r="K1281" s="306">
        <v>361443.49</v>
      </c>
      <c r="L1281" s="268" t="s">
        <v>563</v>
      </c>
      <c r="M1281" s="268"/>
      <c r="N1281" s="268"/>
      <c r="O1281" s="268"/>
      <c r="P1281" s="270"/>
      <c r="Q1281" s="270"/>
      <c r="R1281" s="270"/>
      <c r="S1281" s="271"/>
      <c r="T1281" s="270" t="s">
        <v>600</v>
      </c>
      <c r="U1281" s="272" t="s">
        <v>5444</v>
      </c>
      <c r="V1281" s="268" t="s">
        <v>602</v>
      </c>
      <c r="W1281" s="272"/>
      <c r="X1281" s="273">
        <v>361443.49</v>
      </c>
      <c r="Y1281" s="273">
        <v>361443.49</v>
      </c>
      <c r="Z1281" s="273">
        <v>0</v>
      </c>
      <c r="AA1281" s="273">
        <v>0</v>
      </c>
      <c r="AB1281" s="274">
        <v>361443.49</v>
      </c>
      <c r="AC1281" s="274">
        <v>0</v>
      </c>
      <c r="AD1281" s="269"/>
      <c r="AE1281" s="269" t="s">
        <v>5445</v>
      </c>
      <c r="AF1281"/>
      <c r="AG1281"/>
      <c r="AH1281"/>
      <c r="AI1281"/>
    </row>
    <row r="1282" spans="1:35" ht="33.75" x14ac:dyDescent="0.25">
      <c r="A1282" s="303" t="s">
        <v>5245</v>
      </c>
      <c r="B1282" s="303" t="s">
        <v>2415</v>
      </c>
      <c r="C1282" s="303" t="s">
        <v>2416</v>
      </c>
      <c r="D1282" s="303" t="s">
        <v>1920</v>
      </c>
      <c r="E1282" s="304" t="s">
        <v>5517</v>
      </c>
      <c r="F1282" s="304" t="s">
        <v>5443</v>
      </c>
      <c r="G1282" s="304" t="s">
        <v>597</v>
      </c>
      <c r="H1282" s="304" t="s">
        <v>598</v>
      </c>
      <c r="I1282" s="303" t="s">
        <v>599</v>
      </c>
      <c r="J1282" s="305" t="s">
        <v>5444</v>
      </c>
      <c r="K1282" s="306">
        <v>361443.49</v>
      </c>
      <c r="L1282" s="268" t="s">
        <v>563</v>
      </c>
      <c r="M1282" s="268"/>
      <c r="N1282" s="268"/>
      <c r="O1282" s="268"/>
      <c r="P1282" s="270"/>
      <c r="Q1282" s="270"/>
      <c r="R1282" s="270"/>
      <c r="S1282" s="271"/>
      <c r="T1282" s="270" t="s">
        <v>600</v>
      </c>
      <c r="U1282" s="272" t="s">
        <v>5444</v>
      </c>
      <c r="V1282" s="268" t="s">
        <v>602</v>
      </c>
      <c r="W1282" s="272"/>
      <c r="X1282" s="273">
        <v>361443.49</v>
      </c>
      <c r="Y1282" s="273">
        <v>361443.49</v>
      </c>
      <c r="Z1282" s="273">
        <v>0</v>
      </c>
      <c r="AA1282" s="273">
        <v>0</v>
      </c>
      <c r="AB1282" s="274">
        <v>361443.49</v>
      </c>
      <c r="AC1282" s="274">
        <v>0</v>
      </c>
      <c r="AD1282" s="269"/>
      <c r="AE1282" s="269" t="s">
        <v>5445</v>
      </c>
      <c r="AF1282"/>
      <c r="AG1282"/>
      <c r="AH1282"/>
      <c r="AI1282"/>
    </row>
    <row r="1283" spans="1:35" ht="33.75" x14ac:dyDescent="0.25">
      <c r="A1283" s="303" t="s">
        <v>5247</v>
      </c>
      <c r="B1283" s="303" t="s">
        <v>2415</v>
      </c>
      <c r="C1283" s="303" t="s">
        <v>2416</v>
      </c>
      <c r="D1283" s="303" t="s">
        <v>1920</v>
      </c>
      <c r="E1283" s="304" t="s">
        <v>5518</v>
      </c>
      <c r="F1283" s="304" t="s">
        <v>5443</v>
      </c>
      <c r="G1283" s="304" t="s">
        <v>597</v>
      </c>
      <c r="H1283" s="304" t="s">
        <v>598</v>
      </c>
      <c r="I1283" s="303" t="s">
        <v>599</v>
      </c>
      <c r="J1283" s="305" t="s">
        <v>5444</v>
      </c>
      <c r="K1283" s="306">
        <v>361443.49</v>
      </c>
      <c r="L1283" s="268" t="s">
        <v>563</v>
      </c>
      <c r="M1283" s="268"/>
      <c r="N1283" s="268"/>
      <c r="O1283" s="268"/>
      <c r="P1283" s="270"/>
      <c r="Q1283" s="270"/>
      <c r="R1283" s="270"/>
      <c r="S1283" s="271"/>
      <c r="T1283" s="270" t="s">
        <v>600</v>
      </c>
      <c r="U1283" s="272" t="s">
        <v>5444</v>
      </c>
      <c r="V1283" s="268" t="s">
        <v>602</v>
      </c>
      <c r="W1283" s="272"/>
      <c r="X1283" s="273">
        <v>361443.49</v>
      </c>
      <c r="Y1283" s="273">
        <v>361443.49</v>
      </c>
      <c r="Z1283" s="273">
        <v>0</v>
      </c>
      <c r="AA1283" s="273">
        <v>0</v>
      </c>
      <c r="AB1283" s="274">
        <v>361443.49</v>
      </c>
      <c r="AC1283" s="274">
        <v>0</v>
      </c>
      <c r="AD1283" s="269"/>
      <c r="AE1283" s="269" t="s">
        <v>5445</v>
      </c>
      <c r="AF1283"/>
      <c r="AG1283"/>
      <c r="AH1283"/>
      <c r="AI1283"/>
    </row>
    <row r="1284" spans="1:35" ht="33.75" x14ac:dyDescent="0.25">
      <c r="A1284" s="303" t="s">
        <v>5249</v>
      </c>
      <c r="B1284" s="303" t="s">
        <v>2415</v>
      </c>
      <c r="C1284" s="303" t="s">
        <v>2416</v>
      </c>
      <c r="D1284" s="303" t="s">
        <v>1920</v>
      </c>
      <c r="E1284" s="304" t="s">
        <v>5519</v>
      </c>
      <c r="F1284" s="304" t="s">
        <v>5443</v>
      </c>
      <c r="G1284" s="304" t="s">
        <v>597</v>
      </c>
      <c r="H1284" s="304" t="s">
        <v>598</v>
      </c>
      <c r="I1284" s="303" t="s">
        <v>599</v>
      </c>
      <c r="J1284" s="305" t="s">
        <v>5444</v>
      </c>
      <c r="K1284" s="306">
        <v>361443.49</v>
      </c>
      <c r="L1284" s="268" t="s">
        <v>563</v>
      </c>
      <c r="M1284" s="268"/>
      <c r="N1284" s="268"/>
      <c r="O1284" s="268"/>
      <c r="P1284" s="270"/>
      <c r="Q1284" s="270"/>
      <c r="R1284" s="270"/>
      <c r="S1284" s="271"/>
      <c r="T1284" s="270" t="s">
        <v>600</v>
      </c>
      <c r="U1284" s="272" t="s">
        <v>5444</v>
      </c>
      <c r="V1284" s="268" t="s">
        <v>602</v>
      </c>
      <c r="W1284" s="272"/>
      <c r="X1284" s="273">
        <v>361443.49</v>
      </c>
      <c r="Y1284" s="273">
        <v>361443.49</v>
      </c>
      <c r="Z1284" s="273">
        <v>0</v>
      </c>
      <c r="AA1284" s="273">
        <v>0</v>
      </c>
      <c r="AB1284" s="274">
        <v>361443.49</v>
      </c>
      <c r="AC1284" s="274">
        <v>0</v>
      </c>
      <c r="AD1284" s="269"/>
      <c r="AE1284" s="269" t="s">
        <v>5445</v>
      </c>
      <c r="AF1284"/>
      <c r="AG1284"/>
      <c r="AH1284"/>
      <c r="AI1284"/>
    </row>
    <row r="1285" spans="1:35" ht="33.75" x14ac:dyDescent="0.25">
      <c r="A1285" s="303" t="s">
        <v>5251</v>
      </c>
      <c r="B1285" s="303" t="s">
        <v>2415</v>
      </c>
      <c r="C1285" s="303" t="s">
        <v>2416</v>
      </c>
      <c r="D1285" s="303" t="s">
        <v>1920</v>
      </c>
      <c r="E1285" s="304" t="s">
        <v>5520</v>
      </c>
      <c r="F1285" s="304" t="s">
        <v>5443</v>
      </c>
      <c r="G1285" s="304" t="s">
        <v>597</v>
      </c>
      <c r="H1285" s="304" t="s">
        <v>598</v>
      </c>
      <c r="I1285" s="303" t="s">
        <v>599</v>
      </c>
      <c r="J1285" s="305" t="s">
        <v>5444</v>
      </c>
      <c r="K1285" s="306">
        <v>361443.49</v>
      </c>
      <c r="L1285" s="268" t="s">
        <v>563</v>
      </c>
      <c r="M1285" s="268"/>
      <c r="N1285" s="268"/>
      <c r="O1285" s="268"/>
      <c r="P1285" s="270"/>
      <c r="Q1285" s="270"/>
      <c r="R1285" s="270"/>
      <c r="S1285" s="271"/>
      <c r="T1285" s="270" t="s">
        <v>600</v>
      </c>
      <c r="U1285" s="272" t="s">
        <v>5444</v>
      </c>
      <c r="V1285" s="268" t="s">
        <v>602</v>
      </c>
      <c r="W1285" s="272"/>
      <c r="X1285" s="273">
        <v>361443.49</v>
      </c>
      <c r="Y1285" s="273">
        <v>361443.49</v>
      </c>
      <c r="Z1285" s="273">
        <v>0</v>
      </c>
      <c r="AA1285" s="273">
        <v>0</v>
      </c>
      <c r="AB1285" s="274">
        <v>361443.49</v>
      </c>
      <c r="AC1285" s="274">
        <v>0</v>
      </c>
      <c r="AD1285" s="269"/>
      <c r="AE1285" s="269" t="s">
        <v>5445</v>
      </c>
      <c r="AF1285"/>
      <c r="AG1285"/>
      <c r="AH1285"/>
      <c r="AI1285"/>
    </row>
    <row r="1286" spans="1:35" ht="33.75" x14ac:dyDescent="0.25">
      <c r="A1286" s="303" t="s">
        <v>5253</v>
      </c>
      <c r="B1286" s="303" t="s">
        <v>2415</v>
      </c>
      <c r="C1286" s="303" t="s">
        <v>2416</v>
      </c>
      <c r="D1286" s="303" t="s">
        <v>1920</v>
      </c>
      <c r="E1286" s="304" t="s">
        <v>5521</v>
      </c>
      <c r="F1286" s="304" t="s">
        <v>5443</v>
      </c>
      <c r="G1286" s="304" t="s">
        <v>597</v>
      </c>
      <c r="H1286" s="304" t="s">
        <v>598</v>
      </c>
      <c r="I1286" s="303" t="s">
        <v>599</v>
      </c>
      <c r="J1286" s="305" t="s">
        <v>5444</v>
      </c>
      <c r="K1286" s="306">
        <v>361443.49</v>
      </c>
      <c r="L1286" s="268" t="s">
        <v>563</v>
      </c>
      <c r="M1286" s="268"/>
      <c r="N1286" s="268"/>
      <c r="O1286" s="268"/>
      <c r="P1286" s="270"/>
      <c r="Q1286" s="270"/>
      <c r="R1286" s="270"/>
      <c r="S1286" s="271"/>
      <c r="T1286" s="270" t="s">
        <v>600</v>
      </c>
      <c r="U1286" s="272" t="s">
        <v>5444</v>
      </c>
      <c r="V1286" s="268" t="s">
        <v>602</v>
      </c>
      <c r="W1286" s="272"/>
      <c r="X1286" s="273">
        <v>361443.49</v>
      </c>
      <c r="Y1286" s="273">
        <v>361443.49</v>
      </c>
      <c r="Z1286" s="273">
        <v>0</v>
      </c>
      <c r="AA1286" s="273">
        <v>0</v>
      </c>
      <c r="AB1286" s="274">
        <v>361443.49</v>
      </c>
      <c r="AC1286" s="274">
        <v>0</v>
      </c>
      <c r="AD1286" s="269"/>
      <c r="AE1286" s="269" t="s">
        <v>5445</v>
      </c>
      <c r="AF1286"/>
      <c r="AG1286"/>
      <c r="AH1286"/>
      <c r="AI1286"/>
    </row>
    <row r="1287" spans="1:35" ht="33.75" x14ac:dyDescent="0.25">
      <c r="A1287" s="303" t="s">
        <v>5255</v>
      </c>
      <c r="B1287" s="303" t="s">
        <v>2415</v>
      </c>
      <c r="C1287" s="303" t="s">
        <v>2416</v>
      </c>
      <c r="D1287" s="303" t="s">
        <v>1920</v>
      </c>
      <c r="E1287" s="304" t="s">
        <v>5522</v>
      </c>
      <c r="F1287" s="304" t="s">
        <v>5443</v>
      </c>
      <c r="G1287" s="304" t="s">
        <v>597</v>
      </c>
      <c r="H1287" s="304" t="s">
        <v>598</v>
      </c>
      <c r="I1287" s="303" t="s">
        <v>599</v>
      </c>
      <c r="J1287" s="305" t="s">
        <v>5444</v>
      </c>
      <c r="K1287" s="306">
        <v>361443.49</v>
      </c>
      <c r="L1287" s="268" t="s">
        <v>563</v>
      </c>
      <c r="M1287" s="268"/>
      <c r="N1287" s="268"/>
      <c r="O1287" s="268"/>
      <c r="P1287" s="270"/>
      <c r="Q1287" s="270"/>
      <c r="R1287" s="270"/>
      <c r="S1287" s="271"/>
      <c r="T1287" s="270" t="s">
        <v>600</v>
      </c>
      <c r="U1287" s="272" t="s">
        <v>5444</v>
      </c>
      <c r="V1287" s="268" t="s">
        <v>602</v>
      </c>
      <c r="W1287" s="272"/>
      <c r="X1287" s="273">
        <v>361443.49</v>
      </c>
      <c r="Y1287" s="273">
        <v>361443.49</v>
      </c>
      <c r="Z1287" s="273">
        <v>0</v>
      </c>
      <c r="AA1287" s="273">
        <v>0</v>
      </c>
      <c r="AB1287" s="274">
        <v>361443.49</v>
      </c>
      <c r="AC1287" s="274">
        <v>0</v>
      </c>
      <c r="AD1287" s="269"/>
      <c r="AE1287" s="269" t="s">
        <v>5445</v>
      </c>
      <c r="AF1287"/>
      <c r="AG1287"/>
      <c r="AH1287"/>
      <c r="AI1287"/>
    </row>
    <row r="1288" spans="1:35" ht="33.75" x14ac:dyDescent="0.25">
      <c r="A1288" s="303" t="s">
        <v>5257</v>
      </c>
      <c r="B1288" s="303" t="s">
        <v>2415</v>
      </c>
      <c r="C1288" s="303" t="s">
        <v>2416</v>
      </c>
      <c r="D1288" s="303" t="s">
        <v>1920</v>
      </c>
      <c r="E1288" s="304" t="s">
        <v>5523</v>
      </c>
      <c r="F1288" s="304" t="s">
        <v>5443</v>
      </c>
      <c r="G1288" s="304" t="s">
        <v>597</v>
      </c>
      <c r="H1288" s="304" t="s">
        <v>598</v>
      </c>
      <c r="I1288" s="303" t="s">
        <v>599</v>
      </c>
      <c r="J1288" s="305" t="s">
        <v>5444</v>
      </c>
      <c r="K1288" s="306">
        <v>361443.49</v>
      </c>
      <c r="L1288" s="268" t="s">
        <v>563</v>
      </c>
      <c r="M1288" s="268"/>
      <c r="N1288" s="268"/>
      <c r="O1288" s="268"/>
      <c r="P1288" s="270"/>
      <c r="Q1288" s="270"/>
      <c r="R1288" s="270"/>
      <c r="S1288" s="271"/>
      <c r="T1288" s="270" t="s">
        <v>600</v>
      </c>
      <c r="U1288" s="272" t="s">
        <v>5444</v>
      </c>
      <c r="V1288" s="268" t="s">
        <v>602</v>
      </c>
      <c r="W1288" s="272"/>
      <c r="X1288" s="273">
        <v>361443.49</v>
      </c>
      <c r="Y1288" s="273">
        <v>361443.49</v>
      </c>
      <c r="Z1288" s="273">
        <v>0</v>
      </c>
      <c r="AA1288" s="273">
        <v>0</v>
      </c>
      <c r="AB1288" s="274">
        <v>361443.49</v>
      </c>
      <c r="AC1288" s="274">
        <v>0</v>
      </c>
      <c r="AD1288" s="269"/>
      <c r="AE1288" s="269" t="s">
        <v>5445</v>
      </c>
      <c r="AF1288"/>
      <c r="AG1288"/>
      <c r="AH1288"/>
      <c r="AI1288"/>
    </row>
    <row r="1289" spans="1:35" ht="33.75" x14ac:dyDescent="0.25">
      <c r="A1289" s="303" t="s">
        <v>5259</v>
      </c>
      <c r="B1289" s="303" t="s">
        <v>2415</v>
      </c>
      <c r="C1289" s="303" t="s">
        <v>2416</v>
      </c>
      <c r="D1289" s="303" t="s">
        <v>1920</v>
      </c>
      <c r="E1289" s="304" t="s">
        <v>5524</v>
      </c>
      <c r="F1289" s="304" t="s">
        <v>5443</v>
      </c>
      <c r="G1289" s="304" t="s">
        <v>597</v>
      </c>
      <c r="H1289" s="304" t="s">
        <v>598</v>
      </c>
      <c r="I1289" s="303" t="s">
        <v>599</v>
      </c>
      <c r="J1289" s="305" t="s">
        <v>5444</v>
      </c>
      <c r="K1289" s="306">
        <v>361443.49</v>
      </c>
      <c r="L1289" s="268" t="s">
        <v>563</v>
      </c>
      <c r="M1289" s="268"/>
      <c r="N1289" s="268"/>
      <c r="O1289" s="268"/>
      <c r="P1289" s="270"/>
      <c r="Q1289" s="270"/>
      <c r="R1289" s="270"/>
      <c r="S1289" s="271"/>
      <c r="T1289" s="270" t="s">
        <v>600</v>
      </c>
      <c r="U1289" s="272" t="s">
        <v>5444</v>
      </c>
      <c r="V1289" s="268" t="s">
        <v>602</v>
      </c>
      <c r="W1289" s="272"/>
      <c r="X1289" s="273">
        <v>361443.49</v>
      </c>
      <c r="Y1289" s="273">
        <v>361443.49</v>
      </c>
      <c r="Z1289" s="273">
        <v>0</v>
      </c>
      <c r="AA1289" s="273">
        <v>0</v>
      </c>
      <c r="AB1289" s="274">
        <v>361443.49</v>
      </c>
      <c r="AC1289" s="274">
        <v>0</v>
      </c>
      <c r="AD1289" s="269"/>
      <c r="AE1289" s="269" t="s">
        <v>5445</v>
      </c>
      <c r="AF1289"/>
      <c r="AG1289"/>
      <c r="AH1289"/>
      <c r="AI1289"/>
    </row>
    <row r="1290" spans="1:35" ht="33.75" x14ac:dyDescent="0.25">
      <c r="A1290" s="303" t="s">
        <v>5261</v>
      </c>
      <c r="B1290" s="303" t="s">
        <v>2415</v>
      </c>
      <c r="C1290" s="303" t="s">
        <v>2416</v>
      </c>
      <c r="D1290" s="303" t="s">
        <v>1920</v>
      </c>
      <c r="E1290" s="304" t="s">
        <v>5525</v>
      </c>
      <c r="F1290" s="304" t="s">
        <v>5443</v>
      </c>
      <c r="G1290" s="304" t="s">
        <v>597</v>
      </c>
      <c r="H1290" s="304" t="s">
        <v>598</v>
      </c>
      <c r="I1290" s="303" t="s">
        <v>599</v>
      </c>
      <c r="J1290" s="305" t="s">
        <v>5444</v>
      </c>
      <c r="K1290" s="306">
        <v>361443.49</v>
      </c>
      <c r="L1290" s="268" t="s">
        <v>563</v>
      </c>
      <c r="M1290" s="268"/>
      <c r="N1290" s="268"/>
      <c r="O1290" s="268"/>
      <c r="P1290" s="270"/>
      <c r="Q1290" s="270"/>
      <c r="R1290" s="270"/>
      <c r="S1290" s="271"/>
      <c r="T1290" s="270" t="s">
        <v>600</v>
      </c>
      <c r="U1290" s="272" t="s">
        <v>5444</v>
      </c>
      <c r="V1290" s="268" t="s">
        <v>602</v>
      </c>
      <c r="W1290" s="272"/>
      <c r="X1290" s="273">
        <v>361443.49</v>
      </c>
      <c r="Y1290" s="273">
        <v>361443.49</v>
      </c>
      <c r="Z1290" s="273">
        <v>0</v>
      </c>
      <c r="AA1290" s="273">
        <v>0</v>
      </c>
      <c r="AB1290" s="274">
        <v>361443.49</v>
      </c>
      <c r="AC1290" s="274">
        <v>0</v>
      </c>
      <c r="AD1290" s="269"/>
      <c r="AE1290" s="269" t="s">
        <v>5445</v>
      </c>
      <c r="AF1290"/>
      <c r="AG1290"/>
      <c r="AH1290"/>
      <c r="AI1290"/>
    </row>
    <row r="1291" spans="1:35" ht="33.75" x14ac:dyDescent="0.25">
      <c r="A1291" s="303" t="s">
        <v>5263</v>
      </c>
      <c r="B1291" s="303" t="s">
        <v>2415</v>
      </c>
      <c r="C1291" s="303" t="s">
        <v>2416</v>
      </c>
      <c r="D1291" s="303" t="s">
        <v>1920</v>
      </c>
      <c r="E1291" s="304" t="s">
        <v>5526</v>
      </c>
      <c r="F1291" s="304" t="s">
        <v>5443</v>
      </c>
      <c r="G1291" s="304" t="s">
        <v>597</v>
      </c>
      <c r="H1291" s="304" t="s">
        <v>598</v>
      </c>
      <c r="I1291" s="303" t="s">
        <v>599</v>
      </c>
      <c r="J1291" s="305" t="s">
        <v>5444</v>
      </c>
      <c r="K1291" s="306">
        <v>361443.49</v>
      </c>
      <c r="L1291" s="268" t="s">
        <v>563</v>
      </c>
      <c r="M1291" s="268"/>
      <c r="N1291" s="268"/>
      <c r="O1291" s="268"/>
      <c r="P1291" s="270"/>
      <c r="Q1291" s="270"/>
      <c r="R1291" s="270"/>
      <c r="S1291" s="271"/>
      <c r="T1291" s="270" t="s">
        <v>600</v>
      </c>
      <c r="U1291" s="272" t="s">
        <v>5444</v>
      </c>
      <c r="V1291" s="268" t="s">
        <v>602</v>
      </c>
      <c r="W1291" s="272"/>
      <c r="X1291" s="273">
        <v>361443.49</v>
      </c>
      <c r="Y1291" s="273">
        <v>361443.49</v>
      </c>
      <c r="Z1291" s="273">
        <v>0</v>
      </c>
      <c r="AA1291" s="273">
        <v>0</v>
      </c>
      <c r="AB1291" s="274">
        <v>361443.49</v>
      </c>
      <c r="AC1291" s="274">
        <v>0</v>
      </c>
      <c r="AD1291" s="269"/>
      <c r="AE1291" s="269" t="s">
        <v>5445</v>
      </c>
      <c r="AF1291"/>
      <c r="AG1291"/>
      <c r="AH1291"/>
      <c r="AI1291"/>
    </row>
    <row r="1292" spans="1:35" ht="33.75" x14ac:dyDescent="0.25">
      <c r="A1292" s="303" t="s">
        <v>5265</v>
      </c>
      <c r="B1292" s="303" t="s">
        <v>2415</v>
      </c>
      <c r="C1292" s="303" t="s">
        <v>2416</v>
      </c>
      <c r="D1292" s="303" t="s">
        <v>1920</v>
      </c>
      <c r="E1292" s="304" t="s">
        <v>5527</v>
      </c>
      <c r="F1292" s="304" t="s">
        <v>5443</v>
      </c>
      <c r="G1292" s="304" t="s">
        <v>597</v>
      </c>
      <c r="H1292" s="304" t="s">
        <v>598</v>
      </c>
      <c r="I1292" s="303" t="s">
        <v>599</v>
      </c>
      <c r="J1292" s="305" t="s">
        <v>5444</v>
      </c>
      <c r="K1292" s="306">
        <v>361443.49</v>
      </c>
      <c r="L1292" s="268" t="s">
        <v>563</v>
      </c>
      <c r="M1292" s="268"/>
      <c r="N1292" s="268"/>
      <c r="O1292" s="268"/>
      <c r="P1292" s="270"/>
      <c r="Q1292" s="270"/>
      <c r="R1292" s="270"/>
      <c r="S1292" s="271"/>
      <c r="T1292" s="270" t="s">
        <v>600</v>
      </c>
      <c r="U1292" s="272" t="s">
        <v>5444</v>
      </c>
      <c r="V1292" s="268" t="s">
        <v>602</v>
      </c>
      <c r="W1292" s="272"/>
      <c r="X1292" s="273">
        <v>361443.49</v>
      </c>
      <c r="Y1292" s="273">
        <v>361443.49</v>
      </c>
      <c r="Z1292" s="273">
        <v>0</v>
      </c>
      <c r="AA1292" s="273">
        <v>0</v>
      </c>
      <c r="AB1292" s="274">
        <v>361443.49</v>
      </c>
      <c r="AC1292" s="274">
        <v>0</v>
      </c>
      <c r="AD1292" s="269"/>
      <c r="AE1292" s="269" t="s">
        <v>5445</v>
      </c>
      <c r="AF1292"/>
      <c r="AG1292"/>
      <c r="AH1292"/>
      <c r="AI1292"/>
    </row>
    <row r="1293" spans="1:35" ht="33.75" x14ac:dyDescent="0.25">
      <c r="A1293" s="303" t="s">
        <v>5267</v>
      </c>
      <c r="B1293" s="303" t="s">
        <v>2415</v>
      </c>
      <c r="C1293" s="303" t="s">
        <v>2416</v>
      </c>
      <c r="D1293" s="303" t="s">
        <v>1920</v>
      </c>
      <c r="E1293" s="304" t="s">
        <v>5528</v>
      </c>
      <c r="F1293" s="304" t="s">
        <v>5443</v>
      </c>
      <c r="G1293" s="304" t="s">
        <v>597</v>
      </c>
      <c r="H1293" s="304" t="s">
        <v>598</v>
      </c>
      <c r="I1293" s="303" t="s">
        <v>599</v>
      </c>
      <c r="J1293" s="305" t="s">
        <v>5444</v>
      </c>
      <c r="K1293" s="306">
        <v>361443.49</v>
      </c>
      <c r="L1293" s="268" t="s">
        <v>563</v>
      </c>
      <c r="M1293" s="268"/>
      <c r="N1293" s="268"/>
      <c r="O1293" s="268"/>
      <c r="P1293" s="270"/>
      <c r="Q1293" s="270"/>
      <c r="R1293" s="270"/>
      <c r="S1293" s="271"/>
      <c r="T1293" s="270" t="s">
        <v>600</v>
      </c>
      <c r="U1293" s="272" t="s">
        <v>5444</v>
      </c>
      <c r="V1293" s="268" t="s">
        <v>602</v>
      </c>
      <c r="W1293" s="272"/>
      <c r="X1293" s="273">
        <v>361443.49</v>
      </c>
      <c r="Y1293" s="273">
        <v>361443.49</v>
      </c>
      <c r="Z1293" s="273">
        <v>0</v>
      </c>
      <c r="AA1293" s="273">
        <v>0</v>
      </c>
      <c r="AB1293" s="274">
        <v>361443.49</v>
      </c>
      <c r="AC1293" s="274">
        <v>0</v>
      </c>
      <c r="AD1293" s="269"/>
      <c r="AE1293" s="269" t="s">
        <v>5445</v>
      </c>
      <c r="AF1293"/>
      <c r="AG1293"/>
      <c r="AH1293"/>
      <c r="AI1293"/>
    </row>
    <row r="1294" spans="1:35" ht="33.75" x14ac:dyDescent="0.25">
      <c r="A1294" s="303" t="s">
        <v>5269</v>
      </c>
      <c r="B1294" s="303" t="s">
        <v>2415</v>
      </c>
      <c r="C1294" s="303" t="s">
        <v>2416</v>
      </c>
      <c r="D1294" s="303" t="s">
        <v>1920</v>
      </c>
      <c r="E1294" s="304" t="s">
        <v>5529</v>
      </c>
      <c r="F1294" s="304" t="s">
        <v>5443</v>
      </c>
      <c r="G1294" s="304" t="s">
        <v>597</v>
      </c>
      <c r="H1294" s="304" t="s">
        <v>598</v>
      </c>
      <c r="I1294" s="303" t="s">
        <v>599</v>
      </c>
      <c r="J1294" s="305" t="s">
        <v>5444</v>
      </c>
      <c r="K1294" s="306">
        <v>361443.49</v>
      </c>
      <c r="L1294" s="268" t="s">
        <v>563</v>
      </c>
      <c r="M1294" s="268"/>
      <c r="N1294" s="268"/>
      <c r="O1294" s="268"/>
      <c r="P1294" s="270"/>
      <c r="Q1294" s="270"/>
      <c r="R1294" s="270"/>
      <c r="S1294" s="271"/>
      <c r="T1294" s="270" t="s">
        <v>600</v>
      </c>
      <c r="U1294" s="272" t="s">
        <v>5444</v>
      </c>
      <c r="V1294" s="268" t="s">
        <v>602</v>
      </c>
      <c r="W1294" s="272"/>
      <c r="X1294" s="273">
        <v>361443.49</v>
      </c>
      <c r="Y1294" s="273">
        <v>361443.49</v>
      </c>
      <c r="Z1294" s="273">
        <v>0</v>
      </c>
      <c r="AA1294" s="273">
        <v>0</v>
      </c>
      <c r="AB1294" s="274">
        <v>361443.49</v>
      </c>
      <c r="AC1294" s="274">
        <v>0</v>
      </c>
      <c r="AD1294" s="269"/>
      <c r="AE1294" s="269" t="s">
        <v>5445</v>
      </c>
      <c r="AF1294"/>
      <c r="AG1294"/>
      <c r="AH1294"/>
      <c r="AI1294"/>
    </row>
    <row r="1295" spans="1:35" ht="33.75" x14ac:dyDescent="0.25">
      <c r="A1295" s="303" t="s">
        <v>5271</v>
      </c>
      <c r="B1295" s="303" t="s">
        <v>2415</v>
      </c>
      <c r="C1295" s="303" t="s">
        <v>2416</v>
      </c>
      <c r="D1295" s="303" t="s">
        <v>1920</v>
      </c>
      <c r="E1295" s="304" t="s">
        <v>5530</v>
      </c>
      <c r="F1295" s="304" t="s">
        <v>5443</v>
      </c>
      <c r="G1295" s="304" t="s">
        <v>597</v>
      </c>
      <c r="H1295" s="304" t="s">
        <v>598</v>
      </c>
      <c r="I1295" s="303" t="s">
        <v>599</v>
      </c>
      <c r="J1295" s="305" t="s">
        <v>5444</v>
      </c>
      <c r="K1295" s="306">
        <v>361443.49</v>
      </c>
      <c r="L1295" s="268" t="s">
        <v>563</v>
      </c>
      <c r="M1295" s="268"/>
      <c r="N1295" s="268"/>
      <c r="O1295" s="268"/>
      <c r="P1295" s="270"/>
      <c r="Q1295" s="270"/>
      <c r="R1295" s="270"/>
      <c r="S1295" s="271"/>
      <c r="T1295" s="270" t="s">
        <v>600</v>
      </c>
      <c r="U1295" s="272" t="s">
        <v>5444</v>
      </c>
      <c r="V1295" s="268" t="s">
        <v>602</v>
      </c>
      <c r="W1295" s="272"/>
      <c r="X1295" s="273">
        <v>361443.49</v>
      </c>
      <c r="Y1295" s="273">
        <v>361443.49</v>
      </c>
      <c r="Z1295" s="273">
        <v>0</v>
      </c>
      <c r="AA1295" s="273">
        <v>0</v>
      </c>
      <c r="AB1295" s="274">
        <v>361443.49</v>
      </c>
      <c r="AC1295" s="274">
        <v>0</v>
      </c>
      <c r="AD1295" s="269"/>
      <c r="AE1295" s="269" t="s">
        <v>5445</v>
      </c>
      <c r="AF1295"/>
      <c r="AG1295"/>
      <c r="AH1295"/>
      <c r="AI1295"/>
    </row>
    <row r="1296" spans="1:35" ht="33.75" x14ac:dyDescent="0.25">
      <c r="A1296" s="303" t="s">
        <v>5276</v>
      </c>
      <c r="B1296" s="303" t="s">
        <v>2415</v>
      </c>
      <c r="C1296" s="303" t="s">
        <v>2416</v>
      </c>
      <c r="D1296" s="303" t="s">
        <v>1920</v>
      </c>
      <c r="E1296" s="304" t="s">
        <v>5531</v>
      </c>
      <c r="F1296" s="304" t="s">
        <v>5443</v>
      </c>
      <c r="G1296" s="304" t="s">
        <v>597</v>
      </c>
      <c r="H1296" s="304" t="s">
        <v>598</v>
      </c>
      <c r="I1296" s="303" t="s">
        <v>599</v>
      </c>
      <c r="J1296" s="305" t="s">
        <v>5444</v>
      </c>
      <c r="K1296" s="306">
        <v>361443.49</v>
      </c>
      <c r="L1296" s="268" t="s">
        <v>563</v>
      </c>
      <c r="M1296" s="268"/>
      <c r="N1296" s="268"/>
      <c r="O1296" s="268"/>
      <c r="P1296" s="270"/>
      <c r="Q1296" s="270"/>
      <c r="R1296" s="270"/>
      <c r="S1296" s="271"/>
      <c r="T1296" s="270" t="s">
        <v>600</v>
      </c>
      <c r="U1296" s="272" t="s">
        <v>5444</v>
      </c>
      <c r="V1296" s="268" t="s">
        <v>602</v>
      </c>
      <c r="W1296" s="272"/>
      <c r="X1296" s="273">
        <v>361443.49</v>
      </c>
      <c r="Y1296" s="273">
        <v>361443.49</v>
      </c>
      <c r="Z1296" s="273">
        <v>0</v>
      </c>
      <c r="AA1296" s="273">
        <v>0</v>
      </c>
      <c r="AB1296" s="274">
        <v>361443.49</v>
      </c>
      <c r="AC1296" s="274">
        <v>0</v>
      </c>
      <c r="AD1296" s="269"/>
      <c r="AE1296" s="269" t="s">
        <v>5445</v>
      </c>
      <c r="AF1296"/>
      <c r="AG1296"/>
      <c r="AH1296"/>
      <c r="AI1296"/>
    </row>
    <row r="1297" spans="1:35" ht="33.75" x14ac:dyDescent="0.25">
      <c r="A1297" s="303" t="s">
        <v>5278</v>
      </c>
      <c r="B1297" s="303" t="s">
        <v>2415</v>
      </c>
      <c r="C1297" s="303" t="s">
        <v>2416</v>
      </c>
      <c r="D1297" s="303" t="s">
        <v>1920</v>
      </c>
      <c r="E1297" s="304" t="s">
        <v>5532</v>
      </c>
      <c r="F1297" s="304" t="s">
        <v>5443</v>
      </c>
      <c r="G1297" s="304" t="s">
        <v>597</v>
      </c>
      <c r="H1297" s="304" t="s">
        <v>598</v>
      </c>
      <c r="I1297" s="303" t="s">
        <v>599</v>
      </c>
      <c r="J1297" s="305" t="s">
        <v>5444</v>
      </c>
      <c r="K1297" s="306">
        <v>361443.49</v>
      </c>
      <c r="L1297" s="268" t="s">
        <v>563</v>
      </c>
      <c r="M1297" s="268"/>
      <c r="N1297" s="268"/>
      <c r="O1297" s="268"/>
      <c r="P1297" s="270"/>
      <c r="Q1297" s="270"/>
      <c r="R1297" s="270"/>
      <c r="S1297" s="271"/>
      <c r="T1297" s="270" t="s">
        <v>600</v>
      </c>
      <c r="U1297" s="272" t="s">
        <v>5444</v>
      </c>
      <c r="V1297" s="268" t="s">
        <v>602</v>
      </c>
      <c r="W1297" s="272"/>
      <c r="X1297" s="273">
        <v>361443.49</v>
      </c>
      <c r="Y1297" s="273">
        <v>361443.49</v>
      </c>
      <c r="Z1297" s="273">
        <v>0</v>
      </c>
      <c r="AA1297" s="273">
        <v>0</v>
      </c>
      <c r="AB1297" s="274">
        <v>361443.49</v>
      </c>
      <c r="AC1297" s="274">
        <v>0</v>
      </c>
      <c r="AD1297" s="269"/>
      <c r="AE1297" s="269" t="s">
        <v>5445</v>
      </c>
      <c r="AF1297"/>
      <c r="AG1297"/>
      <c r="AH1297"/>
      <c r="AI1297"/>
    </row>
    <row r="1298" spans="1:35" ht="33.75" x14ac:dyDescent="0.25">
      <c r="A1298" s="303" t="s">
        <v>5280</v>
      </c>
      <c r="B1298" s="303" t="s">
        <v>2415</v>
      </c>
      <c r="C1298" s="303" t="s">
        <v>2416</v>
      </c>
      <c r="D1298" s="303" t="s">
        <v>1920</v>
      </c>
      <c r="E1298" s="304" t="s">
        <v>5533</v>
      </c>
      <c r="F1298" s="304" t="s">
        <v>5443</v>
      </c>
      <c r="G1298" s="304" t="s">
        <v>597</v>
      </c>
      <c r="H1298" s="304" t="s">
        <v>598</v>
      </c>
      <c r="I1298" s="303" t="s">
        <v>599</v>
      </c>
      <c r="J1298" s="305" t="s">
        <v>5444</v>
      </c>
      <c r="K1298" s="306">
        <v>361443.49</v>
      </c>
      <c r="L1298" s="268" t="s">
        <v>563</v>
      </c>
      <c r="M1298" s="268"/>
      <c r="N1298" s="268"/>
      <c r="O1298" s="268"/>
      <c r="P1298" s="270"/>
      <c r="Q1298" s="270"/>
      <c r="R1298" s="270"/>
      <c r="S1298" s="271"/>
      <c r="T1298" s="270" t="s">
        <v>600</v>
      </c>
      <c r="U1298" s="272" t="s">
        <v>5444</v>
      </c>
      <c r="V1298" s="268" t="s">
        <v>602</v>
      </c>
      <c r="W1298" s="272"/>
      <c r="X1298" s="273">
        <v>361443.49</v>
      </c>
      <c r="Y1298" s="273">
        <v>361443.49</v>
      </c>
      <c r="Z1298" s="273">
        <v>0</v>
      </c>
      <c r="AA1298" s="273">
        <v>0</v>
      </c>
      <c r="AB1298" s="274">
        <v>361443.49</v>
      </c>
      <c r="AC1298" s="274">
        <v>0</v>
      </c>
      <c r="AD1298" s="269"/>
      <c r="AE1298" s="269" t="s">
        <v>5445</v>
      </c>
      <c r="AF1298"/>
      <c r="AG1298"/>
      <c r="AH1298"/>
      <c r="AI1298"/>
    </row>
    <row r="1299" spans="1:35" ht="33.75" x14ac:dyDescent="0.25">
      <c r="A1299" s="303" t="s">
        <v>5282</v>
      </c>
      <c r="B1299" s="303" t="s">
        <v>2415</v>
      </c>
      <c r="C1299" s="303" t="s">
        <v>2416</v>
      </c>
      <c r="D1299" s="303" t="s">
        <v>1920</v>
      </c>
      <c r="E1299" s="304" t="s">
        <v>5534</v>
      </c>
      <c r="F1299" s="304" t="s">
        <v>5443</v>
      </c>
      <c r="G1299" s="304" t="s">
        <v>597</v>
      </c>
      <c r="H1299" s="304" t="s">
        <v>598</v>
      </c>
      <c r="I1299" s="303" t="s">
        <v>599</v>
      </c>
      <c r="J1299" s="305" t="s">
        <v>5444</v>
      </c>
      <c r="K1299" s="306">
        <v>361443.49</v>
      </c>
      <c r="L1299" s="268" t="s">
        <v>563</v>
      </c>
      <c r="M1299" s="268"/>
      <c r="N1299" s="268"/>
      <c r="O1299" s="268"/>
      <c r="P1299" s="270"/>
      <c r="Q1299" s="270"/>
      <c r="R1299" s="270"/>
      <c r="S1299" s="271"/>
      <c r="T1299" s="270" t="s">
        <v>600</v>
      </c>
      <c r="U1299" s="272" t="s">
        <v>5444</v>
      </c>
      <c r="V1299" s="268" t="s">
        <v>602</v>
      </c>
      <c r="W1299" s="272"/>
      <c r="X1299" s="273">
        <v>361443.49</v>
      </c>
      <c r="Y1299" s="273">
        <v>361443.49</v>
      </c>
      <c r="Z1299" s="273">
        <v>0</v>
      </c>
      <c r="AA1299" s="273">
        <v>0</v>
      </c>
      <c r="AB1299" s="274">
        <v>361443.49</v>
      </c>
      <c r="AC1299" s="274">
        <v>0</v>
      </c>
      <c r="AD1299" s="269"/>
      <c r="AE1299" s="269" t="s">
        <v>5445</v>
      </c>
      <c r="AF1299"/>
      <c r="AG1299"/>
      <c r="AH1299"/>
      <c r="AI1299"/>
    </row>
    <row r="1300" spans="1:35" ht="33.75" x14ac:dyDescent="0.25">
      <c r="A1300" s="303" t="s">
        <v>5284</v>
      </c>
      <c r="B1300" s="303" t="s">
        <v>2415</v>
      </c>
      <c r="C1300" s="303" t="s">
        <v>2416</v>
      </c>
      <c r="D1300" s="303" t="s">
        <v>1920</v>
      </c>
      <c r="E1300" s="304" t="s">
        <v>5535</v>
      </c>
      <c r="F1300" s="304" t="s">
        <v>5443</v>
      </c>
      <c r="G1300" s="304" t="s">
        <v>597</v>
      </c>
      <c r="H1300" s="304" t="s">
        <v>598</v>
      </c>
      <c r="I1300" s="303" t="s">
        <v>599</v>
      </c>
      <c r="J1300" s="305" t="s">
        <v>5444</v>
      </c>
      <c r="K1300" s="306">
        <v>361443.49</v>
      </c>
      <c r="L1300" s="268" t="s">
        <v>563</v>
      </c>
      <c r="M1300" s="268"/>
      <c r="N1300" s="268"/>
      <c r="O1300" s="268"/>
      <c r="P1300" s="270"/>
      <c r="Q1300" s="270"/>
      <c r="R1300" s="270"/>
      <c r="S1300" s="271"/>
      <c r="T1300" s="270" t="s">
        <v>600</v>
      </c>
      <c r="U1300" s="272" t="s">
        <v>5444</v>
      </c>
      <c r="V1300" s="268" t="s">
        <v>602</v>
      </c>
      <c r="W1300" s="272"/>
      <c r="X1300" s="273">
        <v>361443.49</v>
      </c>
      <c r="Y1300" s="273">
        <v>361443.49</v>
      </c>
      <c r="Z1300" s="273">
        <v>0</v>
      </c>
      <c r="AA1300" s="273">
        <v>0</v>
      </c>
      <c r="AB1300" s="274">
        <v>361443.49</v>
      </c>
      <c r="AC1300" s="274">
        <v>0</v>
      </c>
      <c r="AD1300" s="269"/>
      <c r="AE1300" s="269" t="s">
        <v>5445</v>
      </c>
      <c r="AF1300"/>
      <c r="AG1300"/>
      <c r="AH1300"/>
      <c r="AI1300"/>
    </row>
    <row r="1301" spans="1:35" ht="33.75" x14ac:dyDescent="0.25">
      <c r="A1301" s="303" t="s">
        <v>5286</v>
      </c>
      <c r="B1301" s="303" t="s">
        <v>2415</v>
      </c>
      <c r="C1301" s="303" t="s">
        <v>2416</v>
      </c>
      <c r="D1301" s="303" t="s">
        <v>1920</v>
      </c>
      <c r="E1301" s="304" t="s">
        <v>5536</v>
      </c>
      <c r="F1301" s="304" t="s">
        <v>5443</v>
      </c>
      <c r="G1301" s="304" t="s">
        <v>597</v>
      </c>
      <c r="H1301" s="304" t="s">
        <v>598</v>
      </c>
      <c r="I1301" s="303" t="s">
        <v>599</v>
      </c>
      <c r="J1301" s="305" t="s">
        <v>5444</v>
      </c>
      <c r="K1301" s="306">
        <v>361443.49</v>
      </c>
      <c r="L1301" s="268" t="s">
        <v>563</v>
      </c>
      <c r="M1301" s="268"/>
      <c r="N1301" s="268"/>
      <c r="O1301" s="268"/>
      <c r="P1301" s="270"/>
      <c r="Q1301" s="270"/>
      <c r="R1301" s="270"/>
      <c r="S1301" s="271"/>
      <c r="T1301" s="270" t="s">
        <v>600</v>
      </c>
      <c r="U1301" s="272" t="s">
        <v>5444</v>
      </c>
      <c r="V1301" s="268" t="s">
        <v>602</v>
      </c>
      <c r="W1301" s="272"/>
      <c r="X1301" s="273">
        <v>361443.49</v>
      </c>
      <c r="Y1301" s="273">
        <v>361443.49</v>
      </c>
      <c r="Z1301" s="273">
        <v>0</v>
      </c>
      <c r="AA1301" s="273">
        <v>0</v>
      </c>
      <c r="AB1301" s="274">
        <v>361443.49</v>
      </c>
      <c r="AC1301" s="274">
        <v>0</v>
      </c>
      <c r="AD1301" s="269"/>
      <c r="AE1301" s="269" t="s">
        <v>5445</v>
      </c>
      <c r="AF1301"/>
      <c r="AG1301"/>
      <c r="AH1301"/>
      <c r="AI1301"/>
    </row>
    <row r="1302" spans="1:35" ht="33.75" x14ac:dyDescent="0.25">
      <c r="A1302" s="303" t="s">
        <v>5288</v>
      </c>
      <c r="B1302" s="303" t="s">
        <v>2415</v>
      </c>
      <c r="C1302" s="303" t="s">
        <v>2416</v>
      </c>
      <c r="D1302" s="303" t="s">
        <v>1920</v>
      </c>
      <c r="E1302" s="304" t="s">
        <v>5537</v>
      </c>
      <c r="F1302" s="304" t="s">
        <v>5443</v>
      </c>
      <c r="G1302" s="304" t="s">
        <v>597</v>
      </c>
      <c r="H1302" s="304" t="s">
        <v>598</v>
      </c>
      <c r="I1302" s="303" t="s">
        <v>599</v>
      </c>
      <c r="J1302" s="305" t="s">
        <v>5444</v>
      </c>
      <c r="K1302" s="306">
        <v>361443.49</v>
      </c>
      <c r="L1302" s="268" t="s">
        <v>563</v>
      </c>
      <c r="M1302" s="268"/>
      <c r="N1302" s="268"/>
      <c r="O1302" s="268"/>
      <c r="P1302" s="270"/>
      <c r="Q1302" s="270"/>
      <c r="R1302" s="270"/>
      <c r="S1302" s="271"/>
      <c r="T1302" s="270" t="s">
        <v>600</v>
      </c>
      <c r="U1302" s="272" t="s">
        <v>5444</v>
      </c>
      <c r="V1302" s="268" t="s">
        <v>602</v>
      </c>
      <c r="W1302" s="272"/>
      <c r="X1302" s="273">
        <v>361443.49</v>
      </c>
      <c r="Y1302" s="273">
        <v>361443.49</v>
      </c>
      <c r="Z1302" s="273">
        <v>0</v>
      </c>
      <c r="AA1302" s="273">
        <v>0</v>
      </c>
      <c r="AB1302" s="274">
        <v>361443.49</v>
      </c>
      <c r="AC1302" s="274">
        <v>0</v>
      </c>
      <c r="AD1302" s="269"/>
      <c r="AE1302" s="269" t="s">
        <v>5445</v>
      </c>
      <c r="AF1302"/>
      <c r="AG1302"/>
      <c r="AH1302"/>
      <c r="AI1302"/>
    </row>
    <row r="1303" spans="1:35" ht="33.75" x14ac:dyDescent="0.25">
      <c r="A1303" s="303" t="s">
        <v>5290</v>
      </c>
      <c r="B1303" s="303" t="s">
        <v>2415</v>
      </c>
      <c r="C1303" s="303" t="s">
        <v>2416</v>
      </c>
      <c r="D1303" s="303" t="s">
        <v>1920</v>
      </c>
      <c r="E1303" s="304" t="s">
        <v>5538</v>
      </c>
      <c r="F1303" s="304" t="s">
        <v>5443</v>
      </c>
      <c r="G1303" s="304" t="s">
        <v>597</v>
      </c>
      <c r="H1303" s="304" t="s">
        <v>598</v>
      </c>
      <c r="I1303" s="303" t="s">
        <v>599</v>
      </c>
      <c r="J1303" s="305" t="s">
        <v>5444</v>
      </c>
      <c r="K1303" s="306">
        <v>361443.49</v>
      </c>
      <c r="L1303" s="268" t="s">
        <v>563</v>
      </c>
      <c r="M1303" s="268"/>
      <c r="N1303" s="268"/>
      <c r="O1303" s="268"/>
      <c r="P1303" s="270"/>
      <c r="Q1303" s="270"/>
      <c r="R1303" s="270"/>
      <c r="S1303" s="271"/>
      <c r="T1303" s="270" t="s">
        <v>600</v>
      </c>
      <c r="U1303" s="272" t="s">
        <v>5444</v>
      </c>
      <c r="V1303" s="268" t="s">
        <v>602</v>
      </c>
      <c r="W1303" s="272"/>
      <c r="X1303" s="273">
        <v>361443.49</v>
      </c>
      <c r="Y1303" s="273">
        <v>361443.49</v>
      </c>
      <c r="Z1303" s="273">
        <v>0</v>
      </c>
      <c r="AA1303" s="273">
        <v>0</v>
      </c>
      <c r="AB1303" s="274">
        <v>361443.49</v>
      </c>
      <c r="AC1303" s="274">
        <v>0</v>
      </c>
      <c r="AD1303" s="269"/>
      <c r="AE1303" s="269" t="s">
        <v>5445</v>
      </c>
      <c r="AF1303"/>
      <c r="AG1303"/>
      <c r="AH1303"/>
      <c r="AI1303"/>
    </row>
    <row r="1304" spans="1:35" ht="33.75" x14ac:dyDescent="0.25">
      <c r="A1304" s="303" t="s">
        <v>5292</v>
      </c>
      <c r="B1304" s="303" t="s">
        <v>2415</v>
      </c>
      <c r="C1304" s="303" t="s">
        <v>2416</v>
      </c>
      <c r="D1304" s="303" t="s">
        <v>1920</v>
      </c>
      <c r="E1304" s="304" t="s">
        <v>5539</v>
      </c>
      <c r="F1304" s="304" t="s">
        <v>5443</v>
      </c>
      <c r="G1304" s="304" t="s">
        <v>597</v>
      </c>
      <c r="H1304" s="304" t="s">
        <v>598</v>
      </c>
      <c r="I1304" s="303" t="s">
        <v>599</v>
      </c>
      <c r="J1304" s="305" t="s">
        <v>5444</v>
      </c>
      <c r="K1304" s="306">
        <v>361443.49</v>
      </c>
      <c r="L1304" s="268" t="s">
        <v>563</v>
      </c>
      <c r="M1304" s="268"/>
      <c r="N1304" s="268"/>
      <c r="O1304" s="268"/>
      <c r="P1304" s="270"/>
      <c r="Q1304" s="270"/>
      <c r="R1304" s="270"/>
      <c r="S1304" s="271"/>
      <c r="T1304" s="270" t="s">
        <v>600</v>
      </c>
      <c r="U1304" s="272" t="s">
        <v>5444</v>
      </c>
      <c r="V1304" s="268" t="s">
        <v>602</v>
      </c>
      <c r="W1304" s="272"/>
      <c r="X1304" s="273">
        <v>361443.49</v>
      </c>
      <c r="Y1304" s="273">
        <v>361443.49</v>
      </c>
      <c r="Z1304" s="273">
        <v>0</v>
      </c>
      <c r="AA1304" s="273">
        <v>0</v>
      </c>
      <c r="AB1304" s="274">
        <v>361443.49</v>
      </c>
      <c r="AC1304" s="274">
        <v>0</v>
      </c>
      <c r="AD1304" s="269"/>
      <c r="AE1304" s="269" t="s">
        <v>5445</v>
      </c>
      <c r="AF1304"/>
      <c r="AG1304"/>
      <c r="AH1304"/>
      <c r="AI1304"/>
    </row>
    <row r="1305" spans="1:35" ht="33.75" x14ac:dyDescent="0.25">
      <c r="A1305" s="303" t="s">
        <v>5294</v>
      </c>
      <c r="B1305" s="303" t="s">
        <v>2415</v>
      </c>
      <c r="C1305" s="303" t="s">
        <v>2416</v>
      </c>
      <c r="D1305" s="303" t="s">
        <v>1920</v>
      </c>
      <c r="E1305" s="304" t="s">
        <v>5540</v>
      </c>
      <c r="F1305" s="304" t="s">
        <v>5443</v>
      </c>
      <c r="G1305" s="304" t="s">
        <v>597</v>
      </c>
      <c r="H1305" s="304" t="s">
        <v>598</v>
      </c>
      <c r="I1305" s="303" t="s">
        <v>599</v>
      </c>
      <c r="J1305" s="305" t="s">
        <v>5444</v>
      </c>
      <c r="K1305" s="306">
        <v>361443.49</v>
      </c>
      <c r="L1305" s="268" t="s">
        <v>563</v>
      </c>
      <c r="M1305" s="268"/>
      <c r="N1305" s="268"/>
      <c r="O1305" s="268"/>
      <c r="P1305" s="270"/>
      <c r="Q1305" s="270"/>
      <c r="R1305" s="270"/>
      <c r="S1305" s="271"/>
      <c r="T1305" s="270" t="s">
        <v>600</v>
      </c>
      <c r="U1305" s="272" t="s">
        <v>5444</v>
      </c>
      <c r="V1305" s="268" t="s">
        <v>602</v>
      </c>
      <c r="W1305" s="272"/>
      <c r="X1305" s="273">
        <v>361443.49</v>
      </c>
      <c r="Y1305" s="273">
        <v>361443.49</v>
      </c>
      <c r="Z1305" s="273">
        <v>0</v>
      </c>
      <c r="AA1305" s="273">
        <v>0</v>
      </c>
      <c r="AB1305" s="274">
        <v>361443.49</v>
      </c>
      <c r="AC1305" s="274">
        <v>0</v>
      </c>
      <c r="AD1305" s="269"/>
      <c r="AE1305" s="269" t="s">
        <v>5445</v>
      </c>
      <c r="AF1305"/>
      <c r="AG1305"/>
      <c r="AH1305"/>
      <c r="AI1305"/>
    </row>
    <row r="1306" spans="1:35" ht="33.75" x14ac:dyDescent="0.25">
      <c r="A1306" s="303" t="s">
        <v>5296</v>
      </c>
      <c r="B1306" s="303" t="s">
        <v>2415</v>
      </c>
      <c r="C1306" s="303" t="s">
        <v>2416</v>
      </c>
      <c r="D1306" s="303" t="s">
        <v>1920</v>
      </c>
      <c r="E1306" s="304" t="s">
        <v>5541</v>
      </c>
      <c r="F1306" s="304" t="s">
        <v>5443</v>
      </c>
      <c r="G1306" s="304" t="s">
        <v>597</v>
      </c>
      <c r="H1306" s="304" t="s">
        <v>598</v>
      </c>
      <c r="I1306" s="303" t="s">
        <v>599</v>
      </c>
      <c r="J1306" s="305" t="s">
        <v>5444</v>
      </c>
      <c r="K1306" s="306">
        <v>361443.49</v>
      </c>
      <c r="L1306" s="268" t="s">
        <v>563</v>
      </c>
      <c r="M1306" s="268"/>
      <c r="N1306" s="268"/>
      <c r="O1306" s="268"/>
      <c r="P1306" s="270"/>
      <c r="Q1306" s="270"/>
      <c r="R1306" s="270"/>
      <c r="S1306" s="271"/>
      <c r="T1306" s="270" t="s">
        <v>600</v>
      </c>
      <c r="U1306" s="272" t="s">
        <v>5444</v>
      </c>
      <c r="V1306" s="268" t="s">
        <v>602</v>
      </c>
      <c r="W1306" s="272"/>
      <c r="X1306" s="273">
        <v>361443.49</v>
      </c>
      <c r="Y1306" s="273">
        <v>361443.49</v>
      </c>
      <c r="Z1306" s="273">
        <v>0</v>
      </c>
      <c r="AA1306" s="273">
        <v>0</v>
      </c>
      <c r="AB1306" s="274">
        <v>361443.49</v>
      </c>
      <c r="AC1306" s="274">
        <v>0</v>
      </c>
      <c r="AD1306" s="269"/>
      <c r="AE1306" s="269" t="s">
        <v>5445</v>
      </c>
      <c r="AF1306"/>
      <c r="AG1306"/>
      <c r="AH1306"/>
      <c r="AI1306"/>
    </row>
    <row r="1307" spans="1:35" ht="33.75" x14ac:dyDescent="0.25">
      <c r="A1307" s="303" t="s">
        <v>5298</v>
      </c>
      <c r="B1307" s="303" t="s">
        <v>2415</v>
      </c>
      <c r="C1307" s="303" t="s">
        <v>2416</v>
      </c>
      <c r="D1307" s="303" t="s">
        <v>1920</v>
      </c>
      <c r="E1307" s="304" t="s">
        <v>5542</v>
      </c>
      <c r="F1307" s="304" t="s">
        <v>5443</v>
      </c>
      <c r="G1307" s="304" t="s">
        <v>597</v>
      </c>
      <c r="H1307" s="304" t="s">
        <v>598</v>
      </c>
      <c r="I1307" s="303" t="s">
        <v>599</v>
      </c>
      <c r="J1307" s="305" t="s">
        <v>5444</v>
      </c>
      <c r="K1307" s="306">
        <v>361443.49</v>
      </c>
      <c r="L1307" s="268" t="s">
        <v>563</v>
      </c>
      <c r="M1307" s="268"/>
      <c r="N1307" s="268"/>
      <c r="O1307" s="268"/>
      <c r="P1307" s="270"/>
      <c r="Q1307" s="270"/>
      <c r="R1307" s="270"/>
      <c r="S1307" s="271"/>
      <c r="T1307" s="270" t="s">
        <v>600</v>
      </c>
      <c r="U1307" s="272" t="s">
        <v>5444</v>
      </c>
      <c r="V1307" s="268" t="s">
        <v>602</v>
      </c>
      <c r="W1307" s="272"/>
      <c r="X1307" s="273">
        <v>361443.49</v>
      </c>
      <c r="Y1307" s="273">
        <v>361443.49</v>
      </c>
      <c r="Z1307" s="273">
        <v>0</v>
      </c>
      <c r="AA1307" s="273">
        <v>0</v>
      </c>
      <c r="AB1307" s="274">
        <v>361443.49</v>
      </c>
      <c r="AC1307" s="274">
        <v>0</v>
      </c>
      <c r="AD1307" s="269"/>
      <c r="AE1307" s="269" t="s">
        <v>5445</v>
      </c>
      <c r="AF1307"/>
      <c r="AG1307"/>
      <c r="AH1307"/>
      <c r="AI1307"/>
    </row>
    <row r="1308" spans="1:35" ht="33.75" x14ac:dyDescent="0.25">
      <c r="A1308" s="303" t="s">
        <v>5300</v>
      </c>
      <c r="B1308" s="303" t="s">
        <v>2415</v>
      </c>
      <c r="C1308" s="303" t="s">
        <v>2416</v>
      </c>
      <c r="D1308" s="303" t="s">
        <v>1920</v>
      </c>
      <c r="E1308" s="304" t="s">
        <v>5543</v>
      </c>
      <c r="F1308" s="304" t="s">
        <v>5443</v>
      </c>
      <c r="G1308" s="304" t="s">
        <v>597</v>
      </c>
      <c r="H1308" s="304" t="s">
        <v>598</v>
      </c>
      <c r="I1308" s="303" t="s">
        <v>599</v>
      </c>
      <c r="J1308" s="305" t="s">
        <v>5444</v>
      </c>
      <c r="K1308" s="306">
        <v>361443.49</v>
      </c>
      <c r="L1308" s="268" t="s">
        <v>563</v>
      </c>
      <c r="M1308" s="268"/>
      <c r="N1308" s="268"/>
      <c r="O1308" s="268"/>
      <c r="P1308" s="270"/>
      <c r="Q1308" s="270"/>
      <c r="R1308" s="270"/>
      <c r="S1308" s="271"/>
      <c r="T1308" s="270" t="s">
        <v>600</v>
      </c>
      <c r="U1308" s="272" t="s">
        <v>5444</v>
      </c>
      <c r="V1308" s="268" t="s">
        <v>602</v>
      </c>
      <c r="W1308" s="272"/>
      <c r="X1308" s="273">
        <v>361443.49</v>
      </c>
      <c r="Y1308" s="273">
        <v>361443.49</v>
      </c>
      <c r="Z1308" s="273">
        <v>0</v>
      </c>
      <c r="AA1308" s="273">
        <v>0</v>
      </c>
      <c r="AB1308" s="274">
        <v>361443.49</v>
      </c>
      <c r="AC1308" s="274">
        <v>0</v>
      </c>
      <c r="AD1308" s="269"/>
      <c r="AE1308" s="269" t="s">
        <v>5445</v>
      </c>
      <c r="AF1308"/>
      <c r="AG1308"/>
      <c r="AH1308"/>
      <c r="AI1308"/>
    </row>
    <row r="1309" spans="1:35" ht="33.75" x14ac:dyDescent="0.25">
      <c r="A1309" s="303" t="s">
        <v>5302</v>
      </c>
      <c r="B1309" s="303" t="s">
        <v>2415</v>
      </c>
      <c r="C1309" s="303" t="s">
        <v>2416</v>
      </c>
      <c r="D1309" s="303" t="s">
        <v>1920</v>
      </c>
      <c r="E1309" s="304" t="s">
        <v>5544</v>
      </c>
      <c r="F1309" s="304" t="s">
        <v>5443</v>
      </c>
      <c r="G1309" s="304" t="s">
        <v>597</v>
      </c>
      <c r="H1309" s="304" t="s">
        <v>598</v>
      </c>
      <c r="I1309" s="303" t="s">
        <v>599</v>
      </c>
      <c r="J1309" s="305" t="s">
        <v>5444</v>
      </c>
      <c r="K1309" s="306">
        <v>361443.49</v>
      </c>
      <c r="L1309" s="268" t="s">
        <v>563</v>
      </c>
      <c r="M1309" s="268"/>
      <c r="N1309" s="268"/>
      <c r="O1309" s="268"/>
      <c r="P1309" s="270"/>
      <c r="Q1309" s="270"/>
      <c r="R1309" s="270"/>
      <c r="S1309" s="271"/>
      <c r="T1309" s="270" t="s">
        <v>600</v>
      </c>
      <c r="U1309" s="272" t="s">
        <v>5444</v>
      </c>
      <c r="V1309" s="268" t="s">
        <v>602</v>
      </c>
      <c r="W1309" s="272"/>
      <c r="X1309" s="273">
        <v>361443.49</v>
      </c>
      <c r="Y1309" s="273">
        <v>361443.49</v>
      </c>
      <c r="Z1309" s="273">
        <v>0</v>
      </c>
      <c r="AA1309" s="273">
        <v>0</v>
      </c>
      <c r="AB1309" s="274">
        <v>361443.49</v>
      </c>
      <c r="AC1309" s="274">
        <v>0</v>
      </c>
      <c r="AD1309" s="269"/>
      <c r="AE1309" s="269" t="s">
        <v>5445</v>
      </c>
      <c r="AF1309"/>
      <c r="AG1309"/>
      <c r="AH1309"/>
      <c r="AI1309"/>
    </row>
    <row r="1310" spans="1:35" ht="33.75" x14ac:dyDescent="0.25">
      <c r="A1310" s="303" t="s">
        <v>5304</v>
      </c>
      <c r="B1310" s="303" t="s">
        <v>2415</v>
      </c>
      <c r="C1310" s="303" t="s">
        <v>2416</v>
      </c>
      <c r="D1310" s="303" t="s">
        <v>1920</v>
      </c>
      <c r="E1310" s="304" t="s">
        <v>5545</v>
      </c>
      <c r="F1310" s="304" t="s">
        <v>5443</v>
      </c>
      <c r="G1310" s="304" t="s">
        <v>597</v>
      </c>
      <c r="H1310" s="304" t="s">
        <v>598</v>
      </c>
      <c r="I1310" s="303" t="s">
        <v>599</v>
      </c>
      <c r="J1310" s="305" t="s">
        <v>5444</v>
      </c>
      <c r="K1310" s="306">
        <v>361443.49</v>
      </c>
      <c r="L1310" s="268" t="s">
        <v>563</v>
      </c>
      <c r="M1310" s="268"/>
      <c r="N1310" s="268"/>
      <c r="O1310" s="268"/>
      <c r="P1310" s="270"/>
      <c r="Q1310" s="270"/>
      <c r="R1310" s="270"/>
      <c r="S1310" s="271"/>
      <c r="T1310" s="270" t="s">
        <v>600</v>
      </c>
      <c r="U1310" s="272" t="s">
        <v>5444</v>
      </c>
      <c r="V1310" s="268" t="s">
        <v>602</v>
      </c>
      <c r="W1310" s="272"/>
      <c r="X1310" s="273">
        <v>361443.49</v>
      </c>
      <c r="Y1310" s="273">
        <v>361443.49</v>
      </c>
      <c r="Z1310" s="273">
        <v>0</v>
      </c>
      <c r="AA1310" s="273">
        <v>0</v>
      </c>
      <c r="AB1310" s="274">
        <v>361443.49</v>
      </c>
      <c r="AC1310" s="274">
        <v>0</v>
      </c>
      <c r="AD1310" s="269"/>
      <c r="AE1310" s="269" t="s">
        <v>5445</v>
      </c>
      <c r="AF1310"/>
      <c r="AG1310"/>
      <c r="AH1310"/>
      <c r="AI1310"/>
    </row>
    <row r="1311" spans="1:35" ht="33.75" x14ac:dyDescent="0.25">
      <c r="A1311" s="303" t="s">
        <v>5306</v>
      </c>
      <c r="B1311" s="303" t="s">
        <v>2415</v>
      </c>
      <c r="C1311" s="303" t="s">
        <v>2416</v>
      </c>
      <c r="D1311" s="303" t="s">
        <v>1920</v>
      </c>
      <c r="E1311" s="304" t="s">
        <v>5546</v>
      </c>
      <c r="F1311" s="304" t="s">
        <v>5443</v>
      </c>
      <c r="G1311" s="304" t="s">
        <v>597</v>
      </c>
      <c r="H1311" s="304" t="s">
        <v>598</v>
      </c>
      <c r="I1311" s="303" t="s">
        <v>599</v>
      </c>
      <c r="J1311" s="305" t="s">
        <v>5444</v>
      </c>
      <c r="K1311" s="306">
        <v>361443.49</v>
      </c>
      <c r="L1311" s="268" t="s">
        <v>563</v>
      </c>
      <c r="M1311" s="268"/>
      <c r="N1311" s="268"/>
      <c r="O1311" s="268"/>
      <c r="P1311" s="270"/>
      <c r="Q1311" s="270"/>
      <c r="R1311" s="270"/>
      <c r="S1311" s="271"/>
      <c r="T1311" s="270" t="s">
        <v>600</v>
      </c>
      <c r="U1311" s="272" t="s">
        <v>5444</v>
      </c>
      <c r="V1311" s="268" t="s">
        <v>602</v>
      </c>
      <c r="W1311" s="272"/>
      <c r="X1311" s="273">
        <v>361443.49</v>
      </c>
      <c r="Y1311" s="273">
        <v>361443.49</v>
      </c>
      <c r="Z1311" s="273">
        <v>0</v>
      </c>
      <c r="AA1311" s="273">
        <v>0</v>
      </c>
      <c r="AB1311" s="274">
        <v>361443.49</v>
      </c>
      <c r="AC1311" s="274">
        <v>0</v>
      </c>
      <c r="AD1311" s="269"/>
      <c r="AE1311" s="269" t="s">
        <v>5445</v>
      </c>
      <c r="AF1311"/>
      <c r="AG1311"/>
      <c r="AH1311"/>
      <c r="AI1311"/>
    </row>
    <row r="1312" spans="1:35" ht="33.75" x14ac:dyDescent="0.25">
      <c r="A1312" s="303" t="s">
        <v>5308</v>
      </c>
      <c r="B1312" s="303" t="s">
        <v>2415</v>
      </c>
      <c r="C1312" s="303" t="s">
        <v>2416</v>
      </c>
      <c r="D1312" s="303" t="s">
        <v>1920</v>
      </c>
      <c r="E1312" s="304" t="s">
        <v>5547</v>
      </c>
      <c r="F1312" s="304" t="s">
        <v>5443</v>
      </c>
      <c r="G1312" s="304" t="s">
        <v>597</v>
      </c>
      <c r="H1312" s="304" t="s">
        <v>598</v>
      </c>
      <c r="I1312" s="303" t="s">
        <v>599</v>
      </c>
      <c r="J1312" s="305" t="s">
        <v>5444</v>
      </c>
      <c r="K1312" s="306">
        <v>361443.49</v>
      </c>
      <c r="L1312" s="268" t="s">
        <v>563</v>
      </c>
      <c r="M1312" s="268"/>
      <c r="N1312" s="268"/>
      <c r="O1312" s="268"/>
      <c r="P1312" s="270"/>
      <c r="Q1312" s="270"/>
      <c r="R1312" s="270"/>
      <c r="S1312" s="271"/>
      <c r="T1312" s="270" t="s">
        <v>600</v>
      </c>
      <c r="U1312" s="272" t="s">
        <v>5444</v>
      </c>
      <c r="V1312" s="268" t="s">
        <v>602</v>
      </c>
      <c r="W1312" s="272"/>
      <c r="X1312" s="273">
        <v>361443.49</v>
      </c>
      <c r="Y1312" s="273">
        <v>361443.49</v>
      </c>
      <c r="Z1312" s="273">
        <v>0</v>
      </c>
      <c r="AA1312" s="273">
        <v>0</v>
      </c>
      <c r="AB1312" s="274">
        <v>361443.49</v>
      </c>
      <c r="AC1312" s="274">
        <v>0</v>
      </c>
      <c r="AD1312" s="269"/>
      <c r="AE1312" s="269" t="s">
        <v>5445</v>
      </c>
      <c r="AF1312"/>
      <c r="AG1312"/>
      <c r="AH1312"/>
      <c r="AI1312"/>
    </row>
    <row r="1313" spans="1:35" ht="33.75" x14ac:dyDescent="0.25">
      <c r="A1313" s="303" t="s">
        <v>5310</v>
      </c>
      <c r="B1313" s="303" t="s">
        <v>2415</v>
      </c>
      <c r="C1313" s="303" t="s">
        <v>2416</v>
      </c>
      <c r="D1313" s="303" t="s">
        <v>1920</v>
      </c>
      <c r="E1313" s="304" t="s">
        <v>5548</v>
      </c>
      <c r="F1313" s="304" t="s">
        <v>5443</v>
      </c>
      <c r="G1313" s="304" t="s">
        <v>597</v>
      </c>
      <c r="H1313" s="304" t="s">
        <v>598</v>
      </c>
      <c r="I1313" s="303" t="s">
        <v>599</v>
      </c>
      <c r="J1313" s="305" t="s">
        <v>5444</v>
      </c>
      <c r="K1313" s="306">
        <v>361443.49</v>
      </c>
      <c r="L1313" s="268" t="s">
        <v>563</v>
      </c>
      <c r="M1313" s="268"/>
      <c r="N1313" s="268"/>
      <c r="O1313" s="268"/>
      <c r="P1313" s="270"/>
      <c r="Q1313" s="270"/>
      <c r="R1313" s="270"/>
      <c r="S1313" s="271"/>
      <c r="T1313" s="270" t="s">
        <v>600</v>
      </c>
      <c r="U1313" s="272" t="s">
        <v>5444</v>
      </c>
      <c r="V1313" s="268" t="s">
        <v>602</v>
      </c>
      <c r="W1313" s="272"/>
      <c r="X1313" s="273">
        <v>361443.49</v>
      </c>
      <c r="Y1313" s="273">
        <v>361443.49</v>
      </c>
      <c r="Z1313" s="273">
        <v>0</v>
      </c>
      <c r="AA1313" s="273">
        <v>0</v>
      </c>
      <c r="AB1313" s="274">
        <v>361443.49</v>
      </c>
      <c r="AC1313" s="274">
        <v>0</v>
      </c>
      <c r="AD1313" s="269"/>
      <c r="AE1313" s="269" t="s">
        <v>5445</v>
      </c>
      <c r="AF1313"/>
      <c r="AG1313"/>
      <c r="AH1313"/>
      <c r="AI1313"/>
    </row>
    <row r="1314" spans="1:35" ht="33.75" x14ac:dyDescent="0.25">
      <c r="A1314" s="303" t="s">
        <v>5312</v>
      </c>
      <c r="B1314" s="303" t="s">
        <v>2415</v>
      </c>
      <c r="C1314" s="303" t="s">
        <v>2416</v>
      </c>
      <c r="D1314" s="303" t="s">
        <v>1920</v>
      </c>
      <c r="E1314" s="304" t="s">
        <v>5549</v>
      </c>
      <c r="F1314" s="304" t="s">
        <v>5443</v>
      </c>
      <c r="G1314" s="304" t="s">
        <v>597</v>
      </c>
      <c r="H1314" s="304" t="s">
        <v>598</v>
      </c>
      <c r="I1314" s="303" t="s">
        <v>599</v>
      </c>
      <c r="J1314" s="305" t="s">
        <v>5444</v>
      </c>
      <c r="K1314" s="306">
        <v>361443.49</v>
      </c>
      <c r="L1314" s="268" t="s">
        <v>563</v>
      </c>
      <c r="M1314" s="268"/>
      <c r="N1314" s="268"/>
      <c r="O1314" s="268"/>
      <c r="P1314" s="270"/>
      <c r="Q1314" s="270"/>
      <c r="R1314" s="270"/>
      <c r="S1314" s="271"/>
      <c r="T1314" s="270" t="s">
        <v>600</v>
      </c>
      <c r="U1314" s="272" t="s">
        <v>5444</v>
      </c>
      <c r="V1314" s="268" t="s">
        <v>602</v>
      </c>
      <c r="W1314" s="272"/>
      <c r="X1314" s="273">
        <v>361443.49</v>
      </c>
      <c r="Y1314" s="273">
        <v>361443.49</v>
      </c>
      <c r="Z1314" s="273">
        <v>0</v>
      </c>
      <c r="AA1314" s="273">
        <v>0</v>
      </c>
      <c r="AB1314" s="274">
        <v>361443.49</v>
      </c>
      <c r="AC1314" s="274">
        <v>0</v>
      </c>
      <c r="AD1314" s="269"/>
      <c r="AE1314" s="269" t="s">
        <v>5445</v>
      </c>
      <c r="AF1314"/>
      <c r="AG1314"/>
      <c r="AH1314"/>
      <c r="AI1314"/>
    </row>
    <row r="1315" spans="1:35" ht="33.75" x14ac:dyDescent="0.25">
      <c r="A1315" s="303" t="s">
        <v>1526</v>
      </c>
      <c r="B1315" s="303" t="s">
        <v>605</v>
      </c>
      <c r="C1315" s="303" t="s">
        <v>606</v>
      </c>
      <c r="D1315" s="303" t="s">
        <v>510</v>
      </c>
      <c r="E1315" s="304" t="s">
        <v>2019</v>
      </c>
      <c r="F1315" s="304" t="s">
        <v>466</v>
      </c>
      <c r="G1315" s="304" t="s">
        <v>2013</v>
      </c>
      <c r="H1315" s="304" t="s">
        <v>2014</v>
      </c>
      <c r="I1315" s="303" t="s">
        <v>599</v>
      </c>
      <c r="J1315" s="305" t="s">
        <v>2016</v>
      </c>
      <c r="K1315" s="306">
        <v>12690000</v>
      </c>
      <c r="L1315" s="268" t="s">
        <v>563</v>
      </c>
      <c r="M1315" s="268"/>
      <c r="N1315" s="268"/>
      <c r="O1315" s="268"/>
      <c r="P1315" s="270"/>
      <c r="Q1315" s="270"/>
      <c r="R1315" s="270"/>
      <c r="S1315" s="271"/>
      <c r="T1315" s="270" t="s">
        <v>600</v>
      </c>
      <c r="U1315" s="272" t="s">
        <v>5444</v>
      </c>
      <c r="V1315" s="268" t="s">
        <v>602</v>
      </c>
      <c r="W1315" s="272"/>
      <c r="X1315" s="273">
        <v>361443.49</v>
      </c>
      <c r="Y1315" s="273">
        <v>361443.49</v>
      </c>
      <c r="Z1315" s="273">
        <v>0</v>
      </c>
      <c r="AA1315" s="273">
        <v>0</v>
      </c>
      <c r="AB1315" s="274">
        <v>361443.49</v>
      </c>
      <c r="AC1315" s="274">
        <v>0</v>
      </c>
      <c r="AD1315" s="269"/>
      <c r="AE1315" s="269" t="s">
        <v>5445</v>
      </c>
      <c r="AF1315"/>
      <c r="AG1315"/>
      <c r="AH1315"/>
      <c r="AI1315"/>
    </row>
    <row r="1316" spans="1:35" ht="33.75" x14ac:dyDescent="0.25">
      <c r="A1316" s="303" t="s">
        <v>1528</v>
      </c>
      <c r="B1316" s="303" t="s">
        <v>605</v>
      </c>
      <c r="C1316" s="303" t="s">
        <v>606</v>
      </c>
      <c r="D1316" s="303" t="s">
        <v>510</v>
      </c>
      <c r="E1316" s="304" t="s">
        <v>2021</v>
      </c>
      <c r="F1316" s="304" t="s">
        <v>466</v>
      </c>
      <c r="G1316" s="304" t="s">
        <v>2013</v>
      </c>
      <c r="H1316" s="304" t="s">
        <v>2014</v>
      </c>
      <c r="I1316" s="303" t="s">
        <v>599</v>
      </c>
      <c r="J1316" s="305" t="s">
        <v>2016</v>
      </c>
      <c r="K1316" s="306">
        <v>12690000</v>
      </c>
      <c r="L1316" s="268" t="s">
        <v>563</v>
      </c>
      <c r="M1316" s="268"/>
      <c r="N1316" s="268"/>
      <c r="O1316" s="268"/>
      <c r="P1316" s="270"/>
      <c r="Q1316" s="270"/>
      <c r="R1316" s="270"/>
      <c r="S1316" s="271"/>
      <c r="T1316" s="270" t="s">
        <v>600</v>
      </c>
      <c r="U1316" s="272" t="s">
        <v>5444</v>
      </c>
      <c r="V1316" s="268" t="s">
        <v>602</v>
      </c>
      <c r="W1316" s="272"/>
      <c r="X1316" s="273">
        <v>361443.49</v>
      </c>
      <c r="Y1316" s="273">
        <v>361443.49</v>
      </c>
      <c r="Z1316" s="273">
        <v>0</v>
      </c>
      <c r="AA1316" s="273">
        <v>0</v>
      </c>
      <c r="AB1316" s="274">
        <v>361443.49</v>
      </c>
      <c r="AC1316" s="274">
        <v>0</v>
      </c>
      <c r="AD1316" s="269"/>
      <c r="AE1316" s="269" t="s">
        <v>5445</v>
      </c>
      <c r="AF1316"/>
      <c r="AG1316"/>
      <c r="AH1316"/>
      <c r="AI1316"/>
    </row>
    <row r="1317" spans="1:35" ht="33.75" x14ac:dyDescent="0.25">
      <c r="A1317" s="303" t="s">
        <v>1530</v>
      </c>
      <c r="B1317" s="303" t="s">
        <v>605</v>
      </c>
      <c r="C1317" s="303" t="s">
        <v>606</v>
      </c>
      <c r="D1317" s="303" t="s">
        <v>510</v>
      </c>
      <c r="E1317" s="304" t="s">
        <v>2023</v>
      </c>
      <c r="F1317" s="304" t="s">
        <v>466</v>
      </c>
      <c r="G1317" s="304" t="s">
        <v>2013</v>
      </c>
      <c r="H1317" s="304" t="s">
        <v>2014</v>
      </c>
      <c r="I1317" s="303" t="s">
        <v>599</v>
      </c>
      <c r="J1317" s="305" t="s">
        <v>2016</v>
      </c>
      <c r="K1317" s="306">
        <v>12690000</v>
      </c>
      <c r="L1317" s="268" t="s">
        <v>563</v>
      </c>
      <c r="M1317" s="268"/>
      <c r="N1317" s="268"/>
      <c r="O1317" s="268"/>
      <c r="P1317" s="270"/>
      <c r="Q1317" s="270"/>
      <c r="R1317" s="270"/>
      <c r="S1317" s="271"/>
      <c r="T1317" s="270" t="s">
        <v>600</v>
      </c>
      <c r="U1317" s="272" t="s">
        <v>5444</v>
      </c>
      <c r="V1317" s="268" t="s">
        <v>602</v>
      </c>
      <c r="W1317" s="272"/>
      <c r="X1317" s="273">
        <v>361443.49</v>
      </c>
      <c r="Y1317" s="273">
        <v>361443.49</v>
      </c>
      <c r="Z1317" s="273">
        <v>0</v>
      </c>
      <c r="AA1317" s="273">
        <v>0</v>
      </c>
      <c r="AB1317" s="274">
        <v>361443.49</v>
      </c>
      <c r="AC1317" s="274">
        <v>0</v>
      </c>
      <c r="AD1317" s="269"/>
      <c r="AE1317" s="269" t="s">
        <v>5445</v>
      </c>
      <c r="AF1317"/>
      <c r="AG1317"/>
      <c r="AH1317"/>
      <c r="AI1317"/>
    </row>
    <row r="1318" spans="1:35" ht="33.75" x14ac:dyDescent="0.25">
      <c r="A1318" s="303" t="s">
        <v>1532</v>
      </c>
      <c r="B1318" s="303" t="s">
        <v>605</v>
      </c>
      <c r="C1318" s="303" t="s">
        <v>606</v>
      </c>
      <c r="D1318" s="303" t="s">
        <v>510</v>
      </c>
      <c r="E1318" s="304" t="s">
        <v>2025</v>
      </c>
      <c r="F1318" s="304" t="s">
        <v>466</v>
      </c>
      <c r="G1318" s="304" t="s">
        <v>2013</v>
      </c>
      <c r="H1318" s="304" t="s">
        <v>2014</v>
      </c>
      <c r="I1318" s="303" t="s">
        <v>599</v>
      </c>
      <c r="J1318" s="305" t="s">
        <v>2016</v>
      </c>
      <c r="K1318" s="306">
        <v>12690000</v>
      </c>
      <c r="L1318" s="268"/>
      <c r="M1318" s="268"/>
      <c r="N1318" s="268"/>
      <c r="O1318" s="268"/>
      <c r="P1318" s="270"/>
      <c r="Q1318" s="270"/>
      <c r="R1318" s="270"/>
      <c r="S1318" s="271"/>
      <c r="T1318" s="270" t="s">
        <v>600</v>
      </c>
      <c r="U1318" s="272" t="s">
        <v>5444</v>
      </c>
      <c r="V1318" s="268" t="s">
        <v>602</v>
      </c>
      <c r="W1318" s="272"/>
      <c r="X1318" s="273">
        <v>361443.49</v>
      </c>
      <c r="Y1318" s="273">
        <v>361443.49</v>
      </c>
      <c r="Z1318" s="273">
        <v>0</v>
      </c>
      <c r="AA1318" s="273">
        <v>0</v>
      </c>
      <c r="AB1318" s="274">
        <v>361443.49</v>
      </c>
      <c r="AC1318" s="274">
        <v>0</v>
      </c>
      <c r="AD1318" s="269"/>
      <c r="AE1318" s="269" t="s">
        <v>5445</v>
      </c>
      <c r="AF1318"/>
      <c r="AG1318"/>
      <c r="AH1318"/>
      <c r="AI1318"/>
    </row>
    <row r="1319" spans="1:35" ht="33.75" x14ac:dyDescent="0.25">
      <c r="A1319" s="303" t="s">
        <v>1632</v>
      </c>
      <c r="B1319" s="303" t="s">
        <v>605</v>
      </c>
      <c r="C1319" s="303" t="s">
        <v>606</v>
      </c>
      <c r="D1319" s="303" t="s">
        <v>2120</v>
      </c>
      <c r="E1319" s="304" t="s">
        <v>2127</v>
      </c>
      <c r="F1319" s="304" t="s">
        <v>464</v>
      </c>
      <c r="G1319" s="304" t="s">
        <v>2013</v>
      </c>
      <c r="H1319" s="304" t="s">
        <v>2014</v>
      </c>
      <c r="I1319" s="303" t="s">
        <v>599</v>
      </c>
      <c r="J1319" s="305" t="s">
        <v>2128</v>
      </c>
      <c r="K1319" s="306">
        <v>3744000</v>
      </c>
      <c r="L1319" s="268"/>
      <c r="M1319" s="268"/>
      <c r="N1319" s="268"/>
      <c r="O1319" s="268"/>
      <c r="P1319" s="270"/>
      <c r="Q1319" s="270"/>
      <c r="R1319" s="270"/>
      <c r="S1319" s="271"/>
      <c r="T1319" s="270" t="s">
        <v>600</v>
      </c>
      <c r="U1319" s="272" t="s">
        <v>5444</v>
      </c>
      <c r="V1319" s="268" t="s">
        <v>602</v>
      </c>
      <c r="W1319" s="272"/>
      <c r="X1319" s="273">
        <v>361443.49</v>
      </c>
      <c r="Y1319" s="273">
        <v>361443.49</v>
      </c>
      <c r="Z1319" s="273">
        <v>0</v>
      </c>
      <c r="AA1319" s="273">
        <v>0</v>
      </c>
      <c r="AB1319" s="274">
        <v>361443.49</v>
      </c>
      <c r="AC1319" s="274">
        <v>0</v>
      </c>
      <c r="AD1319" s="269"/>
      <c r="AE1319" s="269" t="s">
        <v>5445</v>
      </c>
      <c r="AF1319"/>
      <c r="AG1319"/>
      <c r="AH1319"/>
      <c r="AI1319"/>
    </row>
    <row r="1320" spans="1:35" ht="33.75" x14ac:dyDescent="0.25">
      <c r="A1320" s="303" t="s">
        <v>1650</v>
      </c>
      <c r="B1320" s="303" t="s">
        <v>605</v>
      </c>
      <c r="C1320" s="303" t="s">
        <v>606</v>
      </c>
      <c r="D1320" s="303" t="s">
        <v>2167</v>
      </c>
      <c r="E1320" s="304" t="s">
        <v>2168</v>
      </c>
      <c r="F1320" s="304" t="s">
        <v>465</v>
      </c>
      <c r="G1320" s="304" t="s">
        <v>2013</v>
      </c>
      <c r="H1320" s="304" t="s">
        <v>2014</v>
      </c>
      <c r="I1320" s="303" t="s">
        <v>599</v>
      </c>
      <c r="J1320" s="305" t="s">
        <v>2128</v>
      </c>
      <c r="K1320" s="306">
        <v>5624000</v>
      </c>
      <c r="L1320" s="268"/>
      <c r="M1320" s="268"/>
      <c r="N1320" s="268"/>
      <c r="O1320" s="268"/>
      <c r="P1320" s="270"/>
      <c r="Q1320" s="270"/>
      <c r="R1320" s="270"/>
      <c r="S1320" s="271"/>
      <c r="T1320" s="270" t="s">
        <v>600</v>
      </c>
      <c r="U1320" s="272" t="s">
        <v>5444</v>
      </c>
      <c r="V1320" s="268" t="s">
        <v>602</v>
      </c>
      <c r="W1320" s="272"/>
      <c r="X1320" s="273">
        <v>361443.49</v>
      </c>
      <c r="Y1320" s="273">
        <v>361443.49</v>
      </c>
      <c r="Z1320" s="273">
        <v>0</v>
      </c>
      <c r="AA1320" s="273">
        <v>0</v>
      </c>
      <c r="AB1320" s="274">
        <v>361443.49</v>
      </c>
      <c r="AC1320" s="274">
        <v>0</v>
      </c>
      <c r="AD1320" s="269"/>
      <c r="AE1320" s="269" t="s">
        <v>5445</v>
      </c>
      <c r="AF1320"/>
      <c r="AG1320"/>
      <c r="AH1320"/>
      <c r="AI1320"/>
    </row>
    <row r="1321" spans="1:35" ht="33.75" x14ac:dyDescent="0.25">
      <c r="A1321" s="303" t="s">
        <v>1652</v>
      </c>
      <c r="B1321" s="303" t="s">
        <v>605</v>
      </c>
      <c r="C1321" s="303" t="s">
        <v>606</v>
      </c>
      <c r="D1321" s="303" t="s">
        <v>2167</v>
      </c>
      <c r="E1321" s="304" t="s">
        <v>2171</v>
      </c>
      <c r="F1321" s="304" t="s">
        <v>465</v>
      </c>
      <c r="G1321" s="304" t="s">
        <v>2013</v>
      </c>
      <c r="H1321" s="304" t="s">
        <v>2014</v>
      </c>
      <c r="I1321" s="303" t="s">
        <v>599</v>
      </c>
      <c r="J1321" s="305" t="s">
        <v>2128</v>
      </c>
      <c r="K1321" s="306">
        <v>5624000</v>
      </c>
      <c r="L1321" s="268"/>
      <c r="M1321" s="268"/>
      <c r="N1321" s="268"/>
      <c r="O1321" s="268"/>
      <c r="P1321" s="270"/>
      <c r="Q1321" s="270"/>
      <c r="R1321" s="270"/>
      <c r="S1321" s="271"/>
      <c r="T1321" s="270" t="s">
        <v>600</v>
      </c>
      <c r="U1321" s="272" t="s">
        <v>5444</v>
      </c>
      <c r="V1321" s="268" t="s">
        <v>602</v>
      </c>
      <c r="W1321" s="272"/>
      <c r="X1321" s="273">
        <v>361443.49</v>
      </c>
      <c r="Y1321" s="273">
        <v>361443.49</v>
      </c>
      <c r="Z1321" s="273">
        <v>0</v>
      </c>
      <c r="AA1321" s="273">
        <v>0</v>
      </c>
      <c r="AB1321" s="274">
        <v>361443.49</v>
      </c>
      <c r="AC1321" s="274">
        <v>0</v>
      </c>
      <c r="AD1321" s="269"/>
      <c r="AE1321" s="269" t="s">
        <v>5445</v>
      </c>
      <c r="AF1321"/>
      <c r="AG1321"/>
      <c r="AH1321"/>
      <c r="AI1321"/>
    </row>
    <row r="1322" spans="1:35" ht="33.75" x14ac:dyDescent="0.25">
      <c r="A1322" s="303" t="s">
        <v>1654</v>
      </c>
      <c r="B1322" s="303" t="s">
        <v>605</v>
      </c>
      <c r="C1322" s="303" t="s">
        <v>606</v>
      </c>
      <c r="D1322" s="303" t="s">
        <v>2167</v>
      </c>
      <c r="E1322" s="304" t="s">
        <v>2173</v>
      </c>
      <c r="F1322" s="304" t="s">
        <v>465</v>
      </c>
      <c r="G1322" s="304" t="s">
        <v>2013</v>
      </c>
      <c r="H1322" s="304" t="s">
        <v>2014</v>
      </c>
      <c r="I1322" s="303" t="s">
        <v>599</v>
      </c>
      <c r="J1322" s="305" t="s">
        <v>2128</v>
      </c>
      <c r="K1322" s="306">
        <v>5624000</v>
      </c>
      <c r="L1322" s="268"/>
      <c r="M1322" s="268"/>
      <c r="N1322" s="268"/>
      <c r="O1322" s="268"/>
      <c r="P1322" s="270"/>
      <c r="Q1322" s="270"/>
      <c r="R1322" s="270"/>
      <c r="S1322" s="271"/>
      <c r="T1322" s="270" t="s">
        <v>600</v>
      </c>
      <c r="U1322" s="272" t="s">
        <v>5444</v>
      </c>
      <c r="V1322" s="268" t="s">
        <v>602</v>
      </c>
      <c r="W1322" s="272"/>
      <c r="X1322" s="273">
        <v>361443.49</v>
      </c>
      <c r="Y1322" s="273">
        <v>361443.49</v>
      </c>
      <c r="Z1322" s="273">
        <v>0</v>
      </c>
      <c r="AA1322" s="273">
        <v>0</v>
      </c>
      <c r="AB1322" s="274">
        <v>361443.49</v>
      </c>
      <c r="AC1322" s="274">
        <v>0</v>
      </c>
      <c r="AD1322" s="269"/>
      <c r="AE1322" s="269" t="s">
        <v>5445</v>
      </c>
      <c r="AF1322"/>
      <c r="AG1322"/>
      <c r="AH1322"/>
      <c r="AI1322"/>
    </row>
    <row r="1323" spans="1:35" ht="56.25" x14ac:dyDescent="0.25">
      <c r="A1323" s="303" t="s">
        <v>1664</v>
      </c>
      <c r="B1323" s="303" t="s">
        <v>605</v>
      </c>
      <c r="C1323" s="303" t="s">
        <v>606</v>
      </c>
      <c r="D1323" s="303" t="s">
        <v>2184</v>
      </c>
      <c r="E1323" s="304" t="s">
        <v>2191</v>
      </c>
      <c r="F1323" s="304" t="s">
        <v>2192</v>
      </c>
      <c r="G1323" s="304" t="s">
        <v>2013</v>
      </c>
      <c r="H1323" s="304" t="s">
        <v>2014</v>
      </c>
      <c r="I1323" s="303" t="s">
        <v>599</v>
      </c>
      <c r="J1323" s="305" t="s">
        <v>2193</v>
      </c>
      <c r="K1323" s="306">
        <v>221095026.80000001</v>
      </c>
      <c r="L1323" s="268"/>
      <c r="M1323" s="268"/>
      <c r="N1323" s="268"/>
      <c r="O1323" s="268"/>
      <c r="P1323" s="270"/>
      <c r="Q1323" s="270"/>
      <c r="R1323" s="270"/>
      <c r="S1323" s="271"/>
      <c r="T1323" s="270" t="s">
        <v>600</v>
      </c>
      <c r="U1323" s="272" t="s">
        <v>5444</v>
      </c>
      <c r="V1323" s="268" t="s">
        <v>602</v>
      </c>
      <c r="W1323" s="272"/>
      <c r="X1323" s="273">
        <v>361443.49</v>
      </c>
      <c r="Y1323" s="273">
        <v>361443.49</v>
      </c>
      <c r="Z1323" s="273">
        <v>0</v>
      </c>
      <c r="AA1323" s="273">
        <v>0</v>
      </c>
      <c r="AB1323" s="274">
        <v>361443.49</v>
      </c>
      <c r="AC1323" s="274">
        <v>0</v>
      </c>
      <c r="AD1323" s="269"/>
      <c r="AE1323" s="269" t="s">
        <v>5445</v>
      </c>
      <c r="AF1323"/>
      <c r="AG1323"/>
      <c r="AH1323"/>
      <c r="AI1323"/>
    </row>
    <row r="1324" spans="1:35" ht="45" x14ac:dyDescent="0.25">
      <c r="A1324" s="303" t="s">
        <v>1717</v>
      </c>
      <c r="B1324" s="303" t="s">
        <v>605</v>
      </c>
      <c r="C1324" s="303" t="s">
        <v>606</v>
      </c>
      <c r="D1324" s="303" t="s">
        <v>5566</v>
      </c>
      <c r="E1324" s="304" t="s">
        <v>2253</v>
      </c>
      <c r="F1324" s="304" t="s">
        <v>516</v>
      </c>
      <c r="G1324" s="304" t="s">
        <v>2013</v>
      </c>
      <c r="H1324" s="304" t="s">
        <v>2014</v>
      </c>
      <c r="I1324" s="303" t="s">
        <v>599</v>
      </c>
      <c r="J1324" s="305" t="s">
        <v>2250</v>
      </c>
      <c r="K1324" s="306">
        <v>2380000</v>
      </c>
      <c r="L1324" s="268"/>
      <c r="M1324" s="268"/>
      <c r="N1324" s="268"/>
      <c r="O1324" s="268"/>
      <c r="P1324" s="270"/>
      <c r="Q1324" s="270"/>
      <c r="R1324" s="270"/>
      <c r="S1324" s="271"/>
      <c r="T1324" s="270" t="s">
        <v>600</v>
      </c>
      <c r="U1324" s="272" t="s">
        <v>5444</v>
      </c>
      <c r="V1324" s="268" t="s">
        <v>602</v>
      </c>
      <c r="W1324" s="272"/>
      <c r="X1324" s="273">
        <v>361443.49</v>
      </c>
      <c r="Y1324" s="273">
        <v>361443.49</v>
      </c>
      <c r="Z1324" s="273">
        <v>0</v>
      </c>
      <c r="AA1324" s="273">
        <v>0</v>
      </c>
      <c r="AB1324" s="274">
        <v>361443.49</v>
      </c>
      <c r="AC1324" s="274">
        <v>0</v>
      </c>
      <c r="AD1324" s="269"/>
      <c r="AE1324" s="269" t="s">
        <v>5445</v>
      </c>
      <c r="AF1324"/>
      <c r="AG1324"/>
      <c r="AH1324"/>
      <c r="AI1324"/>
    </row>
    <row r="1325" spans="1:35" ht="45" x14ac:dyDescent="0.25">
      <c r="A1325" s="303" t="s">
        <v>1719</v>
      </c>
      <c r="B1325" s="303" t="s">
        <v>605</v>
      </c>
      <c r="C1325" s="303" t="s">
        <v>606</v>
      </c>
      <c r="D1325" s="303" t="s">
        <v>5566</v>
      </c>
      <c r="E1325" s="304" t="s">
        <v>2255</v>
      </c>
      <c r="F1325" s="304" t="s">
        <v>516</v>
      </c>
      <c r="G1325" s="304" t="s">
        <v>2013</v>
      </c>
      <c r="H1325" s="304" t="s">
        <v>2014</v>
      </c>
      <c r="I1325" s="303" t="s">
        <v>599</v>
      </c>
      <c r="J1325" s="305" t="s">
        <v>2250</v>
      </c>
      <c r="K1325" s="306">
        <v>2380000</v>
      </c>
      <c r="L1325" s="268"/>
      <c r="M1325" s="268"/>
      <c r="N1325" s="268"/>
      <c r="O1325" s="268"/>
      <c r="P1325" s="270"/>
      <c r="Q1325" s="270"/>
      <c r="R1325" s="270"/>
      <c r="S1325" s="271"/>
      <c r="T1325" s="270" t="s">
        <v>600</v>
      </c>
      <c r="U1325" s="272" t="s">
        <v>5444</v>
      </c>
      <c r="V1325" s="268" t="s">
        <v>602</v>
      </c>
      <c r="W1325" s="272"/>
      <c r="X1325" s="273">
        <v>361443.49</v>
      </c>
      <c r="Y1325" s="273">
        <v>361443.49</v>
      </c>
      <c r="Z1325" s="273">
        <v>0</v>
      </c>
      <c r="AA1325" s="273">
        <v>0</v>
      </c>
      <c r="AB1325" s="274">
        <v>361443.49</v>
      </c>
      <c r="AC1325" s="274">
        <v>0</v>
      </c>
      <c r="AD1325" s="269"/>
      <c r="AE1325" s="269" t="s">
        <v>5445</v>
      </c>
      <c r="AF1325"/>
      <c r="AG1325"/>
      <c r="AH1325"/>
      <c r="AI1325"/>
    </row>
    <row r="1326" spans="1:35" ht="45" x14ac:dyDescent="0.25">
      <c r="A1326" s="303" t="s">
        <v>1722</v>
      </c>
      <c r="B1326" s="303" t="s">
        <v>605</v>
      </c>
      <c r="C1326" s="303" t="s">
        <v>606</v>
      </c>
      <c r="D1326" s="303" t="s">
        <v>5566</v>
      </c>
      <c r="E1326" s="304" t="s">
        <v>2257</v>
      </c>
      <c r="F1326" s="304" t="s">
        <v>516</v>
      </c>
      <c r="G1326" s="304" t="s">
        <v>2013</v>
      </c>
      <c r="H1326" s="304" t="s">
        <v>2014</v>
      </c>
      <c r="I1326" s="303" t="s">
        <v>599</v>
      </c>
      <c r="J1326" s="305" t="s">
        <v>2250</v>
      </c>
      <c r="K1326" s="306">
        <v>2380000</v>
      </c>
      <c r="L1326" s="268"/>
      <c r="M1326" s="268"/>
      <c r="N1326" s="268"/>
      <c r="O1326" s="268"/>
      <c r="P1326" s="270"/>
      <c r="Q1326" s="270"/>
      <c r="R1326" s="270"/>
      <c r="S1326" s="271"/>
      <c r="T1326" s="270" t="s">
        <v>600</v>
      </c>
      <c r="U1326" s="272" t="s">
        <v>5444</v>
      </c>
      <c r="V1326" s="268" t="s">
        <v>602</v>
      </c>
      <c r="W1326" s="272"/>
      <c r="X1326" s="273">
        <v>361443.49</v>
      </c>
      <c r="Y1326" s="273">
        <v>361443.49</v>
      </c>
      <c r="Z1326" s="273">
        <v>0</v>
      </c>
      <c r="AA1326" s="273">
        <v>0</v>
      </c>
      <c r="AB1326" s="274">
        <v>361443.49</v>
      </c>
      <c r="AC1326" s="274">
        <v>0</v>
      </c>
      <c r="AD1326" s="269"/>
      <c r="AE1326" s="269" t="s">
        <v>5445</v>
      </c>
      <c r="AF1326"/>
      <c r="AG1326"/>
      <c r="AH1326"/>
      <c r="AI1326"/>
    </row>
    <row r="1327" spans="1:35" ht="45" x14ac:dyDescent="0.25">
      <c r="A1327" s="303" t="s">
        <v>1724</v>
      </c>
      <c r="B1327" s="303" t="s">
        <v>605</v>
      </c>
      <c r="C1327" s="303" t="s">
        <v>606</v>
      </c>
      <c r="D1327" s="303" t="s">
        <v>5566</v>
      </c>
      <c r="E1327" s="304" t="s">
        <v>2259</v>
      </c>
      <c r="F1327" s="304" t="s">
        <v>516</v>
      </c>
      <c r="G1327" s="304" t="s">
        <v>2013</v>
      </c>
      <c r="H1327" s="304" t="s">
        <v>2014</v>
      </c>
      <c r="I1327" s="303" t="s">
        <v>599</v>
      </c>
      <c r="J1327" s="305" t="s">
        <v>2250</v>
      </c>
      <c r="K1327" s="306">
        <v>2380000</v>
      </c>
      <c r="L1327" s="268"/>
      <c r="M1327" s="268"/>
      <c r="N1327" s="268"/>
      <c r="O1327" s="268"/>
      <c r="P1327" s="270"/>
      <c r="Q1327" s="270"/>
      <c r="R1327" s="270"/>
      <c r="S1327" s="271"/>
      <c r="T1327" s="270" t="s">
        <v>600</v>
      </c>
      <c r="U1327" s="272" t="s">
        <v>5444</v>
      </c>
      <c r="V1327" s="268" t="s">
        <v>602</v>
      </c>
      <c r="W1327" s="272"/>
      <c r="X1327" s="273">
        <v>361443.49</v>
      </c>
      <c r="Y1327" s="273">
        <v>361443.49</v>
      </c>
      <c r="Z1327" s="273">
        <v>0</v>
      </c>
      <c r="AA1327" s="273">
        <v>0</v>
      </c>
      <c r="AB1327" s="274">
        <v>361443.49</v>
      </c>
      <c r="AC1327" s="274">
        <v>0</v>
      </c>
      <c r="AD1327" s="269"/>
      <c r="AE1327" s="269" t="s">
        <v>5445</v>
      </c>
      <c r="AF1327"/>
      <c r="AG1327"/>
      <c r="AH1327"/>
      <c r="AI1327"/>
    </row>
    <row r="1328" spans="1:35" ht="33.75" x14ac:dyDescent="0.25">
      <c r="A1328" s="303" t="s">
        <v>1917</v>
      </c>
      <c r="B1328" s="303" t="s">
        <v>605</v>
      </c>
      <c r="C1328" s="303" t="s">
        <v>606</v>
      </c>
      <c r="D1328" s="303" t="s">
        <v>2401</v>
      </c>
      <c r="E1328" s="304" t="s">
        <v>2402</v>
      </c>
      <c r="F1328" s="304" t="s">
        <v>462</v>
      </c>
      <c r="G1328" s="304" t="s">
        <v>2013</v>
      </c>
      <c r="H1328" s="304" t="s">
        <v>2014</v>
      </c>
      <c r="I1328" s="303" t="s">
        <v>599</v>
      </c>
      <c r="J1328" s="305" t="s">
        <v>2403</v>
      </c>
      <c r="K1328" s="306">
        <v>630000</v>
      </c>
      <c r="L1328" s="268"/>
      <c r="M1328" s="268"/>
      <c r="N1328" s="268"/>
      <c r="O1328" s="268"/>
      <c r="P1328" s="270"/>
      <c r="Q1328" s="270"/>
      <c r="R1328" s="270"/>
      <c r="S1328" s="271"/>
      <c r="T1328" s="270" t="s">
        <v>600</v>
      </c>
      <c r="U1328" s="272" t="s">
        <v>5444</v>
      </c>
      <c r="V1328" s="268" t="s">
        <v>602</v>
      </c>
      <c r="W1328" s="272"/>
      <c r="X1328" s="273">
        <v>361443.49</v>
      </c>
      <c r="Y1328" s="273">
        <v>361443.49</v>
      </c>
      <c r="Z1328" s="273">
        <v>0</v>
      </c>
      <c r="AA1328" s="273">
        <v>0</v>
      </c>
      <c r="AB1328" s="274">
        <v>361443.49</v>
      </c>
      <c r="AC1328" s="274">
        <v>0</v>
      </c>
      <c r="AD1328" s="269"/>
      <c r="AE1328" s="269" t="s">
        <v>5445</v>
      </c>
      <c r="AF1328"/>
      <c r="AG1328"/>
      <c r="AH1328"/>
      <c r="AI1328"/>
    </row>
    <row r="1329" spans="1:35" ht="33.75" x14ac:dyDescent="0.25">
      <c r="A1329" s="303" t="s">
        <v>1919</v>
      </c>
      <c r="B1329" s="303" t="s">
        <v>605</v>
      </c>
      <c r="C1329" s="303" t="s">
        <v>606</v>
      </c>
      <c r="D1329" s="303" t="s">
        <v>2401</v>
      </c>
      <c r="E1329" s="304" t="s">
        <v>2406</v>
      </c>
      <c r="F1329" s="304" t="s">
        <v>2407</v>
      </c>
      <c r="G1329" s="304" t="s">
        <v>2013</v>
      </c>
      <c r="H1329" s="304" t="s">
        <v>2014</v>
      </c>
      <c r="I1329" s="303" t="s">
        <v>599</v>
      </c>
      <c r="J1329" s="305" t="s">
        <v>2403</v>
      </c>
      <c r="K1329" s="306">
        <v>1620000</v>
      </c>
      <c r="L1329" s="268"/>
      <c r="M1329" s="268"/>
      <c r="N1329" s="268"/>
      <c r="O1329" s="268"/>
      <c r="P1329" s="270"/>
      <c r="Q1329" s="270"/>
      <c r="R1329" s="270"/>
      <c r="S1329" s="271"/>
      <c r="T1329" s="270" t="s">
        <v>600</v>
      </c>
      <c r="U1329" s="272" t="s">
        <v>5444</v>
      </c>
      <c r="V1329" s="268" t="s">
        <v>602</v>
      </c>
      <c r="W1329" s="272"/>
      <c r="X1329" s="273">
        <v>361443.49</v>
      </c>
      <c r="Y1329" s="273">
        <v>361443.49</v>
      </c>
      <c r="Z1329" s="273">
        <v>0</v>
      </c>
      <c r="AA1329" s="273">
        <v>0</v>
      </c>
      <c r="AB1329" s="274">
        <v>361443.49</v>
      </c>
      <c r="AC1329" s="274">
        <v>0</v>
      </c>
      <c r="AD1329" s="269"/>
      <c r="AE1329" s="269" t="s">
        <v>5445</v>
      </c>
      <c r="AF1329"/>
      <c r="AG1329"/>
      <c r="AH1329"/>
      <c r="AI1329"/>
    </row>
    <row r="1330" spans="1:35" ht="33.75" x14ac:dyDescent="0.25">
      <c r="A1330"/>
      <c r="B1330"/>
      <c r="C1330"/>
      <c r="D1330"/>
      <c r="E1330"/>
      <c r="F1330"/>
      <c r="G1330"/>
      <c r="H1330"/>
      <c r="I1330"/>
      <c r="J1330"/>
      <c r="K1330"/>
      <c r="L1330" s="268"/>
      <c r="M1330" s="268"/>
      <c r="N1330" s="268"/>
      <c r="O1330" s="268"/>
      <c r="P1330" s="270"/>
      <c r="Q1330" s="270"/>
      <c r="R1330" s="270"/>
      <c r="S1330" s="271"/>
      <c r="T1330" s="270" t="s">
        <v>600</v>
      </c>
      <c r="U1330" s="272" t="s">
        <v>5444</v>
      </c>
      <c r="V1330" s="268" t="s">
        <v>602</v>
      </c>
      <c r="W1330" s="272"/>
      <c r="X1330" s="273">
        <v>361443.49</v>
      </c>
      <c r="Y1330" s="273">
        <v>361443.49</v>
      </c>
      <c r="Z1330" s="273">
        <v>0</v>
      </c>
      <c r="AA1330" s="273">
        <v>0</v>
      </c>
      <c r="AB1330" s="274">
        <v>361443.49</v>
      </c>
      <c r="AC1330" s="274">
        <v>0</v>
      </c>
      <c r="AD1330" s="269"/>
      <c r="AE1330" s="269" t="s">
        <v>5445</v>
      </c>
      <c r="AF1330"/>
      <c r="AG1330"/>
      <c r="AH1330"/>
      <c r="AI1330"/>
    </row>
    <row r="1331" spans="1:35" ht="33.75" x14ac:dyDescent="0.25">
      <c r="A1331" s="268"/>
      <c r="B1331" s="268"/>
      <c r="C1331" s="268"/>
      <c r="D1331" s="268"/>
      <c r="E1331" s="268"/>
      <c r="F1331" s="269"/>
      <c r="G1331" s="269"/>
      <c r="H1331" s="268"/>
      <c r="I1331" s="269"/>
      <c r="J1331" s="269"/>
      <c r="K1331" s="268"/>
      <c r="L1331" s="268"/>
      <c r="M1331" s="268"/>
      <c r="N1331" s="268"/>
      <c r="O1331" s="268"/>
      <c r="P1331" s="270"/>
      <c r="Q1331" s="270"/>
      <c r="R1331" s="270"/>
      <c r="S1331" s="271"/>
      <c r="T1331" s="270" t="s">
        <v>600</v>
      </c>
      <c r="U1331" s="272" t="s">
        <v>5444</v>
      </c>
      <c r="V1331" s="268" t="s">
        <v>602</v>
      </c>
      <c r="W1331" s="272"/>
      <c r="X1331" s="273">
        <v>361443.49</v>
      </c>
      <c r="Y1331" s="273">
        <v>361443.49</v>
      </c>
      <c r="Z1331" s="273">
        <v>0</v>
      </c>
      <c r="AA1331" s="273">
        <v>0</v>
      </c>
      <c r="AB1331" s="274">
        <v>361443.49</v>
      </c>
      <c r="AC1331" s="274">
        <v>0</v>
      </c>
      <c r="AD1331" s="269"/>
      <c r="AE1331" s="269" t="s">
        <v>5445</v>
      </c>
      <c r="AF1331"/>
      <c r="AG1331"/>
      <c r="AH1331"/>
      <c r="AI1331"/>
    </row>
    <row r="1332" spans="1:35" ht="33.75" x14ac:dyDescent="0.25">
      <c r="A1332" s="268"/>
      <c r="B1332" s="268"/>
      <c r="C1332" s="268"/>
      <c r="D1332" s="268"/>
      <c r="E1332" s="268"/>
      <c r="F1332" s="269"/>
      <c r="G1332" s="269"/>
      <c r="H1332" s="268"/>
      <c r="I1332" s="269"/>
      <c r="J1332" s="269"/>
      <c r="K1332" s="268"/>
      <c r="L1332" s="268"/>
      <c r="M1332" s="268"/>
      <c r="N1332" s="268"/>
      <c r="O1332" s="268"/>
      <c r="P1332" s="270"/>
      <c r="Q1332" s="270"/>
      <c r="R1332" s="270"/>
      <c r="S1332" s="271"/>
      <c r="T1332" s="270" t="s">
        <v>600</v>
      </c>
      <c r="U1332" s="272" t="s">
        <v>5444</v>
      </c>
      <c r="V1332" s="268" t="s">
        <v>602</v>
      </c>
      <c r="W1332" s="272"/>
      <c r="X1332" s="273">
        <v>361443.49</v>
      </c>
      <c r="Y1332" s="273">
        <v>361443.49</v>
      </c>
      <c r="Z1332" s="273">
        <v>0</v>
      </c>
      <c r="AA1332" s="273">
        <v>0</v>
      </c>
      <c r="AB1332" s="274">
        <v>361443.49</v>
      </c>
      <c r="AC1332" s="274">
        <v>0</v>
      </c>
      <c r="AD1332" s="269"/>
      <c r="AE1332" s="269" t="s">
        <v>5445</v>
      </c>
      <c r="AF1332"/>
      <c r="AG1332"/>
      <c r="AH1332"/>
      <c r="AI1332"/>
    </row>
    <row r="1333" spans="1:35" x14ac:dyDescent="0.25">
      <c r="A1333" s="268"/>
      <c r="B1333" s="268"/>
      <c r="C1333" s="268"/>
      <c r="D1333" s="269"/>
      <c r="E1333" s="272"/>
      <c r="F1333" s="273"/>
      <c r="H1333" s="268"/>
      <c r="I1333" s="269"/>
      <c r="J1333" s="269"/>
      <c r="K1333" s="268"/>
      <c r="L1333" s="268"/>
      <c r="M1333" s="268"/>
      <c r="N1333" s="268"/>
      <c r="O1333" s="268"/>
      <c r="P1333" s="270"/>
      <c r="Q1333" s="270"/>
      <c r="R1333" s="270"/>
      <c r="S1333" s="271"/>
      <c r="T1333" s="270"/>
      <c r="V1333" s="268"/>
      <c r="W1333" s="272"/>
      <c r="X1333" s="25">
        <v>3620776348.2600002</v>
      </c>
    </row>
    <row r="1334" spans="1:35" x14ac:dyDescent="0.25">
      <c r="A1334" s="268"/>
      <c r="B1334" s="268"/>
      <c r="C1334" s="268"/>
      <c r="D1334" s="269"/>
      <c r="E1334" s="272"/>
      <c r="F1334" s="273"/>
      <c r="H1334" s="268"/>
      <c r="I1334" s="269"/>
      <c r="J1334" s="269"/>
      <c r="K1334" s="268"/>
      <c r="L1334" s="268"/>
      <c r="M1334" s="268"/>
      <c r="N1334" s="268"/>
      <c r="O1334" s="268"/>
      <c r="P1334" s="270"/>
      <c r="Q1334" s="270"/>
      <c r="R1334" s="270"/>
      <c r="S1334" s="271"/>
      <c r="T1334" s="270"/>
      <c r="V1334" s="268"/>
      <c r="W1334" s="272"/>
    </row>
    <row r="1335" spans="1:35" x14ac:dyDescent="0.25">
      <c r="A1335" s="268"/>
      <c r="B1335" s="268"/>
      <c r="C1335" s="268"/>
      <c r="D1335" s="269"/>
      <c r="E1335" s="272"/>
      <c r="F1335" s="273"/>
      <c r="H1335" s="268"/>
      <c r="I1335" s="269"/>
      <c r="J1335" s="269"/>
      <c r="K1335" s="268"/>
      <c r="L1335" s="268"/>
      <c r="M1335" s="268"/>
      <c r="N1335" s="268"/>
      <c r="O1335" s="268"/>
      <c r="P1335" s="270"/>
      <c r="Q1335" s="270"/>
      <c r="R1335" s="270"/>
      <c r="S1335" s="271"/>
      <c r="T1335" s="270"/>
      <c r="V1335" s="268"/>
      <c r="W1335" s="272"/>
    </row>
    <row r="1336" spans="1:35" x14ac:dyDescent="0.25">
      <c r="A1336" s="268"/>
      <c r="B1336" s="268"/>
      <c r="C1336" s="269"/>
      <c r="D1336" s="269"/>
      <c r="E1336" s="272"/>
      <c r="F1336" s="273"/>
    </row>
    <row r="1337" spans="1:35" x14ac:dyDescent="0.25">
      <c r="A1337"/>
      <c r="B1337"/>
      <c r="C1337"/>
      <c r="D1337"/>
      <c r="E1337"/>
      <c r="F1337" s="208"/>
    </row>
    <row r="1338" spans="1:35" x14ac:dyDescent="0.25">
      <c r="A1338"/>
      <c r="B1338"/>
      <c r="C1338"/>
      <c r="D1338"/>
      <c r="E1338"/>
      <c r="F1338" s="261"/>
    </row>
    <row r="1339" spans="1:35" x14ac:dyDescent="0.25">
      <c r="A1339"/>
      <c r="B1339"/>
      <c r="C1339"/>
      <c r="D1339"/>
      <c r="E1339"/>
      <c r="F1339" s="208"/>
    </row>
    <row r="1340" spans="1:35" x14ac:dyDescent="0.25">
      <c r="A1340"/>
      <c r="B1340"/>
      <c r="C1340"/>
      <c r="D1340"/>
      <c r="E1340"/>
      <c r="F1340"/>
    </row>
    <row r="1341" spans="1:35" x14ac:dyDescent="0.25">
      <c r="A1341"/>
      <c r="B1341"/>
      <c r="C1341"/>
      <c r="D1341"/>
      <c r="E1341"/>
      <c r="F1341"/>
    </row>
    <row r="1342" spans="1:35" x14ac:dyDescent="0.25">
      <c r="A1342"/>
      <c r="B1342"/>
      <c r="C1342"/>
      <c r="D1342"/>
      <c r="E1342"/>
      <c r="F1342"/>
    </row>
    <row r="1343" spans="1:35" x14ac:dyDescent="0.25">
      <c r="A1343"/>
      <c r="B1343"/>
      <c r="C1343"/>
      <c r="D1343"/>
      <c r="E1343"/>
      <c r="F1343"/>
    </row>
    <row r="1344" spans="1:35" x14ac:dyDescent="0.25">
      <c r="A1344"/>
      <c r="B1344"/>
      <c r="C1344"/>
      <c r="D1344"/>
      <c r="E1344"/>
      <c r="F1344"/>
    </row>
    <row r="1345" spans="1:6" x14ac:dyDescent="0.25">
      <c r="A1345"/>
      <c r="B1345"/>
      <c r="C1345"/>
      <c r="D1345"/>
      <c r="E1345"/>
      <c r="F1345"/>
    </row>
    <row r="1346" spans="1:6" x14ac:dyDescent="0.25">
      <c r="A1346"/>
      <c r="B1346"/>
      <c r="C1346"/>
      <c r="D1346"/>
      <c r="E1346"/>
      <c r="F1346"/>
    </row>
    <row r="1347" spans="1:6" x14ac:dyDescent="0.25">
      <c r="A1347"/>
      <c r="B1347"/>
      <c r="C1347"/>
      <c r="D1347"/>
      <c r="E1347"/>
      <c r="F1347"/>
    </row>
    <row r="1348" spans="1:6" x14ac:dyDescent="0.25">
      <c r="A1348"/>
      <c r="B1348"/>
      <c r="C1348"/>
      <c r="D1348"/>
      <c r="E1348"/>
      <c r="F1348"/>
    </row>
    <row r="1349" spans="1:6" x14ac:dyDescent="0.25">
      <c r="A1349"/>
      <c r="B1349"/>
      <c r="C1349"/>
      <c r="D1349"/>
      <c r="E1349"/>
      <c r="F1349"/>
    </row>
    <row r="1350" spans="1:6" x14ac:dyDescent="0.25">
      <c r="A1350"/>
      <c r="B1350"/>
      <c r="C1350"/>
      <c r="D1350"/>
      <c r="E1350"/>
      <c r="F1350"/>
    </row>
    <row r="1351" spans="1:6" x14ac:dyDescent="0.25">
      <c r="A1351"/>
      <c r="B1351"/>
      <c r="C1351"/>
      <c r="D1351"/>
      <c r="E1351"/>
      <c r="F1351"/>
    </row>
    <row r="1352" spans="1:6" x14ac:dyDescent="0.25">
      <c r="A1352"/>
      <c r="B1352"/>
      <c r="C1352"/>
      <c r="D1352"/>
      <c r="E1352"/>
      <c r="F1352"/>
    </row>
    <row r="1353" spans="1:6" x14ac:dyDescent="0.25">
      <c r="A1353"/>
      <c r="B1353"/>
      <c r="C1353"/>
      <c r="D1353"/>
      <c r="E1353"/>
      <c r="F1353"/>
    </row>
    <row r="1354" spans="1:6" x14ac:dyDescent="0.25">
      <c r="A1354"/>
      <c r="B1354"/>
      <c r="C1354"/>
      <c r="D1354"/>
      <c r="E1354"/>
      <c r="F1354"/>
    </row>
    <row r="1355" spans="1:6" x14ac:dyDescent="0.25">
      <c r="A1355"/>
      <c r="B1355"/>
      <c r="C1355"/>
      <c r="D1355"/>
      <c r="E1355"/>
      <c r="F1355"/>
    </row>
    <row r="1356" spans="1:6" x14ac:dyDescent="0.25">
      <c r="A1356"/>
      <c r="B1356"/>
      <c r="C1356"/>
      <c r="D1356"/>
      <c r="E1356"/>
      <c r="F1356"/>
    </row>
    <row r="1357" spans="1:6" x14ac:dyDescent="0.25">
      <c r="A1357"/>
      <c r="B1357"/>
      <c r="C1357"/>
      <c r="D1357"/>
      <c r="E1357"/>
      <c r="F1357"/>
    </row>
    <row r="1358" spans="1:6" x14ac:dyDescent="0.25">
      <c r="A1358"/>
      <c r="B1358"/>
      <c r="C1358"/>
      <c r="D1358"/>
      <c r="E1358"/>
      <c r="F1358"/>
    </row>
    <row r="1359" spans="1:6" x14ac:dyDescent="0.25">
      <c r="A1359"/>
      <c r="B1359"/>
      <c r="C1359"/>
      <c r="D1359"/>
      <c r="E1359"/>
      <c r="F1359"/>
    </row>
    <row r="1360" spans="1:6" x14ac:dyDescent="0.25">
      <c r="A1360"/>
      <c r="B1360"/>
      <c r="C1360"/>
      <c r="D1360"/>
      <c r="E1360"/>
      <c r="F1360"/>
    </row>
    <row r="1361" spans="1:6" x14ac:dyDescent="0.25">
      <c r="A1361"/>
      <c r="B1361"/>
      <c r="C1361"/>
      <c r="D1361"/>
      <c r="E1361"/>
      <c r="F1361"/>
    </row>
    <row r="1362" spans="1:6" x14ac:dyDescent="0.25">
      <c r="A1362"/>
      <c r="B1362"/>
      <c r="C1362"/>
      <c r="D1362"/>
      <c r="E1362"/>
      <c r="F1362"/>
    </row>
    <row r="1363" spans="1:6" x14ac:dyDescent="0.25">
      <c r="A1363"/>
      <c r="B1363"/>
      <c r="C1363"/>
      <c r="D1363"/>
      <c r="E1363"/>
      <c r="F1363"/>
    </row>
    <row r="1364" spans="1:6" x14ac:dyDescent="0.25">
      <c r="A1364"/>
      <c r="B1364"/>
      <c r="C1364"/>
      <c r="D1364"/>
      <c r="E1364"/>
      <c r="F1364"/>
    </row>
    <row r="1365" spans="1:6" x14ac:dyDescent="0.25">
      <c r="A1365"/>
      <c r="B1365"/>
      <c r="C1365"/>
      <c r="D1365"/>
      <c r="E1365"/>
      <c r="F1365"/>
    </row>
    <row r="1366" spans="1:6" x14ac:dyDescent="0.25">
      <c r="A1366"/>
      <c r="B1366"/>
      <c r="C1366"/>
      <c r="D1366"/>
      <c r="E1366"/>
      <c r="F1366"/>
    </row>
    <row r="1367" spans="1:6" x14ac:dyDescent="0.25">
      <c r="A1367"/>
      <c r="B1367"/>
      <c r="C1367"/>
      <c r="D1367"/>
      <c r="E1367"/>
      <c r="F1367"/>
    </row>
    <row r="1368" spans="1:6" x14ac:dyDescent="0.25">
      <c r="A1368"/>
      <c r="B1368"/>
      <c r="C1368"/>
      <c r="D1368"/>
      <c r="E1368"/>
      <c r="F1368"/>
    </row>
    <row r="1369" spans="1:6" x14ac:dyDescent="0.25">
      <c r="A1369"/>
      <c r="B1369"/>
      <c r="C1369"/>
      <c r="D1369"/>
      <c r="E1369"/>
      <c r="F1369"/>
    </row>
    <row r="1370" spans="1:6" x14ac:dyDescent="0.25">
      <c r="A1370"/>
      <c r="B1370"/>
      <c r="C1370"/>
      <c r="D1370"/>
      <c r="E1370"/>
      <c r="F1370"/>
    </row>
    <row r="1371" spans="1:6" x14ac:dyDescent="0.25">
      <c r="A1371"/>
      <c r="B1371"/>
      <c r="C1371"/>
      <c r="D1371"/>
      <c r="E1371"/>
      <c r="F1371"/>
    </row>
    <row r="1372" spans="1:6" x14ac:dyDescent="0.25">
      <c r="A1372"/>
      <c r="B1372"/>
      <c r="C1372"/>
      <c r="D1372"/>
      <c r="E1372"/>
      <c r="F1372"/>
    </row>
    <row r="1373" spans="1:6" x14ac:dyDescent="0.25">
      <c r="A1373"/>
      <c r="B1373"/>
      <c r="C1373"/>
      <c r="D1373"/>
      <c r="E1373"/>
      <c r="F1373"/>
    </row>
    <row r="1374" spans="1:6" x14ac:dyDescent="0.25">
      <c r="A1374"/>
      <c r="B1374"/>
      <c r="C1374"/>
      <c r="D1374"/>
      <c r="E1374"/>
      <c r="F1374"/>
    </row>
    <row r="1375" spans="1:6" x14ac:dyDescent="0.25">
      <c r="A1375"/>
      <c r="B1375"/>
      <c r="C1375"/>
      <c r="D1375"/>
      <c r="E1375"/>
      <c r="F1375"/>
    </row>
    <row r="1376" spans="1:6" x14ac:dyDescent="0.25">
      <c r="A1376"/>
      <c r="B1376"/>
      <c r="C1376"/>
      <c r="D1376"/>
      <c r="E1376"/>
      <c r="F1376"/>
    </row>
    <row r="1377" spans="1:6" x14ac:dyDescent="0.25">
      <c r="A1377"/>
      <c r="B1377"/>
      <c r="C1377"/>
      <c r="D1377"/>
      <c r="E1377"/>
      <c r="F1377"/>
    </row>
    <row r="1378" spans="1:6" x14ac:dyDescent="0.25">
      <c r="A1378"/>
      <c r="B1378"/>
      <c r="C1378"/>
      <c r="D1378"/>
      <c r="E1378"/>
      <c r="F1378"/>
    </row>
    <row r="1379" spans="1:6" x14ac:dyDescent="0.25">
      <c r="A1379"/>
      <c r="B1379"/>
      <c r="C1379"/>
      <c r="D1379"/>
      <c r="E1379"/>
      <c r="F1379"/>
    </row>
    <row r="1380" spans="1:6" x14ac:dyDescent="0.25">
      <c r="A1380"/>
      <c r="B1380"/>
      <c r="C1380"/>
      <c r="D1380"/>
      <c r="E1380"/>
      <c r="F1380"/>
    </row>
    <row r="1381" spans="1:6" x14ac:dyDescent="0.25">
      <c r="A1381"/>
      <c r="B1381"/>
      <c r="C1381"/>
      <c r="D1381"/>
      <c r="E1381"/>
      <c r="F1381"/>
    </row>
    <row r="1382" spans="1:6" x14ac:dyDescent="0.25">
      <c r="A1382"/>
      <c r="B1382"/>
      <c r="C1382"/>
      <c r="D1382"/>
      <c r="E1382"/>
      <c r="F1382"/>
    </row>
    <row r="1383" spans="1:6" x14ac:dyDescent="0.25">
      <c r="A1383"/>
      <c r="B1383"/>
      <c r="C1383"/>
      <c r="D1383"/>
      <c r="E1383"/>
      <c r="F1383"/>
    </row>
    <row r="1384" spans="1:6" x14ac:dyDescent="0.25">
      <c r="A1384"/>
      <c r="B1384"/>
      <c r="C1384"/>
      <c r="D1384"/>
      <c r="E1384"/>
      <c r="F1384"/>
    </row>
    <row r="1385" spans="1:6" x14ac:dyDescent="0.25">
      <c r="A1385"/>
      <c r="B1385"/>
      <c r="C1385"/>
      <c r="D1385"/>
      <c r="E1385"/>
      <c r="F1385"/>
    </row>
    <row r="1386" spans="1:6" x14ac:dyDescent="0.25">
      <c r="A1386"/>
      <c r="B1386"/>
      <c r="C1386"/>
      <c r="D1386"/>
      <c r="E1386"/>
      <c r="F1386"/>
    </row>
    <row r="1387" spans="1:6" x14ac:dyDescent="0.25">
      <c r="A1387"/>
      <c r="B1387"/>
      <c r="C1387"/>
      <c r="D1387"/>
      <c r="E1387"/>
      <c r="F1387"/>
    </row>
    <row r="1388" spans="1:6" x14ac:dyDescent="0.25">
      <c r="A1388"/>
      <c r="B1388"/>
      <c r="C1388"/>
      <c r="D1388"/>
      <c r="E1388"/>
      <c r="F1388"/>
    </row>
    <row r="1389" spans="1:6" x14ac:dyDescent="0.25">
      <c r="A1389"/>
      <c r="B1389"/>
      <c r="C1389"/>
      <c r="D1389"/>
      <c r="E1389"/>
      <c r="F1389"/>
    </row>
    <row r="1390" spans="1:6" x14ac:dyDescent="0.25">
      <c r="A1390"/>
      <c r="B1390"/>
      <c r="C1390"/>
      <c r="D1390"/>
      <c r="E1390"/>
      <c r="F1390"/>
    </row>
    <row r="1391" spans="1:6" x14ac:dyDescent="0.25">
      <c r="A1391"/>
      <c r="B1391"/>
      <c r="C1391"/>
      <c r="D1391"/>
      <c r="E1391"/>
      <c r="F1391"/>
    </row>
    <row r="1392" spans="1:6" x14ac:dyDescent="0.25">
      <c r="A1392"/>
      <c r="B1392"/>
      <c r="C1392"/>
      <c r="D1392"/>
      <c r="E1392"/>
      <c r="F1392"/>
    </row>
    <row r="1393" spans="1:6" x14ac:dyDescent="0.25">
      <c r="A1393"/>
      <c r="B1393"/>
      <c r="C1393"/>
      <c r="D1393"/>
      <c r="E1393"/>
      <c r="F1393"/>
    </row>
    <row r="1394" spans="1:6" x14ac:dyDescent="0.25">
      <c r="A1394"/>
      <c r="B1394"/>
      <c r="C1394"/>
      <c r="D1394"/>
      <c r="E1394"/>
      <c r="F1394"/>
    </row>
    <row r="1395" spans="1:6" x14ac:dyDescent="0.25">
      <c r="A1395"/>
      <c r="B1395"/>
      <c r="C1395"/>
      <c r="D1395"/>
      <c r="E1395"/>
      <c r="F1395"/>
    </row>
    <row r="1396" spans="1:6" x14ac:dyDescent="0.25">
      <c r="A1396"/>
      <c r="B1396"/>
      <c r="C1396"/>
      <c r="D1396"/>
      <c r="E1396"/>
      <c r="F1396"/>
    </row>
    <row r="1397" spans="1:6" x14ac:dyDescent="0.25">
      <c r="A1397"/>
      <c r="B1397"/>
      <c r="C1397"/>
      <c r="D1397"/>
      <c r="E1397"/>
      <c r="F1397"/>
    </row>
    <row r="1398" spans="1:6" x14ac:dyDescent="0.25">
      <c r="A1398"/>
      <c r="B1398"/>
      <c r="C1398"/>
      <c r="D1398"/>
      <c r="E1398"/>
      <c r="F1398"/>
    </row>
    <row r="1399" spans="1:6" x14ac:dyDescent="0.25">
      <c r="A1399"/>
      <c r="B1399"/>
      <c r="C1399"/>
      <c r="D1399"/>
      <c r="E1399"/>
      <c r="F1399"/>
    </row>
    <row r="1400" spans="1:6" x14ac:dyDescent="0.25">
      <c r="A1400"/>
      <c r="B1400"/>
      <c r="C1400"/>
      <c r="D1400"/>
      <c r="E1400"/>
      <c r="F1400"/>
    </row>
    <row r="1401" spans="1:6" x14ac:dyDescent="0.25">
      <c r="A1401"/>
      <c r="B1401"/>
      <c r="C1401"/>
      <c r="D1401"/>
      <c r="E1401"/>
      <c r="F1401"/>
    </row>
    <row r="1402" spans="1:6" x14ac:dyDescent="0.25">
      <c r="A1402"/>
      <c r="B1402"/>
      <c r="C1402"/>
      <c r="D1402"/>
      <c r="E1402"/>
      <c r="F1402"/>
    </row>
    <row r="1403" spans="1:6" x14ac:dyDescent="0.25">
      <c r="A1403"/>
      <c r="B1403"/>
      <c r="C1403"/>
      <c r="D1403"/>
      <c r="E1403"/>
      <c r="F1403"/>
    </row>
    <row r="1404" spans="1:6" x14ac:dyDescent="0.25">
      <c r="A1404"/>
      <c r="B1404"/>
      <c r="C1404"/>
      <c r="D1404"/>
      <c r="E1404"/>
      <c r="F1404"/>
    </row>
    <row r="1405" spans="1:6" x14ac:dyDescent="0.25">
      <c r="A1405"/>
      <c r="B1405"/>
      <c r="C1405"/>
      <c r="D1405"/>
      <c r="E1405"/>
      <c r="F1405"/>
    </row>
    <row r="1406" spans="1:6" x14ac:dyDescent="0.25">
      <c r="A1406"/>
      <c r="B1406"/>
      <c r="C1406"/>
      <c r="D1406"/>
      <c r="E1406"/>
      <c r="F1406"/>
    </row>
    <row r="1407" spans="1:6" x14ac:dyDescent="0.25">
      <c r="A1407"/>
      <c r="B1407"/>
      <c r="C1407"/>
      <c r="D1407"/>
      <c r="E1407"/>
      <c r="F1407"/>
    </row>
    <row r="1408" spans="1:6" x14ac:dyDescent="0.25">
      <c r="A1408"/>
      <c r="B1408"/>
      <c r="C1408"/>
      <c r="D1408"/>
      <c r="E1408"/>
      <c r="F1408"/>
    </row>
    <row r="1409" spans="1:6" x14ac:dyDescent="0.25">
      <c r="A1409"/>
      <c r="B1409"/>
      <c r="C1409"/>
      <c r="D1409"/>
      <c r="E1409"/>
      <c r="F1409"/>
    </row>
    <row r="1410" spans="1:6" x14ac:dyDescent="0.25">
      <c r="A1410"/>
      <c r="B1410"/>
      <c r="C1410"/>
      <c r="D1410"/>
      <c r="E1410"/>
      <c r="F1410"/>
    </row>
    <row r="1411" spans="1:6" x14ac:dyDescent="0.25">
      <c r="A1411"/>
      <c r="B1411"/>
      <c r="C1411"/>
      <c r="D1411"/>
      <c r="E1411"/>
      <c r="F1411"/>
    </row>
    <row r="1412" spans="1:6" x14ac:dyDescent="0.25">
      <c r="A1412"/>
      <c r="B1412"/>
      <c r="C1412"/>
      <c r="D1412"/>
      <c r="E1412"/>
      <c r="F1412"/>
    </row>
    <row r="1413" spans="1:6" x14ac:dyDescent="0.25">
      <c r="A1413"/>
      <c r="B1413"/>
      <c r="C1413"/>
      <c r="D1413"/>
      <c r="E1413"/>
      <c r="F1413"/>
    </row>
    <row r="1414" spans="1:6" x14ac:dyDescent="0.25">
      <c r="A1414"/>
      <c r="B1414"/>
      <c r="C1414"/>
      <c r="D1414"/>
      <c r="E1414"/>
      <c r="F1414"/>
    </row>
    <row r="1415" spans="1:6" x14ac:dyDescent="0.25">
      <c r="A1415"/>
      <c r="B1415"/>
      <c r="C1415"/>
      <c r="D1415"/>
      <c r="E1415"/>
      <c r="F1415"/>
    </row>
    <row r="1416" spans="1:6" x14ac:dyDescent="0.25">
      <c r="A1416"/>
      <c r="B1416"/>
      <c r="C1416"/>
      <c r="D1416"/>
      <c r="E1416"/>
      <c r="F1416"/>
    </row>
    <row r="1417" spans="1:6" x14ac:dyDescent="0.25">
      <c r="A1417"/>
      <c r="B1417"/>
      <c r="C1417"/>
      <c r="D1417"/>
      <c r="E1417"/>
      <c r="F1417"/>
    </row>
    <row r="1418" spans="1:6" x14ac:dyDescent="0.25">
      <c r="A1418"/>
      <c r="B1418"/>
      <c r="C1418"/>
      <c r="D1418"/>
      <c r="E1418"/>
      <c r="F1418"/>
    </row>
    <row r="1419" spans="1:6" x14ac:dyDescent="0.25">
      <c r="A1419"/>
      <c r="B1419"/>
      <c r="C1419"/>
      <c r="D1419"/>
      <c r="E1419"/>
      <c r="F1419"/>
    </row>
    <row r="1420" spans="1:6" x14ac:dyDescent="0.25">
      <c r="A1420"/>
      <c r="B1420"/>
      <c r="C1420"/>
      <c r="D1420"/>
      <c r="E1420"/>
      <c r="F1420"/>
    </row>
    <row r="1421" spans="1:6" x14ac:dyDescent="0.25">
      <c r="A1421"/>
      <c r="B1421"/>
      <c r="C1421"/>
      <c r="D1421"/>
      <c r="E1421"/>
      <c r="F1421"/>
    </row>
    <row r="1422" spans="1:6" x14ac:dyDescent="0.25">
      <c r="A1422"/>
      <c r="B1422"/>
      <c r="C1422"/>
      <c r="D1422"/>
      <c r="E1422"/>
      <c r="F1422"/>
    </row>
    <row r="1423" spans="1:6" x14ac:dyDescent="0.25">
      <c r="A1423"/>
      <c r="B1423"/>
      <c r="C1423"/>
      <c r="D1423"/>
      <c r="E1423"/>
      <c r="F1423"/>
    </row>
    <row r="1424" spans="1:6" x14ac:dyDescent="0.25">
      <c r="A1424"/>
      <c r="B1424"/>
      <c r="C1424"/>
      <c r="D1424"/>
      <c r="E1424"/>
      <c r="F1424"/>
    </row>
    <row r="1425" spans="1:6" x14ac:dyDescent="0.25">
      <c r="A1425"/>
      <c r="B1425"/>
      <c r="C1425"/>
      <c r="D1425"/>
      <c r="E1425"/>
      <c r="F1425"/>
    </row>
    <row r="1426" spans="1:6" x14ac:dyDescent="0.25">
      <c r="A1426"/>
      <c r="B1426"/>
      <c r="C1426"/>
      <c r="D1426"/>
      <c r="E1426"/>
      <c r="F1426"/>
    </row>
    <row r="1427" spans="1:6" x14ac:dyDescent="0.25">
      <c r="A1427"/>
      <c r="B1427"/>
      <c r="C1427"/>
      <c r="D1427"/>
      <c r="E1427"/>
      <c r="F1427"/>
    </row>
    <row r="1428" spans="1:6" x14ac:dyDescent="0.25">
      <c r="A1428"/>
      <c r="B1428"/>
      <c r="C1428"/>
      <c r="D1428"/>
      <c r="E1428"/>
      <c r="F1428"/>
    </row>
    <row r="1429" spans="1:6" x14ac:dyDescent="0.25">
      <c r="A1429"/>
      <c r="B1429"/>
      <c r="C1429"/>
      <c r="D1429"/>
      <c r="E1429"/>
      <c r="F1429"/>
    </row>
    <row r="1430" spans="1:6" x14ac:dyDescent="0.25">
      <c r="A1430"/>
      <c r="B1430"/>
      <c r="C1430"/>
      <c r="D1430"/>
      <c r="E1430"/>
      <c r="F1430"/>
    </row>
    <row r="1431" spans="1:6" x14ac:dyDescent="0.25">
      <c r="A1431"/>
      <c r="B1431"/>
      <c r="C1431"/>
      <c r="D1431"/>
      <c r="E1431"/>
      <c r="F1431"/>
    </row>
    <row r="1432" spans="1:6" x14ac:dyDescent="0.25">
      <c r="A1432"/>
      <c r="B1432"/>
      <c r="C1432"/>
      <c r="D1432"/>
      <c r="E1432"/>
      <c r="F1432"/>
    </row>
    <row r="1433" spans="1:6" x14ac:dyDescent="0.25">
      <c r="A1433"/>
      <c r="B1433"/>
      <c r="C1433"/>
      <c r="D1433"/>
      <c r="E1433"/>
      <c r="F1433"/>
    </row>
    <row r="1434" spans="1:6" x14ac:dyDescent="0.25">
      <c r="A1434"/>
      <c r="B1434"/>
      <c r="C1434"/>
      <c r="D1434"/>
      <c r="E1434"/>
      <c r="F1434"/>
    </row>
    <row r="1435" spans="1:6" x14ac:dyDescent="0.25">
      <c r="A1435"/>
      <c r="B1435"/>
      <c r="C1435"/>
      <c r="D1435"/>
      <c r="E1435"/>
      <c r="F1435"/>
    </row>
    <row r="1436" spans="1:6" x14ac:dyDescent="0.25">
      <c r="A1436"/>
      <c r="B1436"/>
      <c r="C1436"/>
      <c r="D1436"/>
      <c r="E1436"/>
      <c r="F1436"/>
    </row>
    <row r="1437" spans="1:6" x14ac:dyDescent="0.25">
      <c r="A1437"/>
      <c r="B1437"/>
      <c r="C1437"/>
      <c r="D1437"/>
      <c r="E1437"/>
      <c r="F1437"/>
    </row>
    <row r="1438" spans="1:6" x14ac:dyDescent="0.25">
      <c r="A1438"/>
      <c r="B1438"/>
      <c r="C1438"/>
      <c r="D1438"/>
      <c r="E1438"/>
      <c r="F1438"/>
    </row>
    <row r="1439" spans="1:6" x14ac:dyDescent="0.25">
      <c r="A1439"/>
      <c r="B1439"/>
      <c r="C1439"/>
      <c r="D1439"/>
      <c r="E1439"/>
      <c r="F1439"/>
    </row>
    <row r="1440" spans="1:6" x14ac:dyDescent="0.25">
      <c r="A1440"/>
      <c r="B1440"/>
      <c r="C1440"/>
      <c r="D1440"/>
      <c r="E1440"/>
      <c r="F1440"/>
    </row>
    <row r="1441" spans="1:6" x14ac:dyDescent="0.25">
      <c r="A1441"/>
      <c r="B1441"/>
      <c r="C1441"/>
      <c r="D1441"/>
      <c r="F1441"/>
    </row>
    <row r="1442" spans="1:6" x14ac:dyDescent="0.25">
      <c r="A1442"/>
      <c r="B1442"/>
      <c r="C1442"/>
      <c r="D1442"/>
      <c r="F1442"/>
    </row>
    <row r="1443" spans="1:6" x14ac:dyDescent="0.25">
      <c r="A1443"/>
      <c r="B1443"/>
      <c r="C1443"/>
      <c r="D1443"/>
      <c r="F1443"/>
    </row>
    <row r="1444" spans="1:6" x14ac:dyDescent="0.25">
      <c r="A1444"/>
      <c r="B1444"/>
      <c r="C1444"/>
      <c r="D1444"/>
      <c r="F1444"/>
    </row>
    <row r="1445" spans="1:6" x14ac:dyDescent="0.25">
      <c r="A1445"/>
      <c r="B1445"/>
      <c r="C1445"/>
      <c r="D1445"/>
      <c r="F1445"/>
    </row>
    <row r="1446" spans="1:6" x14ac:dyDescent="0.25">
      <c r="A1446"/>
      <c r="B1446"/>
      <c r="C1446"/>
      <c r="D1446"/>
      <c r="F1446"/>
    </row>
    <row r="1447" spans="1:6" x14ac:dyDescent="0.25">
      <c r="A1447"/>
      <c r="B1447"/>
      <c r="C1447"/>
      <c r="D1447"/>
      <c r="F1447"/>
    </row>
    <row r="1448" spans="1:6" x14ac:dyDescent="0.25">
      <c r="A1448"/>
      <c r="B1448"/>
      <c r="C1448"/>
      <c r="D1448"/>
      <c r="F1448"/>
    </row>
    <row r="1449" spans="1:6" x14ac:dyDescent="0.25">
      <c r="A1449"/>
      <c r="B1449"/>
      <c r="C1449"/>
      <c r="D1449"/>
      <c r="F1449"/>
    </row>
    <row r="1450" spans="1:6" x14ac:dyDescent="0.25">
      <c r="A1450"/>
      <c r="B1450"/>
      <c r="C1450"/>
      <c r="D1450"/>
      <c r="F1450"/>
    </row>
    <row r="1451" spans="1:6" x14ac:dyDescent="0.25">
      <c r="A1451"/>
      <c r="B1451"/>
      <c r="C1451"/>
      <c r="D1451"/>
      <c r="F1451"/>
    </row>
    <row r="1452" spans="1:6" x14ac:dyDescent="0.25">
      <c r="A1452"/>
      <c r="B1452"/>
      <c r="C1452"/>
      <c r="D1452"/>
      <c r="F1452"/>
    </row>
    <row r="1453" spans="1:6" x14ac:dyDescent="0.25">
      <c r="A1453"/>
      <c r="B1453"/>
      <c r="C1453"/>
      <c r="D1453"/>
      <c r="F1453"/>
    </row>
    <row r="1454" spans="1:6" x14ac:dyDescent="0.25">
      <c r="A1454"/>
      <c r="B1454"/>
      <c r="C1454"/>
      <c r="D1454"/>
      <c r="F1454"/>
    </row>
    <row r="1455" spans="1:6" x14ac:dyDescent="0.25">
      <c r="A1455"/>
      <c r="B1455"/>
      <c r="C1455"/>
      <c r="D1455"/>
      <c r="F1455"/>
    </row>
    <row r="1456" spans="1:6" x14ac:dyDescent="0.25">
      <c r="A1456"/>
      <c r="B1456"/>
      <c r="C1456"/>
      <c r="D1456"/>
      <c r="F1456"/>
    </row>
    <row r="1457" spans="1:6" x14ac:dyDescent="0.25">
      <c r="A1457"/>
      <c r="B1457"/>
      <c r="C1457"/>
      <c r="D1457"/>
      <c r="F1457"/>
    </row>
    <row r="1458" spans="1:6" x14ac:dyDescent="0.25">
      <c r="A1458"/>
      <c r="B1458"/>
      <c r="C1458"/>
      <c r="D1458"/>
      <c r="F1458"/>
    </row>
    <row r="1459" spans="1:6" x14ac:dyDescent="0.25">
      <c r="A1459"/>
      <c r="B1459"/>
      <c r="C1459"/>
      <c r="D1459"/>
      <c r="F1459"/>
    </row>
    <row r="1460" spans="1:6" x14ac:dyDescent="0.25">
      <c r="A1460"/>
      <c r="B1460"/>
      <c r="C1460"/>
      <c r="D1460"/>
      <c r="F1460"/>
    </row>
    <row r="1461" spans="1:6" x14ac:dyDescent="0.25">
      <c r="A1461"/>
      <c r="B1461"/>
      <c r="C1461"/>
      <c r="D1461"/>
      <c r="F1461"/>
    </row>
    <row r="1462" spans="1:6" x14ac:dyDescent="0.25">
      <c r="A1462"/>
      <c r="B1462"/>
      <c r="C1462"/>
      <c r="D1462"/>
      <c r="F1462"/>
    </row>
    <row r="1463" spans="1:6" x14ac:dyDescent="0.25">
      <c r="A1463"/>
      <c r="B1463"/>
      <c r="C1463"/>
      <c r="D1463"/>
      <c r="F1463"/>
    </row>
    <row r="1464" spans="1:6" x14ac:dyDescent="0.25">
      <c r="A1464"/>
      <c r="B1464"/>
      <c r="C1464"/>
      <c r="D1464"/>
      <c r="F1464"/>
    </row>
    <row r="1465" spans="1:6" x14ac:dyDescent="0.25">
      <c r="A1465"/>
      <c r="B1465"/>
      <c r="C1465"/>
      <c r="D1465"/>
      <c r="F1465"/>
    </row>
    <row r="1466" spans="1:6" x14ac:dyDescent="0.25">
      <c r="A1466"/>
      <c r="B1466"/>
      <c r="C1466"/>
      <c r="D1466"/>
      <c r="F1466"/>
    </row>
    <row r="1467" spans="1:6" x14ac:dyDescent="0.25">
      <c r="A1467"/>
      <c r="B1467"/>
      <c r="C1467"/>
      <c r="D1467"/>
      <c r="F1467"/>
    </row>
    <row r="1468" spans="1:6" x14ac:dyDescent="0.25">
      <c r="A1468"/>
      <c r="B1468"/>
      <c r="C1468"/>
      <c r="D1468"/>
      <c r="F1468"/>
    </row>
    <row r="1469" spans="1:6" x14ac:dyDescent="0.25">
      <c r="A1469"/>
      <c r="B1469"/>
      <c r="C1469"/>
      <c r="D1469"/>
      <c r="F1469"/>
    </row>
    <row r="1470" spans="1:6" x14ac:dyDescent="0.25">
      <c r="A1470"/>
      <c r="B1470"/>
      <c r="C1470"/>
      <c r="D1470"/>
      <c r="F1470"/>
    </row>
    <row r="1471" spans="1:6" x14ac:dyDescent="0.25">
      <c r="A1471"/>
      <c r="B1471"/>
      <c r="C1471"/>
      <c r="D1471"/>
      <c r="F1471"/>
    </row>
    <row r="1472" spans="1:6" x14ac:dyDescent="0.25">
      <c r="A1472"/>
      <c r="B1472"/>
      <c r="C1472"/>
      <c r="D1472"/>
      <c r="F1472"/>
    </row>
    <row r="1473" spans="1:6" x14ac:dyDescent="0.25">
      <c r="A1473"/>
      <c r="B1473"/>
      <c r="C1473"/>
      <c r="D1473"/>
      <c r="F1473"/>
    </row>
    <row r="1474" spans="1:6" x14ac:dyDescent="0.25">
      <c r="A1474"/>
      <c r="B1474"/>
      <c r="C1474"/>
      <c r="D1474"/>
      <c r="F1474"/>
    </row>
    <row r="1475" spans="1:6" x14ac:dyDescent="0.25">
      <c r="A1475"/>
      <c r="B1475"/>
      <c r="C1475"/>
      <c r="D1475"/>
      <c r="F1475"/>
    </row>
    <row r="1476" spans="1:6" x14ac:dyDescent="0.25">
      <c r="A1476"/>
      <c r="B1476"/>
      <c r="C1476"/>
      <c r="D1476"/>
      <c r="F1476"/>
    </row>
    <row r="1477" spans="1:6" x14ac:dyDescent="0.25">
      <c r="A1477"/>
      <c r="B1477"/>
      <c r="C1477"/>
      <c r="D1477"/>
      <c r="F1477"/>
    </row>
    <row r="1478" spans="1:6" x14ac:dyDescent="0.25">
      <c r="A1478"/>
      <c r="B1478"/>
      <c r="C1478"/>
      <c r="D1478"/>
      <c r="F1478"/>
    </row>
    <row r="1479" spans="1:6" x14ac:dyDescent="0.25">
      <c r="A1479"/>
      <c r="B1479"/>
      <c r="C1479"/>
      <c r="D1479"/>
      <c r="F1479"/>
    </row>
    <row r="1480" spans="1:6" x14ac:dyDescent="0.25">
      <c r="A1480"/>
      <c r="B1480"/>
      <c r="C1480"/>
      <c r="D1480"/>
      <c r="F1480"/>
    </row>
    <row r="1481" spans="1:6" x14ac:dyDescent="0.25">
      <c r="A1481"/>
      <c r="B1481"/>
      <c r="C1481"/>
      <c r="D1481"/>
      <c r="F1481"/>
    </row>
    <row r="1482" spans="1:6" x14ac:dyDescent="0.25">
      <c r="A1482"/>
      <c r="B1482"/>
      <c r="C1482"/>
      <c r="D1482"/>
      <c r="F1482"/>
    </row>
    <row r="1483" spans="1:6" x14ac:dyDescent="0.25">
      <c r="A1483"/>
      <c r="B1483"/>
      <c r="C1483"/>
      <c r="D1483"/>
      <c r="F1483"/>
    </row>
    <row r="1484" spans="1:6" x14ac:dyDescent="0.25">
      <c r="A1484"/>
      <c r="B1484"/>
      <c r="C1484"/>
      <c r="D1484"/>
      <c r="F1484"/>
    </row>
    <row r="1485" spans="1:6" x14ac:dyDescent="0.25">
      <c r="A1485"/>
      <c r="B1485"/>
      <c r="C1485"/>
      <c r="D1485"/>
      <c r="F1485"/>
    </row>
    <row r="1486" spans="1:6" x14ac:dyDescent="0.25">
      <c r="A1486"/>
      <c r="B1486"/>
      <c r="C1486"/>
      <c r="D1486"/>
      <c r="F1486"/>
    </row>
    <row r="1487" spans="1:6" x14ac:dyDescent="0.25">
      <c r="A1487"/>
      <c r="B1487"/>
      <c r="C1487"/>
      <c r="D1487"/>
      <c r="F1487"/>
    </row>
    <row r="1488" spans="1:6" x14ac:dyDescent="0.25">
      <c r="A1488"/>
      <c r="B1488"/>
      <c r="C1488"/>
      <c r="D1488"/>
      <c r="F1488"/>
    </row>
    <row r="1489" spans="1:6" x14ac:dyDescent="0.25">
      <c r="A1489"/>
      <c r="B1489"/>
      <c r="C1489"/>
      <c r="D1489"/>
      <c r="F1489"/>
    </row>
    <row r="1490" spans="1:6" x14ac:dyDescent="0.25">
      <c r="A1490"/>
      <c r="B1490"/>
      <c r="C1490"/>
      <c r="D1490"/>
      <c r="F1490"/>
    </row>
    <row r="1491" spans="1:6" x14ac:dyDescent="0.25">
      <c r="A1491"/>
      <c r="B1491"/>
      <c r="C1491"/>
      <c r="D1491"/>
      <c r="F1491"/>
    </row>
    <row r="1492" spans="1:6" x14ac:dyDescent="0.25">
      <c r="A1492"/>
      <c r="B1492"/>
      <c r="C1492"/>
      <c r="D1492"/>
      <c r="F1492"/>
    </row>
    <row r="1493" spans="1:6" x14ac:dyDescent="0.25">
      <c r="A1493"/>
      <c r="B1493"/>
      <c r="C1493"/>
      <c r="D1493"/>
      <c r="F1493"/>
    </row>
    <row r="1494" spans="1:6" x14ac:dyDescent="0.25">
      <c r="A1494"/>
      <c r="B1494"/>
      <c r="C1494"/>
      <c r="D1494"/>
      <c r="F1494"/>
    </row>
    <row r="1495" spans="1:6" x14ac:dyDescent="0.25">
      <c r="A1495"/>
      <c r="B1495"/>
      <c r="C1495"/>
      <c r="D1495"/>
      <c r="F1495"/>
    </row>
    <row r="1496" spans="1:6" x14ac:dyDescent="0.25">
      <c r="A1496"/>
      <c r="B1496"/>
      <c r="C1496"/>
      <c r="D1496"/>
      <c r="F1496"/>
    </row>
    <row r="1497" spans="1:6" x14ac:dyDescent="0.25">
      <c r="A1497"/>
      <c r="B1497"/>
      <c r="C1497"/>
      <c r="D1497"/>
      <c r="F1497"/>
    </row>
    <row r="1498" spans="1:6" x14ac:dyDescent="0.25">
      <c r="A1498"/>
      <c r="B1498"/>
      <c r="C1498"/>
      <c r="D1498"/>
      <c r="F1498"/>
    </row>
    <row r="1499" spans="1:6" x14ac:dyDescent="0.25">
      <c r="A1499"/>
      <c r="B1499"/>
      <c r="C1499"/>
      <c r="D1499"/>
      <c r="F1499"/>
    </row>
    <row r="1500" spans="1:6" x14ac:dyDescent="0.25">
      <c r="A1500"/>
      <c r="B1500"/>
      <c r="C1500"/>
      <c r="D1500"/>
      <c r="F1500"/>
    </row>
    <row r="1501" spans="1:6" x14ac:dyDescent="0.25">
      <c r="A1501"/>
      <c r="B1501"/>
      <c r="C1501"/>
      <c r="D1501"/>
      <c r="F1501"/>
    </row>
    <row r="1502" spans="1:6" x14ac:dyDescent="0.25">
      <c r="A1502"/>
      <c r="B1502"/>
      <c r="C1502"/>
      <c r="D1502"/>
      <c r="F1502"/>
    </row>
    <row r="1503" spans="1:6" x14ac:dyDescent="0.25">
      <c r="A1503"/>
      <c r="B1503"/>
      <c r="C1503"/>
      <c r="D1503"/>
      <c r="F1503"/>
    </row>
    <row r="1504" spans="1:6" x14ac:dyDescent="0.25">
      <c r="A1504"/>
      <c r="B1504"/>
      <c r="C1504"/>
      <c r="D1504"/>
      <c r="F1504"/>
    </row>
    <row r="1505" spans="1:6" x14ac:dyDescent="0.25">
      <c r="A1505"/>
      <c r="B1505"/>
      <c r="C1505"/>
      <c r="D1505"/>
      <c r="F1505"/>
    </row>
    <row r="1506" spans="1:6" x14ac:dyDescent="0.25">
      <c r="A1506"/>
      <c r="B1506"/>
      <c r="C1506"/>
      <c r="D1506"/>
      <c r="F1506"/>
    </row>
    <row r="1507" spans="1:6" x14ac:dyDescent="0.25">
      <c r="A1507"/>
      <c r="B1507"/>
      <c r="C1507"/>
      <c r="D1507"/>
      <c r="F1507"/>
    </row>
    <row r="1508" spans="1:6" x14ac:dyDescent="0.25">
      <c r="A1508"/>
      <c r="B1508"/>
      <c r="C1508"/>
      <c r="D1508"/>
      <c r="F1508"/>
    </row>
    <row r="1509" spans="1:6" x14ac:dyDescent="0.25">
      <c r="A1509"/>
      <c r="B1509"/>
      <c r="C1509"/>
      <c r="D1509"/>
      <c r="F1509"/>
    </row>
    <row r="1510" spans="1:6" x14ac:dyDescent="0.25">
      <c r="A1510"/>
      <c r="B1510"/>
      <c r="C1510"/>
      <c r="D1510"/>
      <c r="F1510"/>
    </row>
    <row r="1511" spans="1:6" x14ac:dyDescent="0.25">
      <c r="A1511"/>
      <c r="B1511"/>
      <c r="C1511"/>
      <c r="D1511"/>
      <c r="F1511"/>
    </row>
    <row r="1512" spans="1:6" x14ac:dyDescent="0.25">
      <c r="A1512"/>
      <c r="B1512"/>
      <c r="C1512"/>
      <c r="D1512"/>
      <c r="F1512"/>
    </row>
    <row r="1513" spans="1:6" x14ac:dyDescent="0.25">
      <c r="A1513"/>
      <c r="B1513"/>
      <c r="C1513"/>
      <c r="D1513"/>
      <c r="F1513"/>
    </row>
    <row r="1514" spans="1:6" x14ac:dyDescent="0.25">
      <c r="A1514"/>
      <c r="B1514"/>
      <c r="C1514"/>
      <c r="D1514"/>
      <c r="F1514"/>
    </row>
    <row r="1515" spans="1:6" x14ac:dyDescent="0.25">
      <c r="A1515"/>
      <c r="B1515"/>
      <c r="C1515"/>
      <c r="D1515"/>
      <c r="F1515"/>
    </row>
    <row r="1516" spans="1:6" x14ac:dyDescent="0.25">
      <c r="A1516"/>
      <c r="B1516"/>
      <c r="C1516"/>
      <c r="D1516"/>
      <c r="F1516"/>
    </row>
    <row r="1517" spans="1:6" x14ac:dyDescent="0.25">
      <c r="A1517"/>
      <c r="B1517"/>
      <c r="C1517"/>
      <c r="D1517"/>
      <c r="F1517"/>
    </row>
    <row r="1518" spans="1:6" x14ac:dyDescent="0.25">
      <c r="A1518"/>
      <c r="B1518"/>
      <c r="C1518"/>
      <c r="D1518"/>
    </row>
    <row r="1519" spans="1:6" x14ac:dyDescent="0.25">
      <c r="A1519"/>
      <c r="B1519"/>
      <c r="C1519"/>
      <c r="D1519"/>
    </row>
    <row r="1520" spans="1:6" x14ac:dyDescent="0.25">
      <c r="A1520"/>
      <c r="B1520"/>
      <c r="C1520"/>
      <c r="D1520"/>
    </row>
    <row r="1521" spans="1:4" x14ac:dyDescent="0.25">
      <c r="A1521"/>
      <c r="B1521"/>
      <c r="C1521"/>
      <c r="D1521"/>
    </row>
    <row r="1522" spans="1:4" x14ac:dyDescent="0.25">
      <c r="A1522"/>
      <c r="B1522"/>
      <c r="C1522"/>
      <c r="D1522"/>
    </row>
    <row r="1523" spans="1:4" x14ac:dyDescent="0.25">
      <c r="A1523"/>
      <c r="B1523"/>
      <c r="C1523"/>
      <c r="D1523"/>
    </row>
    <row r="1524" spans="1:4" x14ac:dyDescent="0.25">
      <c r="A1524"/>
      <c r="B1524"/>
      <c r="C1524"/>
      <c r="D1524"/>
    </row>
    <row r="1525" spans="1:4" x14ac:dyDescent="0.25">
      <c r="A1525"/>
      <c r="B1525"/>
      <c r="C1525"/>
      <c r="D1525"/>
    </row>
    <row r="1526" spans="1:4" x14ac:dyDescent="0.25">
      <c r="A1526"/>
      <c r="B1526"/>
      <c r="C1526"/>
      <c r="D1526"/>
    </row>
    <row r="1527" spans="1:4" x14ac:dyDescent="0.25">
      <c r="A1527"/>
      <c r="B1527"/>
      <c r="C1527"/>
      <c r="D1527"/>
    </row>
    <row r="1528" spans="1:4" x14ac:dyDescent="0.25">
      <c r="A1528"/>
      <c r="B1528"/>
      <c r="C1528"/>
      <c r="D1528"/>
    </row>
    <row r="1529" spans="1:4" x14ac:dyDescent="0.25">
      <c r="A1529"/>
      <c r="B1529"/>
      <c r="C1529"/>
      <c r="D1529"/>
    </row>
    <row r="1530" spans="1:4" x14ac:dyDescent="0.25">
      <c r="A1530"/>
      <c r="B1530"/>
      <c r="C1530"/>
      <c r="D1530"/>
    </row>
    <row r="1531" spans="1:4" x14ac:dyDescent="0.25">
      <c r="A1531"/>
      <c r="B1531"/>
      <c r="C1531"/>
      <c r="D1531"/>
    </row>
    <row r="1532" spans="1:4" x14ac:dyDescent="0.25">
      <c r="A1532"/>
      <c r="B1532"/>
      <c r="C1532"/>
      <c r="D1532"/>
    </row>
    <row r="1533" spans="1:4" x14ac:dyDescent="0.25">
      <c r="A1533"/>
      <c r="B1533"/>
      <c r="C1533"/>
      <c r="D1533"/>
    </row>
    <row r="1534" spans="1:4" x14ac:dyDescent="0.25">
      <c r="A1534"/>
      <c r="B1534"/>
      <c r="C1534"/>
      <c r="D1534"/>
    </row>
    <row r="1535" spans="1:4" x14ac:dyDescent="0.25">
      <c r="A1535"/>
      <c r="B1535"/>
      <c r="C1535"/>
      <c r="D1535"/>
    </row>
    <row r="1536" spans="1:4" x14ac:dyDescent="0.25">
      <c r="A1536"/>
      <c r="B1536"/>
      <c r="C1536"/>
      <c r="D1536"/>
    </row>
    <row r="1537" spans="1:4" x14ac:dyDescent="0.25">
      <c r="A1537"/>
      <c r="B1537"/>
      <c r="C1537"/>
      <c r="D1537"/>
    </row>
    <row r="1538" spans="1:4" x14ac:dyDescent="0.25">
      <c r="A1538"/>
      <c r="B1538"/>
      <c r="C1538"/>
      <c r="D1538"/>
    </row>
    <row r="1539" spans="1:4" x14ac:dyDescent="0.25">
      <c r="A1539"/>
      <c r="B1539"/>
      <c r="C1539"/>
      <c r="D1539"/>
    </row>
    <row r="1540" spans="1:4" x14ac:dyDescent="0.25">
      <c r="A1540"/>
      <c r="B1540"/>
      <c r="C1540"/>
      <c r="D1540"/>
    </row>
    <row r="1541" spans="1:4" x14ac:dyDescent="0.25">
      <c r="A1541"/>
      <c r="B1541"/>
      <c r="C1541"/>
      <c r="D1541"/>
    </row>
    <row r="1542" spans="1:4" x14ac:dyDescent="0.25">
      <c r="A1542"/>
      <c r="B1542"/>
      <c r="C1542"/>
      <c r="D1542"/>
    </row>
    <row r="1543" spans="1:4" x14ac:dyDescent="0.25">
      <c r="A1543"/>
      <c r="B1543"/>
      <c r="C1543"/>
      <c r="D1543"/>
    </row>
    <row r="1544" spans="1:4" x14ac:dyDescent="0.25">
      <c r="A1544"/>
      <c r="B1544"/>
      <c r="C1544"/>
      <c r="D1544"/>
    </row>
    <row r="1545" spans="1:4" x14ac:dyDescent="0.25">
      <c r="A1545"/>
      <c r="B1545"/>
      <c r="C1545"/>
      <c r="D1545"/>
    </row>
    <row r="1546" spans="1:4" x14ac:dyDescent="0.25">
      <c r="A1546"/>
      <c r="B1546"/>
      <c r="C1546"/>
      <c r="D1546"/>
    </row>
    <row r="1547" spans="1:4" x14ac:dyDescent="0.25">
      <c r="A1547"/>
      <c r="B1547"/>
      <c r="C1547"/>
      <c r="D1547"/>
    </row>
    <row r="1548" spans="1:4" x14ac:dyDescent="0.25">
      <c r="A1548"/>
      <c r="B1548"/>
      <c r="C1548"/>
      <c r="D1548"/>
    </row>
    <row r="1549" spans="1:4" x14ac:dyDescent="0.25">
      <c r="A1549"/>
      <c r="B1549"/>
      <c r="C1549"/>
      <c r="D1549"/>
    </row>
    <row r="1550" spans="1:4" x14ac:dyDescent="0.25">
      <c r="A1550"/>
      <c r="B1550"/>
      <c r="C1550"/>
      <c r="D1550"/>
    </row>
    <row r="1551" spans="1:4" x14ac:dyDescent="0.25">
      <c r="A1551"/>
      <c r="B1551"/>
      <c r="C1551"/>
      <c r="D1551"/>
    </row>
    <row r="1552" spans="1:4" x14ac:dyDescent="0.25">
      <c r="A1552"/>
      <c r="B1552"/>
      <c r="C1552"/>
      <c r="D1552"/>
    </row>
    <row r="1553" spans="1:4" x14ac:dyDescent="0.25">
      <c r="A1553"/>
      <c r="B1553"/>
      <c r="C1553"/>
      <c r="D1553"/>
    </row>
    <row r="1554" spans="1:4" x14ac:dyDescent="0.25">
      <c r="A1554"/>
      <c r="B1554"/>
      <c r="C1554"/>
      <c r="D1554"/>
    </row>
    <row r="1555" spans="1:4" x14ac:dyDescent="0.25">
      <c r="A1555"/>
      <c r="B1555"/>
      <c r="C1555"/>
      <c r="D1555"/>
    </row>
    <row r="1556" spans="1:4" x14ac:dyDescent="0.25">
      <c r="A1556"/>
      <c r="B1556"/>
      <c r="C1556"/>
      <c r="D1556"/>
    </row>
    <row r="1557" spans="1:4" x14ac:dyDescent="0.25">
      <c r="A1557"/>
      <c r="B1557"/>
      <c r="C1557"/>
      <c r="D1557"/>
    </row>
    <row r="1558" spans="1:4" x14ac:dyDescent="0.25">
      <c r="A1558"/>
      <c r="B1558"/>
      <c r="C1558"/>
      <c r="D1558"/>
    </row>
    <row r="1559" spans="1:4" x14ac:dyDescent="0.25">
      <c r="A1559"/>
      <c r="B1559"/>
      <c r="C1559"/>
      <c r="D1559"/>
    </row>
    <row r="1560" spans="1:4" x14ac:dyDescent="0.25">
      <c r="A1560"/>
      <c r="B1560"/>
      <c r="C1560"/>
      <c r="D1560"/>
    </row>
    <row r="1561" spans="1:4" x14ac:dyDescent="0.25">
      <c r="A1561"/>
      <c r="B1561"/>
      <c r="C1561"/>
      <c r="D1561"/>
    </row>
    <row r="1562" spans="1:4" x14ac:dyDescent="0.25">
      <c r="A1562"/>
      <c r="B1562"/>
      <c r="C1562"/>
      <c r="D1562"/>
    </row>
    <row r="1563" spans="1:4" x14ac:dyDescent="0.25">
      <c r="A1563"/>
      <c r="B1563"/>
      <c r="C1563"/>
      <c r="D1563"/>
    </row>
    <row r="1564" spans="1:4" x14ac:dyDescent="0.25">
      <c r="A1564"/>
      <c r="B1564"/>
      <c r="C1564"/>
      <c r="D1564"/>
    </row>
    <row r="1565" spans="1:4" x14ac:dyDescent="0.25">
      <c r="A1565"/>
      <c r="B1565"/>
      <c r="C1565"/>
      <c r="D1565"/>
    </row>
    <row r="1566" spans="1:4" x14ac:dyDescent="0.25">
      <c r="A1566"/>
      <c r="B1566"/>
      <c r="C1566"/>
      <c r="D1566"/>
    </row>
    <row r="1567" spans="1:4" x14ac:dyDescent="0.25">
      <c r="A1567"/>
      <c r="B1567"/>
      <c r="C1567"/>
      <c r="D1567"/>
    </row>
    <row r="1568" spans="1:4" x14ac:dyDescent="0.25">
      <c r="A1568"/>
      <c r="B1568"/>
      <c r="C1568"/>
      <c r="D1568"/>
    </row>
    <row r="1569" spans="1:4" x14ac:dyDescent="0.25">
      <c r="A1569"/>
      <c r="B1569"/>
      <c r="C1569"/>
      <c r="D1569"/>
    </row>
    <row r="1570" spans="1:4" x14ac:dyDescent="0.25">
      <c r="A1570"/>
      <c r="B1570"/>
      <c r="C1570"/>
      <c r="D1570"/>
    </row>
    <row r="1571" spans="1:4" x14ac:dyDescent="0.25">
      <c r="A1571"/>
      <c r="B1571"/>
      <c r="C1571"/>
      <c r="D1571"/>
    </row>
    <row r="1572" spans="1:4" x14ac:dyDescent="0.25">
      <c r="A1572"/>
      <c r="B1572"/>
      <c r="C1572"/>
      <c r="D1572"/>
    </row>
    <row r="1573" spans="1:4" x14ac:dyDescent="0.25">
      <c r="A1573"/>
      <c r="B1573"/>
      <c r="C1573"/>
      <c r="D1573"/>
    </row>
    <row r="1574" spans="1:4" x14ac:dyDescent="0.25">
      <c r="A1574"/>
      <c r="B1574"/>
      <c r="C1574"/>
      <c r="D1574"/>
    </row>
    <row r="1575" spans="1:4" x14ac:dyDescent="0.25">
      <c r="A1575"/>
      <c r="B1575"/>
      <c r="C1575"/>
      <c r="D1575"/>
    </row>
    <row r="1576" spans="1:4" x14ac:dyDescent="0.25">
      <c r="A1576"/>
      <c r="B1576"/>
      <c r="C1576"/>
      <c r="D1576"/>
    </row>
    <row r="1577" spans="1:4" x14ac:dyDescent="0.25">
      <c r="A1577"/>
      <c r="B1577"/>
      <c r="C1577"/>
      <c r="D1577"/>
    </row>
    <row r="1578" spans="1:4" x14ac:dyDescent="0.25">
      <c r="A1578"/>
      <c r="B1578"/>
      <c r="C1578"/>
      <c r="D1578"/>
    </row>
    <row r="1579" spans="1:4" x14ac:dyDescent="0.25">
      <c r="A1579"/>
      <c r="B1579"/>
      <c r="C1579"/>
      <c r="D1579"/>
    </row>
    <row r="1580" spans="1:4" x14ac:dyDescent="0.25">
      <c r="A1580"/>
      <c r="B1580"/>
      <c r="C1580"/>
      <c r="D1580"/>
    </row>
    <row r="1581" spans="1:4" x14ac:dyDescent="0.25">
      <c r="A1581"/>
      <c r="B1581"/>
      <c r="C1581"/>
      <c r="D1581"/>
    </row>
    <row r="1582" spans="1:4" x14ac:dyDescent="0.25">
      <c r="A1582"/>
      <c r="B1582"/>
      <c r="C1582"/>
      <c r="D1582"/>
    </row>
    <row r="1583" spans="1:4" x14ac:dyDescent="0.25">
      <c r="A1583"/>
      <c r="B1583"/>
      <c r="C1583"/>
      <c r="D1583"/>
    </row>
    <row r="1584" spans="1:4" x14ac:dyDescent="0.25">
      <c r="A1584"/>
      <c r="B1584"/>
      <c r="C1584"/>
      <c r="D1584"/>
    </row>
    <row r="1585" spans="1:4" x14ac:dyDescent="0.25">
      <c r="A1585"/>
      <c r="B1585"/>
      <c r="C1585"/>
      <c r="D1585"/>
    </row>
    <row r="1586" spans="1:4" x14ac:dyDescent="0.25">
      <c r="A1586"/>
      <c r="B1586"/>
      <c r="C1586"/>
      <c r="D1586"/>
    </row>
    <row r="1587" spans="1:4" x14ac:dyDescent="0.25">
      <c r="A1587"/>
      <c r="B1587"/>
      <c r="C1587"/>
      <c r="D1587"/>
    </row>
    <row r="1588" spans="1:4" x14ac:dyDescent="0.25">
      <c r="A1588"/>
      <c r="B1588"/>
      <c r="C1588"/>
      <c r="D1588"/>
    </row>
    <row r="1589" spans="1:4" x14ac:dyDescent="0.25">
      <c r="A1589"/>
      <c r="B1589"/>
      <c r="C1589"/>
      <c r="D1589"/>
    </row>
    <row r="1590" spans="1:4" x14ac:dyDescent="0.25">
      <c r="A1590"/>
      <c r="B1590"/>
      <c r="C1590"/>
      <c r="D1590"/>
    </row>
    <row r="1591" spans="1:4" x14ac:dyDescent="0.25">
      <c r="A1591"/>
      <c r="B1591"/>
      <c r="C1591"/>
      <c r="D1591"/>
    </row>
    <row r="1592" spans="1:4" x14ac:dyDescent="0.25">
      <c r="A1592"/>
      <c r="B1592"/>
      <c r="C1592"/>
      <c r="D1592"/>
    </row>
    <row r="1593" spans="1:4" x14ac:dyDescent="0.25">
      <c r="A1593"/>
      <c r="B1593"/>
      <c r="C1593"/>
      <c r="D1593"/>
    </row>
    <row r="1594" spans="1:4" x14ac:dyDescent="0.25">
      <c r="A1594"/>
      <c r="B1594"/>
      <c r="C1594"/>
      <c r="D1594"/>
    </row>
    <row r="1595" spans="1:4" x14ac:dyDescent="0.25">
      <c r="A1595"/>
      <c r="B1595"/>
      <c r="C1595"/>
      <c r="D1595"/>
    </row>
    <row r="1596" spans="1:4" x14ac:dyDescent="0.25">
      <c r="A1596"/>
      <c r="B1596"/>
      <c r="C1596"/>
      <c r="D1596"/>
    </row>
    <row r="1597" spans="1:4" x14ac:dyDescent="0.25">
      <c r="A1597"/>
      <c r="B1597"/>
      <c r="C1597"/>
      <c r="D1597"/>
    </row>
    <row r="1598" spans="1:4" x14ac:dyDescent="0.25">
      <c r="A1598"/>
      <c r="B1598"/>
      <c r="C1598"/>
      <c r="D1598"/>
    </row>
    <row r="1599" spans="1:4" x14ac:dyDescent="0.25">
      <c r="A1599"/>
      <c r="B1599"/>
      <c r="C1599"/>
      <c r="D1599"/>
    </row>
    <row r="1600" spans="1:4" x14ac:dyDescent="0.25">
      <c r="A1600"/>
      <c r="B1600"/>
      <c r="C1600"/>
      <c r="D1600"/>
    </row>
    <row r="1601" spans="1:4" x14ac:dyDescent="0.25">
      <c r="A1601"/>
      <c r="B1601"/>
      <c r="C1601"/>
      <c r="D1601"/>
    </row>
    <row r="1602" spans="1:4" x14ac:dyDescent="0.25">
      <c r="A1602"/>
      <c r="B1602"/>
      <c r="C1602"/>
      <c r="D1602"/>
    </row>
    <row r="1603" spans="1:4" x14ac:dyDescent="0.25">
      <c r="A1603"/>
      <c r="B1603"/>
      <c r="C1603"/>
      <c r="D1603"/>
    </row>
    <row r="1604" spans="1:4" x14ac:dyDescent="0.25">
      <c r="A1604"/>
      <c r="B1604"/>
      <c r="C1604"/>
      <c r="D1604"/>
    </row>
    <row r="1605" spans="1:4" x14ac:dyDescent="0.25">
      <c r="A1605"/>
      <c r="B1605"/>
      <c r="C1605"/>
      <c r="D1605"/>
    </row>
    <row r="1606" spans="1:4" x14ac:dyDescent="0.25">
      <c r="A1606"/>
      <c r="B1606"/>
      <c r="C1606"/>
      <c r="D1606"/>
    </row>
    <row r="1607" spans="1:4" x14ac:dyDescent="0.25">
      <c r="A1607"/>
      <c r="B1607"/>
      <c r="C1607"/>
      <c r="D1607"/>
    </row>
    <row r="1608" spans="1:4" x14ac:dyDescent="0.25">
      <c r="A1608"/>
      <c r="B1608"/>
      <c r="C1608"/>
      <c r="D1608"/>
    </row>
    <row r="1609" spans="1:4" x14ac:dyDescent="0.25">
      <c r="A1609"/>
      <c r="B1609"/>
      <c r="C1609"/>
      <c r="D1609"/>
    </row>
    <row r="1610" spans="1:4" x14ac:dyDescent="0.25">
      <c r="A1610"/>
      <c r="B1610"/>
      <c r="C1610"/>
      <c r="D1610"/>
    </row>
    <row r="1611" spans="1:4" x14ac:dyDescent="0.25">
      <c r="A1611"/>
      <c r="B1611"/>
      <c r="C1611"/>
      <c r="D1611"/>
    </row>
    <row r="1612" spans="1:4" x14ac:dyDescent="0.25">
      <c r="A1612"/>
      <c r="B1612"/>
      <c r="C1612"/>
      <c r="D1612"/>
    </row>
    <row r="1613" spans="1:4" x14ac:dyDescent="0.25">
      <c r="A1613"/>
      <c r="B1613"/>
      <c r="C1613"/>
      <c r="D1613"/>
    </row>
    <row r="1614" spans="1:4" x14ac:dyDescent="0.25">
      <c r="A1614"/>
      <c r="B1614"/>
      <c r="C1614"/>
      <c r="D1614"/>
    </row>
    <row r="1615" spans="1:4" x14ac:dyDescent="0.25">
      <c r="A1615"/>
      <c r="B1615"/>
      <c r="C1615"/>
      <c r="D1615"/>
    </row>
    <row r="1616" spans="1:4" x14ac:dyDescent="0.25">
      <c r="A1616"/>
      <c r="B1616"/>
      <c r="C1616"/>
      <c r="D1616"/>
    </row>
    <row r="1617" spans="1:4" x14ac:dyDescent="0.25">
      <c r="A1617"/>
      <c r="B1617"/>
      <c r="C1617"/>
      <c r="D1617"/>
    </row>
    <row r="1618" spans="1:4" x14ac:dyDescent="0.25">
      <c r="A1618"/>
      <c r="B1618"/>
      <c r="C1618"/>
      <c r="D1618"/>
    </row>
    <row r="1619" spans="1:4" x14ac:dyDescent="0.25">
      <c r="A1619"/>
      <c r="B1619"/>
      <c r="C1619"/>
      <c r="D1619"/>
    </row>
    <row r="1620" spans="1:4" x14ac:dyDescent="0.25">
      <c r="A1620"/>
      <c r="B1620"/>
      <c r="C1620"/>
      <c r="D1620"/>
    </row>
    <row r="1621" spans="1:4" x14ac:dyDescent="0.25">
      <c r="A1621"/>
      <c r="B1621"/>
      <c r="C1621"/>
      <c r="D1621"/>
    </row>
    <row r="1622" spans="1:4" x14ac:dyDescent="0.25">
      <c r="A1622"/>
      <c r="B1622"/>
      <c r="C1622"/>
      <c r="D1622"/>
    </row>
    <row r="1623" spans="1:4" x14ac:dyDescent="0.25">
      <c r="A1623"/>
      <c r="B1623"/>
      <c r="C1623"/>
      <c r="D1623"/>
    </row>
    <row r="1624" spans="1:4" x14ac:dyDescent="0.25">
      <c r="A1624"/>
      <c r="B1624"/>
      <c r="C1624"/>
      <c r="D1624"/>
    </row>
    <row r="1625" spans="1:4" x14ac:dyDescent="0.25">
      <c r="A1625"/>
      <c r="B1625"/>
      <c r="C1625"/>
      <c r="D1625"/>
    </row>
    <row r="1626" spans="1:4" x14ac:dyDescent="0.25">
      <c r="A1626"/>
      <c r="B1626"/>
      <c r="C1626"/>
      <c r="D1626"/>
    </row>
    <row r="1627" spans="1:4" x14ac:dyDescent="0.25">
      <c r="A1627"/>
      <c r="B1627"/>
      <c r="C1627"/>
      <c r="D1627"/>
    </row>
    <row r="1628" spans="1:4" x14ac:dyDescent="0.25">
      <c r="A1628"/>
      <c r="B1628"/>
      <c r="C1628"/>
      <c r="D1628"/>
    </row>
    <row r="1629" spans="1:4" x14ac:dyDescent="0.25">
      <c r="A1629"/>
      <c r="B1629"/>
      <c r="C1629"/>
      <c r="D1629"/>
    </row>
    <row r="1630" spans="1:4" x14ac:dyDescent="0.25">
      <c r="A1630"/>
      <c r="B1630"/>
      <c r="C1630"/>
      <c r="D1630"/>
    </row>
    <row r="1631" spans="1:4" x14ac:dyDescent="0.25">
      <c r="A1631"/>
      <c r="B1631"/>
      <c r="C1631"/>
      <c r="D1631"/>
    </row>
    <row r="1632" spans="1:4" x14ac:dyDescent="0.25">
      <c r="A1632"/>
      <c r="B1632"/>
      <c r="C1632"/>
      <c r="D1632"/>
    </row>
    <row r="1633" spans="1:4" x14ac:dyDescent="0.25">
      <c r="A1633"/>
      <c r="B1633"/>
      <c r="C1633"/>
      <c r="D1633"/>
    </row>
    <row r="1634" spans="1:4" x14ac:dyDescent="0.25">
      <c r="A1634"/>
      <c r="B1634"/>
      <c r="C1634"/>
      <c r="D1634"/>
    </row>
    <row r="1635" spans="1:4" x14ac:dyDescent="0.25">
      <c r="A1635"/>
      <c r="B1635"/>
      <c r="C1635"/>
      <c r="D1635"/>
    </row>
    <row r="1636" spans="1:4" x14ac:dyDescent="0.25">
      <c r="A1636"/>
      <c r="B1636"/>
      <c r="C1636"/>
      <c r="D1636"/>
    </row>
    <row r="1637" spans="1:4" x14ac:dyDescent="0.25">
      <c r="A1637"/>
      <c r="B1637"/>
      <c r="C1637"/>
      <c r="D1637"/>
    </row>
    <row r="1638" spans="1:4" x14ac:dyDescent="0.25">
      <c r="A1638"/>
      <c r="B1638"/>
      <c r="C1638"/>
      <c r="D1638"/>
    </row>
    <row r="1639" spans="1:4" x14ac:dyDescent="0.25">
      <c r="A1639"/>
      <c r="B1639"/>
      <c r="C1639"/>
      <c r="D1639"/>
    </row>
    <row r="1640" spans="1:4" x14ac:dyDescent="0.25">
      <c r="A1640"/>
      <c r="B1640"/>
      <c r="C1640"/>
      <c r="D1640"/>
    </row>
    <row r="1641" spans="1:4" x14ac:dyDescent="0.25">
      <c r="A1641"/>
      <c r="B1641"/>
      <c r="C1641"/>
      <c r="D1641"/>
    </row>
    <row r="1642" spans="1:4" x14ac:dyDescent="0.25">
      <c r="A1642"/>
      <c r="B1642"/>
      <c r="C1642"/>
      <c r="D1642"/>
    </row>
    <row r="1643" spans="1:4" x14ac:dyDescent="0.25">
      <c r="A1643"/>
      <c r="B1643"/>
      <c r="C1643"/>
      <c r="D1643"/>
    </row>
    <row r="1644" spans="1:4" x14ac:dyDescent="0.25">
      <c r="A1644"/>
      <c r="B1644"/>
      <c r="C1644"/>
      <c r="D1644"/>
    </row>
    <row r="1645" spans="1:4" x14ac:dyDescent="0.25">
      <c r="A1645"/>
      <c r="B1645"/>
      <c r="C1645"/>
      <c r="D1645"/>
    </row>
    <row r="1646" spans="1:4" x14ac:dyDescent="0.25">
      <c r="A1646"/>
      <c r="B1646"/>
      <c r="C1646"/>
      <c r="D1646"/>
    </row>
    <row r="1647" spans="1:4" x14ac:dyDescent="0.25">
      <c r="A1647"/>
      <c r="B1647"/>
      <c r="C1647"/>
      <c r="D1647"/>
    </row>
    <row r="1648" spans="1:4" x14ac:dyDescent="0.25">
      <c r="A1648"/>
      <c r="B1648"/>
      <c r="C1648"/>
      <c r="D1648"/>
    </row>
    <row r="1649" spans="1:4" x14ac:dyDescent="0.25">
      <c r="A1649"/>
      <c r="B1649"/>
      <c r="C1649"/>
      <c r="D1649"/>
    </row>
    <row r="1650" spans="1:4" x14ac:dyDescent="0.25">
      <c r="A1650"/>
      <c r="B1650"/>
      <c r="C1650"/>
      <c r="D1650"/>
    </row>
    <row r="1651" spans="1:4" x14ac:dyDescent="0.25">
      <c r="A1651"/>
      <c r="B1651"/>
      <c r="C1651"/>
      <c r="D1651"/>
    </row>
    <row r="1652" spans="1:4" x14ac:dyDescent="0.25">
      <c r="A1652"/>
      <c r="B1652"/>
      <c r="C1652"/>
      <c r="D1652"/>
    </row>
    <row r="1653" spans="1:4" x14ac:dyDescent="0.25">
      <c r="A1653"/>
      <c r="B1653"/>
      <c r="C1653"/>
      <c r="D1653"/>
    </row>
    <row r="1654" spans="1:4" x14ac:dyDescent="0.25">
      <c r="A1654"/>
      <c r="B1654"/>
      <c r="C1654"/>
      <c r="D1654"/>
    </row>
    <row r="1655" spans="1:4" x14ac:dyDescent="0.25">
      <c r="A1655"/>
      <c r="B1655"/>
      <c r="C1655"/>
      <c r="D1655"/>
    </row>
    <row r="1656" spans="1:4" x14ac:dyDescent="0.25">
      <c r="A1656"/>
      <c r="B1656"/>
      <c r="C1656"/>
      <c r="D1656"/>
    </row>
    <row r="1657" spans="1:4" x14ac:dyDescent="0.25">
      <c r="A1657"/>
      <c r="B1657"/>
      <c r="C1657"/>
      <c r="D1657"/>
    </row>
    <row r="1658" spans="1:4" x14ac:dyDescent="0.25">
      <c r="A1658"/>
      <c r="B1658"/>
      <c r="C1658"/>
      <c r="D1658"/>
    </row>
    <row r="1659" spans="1:4" x14ac:dyDescent="0.25">
      <c r="A1659"/>
      <c r="B1659"/>
      <c r="C1659"/>
      <c r="D1659"/>
    </row>
    <row r="1660" spans="1:4" x14ac:dyDescent="0.25">
      <c r="A1660"/>
      <c r="B1660"/>
      <c r="C1660"/>
      <c r="D1660"/>
    </row>
    <row r="1661" spans="1:4" x14ac:dyDescent="0.25">
      <c r="A1661"/>
      <c r="B1661"/>
      <c r="C1661"/>
      <c r="D1661"/>
    </row>
    <row r="1662" spans="1:4" x14ac:dyDescent="0.25">
      <c r="A1662"/>
      <c r="B1662"/>
      <c r="C1662"/>
      <c r="D1662"/>
    </row>
    <row r="1663" spans="1:4" x14ac:dyDescent="0.25">
      <c r="A1663"/>
      <c r="B1663"/>
      <c r="C1663"/>
      <c r="D1663"/>
    </row>
    <row r="1664" spans="1:4" x14ac:dyDescent="0.25">
      <c r="A1664"/>
      <c r="B1664"/>
      <c r="C1664"/>
      <c r="D1664"/>
    </row>
    <row r="1665" spans="1:4" x14ac:dyDescent="0.25">
      <c r="A1665"/>
      <c r="B1665"/>
      <c r="C1665"/>
      <c r="D1665"/>
    </row>
    <row r="1666" spans="1:4" x14ac:dyDescent="0.25">
      <c r="A1666"/>
      <c r="B1666"/>
      <c r="C1666"/>
      <c r="D1666"/>
    </row>
    <row r="1667" spans="1:4" x14ac:dyDescent="0.25">
      <c r="A1667"/>
      <c r="B1667"/>
      <c r="C1667"/>
      <c r="D1667"/>
    </row>
    <row r="1668" spans="1:4" x14ac:dyDescent="0.25">
      <c r="A1668"/>
      <c r="B1668"/>
      <c r="C1668"/>
      <c r="D1668"/>
    </row>
    <row r="1669" spans="1:4" x14ac:dyDescent="0.25">
      <c r="A1669"/>
      <c r="B1669"/>
      <c r="C1669"/>
      <c r="D1669"/>
    </row>
    <row r="1670" spans="1:4" x14ac:dyDescent="0.25">
      <c r="A1670"/>
      <c r="B1670"/>
      <c r="C1670"/>
      <c r="D1670"/>
    </row>
    <row r="1671" spans="1:4" x14ac:dyDescent="0.25">
      <c r="A1671"/>
      <c r="B1671"/>
      <c r="C1671"/>
      <c r="D1671"/>
    </row>
    <row r="1672" spans="1:4" x14ac:dyDescent="0.25">
      <c r="A1672"/>
      <c r="B1672"/>
      <c r="C1672"/>
      <c r="D1672"/>
    </row>
    <row r="1673" spans="1:4" x14ac:dyDescent="0.25">
      <c r="A1673"/>
      <c r="B1673"/>
      <c r="C1673"/>
      <c r="D1673"/>
    </row>
    <row r="1674" spans="1:4" x14ac:dyDescent="0.25">
      <c r="A1674"/>
      <c r="B1674"/>
      <c r="C1674"/>
      <c r="D1674"/>
    </row>
    <row r="1675" spans="1:4" x14ac:dyDescent="0.25">
      <c r="A1675"/>
      <c r="B1675"/>
      <c r="C1675"/>
      <c r="D1675"/>
    </row>
    <row r="1676" spans="1:4" x14ac:dyDescent="0.25">
      <c r="A1676"/>
      <c r="B1676"/>
      <c r="C1676"/>
      <c r="D1676"/>
    </row>
    <row r="1677" spans="1:4" x14ac:dyDescent="0.25">
      <c r="A1677"/>
      <c r="B1677"/>
      <c r="C1677"/>
      <c r="D1677"/>
    </row>
    <row r="1678" spans="1:4" x14ac:dyDescent="0.25">
      <c r="A1678"/>
      <c r="B1678"/>
      <c r="C1678"/>
      <c r="D1678"/>
    </row>
    <row r="1679" spans="1:4" x14ac:dyDescent="0.25">
      <c r="A1679"/>
      <c r="B1679"/>
      <c r="C1679"/>
      <c r="D1679"/>
    </row>
    <row r="1680" spans="1:4" x14ac:dyDescent="0.25">
      <c r="A1680"/>
      <c r="B1680"/>
      <c r="C1680"/>
      <c r="D1680"/>
    </row>
    <row r="1681" spans="1:4" x14ac:dyDescent="0.25">
      <c r="A1681"/>
      <c r="B1681"/>
      <c r="C1681"/>
      <c r="D1681"/>
    </row>
    <row r="1682" spans="1:4" x14ac:dyDescent="0.25">
      <c r="A1682"/>
      <c r="B1682"/>
      <c r="C1682"/>
      <c r="D1682"/>
    </row>
    <row r="1683" spans="1:4" x14ac:dyDescent="0.25">
      <c r="A1683"/>
      <c r="B1683"/>
      <c r="C1683"/>
      <c r="D1683"/>
    </row>
    <row r="1684" spans="1:4" x14ac:dyDescent="0.25">
      <c r="A1684"/>
      <c r="B1684"/>
      <c r="C1684"/>
      <c r="D1684"/>
    </row>
    <row r="1685" spans="1:4" x14ac:dyDescent="0.25">
      <c r="A1685"/>
      <c r="B1685"/>
      <c r="C1685"/>
      <c r="D1685"/>
    </row>
    <row r="1686" spans="1:4" x14ac:dyDescent="0.25">
      <c r="A1686"/>
      <c r="B1686"/>
      <c r="C1686"/>
      <c r="D1686"/>
    </row>
    <row r="1687" spans="1:4" x14ac:dyDescent="0.25">
      <c r="A1687"/>
      <c r="B1687"/>
      <c r="C1687"/>
      <c r="D1687"/>
    </row>
    <row r="1688" spans="1:4" x14ac:dyDescent="0.25">
      <c r="A1688"/>
      <c r="B1688"/>
      <c r="C1688"/>
      <c r="D1688"/>
    </row>
    <row r="1689" spans="1:4" x14ac:dyDescent="0.25">
      <c r="A1689"/>
      <c r="B1689"/>
      <c r="C1689"/>
      <c r="D1689"/>
    </row>
    <row r="1690" spans="1:4" x14ac:dyDescent="0.25">
      <c r="A1690"/>
      <c r="B1690"/>
      <c r="C1690"/>
      <c r="D1690"/>
    </row>
  </sheetData>
  <mergeCells count="5">
    <mergeCell ref="A2:F2"/>
    <mergeCell ref="A3:F3"/>
    <mergeCell ref="B4:F4"/>
    <mergeCell ref="B5:F5"/>
    <mergeCell ref="A202:B20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/>
  </sheetPr>
  <dimension ref="A1:K423"/>
  <sheetViews>
    <sheetView showGridLines="0" topLeftCell="A254" workbookViewId="0">
      <selection activeCell="A261" sqref="A261:H275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5.7109375" style="3" customWidth="1"/>
    <col min="10" max="16384" width="9.140625" style="3"/>
  </cols>
  <sheetData>
    <row r="1" spans="1:9" x14ac:dyDescent="0.25">
      <c r="A1" s="7"/>
    </row>
    <row r="2" spans="1:9" x14ac:dyDescent="0.25">
      <c r="B2" s="320" t="s">
        <v>375</v>
      </c>
      <c r="C2" s="320"/>
      <c r="D2" s="320"/>
      <c r="E2" s="320"/>
      <c r="F2" s="320"/>
    </row>
    <row r="3" spans="1:9" x14ac:dyDescent="0.25">
      <c r="A3" s="1"/>
      <c r="B3" s="320" t="s">
        <v>0</v>
      </c>
      <c r="C3" s="320"/>
      <c r="D3" s="320"/>
      <c r="E3" s="320"/>
      <c r="F3" s="320"/>
    </row>
    <row r="4" spans="1:9" x14ac:dyDescent="0.25">
      <c r="B4" s="320"/>
      <c r="C4" s="320"/>
      <c r="D4" s="320"/>
      <c r="E4" s="320"/>
      <c r="F4" s="320"/>
    </row>
    <row r="5" spans="1:9" x14ac:dyDescent="0.25">
      <c r="A5" s="1"/>
      <c r="B5" s="320"/>
      <c r="C5" s="320"/>
      <c r="D5" s="320"/>
      <c r="E5" s="320"/>
      <c r="F5" s="320"/>
    </row>
    <row r="6" spans="1:9" x14ac:dyDescent="0.25">
      <c r="A6" s="1"/>
      <c r="B6" s="1"/>
    </row>
    <row r="7" spans="1:9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</row>
    <row r="10" spans="1:9" x14ac:dyDescent="0.25">
      <c r="A10" s="26" t="s">
        <v>10</v>
      </c>
      <c r="B10" s="26" t="s">
        <v>11</v>
      </c>
      <c r="C10" s="79"/>
      <c r="D10" s="28"/>
      <c r="E10" s="28">
        <f>C10*D10</f>
        <v>0</v>
      </c>
      <c r="F10" s="64"/>
      <c r="G10" s="64"/>
      <c r="H10" s="64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9"/>
      <c r="D11" s="28"/>
      <c r="E11" s="28">
        <f t="shared" ref="E11:E74" si="2">C11*D11</f>
        <v>0</v>
      </c>
      <c r="F11" s="64"/>
      <c r="G11" s="64"/>
      <c r="H11" s="64">
        <f t="shared" si="1"/>
        <v>0</v>
      </c>
    </row>
    <row r="12" spans="1:9" x14ac:dyDescent="0.25">
      <c r="A12" s="26" t="s">
        <v>14</v>
      </c>
      <c r="B12" s="26" t="s">
        <v>15</v>
      </c>
      <c r="C12" s="79"/>
      <c r="D12" s="28"/>
      <c r="E12" s="28">
        <f t="shared" si="2"/>
        <v>0</v>
      </c>
      <c r="F12" s="64"/>
      <c r="G12" s="64"/>
      <c r="H12" s="64">
        <f t="shared" si="1"/>
        <v>0</v>
      </c>
    </row>
    <row r="13" spans="1:9" x14ac:dyDescent="0.25">
      <c r="A13" s="26" t="s">
        <v>16</v>
      </c>
      <c r="B13" s="26" t="s">
        <v>17</v>
      </c>
      <c r="C13" s="79">
        <v>1</v>
      </c>
      <c r="D13" s="28">
        <v>80000</v>
      </c>
      <c r="E13" s="28">
        <f t="shared" si="2"/>
        <v>80000</v>
      </c>
      <c r="F13" s="64"/>
      <c r="G13" s="64"/>
      <c r="H13" s="64">
        <f t="shared" si="1"/>
        <v>0</v>
      </c>
    </row>
    <row r="14" spans="1:9" x14ac:dyDescent="0.25">
      <c r="A14" s="26" t="s">
        <v>18</v>
      </c>
      <c r="B14" s="26" t="s">
        <v>19</v>
      </c>
      <c r="C14" s="79"/>
      <c r="D14" s="28"/>
      <c r="E14" s="28">
        <f t="shared" si="2"/>
        <v>0</v>
      </c>
      <c r="F14" s="64"/>
      <c r="G14" s="64"/>
      <c r="H14" s="64">
        <f t="shared" si="1"/>
        <v>0</v>
      </c>
    </row>
    <row r="15" spans="1:9" x14ac:dyDescent="0.25">
      <c r="A15" s="26" t="s">
        <v>20</v>
      </c>
      <c r="B15" s="26" t="s">
        <v>21</v>
      </c>
      <c r="C15" s="79"/>
      <c r="D15" s="28"/>
      <c r="E15" s="28">
        <f t="shared" si="2"/>
        <v>0</v>
      </c>
      <c r="F15" s="64"/>
      <c r="G15" s="64"/>
      <c r="H15" s="64">
        <f t="shared" si="1"/>
        <v>0</v>
      </c>
    </row>
    <row r="16" spans="1:9" x14ac:dyDescent="0.25">
      <c r="A16" s="26" t="s">
        <v>22</v>
      </c>
      <c r="B16" s="26" t="s">
        <v>23</v>
      </c>
      <c r="C16" s="79">
        <v>0</v>
      </c>
      <c r="D16" s="28"/>
      <c r="E16" s="28">
        <f t="shared" si="2"/>
        <v>0</v>
      </c>
      <c r="F16" s="68"/>
      <c r="G16" s="68"/>
      <c r="H16" s="68">
        <f t="shared" si="1"/>
        <v>0</v>
      </c>
    </row>
    <row r="17" spans="1:8" x14ac:dyDescent="0.25">
      <c r="A17" s="26" t="s">
        <v>24</v>
      </c>
      <c r="B17" s="26" t="s">
        <v>25</v>
      </c>
      <c r="C17" s="79"/>
      <c r="D17" s="28"/>
      <c r="E17" s="28">
        <f t="shared" si="2"/>
        <v>0</v>
      </c>
      <c r="F17" s="68"/>
      <c r="G17" s="68"/>
      <c r="H17" s="68">
        <f t="shared" si="1"/>
        <v>0</v>
      </c>
    </row>
    <row r="18" spans="1:8" x14ac:dyDescent="0.25">
      <c r="A18" s="26" t="s">
        <v>26</v>
      </c>
      <c r="B18" s="26" t="s">
        <v>27</v>
      </c>
      <c r="C18" s="79"/>
      <c r="D18" s="28"/>
      <c r="E18" s="28">
        <f t="shared" si="2"/>
        <v>0</v>
      </c>
      <c r="F18" s="68"/>
      <c r="G18" s="68"/>
      <c r="H18" s="68">
        <f t="shared" si="1"/>
        <v>0</v>
      </c>
    </row>
    <row r="19" spans="1:8" ht="31.5" x14ac:dyDescent="0.25">
      <c r="A19" s="26" t="s">
        <v>28</v>
      </c>
      <c r="B19" s="40" t="s">
        <v>29</v>
      </c>
      <c r="C19" s="92">
        <v>1</v>
      </c>
      <c r="D19" s="32">
        <v>10000</v>
      </c>
      <c r="E19" s="32">
        <f t="shared" si="2"/>
        <v>10000</v>
      </c>
      <c r="F19" s="68">
        <v>1</v>
      </c>
      <c r="G19" s="68">
        <v>690</v>
      </c>
      <c r="H19" s="206">
        <f t="shared" si="1"/>
        <v>690</v>
      </c>
    </row>
    <row r="20" spans="1:8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258</v>
      </c>
      <c r="D20" s="37"/>
      <c r="E20" s="78">
        <f>E21+E22+E23+E24+E25+E26+E27+E28+E29+E30+E31+E32+E33+E34+E35+E36+E37+E38+E39+E40+E41+E42+E43+E44+E45+E46+E47+E48+E49+E50+E51</f>
        <v>942000</v>
      </c>
      <c r="F20" s="96"/>
      <c r="G20" s="96"/>
      <c r="H20" s="96">
        <f t="shared" si="1"/>
        <v>0</v>
      </c>
    </row>
    <row r="21" spans="1:8" x14ac:dyDescent="0.25">
      <c r="A21" s="26" t="s">
        <v>32</v>
      </c>
      <c r="B21" s="26" t="s">
        <v>33</v>
      </c>
      <c r="C21" s="79"/>
      <c r="D21" s="28"/>
      <c r="E21" s="28">
        <f t="shared" si="2"/>
        <v>0</v>
      </c>
      <c r="F21" s="68"/>
      <c r="G21" s="68"/>
      <c r="H21" s="68">
        <f t="shared" si="1"/>
        <v>0</v>
      </c>
    </row>
    <row r="22" spans="1:8" x14ac:dyDescent="0.25">
      <c r="A22" s="26" t="s">
        <v>34</v>
      </c>
      <c r="B22" s="26" t="s">
        <v>35</v>
      </c>
      <c r="C22" s="79">
        <v>2</v>
      </c>
      <c r="D22" s="28">
        <v>30000</v>
      </c>
      <c r="E22" s="28">
        <f t="shared" si="2"/>
        <v>60000</v>
      </c>
      <c r="F22" s="68"/>
      <c r="G22" s="68"/>
      <c r="H22" s="68">
        <f t="shared" si="1"/>
        <v>0</v>
      </c>
    </row>
    <row r="23" spans="1:8" x14ac:dyDescent="0.25">
      <c r="A23" s="26" t="s">
        <v>36</v>
      </c>
      <c r="B23" s="26" t="s">
        <v>37</v>
      </c>
      <c r="C23" s="79">
        <v>20</v>
      </c>
      <c r="D23" s="28">
        <v>3000</v>
      </c>
      <c r="E23" s="28">
        <f t="shared" si="2"/>
        <v>60000</v>
      </c>
      <c r="F23" s="68"/>
      <c r="G23" s="68"/>
      <c r="H23" s="68">
        <f t="shared" si="1"/>
        <v>0</v>
      </c>
    </row>
    <row r="24" spans="1:8" x14ac:dyDescent="0.25">
      <c r="A24" s="26" t="s">
        <v>38</v>
      </c>
      <c r="B24" s="26" t="s">
        <v>39</v>
      </c>
      <c r="C24" s="79">
        <v>20</v>
      </c>
      <c r="D24" s="28">
        <v>3000</v>
      </c>
      <c r="E24" s="28">
        <f t="shared" si="2"/>
        <v>60000</v>
      </c>
      <c r="F24" s="68"/>
      <c r="G24" s="68"/>
      <c r="H24" s="68">
        <f t="shared" si="1"/>
        <v>0</v>
      </c>
    </row>
    <row r="25" spans="1:8" x14ac:dyDescent="0.25">
      <c r="A25" s="26" t="s">
        <v>40</v>
      </c>
      <c r="B25" s="26" t="s">
        <v>41</v>
      </c>
      <c r="C25" s="79">
        <v>30</v>
      </c>
      <c r="D25" s="28">
        <v>5000</v>
      </c>
      <c r="E25" s="28">
        <f t="shared" si="2"/>
        <v>150000</v>
      </c>
      <c r="F25" s="68"/>
      <c r="G25" s="68"/>
      <c r="H25" s="68">
        <f t="shared" si="1"/>
        <v>0</v>
      </c>
    </row>
    <row r="26" spans="1:8" x14ac:dyDescent="0.25">
      <c r="A26" s="26" t="s">
        <v>42</v>
      </c>
      <c r="B26" s="26" t="s">
        <v>43</v>
      </c>
      <c r="C26" s="79">
        <v>6</v>
      </c>
      <c r="D26" s="28">
        <v>2000</v>
      </c>
      <c r="E26" s="28">
        <f t="shared" si="2"/>
        <v>12000</v>
      </c>
      <c r="F26" s="68"/>
      <c r="G26" s="68"/>
      <c r="H26" s="68">
        <f t="shared" si="1"/>
        <v>0</v>
      </c>
    </row>
    <row r="27" spans="1:8" ht="31.5" x14ac:dyDescent="0.25">
      <c r="A27" s="26" t="s">
        <v>44</v>
      </c>
      <c r="B27" s="26" t="s">
        <v>45</v>
      </c>
      <c r="C27" s="79">
        <v>2</v>
      </c>
      <c r="D27" s="28">
        <v>7000</v>
      </c>
      <c r="E27" s="28">
        <f t="shared" si="2"/>
        <v>14000</v>
      </c>
      <c r="F27" s="68"/>
      <c r="G27" s="68"/>
      <c r="H27" s="68">
        <f t="shared" si="1"/>
        <v>0</v>
      </c>
    </row>
    <row r="28" spans="1:8" x14ac:dyDescent="0.25">
      <c r="A28" s="26" t="s">
        <v>46</v>
      </c>
      <c r="B28" s="26" t="s">
        <v>47</v>
      </c>
      <c r="C28" s="79">
        <v>50</v>
      </c>
      <c r="D28" s="28">
        <v>2000</v>
      </c>
      <c r="E28" s="28">
        <f t="shared" si="2"/>
        <v>100000</v>
      </c>
      <c r="F28" s="68"/>
      <c r="G28" s="68"/>
      <c r="H28" s="68">
        <f t="shared" si="1"/>
        <v>0</v>
      </c>
    </row>
    <row r="29" spans="1:8" x14ac:dyDescent="0.25">
      <c r="A29" s="26" t="s">
        <v>48</v>
      </c>
      <c r="B29" s="26" t="s">
        <v>49</v>
      </c>
      <c r="C29" s="79">
        <v>5</v>
      </c>
      <c r="D29" s="28">
        <v>4000</v>
      </c>
      <c r="E29" s="28">
        <f t="shared" si="2"/>
        <v>20000</v>
      </c>
      <c r="F29" s="68">
        <v>5</v>
      </c>
      <c r="G29" s="68">
        <v>3826</v>
      </c>
      <c r="H29" s="206">
        <f t="shared" si="1"/>
        <v>19130</v>
      </c>
    </row>
    <row r="30" spans="1:8" ht="31.5" x14ac:dyDescent="0.25">
      <c r="A30" s="26" t="s">
        <v>50</v>
      </c>
      <c r="B30" s="26" t="s">
        <v>51</v>
      </c>
      <c r="C30" s="79">
        <v>10</v>
      </c>
      <c r="D30" s="28">
        <v>3000</v>
      </c>
      <c r="E30" s="28">
        <f t="shared" si="2"/>
        <v>30000</v>
      </c>
      <c r="F30" s="68"/>
      <c r="G30" s="68"/>
      <c r="H30" s="68">
        <f t="shared" si="1"/>
        <v>0</v>
      </c>
    </row>
    <row r="31" spans="1:8" x14ac:dyDescent="0.25">
      <c r="A31" s="26" t="s">
        <v>52</v>
      </c>
      <c r="B31" s="26" t="s">
        <v>53</v>
      </c>
      <c r="C31" s="79">
        <v>1</v>
      </c>
      <c r="D31" s="28">
        <v>5000</v>
      </c>
      <c r="E31" s="28">
        <f t="shared" si="2"/>
        <v>5000</v>
      </c>
      <c r="F31" s="68"/>
      <c r="G31" s="68"/>
      <c r="H31" s="68">
        <f t="shared" si="1"/>
        <v>0</v>
      </c>
    </row>
    <row r="32" spans="1:8" x14ac:dyDescent="0.25">
      <c r="A32" s="26" t="s">
        <v>54</v>
      </c>
      <c r="B32" s="26" t="s">
        <v>55</v>
      </c>
      <c r="C32" s="79"/>
      <c r="D32" s="28"/>
      <c r="E32" s="28">
        <f t="shared" si="2"/>
        <v>0</v>
      </c>
      <c r="F32" s="68"/>
      <c r="G32" s="68"/>
      <c r="H32" s="68">
        <f t="shared" si="1"/>
        <v>0</v>
      </c>
    </row>
    <row r="33" spans="1:8" x14ac:dyDescent="0.25">
      <c r="A33" s="26" t="s">
        <v>56</v>
      </c>
      <c r="B33" s="26" t="s">
        <v>57</v>
      </c>
      <c r="C33" s="79">
        <v>50</v>
      </c>
      <c r="D33" s="28">
        <v>3000</v>
      </c>
      <c r="E33" s="28">
        <f t="shared" si="2"/>
        <v>150000</v>
      </c>
      <c r="F33" s="68"/>
      <c r="G33" s="68"/>
      <c r="H33" s="68"/>
    </row>
    <row r="34" spans="1:8" x14ac:dyDescent="0.25">
      <c r="A34" s="26" t="s">
        <v>58</v>
      </c>
      <c r="B34" s="26" t="s">
        <v>59</v>
      </c>
      <c r="C34" s="79">
        <v>4</v>
      </c>
      <c r="D34" s="28">
        <v>4000</v>
      </c>
      <c r="E34" s="28">
        <f t="shared" si="2"/>
        <v>16000</v>
      </c>
      <c r="F34" s="68"/>
      <c r="G34" s="68"/>
      <c r="H34" s="68">
        <f t="shared" si="1"/>
        <v>0</v>
      </c>
    </row>
    <row r="35" spans="1:8" x14ac:dyDescent="0.25">
      <c r="A35" s="26" t="s">
        <v>60</v>
      </c>
      <c r="B35" s="26" t="s">
        <v>61</v>
      </c>
      <c r="C35" s="79">
        <v>3</v>
      </c>
      <c r="D35" s="28">
        <v>8000</v>
      </c>
      <c r="E35" s="28">
        <f t="shared" si="2"/>
        <v>24000</v>
      </c>
      <c r="F35" s="68"/>
      <c r="G35" s="68"/>
      <c r="H35" s="68">
        <f t="shared" si="1"/>
        <v>0</v>
      </c>
    </row>
    <row r="36" spans="1:8" x14ac:dyDescent="0.25">
      <c r="A36" s="26" t="s">
        <v>62</v>
      </c>
      <c r="B36" s="26" t="s">
        <v>63</v>
      </c>
      <c r="C36" s="79"/>
      <c r="D36" s="28"/>
      <c r="E36" s="28">
        <f t="shared" si="2"/>
        <v>0</v>
      </c>
      <c r="F36" s="68"/>
      <c r="G36" s="68"/>
      <c r="H36" s="68">
        <f t="shared" si="1"/>
        <v>0</v>
      </c>
    </row>
    <row r="37" spans="1:8" x14ac:dyDescent="0.25">
      <c r="A37" s="26" t="s">
        <v>64</v>
      </c>
      <c r="B37" s="26" t="s">
        <v>65</v>
      </c>
      <c r="C37" s="79">
        <v>1</v>
      </c>
      <c r="D37" s="28">
        <v>10000</v>
      </c>
      <c r="E37" s="28">
        <f t="shared" si="2"/>
        <v>10000</v>
      </c>
      <c r="F37" s="68"/>
      <c r="G37" s="68"/>
      <c r="H37" s="68">
        <f t="shared" si="1"/>
        <v>0</v>
      </c>
    </row>
    <row r="38" spans="1:8" x14ac:dyDescent="0.25">
      <c r="A38" s="26" t="s">
        <v>66</v>
      </c>
      <c r="B38" s="26" t="s">
        <v>67</v>
      </c>
      <c r="C38" s="79">
        <v>1</v>
      </c>
      <c r="D38" s="28">
        <v>3000</v>
      </c>
      <c r="E38" s="28">
        <f t="shared" si="2"/>
        <v>3000</v>
      </c>
      <c r="F38" s="68"/>
      <c r="G38" s="68"/>
      <c r="H38" s="68">
        <f t="shared" si="1"/>
        <v>0</v>
      </c>
    </row>
    <row r="39" spans="1:8" x14ac:dyDescent="0.25">
      <c r="A39" s="26" t="s">
        <v>68</v>
      </c>
      <c r="B39" s="26" t="s">
        <v>69</v>
      </c>
      <c r="C39" s="79">
        <v>20</v>
      </c>
      <c r="D39" s="28">
        <v>1000</v>
      </c>
      <c r="E39" s="28">
        <f t="shared" si="2"/>
        <v>20000</v>
      </c>
      <c r="F39" s="68"/>
      <c r="G39" s="68"/>
      <c r="H39" s="68">
        <f t="shared" si="1"/>
        <v>0</v>
      </c>
    </row>
    <row r="40" spans="1:8" x14ac:dyDescent="0.25">
      <c r="A40" s="26" t="s">
        <v>70</v>
      </c>
      <c r="B40" s="26" t="s">
        <v>71</v>
      </c>
      <c r="C40" s="79"/>
      <c r="D40" s="28"/>
      <c r="E40" s="28"/>
      <c r="F40" s="68"/>
      <c r="G40" s="68"/>
      <c r="H40" s="68">
        <f t="shared" si="1"/>
        <v>0</v>
      </c>
    </row>
    <row r="41" spans="1:8" x14ac:dyDescent="0.25">
      <c r="A41" s="26" t="s">
        <v>72</v>
      </c>
      <c r="B41" s="26" t="s">
        <v>73</v>
      </c>
      <c r="C41" s="79">
        <v>4</v>
      </c>
      <c r="D41" s="28">
        <v>4000</v>
      </c>
      <c r="E41" s="28">
        <f t="shared" si="2"/>
        <v>16000</v>
      </c>
      <c r="F41" s="68">
        <v>2</v>
      </c>
      <c r="G41" s="68">
        <v>2129</v>
      </c>
      <c r="H41" s="206">
        <f t="shared" si="1"/>
        <v>4258</v>
      </c>
    </row>
    <row r="42" spans="1:8" x14ac:dyDescent="0.25">
      <c r="A42" s="26" t="s">
        <v>74</v>
      </c>
      <c r="B42" s="26" t="s">
        <v>75</v>
      </c>
      <c r="C42" s="79">
        <v>8</v>
      </c>
      <c r="D42" s="28">
        <v>4000</v>
      </c>
      <c r="E42" s="28">
        <f t="shared" si="2"/>
        <v>32000</v>
      </c>
      <c r="F42" s="68"/>
      <c r="G42" s="68"/>
      <c r="H42" s="68">
        <f t="shared" si="1"/>
        <v>0</v>
      </c>
    </row>
    <row r="43" spans="1:8" x14ac:dyDescent="0.25">
      <c r="A43" s="26" t="s">
        <v>76</v>
      </c>
      <c r="B43" s="26" t="s">
        <v>77</v>
      </c>
      <c r="C43" s="79">
        <v>8</v>
      </c>
      <c r="D43" s="28">
        <v>4000</v>
      </c>
      <c r="E43" s="28">
        <f t="shared" si="2"/>
        <v>32000</v>
      </c>
      <c r="F43" s="68"/>
      <c r="G43" s="68"/>
      <c r="H43" s="68">
        <f t="shared" si="1"/>
        <v>0</v>
      </c>
    </row>
    <row r="44" spans="1:8" x14ac:dyDescent="0.25">
      <c r="A44" s="26" t="s">
        <v>78</v>
      </c>
      <c r="B44" s="26" t="s">
        <v>79</v>
      </c>
      <c r="C44" s="79"/>
      <c r="D44" s="28"/>
      <c r="E44" s="28">
        <f t="shared" si="2"/>
        <v>0</v>
      </c>
      <c r="F44" s="68"/>
      <c r="G44" s="68"/>
      <c r="H44" s="68">
        <f t="shared" si="1"/>
        <v>0</v>
      </c>
    </row>
    <row r="45" spans="1:8" x14ac:dyDescent="0.25">
      <c r="A45" s="26" t="s">
        <v>80</v>
      </c>
      <c r="B45" s="26" t="s">
        <v>81</v>
      </c>
      <c r="C45" s="79"/>
      <c r="D45" s="28"/>
      <c r="E45" s="28">
        <f t="shared" si="2"/>
        <v>0</v>
      </c>
      <c r="F45" s="68"/>
      <c r="G45" s="68"/>
      <c r="H45" s="68">
        <f t="shared" si="1"/>
        <v>0</v>
      </c>
    </row>
    <row r="46" spans="1:8" x14ac:dyDescent="0.25">
      <c r="A46" s="26" t="s">
        <v>82</v>
      </c>
      <c r="B46" s="26" t="s">
        <v>83</v>
      </c>
      <c r="C46" s="79"/>
      <c r="D46" s="28"/>
      <c r="E46" s="28">
        <f t="shared" si="2"/>
        <v>0</v>
      </c>
      <c r="F46" s="68"/>
      <c r="G46" s="68"/>
      <c r="H46" s="68">
        <f t="shared" si="1"/>
        <v>0</v>
      </c>
    </row>
    <row r="47" spans="1:8" x14ac:dyDescent="0.25">
      <c r="A47" s="26" t="s">
        <v>84</v>
      </c>
      <c r="B47" s="26" t="s">
        <v>85</v>
      </c>
      <c r="C47" s="79">
        <v>1</v>
      </c>
      <c r="D47" s="28">
        <v>80000</v>
      </c>
      <c r="E47" s="28">
        <f t="shared" si="2"/>
        <v>80000</v>
      </c>
      <c r="F47" s="68"/>
      <c r="G47" s="68"/>
      <c r="H47" s="68">
        <f t="shared" si="1"/>
        <v>0</v>
      </c>
    </row>
    <row r="48" spans="1:8" ht="31.5" x14ac:dyDescent="0.25">
      <c r="A48" s="26" t="s">
        <v>86</v>
      </c>
      <c r="B48" s="26" t="s">
        <v>87</v>
      </c>
      <c r="C48" s="79">
        <v>12</v>
      </c>
      <c r="D48" s="28">
        <v>4000</v>
      </c>
      <c r="E48" s="28">
        <f t="shared" si="2"/>
        <v>48000</v>
      </c>
      <c r="F48" s="68"/>
      <c r="G48" s="68"/>
      <c r="H48" s="68">
        <f t="shared" si="1"/>
        <v>0</v>
      </c>
    </row>
    <row r="49" spans="1:10" x14ac:dyDescent="0.25">
      <c r="A49" s="26" t="s">
        <v>88</v>
      </c>
      <c r="B49" s="26" t="s">
        <v>89</v>
      </c>
      <c r="C49" s="79"/>
      <c r="D49" s="28"/>
      <c r="E49" s="28">
        <f t="shared" si="2"/>
        <v>0</v>
      </c>
      <c r="F49" s="68"/>
      <c r="G49" s="68"/>
      <c r="H49" s="68">
        <f t="shared" si="1"/>
        <v>0</v>
      </c>
    </row>
    <row r="50" spans="1:10" x14ac:dyDescent="0.25">
      <c r="A50" s="26" t="s">
        <v>90</v>
      </c>
      <c r="B50" s="26" t="s">
        <v>91</v>
      </c>
      <c r="C50" s="79"/>
      <c r="D50" s="28"/>
      <c r="E50" s="28">
        <f t="shared" si="2"/>
        <v>0</v>
      </c>
      <c r="F50" s="68"/>
      <c r="G50" s="68"/>
      <c r="H50" s="68">
        <f t="shared" si="1"/>
        <v>0</v>
      </c>
    </row>
    <row r="51" spans="1:10" x14ac:dyDescent="0.25">
      <c r="A51" s="26" t="s">
        <v>92</v>
      </c>
      <c r="B51" s="26" t="s">
        <v>81</v>
      </c>
      <c r="C51" s="79"/>
      <c r="D51" s="28"/>
      <c r="E51" s="28">
        <f t="shared" si="2"/>
        <v>0</v>
      </c>
      <c r="F51" s="68"/>
      <c r="G51" s="68"/>
      <c r="H51" s="68">
        <f t="shared" si="1"/>
        <v>0</v>
      </c>
    </row>
    <row r="52" spans="1:10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68</v>
      </c>
      <c r="D52" s="37"/>
      <c r="E52" s="78">
        <f>E53+E54+E55+E56+E57+E58+E59+E60+E61+E62+E63+E64+E65+E66+E67+E68+E69+E70+E71+E72+E73+E74+E75</f>
        <v>464600</v>
      </c>
      <c r="F52" s="68"/>
      <c r="G52" s="68"/>
      <c r="H52" s="68">
        <f t="shared" si="1"/>
        <v>0</v>
      </c>
    </row>
    <row r="53" spans="1:10" x14ac:dyDescent="0.25">
      <c r="A53" s="26" t="s">
        <v>95</v>
      </c>
      <c r="B53" s="26" t="s">
        <v>96</v>
      </c>
      <c r="C53" s="79">
        <v>10</v>
      </c>
      <c r="D53" s="28">
        <v>5000</v>
      </c>
      <c r="E53" s="28">
        <f t="shared" si="2"/>
        <v>50000</v>
      </c>
      <c r="F53" s="68"/>
      <c r="G53" s="68"/>
      <c r="H53" s="68">
        <f t="shared" si="1"/>
        <v>0</v>
      </c>
      <c r="I53" s="3">
        <v>30</v>
      </c>
      <c r="J53" s="3">
        <v>7750</v>
      </c>
    </row>
    <row r="54" spans="1:10" x14ac:dyDescent="0.25">
      <c r="A54" s="26" t="s">
        <v>97</v>
      </c>
      <c r="B54" s="26" t="s">
        <v>98</v>
      </c>
      <c r="C54" s="79">
        <v>30</v>
      </c>
      <c r="D54" s="28">
        <v>10000</v>
      </c>
      <c r="E54" s="28">
        <f t="shared" si="2"/>
        <v>300000</v>
      </c>
      <c r="F54" s="68">
        <v>8</v>
      </c>
      <c r="G54" s="68">
        <v>7750</v>
      </c>
      <c r="H54" s="206">
        <f t="shared" si="1"/>
        <v>62000</v>
      </c>
    </row>
    <row r="55" spans="1:10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68">
        <f t="shared" si="1"/>
        <v>0</v>
      </c>
    </row>
    <row r="56" spans="1:10" x14ac:dyDescent="0.25">
      <c r="A56" s="26" t="s">
        <v>101</v>
      </c>
      <c r="B56" s="26" t="s">
        <v>102</v>
      </c>
      <c r="C56" s="79">
        <v>15</v>
      </c>
      <c r="D56" s="28">
        <v>4000</v>
      </c>
      <c r="E56" s="28">
        <f t="shared" si="2"/>
        <v>60000</v>
      </c>
      <c r="F56" s="68">
        <v>18</v>
      </c>
      <c r="G56" s="68">
        <f>2423+17*3200</f>
        <v>56823</v>
      </c>
      <c r="H56" s="206">
        <f>G56</f>
        <v>56823</v>
      </c>
    </row>
    <row r="57" spans="1:10" x14ac:dyDescent="0.25">
      <c r="A57" s="26" t="s">
        <v>103</v>
      </c>
      <c r="B57" s="26" t="s">
        <v>104</v>
      </c>
      <c r="C57" s="79"/>
      <c r="D57" s="28"/>
      <c r="E57" s="28">
        <f t="shared" si="2"/>
        <v>0</v>
      </c>
      <c r="F57" s="68"/>
      <c r="G57" s="68"/>
      <c r="H57" s="68">
        <f t="shared" si="1"/>
        <v>0</v>
      </c>
    </row>
    <row r="58" spans="1:10" x14ac:dyDescent="0.25">
      <c r="A58" s="26" t="s">
        <v>105</v>
      </c>
      <c r="B58" s="26" t="s">
        <v>106</v>
      </c>
      <c r="C58" s="79"/>
      <c r="D58" s="28"/>
      <c r="E58" s="28">
        <f t="shared" si="2"/>
        <v>0</v>
      </c>
      <c r="F58" s="68"/>
      <c r="G58" s="68"/>
      <c r="H58" s="68">
        <f t="shared" si="1"/>
        <v>0</v>
      </c>
    </row>
    <row r="59" spans="1:10" x14ac:dyDescent="0.25">
      <c r="A59" s="26" t="s">
        <v>107</v>
      </c>
      <c r="B59" s="26" t="s">
        <v>108</v>
      </c>
      <c r="C59" s="79"/>
      <c r="D59" s="28"/>
      <c r="E59" s="28">
        <f t="shared" si="2"/>
        <v>0</v>
      </c>
      <c r="F59" s="68"/>
      <c r="G59" s="68"/>
      <c r="H59" s="68">
        <f t="shared" si="1"/>
        <v>0</v>
      </c>
    </row>
    <row r="60" spans="1:10" x14ac:dyDescent="0.25">
      <c r="A60" s="26" t="s">
        <v>109</v>
      </c>
      <c r="B60" s="26" t="s">
        <v>354</v>
      </c>
      <c r="C60" s="79"/>
      <c r="D60" s="28"/>
      <c r="E60" s="28">
        <f t="shared" si="2"/>
        <v>0</v>
      </c>
      <c r="F60" s="68"/>
      <c r="G60" s="68"/>
      <c r="H60" s="68">
        <f t="shared" si="1"/>
        <v>0</v>
      </c>
    </row>
    <row r="61" spans="1:10" ht="18.75" x14ac:dyDescent="0.25">
      <c r="A61" s="26" t="s">
        <v>111</v>
      </c>
      <c r="B61" s="26" t="s">
        <v>112</v>
      </c>
      <c r="C61" s="79"/>
      <c r="D61" s="28"/>
      <c r="E61" s="28">
        <f t="shared" si="2"/>
        <v>0</v>
      </c>
      <c r="F61" s="68"/>
      <c r="G61" s="91"/>
      <c r="H61" s="68">
        <f t="shared" si="1"/>
        <v>0</v>
      </c>
    </row>
    <row r="62" spans="1:10" x14ac:dyDescent="0.25">
      <c r="A62" s="26" t="s">
        <v>113</v>
      </c>
      <c r="B62" s="26" t="s">
        <v>114</v>
      </c>
      <c r="C62" s="79"/>
      <c r="D62" s="28"/>
      <c r="E62" s="28">
        <f t="shared" si="2"/>
        <v>0</v>
      </c>
      <c r="F62" s="68"/>
      <c r="G62" s="68"/>
      <c r="H62" s="68">
        <f t="shared" si="1"/>
        <v>0</v>
      </c>
    </row>
    <row r="63" spans="1:10" x14ac:dyDescent="0.25">
      <c r="A63" s="26" t="s">
        <v>115</v>
      </c>
      <c r="B63" s="26" t="s">
        <v>116</v>
      </c>
      <c r="C63" s="79">
        <v>2</v>
      </c>
      <c r="D63" s="28">
        <v>4000</v>
      </c>
      <c r="E63" s="28">
        <f t="shared" si="2"/>
        <v>8000</v>
      </c>
      <c r="F63" s="68"/>
      <c r="G63" s="68"/>
      <c r="H63" s="68">
        <f t="shared" si="1"/>
        <v>0</v>
      </c>
    </row>
    <row r="64" spans="1:10" x14ac:dyDescent="0.25">
      <c r="A64" s="26" t="s">
        <v>117</v>
      </c>
      <c r="B64" s="26" t="s">
        <v>118</v>
      </c>
      <c r="C64" s="79">
        <v>2</v>
      </c>
      <c r="D64" s="28">
        <v>10000</v>
      </c>
      <c r="E64" s="28">
        <f t="shared" si="2"/>
        <v>20000</v>
      </c>
      <c r="F64" s="68"/>
      <c r="G64" s="68"/>
      <c r="H64" s="68">
        <f t="shared" si="1"/>
        <v>0</v>
      </c>
    </row>
    <row r="65" spans="1:8" x14ac:dyDescent="0.25">
      <c r="A65" s="26" t="s">
        <v>119</v>
      </c>
      <c r="B65" s="26" t="s">
        <v>120</v>
      </c>
      <c r="C65" s="79"/>
      <c r="D65" s="28"/>
      <c r="E65" s="28">
        <f t="shared" si="2"/>
        <v>0</v>
      </c>
      <c r="F65" s="68"/>
      <c r="G65" s="68"/>
      <c r="H65" s="68">
        <f t="shared" si="1"/>
        <v>0</v>
      </c>
    </row>
    <row r="66" spans="1:8" x14ac:dyDescent="0.25">
      <c r="A66" s="26" t="s">
        <v>121</v>
      </c>
      <c r="B66" s="26" t="s">
        <v>122</v>
      </c>
      <c r="C66" s="79"/>
      <c r="D66" s="28"/>
      <c r="E66" s="28">
        <f t="shared" si="2"/>
        <v>0</v>
      </c>
      <c r="F66" s="68"/>
      <c r="G66" s="68"/>
      <c r="H66" s="68">
        <f t="shared" si="1"/>
        <v>0</v>
      </c>
    </row>
    <row r="67" spans="1:8" x14ac:dyDescent="0.25">
      <c r="A67" s="26" t="s">
        <v>123</v>
      </c>
      <c r="B67" s="26" t="s">
        <v>124</v>
      </c>
      <c r="C67" s="79"/>
      <c r="D67" s="28"/>
      <c r="E67" s="28">
        <f t="shared" si="2"/>
        <v>0</v>
      </c>
      <c r="F67" s="68"/>
      <c r="G67" s="68"/>
      <c r="H67" s="68">
        <f t="shared" si="1"/>
        <v>0</v>
      </c>
    </row>
    <row r="68" spans="1:8" x14ac:dyDescent="0.25">
      <c r="A68" s="26" t="s">
        <v>125</v>
      </c>
      <c r="B68" s="26" t="s">
        <v>126</v>
      </c>
      <c r="C68" s="79"/>
      <c r="D68" s="28"/>
      <c r="E68" s="28">
        <f t="shared" si="2"/>
        <v>0</v>
      </c>
      <c r="F68" s="68"/>
      <c r="G68" s="68"/>
      <c r="H68" s="68">
        <f t="shared" si="1"/>
        <v>0</v>
      </c>
    </row>
    <row r="69" spans="1:8" ht="31.5" x14ac:dyDescent="0.25">
      <c r="A69" s="26" t="s">
        <v>127</v>
      </c>
      <c r="B69" s="26" t="s">
        <v>128</v>
      </c>
      <c r="C69" s="79">
        <v>1</v>
      </c>
      <c r="D69" s="28">
        <v>15000</v>
      </c>
      <c r="E69" s="28">
        <f t="shared" si="2"/>
        <v>15000</v>
      </c>
      <c r="F69" s="68"/>
      <c r="G69" s="68"/>
      <c r="H69" s="68">
        <f t="shared" si="1"/>
        <v>0</v>
      </c>
    </row>
    <row r="70" spans="1:8" x14ac:dyDescent="0.25">
      <c r="A70" s="26" t="s">
        <v>129</v>
      </c>
      <c r="B70" s="26" t="s">
        <v>130</v>
      </c>
      <c r="C70" s="79"/>
      <c r="D70" s="28"/>
      <c r="E70" s="28">
        <f t="shared" si="2"/>
        <v>0</v>
      </c>
      <c r="F70" s="68"/>
      <c r="G70" s="68"/>
      <c r="H70" s="68">
        <f t="shared" si="1"/>
        <v>0</v>
      </c>
    </row>
    <row r="71" spans="1:8" x14ac:dyDescent="0.25">
      <c r="A71" s="26" t="s">
        <v>131</v>
      </c>
      <c r="B71" s="26" t="s">
        <v>132</v>
      </c>
      <c r="C71" s="79"/>
      <c r="D71" s="28"/>
      <c r="E71" s="28">
        <f t="shared" si="2"/>
        <v>0</v>
      </c>
      <c r="F71" s="68"/>
      <c r="G71" s="68"/>
      <c r="H71" s="68">
        <f t="shared" si="1"/>
        <v>0</v>
      </c>
    </row>
    <row r="72" spans="1:8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/>
      <c r="G72" s="68"/>
      <c r="H72" s="68">
        <f t="shared" si="1"/>
        <v>0</v>
      </c>
    </row>
    <row r="73" spans="1:8" x14ac:dyDescent="0.25">
      <c r="A73" s="26" t="s">
        <v>135</v>
      </c>
      <c r="B73" s="26" t="s">
        <v>136</v>
      </c>
      <c r="C73" s="79"/>
      <c r="D73" s="28"/>
      <c r="E73" s="28">
        <f t="shared" si="2"/>
        <v>0</v>
      </c>
      <c r="F73" s="68"/>
      <c r="G73" s="68"/>
      <c r="H73" s="68">
        <f t="shared" si="1"/>
        <v>0</v>
      </c>
    </row>
    <row r="74" spans="1:8" ht="47.25" x14ac:dyDescent="0.25">
      <c r="A74" s="26" t="s">
        <v>137</v>
      </c>
      <c r="B74" s="26" t="s">
        <v>138</v>
      </c>
      <c r="C74" s="79"/>
      <c r="D74" s="28"/>
      <c r="E74" s="28">
        <f t="shared" si="2"/>
        <v>0</v>
      </c>
      <c r="F74" s="68"/>
      <c r="G74" s="68"/>
      <c r="H74" s="68">
        <f t="shared" ref="H74:H137" si="3">F74*G74</f>
        <v>0</v>
      </c>
    </row>
    <row r="75" spans="1:8" x14ac:dyDescent="0.25">
      <c r="A75" s="26" t="s">
        <v>139</v>
      </c>
      <c r="B75" s="26" t="s">
        <v>81</v>
      </c>
      <c r="C75" s="79"/>
      <c r="D75" s="28"/>
      <c r="E75" s="28">
        <f t="shared" ref="E75:E138" si="4">C75*D75</f>
        <v>0</v>
      </c>
      <c r="F75" s="68"/>
      <c r="G75" s="68"/>
      <c r="H75" s="68">
        <f t="shared" si="3"/>
        <v>0</v>
      </c>
    </row>
    <row r="76" spans="1:8" x14ac:dyDescent="0.25">
      <c r="A76" s="26" t="s">
        <v>140</v>
      </c>
      <c r="B76" s="40" t="s">
        <v>141</v>
      </c>
      <c r="C76" s="78">
        <f>C77+C78+C79+C80+C81+C82</f>
        <v>12</v>
      </c>
      <c r="D76" s="37"/>
      <c r="E76" s="78">
        <f>E77+E78+E79+E80+E81+E82</f>
        <v>194000</v>
      </c>
      <c r="F76" s="68"/>
      <c r="G76" s="68"/>
      <c r="H76" s="68">
        <f t="shared" si="3"/>
        <v>0</v>
      </c>
    </row>
    <row r="77" spans="1:8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68">
        <f t="shared" si="3"/>
        <v>0</v>
      </c>
    </row>
    <row r="78" spans="1:8" x14ac:dyDescent="0.25">
      <c r="A78" s="26" t="s">
        <v>144</v>
      </c>
      <c r="B78" s="26" t="s">
        <v>145</v>
      </c>
      <c r="C78" s="79">
        <v>4</v>
      </c>
      <c r="D78" s="28">
        <v>6000</v>
      </c>
      <c r="E78" s="28">
        <f t="shared" si="4"/>
        <v>24000</v>
      </c>
      <c r="F78" s="68"/>
      <c r="G78" s="68"/>
      <c r="H78" s="68">
        <f t="shared" si="3"/>
        <v>0</v>
      </c>
    </row>
    <row r="79" spans="1:8" x14ac:dyDescent="0.25">
      <c r="A79" s="26" t="s">
        <v>146</v>
      </c>
      <c r="B79" s="26" t="s">
        <v>147</v>
      </c>
      <c r="C79" s="79"/>
      <c r="D79" s="28"/>
      <c r="E79" s="28">
        <f t="shared" si="4"/>
        <v>0</v>
      </c>
      <c r="F79" s="68"/>
      <c r="G79" s="68"/>
      <c r="H79" s="68">
        <f t="shared" si="3"/>
        <v>0</v>
      </c>
    </row>
    <row r="80" spans="1:8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v>3</v>
      </c>
      <c r="G80" s="68">
        <f>20520*2+19320</f>
        <v>60360</v>
      </c>
      <c r="H80" s="206">
        <f>G80</f>
        <v>60360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68">
        <f t="shared" si="3"/>
        <v>0</v>
      </c>
    </row>
    <row r="82" spans="1:8" x14ac:dyDescent="0.25">
      <c r="A82" s="26" t="s">
        <v>152</v>
      </c>
      <c r="B82" s="26" t="s">
        <v>153</v>
      </c>
      <c r="C82" s="79">
        <v>2</v>
      </c>
      <c r="D82" s="28">
        <v>1500</v>
      </c>
      <c r="E82" s="28">
        <f t="shared" si="4"/>
        <v>3000</v>
      </c>
      <c r="F82" s="68"/>
      <c r="G82" s="68"/>
      <c r="H82" s="68">
        <f t="shared" si="3"/>
        <v>0</v>
      </c>
    </row>
    <row r="83" spans="1:8" ht="31.5" x14ac:dyDescent="0.25">
      <c r="A83" s="26" t="s">
        <v>154</v>
      </c>
      <c r="B83" s="40" t="s">
        <v>155</v>
      </c>
      <c r="C83" s="78">
        <f>C84+C85+C86+C87+C88</f>
        <v>7</v>
      </c>
      <c r="D83" s="37"/>
      <c r="E83" s="78">
        <f>E84+E85+E86+E87+E88</f>
        <v>58000</v>
      </c>
      <c r="F83" s="68"/>
      <c r="G83" s="68"/>
      <c r="H83" s="68">
        <f t="shared" si="3"/>
        <v>0</v>
      </c>
    </row>
    <row r="84" spans="1:8" x14ac:dyDescent="0.25">
      <c r="A84" s="26" t="s">
        <v>156</v>
      </c>
      <c r="B84" s="26" t="s">
        <v>157</v>
      </c>
      <c r="C84" s="79"/>
      <c r="D84" s="28"/>
      <c r="E84" s="28">
        <f t="shared" si="4"/>
        <v>0</v>
      </c>
      <c r="F84" s="68"/>
      <c r="G84" s="68"/>
      <c r="H84" s="68">
        <f t="shared" si="3"/>
        <v>0</v>
      </c>
    </row>
    <row r="85" spans="1:8" x14ac:dyDescent="0.25">
      <c r="A85" s="26" t="s">
        <v>158</v>
      </c>
      <c r="B85" s="26" t="s">
        <v>159</v>
      </c>
      <c r="C85" s="79">
        <v>1</v>
      </c>
      <c r="D85" s="28">
        <v>40000</v>
      </c>
      <c r="E85" s="28">
        <f t="shared" si="4"/>
        <v>40000</v>
      </c>
      <c r="F85" s="68"/>
      <c r="G85" s="68"/>
      <c r="H85" s="68">
        <f t="shared" si="3"/>
        <v>0</v>
      </c>
    </row>
    <row r="86" spans="1:8" x14ac:dyDescent="0.25">
      <c r="A86" s="26" t="s">
        <v>160</v>
      </c>
      <c r="B86" s="26" t="s">
        <v>161</v>
      </c>
      <c r="C86" s="79"/>
      <c r="D86" s="28"/>
      <c r="E86" s="28">
        <f t="shared" si="4"/>
        <v>0</v>
      </c>
      <c r="F86" s="68"/>
      <c r="G86" s="68"/>
      <c r="H86" s="68">
        <f t="shared" si="3"/>
        <v>0</v>
      </c>
    </row>
    <row r="87" spans="1:8" x14ac:dyDescent="0.25">
      <c r="A87" s="26" t="s">
        <v>162</v>
      </c>
      <c r="B87" s="26" t="s">
        <v>163</v>
      </c>
      <c r="C87" s="79"/>
      <c r="D87" s="28"/>
      <c r="E87" s="28">
        <f t="shared" si="4"/>
        <v>0</v>
      </c>
      <c r="F87" s="68"/>
      <c r="G87" s="68"/>
      <c r="H87" s="68">
        <f t="shared" si="3"/>
        <v>0</v>
      </c>
    </row>
    <row r="88" spans="1:8" x14ac:dyDescent="0.25">
      <c r="A88" s="26" t="s">
        <v>164</v>
      </c>
      <c r="B88" s="26" t="s">
        <v>165</v>
      </c>
      <c r="C88" s="79">
        <v>6</v>
      </c>
      <c r="D88" s="28">
        <v>3000</v>
      </c>
      <c r="E88" s="28">
        <f t="shared" si="4"/>
        <v>18000</v>
      </c>
      <c r="F88" s="68"/>
      <c r="G88" s="68"/>
      <c r="H88" s="68">
        <f t="shared" si="3"/>
        <v>0</v>
      </c>
    </row>
    <row r="89" spans="1:8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68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68">
        <f t="shared" si="3"/>
        <v>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>
        <v>1</v>
      </c>
      <c r="G91" s="68">
        <v>10877</v>
      </c>
      <c r="H91" s="206">
        <v>10877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68">
        <f t="shared" si="3"/>
        <v>0</v>
      </c>
    </row>
    <row r="93" spans="1:8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68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/>
      <c r="G94" s="68"/>
      <c r="H94" s="68">
        <f t="shared" si="3"/>
        <v>0</v>
      </c>
    </row>
    <row r="95" spans="1:8" ht="78.75" x14ac:dyDescent="0.25">
      <c r="A95" s="26" t="s">
        <v>178</v>
      </c>
      <c r="B95" s="26" t="s">
        <v>383</v>
      </c>
      <c r="C95" s="74"/>
      <c r="D95" s="37"/>
      <c r="E95" s="28">
        <f t="shared" si="4"/>
        <v>0</v>
      </c>
      <c r="F95" s="68"/>
      <c r="G95" s="68"/>
      <c r="H95" s="68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68">
        <f t="shared" si="3"/>
        <v>0</v>
      </c>
    </row>
    <row r="97" spans="1:10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68">
        <f t="shared" si="3"/>
        <v>0</v>
      </c>
    </row>
    <row r="98" spans="1:10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68">
        <f t="shared" si="3"/>
        <v>0</v>
      </c>
    </row>
    <row r="99" spans="1:10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/>
      <c r="G99" s="68"/>
      <c r="H99" s="68">
        <f t="shared" si="3"/>
        <v>0</v>
      </c>
    </row>
    <row r="100" spans="1:10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68">
        <f t="shared" si="3"/>
        <v>0</v>
      </c>
    </row>
    <row r="101" spans="1:10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68">
        <f t="shared" si="3"/>
        <v>0</v>
      </c>
    </row>
    <row r="102" spans="1:10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68">
        <f t="shared" si="3"/>
        <v>0</v>
      </c>
    </row>
    <row r="103" spans="1:10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68">
        <f t="shared" si="3"/>
        <v>0</v>
      </c>
    </row>
    <row r="104" spans="1:10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68">
        <f t="shared" si="3"/>
        <v>0</v>
      </c>
    </row>
    <row r="105" spans="1:10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68">
        <f t="shared" si="3"/>
        <v>0</v>
      </c>
    </row>
    <row r="106" spans="1:10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68">
        <f t="shared" si="3"/>
        <v>0</v>
      </c>
    </row>
    <row r="107" spans="1:10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68">
        <f t="shared" si="3"/>
        <v>0</v>
      </c>
    </row>
    <row r="108" spans="1:10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68">
        <f t="shared" si="3"/>
        <v>0</v>
      </c>
    </row>
    <row r="109" spans="1:10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/>
      <c r="G109" s="68"/>
      <c r="H109" s="68">
        <f t="shared" si="3"/>
        <v>0</v>
      </c>
      <c r="I109" s="3">
        <v>1</v>
      </c>
      <c r="J109" s="3">
        <v>6125</v>
      </c>
    </row>
    <row r="110" spans="1:10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68">
        <f t="shared" si="3"/>
        <v>0</v>
      </c>
    </row>
    <row r="111" spans="1:10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68">
        <f t="shared" si="3"/>
        <v>0</v>
      </c>
    </row>
    <row r="112" spans="1:10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68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22</v>
      </c>
      <c r="D113" s="37"/>
      <c r="E113" s="78">
        <f>E114+E115+E116+E117+E118+E119+E120+E121+E122+E123+E124+E125+E126+E127+E128+E129+E130+E131+E132+E133</f>
        <v>75700</v>
      </c>
      <c r="F113" s="68"/>
      <c r="G113" s="68"/>
      <c r="H113" s="68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9">
        <v>1</v>
      </c>
      <c r="D114" s="28">
        <v>1500</v>
      </c>
      <c r="E114" s="28">
        <f t="shared" si="4"/>
        <v>1500</v>
      </c>
      <c r="F114" s="68"/>
      <c r="G114" s="68"/>
      <c r="H114" s="68">
        <f t="shared" si="3"/>
        <v>0</v>
      </c>
    </row>
    <row r="115" spans="1:8" x14ac:dyDescent="0.25">
      <c r="A115" s="26" t="s">
        <v>218</v>
      </c>
      <c r="B115" s="26" t="s">
        <v>219</v>
      </c>
      <c r="C115" s="79"/>
      <c r="D115" s="28"/>
      <c r="E115" s="28">
        <f t="shared" si="4"/>
        <v>0</v>
      </c>
      <c r="F115" s="68"/>
      <c r="G115" s="68"/>
      <c r="H115" s="68">
        <f t="shared" si="3"/>
        <v>0</v>
      </c>
    </row>
    <row r="116" spans="1:8" x14ac:dyDescent="0.25">
      <c r="A116" s="26" t="s">
        <v>220</v>
      </c>
      <c r="B116" s="26" t="s">
        <v>221</v>
      </c>
      <c r="C116" s="79"/>
      <c r="D116" s="28"/>
      <c r="E116" s="28">
        <f t="shared" si="4"/>
        <v>0</v>
      </c>
      <c r="F116" s="68"/>
      <c r="G116" s="68"/>
      <c r="H116" s="68">
        <f t="shared" si="3"/>
        <v>0</v>
      </c>
    </row>
    <row r="117" spans="1:8" x14ac:dyDescent="0.25">
      <c r="A117" s="26" t="s">
        <v>222</v>
      </c>
      <c r="B117" s="26" t="s">
        <v>223</v>
      </c>
      <c r="C117" s="79">
        <v>2</v>
      </c>
      <c r="D117" s="28">
        <v>3000</v>
      </c>
      <c r="E117" s="28">
        <f t="shared" si="4"/>
        <v>6000</v>
      </c>
      <c r="F117" s="68"/>
      <c r="G117" s="68"/>
      <c r="H117" s="68">
        <f t="shared" si="3"/>
        <v>0</v>
      </c>
    </row>
    <row r="118" spans="1:8" x14ac:dyDescent="0.25">
      <c r="A118" s="26" t="s">
        <v>224</v>
      </c>
      <c r="B118" s="26" t="s">
        <v>225</v>
      </c>
      <c r="C118" s="79"/>
      <c r="D118" s="28"/>
      <c r="E118" s="28">
        <f t="shared" si="4"/>
        <v>0</v>
      </c>
      <c r="F118" s="68"/>
      <c r="G118" s="68"/>
      <c r="H118" s="68">
        <f t="shared" si="3"/>
        <v>0</v>
      </c>
    </row>
    <row r="119" spans="1:8" x14ac:dyDescent="0.25">
      <c r="A119" s="26" t="s">
        <v>226</v>
      </c>
      <c r="B119" s="26" t="s">
        <v>227</v>
      </c>
      <c r="C119" s="79">
        <v>1</v>
      </c>
      <c r="D119" s="28">
        <v>10000</v>
      </c>
      <c r="E119" s="28">
        <f t="shared" si="4"/>
        <v>10000</v>
      </c>
      <c r="F119" s="68">
        <v>1</v>
      </c>
      <c r="G119" s="68">
        <v>5558</v>
      </c>
      <c r="H119" s="206">
        <f t="shared" si="3"/>
        <v>5558</v>
      </c>
    </row>
    <row r="120" spans="1:8" x14ac:dyDescent="0.25">
      <c r="A120" s="26" t="s">
        <v>228</v>
      </c>
      <c r="B120" s="26" t="s">
        <v>229</v>
      </c>
      <c r="C120" s="79"/>
      <c r="D120" s="28"/>
      <c r="E120" s="28">
        <f t="shared" si="4"/>
        <v>0</v>
      </c>
      <c r="F120" s="68"/>
      <c r="G120" s="68"/>
      <c r="H120" s="68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68">
        <f t="shared" si="3"/>
        <v>0</v>
      </c>
    </row>
    <row r="122" spans="1:8" x14ac:dyDescent="0.25">
      <c r="A122" s="26" t="s">
        <v>232</v>
      </c>
      <c r="B122" s="26" t="s">
        <v>233</v>
      </c>
      <c r="C122" s="79"/>
      <c r="D122" s="28"/>
      <c r="E122" s="28">
        <f t="shared" si="4"/>
        <v>0</v>
      </c>
      <c r="F122" s="68"/>
      <c r="G122" s="68"/>
      <c r="H122" s="68">
        <f t="shared" si="3"/>
        <v>0</v>
      </c>
    </row>
    <row r="123" spans="1:8" x14ac:dyDescent="0.25">
      <c r="A123" s="26" t="s">
        <v>234</v>
      </c>
      <c r="B123" s="26" t="s">
        <v>235</v>
      </c>
      <c r="C123" s="79">
        <v>1</v>
      </c>
      <c r="D123" s="28">
        <v>2000</v>
      </c>
      <c r="E123" s="28">
        <f t="shared" si="4"/>
        <v>2000</v>
      </c>
      <c r="F123" s="68"/>
      <c r="G123" s="68"/>
      <c r="H123" s="68">
        <f t="shared" si="3"/>
        <v>0</v>
      </c>
    </row>
    <row r="124" spans="1:8" x14ac:dyDescent="0.25">
      <c r="A124" s="26" t="s">
        <v>236</v>
      </c>
      <c r="B124" s="26" t="s">
        <v>237</v>
      </c>
      <c r="C124" s="79"/>
      <c r="D124" s="28"/>
      <c r="E124" s="28">
        <f t="shared" si="4"/>
        <v>0</v>
      </c>
      <c r="F124" s="68"/>
      <c r="G124" s="68"/>
      <c r="H124" s="68">
        <f t="shared" si="3"/>
        <v>0</v>
      </c>
    </row>
    <row r="125" spans="1:8" x14ac:dyDescent="0.25">
      <c r="A125" s="26" t="s">
        <v>238</v>
      </c>
      <c r="B125" s="26" t="s">
        <v>239</v>
      </c>
      <c r="C125" s="79"/>
      <c r="D125" s="28"/>
      <c r="E125" s="28">
        <f t="shared" si="4"/>
        <v>0</v>
      </c>
      <c r="F125" s="68"/>
      <c r="G125" s="68"/>
      <c r="H125" s="68">
        <f t="shared" si="3"/>
        <v>0</v>
      </c>
    </row>
    <row r="126" spans="1:8" x14ac:dyDescent="0.25">
      <c r="A126" s="26" t="s">
        <v>240</v>
      </c>
      <c r="B126" s="26" t="s">
        <v>241</v>
      </c>
      <c r="C126" s="79">
        <v>6</v>
      </c>
      <c r="D126" s="28">
        <v>1500</v>
      </c>
      <c r="E126" s="28">
        <f t="shared" si="4"/>
        <v>9000</v>
      </c>
      <c r="F126" s="68"/>
      <c r="G126" s="68"/>
      <c r="H126" s="68">
        <f t="shared" si="3"/>
        <v>0</v>
      </c>
    </row>
    <row r="127" spans="1:8" x14ac:dyDescent="0.25">
      <c r="A127" s="26" t="s">
        <v>242</v>
      </c>
      <c r="B127" s="26" t="s">
        <v>243</v>
      </c>
      <c r="C127" s="79"/>
      <c r="D127" s="28"/>
      <c r="E127" s="28">
        <f t="shared" si="4"/>
        <v>0</v>
      </c>
      <c r="F127" s="68"/>
      <c r="G127" s="68"/>
      <c r="H127" s="68">
        <f t="shared" si="3"/>
        <v>0</v>
      </c>
    </row>
    <row r="128" spans="1:8" x14ac:dyDescent="0.25">
      <c r="A128" s="26" t="s">
        <v>244</v>
      </c>
      <c r="B128" s="26" t="s">
        <v>245</v>
      </c>
      <c r="C128" s="79"/>
      <c r="D128" s="28"/>
      <c r="E128" s="28">
        <f t="shared" si="4"/>
        <v>0</v>
      </c>
      <c r="F128" s="68"/>
      <c r="G128" s="68"/>
      <c r="H128" s="68">
        <f t="shared" si="3"/>
        <v>0</v>
      </c>
    </row>
    <row r="129" spans="1:8" x14ac:dyDescent="0.25">
      <c r="A129" s="26" t="s">
        <v>246</v>
      </c>
      <c r="B129" s="26" t="s">
        <v>247</v>
      </c>
      <c r="C129" s="79">
        <v>2</v>
      </c>
      <c r="D129" s="28">
        <v>15000</v>
      </c>
      <c r="E129" s="28">
        <f t="shared" si="4"/>
        <v>30000</v>
      </c>
      <c r="F129" s="68"/>
      <c r="G129" s="68"/>
      <c r="H129" s="68">
        <f t="shared" si="3"/>
        <v>0</v>
      </c>
    </row>
    <row r="130" spans="1:8" x14ac:dyDescent="0.25">
      <c r="A130" s="26" t="s">
        <v>248</v>
      </c>
      <c r="B130" s="26" t="s">
        <v>249</v>
      </c>
      <c r="C130" s="79">
        <v>2</v>
      </c>
      <c r="D130" s="28">
        <v>2000</v>
      </c>
      <c r="E130" s="28">
        <f t="shared" si="4"/>
        <v>4000</v>
      </c>
      <c r="F130" s="68"/>
      <c r="G130" s="68"/>
      <c r="H130" s="68">
        <f t="shared" si="3"/>
        <v>0</v>
      </c>
    </row>
    <row r="131" spans="1:8" x14ac:dyDescent="0.25">
      <c r="A131" s="26" t="s">
        <v>250</v>
      </c>
      <c r="B131" s="26" t="s">
        <v>251</v>
      </c>
      <c r="C131" s="79">
        <v>6</v>
      </c>
      <c r="D131" s="28">
        <v>2000</v>
      </c>
      <c r="E131" s="28">
        <f t="shared" si="4"/>
        <v>12000</v>
      </c>
      <c r="F131" s="68"/>
      <c r="G131" s="68"/>
      <c r="H131" s="68">
        <f t="shared" si="3"/>
        <v>0</v>
      </c>
    </row>
    <row r="132" spans="1:8" x14ac:dyDescent="0.25">
      <c r="A132" s="26" t="s">
        <v>252</v>
      </c>
      <c r="B132" s="26" t="s">
        <v>253</v>
      </c>
      <c r="C132" s="79"/>
      <c r="D132" s="28"/>
      <c r="E132" s="28">
        <f t="shared" si="4"/>
        <v>0</v>
      </c>
      <c r="F132" s="68"/>
      <c r="G132" s="68"/>
      <c r="H132" s="68">
        <f t="shared" si="3"/>
        <v>0</v>
      </c>
    </row>
    <row r="133" spans="1:8" x14ac:dyDescent="0.25">
      <c r="A133" s="26" t="s">
        <v>254</v>
      </c>
      <c r="B133" s="26" t="s">
        <v>81</v>
      </c>
      <c r="C133" s="79"/>
      <c r="D133" s="28"/>
      <c r="E133" s="28">
        <f t="shared" si="4"/>
        <v>0</v>
      </c>
      <c r="F133" s="68"/>
      <c r="G133" s="68"/>
      <c r="H133" s="68">
        <f t="shared" si="3"/>
        <v>0</v>
      </c>
    </row>
    <row r="134" spans="1:8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45</v>
      </c>
      <c r="D134" s="37"/>
      <c r="E134" s="78">
        <f>E135+E136+E137+E138+E139+E140+E141+E142+E143+E144+E145+E146+E147+E148+E149+E150+E151</f>
        <v>362000</v>
      </c>
      <c r="F134" s="68"/>
      <c r="G134" s="68"/>
      <c r="H134" s="68">
        <f t="shared" si="3"/>
        <v>0</v>
      </c>
    </row>
    <row r="135" spans="1:8" x14ac:dyDescent="0.25">
      <c r="A135" s="26" t="s">
        <v>257</v>
      </c>
      <c r="B135" s="26" t="s">
        <v>258</v>
      </c>
      <c r="C135" s="79"/>
      <c r="D135" s="28"/>
      <c r="E135" s="28">
        <f t="shared" si="4"/>
        <v>0</v>
      </c>
      <c r="F135" s="68"/>
      <c r="G135" s="68"/>
      <c r="H135" s="68">
        <f t="shared" si="3"/>
        <v>0</v>
      </c>
    </row>
    <row r="136" spans="1:8" x14ac:dyDescent="0.25">
      <c r="A136" s="26" t="s">
        <v>259</v>
      </c>
      <c r="B136" s="26" t="s">
        <v>260</v>
      </c>
      <c r="C136" s="79">
        <v>4</v>
      </c>
      <c r="D136" s="28">
        <v>8000</v>
      </c>
      <c r="E136" s="28">
        <f t="shared" si="4"/>
        <v>32000</v>
      </c>
      <c r="F136" s="68"/>
      <c r="G136" s="68"/>
      <c r="H136" s="68">
        <f t="shared" si="3"/>
        <v>0</v>
      </c>
    </row>
    <row r="137" spans="1:8" x14ac:dyDescent="0.25">
      <c r="A137" s="26" t="s">
        <v>261</v>
      </c>
      <c r="B137" s="26" t="s">
        <v>262</v>
      </c>
      <c r="C137" s="79">
        <v>2</v>
      </c>
      <c r="D137" s="28">
        <v>15000</v>
      </c>
      <c r="E137" s="28">
        <f t="shared" si="4"/>
        <v>30000</v>
      </c>
      <c r="F137" s="68"/>
      <c r="G137" s="68"/>
      <c r="H137" s="68">
        <f t="shared" si="3"/>
        <v>0</v>
      </c>
    </row>
    <row r="138" spans="1:8" ht="31.5" x14ac:dyDescent="0.25">
      <c r="A138" s="26" t="s">
        <v>263</v>
      </c>
      <c r="B138" s="26" t="s">
        <v>264</v>
      </c>
      <c r="C138" s="79">
        <v>2</v>
      </c>
      <c r="D138" s="28">
        <v>3000</v>
      </c>
      <c r="E138" s="28">
        <f t="shared" si="4"/>
        <v>6000</v>
      </c>
      <c r="F138" s="68"/>
      <c r="G138" s="68"/>
      <c r="H138" s="68">
        <f t="shared" ref="H138:H188" si="5">F138*G138</f>
        <v>0</v>
      </c>
    </row>
    <row r="139" spans="1:8" x14ac:dyDescent="0.25">
      <c r="A139" s="26" t="s">
        <v>265</v>
      </c>
      <c r="B139" s="26" t="s">
        <v>266</v>
      </c>
      <c r="C139" s="79">
        <v>4</v>
      </c>
      <c r="D139" s="28">
        <v>2000</v>
      </c>
      <c r="E139" s="28">
        <f t="shared" ref="E139:E188" si="6">C139*D139</f>
        <v>8000</v>
      </c>
      <c r="F139" s="68"/>
      <c r="G139" s="68"/>
      <c r="H139" s="68">
        <f t="shared" si="5"/>
        <v>0</v>
      </c>
    </row>
    <row r="140" spans="1:8" x14ac:dyDescent="0.25">
      <c r="A140" s="26" t="s">
        <v>267</v>
      </c>
      <c r="B140" s="26" t="s">
        <v>268</v>
      </c>
      <c r="C140" s="79"/>
      <c r="D140" s="28"/>
      <c r="E140" s="28">
        <f t="shared" si="6"/>
        <v>0</v>
      </c>
      <c r="F140" s="68"/>
      <c r="G140" s="68"/>
      <c r="H140" s="68">
        <f t="shared" si="5"/>
        <v>0</v>
      </c>
    </row>
    <row r="141" spans="1:8" x14ac:dyDescent="0.25">
      <c r="A141" s="26" t="s">
        <v>269</v>
      </c>
      <c r="B141" s="26" t="s">
        <v>270</v>
      </c>
      <c r="C141" s="79">
        <v>2</v>
      </c>
      <c r="D141" s="28">
        <v>1500</v>
      </c>
      <c r="E141" s="28">
        <f t="shared" si="6"/>
        <v>3000</v>
      </c>
      <c r="F141" s="68"/>
      <c r="G141" s="68"/>
      <c r="H141" s="68">
        <f t="shared" si="5"/>
        <v>0</v>
      </c>
    </row>
    <row r="142" spans="1:8" x14ac:dyDescent="0.25">
      <c r="A142" s="26" t="s">
        <v>271</v>
      </c>
      <c r="B142" s="26" t="s">
        <v>272</v>
      </c>
      <c r="C142" s="79">
        <v>1</v>
      </c>
      <c r="D142" s="28">
        <v>7000</v>
      </c>
      <c r="E142" s="28">
        <f t="shared" si="6"/>
        <v>7000</v>
      </c>
      <c r="F142" s="68"/>
      <c r="G142" s="68"/>
      <c r="H142" s="68">
        <f t="shared" si="5"/>
        <v>0</v>
      </c>
    </row>
    <row r="143" spans="1:8" x14ac:dyDescent="0.25">
      <c r="A143" s="26" t="s">
        <v>273</v>
      </c>
      <c r="B143" s="26" t="s">
        <v>274</v>
      </c>
      <c r="C143" s="79"/>
      <c r="D143" s="28"/>
      <c r="E143" s="28">
        <f t="shared" si="6"/>
        <v>0</v>
      </c>
      <c r="F143" s="68"/>
      <c r="G143" s="68"/>
      <c r="H143" s="68">
        <f t="shared" si="5"/>
        <v>0</v>
      </c>
    </row>
    <row r="144" spans="1:8" x14ac:dyDescent="0.25">
      <c r="A144" s="26" t="s">
        <v>275</v>
      </c>
      <c r="B144" s="26" t="s">
        <v>276</v>
      </c>
      <c r="C144" s="79">
        <v>2</v>
      </c>
      <c r="D144" s="28">
        <v>10000</v>
      </c>
      <c r="E144" s="28">
        <f t="shared" si="6"/>
        <v>20000</v>
      </c>
      <c r="F144" s="68"/>
      <c r="G144" s="68"/>
      <c r="H144" s="68">
        <f t="shared" si="5"/>
        <v>0</v>
      </c>
    </row>
    <row r="145" spans="1:9" x14ac:dyDescent="0.25">
      <c r="A145" s="26" t="s">
        <v>277</v>
      </c>
      <c r="B145" s="26" t="s">
        <v>278</v>
      </c>
      <c r="C145" s="79">
        <v>6</v>
      </c>
      <c r="D145" s="28">
        <v>7000</v>
      </c>
      <c r="E145" s="28">
        <f t="shared" si="6"/>
        <v>42000</v>
      </c>
      <c r="F145" s="68"/>
      <c r="G145" s="68"/>
      <c r="H145" s="68">
        <f t="shared" si="5"/>
        <v>0</v>
      </c>
    </row>
    <row r="146" spans="1:9" x14ac:dyDescent="0.25">
      <c r="A146" s="26" t="s">
        <v>279</v>
      </c>
      <c r="B146" s="26" t="s">
        <v>280</v>
      </c>
      <c r="C146" s="79">
        <v>4</v>
      </c>
      <c r="D146" s="28">
        <v>1000</v>
      </c>
      <c r="E146" s="28">
        <f t="shared" si="6"/>
        <v>4000</v>
      </c>
      <c r="F146" s="68"/>
      <c r="G146" s="68"/>
      <c r="H146" s="68">
        <f t="shared" si="5"/>
        <v>0</v>
      </c>
    </row>
    <row r="147" spans="1:9" x14ac:dyDescent="0.25">
      <c r="A147" s="26" t="s">
        <v>281</v>
      </c>
      <c r="B147" s="26" t="s">
        <v>282</v>
      </c>
      <c r="C147" s="79">
        <v>10</v>
      </c>
      <c r="D147" s="28">
        <v>1000</v>
      </c>
      <c r="E147" s="28">
        <f t="shared" si="6"/>
        <v>10000</v>
      </c>
      <c r="F147" s="68"/>
      <c r="G147" s="68"/>
      <c r="H147" s="68">
        <f t="shared" si="5"/>
        <v>0</v>
      </c>
    </row>
    <row r="148" spans="1:9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>
        <v>9</v>
      </c>
      <c r="G148" s="68">
        <f>54300+8*1634</f>
        <v>67372</v>
      </c>
      <c r="H148" s="206">
        <v>67372</v>
      </c>
      <c r="I148" s="3" t="s">
        <v>487</v>
      </c>
    </row>
    <row r="149" spans="1:9" x14ac:dyDescent="0.25">
      <c r="A149" s="26" t="s">
        <v>285</v>
      </c>
      <c r="B149" s="26" t="s">
        <v>286</v>
      </c>
      <c r="C149" s="79"/>
      <c r="D149" s="28"/>
      <c r="E149" s="28">
        <f t="shared" si="6"/>
        <v>0</v>
      </c>
      <c r="F149" s="68"/>
      <c r="G149" s="68"/>
      <c r="H149" s="68">
        <f t="shared" si="5"/>
        <v>0</v>
      </c>
    </row>
    <row r="150" spans="1:9" ht="31.5" x14ac:dyDescent="0.25">
      <c r="A150" s="26" t="s">
        <v>287</v>
      </c>
      <c r="B150" s="26" t="s">
        <v>288</v>
      </c>
      <c r="C150" s="79">
        <v>4</v>
      </c>
      <c r="D150" s="28">
        <v>10000</v>
      </c>
      <c r="E150" s="28">
        <f t="shared" si="6"/>
        <v>40000</v>
      </c>
      <c r="F150" s="68"/>
      <c r="G150" s="68"/>
      <c r="H150" s="68">
        <f t="shared" si="5"/>
        <v>0</v>
      </c>
    </row>
    <row r="151" spans="1:9" x14ac:dyDescent="0.25">
      <c r="A151" s="26" t="s">
        <v>289</v>
      </c>
      <c r="B151" s="26" t="s">
        <v>81</v>
      </c>
      <c r="C151" s="79"/>
      <c r="D151" s="28"/>
      <c r="E151" s="28">
        <f t="shared" si="6"/>
        <v>0</v>
      </c>
      <c r="F151" s="68"/>
      <c r="G151" s="68"/>
      <c r="H151" s="68">
        <f t="shared" si="5"/>
        <v>0</v>
      </c>
    </row>
    <row r="152" spans="1:9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56</v>
      </c>
      <c r="D152" s="37"/>
      <c r="E152" s="78">
        <f>E153+E154+E155+E156+E157+E158+E159+E160+E161+E162+E163+E164+E165+E166+E167+E168+E169+E170+E171+E172+E173+E174+E175</f>
        <v>1400000</v>
      </c>
      <c r="F152" s="68"/>
      <c r="G152" s="68"/>
      <c r="H152" s="68">
        <f t="shared" si="5"/>
        <v>0</v>
      </c>
    </row>
    <row r="153" spans="1:9" x14ac:dyDescent="0.25">
      <c r="A153" s="26" t="s">
        <v>292</v>
      </c>
      <c r="B153" s="26" t="s">
        <v>293</v>
      </c>
      <c r="C153" s="79"/>
      <c r="D153" s="28"/>
      <c r="E153" s="28">
        <f t="shared" si="6"/>
        <v>0</v>
      </c>
      <c r="F153" s="68"/>
      <c r="G153" s="68"/>
      <c r="H153" s="68">
        <f t="shared" si="5"/>
        <v>0</v>
      </c>
    </row>
    <row r="154" spans="1:9" x14ac:dyDescent="0.25">
      <c r="A154" s="26" t="s">
        <v>294</v>
      </c>
      <c r="B154" s="26" t="s">
        <v>295</v>
      </c>
      <c r="C154" s="79"/>
      <c r="D154" s="28"/>
      <c r="E154" s="28">
        <f t="shared" si="6"/>
        <v>0</v>
      </c>
      <c r="F154" s="68"/>
      <c r="G154" s="68"/>
      <c r="H154" s="68">
        <f t="shared" si="5"/>
        <v>0</v>
      </c>
    </row>
    <row r="155" spans="1:9" x14ac:dyDescent="0.25">
      <c r="A155" s="26" t="s">
        <v>296</v>
      </c>
      <c r="B155" s="26" t="s">
        <v>297</v>
      </c>
      <c r="C155" s="79">
        <v>50</v>
      </c>
      <c r="D155" s="28">
        <v>3200</v>
      </c>
      <c r="E155" s="28">
        <f t="shared" si="6"/>
        <v>160000</v>
      </c>
      <c r="F155" s="68">
        <v>2</v>
      </c>
      <c r="G155" s="68">
        <v>3228</v>
      </c>
      <c r="H155" s="206">
        <f t="shared" si="5"/>
        <v>6456</v>
      </c>
    </row>
    <row r="156" spans="1:9" ht="31.5" x14ac:dyDescent="0.25">
      <c r="A156" s="26" t="s">
        <v>298</v>
      </c>
      <c r="B156" s="26" t="s">
        <v>299</v>
      </c>
      <c r="C156" s="79"/>
      <c r="D156" s="28"/>
      <c r="E156" s="28">
        <f t="shared" si="6"/>
        <v>0</v>
      </c>
      <c r="F156" s="68">
        <v>24</v>
      </c>
      <c r="G156" s="68">
        <f>1459*2+2073*22</f>
        <v>48524</v>
      </c>
      <c r="H156" s="206">
        <f>G156</f>
        <v>48524</v>
      </c>
    </row>
    <row r="157" spans="1:9" x14ac:dyDescent="0.25">
      <c r="A157" s="26" t="s">
        <v>300</v>
      </c>
      <c r="B157" s="26" t="s">
        <v>301</v>
      </c>
      <c r="C157" s="79"/>
      <c r="D157" s="28"/>
      <c r="E157" s="28">
        <f t="shared" si="6"/>
        <v>0</v>
      </c>
      <c r="F157" s="68"/>
      <c r="G157" s="68"/>
      <c r="H157" s="68">
        <f t="shared" si="5"/>
        <v>0</v>
      </c>
    </row>
    <row r="158" spans="1:9" x14ac:dyDescent="0.25">
      <c r="A158" s="26" t="s">
        <v>302</v>
      </c>
      <c r="B158" s="26" t="s">
        <v>303</v>
      </c>
      <c r="C158" s="79"/>
      <c r="D158" s="28"/>
      <c r="E158" s="28">
        <f t="shared" si="6"/>
        <v>0</v>
      </c>
      <c r="F158" s="68"/>
      <c r="G158" s="68"/>
      <c r="H158" s="68">
        <f t="shared" si="5"/>
        <v>0</v>
      </c>
    </row>
    <row r="159" spans="1:9" ht="31.5" x14ac:dyDescent="0.25">
      <c r="A159" s="26" t="s">
        <v>304</v>
      </c>
      <c r="B159" s="26" t="s">
        <v>305</v>
      </c>
      <c r="C159" s="79"/>
      <c r="D159" s="28"/>
      <c r="E159" s="28">
        <f t="shared" si="6"/>
        <v>0</v>
      </c>
      <c r="F159" s="68"/>
      <c r="G159" s="68"/>
      <c r="H159" s="68">
        <f t="shared" si="5"/>
        <v>0</v>
      </c>
    </row>
    <row r="160" spans="1:9" x14ac:dyDescent="0.25">
      <c r="A160" s="26" t="s">
        <v>306</v>
      </c>
      <c r="B160" s="26" t="s">
        <v>389</v>
      </c>
      <c r="C160" s="79"/>
      <c r="D160" s="28"/>
      <c r="E160" s="28">
        <f t="shared" si="6"/>
        <v>0</v>
      </c>
      <c r="F160" s="68"/>
      <c r="G160" s="68"/>
      <c r="H160" s="68">
        <f t="shared" si="5"/>
        <v>0</v>
      </c>
    </row>
    <row r="161" spans="1:8" x14ac:dyDescent="0.25">
      <c r="A161" s="26" t="s">
        <v>308</v>
      </c>
      <c r="B161" s="26" t="s">
        <v>309</v>
      </c>
      <c r="C161" s="79">
        <v>1</v>
      </c>
      <c r="D161" s="28">
        <v>110000</v>
      </c>
      <c r="E161" s="28">
        <f t="shared" si="6"/>
        <v>110000</v>
      </c>
      <c r="F161" s="68">
        <v>1</v>
      </c>
      <c r="G161" s="68">
        <v>105828</v>
      </c>
      <c r="H161" s="206">
        <f t="shared" si="5"/>
        <v>105828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68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68">
        <f t="shared" si="5"/>
        <v>0</v>
      </c>
    </row>
    <row r="164" spans="1:8" x14ac:dyDescent="0.25">
      <c r="A164" s="26" t="s">
        <v>314</v>
      </c>
      <c r="B164" s="26" t="s">
        <v>315</v>
      </c>
      <c r="C164" s="79"/>
      <c r="D164" s="28"/>
      <c r="E164" s="28">
        <f t="shared" si="6"/>
        <v>0</v>
      </c>
      <c r="F164" s="68">
        <v>3</v>
      </c>
      <c r="G164" s="68">
        <v>9099</v>
      </c>
      <c r="H164" s="206">
        <f t="shared" si="5"/>
        <v>27297</v>
      </c>
    </row>
    <row r="165" spans="1:8" ht="31.5" x14ac:dyDescent="0.25">
      <c r="A165" s="26" t="s">
        <v>316</v>
      </c>
      <c r="B165" s="26" t="s">
        <v>317</v>
      </c>
      <c r="C165" s="79"/>
      <c r="D165" s="28"/>
      <c r="E165" s="28">
        <f t="shared" si="6"/>
        <v>0</v>
      </c>
      <c r="F165" s="68"/>
      <c r="G165" s="68"/>
      <c r="H165" s="68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28">
        <f t="shared" si="6"/>
        <v>480000</v>
      </c>
      <c r="F166" s="68">
        <v>1</v>
      </c>
      <c r="G166" s="68">
        <v>144808.29999999999</v>
      </c>
      <c r="H166" s="206">
        <f t="shared" si="5"/>
        <v>144808.29999999999</v>
      </c>
    </row>
    <row r="167" spans="1:8" x14ac:dyDescent="0.25">
      <c r="A167" s="26" t="s">
        <v>318</v>
      </c>
      <c r="B167" s="26" t="s">
        <v>319</v>
      </c>
      <c r="C167" s="79"/>
      <c r="D167" s="28"/>
      <c r="E167" s="28">
        <f t="shared" si="6"/>
        <v>0</v>
      </c>
      <c r="F167" s="68"/>
      <c r="G167" s="68"/>
      <c r="H167" s="68">
        <f t="shared" si="5"/>
        <v>0</v>
      </c>
    </row>
    <row r="168" spans="1:8" x14ac:dyDescent="0.25">
      <c r="A168" s="26" t="s">
        <v>320</v>
      </c>
      <c r="B168" s="26" t="s">
        <v>321</v>
      </c>
      <c r="C168" s="79"/>
      <c r="D168" s="28"/>
      <c r="E168" s="28">
        <f t="shared" si="6"/>
        <v>0</v>
      </c>
      <c r="F168" s="68"/>
      <c r="G168" s="68"/>
      <c r="H168" s="68">
        <f t="shared" si="5"/>
        <v>0</v>
      </c>
    </row>
    <row r="169" spans="1:8" x14ac:dyDescent="0.25">
      <c r="A169" s="26" t="s">
        <v>322</v>
      </c>
      <c r="B169" s="26" t="s">
        <v>323</v>
      </c>
      <c r="C169" s="79"/>
      <c r="D169" s="28"/>
      <c r="E169" s="28">
        <f t="shared" si="6"/>
        <v>0</v>
      </c>
      <c r="F169" s="68"/>
      <c r="G169" s="68"/>
      <c r="H169" s="68">
        <f t="shared" si="5"/>
        <v>0</v>
      </c>
    </row>
    <row r="170" spans="1:8" x14ac:dyDescent="0.25">
      <c r="A170" s="26" t="s">
        <v>324</v>
      </c>
      <c r="B170" s="26" t="s">
        <v>390</v>
      </c>
      <c r="C170" s="79"/>
      <c r="D170" s="28"/>
      <c r="E170" s="28">
        <f t="shared" si="6"/>
        <v>0</v>
      </c>
      <c r="F170" s="68"/>
      <c r="G170" s="68"/>
      <c r="H170" s="68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9"/>
      <c r="D171" s="28"/>
      <c r="E171" s="28">
        <f t="shared" si="6"/>
        <v>0</v>
      </c>
      <c r="F171" s="68"/>
      <c r="G171" s="68"/>
      <c r="H171" s="68">
        <f t="shared" si="5"/>
        <v>0</v>
      </c>
    </row>
    <row r="172" spans="1:8" x14ac:dyDescent="0.25">
      <c r="A172" s="26" t="s">
        <v>327</v>
      </c>
      <c r="B172" s="26" t="s">
        <v>293</v>
      </c>
      <c r="C172" s="79"/>
      <c r="D172" s="28"/>
      <c r="E172" s="28">
        <f t="shared" si="6"/>
        <v>0</v>
      </c>
      <c r="F172" s="68"/>
      <c r="G172" s="68"/>
      <c r="H172" s="68">
        <f t="shared" si="5"/>
        <v>0</v>
      </c>
    </row>
    <row r="173" spans="1:8" x14ac:dyDescent="0.25">
      <c r="A173" s="26" t="s">
        <v>328</v>
      </c>
      <c r="B173" s="26" t="s">
        <v>295</v>
      </c>
      <c r="C173" s="79"/>
      <c r="D173" s="28"/>
      <c r="E173" s="28">
        <f t="shared" si="6"/>
        <v>0</v>
      </c>
      <c r="F173" s="68"/>
      <c r="G173" s="68"/>
      <c r="H173" s="68">
        <f t="shared" si="5"/>
        <v>0</v>
      </c>
    </row>
    <row r="174" spans="1:8" x14ac:dyDescent="0.25">
      <c r="A174" s="26" t="s">
        <v>329</v>
      </c>
      <c r="B174" s="26" t="s">
        <v>297</v>
      </c>
      <c r="C174" s="79"/>
      <c r="D174" s="28"/>
      <c r="E174" s="28">
        <f t="shared" si="6"/>
        <v>0</v>
      </c>
      <c r="F174" s="68"/>
      <c r="G174" s="68"/>
      <c r="H174" s="68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9"/>
      <c r="D175" s="28"/>
      <c r="E175" s="28">
        <f t="shared" si="6"/>
        <v>0</v>
      </c>
      <c r="F175" s="68"/>
      <c r="G175" s="68"/>
      <c r="H175" s="68">
        <f t="shared" si="5"/>
        <v>0</v>
      </c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68">
        <f t="shared" si="5"/>
        <v>0</v>
      </c>
    </row>
    <row r="177" spans="1:8" x14ac:dyDescent="0.25">
      <c r="A177" s="26" t="s">
        <v>333</v>
      </c>
      <c r="B177" s="26" t="s">
        <v>334</v>
      </c>
      <c r="C177" s="79"/>
      <c r="D177" s="28"/>
      <c r="E177" s="28">
        <f t="shared" si="6"/>
        <v>0</v>
      </c>
      <c r="F177" s="68"/>
      <c r="G177" s="68"/>
      <c r="H177" s="68">
        <f t="shared" si="5"/>
        <v>0</v>
      </c>
    </row>
    <row r="178" spans="1:8" x14ac:dyDescent="0.25">
      <c r="A178" s="26" t="s">
        <v>335</v>
      </c>
      <c r="B178" s="26" t="s">
        <v>336</v>
      </c>
      <c r="C178" s="79"/>
      <c r="D178" s="28"/>
      <c r="E178" s="28">
        <f t="shared" si="6"/>
        <v>0</v>
      </c>
      <c r="F178" s="68"/>
      <c r="G178" s="68"/>
      <c r="H178" s="68">
        <f t="shared" si="5"/>
        <v>0</v>
      </c>
    </row>
    <row r="179" spans="1:8" x14ac:dyDescent="0.25">
      <c r="A179" s="26" t="s">
        <v>337</v>
      </c>
      <c r="B179" s="26" t="s">
        <v>338</v>
      </c>
      <c r="C179" s="79"/>
      <c r="D179" s="28"/>
      <c r="E179" s="28">
        <f t="shared" si="6"/>
        <v>0</v>
      </c>
      <c r="F179" s="68"/>
      <c r="G179" s="68"/>
      <c r="H179" s="68">
        <f t="shared" si="5"/>
        <v>0</v>
      </c>
    </row>
    <row r="180" spans="1:8" ht="31.5" x14ac:dyDescent="0.25">
      <c r="A180" s="26" t="s">
        <v>339</v>
      </c>
      <c r="B180" s="26" t="s">
        <v>396</v>
      </c>
      <c r="C180" s="79"/>
      <c r="D180" s="28"/>
      <c r="E180" s="28">
        <f t="shared" si="6"/>
        <v>0</v>
      </c>
      <c r="F180" s="68"/>
      <c r="G180" s="68"/>
      <c r="H180" s="68">
        <f t="shared" si="5"/>
        <v>0</v>
      </c>
    </row>
    <row r="181" spans="1:8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68">
        <f t="shared" si="5"/>
        <v>0</v>
      </c>
    </row>
    <row r="182" spans="1:8" x14ac:dyDescent="0.25">
      <c r="A182" s="26" t="s">
        <v>343</v>
      </c>
      <c r="B182" s="26" t="s">
        <v>344</v>
      </c>
      <c r="C182" s="79"/>
      <c r="D182" s="28"/>
      <c r="E182" s="28">
        <f t="shared" si="6"/>
        <v>0</v>
      </c>
      <c r="F182" s="68"/>
      <c r="G182" s="68"/>
      <c r="H182" s="68">
        <f t="shared" si="5"/>
        <v>0</v>
      </c>
    </row>
    <row r="183" spans="1:8" x14ac:dyDescent="0.25">
      <c r="A183" s="26" t="s">
        <v>345</v>
      </c>
      <c r="B183" s="26" t="s">
        <v>346</v>
      </c>
      <c r="C183" s="79"/>
      <c r="D183" s="28"/>
      <c r="E183" s="28">
        <f t="shared" si="6"/>
        <v>0</v>
      </c>
      <c r="F183" s="68"/>
      <c r="G183" s="68"/>
      <c r="H183" s="68">
        <f t="shared" si="5"/>
        <v>0</v>
      </c>
    </row>
    <row r="184" spans="1:8" x14ac:dyDescent="0.25">
      <c r="A184" s="26" t="s">
        <v>347</v>
      </c>
      <c r="B184" s="30" t="s">
        <v>397</v>
      </c>
      <c r="C184" s="79"/>
      <c r="D184" s="28"/>
      <c r="E184" s="28">
        <f t="shared" si="6"/>
        <v>0</v>
      </c>
      <c r="F184" s="68"/>
      <c r="G184" s="68"/>
      <c r="H184" s="68">
        <f t="shared" si="5"/>
        <v>0</v>
      </c>
    </row>
    <row r="185" spans="1:8" x14ac:dyDescent="0.25">
      <c r="A185" s="26" t="s">
        <v>348</v>
      </c>
      <c r="B185" s="26" t="s">
        <v>349</v>
      </c>
      <c r="C185" s="79"/>
      <c r="D185" s="28"/>
      <c r="E185" s="28">
        <f t="shared" si="6"/>
        <v>0</v>
      </c>
      <c r="F185" s="68"/>
      <c r="G185" s="68"/>
      <c r="H185" s="68">
        <f t="shared" si="5"/>
        <v>0</v>
      </c>
    </row>
    <row r="186" spans="1:8" ht="31.5" x14ac:dyDescent="0.25">
      <c r="A186" s="26" t="s">
        <v>350</v>
      </c>
      <c r="B186" s="26" t="s">
        <v>351</v>
      </c>
      <c r="C186" s="79"/>
      <c r="D186" s="28"/>
      <c r="E186" s="28">
        <f t="shared" si="6"/>
        <v>0</v>
      </c>
      <c r="F186" s="68"/>
      <c r="G186" s="68"/>
      <c r="H186" s="68">
        <f t="shared" si="5"/>
        <v>0</v>
      </c>
    </row>
    <row r="187" spans="1:8" ht="75" x14ac:dyDescent="0.25">
      <c r="A187" s="26">
        <v>1660102002</v>
      </c>
      <c r="B187" s="31" t="s">
        <v>400</v>
      </c>
      <c r="C187" s="79"/>
      <c r="D187" s="28"/>
      <c r="E187" s="28">
        <f t="shared" si="6"/>
        <v>0</v>
      </c>
      <c r="F187" s="68"/>
      <c r="G187" s="91"/>
      <c r="H187" s="68">
        <f t="shared" si="5"/>
        <v>0</v>
      </c>
    </row>
    <row r="188" spans="1:8" ht="56.25" x14ac:dyDescent="0.25">
      <c r="A188" s="26">
        <v>1660102003</v>
      </c>
      <c r="B188" s="31" t="s">
        <v>399</v>
      </c>
      <c r="C188" s="79"/>
      <c r="D188" s="28"/>
      <c r="E188" s="28">
        <f t="shared" si="6"/>
        <v>0</v>
      </c>
      <c r="F188" s="68"/>
      <c r="G188" s="91"/>
      <c r="H188" s="68">
        <f t="shared" si="5"/>
        <v>0</v>
      </c>
    </row>
    <row r="189" spans="1:8" x14ac:dyDescent="0.25">
      <c r="A189" s="60"/>
      <c r="B189" s="60" t="s">
        <v>401</v>
      </c>
      <c r="C189" s="89">
        <f>C9+C19+C20+C52+C76+C83+C89+C113+C134+C152+C176</f>
        <v>681</v>
      </c>
      <c r="D189" s="90"/>
      <c r="E189" s="89">
        <f>E9+E19+E20+E52+E76+E83+E89+E113+E134+E152+E176</f>
        <v>4113300</v>
      </c>
      <c r="F189" s="66">
        <f>SUM(F9:F188)+F190</f>
        <v>81</v>
      </c>
      <c r="G189" s="66"/>
      <c r="H189" s="66">
        <f>SUM(H9:H188)+H190</f>
        <v>621825.30000000005</v>
      </c>
    </row>
    <row r="190" spans="1:8" x14ac:dyDescent="0.25">
      <c r="B190" s="3" t="s">
        <v>530</v>
      </c>
      <c r="F190" s="3">
        <v>2</v>
      </c>
      <c r="G190" s="3">
        <v>922</v>
      </c>
      <c r="H190" s="122">
        <f>F190*G190</f>
        <v>1844</v>
      </c>
    </row>
    <row r="191" spans="1:8" x14ac:dyDescent="0.25">
      <c r="A191" s="10"/>
    </row>
    <row r="192" spans="1:8" ht="31.5" x14ac:dyDescent="0.25">
      <c r="A192" s="252" t="s">
        <v>5555</v>
      </c>
      <c r="B192" s="25">
        <v>71600</v>
      </c>
    </row>
    <row r="193" spans="1:11" x14ac:dyDescent="0.25">
      <c r="A193" s="25" t="s">
        <v>5556</v>
      </c>
      <c r="B193" s="25">
        <v>54000</v>
      </c>
    </row>
    <row r="194" spans="1:11" x14ac:dyDescent="0.25">
      <c r="A194" s="25"/>
      <c r="B194" s="25"/>
    </row>
    <row r="197" spans="1:11" ht="45" x14ac:dyDescent="0.25">
      <c r="A197" s="303" t="s">
        <v>1538</v>
      </c>
      <c r="B197" s="303" t="s">
        <v>605</v>
      </c>
      <c r="C197" s="303" t="s">
        <v>606</v>
      </c>
      <c r="D197" s="303" t="s">
        <v>510</v>
      </c>
      <c r="E197" s="304" t="s">
        <v>2027</v>
      </c>
      <c r="F197" s="304" t="s">
        <v>468</v>
      </c>
      <c r="G197" s="304" t="s">
        <v>2028</v>
      </c>
      <c r="H197" s="304" t="s">
        <v>5648</v>
      </c>
      <c r="I197" s="303" t="s">
        <v>599</v>
      </c>
      <c r="J197" s="305" t="s">
        <v>2029</v>
      </c>
      <c r="K197" s="306">
        <v>7750000</v>
      </c>
    </row>
    <row r="198" spans="1:11" ht="45" x14ac:dyDescent="0.25">
      <c r="A198" s="303" t="s">
        <v>1540</v>
      </c>
      <c r="B198" s="303" t="s">
        <v>605</v>
      </c>
      <c r="C198" s="303" t="s">
        <v>606</v>
      </c>
      <c r="D198" s="303" t="s">
        <v>510</v>
      </c>
      <c r="E198" s="304" t="s">
        <v>2031</v>
      </c>
      <c r="F198" s="304" t="s">
        <v>468</v>
      </c>
      <c r="G198" s="304" t="s">
        <v>2028</v>
      </c>
      <c r="H198" s="304" t="s">
        <v>5648</v>
      </c>
      <c r="I198" s="303" t="s">
        <v>599</v>
      </c>
      <c r="J198" s="305" t="s">
        <v>2029</v>
      </c>
      <c r="K198" s="306">
        <v>7750000</v>
      </c>
    </row>
    <row r="199" spans="1:11" ht="45" x14ac:dyDescent="0.25">
      <c r="A199" s="303" t="s">
        <v>1542</v>
      </c>
      <c r="B199" s="303" t="s">
        <v>605</v>
      </c>
      <c r="C199" s="303" t="s">
        <v>606</v>
      </c>
      <c r="D199" s="303" t="s">
        <v>510</v>
      </c>
      <c r="E199" s="304" t="s">
        <v>2033</v>
      </c>
      <c r="F199" s="304" t="s">
        <v>468</v>
      </c>
      <c r="G199" s="304" t="s">
        <v>2028</v>
      </c>
      <c r="H199" s="304" t="s">
        <v>5648</v>
      </c>
      <c r="I199" s="303" t="s">
        <v>599</v>
      </c>
      <c r="J199" s="305" t="s">
        <v>2029</v>
      </c>
      <c r="K199" s="306">
        <v>7750000</v>
      </c>
    </row>
    <row r="200" spans="1:11" ht="45" x14ac:dyDescent="0.25">
      <c r="A200" s="303" t="s">
        <v>1544</v>
      </c>
      <c r="B200" s="303" t="s">
        <v>605</v>
      </c>
      <c r="C200" s="303" t="s">
        <v>606</v>
      </c>
      <c r="D200" s="303" t="s">
        <v>510</v>
      </c>
      <c r="E200" s="304" t="s">
        <v>2035</v>
      </c>
      <c r="F200" s="304" t="s">
        <v>468</v>
      </c>
      <c r="G200" s="304" t="s">
        <v>2028</v>
      </c>
      <c r="H200" s="304" t="s">
        <v>5648</v>
      </c>
      <c r="I200" s="303" t="s">
        <v>599</v>
      </c>
      <c r="J200" s="305" t="s">
        <v>2029</v>
      </c>
      <c r="K200" s="306">
        <v>7750000</v>
      </c>
    </row>
    <row r="201" spans="1:11" ht="45" x14ac:dyDescent="0.25">
      <c r="A201" s="303" t="s">
        <v>1546</v>
      </c>
      <c r="B201" s="303" t="s">
        <v>605</v>
      </c>
      <c r="C201" s="303" t="s">
        <v>606</v>
      </c>
      <c r="D201" s="303" t="s">
        <v>510</v>
      </c>
      <c r="E201" s="304" t="s">
        <v>2038</v>
      </c>
      <c r="F201" s="304" t="s">
        <v>468</v>
      </c>
      <c r="G201" s="304" t="s">
        <v>2028</v>
      </c>
      <c r="H201" s="304" t="s">
        <v>5648</v>
      </c>
      <c r="I201" s="303" t="s">
        <v>599</v>
      </c>
      <c r="J201" s="305" t="s">
        <v>2029</v>
      </c>
      <c r="K201" s="306">
        <v>7750000</v>
      </c>
    </row>
    <row r="202" spans="1:11" ht="45" x14ac:dyDescent="0.25">
      <c r="A202" s="303" t="s">
        <v>1548</v>
      </c>
      <c r="B202" s="303" t="s">
        <v>605</v>
      </c>
      <c r="C202" s="303" t="s">
        <v>606</v>
      </c>
      <c r="D202" s="303" t="s">
        <v>510</v>
      </c>
      <c r="E202" s="304" t="s">
        <v>2040</v>
      </c>
      <c r="F202" s="304" t="s">
        <v>468</v>
      </c>
      <c r="G202" s="304" t="s">
        <v>2028</v>
      </c>
      <c r="H202" s="304" t="s">
        <v>5648</v>
      </c>
      <c r="I202" s="303" t="s">
        <v>599</v>
      </c>
      <c r="J202" s="305" t="s">
        <v>2029</v>
      </c>
      <c r="K202" s="306">
        <v>7750000</v>
      </c>
    </row>
    <row r="203" spans="1:11" ht="45" x14ac:dyDescent="0.25">
      <c r="A203" s="303" t="s">
        <v>1550</v>
      </c>
      <c r="B203" s="303" t="s">
        <v>605</v>
      </c>
      <c r="C203" s="303" t="s">
        <v>606</v>
      </c>
      <c r="D203" s="303" t="s">
        <v>510</v>
      </c>
      <c r="E203" s="304" t="s">
        <v>2042</v>
      </c>
      <c r="F203" s="304" t="s">
        <v>468</v>
      </c>
      <c r="G203" s="304" t="s">
        <v>2028</v>
      </c>
      <c r="H203" s="304" t="s">
        <v>5648</v>
      </c>
      <c r="I203" s="303" t="s">
        <v>599</v>
      </c>
      <c r="J203" s="305" t="s">
        <v>2029</v>
      </c>
      <c r="K203" s="306">
        <v>7750000</v>
      </c>
    </row>
    <row r="204" spans="1:11" ht="45" x14ac:dyDescent="0.25">
      <c r="A204" s="303" t="s">
        <v>1552</v>
      </c>
      <c r="B204" s="303" t="s">
        <v>605</v>
      </c>
      <c r="C204" s="303" t="s">
        <v>606</v>
      </c>
      <c r="D204" s="303" t="s">
        <v>510</v>
      </c>
      <c r="E204" s="304" t="s">
        <v>2044</v>
      </c>
      <c r="F204" s="304" t="s">
        <v>468</v>
      </c>
      <c r="G204" s="304" t="s">
        <v>2028</v>
      </c>
      <c r="H204" s="304" t="s">
        <v>5648</v>
      </c>
      <c r="I204" s="303" t="s">
        <v>599</v>
      </c>
      <c r="J204" s="305" t="s">
        <v>2029</v>
      </c>
      <c r="K204" s="306">
        <v>7750000</v>
      </c>
    </row>
    <row r="205" spans="1:11" ht="45" x14ac:dyDescent="0.25">
      <c r="A205" s="303" t="s">
        <v>1554</v>
      </c>
      <c r="B205" s="303" t="s">
        <v>605</v>
      </c>
      <c r="C205" s="303" t="s">
        <v>606</v>
      </c>
      <c r="D205" s="303" t="s">
        <v>510</v>
      </c>
      <c r="E205" s="304" t="s">
        <v>2046</v>
      </c>
      <c r="F205" s="304" t="s">
        <v>468</v>
      </c>
      <c r="G205" s="304" t="s">
        <v>2028</v>
      </c>
      <c r="H205" s="304" t="s">
        <v>5648</v>
      </c>
      <c r="I205" s="303" t="s">
        <v>599</v>
      </c>
      <c r="J205" s="305" t="s">
        <v>2029</v>
      </c>
      <c r="K205" s="306">
        <v>7750000</v>
      </c>
    </row>
    <row r="206" spans="1:11" ht="45" x14ac:dyDescent="0.25">
      <c r="A206" s="303" t="s">
        <v>1556</v>
      </c>
      <c r="B206" s="303" t="s">
        <v>605</v>
      </c>
      <c r="C206" s="303" t="s">
        <v>606</v>
      </c>
      <c r="D206" s="303" t="s">
        <v>510</v>
      </c>
      <c r="E206" s="304" t="s">
        <v>2048</v>
      </c>
      <c r="F206" s="304" t="s">
        <v>468</v>
      </c>
      <c r="G206" s="304" t="s">
        <v>2028</v>
      </c>
      <c r="H206" s="304" t="s">
        <v>5648</v>
      </c>
      <c r="I206" s="303" t="s">
        <v>599</v>
      </c>
      <c r="J206" s="305" t="s">
        <v>2029</v>
      </c>
      <c r="K206" s="306">
        <v>7750000</v>
      </c>
    </row>
    <row r="207" spans="1:11" ht="45" x14ac:dyDescent="0.25">
      <c r="A207" s="303" t="s">
        <v>1558</v>
      </c>
      <c r="B207" s="303" t="s">
        <v>605</v>
      </c>
      <c r="C207" s="303" t="s">
        <v>606</v>
      </c>
      <c r="D207" s="303" t="s">
        <v>510</v>
      </c>
      <c r="E207" s="304" t="s">
        <v>2050</v>
      </c>
      <c r="F207" s="304" t="s">
        <v>468</v>
      </c>
      <c r="G207" s="304" t="s">
        <v>2028</v>
      </c>
      <c r="H207" s="304" t="s">
        <v>5648</v>
      </c>
      <c r="I207" s="303" t="s">
        <v>599</v>
      </c>
      <c r="J207" s="305" t="s">
        <v>2029</v>
      </c>
      <c r="K207" s="306">
        <v>7750000</v>
      </c>
    </row>
    <row r="208" spans="1:11" ht="45" x14ac:dyDescent="0.25">
      <c r="A208" s="303" t="s">
        <v>1560</v>
      </c>
      <c r="B208" s="303" t="s">
        <v>605</v>
      </c>
      <c r="C208" s="303" t="s">
        <v>606</v>
      </c>
      <c r="D208" s="303" t="s">
        <v>510</v>
      </c>
      <c r="E208" s="304" t="s">
        <v>2052</v>
      </c>
      <c r="F208" s="304" t="s">
        <v>468</v>
      </c>
      <c r="G208" s="304" t="s">
        <v>2028</v>
      </c>
      <c r="H208" s="304" t="s">
        <v>5648</v>
      </c>
      <c r="I208" s="303" t="s">
        <v>599</v>
      </c>
      <c r="J208" s="305" t="s">
        <v>2029</v>
      </c>
      <c r="K208" s="306">
        <v>7750000</v>
      </c>
    </row>
    <row r="209" spans="1:11" ht="45" x14ac:dyDescent="0.25">
      <c r="A209" s="303" t="s">
        <v>1562</v>
      </c>
      <c r="B209" s="303" t="s">
        <v>605</v>
      </c>
      <c r="C209" s="303" t="s">
        <v>606</v>
      </c>
      <c r="D209" s="303" t="s">
        <v>510</v>
      </c>
      <c r="E209" s="304" t="s">
        <v>2054</v>
      </c>
      <c r="F209" s="304" t="s">
        <v>468</v>
      </c>
      <c r="G209" s="304" t="s">
        <v>2028</v>
      </c>
      <c r="H209" s="304" t="s">
        <v>5648</v>
      </c>
      <c r="I209" s="303" t="s">
        <v>599</v>
      </c>
      <c r="J209" s="305" t="s">
        <v>2029</v>
      </c>
      <c r="K209" s="306">
        <v>7750000</v>
      </c>
    </row>
    <row r="210" spans="1:11" ht="45" x14ac:dyDescent="0.25">
      <c r="A210" s="303" t="s">
        <v>1564</v>
      </c>
      <c r="B210" s="303" t="s">
        <v>605</v>
      </c>
      <c r="C210" s="303" t="s">
        <v>606</v>
      </c>
      <c r="D210" s="303" t="s">
        <v>510</v>
      </c>
      <c r="E210" s="304" t="s">
        <v>2056</v>
      </c>
      <c r="F210" s="304" t="s">
        <v>468</v>
      </c>
      <c r="G210" s="304" t="s">
        <v>2028</v>
      </c>
      <c r="H210" s="304" t="s">
        <v>5648</v>
      </c>
      <c r="I210" s="303" t="s">
        <v>599</v>
      </c>
      <c r="J210" s="305" t="s">
        <v>2029</v>
      </c>
      <c r="K210" s="306">
        <v>7750000</v>
      </c>
    </row>
    <row r="211" spans="1:11" ht="45" x14ac:dyDescent="0.25">
      <c r="A211" s="303" t="s">
        <v>1566</v>
      </c>
      <c r="B211" s="303" t="s">
        <v>605</v>
      </c>
      <c r="C211" s="303" t="s">
        <v>606</v>
      </c>
      <c r="D211" s="303" t="s">
        <v>510</v>
      </c>
      <c r="E211" s="304" t="s">
        <v>2058</v>
      </c>
      <c r="F211" s="304" t="s">
        <v>468</v>
      </c>
      <c r="G211" s="304" t="s">
        <v>2028</v>
      </c>
      <c r="H211" s="304" t="s">
        <v>5648</v>
      </c>
      <c r="I211" s="303" t="s">
        <v>599</v>
      </c>
      <c r="J211" s="305" t="s">
        <v>2029</v>
      </c>
      <c r="K211" s="306">
        <v>7750000</v>
      </c>
    </row>
    <row r="212" spans="1:11" ht="45" x14ac:dyDescent="0.25">
      <c r="A212" s="303" t="s">
        <v>1568</v>
      </c>
      <c r="B212" s="303" t="s">
        <v>605</v>
      </c>
      <c r="C212" s="303" t="s">
        <v>606</v>
      </c>
      <c r="D212" s="303" t="s">
        <v>510</v>
      </c>
      <c r="E212" s="304" t="s">
        <v>2060</v>
      </c>
      <c r="F212" s="304" t="s">
        <v>468</v>
      </c>
      <c r="G212" s="304" t="s">
        <v>2028</v>
      </c>
      <c r="H212" s="304" t="s">
        <v>5648</v>
      </c>
      <c r="I212" s="303" t="s">
        <v>599</v>
      </c>
      <c r="J212" s="305" t="s">
        <v>2029</v>
      </c>
      <c r="K212" s="306">
        <v>7750000</v>
      </c>
    </row>
    <row r="213" spans="1:11" ht="45" x14ac:dyDescent="0.25">
      <c r="A213" s="303" t="s">
        <v>1570</v>
      </c>
      <c r="B213" s="303" t="s">
        <v>605</v>
      </c>
      <c r="C213" s="303" t="s">
        <v>606</v>
      </c>
      <c r="D213" s="303" t="s">
        <v>510</v>
      </c>
      <c r="E213" s="304" t="s">
        <v>2062</v>
      </c>
      <c r="F213" s="304" t="s">
        <v>468</v>
      </c>
      <c r="G213" s="304" t="s">
        <v>2028</v>
      </c>
      <c r="H213" s="304" t="s">
        <v>5648</v>
      </c>
      <c r="I213" s="303" t="s">
        <v>599</v>
      </c>
      <c r="J213" s="305" t="s">
        <v>2029</v>
      </c>
      <c r="K213" s="306">
        <v>7750000</v>
      </c>
    </row>
    <row r="214" spans="1:11" ht="45" x14ac:dyDescent="0.25">
      <c r="A214" s="303" t="s">
        <v>1572</v>
      </c>
      <c r="B214" s="303" t="s">
        <v>605</v>
      </c>
      <c r="C214" s="303" t="s">
        <v>606</v>
      </c>
      <c r="D214" s="303" t="s">
        <v>510</v>
      </c>
      <c r="E214" s="304" t="s">
        <v>2064</v>
      </c>
      <c r="F214" s="304" t="s">
        <v>468</v>
      </c>
      <c r="G214" s="304" t="s">
        <v>2028</v>
      </c>
      <c r="H214" s="304" t="s">
        <v>5648</v>
      </c>
      <c r="I214" s="303" t="s">
        <v>599</v>
      </c>
      <c r="J214" s="305" t="s">
        <v>2029</v>
      </c>
      <c r="K214" s="306">
        <v>7750000</v>
      </c>
    </row>
    <row r="215" spans="1:11" ht="45" x14ac:dyDescent="0.25">
      <c r="A215" s="303" t="s">
        <v>1574</v>
      </c>
      <c r="B215" s="303" t="s">
        <v>605</v>
      </c>
      <c r="C215" s="303" t="s">
        <v>606</v>
      </c>
      <c r="D215" s="303" t="s">
        <v>510</v>
      </c>
      <c r="E215" s="304" t="s">
        <v>2066</v>
      </c>
      <c r="F215" s="304" t="s">
        <v>468</v>
      </c>
      <c r="G215" s="304" t="s">
        <v>2028</v>
      </c>
      <c r="H215" s="304" t="s">
        <v>5648</v>
      </c>
      <c r="I215" s="303" t="s">
        <v>599</v>
      </c>
      <c r="J215" s="305" t="s">
        <v>2029</v>
      </c>
      <c r="K215" s="306">
        <v>7750000</v>
      </c>
    </row>
    <row r="216" spans="1:11" ht="45" x14ac:dyDescent="0.25">
      <c r="A216" s="303" t="s">
        <v>1576</v>
      </c>
      <c r="B216" s="303" t="s">
        <v>605</v>
      </c>
      <c r="C216" s="303" t="s">
        <v>606</v>
      </c>
      <c r="D216" s="303" t="s">
        <v>510</v>
      </c>
      <c r="E216" s="304" t="s">
        <v>2068</v>
      </c>
      <c r="F216" s="304" t="s">
        <v>468</v>
      </c>
      <c r="G216" s="304" t="s">
        <v>2028</v>
      </c>
      <c r="H216" s="304" t="s">
        <v>5648</v>
      </c>
      <c r="I216" s="303" t="s">
        <v>599</v>
      </c>
      <c r="J216" s="305" t="s">
        <v>2029</v>
      </c>
      <c r="K216" s="306">
        <v>7750000</v>
      </c>
    </row>
    <row r="217" spans="1:11" ht="45" x14ac:dyDescent="0.25">
      <c r="A217" s="303" t="s">
        <v>1578</v>
      </c>
      <c r="B217" s="303" t="s">
        <v>605</v>
      </c>
      <c r="C217" s="303" t="s">
        <v>606</v>
      </c>
      <c r="D217" s="303" t="s">
        <v>510</v>
      </c>
      <c r="E217" s="304" t="s">
        <v>2071</v>
      </c>
      <c r="F217" s="304" t="s">
        <v>468</v>
      </c>
      <c r="G217" s="304" t="s">
        <v>2028</v>
      </c>
      <c r="H217" s="304" t="s">
        <v>5648</v>
      </c>
      <c r="I217" s="303" t="s">
        <v>599</v>
      </c>
      <c r="J217" s="305" t="s">
        <v>2029</v>
      </c>
      <c r="K217" s="306">
        <v>7750000</v>
      </c>
    </row>
    <row r="218" spans="1:11" ht="45" x14ac:dyDescent="0.25">
      <c r="A218" s="303" t="s">
        <v>1580</v>
      </c>
      <c r="B218" s="303" t="s">
        <v>605</v>
      </c>
      <c r="C218" s="303" t="s">
        <v>606</v>
      </c>
      <c r="D218" s="303" t="s">
        <v>510</v>
      </c>
      <c r="E218" s="304" t="s">
        <v>2073</v>
      </c>
      <c r="F218" s="304" t="s">
        <v>468</v>
      </c>
      <c r="G218" s="304" t="s">
        <v>2028</v>
      </c>
      <c r="H218" s="304" t="s">
        <v>5648</v>
      </c>
      <c r="I218" s="303" t="s">
        <v>599</v>
      </c>
      <c r="J218" s="305" t="s">
        <v>2029</v>
      </c>
      <c r="K218" s="306">
        <v>7750000</v>
      </c>
    </row>
    <row r="219" spans="1:11" ht="45" x14ac:dyDescent="0.25">
      <c r="A219" s="303" t="s">
        <v>1635</v>
      </c>
      <c r="B219" s="303" t="s">
        <v>605</v>
      </c>
      <c r="C219" s="303" t="s">
        <v>606</v>
      </c>
      <c r="D219" s="303" t="s">
        <v>2120</v>
      </c>
      <c r="E219" s="304" t="s">
        <v>2140</v>
      </c>
      <c r="F219" s="304" t="s">
        <v>2131</v>
      </c>
      <c r="G219" s="304" t="s">
        <v>2028</v>
      </c>
      <c r="H219" s="304" t="s">
        <v>5648</v>
      </c>
      <c r="I219" s="303" t="s">
        <v>599</v>
      </c>
      <c r="J219" s="305" t="s">
        <v>2132</v>
      </c>
      <c r="K219" s="306">
        <v>3200000</v>
      </c>
    </row>
    <row r="220" spans="1:11" ht="45" x14ac:dyDescent="0.25">
      <c r="A220" s="303" t="s">
        <v>1638</v>
      </c>
      <c r="B220" s="303" t="s">
        <v>605</v>
      </c>
      <c r="C220" s="303" t="s">
        <v>606</v>
      </c>
      <c r="D220" s="303" t="s">
        <v>2120</v>
      </c>
      <c r="E220" s="304" t="s">
        <v>2142</v>
      </c>
      <c r="F220" s="304" t="s">
        <v>2131</v>
      </c>
      <c r="G220" s="304" t="s">
        <v>2028</v>
      </c>
      <c r="H220" s="304" t="s">
        <v>5648</v>
      </c>
      <c r="I220" s="303" t="s">
        <v>599</v>
      </c>
      <c r="J220" s="305" t="s">
        <v>2132</v>
      </c>
      <c r="K220" s="306">
        <v>3200000</v>
      </c>
    </row>
    <row r="221" spans="1:11" ht="45" x14ac:dyDescent="0.25">
      <c r="A221" s="303" t="s">
        <v>1640</v>
      </c>
      <c r="B221" s="303" t="s">
        <v>605</v>
      </c>
      <c r="C221" s="303" t="s">
        <v>606</v>
      </c>
      <c r="D221" s="303" t="s">
        <v>2120</v>
      </c>
      <c r="E221" s="304" t="s">
        <v>2153</v>
      </c>
      <c r="F221" s="304" t="s">
        <v>2131</v>
      </c>
      <c r="G221" s="304" t="s">
        <v>2028</v>
      </c>
      <c r="H221" s="304" t="s">
        <v>5648</v>
      </c>
      <c r="I221" s="303" t="s">
        <v>599</v>
      </c>
      <c r="J221" s="305" t="s">
        <v>2132</v>
      </c>
      <c r="K221" s="306">
        <v>3200000</v>
      </c>
    </row>
    <row r="222" spans="1:11" ht="45" x14ac:dyDescent="0.25">
      <c r="A222" s="303" t="s">
        <v>1733</v>
      </c>
      <c r="B222" s="303" t="s">
        <v>605</v>
      </c>
      <c r="C222" s="303" t="s">
        <v>606</v>
      </c>
      <c r="D222" s="303" t="s">
        <v>5649</v>
      </c>
      <c r="E222" s="304" t="s">
        <v>5650</v>
      </c>
      <c r="F222" s="304" t="s">
        <v>5649</v>
      </c>
      <c r="G222" s="304" t="s">
        <v>2028</v>
      </c>
      <c r="H222" s="304" t="s">
        <v>5648</v>
      </c>
      <c r="I222" s="303" t="s">
        <v>599</v>
      </c>
      <c r="J222" s="305" t="s">
        <v>5616</v>
      </c>
      <c r="K222" s="306">
        <v>2000000</v>
      </c>
    </row>
    <row r="223" spans="1:11" ht="45" x14ac:dyDescent="0.25">
      <c r="A223" s="303" t="s">
        <v>1749</v>
      </c>
      <c r="B223" s="303" t="s">
        <v>605</v>
      </c>
      <c r="C223" s="303" t="s">
        <v>606</v>
      </c>
      <c r="D223" s="303" t="s">
        <v>2269</v>
      </c>
      <c r="E223" s="304" t="s">
        <v>2284</v>
      </c>
      <c r="F223" s="304" t="s">
        <v>492</v>
      </c>
      <c r="G223" s="304" t="s">
        <v>2028</v>
      </c>
      <c r="H223" s="304" t="s">
        <v>5648</v>
      </c>
      <c r="I223" s="303" t="s">
        <v>599</v>
      </c>
      <c r="J223" s="305" t="s">
        <v>2285</v>
      </c>
      <c r="K223" s="306">
        <v>6125000</v>
      </c>
    </row>
    <row r="224" spans="1:11" ht="45" x14ac:dyDescent="0.25">
      <c r="A224" s="303" t="s">
        <v>1867</v>
      </c>
      <c r="B224" s="303" t="s">
        <v>605</v>
      </c>
      <c r="C224" s="303" t="s">
        <v>606</v>
      </c>
      <c r="D224" s="303" t="s">
        <v>5602</v>
      </c>
      <c r="E224" s="304" t="s">
        <v>5651</v>
      </c>
      <c r="F224" s="304" t="s">
        <v>5602</v>
      </c>
      <c r="G224" s="304" t="s">
        <v>2028</v>
      </c>
      <c r="H224" s="304" t="s">
        <v>5648</v>
      </c>
      <c r="I224" s="303" t="s">
        <v>599</v>
      </c>
      <c r="J224" s="305" t="s">
        <v>5617</v>
      </c>
      <c r="K224" s="306">
        <v>1480000</v>
      </c>
    </row>
    <row r="225" spans="1:11" ht="45" x14ac:dyDescent="0.25">
      <c r="A225" s="303" t="s">
        <v>1869</v>
      </c>
      <c r="B225" s="303" t="s">
        <v>605</v>
      </c>
      <c r="C225" s="303" t="s">
        <v>606</v>
      </c>
      <c r="D225" s="303" t="s">
        <v>5602</v>
      </c>
      <c r="E225" s="304" t="s">
        <v>5652</v>
      </c>
      <c r="F225" s="304" t="s">
        <v>5602</v>
      </c>
      <c r="G225" s="304" t="s">
        <v>2028</v>
      </c>
      <c r="H225" s="304" t="s">
        <v>5648</v>
      </c>
      <c r="I225" s="303" t="s">
        <v>599</v>
      </c>
      <c r="J225" s="305" t="s">
        <v>5617</v>
      </c>
      <c r="K225" s="306">
        <v>1480000</v>
      </c>
    </row>
    <row r="226" spans="1:11" ht="45" x14ac:dyDescent="0.25">
      <c r="A226" s="303" t="s">
        <v>1945</v>
      </c>
      <c r="B226" s="303" t="s">
        <v>2415</v>
      </c>
      <c r="C226" s="303" t="s">
        <v>2416</v>
      </c>
      <c r="D226" s="303" t="s">
        <v>2417</v>
      </c>
      <c r="E226" s="304" t="s">
        <v>2435</v>
      </c>
      <c r="F226" s="304" t="s">
        <v>497</v>
      </c>
      <c r="G226" s="304" t="s">
        <v>2028</v>
      </c>
      <c r="H226" s="304" t="s">
        <v>5648</v>
      </c>
      <c r="I226" s="303" t="s">
        <v>599</v>
      </c>
      <c r="J226" s="305" t="s">
        <v>2419</v>
      </c>
      <c r="K226" s="306">
        <v>3520657</v>
      </c>
    </row>
    <row r="227" spans="1:11" ht="45" x14ac:dyDescent="0.25">
      <c r="A227" s="303" t="s">
        <v>1947</v>
      </c>
      <c r="B227" s="303" t="s">
        <v>2415</v>
      </c>
      <c r="C227" s="303" t="s">
        <v>2416</v>
      </c>
      <c r="D227" s="303" t="s">
        <v>2417</v>
      </c>
      <c r="E227" s="304" t="s">
        <v>2437</v>
      </c>
      <c r="F227" s="304" t="s">
        <v>497</v>
      </c>
      <c r="G227" s="304" t="s">
        <v>2028</v>
      </c>
      <c r="H227" s="304" t="s">
        <v>5648</v>
      </c>
      <c r="I227" s="303" t="s">
        <v>599</v>
      </c>
      <c r="J227" s="305" t="s">
        <v>2419</v>
      </c>
      <c r="K227" s="306">
        <v>3520657</v>
      </c>
    </row>
    <row r="228" spans="1:11" ht="45" x14ac:dyDescent="0.25">
      <c r="A228" s="303" t="s">
        <v>2105</v>
      </c>
      <c r="B228" s="303" t="s">
        <v>2415</v>
      </c>
      <c r="C228" s="303" t="s">
        <v>2416</v>
      </c>
      <c r="D228" s="303" t="s">
        <v>2469</v>
      </c>
      <c r="E228" s="304" t="s">
        <v>2587</v>
      </c>
      <c r="F228" s="304" t="s">
        <v>460</v>
      </c>
      <c r="G228" s="304" t="s">
        <v>2028</v>
      </c>
      <c r="H228" s="304" t="s">
        <v>5648</v>
      </c>
      <c r="I228" s="303" t="s">
        <v>599</v>
      </c>
      <c r="J228" s="305" t="s">
        <v>2588</v>
      </c>
      <c r="K228" s="306">
        <v>3228024</v>
      </c>
    </row>
    <row r="229" spans="1:11" ht="45" x14ac:dyDescent="0.25">
      <c r="A229" s="303" t="s">
        <v>4483</v>
      </c>
      <c r="B229" s="303" t="s">
        <v>2415</v>
      </c>
      <c r="C229" s="303" t="s">
        <v>2416</v>
      </c>
      <c r="D229" s="303" t="s">
        <v>2646</v>
      </c>
      <c r="E229" s="304" t="s">
        <v>4896</v>
      </c>
      <c r="F229" s="304" t="s">
        <v>457</v>
      </c>
      <c r="G229" s="304" t="s">
        <v>2028</v>
      </c>
      <c r="H229" s="304" t="s">
        <v>5648</v>
      </c>
      <c r="I229" s="303" t="s">
        <v>599</v>
      </c>
      <c r="J229" s="305" t="s">
        <v>2830</v>
      </c>
      <c r="K229" s="306">
        <v>2072919</v>
      </c>
    </row>
    <row r="230" spans="1:11" ht="45" x14ac:dyDescent="0.25">
      <c r="A230" s="303" t="s">
        <v>4485</v>
      </c>
      <c r="B230" s="303" t="s">
        <v>2415</v>
      </c>
      <c r="C230" s="303" t="s">
        <v>2416</v>
      </c>
      <c r="D230" s="303" t="s">
        <v>2646</v>
      </c>
      <c r="E230" s="304" t="s">
        <v>4899</v>
      </c>
      <c r="F230" s="304" t="s">
        <v>457</v>
      </c>
      <c r="G230" s="304" t="s">
        <v>2028</v>
      </c>
      <c r="H230" s="304" t="s">
        <v>5648</v>
      </c>
      <c r="I230" s="303" t="s">
        <v>599</v>
      </c>
      <c r="J230" s="305" t="s">
        <v>2830</v>
      </c>
      <c r="K230" s="306">
        <v>2072919</v>
      </c>
    </row>
    <row r="231" spans="1:11" ht="45" x14ac:dyDescent="0.25">
      <c r="A231" s="303" t="s">
        <v>4487</v>
      </c>
      <c r="B231" s="303" t="s">
        <v>2415</v>
      </c>
      <c r="C231" s="303" t="s">
        <v>2416</v>
      </c>
      <c r="D231" s="303" t="s">
        <v>2646</v>
      </c>
      <c r="E231" s="304" t="s">
        <v>4901</v>
      </c>
      <c r="F231" s="304" t="s">
        <v>457</v>
      </c>
      <c r="G231" s="304" t="s">
        <v>2028</v>
      </c>
      <c r="H231" s="304" t="s">
        <v>5648</v>
      </c>
      <c r="I231" s="303" t="s">
        <v>599</v>
      </c>
      <c r="J231" s="305" t="s">
        <v>2830</v>
      </c>
      <c r="K231" s="306">
        <v>2072919</v>
      </c>
    </row>
    <row r="232" spans="1:11" ht="45" x14ac:dyDescent="0.25">
      <c r="A232" s="303" t="s">
        <v>4489</v>
      </c>
      <c r="B232" s="303" t="s">
        <v>2415</v>
      </c>
      <c r="C232" s="303" t="s">
        <v>2416</v>
      </c>
      <c r="D232" s="303" t="s">
        <v>2646</v>
      </c>
      <c r="E232" s="304" t="s">
        <v>4903</v>
      </c>
      <c r="F232" s="304" t="s">
        <v>457</v>
      </c>
      <c r="G232" s="304" t="s">
        <v>2028</v>
      </c>
      <c r="H232" s="304" t="s">
        <v>5648</v>
      </c>
      <c r="I232" s="303" t="s">
        <v>599</v>
      </c>
      <c r="J232" s="305" t="s">
        <v>2830</v>
      </c>
      <c r="K232" s="306">
        <v>2072919</v>
      </c>
    </row>
    <row r="233" spans="1:11" ht="45" x14ac:dyDescent="0.25">
      <c r="A233" s="303" t="s">
        <v>4491</v>
      </c>
      <c r="B233" s="303" t="s">
        <v>2415</v>
      </c>
      <c r="C233" s="303" t="s">
        <v>2416</v>
      </c>
      <c r="D233" s="303" t="s">
        <v>2646</v>
      </c>
      <c r="E233" s="304" t="s">
        <v>4905</v>
      </c>
      <c r="F233" s="304" t="s">
        <v>457</v>
      </c>
      <c r="G233" s="304" t="s">
        <v>2028</v>
      </c>
      <c r="H233" s="304" t="s">
        <v>5648</v>
      </c>
      <c r="I233" s="303" t="s">
        <v>599</v>
      </c>
      <c r="J233" s="305" t="s">
        <v>2830</v>
      </c>
      <c r="K233" s="306">
        <v>2072919</v>
      </c>
    </row>
    <row r="234" spans="1:11" ht="45" x14ac:dyDescent="0.25">
      <c r="A234" s="303" t="s">
        <v>4493</v>
      </c>
      <c r="B234" s="303" t="s">
        <v>2415</v>
      </c>
      <c r="C234" s="303" t="s">
        <v>2416</v>
      </c>
      <c r="D234" s="303" t="s">
        <v>2646</v>
      </c>
      <c r="E234" s="304" t="s">
        <v>4907</v>
      </c>
      <c r="F234" s="304" t="s">
        <v>457</v>
      </c>
      <c r="G234" s="304" t="s">
        <v>2028</v>
      </c>
      <c r="H234" s="304" t="s">
        <v>5648</v>
      </c>
      <c r="I234" s="303" t="s">
        <v>599</v>
      </c>
      <c r="J234" s="305" t="s">
        <v>2830</v>
      </c>
      <c r="K234" s="306">
        <v>2072919</v>
      </c>
    </row>
    <row r="235" spans="1:11" ht="45" x14ac:dyDescent="0.25">
      <c r="A235" s="303" t="s">
        <v>4495</v>
      </c>
      <c r="B235" s="303" t="s">
        <v>2415</v>
      </c>
      <c r="C235" s="303" t="s">
        <v>2416</v>
      </c>
      <c r="D235" s="303" t="s">
        <v>2646</v>
      </c>
      <c r="E235" s="304" t="s">
        <v>4909</v>
      </c>
      <c r="F235" s="304" t="s">
        <v>457</v>
      </c>
      <c r="G235" s="304" t="s">
        <v>2028</v>
      </c>
      <c r="H235" s="304" t="s">
        <v>5648</v>
      </c>
      <c r="I235" s="303" t="s">
        <v>599</v>
      </c>
      <c r="J235" s="305" t="s">
        <v>2830</v>
      </c>
      <c r="K235" s="306">
        <v>2072919</v>
      </c>
    </row>
    <row r="236" spans="1:11" ht="45" x14ac:dyDescent="0.25">
      <c r="A236" s="303" t="s">
        <v>4497</v>
      </c>
      <c r="B236" s="303" t="s">
        <v>2415</v>
      </c>
      <c r="C236" s="303" t="s">
        <v>2416</v>
      </c>
      <c r="D236" s="303" t="s">
        <v>2646</v>
      </c>
      <c r="E236" s="304" t="s">
        <v>4911</v>
      </c>
      <c r="F236" s="304" t="s">
        <v>457</v>
      </c>
      <c r="G236" s="304" t="s">
        <v>2028</v>
      </c>
      <c r="H236" s="304" t="s">
        <v>5648</v>
      </c>
      <c r="I236" s="303" t="s">
        <v>599</v>
      </c>
      <c r="J236" s="305" t="s">
        <v>2830</v>
      </c>
      <c r="K236" s="306">
        <v>2072919</v>
      </c>
    </row>
    <row r="237" spans="1:11" ht="45" x14ac:dyDescent="0.25">
      <c r="A237" s="303" t="s">
        <v>4499</v>
      </c>
      <c r="B237" s="303" t="s">
        <v>2415</v>
      </c>
      <c r="C237" s="303" t="s">
        <v>2416</v>
      </c>
      <c r="D237" s="303" t="s">
        <v>2646</v>
      </c>
      <c r="E237" s="304" t="s">
        <v>4913</v>
      </c>
      <c r="F237" s="304" t="s">
        <v>457</v>
      </c>
      <c r="G237" s="304" t="s">
        <v>2028</v>
      </c>
      <c r="H237" s="304" t="s">
        <v>5648</v>
      </c>
      <c r="I237" s="303" t="s">
        <v>599</v>
      </c>
      <c r="J237" s="305" t="s">
        <v>2830</v>
      </c>
      <c r="K237" s="306">
        <v>2072919</v>
      </c>
    </row>
    <row r="238" spans="1:11" ht="45" x14ac:dyDescent="0.25">
      <c r="A238" s="303" t="s">
        <v>4501</v>
      </c>
      <c r="B238" s="303" t="s">
        <v>2415</v>
      </c>
      <c r="C238" s="303" t="s">
        <v>2416</v>
      </c>
      <c r="D238" s="303" t="s">
        <v>2646</v>
      </c>
      <c r="E238" s="304" t="s">
        <v>4915</v>
      </c>
      <c r="F238" s="304" t="s">
        <v>457</v>
      </c>
      <c r="G238" s="304" t="s">
        <v>2028</v>
      </c>
      <c r="H238" s="304" t="s">
        <v>5648</v>
      </c>
      <c r="I238" s="303" t="s">
        <v>599</v>
      </c>
      <c r="J238" s="305" t="s">
        <v>2830</v>
      </c>
      <c r="K238" s="306">
        <v>2072919</v>
      </c>
    </row>
    <row r="239" spans="1:11" ht="45" x14ac:dyDescent="0.25">
      <c r="A239" s="303" t="s">
        <v>4503</v>
      </c>
      <c r="B239" s="303" t="s">
        <v>2415</v>
      </c>
      <c r="C239" s="303" t="s">
        <v>2416</v>
      </c>
      <c r="D239" s="303" t="s">
        <v>2646</v>
      </c>
      <c r="E239" s="304" t="s">
        <v>4917</v>
      </c>
      <c r="F239" s="304" t="s">
        <v>457</v>
      </c>
      <c r="G239" s="304" t="s">
        <v>2028</v>
      </c>
      <c r="H239" s="304" t="s">
        <v>5648</v>
      </c>
      <c r="I239" s="303" t="s">
        <v>599</v>
      </c>
      <c r="J239" s="305" t="s">
        <v>2830</v>
      </c>
      <c r="K239" s="306">
        <v>2072919</v>
      </c>
    </row>
    <row r="240" spans="1:11" ht="45" x14ac:dyDescent="0.25">
      <c r="A240" s="303" t="s">
        <v>4505</v>
      </c>
      <c r="B240" s="303" t="s">
        <v>2415</v>
      </c>
      <c r="C240" s="303" t="s">
        <v>2416</v>
      </c>
      <c r="D240" s="303" t="s">
        <v>2646</v>
      </c>
      <c r="E240" s="304" t="s">
        <v>4919</v>
      </c>
      <c r="F240" s="304" t="s">
        <v>457</v>
      </c>
      <c r="G240" s="304" t="s">
        <v>2028</v>
      </c>
      <c r="H240" s="304" t="s">
        <v>5648</v>
      </c>
      <c r="I240" s="303" t="s">
        <v>599</v>
      </c>
      <c r="J240" s="305" t="s">
        <v>2830</v>
      </c>
      <c r="K240" s="306">
        <v>2072919</v>
      </c>
    </row>
    <row r="241" spans="1:11" ht="45" x14ac:dyDescent="0.25">
      <c r="A241" s="303" t="s">
        <v>4507</v>
      </c>
      <c r="B241" s="303" t="s">
        <v>2415</v>
      </c>
      <c r="C241" s="303" t="s">
        <v>2416</v>
      </c>
      <c r="D241" s="303" t="s">
        <v>2646</v>
      </c>
      <c r="E241" s="304" t="s">
        <v>4921</v>
      </c>
      <c r="F241" s="304" t="s">
        <v>457</v>
      </c>
      <c r="G241" s="304" t="s">
        <v>2028</v>
      </c>
      <c r="H241" s="304" t="s">
        <v>5648</v>
      </c>
      <c r="I241" s="303" t="s">
        <v>599</v>
      </c>
      <c r="J241" s="305" t="s">
        <v>2830</v>
      </c>
      <c r="K241" s="306">
        <v>2072919</v>
      </c>
    </row>
    <row r="242" spans="1:11" ht="45" x14ac:dyDescent="0.25">
      <c r="A242" s="303" t="s">
        <v>4509</v>
      </c>
      <c r="B242" s="303" t="s">
        <v>2415</v>
      </c>
      <c r="C242" s="303" t="s">
        <v>2416</v>
      </c>
      <c r="D242" s="303" t="s">
        <v>2646</v>
      </c>
      <c r="E242" s="304" t="s">
        <v>4923</v>
      </c>
      <c r="F242" s="304" t="s">
        <v>457</v>
      </c>
      <c r="G242" s="304" t="s">
        <v>2028</v>
      </c>
      <c r="H242" s="304" t="s">
        <v>5648</v>
      </c>
      <c r="I242" s="303" t="s">
        <v>599</v>
      </c>
      <c r="J242" s="305" t="s">
        <v>2830</v>
      </c>
      <c r="K242" s="306">
        <v>2072919</v>
      </c>
    </row>
    <row r="243" spans="1:11" ht="45" x14ac:dyDescent="0.25">
      <c r="A243" s="303" t="s">
        <v>4511</v>
      </c>
      <c r="B243" s="303" t="s">
        <v>2415</v>
      </c>
      <c r="C243" s="303" t="s">
        <v>2416</v>
      </c>
      <c r="D243" s="303" t="s">
        <v>2646</v>
      </c>
      <c r="E243" s="304" t="s">
        <v>4925</v>
      </c>
      <c r="F243" s="304" t="s">
        <v>457</v>
      </c>
      <c r="G243" s="304" t="s">
        <v>2028</v>
      </c>
      <c r="H243" s="304" t="s">
        <v>5648</v>
      </c>
      <c r="I243" s="303" t="s">
        <v>599</v>
      </c>
      <c r="J243" s="305" t="s">
        <v>2830</v>
      </c>
      <c r="K243" s="306">
        <v>2072919</v>
      </c>
    </row>
    <row r="244" spans="1:11" ht="45" x14ac:dyDescent="0.25">
      <c r="A244" s="303" t="s">
        <v>4513</v>
      </c>
      <c r="B244" s="303" t="s">
        <v>2415</v>
      </c>
      <c r="C244" s="303" t="s">
        <v>2416</v>
      </c>
      <c r="D244" s="303" t="s">
        <v>2646</v>
      </c>
      <c r="E244" s="304" t="s">
        <v>4927</v>
      </c>
      <c r="F244" s="304" t="s">
        <v>457</v>
      </c>
      <c r="G244" s="304" t="s">
        <v>2028</v>
      </c>
      <c r="H244" s="304" t="s">
        <v>5648</v>
      </c>
      <c r="I244" s="303" t="s">
        <v>599</v>
      </c>
      <c r="J244" s="305" t="s">
        <v>2830</v>
      </c>
      <c r="K244" s="306">
        <v>2072919</v>
      </c>
    </row>
    <row r="245" spans="1:11" ht="45" x14ac:dyDescent="0.25">
      <c r="A245" s="303" t="s">
        <v>4515</v>
      </c>
      <c r="B245" s="303" t="s">
        <v>2415</v>
      </c>
      <c r="C245" s="303" t="s">
        <v>2416</v>
      </c>
      <c r="D245" s="303" t="s">
        <v>2646</v>
      </c>
      <c r="E245" s="304" t="s">
        <v>4929</v>
      </c>
      <c r="F245" s="304" t="s">
        <v>457</v>
      </c>
      <c r="G245" s="304" t="s">
        <v>2028</v>
      </c>
      <c r="H245" s="304" t="s">
        <v>5648</v>
      </c>
      <c r="I245" s="303" t="s">
        <v>599</v>
      </c>
      <c r="J245" s="305" t="s">
        <v>2830</v>
      </c>
      <c r="K245" s="306">
        <v>2072919</v>
      </c>
    </row>
    <row r="246" spans="1:11" ht="45" x14ac:dyDescent="0.25">
      <c r="A246" s="303" t="s">
        <v>4517</v>
      </c>
      <c r="B246" s="303" t="s">
        <v>2415</v>
      </c>
      <c r="C246" s="303" t="s">
        <v>2416</v>
      </c>
      <c r="D246" s="303" t="s">
        <v>2646</v>
      </c>
      <c r="E246" s="304" t="s">
        <v>4931</v>
      </c>
      <c r="F246" s="304" t="s">
        <v>457</v>
      </c>
      <c r="G246" s="304" t="s">
        <v>2028</v>
      </c>
      <c r="H246" s="304" t="s">
        <v>5648</v>
      </c>
      <c r="I246" s="303" t="s">
        <v>599</v>
      </c>
      <c r="J246" s="305" t="s">
        <v>2830</v>
      </c>
      <c r="K246" s="306">
        <v>2072919</v>
      </c>
    </row>
    <row r="247" spans="1:11" ht="45" x14ac:dyDescent="0.25">
      <c r="A247" s="303" t="s">
        <v>4519</v>
      </c>
      <c r="B247" s="303" t="s">
        <v>2415</v>
      </c>
      <c r="C247" s="303" t="s">
        <v>2416</v>
      </c>
      <c r="D247" s="303" t="s">
        <v>2646</v>
      </c>
      <c r="E247" s="304" t="s">
        <v>4933</v>
      </c>
      <c r="F247" s="304" t="s">
        <v>457</v>
      </c>
      <c r="G247" s="304" t="s">
        <v>2028</v>
      </c>
      <c r="H247" s="304" t="s">
        <v>5648</v>
      </c>
      <c r="I247" s="303" t="s">
        <v>599</v>
      </c>
      <c r="J247" s="305" t="s">
        <v>2830</v>
      </c>
      <c r="K247" s="306">
        <v>2072919</v>
      </c>
    </row>
    <row r="248" spans="1:11" ht="45" x14ac:dyDescent="0.25">
      <c r="A248" s="303" t="s">
        <v>4521</v>
      </c>
      <c r="B248" s="303" t="s">
        <v>2415</v>
      </c>
      <c r="C248" s="303" t="s">
        <v>2416</v>
      </c>
      <c r="D248" s="303" t="s">
        <v>2646</v>
      </c>
      <c r="E248" s="304" t="s">
        <v>4935</v>
      </c>
      <c r="F248" s="304" t="s">
        <v>457</v>
      </c>
      <c r="G248" s="304" t="s">
        <v>2028</v>
      </c>
      <c r="H248" s="304" t="s">
        <v>5648</v>
      </c>
      <c r="I248" s="303" t="s">
        <v>599</v>
      </c>
      <c r="J248" s="305" t="s">
        <v>2830</v>
      </c>
      <c r="K248" s="306">
        <v>2072919</v>
      </c>
    </row>
    <row r="249" spans="1:11" ht="45" x14ac:dyDescent="0.25">
      <c r="A249" s="303" t="s">
        <v>4523</v>
      </c>
      <c r="B249" s="303" t="s">
        <v>2415</v>
      </c>
      <c r="C249" s="303" t="s">
        <v>2416</v>
      </c>
      <c r="D249" s="303" t="s">
        <v>2646</v>
      </c>
      <c r="E249" s="304" t="s">
        <v>4937</v>
      </c>
      <c r="F249" s="304" t="s">
        <v>457</v>
      </c>
      <c r="G249" s="304" t="s">
        <v>2028</v>
      </c>
      <c r="H249" s="304" t="s">
        <v>5648</v>
      </c>
      <c r="I249" s="303" t="s">
        <v>599</v>
      </c>
      <c r="J249" s="305" t="s">
        <v>2830</v>
      </c>
      <c r="K249" s="306">
        <v>2072919</v>
      </c>
    </row>
    <row r="250" spans="1:11" ht="45" x14ac:dyDescent="0.25">
      <c r="A250" s="303" t="s">
        <v>4525</v>
      </c>
      <c r="B250" s="303" t="s">
        <v>2415</v>
      </c>
      <c r="C250" s="303" t="s">
        <v>2416</v>
      </c>
      <c r="D250" s="303" t="s">
        <v>2646</v>
      </c>
      <c r="E250" s="304" t="s">
        <v>4939</v>
      </c>
      <c r="F250" s="304" t="s">
        <v>457</v>
      </c>
      <c r="G250" s="304" t="s">
        <v>2028</v>
      </c>
      <c r="H250" s="304" t="s">
        <v>5648</v>
      </c>
      <c r="I250" s="303" t="s">
        <v>599</v>
      </c>
      <c r="J250" s="305" t="s">
        <v>2830</v>
      </c>
      <c r="K250" s="306">
        <v>2072919</v>
      </c>
    </row>
    <row r="251" spans="1:11" ht="45" x14ac:dyDescent="0.25">
      <c r="A251" s="303" t="s">
        <v>4527</v>
      </c>
      <c r="B251" s="303" t="s">
        <v>2415</v>
      </c>
      <c r="C251" s="303" t="s">
        <v>2416</v>
      </c>
      <c r="D251" s="303" t="s">
        <v>2646</v>
      </c>
      <c r="E251" s="304" t="s">
        <v>4941</v>
      </c>
      <c r="F251" s="304" t="s">
        <v>457</v>
      </c>
      <c r="G251" s="304" t="s">
        <v>2028</v>
      </c>
      <c r="H251" s="304" t="s">
        <v>5648</v>
      </c>
      <c r="I251" s="303" t="s">
        <v>599</v>
      </c>
      <c r="J251" s="305" t="s">
        <v>2830</v>
      </c>
      <c r="K251" s="306">
        <v>2072919</v>
      </c>
    </row>
    <row r="252" spans="1:11" ht="45" x14ac:dyDescent="0.25">
      <c r="A252" s="303" t="s">
        <v>4529</v>
      </c>
      <c r="B252" s="303" t="s">
        <v>2415</v>
      </c>
      <c r="C252" s="303" t="s">
        <v>2416</v>
      </c>
      <c r="D252" s="303" t="s">
        <v>2646</v>
      </c>
      <c r="E252" s="304" t="s">
        <v>4943</v>
      </c>
      <c r="F252" s="304" t="s">
        <v>457</v>
      </c>
      <c r="G252" s="304" t="s">
        <v>2028</v>
      </c>
      <c r="H252" s="304" t="s">
        <v>5648</v>
      </c>
      <c r="I252" s="303" t="s">
        <v>599</v>
      </c>
      <c r="J252" s="305" t="s">
        <v>2830</v>
      </c>
      <c r="K252" s="306">
        <v>2072919</v>
      </c>
    </row>
    <row r="253" spans="1:11" ht="45" x14ac:dyDescent="0.25">
      <c r="A253" s="303" t="s">
        <v>4531</v>
      </c>
      <c r="B253" s="303" t="s">
        <v>2415</v>
      </c>
      <c r="C253" s="303" t="s">
        <v>2416</v>
      </c>
      <c r="D253" s="303" t="s">
        <v>2646</v>
      </c>
      <c r="E253" s="304" t="s">
        <v>4945</v>
      </c>
      <c r="F253" s="304" t="s">
        <v>457</v>
      </c>
      <c r="G253" s="304" t="s">
        <v>2028</v>
      </c>
      <c r="H253" s="304" t="s">
        <v>5648</v>
      </c>
      <c r="I253" s="303" t="s">
        <v>599</v>
      </c>
      <c r="J253" s="305" t="s">
        <v>2830</v>
      </c>
      <c r="K253" s="306">
        <v>2072919</v>
      </c>
    </row>
    <row r="254" spans="1:11" ht="45" x14ac:dyDescent="0.25">
      <c r="A254" s="303" t="s">
        <v>4533</v>
      </c>
      <c r="B254" s="303" t="s">
        <v>2415</v>
      </c>
      <c r="C254" s="303" t="s">
        <v>2416</v>
      </c>
      <c r="D254" s="303" t="s">
        <v>2646</v>
      </c>
      <c r="E254" s="304" t="s">
        <v>4947</v>
      </c>
      <c r="F254" s="304" t="s">
        <v>457</v>
      </c>
      <c r="G254" s="304" t="s">
        <v>2028</v>
      </c>
      <c r="H254" s="304" t="s">
        <v>5648</v>
      </c>
      <c r="I254" s="303" t="s">
        <v>599</v>
      </c>
      <c r="J254" s="305" t="s">
        <v>2830</v>
      </c>
      <c r="K254" s="306">
        <v>2072919</v>
      </c>
    </row>
    <row r="255" spans="1:11" ht="45" x14ac:dyDescent="0.25">
      <c r="A255" s="303" t="s">
        <v>4535</v>
      </c>
      <c r="B255" s="303" t="s">
        <v>2415</v>
      </c>
      <c r="C255" s="303" t="s">
        <v>2416</v>
      </c>
      <c r="D255" s="303" t="s">
        <v>2646</v>
      </c>
      <c r="E255" s="304" t="s">
        <v>4949</v>
      </c>
      <c r="F255" s="304" t="s">
        <v>457</v>
      </c>
      <c r="G255" s="304" t="s">
        <v>2028</v>
      </c>
      <c r="H255" s="304" t="s">
        <v>5648</v>
      </c>
      <c r="I255" s="303" t="s">
        <v>599</v>
      </c>
      <c r="J255" s="305" t="s">
        <v>2830</v>
      </c>
      <c r="K255" s="306">
        <v>2072919</v>
      </c>
    </row>
    <row r="256" spans="1:11" ht="45" x14ac:dyDescent="0.25">
      <c r="A256" s="303" t="s">
        <v>4537</v>
      </c>
      <c r="B256" s="303" t="s">
        <v>2415</v>
      </c>
      <c r="C256" s="303" t="s">
        <v>2416</v>
      </c>
      <c r="D256" s="303" t="s">
        <v>2646</v>
      </c>
      <c r="E256" s="304" t="s">
        <v>4951</v>
      </c>
      <c r="F256" s="304" t="s">
        <v>457</v>
      </c>
      <c r="G256" s="304" t="s">
        <v>2028</v>
      </c>
      <c r="H256" s="304" t="s">
        <v>5648</v>
      </c>
      <c r="I256" s="303" t="s">
        <v>599</v>
      </c>
      <c r="J256" s="305" t="s">
        <v>2830</v>
      </c>
      <c r="K256" s="306">
        <v>2072919</v>
      </c>
    </row>
    <row r="257" spans="1:11" ht="45" x14ac:dyDescent="0.25">
      <c r="A257" s="303" t="s">
        <v>4539</v>
      </c>
      <c r="B257" s="303" t="s">
        <v>2415</v>
      </c>
      <c r="C257" s="303" t="s">
        <v>2416</v>
      </c>
      <c r="D257" s="303" t="s">
        <v>2646</v>
      </c>
      <c r="E257" s="304" t="s">
        <v>4953</v>
      </c>
      <c r="F257" s="304" t="s">
        <v>457</v>
      </c>
      <c r="G257" s="304" t="s">
        <v>2028</v>
      </c>
      <c r="H257" s="304" t="s">
        <v>5648</v>
      </c>
      <c r="I257" s="303" t="s">
        <v>599</v>
      </c>
      <c r="J257" s="305" t="s">
        <v>2830</v>
      </c>
      <c r="K257" s="306">
        <v>2072919</v>
      </c>
    </row>
    <row r="258" spans="1:11" ht="45" x14ac:dyDescent="0.25">
      <c r="A258" s="303" t="s">
        <v>4541</v>
      </c>
      <c r="B258" s="303" t="s">
        <v>2415</v>
      </c>
      <c r="C258" s="303" t="s">
        <v>2416</v>
      </c>
      <c r="D258" s="303" t="s">
        <v>2646</v>
      </c>
      <c r="E258" s="304" t="s">
        <v>4955</v>
      </c>
      <c r="F258" s="304" t="s">
        <v>457</v>
      </c>
      <c r="G258" s="304" t="s">
        <v>2028</v>
      </c>
      <c r="H258" s="304" t="s">
        <v>5648</v>
      </c>
      <c r="I258" s="303" t="s">
        <v>599</v>
      </c>
      <c r="J258" s="305" t="s">
        <v>2830</v>
      </c>
      <c r="K258" s="306">
        <v>2072919</v>
      </c>
    </row>
    <row r="259" spans="1:11" x14ac:dyDescent="0.25">
      <c r="A259"/>
      <c r="B259"/>
      <c r="C259"/>
      <c r="D259"/>
      <c r="E259"/>
      <c r="F259"/>
      <c r="G259"/>
      <c r="H259"/>
      <c r="I259"/>
      <c r="J259"/>
      <c r="K259"/>
    </row>
    <row r="260" spans="1:11" x14ac:dyDescent="0.25">
      <c r="A260"/>
      <c r="B260"/>
      <c r="C260"/>
      <c r="D260"/>
      <c r="E260"/>
      <c r="F260"/>
      <c r="G260"/>
      <c r="H260"/>
      <c r="I260"/>
      <c r="J260"/>
      <c r="K260"/>
    </row>
    <row r="261" spans="1:11" x14ac:dyDescent="0.25">
      <c r="A261" s="212"/>
      <c r="B261" s="212"/>
      <c r="C261" s="213"/>
      <c r="D261" s="213"/>
      <c r="E261" s="214"/>
      <c r="F261" s="215"/>
    </row>
    <row r="262" spans="1:11" x14ac:dyDescent="0.25">
      <c r="A262" s="212"/>
      <c r="B262" s="212"/>
      <c r="C262" s="213"/>
      <c r="D262" s="213"/>
      <c r="E262" s="214"/>
      <c r="F262" s="215"/>
    </row>
    <row r="263" spans="1:11" x14ac:dyDescent="0.25">
      <c r="A263" s="212"/>
      <c r="B263" s="212"/>
      <c r="C263" s="213"/>
      <c r="D263" s="213"/>
      <c r="E263" s="214"/>
      <c r="F263" s="215"/>
    </row>
    <row r="264" spans="1:11" x14ac:dyDescent="0.25">
      <c r="A264" s="212"/>
      <c r="B264" s="212"/>
      <c r="C264" s="213"/>
      <c r="D264" s="213"/>
      <c r="E264" s="214"/>
      <c r="F264" s="215"/>
    </row>
    <row r="265" spans="1:11" x14ac:dyDescent="0.25">
      <c r="A265" s="212"/>
      <c r="B265" s="212"/>
      <c r="C265" s="213"/>
      <c r="D265" s="213"/>
      <c r="E265" s="214"/>
      <c r="F265" s="215"/>
    </row>
    <row r="266" spans="1:11" x14ac:dyDescent="0.25">
      <c r="A266" s="212"/>
      <c r="B266" s="212"/>
      <c r="C266" s="213"/>
      <c r="D266" s="213"/>
      <c r="E266" s="214"/>
      <c r="F266" s="215"/>
    </row>
    <row r="267" spans="1:11" x14ac:dyDescent="0.25">
      <c r="A267" s="212"/>
      <c r="B267" s="212"/>
      <c r="C267" s="213"/>
      <c r="D267" s="213"/>
      <c r="E267" s="214"/>
      <c r="F267" s="215"/>
    </row>
    <row r="268" spans="1:11" x14ac:dyDescent="0.25">
      <c r="A268" s="212"/>
      <c r="B268" s="212"/>
      <c r="C268" s="213"/>
      <c r="D268" s="213"/>
      <c r="E268" s="214"/>
      <c r="F268" s="215"/>
    </row>
    <row r="269" spans="1:11" x14ac:dyDescent="0.25">
      <c r="A269" s="212"/>
      <c r="B269" s="212"/>
      <c r="C269" s="213"/>
      <c r="D269" s="213"/>
      <c r="E269" s="214"/>
      <c r="F269" s="215"/>
    </row>
    <row r="270" spans="1:11" x14ac:dyDescent="0.25">
      <c r="A270" s="212"/>
      <c r="B270" s="212"/>
      <c r="C270" s="213"/>
      <c r="D270" s="213"/>
      <c r="E270" s="214"/>
      <c r="F270" s="215"/>
    </row>
    <row r="271" spans="1:11" x14ac:dyDescent="0.25">
      <c r="A271" s="212"/>
      <c r="B271" s="212"/>
      <c r="C271" s="213"/>
      <c r="D271" s="213"/>
      <c r="E271" s="214"/>
      <c r="F271" s="215"/>
    </row>
    <row r="272" spans="1:11" x14ac:dyDescent="0.25">
      <c r="A272" s="212"/>
      <c r="B272" s="212"/>
      <c r="C272" s="213"/>
      <c r="D272" s="213"/>
      <c r="E272" s="214"/>
      <c r="F272" s="215"/>
    </row>
    <row r="273" spans="1:6" x14ac:dyDescent="0.25">
      <c r="A273" s="212"/>
      <c r="B273" s="212"/>
      <c r="C273" s="213"/>
      <c r="D273" s="213"/>
      <c r="E273" s="214"/>
      <c r="F273" s="215"/>
    </row>
    <row r="274" spans="1:6" x14ac:dyDescent="0.25">
      <c r="A274" s="212"/>
      <c r="B274" s="212"/>
      <c r="C274" s="213"/>
      <c r="D274" s="213"/>
      <c r="E274" s="214"/>
      <c r="F274" s="215"/>
    </row>
    <row r="275" spans="1:6" x14ac:dyDescent="0.25">
      <c r="E275"/>
      <c r="F275" s="254"/>
    </row>
    <row r="276" spans="1:6" x14ac:dyDescent="0.25">
      <c r="E276"/>
      <c r="F276"/>
    </row>
    <row r="277" spans="1:6" x14ac:dyDescent="0.25">
      <c r="E277"/>
      <c r="F277"/>
    </row>
    <row r="278" spans="1:6" x14ac:dyDescent="0.25">
      <c r="E278"/>
      <c r="F278"/>
    </row>
    <row r="279" spans="1:6" x14ac:dyDescent="0.25">
      <c r="E279"/>
      <c r="F279"/>
    </row>
    <row r="280" spans="1:6" x14ac:dyDescent="0.25">
      <c r="E280"/>
      <c r="F280"/>
    </row>
    <row r="281" spans="1:6" x14ac:dyDescent="0.25">
      <c r="E281"/>
      <c r="F281"/>
    </row>
    <row r="282" spans="1:6" x14ac:dyDescent="0.25">
      <c r="E282"/>
      <c r="F282"/>
    </row>
    <row r="283" spans="1:6" x14ac:dyDescent="0.25">
      <c r="E283"/>
      <c r="F283"/>
    </row>
    <row r="284" spans="1:6" x14ac:dyDescent="0.25">
      <c r="E284"/>
      <c r="F284"/>
    </row>
    <row r="285" spans="1:6" x14ac:dyDescent="0.25">
      <c r="E285"/>
      <c r="F285"/>
    </row>
    <row r="286" spans="1:6" x14ac:dyDescent="0.25">
      <c r="E286"/>
      <c r="F286"/>
    </row>
    <row r="287" spans="1:6" x14ac:dyDescent="0.25">
      <c r="E287"/>
      <c r="F287"/>
    </row>
    <row r="288" spans="1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</row>
    <row r="375" spans="5:6" x14ac:dyDescent="0.25">
      <c r="E375"/>
    </row>
    <row r="376" spans="5:6" x14ac:dyDescent="0.25">
      <c r="E376"/>
    </row>
    <row r="377" spans="5:6" x14ac:dyDescent="0.25">
      <c r="E377"/>
    </row>
    <row r="378" spans="5:6" x14ac:dyDescent="0.25">
      <c r="E378"/>
    </row>
    <row r="379" spans="5:6" x14ac:dyDescent="0.25">
      <c r="E379"/>
    </row>
    <row r="380" spans="5:6" x14ac:dyDescent="0.25">
      <c r="E380"/>
    </row>
    <row r="381" spans="5:6" x14ac:dyDescent="0.25">
      <c r="E381"/>
    </row>
    <row r="382" spans="5:6" x14ac:dyDescent="0.25">
      <c r="E382"/>
    </row>
    <row r="383" spans="5:6" x14ac:dyDescent="0.25">
      <c r="E383"/>
    </row>
    <row r="384" spans="5:6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</sheetData>
  <mergeCells count="4">
    <mergeCell ref="B2:F2"/>
    <mergeCell ref="B3:F3"/>
    <mergeCell ref="B4:F4"/>
    <mergeCell ref="B5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/>
  </sheetPr>
  <dimension ref="A1:FU220"/>
  <sheetViews>
    <sheetView showGridLines="0" topLeftCell="A214" workbookViewId="0">
      <selection activeCell="A196" sqref="A196:K218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17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3.85546875" style="3" customWidth="1"/>
    <col min="10" max="10" width="15.5703125" style="3" customWidth="1"/>
    <col min="11" max="16384" width="9.140625" style="3"/>
  </cols>
  <sheetData>
    <row r="1" spans="1:9" x14ac:dyDescent="0.25">
      <c r="A1" s="7"/>
    </row>
    <row r="2" spans="1:9" x14ac:dyDescent="0.25">
      <c r="B2" s="320" t="s">
        <v>381</v>
      </c>
      <c r="C2" s="320"/>
      <c r="D2" s="320"/>
      <c r="E2" s="320"/>
      <c r="F2" s="320"/>
    </row>
    <row r="3" spans="1:9" x14ac:dyDescent="0.25">
      <c r="A3" s="1"/>
      <c r="B3" s="320" t="s">
        <v>0</v>
      </c>
      <c r="C3" s="320"/>
      <c r="D3" s="320"/>
      <c r="E3" s="320"/>
      <c r="F3" s="320"/>
    </row>
    <row r="4" spans="1:9" x14ac:dyDescent="0.25">
      <c r="B4" s="320"/>
      <c r="C4" s="320"/>
      <c r="D4" s="320"/>
      <c r="E4" s="320"/>
      <c r="F4" s="320"/>
    </row>
    <row r="5" spans="1:9" x14ac:dyDescent="0.25">
      <c r="A5" s="1"/>
      <c r="B5" s="320"/>
      <c r="C5" s="320"/>
      <c r="D5" s="320"/>
      <c r="E5" s="320"/>
      <c r="F5" s="320"/>
    </row>
    <row r="6" spans="1:9" x14ac:dyDescent="0.25">
      <c r="A6" s="1"/>
      <c r="B6" s="1"/>
    </row>
    <row r="7" spans="1:9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82000</v>
      </c>
      <c r="F9" s="66"/>
      <c r="G9" s="66"/>
      <c r="H9" s="66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28"/>
      <c r="E10" s="28">
        <f>C10*D10</f>
        <v>0</v>
      </c>
      <c r="F10" s="68"/>
      <c r="G10" s="68"/>
      <c r="H10" s="66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28"/>
      <c r="E11" s="28">
        <f t="shared" ref="E11:E74" si="2">C11*D11</f>
        <v>0</v>
      </c>
      <c r="F11" s="68"/>
      <c r="G11" s="68"/>
      <c r="H11" s="66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28"/>
      <c r="E12" s="28">
        <f t="shared" si="2"/>
        <v>0</v>
      </c>
      <c r="F12" s="68"/>
      <c r="G12" s="68"/>
      <c r="H12" s="66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28">
        <v>82000</v>
      </c>
      <c r="E13" s="28">
        <f t="shared" si="2"/>
        <v>82000</v>
      </c>
      <c r="F13" s="68"/>
      <c r="G13" s="68"/>
      <c r="H13" s="66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28"/>
      <c r="E14" s="28">
        <f t="shared" si="2"/>
        <v>0</v>
      </c>
      <c r="F14" s="68"/>
      <c r="G14" s="68"/>
      <c r="H14" s="96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28"/>
      <c r="E15" s="28">
        <f t="shared" si="2"/>
        <v>0</v>
      </c>
      <c r="F15" s="68"/>
      <c r="G15" s="68"/>
      <c r="H15" s="96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28"/>
      <c r="E16" s="28">
        <f t="shared" si="2"/>
        <v>0</v>
      </c>
      <c r="F16" s="68"/>
      <c r="G16" s="68"/>
      <c r="H16" s="96">
        <f t="shared" si="1"/>
        <v>0</v>
      </c>
    </row>
    <row r="17" spans="1:8" x14ac:dyDescent="0.25">
      <c r="A17" s="26" t="s">
        <v>24</v>
      </c>
      <c r="B17" s="26" t="s">
        <v>25</v>
      </c>
      <c r="C17" s="74"/>
      <c r="D17" s="28"/>
      <c r="E17" s="28">
        <f t="shared" si="2"/>
        <v>0</v>
      </c>
      <c r="F17" s="68"/>
      <c r="G17" s="68"/>
      <c r="H17" s="96">
        <f t="shared" si="1"/>
        <v>0</v>
      </c>
    </row>
    <row r="18" spans="1:8" x14ac:dyDescent="0.25">
      <c r="A18" s="26" t="s">
        <v>26</v>
      </c>
      <c r="B18" s="26" t="s">
        <v>27</v>
      </c>
      <c r="C18" s="74"/>
      <c r="D18" s="28"/>
      <c r="E18" s="28">
        <f t="shared" si="2"/>
        <v>0</v>
      </c>
      <c r="F18" s="68"/>
      <c r="G18" s="68"/>
      <c r="H18" s="96">
        <f t="shared" si="1"/>
        <v>0</v>
      </c>
    </row>
    <row r="19" spans="1:8" ht="31.5" x14ac:dyDescent="0.25">
      <c r="A19" s="26" t="s">
        <v>28</v>
      </c>
      <c r="B19" s="40" t="s">
        <v>29</v>
      </c>
      <c r="C19" s="74"/>
      <c r="D19" s="28"/>
      <c r="E19" s="28">
        <f t="shared" si="2"/>
        <v>0</v>
      </c>
      <c r="F19" s="68"/>
      <c r="G19" s="68"/>
      <c r="H19" s="96">
        <f t="shared" si="1"/>
        <v>0</v>
      </c>
    </row>
    <row r="20" spans="1:8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61</v>
      </c>
      <c r="D20" s="37"/>
      <c r="E20" s="78">
        <f>E21+E22+E23+E24+E25+E26+E27+E28+E29+E30+E31+E32+E33+E34+E35+E36+E37+E38+E39+E40+E41+E42+E43+E44+E45+E46+E47+E48+E49+E50+E51</f>
        <v>249600</v>
      </c>
      <c r="F20" s="96"/>
      <c r="G20" s="96"/>
      <c r="H20" s="96">
        <f t="shared" si="1"/>
        <v>0</v>
      </c>
    </row>
    <row r="21" spans="1:8" x14ac:dyDescent="0.25">
      <c r="A21" s="26" t="s">
        <v>32</v>
      </c>
      <c r="B21" s="26" t="s">
        <v>33</v>
      </c>
      <c r="C21" s="74"/>
      <c r="D21" s="28"/>
      <c r="E21" s="28">
        <f t="shared" si="2"/>
        <v>0</v>
      </c>
      <c r="F21" s="68"/>
      <c r="G21" s="68"/>
      <c r="H21" s="96">
        <f t="shared" si="1"/>
        <v>0</v>
      </c>
    </row>
    <row r="22" spans="1:8" x14ac:dyDescent="0.25">
      <c r="A22" s="26" t="s">
        <v>34</v>
      </c>
      <c r="B22" s="26" t="s">
        <v>35</v>
      </c>
      <c r="C22" s="74"/>
      <c r="D22" s="28"/>
      <c r="E22" s="28">
        <f t="shared" si="2"/>
        <v>0</v>
      </c>
      <c r="F22" s="68"/>
      <c r="G22" s="68"/>
      <c r="H22" s="96">
        <f t="shared" si="1"/>
        <v>0</v>
      </c>
    </row>
    <row r="23" spans="1:8" x14ac:dyDescent="0.25">
      <c r="A23" s="26" t="s">
        <v>36</v>
      </c>
      <c r="B23" s="26" t="s">
        <v>37</v>
      </c>
      <c r="C23" s="74">
        <v>2</v>
      </c>
      <c r="D23" s="28">
        <v>2400</v>
      </c>
      <c r="E23" s="28">
        <f t="shared" si="2"/>
        <v>4800</v>
      </c>
      <c r="F23" s="68"/>
      <c r="G23" s="68"/>
      <c r="H23" s="96">
        <f t="shared" si="1"/>
        <v>0</v>
      </c>
    </row>
    <row r="24" spans="1:8" x14ac:dyDescent="0.25">
      <c r="A24" s="26" t="s">
        <v>38</v>
      </c>
      <c r="B24" s="26" t="s">
        <v>39</v>
      </c>
      <c r="C24" s="74">
        <v>2</v>
      </c>
      <c r="D24" s="28">
        <v>1800</v>
      </c>
      <c r="E24" s="28">
        <f t="shared" si="2"/>
        <v>3600</v>
      </c>
      <c r="F24" s="68"/>
      <c r="G24" s="68"/>
      <c r="H24" s="96">
        <f t="shared" si="1"/>
        <v>0</v>
      </c>
    </row>
    <row r="25" spans="1:8" x14ac:dyDescent="0.25">
      <c r="A25" s="26" t="s">
        <v>40</v>
      </c>
      <c r="B25" s="26" t="s">
        <v>41</v>
      </c>
      <c r="C25" s="74">
        <v>6</v>
      </c>
      <c r="D25" s="28">
        <v>1200</v>
      </c>
      <c r="E25" s="28">
        <f t="shared" si="2"/>
        <v>7200</v>
      </c>
      <c r="F25" s="68">
        <v>4</v>
      </c>
      <c r="G25" s="68">
        <v>1379</v>
      </c>
      <c r="H25" s="96">
        <f t="shared" si="1"/>
        <v>5516</v>
      </c>
    </row>
    <row r="26" spans="1:8" x14ac:dyDescent="0.25">
      <c r="A26" s="26" t="s">
        <v>42</v>
      </c>
      <c r="B26" s="26" t="s">
        <v>43</v>
      </c>
      <c r="C26" s="74">
        <v>2</v>
      </c>
      <c r="D26" s="28">
        <v>1000</v>
      </c>
      <c r="E26" s="28">
        <f t="shared" si="2"/>
        <v>2000</v>
      </c>
      <c r="F26" s="68"/>
      <c r="G26" s="68"/>
      <c r="H26" s="96">
        <f t="shared" si="1"/>
        <v>0</v>
      </c>
    </row>
    <row r="27" spans="1:8" ht="31.5" x14ac:dyDescent="0.25">
      <c r="A27" s="26" t="s">
        <v>44</v>
      </c>
      <c r="B27" s="26" t="s">
        <v>45</v>
      </c>
      <c r="C27" s="74">
        <v>2</v>
      </c>
      <c r="D27" s="28">
        <v>12000</v>
      </c>
      <c r="E27" s="28">
        <f t="shared" si="2"/>
        <v>24000</v>
      </c>
      <c r="F27" s="68"/>
      <c r="G27" s="68"/>
      <c r="H27" s="96">
        <f t="shared" si="1"/>
        <v>0</v>
      </c>
    </row>
    <row r="28" spans="1:8" x14ac:dyDescent="0.25">
      <c r="A28" s="26" t="s">
        <v>46</v>
      </c>
      <c r="B28" s="26" t="s">
        <v>47</v>
      </c>
      <c r="C28" s="74">
        <v>10</v>
      </c>
      <c r="D28" s="28">
        <v>400</v>
      </c>
      <c r="E28" s="28">
        <f t="shared" si="2"/>
        <v>4000</v>
      </c>
      <c r="F28" s="68">
        <v>10</v>
      </c>
      <c r="G28" s="68">
        <v>322</v>
      </c>
      <c r="H28" s="96">
        <f t="shared" si="1"/>
        <v>3220</v>
      </c>
    </row>
    <row r="29" spans="1:8" x14ac:dyDescent="0.25">
      <c r="A29" s="26" t="s">
        <v>48</v>
      </c>
      <c r="B29" s="26" t="s">
        <v>49</v>
      </c>
      <c r="C29" s="74">
        <v>2</v>
      </c>
      <c r="D29" s="28">
        <v>700</v>
      </c>
      <c r="E29" s="28">
        <f t="shared" si="2"/>
        <v>1400</v>
      </c>
      <c r="F29" s="68"/>
      <c r="G29" s="68"/>
      <c r="H29" s="96">
        <f t="shared" si="1"/>
        <v>0</v>
      </c>
    </row>
    <row r="30" spans="1:8" ht="31.5" x14ac:dyDescent="0.25">
      <c r="A30" s="26" t="s">
        <v>50</v>
      </c>
      <c r="B30" s="26" t="s">
        <v>51</v>
      </c>
      <c r="C30" s="74">
        <v>4</v>
      </c>
      <c r="D30" s="28">
        <v>1800</v>
      </c>
      <c r="E30" s="28">
        <f t="shared" si="2"/>
        <v>7200</v>
      </c>
      <c r="F30" s="68">
        <v>10</v>
      </c>
      <c r="G30" s="68">
        <v>18990</v>
      </c>
      <c r="H30" s="96">
        <v>18990</v>
      </c>
    </row>
    <row r="31" spans="1:8" x14ac:dyDescent="0.25">
      <c r="A31" s="26" t="s">
        <v>52</v>
      </c>
      <c r="B31" s="26" t="s">
        <v>53</v>
      </c>
      <c r="C31" s="74">
        <v>2</v>
      </c>
      <c r="D31" s="28">
        <v>2500</v>
      </c>
      <c r="E31" s="28">
        <f t="shared" si="2"/>
        <v>5000</v>
      </c>
      <c r="F31" s="68">
        <v>1</v>
      </c>
      <c r="G31" s="68">
        <v>2649</v>
      </c>
      <c r="H31" s="96">
        <f t="shared" si="1"/>
        <v>2649</v>
      </c>
    </row>
    <row r="32" spans="1:8" x14ac:dyDescent="0.25">
      <c r="A32" s="26" t="s">
        <v>54</v>
      </c>
      <c r="B32" s="26" t="s">
        <v>55</v>
      </c>
      <c r="C32" s="74">
        <v>6</v>
      </c>
      <c r="D32" s="28">
        <v>600</v>
      </c>
      <c r="E32" s="28">
        <f t="shared" si="2"/>
        <v>3600</v>
      </c>
      <c r="F32" s="68"/>
      <c r="G32" s="68"/>
      <c r="H32" s="96">
        <f t="shared" si="1"/>
        <v>0</v>
      </c>
    </row>
    <row r="33" spans="1:10" x14ac:dyDescent="0.25">
      <c r="A33" s="26" t="s">
        <v>56</v>
      </c>
      <c r="B33" s="26" t="s">
        <v>57</v>
      </c>
      <c r="C33" s="74">
        <v>8</v>
      </c>
      <c r="D33" s="28">
        <v>1300</v>
      </c>
      <c r="E33" s="28">
        <f t="shared" si="2"/>
        <v>10400</v>
      </c>
      <c r="F33" s="68">
        <v>1</v>
      </c>
      <c r="G33" s="68">
        <v>3150</v>
      </c>
      <c r="H33" s="96">
        <f t="shared" si="1"/>
        <v>3150</v>
      </c>
      <c r="I33" s="3">
        <v>5</v>
      </c>
      <c r="J33" s="3">
        <v>1500</v>
      </c>
    </row>
    <row r="34" spans="1:10" x14ac:dyDescent="0.25">
      <c r="A34" s="26" t="s">
        <v>58</v>
      </c>
      <c r="B34" s="26" t="s">
        <v>59</v>
      </c>
      <c r="C34" s="74"/>
      <c r="D34" s="28"/>
      <c r="E34" s="28">
        <f t="shared" si="2"/>
        <v>0</v>
      </c>
      <c r="F34" s="68"/>
      <c r="G34" s="68"/>
      <c r="H34" s="96">
        <f t="shared" si="1"/>
        <v>0</v>
      </c>
    </row>
    <row r="35" spans="1:10" x14ac:dyDescent="0.25">
      <c r="A35" s="26" t="s">
        <v>60</v>
      </c>
      <c r="B35" s="26" t="s">
        <v>61</v>
      </c>
      <c r="C35" s="74">
        <v>2</v>
      </c>
      <c r="D35" s="28">
        <v>3500</v>
      </c>
      <c r="E35" s="28">
        <f t="shared" si="2"/>
        <v>7000</v>
      </c>
      <c r="F35" s="68"/>
      <c r="G35" s="68"/>
      <c r="H35" s="96">
        <f t="shared" si="1"/>
        <v>0</v>
      </c>
    </row>
    <row r="36" spans="1:10" x14ac:dyDescent="0.25">
      <c r="A36" s="26" t="s">
        <v>62</v>
      </c>
      <c r="B36" s="26" t="s">
        <v>63</v>
      </c>
      <c r="C36" s="74">
        <v>2</v>
      </c>
      <c r="D36" s="28">
        <v>800</v>
      </c>
      <c r="E36" s="28">
        <f t="shared" si="2"/>
        <v>1600</v>
      </c>
      <c r="F36" s="68"/>
      <c r="G36" s="68"/>
      <c r="H36" s="96">
        <f t="shared" si="1"/>
        <v>0</v>
      </c>
    </row>
    <row r="37" spans="1:10" x14ac:dyDescent="0.25">
      <c r="A37" s="26" t="s">
        <v>64</v>
      </c>
      <c r="B37" s="26" t="s">
        <v>65</v>
      </c>
      <c r="C37" s="74"/>
      <c r="D37" s="28"/>
      <c r="E37" s="28">
        <f t="shared" si="2"/>
        <v>0</v>
      </c>
      <c r="F37" s="68"/>
      <c r="G37" s="68"/>
      <c r="H37" s="96">
        <f t="shared" si="1"/>
        <v>0</v>
      </c>
    </row>
    <row r="38" spans="1:10" x14ac:dyDescent="0.25">
      <c r="A38" s="26" t="s">
        <v>66</v>
      </c>
      <c r="B38" s="26" t="s">
        <v>67</v>
      </c>
      <c r="C38" s="74"/>
      <c r="D38" s="28"/>
      <c r="E38" s="28">
        <f t="shared" si="2"/>
        <v>0</v>
      </c>
      <c r="F38" s="68"/>
      <c r="G38" s="68"/>
      <c r="H38" s="96">
        <f t="shared" si="1"/>
        <v>0</v>
      </c>
    </row>
    <row r="39" spans="1:10" x14ac:dyDescent="0.25">
      <c r="A39" s="26" t="s">
        <v>68</v>
      </c>
      <c r="B39" s="26" t="s">
        <v>69</v>
      </c>
      <c r="C39" s="74"/>
      <c r="D39" s="28"/>
      <c r="E39" s="28">
        <f t="shared" si="2"/>
        <v>0</v>
      </c>
      <c r="F39" s="68">
        <v>2</v>
      </c>
      <c r="G39" s="68">
        <v>443</v>
      </c>
      <c r="H39" s="96">
        <f t="shared" si="1"/>
        <v>886</v>
      </c>
    </row>
    <row r="40" spans="1:10" x14ac:dyDescent="0.25">
      <c r="A40" s="26" t="s">
        <v>70</v>
      </c>
      <c r="B40" s="26" t="s">
        <v>71</v>
      </c>
      <c r="C40" s="74"/>
      <c r="D40" s="28"/>
      <c r="E40" s="28"/>
      <c r="F40" s="68"/>
      <c r="G40" s="68"/>
      <c r="H40" s="96">
        <f t="shared" si="1"/>
        <v>0</v>
      </c>
    </row>
    <row r="41" spans="1:10" x14ac:dyDescent="0.25">
      <c r="A41" s="26" t="s">
        <v>72</v>
      </c>
      <c r="B41" s="26" t="s">
        <v>73</v>
      </c>
      <c r="C41" s="74">
        <v>4</v>
      </c>
      <c r="D41" s="28">
        <v>1800</v>
      </c>
      <c r="E41" s="28">
        <f t="shared" si="2"/>
        <v>7200</v>
      </c>
      <c r="F41" s="68">
        <v>3</v>
      </c>
      <c r="G41" s="68">
        <v>2129</v>
      </c>
      <c r="H41" s="96">
        <f t="shared" si="1"/>
        <v>6387</v>
      </c>
    </row>
    <row r="42" spans="1:10" x14ac:dyDescent="0.25">
      <c r="A42" s="26" t="s">
        <v>74</v>
      </c>
      <c r="B42" s="26" t="s">
        <v>75</v>
      </c>
      <c r="C42" s="74">
        <v>2</v>
      </c>
      <c r="D42" s="28">
        <v>2200</v>
      </c>
      <c r="E42" s="28">
        <f t="shared" si="2"/>
        <v>4400</v>
      </c>
      <c r="F42" s="68">
        <v>7</v>
      </c>
      <c r="G42" s="68">
        <f>2990*7</f>
        <v>20930</v>
      </c>
      <c r="H42" s="96">
        <f>G42</f>
        <v>20930</v>
      </c>
      <c r="I42" s="3">
        <v>7</v>
      </c>
      <c r="J42" s="3">
        <v>2990</v>
      </c>
    </row>
    <row r="43" spans="1:10" x14ac:dyDescent="0.25">
      <c r="A43" s="26" t="s">
        <v>76</v>
      </c>
      <c r="B43" s="26" t="s">
        <v>77</v>
      </c>
      <c r="C43" s="74"/>
      <c r="D43" s="28"/>
      <c r="E43" s="28">
        <f t="shared" si="2"/>
        <v>0</v>
      </c>
      <c r="F43" s="68"/>
      <c r="G43" s="68"/>
      <c r="H43" s="96">
        <f t="shared" si="1"/>
        <v>0</v>
      </c>
    </row>
    <row r="44" spans="1:10" x14ac:dyDescent="0.25">
      <c r="A44" s="26" t="s">
        <v>78</v>
      </c>
      <c r="B44" s="26" t="s">
        <v>79</v>
      </c>
      <c r="C44" s="74"/>
      <c r="D44" s="28"/>
      <c r="E44" s="28">
        <f t="shared" si="2"/>
        <v>0</v>
      </c>
      <c r="F44" s="68"/>
      <c r="G44" s="68"/>
      <c r="H44" s="96">
        <f t="shared" si="1"/>
        <v>0</v>
      </c>
    </row>
    <row r="45" spans="1:10" x14ac:dyDescent="0.25">
      <c r="A45" s="26" t="s">
        <v>80</v>
      </c>
      <c r="B45" s="26" t="s">
        <v>81</v>
      </c>
      <c r="C45" s="74"/>
      <c r="D45" s="28"/>
      <c r="E45" s="28">
        <f t="shared" si="2"/>
        <v>0</v>
      </c>
      <c r="F45" s="68"/>
      <c r="G45" s="68"/>
      <c r="H45" s="96">
        <f t="shared" si="1"/>
        <v>0</v>
      </c>
    </row>
    <row r="46" spans="1:10" x14ac:dyDescent="0.25">
      <c r="A46" s="26" t="s">
        <v>82</v>
      </c>
      <c r="B46" s="26" t="s">
        <v>83</v>
      </c>
      <c r="C46" s="74">
        <v>2</v>
      </c>
      <c r="D46" s="28">
        <v>3100</v>
      </c>
      <c r="E46" s="28">
        <f t="shared" si="2"/>
        <v>6200</v>
      </c>
      <c r="F46" s="68"/>
      <c r="G46" s="68"/>
      <c r="H46" s="96">
        <f t="shared" si="1"/>
        <v>0</v>
      </c>
    </row>
    <row r="47" spans="1:10" x14ac:dyDescent="0.25">
      <c r="A47" s="26" t="s">
        <v>84</v>
      </c>
      <c r="B47" s="26" t="s">
        <v>85</v>
      </c>
      <c r="C47" s="74">
        <v>3</v>
      </c>
      <c r="D47" s="28">
        <v>50000</v>
      </c>
      <c r="E47" s="28">
        <f t="shared" si="2"/>
        <v>150000</v>
      </c>
      <c r="F47" s="68"/>
      <c r="G47" s="68"/>
      <c r="H47" s="96">
        <f t="shared" si="1"/>
        <v>0</v>
      </c>
    </row>
    <row r="48" spans="1:10" ht="31.5" x14ac:dyDescent="0.25">
      <c r="A48" s="26" t="s">
        <v>86</v>
      </c>
      <c r="B48" s="26" t="s">
        <v>87</v>
      </c>
      <c r="C48" s="74"/>
      <c r="D48" s="28"/>
      <c r="E48" s="28">
        <f t="shared" si="2"/>
        <v>0</v>
      </c>
      <c r="F48" s="68"/>
      <c r="G48" s="68"/>
      <c r="H48" s="96">
        <f t="shared" si="1"/>
        <v>0</v>
      </c>
    </row>
    <row r="49" spans="1:10" x14ac:dyDescent="0.25">
      <c r="A49" s="26" t="s">
        <v>88</v>
      </c>
      <c r="B49" s="26" t="s">
        <v>89</v>
      </c>
      <c r="C49" s="74"/>
      <c r="D49" s="28"/>
      <c r="E49" s="28">
        <f t="shared" si="2"/>
        <v>0</v>
      </c>
      <c r="F49" s="68"/>
      <c r="G49" s="68"/>
      <c r="H49" s="96">
        <f t="shared" si="1"/>
        <v>0</v>
      </c>
    </row>
    <row r="50" spans="1:10" x14ac:dyDescent="0.25">
      <c r="A50" s="26" t="s">
        <v>90</v>
      </c>
      <c r="B50" s="26" t="s">
        <v>91</v>
      </c>
      <c r="C50" s="74"/>
      <c r="D50" s="28"/>
      <c r="E50" s="28">
        <f t="shared" si="2"/>
        <v>0</v>
      </c>
      <c r="F50" s="68"/>
      <c r="G50" s="68"/>
      <c r="H50" s="96">
        <f t="shared" si="1"/>
        <v>0</v>
      </c>
    </row>
    <row r="51" spans="1:10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8"/>
      <c r="G51" s="68"/>
      <c r="H51" s="96">
        <f t="shared" si="1"/>
        <v>0</v>
      </c>
    </row>
    <row r="52" spans="1:10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34</v>
      </c>
      <c r="D52" s="37"/>
      <c r="E52" s="78">
        <f>E53+E54+E55+E56+E57+E58+E59+E60+E61+E62+E63+E64+E65+E66+E67+E68+E69+E70+E71+E72+E73+E74+E75</f>
        <v>122200</v>
      </c>
      <c r="F52" s="68"/>
      <c r="G52" s="68"/>
      <c r="H52" s="96">
        <f t="shared" si="1"/>
        <v>0</v>
      </c>
    </row>
    <row r="53" spans="1:10" x14ac:dyDescent="0.25">
      <c r="A53" s="26" t="s">
        <v>95</v>
      </c>
      <c r="B53" s="26" t="s">
        <v>96</v>
      </c>
      <c r="C53" s="74">
        <v>8</v>
      </c>
      <c r="D53" s="28">
        <v>6500</v>
      </c>
      <c r="E53" s="28">
        <f t="shared" si="2"/>
        <v>52000</v>
      </c>
      <c r="F53" s="68"/>
      <c r="G53" s="68"/>
      <c r="H53" s="96">
        <f t="shared" si="1"/>
        <v>0</v>
      </c>
    </row>
    <row r="54" spans="1:10" x14ac:dyDescent="0.25">
      <c r="A54" s="26" t="s">
        <v>97</v>
      </c>
      <c r="B54" s="26" t="s">
        <v>98</v>
      </c>
      <c r="C54" s="74">
        <v>2</v>
      </c>
      <c r="D54" s="28">
        <v>6500</v>
      </c>
      <c r="E54" s="28">
        <f t="shared" si="2"/>
        <v>13000</v>
      </c>
      <c r="F54" s="68"/>
      <c r="G54" s="68"/>
      <c r="H54" s="96">
        <f t="shared" si="1"/>
        <v>0</v>
      </c>
    </row>
    <row r="55" spans="1:10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96">
        <f t="shared" si="1"/>
        <v>0</v>
      </c>
    </row>
    <row r="56" spans="1:10" x14ac:dyDescent="0.25">
      <c r="A56" s="26" t="s">
        <v>101</v>
      </c>
      <c r="B56" s="26" t="s">
        <v>102</v>
      </c>
      <c r="C56" s="74">
        <v>8</v>
      </c>
      <c r="D56" s="28">
        <v>3200</v>
      </c>
      <c r="E56" s="28">
        <f t="shared" si="2"/>
        <v>25600</v>
      </c>
      <c r="F56" s="68"/>
      <c r="G56" s="68"/>
      <c r="H56" s="96">
        <f t="shared" si="1"/>
        <v>0</v>
      </c>
    </row>
    <row r="57" spans="1:10" x14ac:dyDescent="0.25">
      <c r="A57" s="26" t="s">
        <v>103</v>
      </c>
      <c r="B57" s="26" t="s">
        <v>104</v>
      </c>
      <c r="C57" s="74"/>
      <c r="D57" s="28"/>
      <c r="E57" s="28">
        <f t="shared" si="2"/>
        <v>0</v>
      </c>
      <c r="F57" s="68"/>
      <c r="G57" s="68"/>
      <c r="H57" s="96">
        <f t="shared" si="1"/>
        <v>0</v>
      </c>
    </row>
    <row r="58" spans="1:10" x14ac:dyDescent="0.25">
      <c r="A58" s="26" t="s">
        <v>105</v>
      </c>
      <c r="B58" s="26" t="s">
        <v>106</v>
      </c>
      <c r="C58" s="74"/>
      <c r="D58" s="28"/>
      <c r="E58" s="28">
        <f t="shared" si="2"/>
        <v>0</v>
      </c>
      <c r="F58" s="68"/>
      <c r="G58" s="68"/>
      <c r="H58" s="96">
        <f t="shared" si="1"/>
        <v>0</v>
      </c>
    </row>
    <row r="59" spans="1:10" x14ac:dyDescent="0.25">
      <c r="A59" s="26" t="s">
        <v>107</v>
      </c>
      <c r="B59" s="26" t="s">
        <v>108</v>
      </c>
      <c r="C59" s="74"/>
      <c r="D59" s="28"/>
      <c r="E59" s="28">
        <f t="shared" si="2"/>
        <v>0</v>
      </c>
      <c r="F59" s="68"/>
      <c r="G59" s="68"/>
      <c r="H59" s="96">
        <f t="shared" si="1"/>
        <v>0</v>
      </c>
    </row>
    <row r="60" spans="1:10" x14ac:dyDescent="0.25">
      <c r="A60" s="26" t="s">
        <v>109</v>
      </c>
      <c r="B60" s="26" t="s">
        <v>354</v>
      </c>
      <c r="C60" s="74"/>
      <c r="D60" s="28"/>
      <c r="E60" s="28">
        <f t="shared" si="2"/>
        <v>0</v>
      </c>
      <c r="F60" s="68"/>
      <c r="G60" s="68"/>
      <c r="H60" s="96">
        <f t="shared" si="1"/>
        <v>0</v>
      </c>
    </row>
    <row r="61" spans="1:10" ht="18.75" x14ac:dyDescent="0.25">
      <c r="A61" s="26" t="s">
        <v>111</v>
      </c>
      <c r="B61" s="26" t="s">
        <v>112</v>
      </c>
      <c r="C61" s="74"/>
      <c r="D61" s="28"/>
      <c r="E61" s="28">
        <f t="shared" si="2"/>
        <v>0</v>
      </c>
      <c r="F61" s="68"/>
      <c r="G61" s="91"/>
      <c r="H61" s="96">
        <f t="shared" si="1"/>
        <v>0</v>
      </c>
    </row>
    <row r="62" spans="1:10" x14ac:dyDescent="0.25">
      <c r="A62" s="26" t="s">
        <v>113</v>
      </c>
      <c r="B62" s="26" t="s">
        <v>114</v>
      </c>
      <c r="C62" s="74"/>
      <c r="D62" s="28"/>
      <c r="E62" s="28">
        <f t="shared" si="2"/>
        <v>0</v>
      </c>
      <c r="F62" s="68"/>
      <c r="G62" s="68"/>
      <c r="H62" s="96">
        <f t="shared" si="1"/>
        <v>0</v>
      </c>
      <c r="I62" s="3">
        <v>1</v>
      </c>
      <c r="J62" s="3">
        <v>1290</v>
      </c>
    </row>
    <row r="63" spans="1:10" x14ac:dyDescent="0.25">
      <c r="A63" s="26" t="s">
        <v>115</v>
      </c>
      <c r="B63" s="26" t="s">
        <v>116</v>
      </c>
      <c r="C63" s="74"/>
      <c r="D63" s="28"/>
      <c r="E63" s="28">
        <f t="shared" si="2"/>
        <v>0</v>
      </c>
      <c r="F63" s="68"/>
      <c r="G63" s="68"/>
      <c r="H63" s="96">
        <f t="shared" si="1"/>
        <v>0</v>
      </c>
    </row>
    <row r="64" spans="1:10" x14ac:dyDescent="0.25">
      <c r="A64" s="26" t="s">
        <v>117</v>
      </c>
      <c r="B64" s="26" t="s">
        <v>118</v>
      </c>
      <c r="C64" s="74">
        <v>4</v>
      </c>
      <c r="D64" s="28">
        <v>1400</v>
      </c>
      <c r="E64" s="28">
        <f t="shared" si="2"/>
        <v>5600</v>
      </c>
      <c r="F64" s="68">
        <v>1</v>
      </c>
      <c r="G64" s="68">
        <v>9000</v>
      </c>
      <c r="H64" s="96">
        <f t="shared" si="1"/>
        <v>9000</v>
      </c>
    </row>
    <row r="65" spans="1:8" x14ac:dyDescent="0.25">
      <c r="A65" s="26" t="s">
        <v>119</v>
      </c>
      <c r="B65" s="26" t="s">
        <v>120</v>
      </c>
      <c r="C65" s="74">
        <v>2</v>
      </c>
      <c r="D65" s="28">
        <v>5500</v>
      </c>
      <c r="E65" s="28">
        <f t="shared" si="2"/>
        <v>11000</v>
      </c>
      <c r="F65" s="68">
        <v>1</v>
      </c>
      <c r="G65" s="68">
        <v>3274</v>
      </c>
      <c r="H65" s="96">
        <f t="shared" si="1"/>
        <v>3274</v>
      </c>
    </row>
    <row r="66" spans="1:8" x14ac:dyDescent="0.25">
      <c r="A66" s="26" t="s">
        <v>121</v>
      </c>
      <c r="B66" s="26" t="s">
        <v>122</v>
      </c>
      <c r="C66" s="74"/>
      <c r="D66" s="28"/>
      <c r="E66" s="28">
        <f t="shared" si="2"/>
        <v>0</v>
      </c>
      <c r="F66" s="68"/>
      <c r="G66" s="68"/>
      <c r="H66" s="96">
        <f t="shared" si="1"/>
        <v>0</v>
      </c>
    </row>
    <row r="67" spans="1:8" x14ac:dyDescent="0.25">
      <c r="A67" s="26" t="s">
        <v>123</v>
      </c>
      <c r="B67" s="26" t="s">
        <v>124</v>
      </c>
      <c r="C67" s="74">
        <v>2</v>
      </c>
      <c r="D67" s="28">
        <v>1700</v>
      </c>
      <c r="E67" s="28">
        <f t="shared" si="2"/>
        <v>3400</v>
      </c>
      <c r="F67" s="68"/>
      <c r="G67" s="68"/>
      <c r="H67" s="96">
        <f t="shared" si="1"/>
        <v>0</v>
      </c>
    </row>
    <row r="68" spans="1:8" x14ac:dyDescent="0.25">
      <c r="A68" s="26" t="s">
        <v>125</v>
      </c>
      <c r="B68" s="26" t="s">
        <v>126</v>
      </c>
      <c r="C68" s="74"/>
      <c r="D68" s="28"/>
      <c r="E68" s="28">
        <f t="shared" si="2"/>
        <v>0</v>
      </c>
      <c r="F68" s="68"/>
      <c r="G68" s="68"/>
      <c r="H68" s="96">
        <f t="shared" si="1"/>
        <v>0</v>
      </c>
    </row>
    <row r="69" spans="1:8" ht="31.5" x14ac:dyDescent="0.25">
      <c r="A69" s="26" t="s">
        <v>127</v>
      </c>
      <c r="B69" s="26" t="s">
        <v>128</v>
      </c>
      <c r="C69" s="74"/>
      <c r="D69" s="28"/>
      <c r="E69" s="28">
        <f t="shared" si="2"/>
        <v>0</v>
      </c>
      <c r="F69" s="68"/>
      <c r="G69" s="68"/>
      <c r="H69" s="96">
        <f t="shared" si="1"/>
        <v>0</v>
      </c>
    </row>
    <row r="70" spans="1:8" x14ac:dyDescent="0.25">
      <c r="A70" s="26" t="s">
        <v>129</v>
      </c>
      <c r="B70" s="26" t="s">
        <v>130</v>
      </c>
      <c r="C70" s="74"/>
      <c r="D70" s="28"/>
      <c r="E70" s="28">
        <f t="shared" si="2"/>
        <v>0</v>
      </c>
      <c r="F70" s="68"/>
      <c r="G70" s="68"/>
      <c r="H70" s="96">
        <f t="shared" si="1"/>
        <v>0</v>
      </c>
    </row>
    <row r="71" spans="1:8" x14ac:dyDescent="0.25">
      <c r="A71" s="26" t="s">
        <v>131</v>
      </c>
      <c r="B71" s="26" t="s">
        <v>132</v>
      </c>
      <c r="C71" s="74"/>
      <c r="D71" s="28"/>
      <c r="E71" s="28">
        <f t="shared" si="2"/>
        <v>0</v>
      </c>
      <c r="F71" s="68"/>
      <c r="G71" s="68"/>
      <c r="H71" s="96">
        <f t="shared" si="1"/>
        <v>0</v>
      </c>
    </row>
    <row r="72" spans="1:8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/>
      <c r="G72" s="68"/>
      <c r="H72" s="96">
        <f t="shared" si="1"/>
        <v>0</v>
      </c>
    </row>
    <row r="73" spans="1:8" x14ac:dyDescent="0.25">
      <c r="A73" s="26" t="s">
        <v>135</v>
      </c>
      <c r="B73" s="26" t="s">
        <v>136</v>
      </c>
      <c r="C73" s="74"/>
      <c r="D73" s="28"/>
      <c r="E73" s="28">
        <f t="shared" si="2"/>
        <v>0</v>
      </c>
      <c r="F73" s="68"/>
      <c r="G73" s="68"/>
      <c r="H73" s="96">
        <f t="shared" si="1"/>
        <v>0</v>
      </c>
    </row>
    <row r="74" spans="1:8" ht="47.25" x14ac:dyDescent="0.25">
      <c r="A74" s="26" t="s">
        <v>137</v>
      </c>
      <c r="B74" s="26" t="s">
        <v>138</v>
      </c>
      <c r="C74" s="74"/>
      <c r="D74" s="28"/>
      <c r="E74" s="28">
        <f t="shared" si="2"/>
        <v>0</v>
      </c>
      <c r="F74" s="68"/>
      <c r="G74" s="68"/>
      <c r="H74" s="96">
        <f t="shared" ref="H74:H137" si="3">F74*G74</f>
        <v>0</v>
      </c>
    </row>
    <row r="75" spans="1:8" x14ac:dyDescent="0.25">
      <c r="A75" s="26" t="s">
        <v>139</v>
      </c>
      <c r="B75" s="26" t="s">
        <v>81</v>
      </c>
      <c r="C75" s="74"/>
      <c r="D75" s="28"/>
      <c r="E75" s="28">
        <f t="shared" ref="E75:E138" si="4">C75*D75</f>
        <v>0</v>
      </c>
      <c r="F75" s="68"/>
      <c r="G75" s="68"/>
      <c r="H75" s="96">
        <f t="shared" si="3"/>
        <v>0</v>
      </c>
    </row>
    <row r="76" spans="1:8" x14ac:dyDescent="0.25">
      <c r="A76" s="26" t="s">
        <v>140</v>
      </c>
      <c r="B76" s="40" t="s">
        <v>141</v>
      </c>
      <c r="C76" s="78">
        <f>C77+C78+C79+C80+C81+C82</f>
        <v>10</v>
      </c>
      <c r="D76" s="37"/>
      <c r="E76" s="78">
        <f>E77+E78+E79+E80+E81+E82</f>
        <v>218000</v>
      </c>
      <c r="F76" s="68"/>
      <c r="G76" s="68"/>
      <c r="H76" s="96">
        <f t="shared" si="3"/>
        <v>0</v>
      </c>
    </row>
    <row r="77" spans="1:8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96">
        <f t="shared" si="3"/>
        <v>0</v>
      </c>
    </row>
    <row r="78" spans="1:8" x14ac:dyDescent="0.25">
      <c r="A78" s="26" t="s">
        <v>144</v>
      </c>
      <c r="B78" s="26" t="s">
        <v>145</v>
      </c>
      <c r="C78" s="74">
        <v>2</v>
      </c>
      <c r="D78" s="28">
        <v>3500</v>
      </c>
      <c r="E78" s="28">
        <f t="shared" si="4"/>
        <v>7000</v>
      </c>
      <c r="F78" s="68"/>
      <c r="G78" s="68"/>
      <c r="H78" s="96">
        <f t="shared" si="3"/>
        <v>0</v>
      </c>
    </row>
    <row r="79" spans="1:8" x14ac:dyDescent="0.25">
      <c r="A79" s="26" t="s">
        <v>146</v>
      </c>
      <c r="B79" s="26" t="s">
        <v>147</v>
      </c>
      <c r="C79" s="74">
        <v>2</v>
      </c>
      <c r="D79" s="28">
        <v>22000</v>
      </c>
      <c r="E79" s="28">
        <f t="shared" si="4"/>
        <v>44000</v>
      </c>
      <c r="F79" s="68"/>
      <c r="G79" s="68"/>
      <c r="H79" s="96">
        <f t="shared" si="3"/>
        <v>0</v>
      </c>
    </row>
    <row r="80" spans="1:8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v>5</v>
      </c>
      <c r="G80" s="68">
        <f>19320*3+20520</f>
        <v>78480</v>
      </c>
      <c r="H80" s="96">
        <f>G80</f>
        <v>78480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96">
        <f t="shared" si="3"/>
        <v>0</v>
      </c>
    </row>
    <row r="82" spans="1:8" x14ac:dyDescent="0.25">
      <c r="A82" s="26" t="s">
        <v>152</v>
      </c>
      <c r="B82" s="26" t="s">
        <v>153</v>
      </c>
      <c r="C82" s="74"/>
      <c r="D82" s="28"/>
      <c r="E82" s="28">
        <f t="shared" si="4"/>
        <v>0</v>
      </c>
      <c r="F82" s="68"/>
      <c r="G82" s="68"/>
      <c r="H82" s="96">
        <f t="shared" si="3"/>
        <v>0</v>
      </c>
    </row>
    <row r="83" spans="1:8" ht="31.5" x14ac:dyDescent="0.25">
      <c r="A83" s="26" t="s">
        <v>154</v>
      </c>
      <c r="B83" s="40" t="s">
        <v>155</v>
      </c>
      <c r="C83" s="78">
        <f>C84+C85+C86+C87+C88</f>
        <v>2</v>
      </c>
      <c r="D83" s="37"/>
      <c r="E83" s="78">
        <f>E84+E85+E86+E87+E88</f>
        <v>142500</v>
      </c>
      <c r="F83" s="68"/>
      <c r="G83" s="68"/>
      <c r="H83" s="96">
        <f t="shared" si="3"/>
        <v>0</v>
      </c>
    </row>
    <row r="84" spans="1:8" x14ac:dyDescent="0.25">
      <c r="A84" s="26" t="s">
        <v>156</v>
      </c>
      <c r="B84" s="26" t="s">
        <v>157</v>
      </c>
      <c r="C84" s="74"/>
      <c r="D84" s="28"/>
      <c r="E84" s="28">
        <f t="shared" si="4"/>
        <v>0</v>
      </c>
      <c r="F84" s="68"/>
      <c r="G84" s="68"/>
      <c r="H84" s="96">
        <f t="shared" si="3"/>
        <v>0</v>
      </c>
    </row>
    <row r="85" spans="1:8" x14ac:dyDescent="0.25">
      <c r="A85" s="26" t="s">
        <v>158</v>
      </c>
      <c r="B85" s="26" t="s">
        <v>159</v>
      </c>
      <c r="C85" s="74">
        <v>1</v>
      </c>
      <c r="D85" s="28">
        <v>140000</v>
      </c>
      <c r="E85" s="28">
        <f t="shared" si="4"/>
        <v>140000</v>
      </c>
      <c r="F85" s="68"/>
      <c r="G85" s="68"/>
      <c r="H85" s="96">
        <f t="shared" si="3"/>
        <v>0</v>
      </c>
    </row>
    <row r="86" spans="1:8" x14ac:dyDescent="0.25">
      <c r="A86" s="26" t="s">
        <v>160</v>
      </c>
      <c r="B86" s="26" t="s">
        <v>161</v>
      </c>
      <c r="C86" s="74">
        <v>1</v>
      </c>
      <c r="D86" s="28">
        <v>2500</v>
      </c>
      <c r="E86" s="28">
        <f t="shared" si="4"/>
        <v>2500</v>
      </c>
      <c r="F86" s="68"/>
      <c r="G86" s="68"/>
      <c r="H86" s="96">
        <f t="shared" si="3"/>
        <v>0</v>
      </c>
    </row>
    <row r="87" spans="1:8" x14ac:dyDescent="0.25">
      <c r="A87" s="26" t="s">
        <v>162</v>
      </c>
      <c r="B87" s="26" t="s">
        <v>163</v>
      </c>
      <c r="C87" s="74"/>
      <c r="D87" s="28"/>
      <c r="E87" s="28">
        <f t="shared" si="4"/>
        <v>0</v>
      </c>
      <c r="F87" s="68"/>
      <c r="G87" s="68"/>
      <c r="H87" s="96">
        <f t="shared" si="3"/>
        <v>0</v>
      </c>
    </row>
    <row r="88" spans="1:8" x14ac:dyDescent="0.25">
      <c r="A88" s="26" t="s">
        <v>164</v>
      </c>
      <c r="B88" s="26" t="s">
        <v>165</v>
      </c>
      <c r="C88" s="74"/>
      <c r="D88" s="28"/>
      <c r="E88" s="28">
        <f t="shared" si="4"/>
        <v>0</v>
      </c>
      <c r="F88" s="68"/>
      <c r="G88" s="68"/>
      <c r="H88" s="96">
        <f t="shared" si="3"/>
        <v>0</v>
      </c>
    </row>
    <row r="89" spans="1:8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96">
        <f t="shared" si="3"/>
        <v>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/>
      <c r="G91" s="68"/>
      <c r="H91" s="96">
        <f t="shared" si="3"/>
        <v>0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96">
        <f t="shared" si="3"/>
        <v>0</v>
      </c>
    </row>
    <row r="93" spans="1:8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96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/>
      <c r="G94" s="68"/>
      <c r="H94" s="96">
        <f t="shared" si="3"/>
        <v>0</v>
      </c>
    </row>
    <row r="95" spans="1:8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96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96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96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96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/>
      <c r="G99" s="68"/>
      <c r="H99" s="96">
        <f t="shared" si="3"/>
        <v>0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96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96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96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96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96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96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96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96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96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/>
      <c r="G109" s="68"/>
      <c r="H109" s="96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96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96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96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15</v>
      </c>
      <c r="D113" s="37"/>
      <c r="E113" s="78">
        <f>E114+E115+E116+E117+E118+E119+E120+E121+E122+E123+E124+E125+E126+E127+E128+E129+E130+E131+E132+E133</f>
        <v>13900</v>
      </c>
      <c r="F113" s="68"/>
      <c r="G113" s="68"/>
      <c r="H113" s="96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/>
      <c r="D114" s="28"/>
      <c r="E114" s="28">
        <f t="shared" si="4"/>
        <v>0</v>
      </c>
      <c r="F114" s="68"/>
      <c r="G114" s="68"/>
      <c r="H114" s="96">
        <f t="shared" si="3"/>
        <v>0</v>
      </c>
    </row>
    <row r="115" spans="1:8" x14ac:dyDescent="0.25">
      <c r="A115" s="26" t="s">
        <v>218</v>
      </c>
      <c r="B115" s="26" t="s">
        <v>219</v>
      </c>
      <c r="C115" s="74">
        <v>1</v>
      </c>
      <c r="D115" s="28">
        <v>800</v>
      </c>
      <c r="E115" s="28">
        <f t="shared" si="4"/>
        <v>800</v>
      </c>
      <c r="F115" s="68"/>
      <c r="G115" s="68"/>
      <c r="H115" s="96">
        <f t="shared" si="3"/>
        <v>0</v>
      </c>
    </row>
    <row r="116" spans="1:8" x14ac:dyDescent="0.25">
      <c r="A116" s="26" t="s">
        <v>220</v>
      </c>
      <c r="B116" s="26" t="s">
        <v>221</v>
      </c>
      <c r="C116" s="74"/>
      <c r="D116" s="28"/>
      <c r="E116" s="28">
        <f t="shared" si="4"/>
        <v>0</v>
      </c>
      <c r="F116" s="68"/>
      <c r="G116" s="68"/>
      <c r="H116" s="96">
        <f t="shared" si="3"/>
        <v>0</v>
      </c>
    </row>
    <row r="117" spans="1:8" x14ac:dyDescent="0.25">
      <c r="A117" s="26" t="s">
        <v>222</v>
      </c>
      <c r="B117" s="26" t="s">
        <v>223</v>
      </c>
      <c r="C117" s="74">
        <v>1</v>
      </c>
      <c r="D117" s="28">
        <v>800</v>
      </c>
      <c r="E117" s="28">
        <f t="shared" si="4"/>
        <v>800</v>
      </c>
      <c r="F117" s="68"/>
      <c r="G117" s="68"/>
      <c r="H117" s="96">
        <f t="shared" si="3"/>
        <v>0</v>
      </c>
    </row>
    <row r="118" spans="1:8" x14ac:dyDescent="0.25">
      <c r="A118" s="26" t="s">
        <v>224</v>
      </c>
      <c r="B118" s="26" t="s">
        <v>225</v>
      </c>
      <c r="C118" s="74"/>
      <c r="D118" s="28"/>
      <c r="E118" s="28">
        <f t="shared" si="4"/>
        <v>0</v>
      </c>
      <c r="F118" s="68"/>
      <c r="G118" s="68"/>
      <c r="H118" s="96">
        <f t="shared" si="3"/>
        <v>0</v>
      </c>
    </row>
    <row r="119" spans="1:8" x14ac:dyDescent="0.25">
      <c r="A119" s="26" t="s">
        <v>226</v>
      </c>
      <c r="B119" s="26" t="s">
        <v>227</v>
      </c>
      <c r="C119" s="74"/>
      <c r="D119" s="28"/>
      <c r="E119" s="28">
        <f t="shared" si="4"/>
        <v>0</v>
      </c>
      <c r="F119" s="68"/>
      <c r="G119" s="68"/>
      <c r="H119" s="96">
        <f t="shared" si="3"/>
        <v>0</v>
      </c>
    </row>
    <row r="120" spans="1:8" x14ac:dyDescent="0.25">
      <c r="A120" s="26" t="s">
        <v>228</v>
      </c>
      <c r="B120" s="26" t="s">
        <v>229</v>
      </c>
      <c r="C120" s="74">
        <v>1</v>
      </c>
      <c r="D120" s="28">
        <v>2800</v>
      </c>
      <c r="E120" s="28">
        <f t="shared" si="4"/>
        <v>2800</v>
      </c>
      <c r="F120" s="68"/>
      <c r="G120" s="68"/>
      <c r="H120" s="96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96">
        <f t="shared" si="3"/>
        <v>0</v>
      </c>
    </row>
    <row r="122" spans="1:8" x14ac:dyDescent="0.25">
      <c r="A122" s="26" t="s">
        <v>232</v>
      </c>
      <c r="B122" s="26" t="s">
        <v>233</v>
      </c>
      <c r="C122" s="74"/>
      <c r="D122" s="28"/>
      <c r="E122" s="28">
        <f t="shared" si="4"/>
        <v>0</v>
      </c>
      <c r="F122" s="68"/>
      <c r="G122" s="68"/>
      <c r="H122" s="96">
        <f t="shared" si="3"/>
        <v>0</v>
      </c>
    </row>
    <row r="123" spans="1:8" x14ac:dyDescent="0.25">
      <c r="A123" s="26" t="s">
        <v>234</v>
      </c>
      <c r="B123" s="26" t="s">
        <v>235</v>
      </c>
      <c r="C123" s="74"/>
      <c r="D123" s="28"/>
      <c r="E123" s="28">
        <f t="shared" si="4"/>
        <v>0</v>
      </c>
      <c r="F123" s="68"/>
      <c r="G123" s="68"/>
      <c r="H123" s="96">
        <f t="shared" si="3"/>
        <v>0</v>
      </c>
    </row>
    <row r="124" spans="1:8" x14ac:dyDescent="0.25">
      <c r="A124" s="26" t="s">
        <v>236</v>
      </c>
      <c r="B124" s="26" t="s">
        <v>237</v>
      </c>
      <c r="C124" s="74">
        <v>1</v>
      </c>
      <c r="D124" s="28">
        <v>4500</v>
      </c>
      <c r="E124" s="28">
        <f t="shared" si="4"/>
        <v>4500</v>
      </c>
      <c r="F124" s="68"/>
      <c r="G124" s="68"/>
      <c r="H124" s="96">
        <f t="shared" si="3"/>
        <v>0</v>
      </c>
    </row>
    <row r="125" spans="1:8" x14ac:dyDescent="0.25">
      <c r="A125" s="26" t="s">
        <v>238</v>
      </c>
      <c r="B125" s="26" t="s">
        <v>239</v>
      </c>
      <c r="C125" s="74"/>
      <c r="D125" s="28"/>
      <c r="E125" s="28">
        <f t="shared" si="4"/>
        <v>0</v>
      </c>
      <c r="F125" s="68"/>
      <c r="G125" s="68"/>
      <c r="H125" s="96">
        <f t="shared" si="3"/>
        <v>0</v>
      </c>
    </row>
    <row r="126" spans="1:8" x14ac:dyDescent="0.25">
      <c r="A126" s="26" t="s">
        <v>240</v>
      </c>
      <c r="B126" s="26" t="s">
        <v>241</v>
      </c>
      <c r="C126" s="74">
        <v>2</v>
      </c>
      <c r="D126" s="28">
        <v>300</v>
      </c>
      <c r="E126" s="28">
        <f t="shared" si="4"/>
        <v>600</v>
      </c>
      <c r="F126" s="68"/>
      <c r="G126" s="68"/>
      <c r="H126" s="96">
        <f t="shared" si="3"/>
        <v>0</v>
      </c>
    </row>
    <row r="127" spans="1:8" x14ac:dyDescent="0.25">
      <c r="A127" s="26" t="s">
        <v>242</v>
      </c>
      <c r="B127" s="26" t="s">
        <v>243</v>
      </c>
      <c r="C127" s="74"/>
      <c r="D127" s="28"/>
      <c r="E127" s="28">
        <f t="shared" si="4"/>
        <v>0</v>
      </c>
      <c r="F127" s="68"/>
      <c r="G127" s="68"/>
      <c r="H127" s="96">
        <f t="shared" si="3"/>
        <v>0</v>
      </c>
    </row>
    <row r="128" spans="1:8" x14ac:dyDescent="0.25">
      <c r="A128" s="26" t="s">
        <v>244</v>
      </c>
      <c r="B128" s="26" t="s">
        <v>245</v>
      </c>
      <c r="C128" s="74"/>
      <c r="D128" s="28"/>
      <c r="E128" s="28">
        <f t="shared" si="4"/>
        <v>0</v>
      </c>
      <c r="F128" s="68"/>
      <c r="G128" s="68"/>
      <c r="H128" s="96">
        <f t="shared" si="3"/>
        <v>0</v>
      </c>
    </row>
    <row r="129" spans="1:10" x14ac:dyDescent="0.25">
      <c r="A129" s="26" t="s">
        <v>246</v>
      </c>
      <c r="B129" s="26" t="s">
        <v>247</v>
      </c>
      <c r="C129" s="74"/>
      <c r="D129" s="28"/>
      <c r="E129" s="28">
        <f t="shared" si="4"/>
        <v>0</v>
      </c>
      <c r="F129" s="68"/>
      <c r="G129" s="68"/>
      <c r="H129" s="96">
        <f t="shared" si="3"/>
        <v>0</v>
      </c>
    </row>
    <row r="130" spans="1:10" x14ac:dyDescent="0.25">
      <c r="A130" s="26" t="s">
        <v>248</v>
      </c>
      <c r="B130" s="26" t="s">
        <v>249</v>
      </c>
      <c r="C130" s="74"/>
      <c r="D130" s="28"/>
      <c r="E130" s="28">
        <f t="shared" si="4"/>
        <v>0</v>
      </c>
      <c r="F130" s="68"/>
      <c r="G130" s="68"/>
      <c r="H130" s="96">
        <f t="shared" si="3"/>
        <v>0</v>
      </c>
    </row>
    <row r="131" spans="1:10" x14ac:dyDescent="0.25">
      <c r="A131" s="26" t="s">
        <v>250</v>
      </c>
      <c r="B131" s="26" t="s">
        <v>251</v>
      </c>
      <c r="C131" s="74"/>
      <c r="D131" s="28"/>
      <c r="E131" s="28">
        <f t="shared" si="4"/>
        <v>0</v>
      </c>
      <c r="F131" s="68"/>
      <c r="G131" s="68"/>
      <c r="H131" s="96">
        <f t="shared" si="3"/>
        <v>0</v>
      </c>
    </row>
    <row r="132" spans="1:10" x14ac:dyDescent="0.25">
      <c r="A132" s="26" t="s">
        <v>252</v>
      </c>
      <c r="B132" s="26" t="s">
        <v>253</v>
      </c>
      <c r="C132" s="74"/>
      <c r="D132" s="28"/>
      <c r="E132" s="28">
        <f t="shared" si="4"/>
        <v>0</v>
      </c>
      <c r="F132" s="68"/>
      <c r="G132" s="68"/>
      <c r="H132" s="96">
        <f t="shared" si="3"/>
        <v>0</v>
      </c>
    </row>
    <row r="133" spans="1:10" x14ac:dyDescent="0.25">
      <c r="A133" s="26" t="s">
        <v>254</v>
      </c>
      <c r="B133" s="26" t="s">
        <v>382</v>
      </c>
      <c r="C133" s="74">
        <v>8</v>
      </c>
      <c r="D133" s="28">
        <v>400</v>
      </c>
      <c r="E133" s="28">
        <f t="shared" si="4"/>
        <v>3200</v>
      </c>
      <c r="F133" s="68"/>
      <c r="G133" s="68"/>
      <c r="H133" s="96">
        <f t="shared" si="3"/>
        <v>0</v>
      </c>
    </row>
    <row r="134" spans="1:10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26</v>
      </c>
      <c r="D134" s="37"/>
      <c r="E134" s="78">
        <f>E135+E136+E137+E138+E139+E140+E141+E142+E143+E144+E145+E146+E147+E148+E149+E150+E151</f>
        <v>203750</v>
      </c>
      <c r="F134" s="68"/>
      <c r="G134" s="68"/>
      <c r="H134" s="96">
        <f t="shared" si="3"/>
        <v>0</v>
      </c>
    </row>
    <row r="135" spans="1:10" x14ac:dyDescent="0.25">
      <c r="A135" s="26" t="s">
        <v>257</v>
      </c>
      <c r="B135" s="26" t="s">
        <v>258</v>
      </c>
      <c r="C135" s="74"/>
      <c r="D135" s="28"/>
      <c r="E135" s="28">
        <f t="shared" si="4"/>
        <v>0</v>
      </c>
      <c r="F135" s="68"/>
      <c r="G135" s="68"/>
      <c r="H135" s="96">
        <f t="shared" si="3"/>
        <v>0</v>
      </c>
    </row>
    <row r="136" spans="1:10" x14ac:dyDescent="0.25">
      <c r="A136" s="26" t="s">
        <v>259</v>
      </c>
      <c r="B136" s="26" t="s">
        <v>260</v>
      </c>
      <c r="C136" s="74">
        <v>4</v>
      </c>
      <c r="D136" s="28">
        <v>3500</v>
      </c>
      <c r="E136" s="28">
        <f t="shared" si="4"/>
        <v>14000</v>
      </c>
      <c r="F136" s="68">
        <v>4</v>
      </c>
      <c r="G136" s="68">
        <f>6249*2+5000*2</f>
        <v>22498</v>
      </c>
      <c r="H136" s="96">
        <f>G136</f>
        <v>22498</v>
      </c>
      <c r="I136" s="3">
        <v>4</v>
      </c>
      <c r="J136" s="3" t="s">
        <v>476</v>
      </c>
    </row>
    <row r="137" spans="1:10" x14ac:dyDescent="0.25">
      <c r="A137" s="26" t="s">
        <v>261</v>
      </c>
      <c r="B137" s="26" t="s">
        <v>262</v>
      </c>
      <c r="C137" s="74"/>
      <c r="D137" s="28"/>
      <c r="E137" s="28">
        <f t="shared" si="4"/>
        <v>0</v>
      </c>
      <c r="F137" s="68"/>
      <c r="G137" s="68"/>
      <c r="H137" s="96">
        <f t="shared" si="3"/>
        <v>0</v>
      </c>
    </row>
    <row r="138" spans="1:10" ht="31.5" x14ac:dyDescent="0.25">
      <c r="A138" s="26" t="s">
        <v>263</v>
      </c>
      <c r="B138" s="26" t="s">
        <v>264</v>
      </c>
      <c r="C138" s="74"/>
      <c r="D138" s="28"/>
      <c r="E138" s="28">
        <f t="shared" si="4"/>
        <v>0</v>
      </c>
      <c r="F138" s="68"/>
      <c r="G138" s="68"/>
      <c r="H138" s="96">
        <f t="shared" ref="H138:H188" si="5">F138*G138</f>
        <v>0</v>
      </c>
    </row>
    <row r="139" spans="1:10" x14ac:dyDescent="0.25">
      <c r="A139" s="26" t="s">
        <v>265</v>
      </c>
      <c r="B139" s="26" t="s">
        <v>266</v>
      </c>
      <c r="C139" s="74">
        <v>2</v>
      </c>
      <c r="D139" s="28">
        <v>2000</v>
      </c>
      <c r="E139" s="28">
        <f t="shared" ref="E139:E188" si="6">C139*D139</f>
        <v>4000</v>
      </c>
      <c r="F139" s="68"/>
      <c r="G139" s="68"/>
      <c r="H139" s="96">
        <f t="shared" si="5"/>
        <v>0</v>
      </c>
    </row>
    <row r="140" spans="1:10" x14ac:dyDescent="0.25">
      <c r="A140" s="26" t="s">
        <v>267</v>
      </c>
      <c r="B140" s="26" t="s">
        <v>268</v>
      </c>
      <c r="C140" s="74"/>
      <c r="D140" s="28"/>
      <c r="E140" s="28">
        <f t="shared" si="6"/>
        <v>0</v>
      </c>
      <c r="F140" s="68"/>
      <c r="G140" s="68"/>
      <c r="H140" s="96">
        <f t="shared" si="5"/>
        <v>0</v>
      </c>
    </row>
    <row r="141" spans="1:10" x14ac:dyDescent="0.25">
      <c r="A141" s="26" t="s">
        <v>269</v>
      </c>
      <c r="B141" s="26" t="s">
        <v>270</v>
      </c>
      <c r="C141" s="74"/>
      <c r="D141" s="28"/>
      <c r="E141" s="28">
        <f t="shared" si="6"/>
        <v>0</v>
      </c>
      <c r="F141" s="68"/>
      <c r="G141" s="68"/>
      <c r="H141" s="96">
        <f t="shared" si="5"/>
        <v>0</v>
      </c>
    </row>
    <row r="142" spans="1:10" x14ac:dyDescent="0.25">
      <c r="A142" s="26" t="s">
        <v>271</v>
      </c>
      <c r="B142" s="26" t="s">
        <v>272</v>
      </c>
      <c r="C142" s="74">
        <v>2</v>
      </c>
      <c r="D142" s="28">
        <v>500</v>
      </c>
      <c r="E142" s="28">
        <f t="shared" si="6"/>
        <v>1000</v>
      </c>
      <c r="F142" s="68"/>
      <c r="G142" s="68"/>
      <c r="H142" s="96">
        <f t="shared" si="5"/>
        <v>0</v>
      </c>
    </row>
    <row r="143" spans="1:10" x14ac:dyDescent="0.25">
      <c r="A143" s="26" t="s">
        <v>273</v>
      </c>
      <c r="B143" s="26" t="s">
        <v>274</v>
      </c>
      <c r="C143" s="74"/>
      <c r="D143" s="28"/>
      <c r="E143" s="28">
        <f t="shared" si="6"/>
        <v>0</v>
      </c>
      <c r="F143" s="68">
        <v>1</v>
      </c>
      <c r="G143" s="68">
        <v>5350</v>
      </c>
      <c r="H143" s="96">
        <f t="shared" si="5"/>
        <v>5350</v>
      </c>
    </row>
    <row r="144" spans="1:10" x14ac:dyDescent="0.25">
      <c r="A144" s="26" t="s">
        <v>275</v>
      </c>
      <c r="B144" s="26" t="s">
        <v>276</v>
      </c>
      <c r="C144" s="74">
        <v>3</v>
      </c>
      <c r="D144" s="28">
        <v>2500</v>
      </c>
      <c r="E144" s="28">
        <f t="shared" si="6"/>
        <v>7500</v>
      </c>
      <c r="F144" s="68"/>
      <c r="G144" s="68"/>
      <c r="H144" s="96">
        <f t="shared" si="5"/>
        <v>0</v>
      </c>
    </row>
    <row r="145" spans="1:8" x14ac:dyDescent="0.25">
      <c r="A145" s="26" t="s">
        <v>277</v>
      </c>
      <c r="B145" s="26" t="s">
        <v>278</v>
      </c>
      <c r="C145" s="74">
        <v>2</v>
      </c>
      <c r="D145" s="28">
        <v>3500</v>
      </c>
      <c r="E145" s="28">
        <f t="shared" si="6"/>
        <v>7000</v>
      </c>
      <c r="F145" s="68"/>
      <c r="G145" s="68"/>
      <c r="H145" s="96">
        <f t="shared" si="5"/>
        <v>0</v>
      </c>
    </row>
    <row r="146" spans="1:8" x14ac:dyDescent="0.25">
      <c r="A146" s="26" t="s">
        <v>279</v>
      </c>
      <c r="B146" s="26" t="s">
        <v>280</v>
      </c>
      <c r="C146" s="74">
        <v>5</v>
      </c>
      <c r="D146" s="28">
        <v>250</v>
      </c>
      <c r="E146" s="28">
        <f t="shared" si="6"/>
        <v>1250</v>
      </c>
      <c r="F146" s="68"/>
      <c r="G146" s="68"/>
      <c r="H146" s="96">
        <f t="shared" si="5"/>
        <v>0</v>
      </c>
    </row>
    <row r="147" spans="1:8" x14ac:dyDescent="0.25">
      <c r="A147" s="26" t="s">
        <v>281</v>
      </c>
      <c r="B147" s="26" t="s">
        <v>282</v>
      </c>
      <c r="C147" s="74">
        <v>2</v>
      </c>
      <c r="D147" s="28">
        <v>500</v>
      </c>
      <c r="E147" s="28">
        <f t="shared" si="6"/>
        <v>1000</v>
      </c>
      <c r="F147" s="68"/>
      <c r="G147" s="68"/>
      <c r="H147" s="96">
        <f t="shared" si="5"/>
        <v>0</v>
      </c>
    </row>
    <row r="148" spans="1:8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>
        <v>1</v>
      </c>
      <c r="G148" s="68">
        <v>65722</v>
      </c>
      <c r="H148" s="96">
        <f t="shared" si="5"/>
        <v>65722</v>
      </c>
    </row>
    <row r="149" spans="1:8" x14ac:dyDescent="0.25">
      <c r="A149" s="26" t="s">
        <v>285</v>
      </c>
      <c r="B149" s="26" t="s">
        <v>286</v>
      </c>
      <c r="C149" s="74"/>
      <c r="D149" s="28"/>
      <c r="E149" s="28">
        <f t="shared" si="6"/>
        <v>0</v>
      </c>
      <c r="F149" s="68"/>
      <c r="G149" s="68"/>
      <c r="H149" s="96">
        <f t="shared" si="5"/>
        <v>0</v>
      </c>
    </row>
    <row r="150" spans="1:8" ht="31.5" x14ac:dyDescent="0.25">
      <c r="A150" s="26" t="s">
        <v>287</v>
      </c>
      <c r="B150" s="26" t="s">
        <v>288</v>
      </c>
      <c r="C150" s="74">
        <v>2</v>
      </c>
      <c r="D150" s="28">
        <v>4000</v>
      </c>
      <c r="E150" s="28">
        <f t="shared" si="6"/>
        <v>8000</v>
      </c>
      <c r="F150" s="68"/>
      <c r="G150" s="68"/>
      <c r="H150" s="96">
        <f t="shared" si="5"/>
        <v>0</v>
      </c>
    </row>
    <row r="151" spans="1:8" x14ac:dyDescent="0.25">
      <c r="A151" s="26" t="s">
        <v>289</v>
      </c>
      <c r="B151" s="26" t="s">
        <v>81</v>
      </c>
      <c r="C151" s="74"/>
      <c r="D151" s="28"/>
      <c r="E151" s="28">
        <f t="shared" si="6"/>
        <v>0</v>
      </c>
      <c r="F151" s="68"/>
      <c r="G151" s="68"/>
      <c r="H151" s="96">
        <f t="shared" si="5"/>
        <v>0</v>
      </c>
    </row>
    <row r="152" spans="1:8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56</v>
      </c>
      <c r="D152" s="37"/>
      <c r="E152" s="78">
        <f>E153+E154+E155+E156+E157+E158+E159+E160+E161+E162+E163+E164+E165+E166+E167+E168+E169+E170+E171+E172+E173+E174+E175</f>
        <v>1400000</v>
      </c>
      <c r="F152" s="68"/>
      <c r="G152" s="68"/>
      <c r="H152" s="96">
        <f t="shared" si="5"/>
        <v>0</v>
      </c>
    </row>
    <row r="153" spans="1:8" x14ac:dyDescent="0.25">
      <c r="A153" s="26" t="s">
        <v>292</v>
      </c>
      <c r="B153" s="26" t="s">
        <v>293</v>
      </c>
      <c r="C153" s="74"/>
      <c r="D153" s="28"/>
      <c r="E153" s="28">
        <f t="shared" si="6"/>
        <v>0</v>
      </c>
      <c r="F153" s="68"/>
      <c r="G153" s="68"/>
      <c r="H153" s="96">
        <f t="shared" si="5"/>
        <v>0</v>
      </c>
    </row>
    <row r="154" spans="1:8" x14ac:dyDescent="0.25">
      <c r="A154" s="26" t="s">
        <v>294</v>
      </c>
      <c r="B154" s="26" t="s">
        <v>295</v>
      </c>
      <c r="C154" s="74"/>
      <c r="D154" s="28"/>
      <c r="E154" s="28">
        <f t="shared" si="6"/>
        <v>0</v>
      </c>
      <c r="F154" s="68"/>
      <c r="G154" s="68"/>
      <c r="H154" s="96">
        <f t="shared" si="5"/>
        <v>0</v>
      </c>
    </row>
    <row r="155" spans="1:8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8">
        <v>11</v>
      </c>
      <c r="G155" s="68">
        <v>3228</v>
      </c>
      <c r="H155" s="96">
        <f t="shared" si="5"/>
        <v>35508</v>
      </c>
    </row>
    <row r="156" spans="1:8" ht="31.5" x14ac:dyDescent="0.25">
      <c r="A156" s="26" t="s">
        <v>298</v>
      </c>
      <c r="B156" s="26" t="s">
        <v>299</v>
      </c>
      <c r="C156" s="74"/>
      <c r="D156" s="28"/>
      <c r="E156" s="28">
        <f t="shared" si="6"/>
        <v>0</v>
      </c>
      <c r="F156" s="68">
        <v>50</v>
      </c>
      <c r="G156" s="68">
        <v>2073</v>
      </c>
      <c r="H156" s="96">
        <f t="shared" si="5"/>
        <v>103650</v>
      </c>
    </row>
    <row r="157" spans="1:8" x14ac:dyDescent="0.25">
      <c r="A157" s="26" t="s">
        <v>300</v>
      </c>
      <c r="B157" s="26" t="s">
        <v>301</v>
      </c>
      <c r="C157" s="74"/>
      <c r="D157" s="28"/>
      <c r="E157" s="28">
        <f t="shared" si="6"/>
        <v>0</v>
      </c>
      <c r="F157" s="68"/>
      <c r="G157" s="68"/>
      <c r="H157" s="96">
        <f t="shared" si="5"/>
        <v>0</v>
      </c>
    </row>
    <row r="158" spans="1:8" x14ac:dyDescent="0.25">
      <c r="A158" s="26" t="s">
        <v>302</v>
      </c>
      <c r="B158" s="26" t="s">
        <v>303</v>
      </c>
      <c r="C158" s="74"/>
      <c r="D158" s="28"/>
      <c r="E158" s="28">
        <f t="shared" si="6"/>
        <v>0</v>
      </c>
      <c r="F158" s="68"/>
      <c r="G158" s="68"/>
      <c r="H158" s="96">
        <f t="shared" si="5"/>
        <v>0</v>
      </c>
    </row>
    <row r="159" spans="1:8" ht="31.5" x14ac:dyDescent="0.25">
      <c r="A159" s="26" t="s">
        <v>304</v>
      </c>
      <c r="B159" s="26" t="s">
        <v>305</v>
      </c>
      <c r="C159" s="74"/>
      <c r="D159" s="28"/>
      <c r="E159" s="28">
        <f t="shared" si="6"/>
        <v>0</v>
      </c>
      <c r="F159" s="68"/>
      <c r="G159" s="68"/>
      <c r="H159" s="96">
        <f t="shared" si="5"/>
        <v>0</v>
      </c>
    </row>
    <row r="160" spans="1:8" x14ac:dyDescent="0.25">
      <c r="A160" s="26" t="s">
        <v>306</v>
      </c>
      <c r="B160" s="26" t="s">
        <v>389</v>
      </c>
      <c r="C160" s="74"/>
      <c r="D160" s="28"/>
      <c r="E160" s="28">
        <f t="shared" si="6"/>
        <v>0</v>
      </c>
      <c r="F160" s="68"/>
      <c r="G160" s="68"/>
      <c r="H160" s="96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8"/>
      <c r="G161" s="68"/>
      <c r="H161" s="9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9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96">
        <f t="shared" si="5"/>
        <v>0</v>
      </c>
    </row>
    <row r="164" spans="1:8" x14ac:dyDescent="0.25">
      <c r="A164" s="26" t="s">
        <v>314</v>
      </c>
      <c r="B164" s="26" t="s">
        <v>315</v>
      </c>
      <c r="C164" s="74"/>
      <c r="D164" s="28"/>
      <c r="E164" s="28">
        <f t="shared" si="6"/>
        <v>0</v>
      </c>
      <c r="F164" s="68"/>
      <c r="G164" s="68"/>
      <c r="H164" s="9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/>
      <c r="D165" s="28"/>
      <c r="E165" s="28">
        <f t="shared" si="6"/>
        <v>0</v>
      </c>
      <c r="F165" s="68"/>
      <c r="G165" s="68"/>
      <c r="H165" s="96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28">
        <f t="shared" si="6"/>
        <v>480000</v>
      </c>
      <c r="F166" s="68"/>
      <c r="G166" s="68"/>
      <c r="H166" s="96">
        <f t="shared" si="5"/>
        <v>0</v>
      </c>
    </row>
    <row r="167" spans="1:8" x14ac:dyDescent="0.25">
      <c r="A167" s="26" t="s">
        <v>318</v>
      </c>
      <c r="B167" s="26" t="s">
        <v>319</v>
      </c>
      <c r="C167" s="74"/>
      <c r="D167" s="28"/>
      <c r="E167" s="28">
        <f t="shared" si="6"/>
        <v>0</v>
      </c>
      <c r="F167" s="68"/>
      <c r="G167" s="68"/>
      <c r="H167" s="96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28"/>
      <c r="E168" s="28">
        <f t="shared" si="6"/>
        <v>0</v>
      </c>
      <c r="F168" s="68"/>
      <c r="G168" s="68"/>
      <c r="H168" s="96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28"/>
      <c r="E169" s="28">
        <f t="shared" si="6"/>
        <v>0</v>
      </c>
      <c r="F169" s="68"/>
      <c r="G169" s="68"/>
      <c r="H169" s="96">
        <f t="shared" si="5"/>
        <v>0</v>
      </c>
    </row>
    <row r="170" spans="1:8" x14ac:dyDescent="0.25">
      <c r="A170" s="26" t="s">
        <v>324</v>
      </c>
      <c r="B170" s="26" t="s">
        <v>390</v>
      </c>
      <c r="C170" s="74"/>
      <c r="D170" s="28"/>
      <c r="E170" s="28">
        <f t="shared" si="6"/>
        <v>0</v>
      </c>
      <c r="F170" s="68"/>
      <c r="G170" s="68"/>
      <c r="H170" s="96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4"/>
      <c r="D171" s="28"/>
      <c r="E171" s="28">
        <f t="shared" si="6"/>
        <v>0</v>
      </c>
      <c r="F171" s="68"/>
      <c r="G171" s="68"/>
      <c r="H171" s="9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28"/>
      <c r="E172" s="28">
        <f t="shared" si="6"/>
        <v>0</v>
      </c>
      <c r="F172" s="68"/>
      <c r="G172" s="68"/>
      <c r="H172" s="96">
        <f t="shared" si="5"/>
        <v>0</v>
      </c>
    </row>
    <row r="173" spans="1:8" x14ac:dyDescent="0.25">
      <c r="A173" s="26" t="s">
        <v>328</v>
      </c>
      <c r="B173" s="26" t="s">
        <v>295</v>
      </c>
      <c r="C173" s="74"/>
      <c r="D173" s="28"/>
      <c r="E173" s="28">
        <f t="shared" si="6"/>
        <v>0</v>
      </c>
      <c r="F173" s="68"/>
      <c r="G173" s="68"/>
      <c r="H173" s="96">
        <f t="shared" si="5"/>
        <v>0</v>
      </c>
    </row>
    <row r="174" spans="1:8" x14ac:dyDescent="0.25">
      <c r="A174" s="26" t="s">
        <v>329</v>
      </c>
      <c r="B174" s="26" t="s">
        <v>297</v>
      </c>
      <c r="C174" s="74"/>
      <c r="D174" s="28"/>
      <c r="E174" s="28">
        <f t="shared" si="6"/>
        <v>0</v>
      </c>
      <c r="F174" s="68"/>
      <c r="G174" s="68"/>
      <c r="H174" s="96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/>
      <c r="D175" s="28"/>
      <c r="E175" s="28">
        <f t="shared" si="6"/>
        <v>0</v>
      </c>
      <c r="F175" s="68"/>
      <c r="G175" s="68"/>
      <c r="H175" s="96">
        <f t="shared" si="5"/>
        <v>0</v>
      </c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</row>
    <row r="177" spans="1:177" x14ac:dyDescent="0.25">
      <c r="A177" s="26" t="s">
        <v>333</v>
      </c>
      <c r="B177" s="26" t="s">
        <v>334</v>
      </c>
      <c r="C177" s="74"/>
      <c r="D177" s="28"/>
      <c r="E177" s="28">
        <f t="shared" si="6"/>
        <v>0</v>
      </c>
      <c r="F177" s="68"/>
      <c r="G177" s="68"/>
      <c r="H177" s="96">
        <f t="shared" si="5"/>
        <v>0</v>
      </c>
    </row>
    <row r="178" spans="1:177" x14ac:dyDescent="0.25">
      <c r="A178" s="26" t="s">
        <v>335</v>
      </c>
      <c r="B178" s="26" t="s">
        <v>336</v>
      </c>
      <c r="C178" s="74"/>
      <c r="D178" s="28"/>
      <c r="E178" s="28">
        <f t="shared" si="6"/>
        <v>0</v>
      </c>
      <c r="F178" s="68"/>
      <c r="G178" s="68"/>
      <c r="H178" s="96">
        <f t="shared" si="5"/>
        <v>0</v>
      </c>
    </row>
    <row r="179" spans="1:177" x14ac:dyDescent="0.25">
      <c r="A179" s="26" t="s">
        <v>337</v>
      </c>
      <c r="B179" s="26" t="s">
        <v>338</v>
      </c>
      <c r="C179" s="74"/>
      <c r="D179" s="28"/>
      <c r="E179" s="28">
        <f t="shared" si="6"/>
        <v>0</v>
      </c>
      <c r="F179" s="68"/>
      <c r="G179" s="68"/>
      <c r="H179" s="96">
        <f t="shared" si="5"/>
        <v>0</v>
      </c>
    </row>
    <row r="180" spans="1:177" ht="31.5" x14ac:dyDescent="0.25">
      <c r="A180" s="26" t="s">
        <v>339</v>
      </c>
      <c r="B180" s="26" t="s">
        <v>396</v>
      </c>
      <c r="C180" s="74"/>
      <c r="D180" s="28"/>
      <c r="E180" s="28">
        <f t="shared" si="6"/>
        <v>0</v>
      </c>
      <c r="F180" s="68"/>
      <c r="G180" s="68"/>
      <c r="H180" s="96">
        <f t="shared" si="5"/>
        <v>0</v>
      </c>
    </row>
    <row r="181" spans="1:177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96">
        <f t="shared" si="5"/>
        <v>0</v>
      </c>
    </row>
    <row r="182" spans="1:177" x14ac:dyDescent="0.25">
      <c r="A182" s="26" t="s">
        <v>343</v>
      </c>
      <c r="B182" s="26" t="s">
        <v>344</v>
      </c>
      <c r="C182" s="74"/>
      <c r="D182" s="28"/>
      <c r="E182" s="28">
        <f t="shared" si="6"/>
        <v>0</v>
      </c>
      <c r="F182" s="68"/>
      <c r="G182" s="68"/>
      <c r="H182" s="96">
        <f t="shared" si="5"/>
        <v>0</v>
      </c>
    </row>
    <row r="183" spans="1:177" x14ac:dyDescent="0.25">
      <c r="A183" s="26" t="s">
        <v>345</v>
      </c>
      <c r="B183" s="26" t="s">
        <v>346</v>
      </c>
      <c r="C183" s="74"/>
      <c r="D183" s="28"/>
      <c r="E183" s="28">
        <f t="shared" si="6"/>
        <v>0</v>
      </c>
      <c r="F183" s="68"/>
      <c r="G183" s="68"/>
      <c r="H183" s="96">
        <f t="shared" si="5"/>
        <v>0</v>
      </c>
    </row>
    <row r="184" spans="1:177" x14ac:dyDescent="0.25">
      <c r="A184" s="26" t="s">
        <v>347</v>
      </c>
      <c r="B184" s="30" t="s">
        <v>397</v>
      </c>
      <c r="C184" s="74"/>
      <c r="D184" s="28"/>
      <c r="E184" s="28">
        <f t="shared" si="6"/>
        <v>0</v>
      </c>
      <c r="F184" s="68"/>
      <c r="G184" s="68"/>
      <c r="H184" s="96">
        <f t="shared" si="5"/>
        <v>0</v>
      </c>
    </row>
    <row r="185" spans="1:177" x14ac:dyDescent="0.25">
      <c r="A185" s="26" t="s">
        <v>348</v>
      </c>
      <c r="B185" s="26" t="s">
        <v>349</v>
      </c>
      <c r="C185" s="74"/>
      <c r="D185" s="28"/>
      <c r="E185" s="28">
        <f t="shared" si="6"/>
        <v>0</v>
      </c>
      <c r="F185" s="68"/>
      <c r="G185" s="68"/>
      <c r="H185" s="96">
        <f t="shared" si="5"/>
        <v>0</v>
      </c>
    </row>
    <row r="186" spans="1:177" ht="31.5" x14ac:dyDescent="0.25">
      <c r="A186" s="26" t="s">
        <v>350</v>
      </c>
      <c r="B186" s="26" t="s">
        <v>351</v>
      </c>
      <c r="C186" s="74"/>
      <c r="D186" s="28"/>
      <c r="E186" s="28">
        <f t="shared" si="6"/>
        <v>0</v>
      </c>
      <c r="F186" s="68"/>
      <c r="G186" s="68"/>
      <c r="H186" s="96">
        <f t="shared" si="5"/>
        <v>0</v>
      </c>
    </row>
    <row r="187" spans="1:177" ht="75" x14ac:dyDescent="0.25">
      <c r="A187" s="26">
        <v>1660102002</v>
      </c>
      <c r="B187" s="31" t="s">
        <v>400</v>
      </c>
      <c r="C187" s="74"/>
      <c r="D187" s="28"/>
      <c r="E187" s="28">
        <f t="shared" si="6"/>
        <v>0</v>
      </c>
      <c r="F187" s="68"/>
      <c r="G187" s="91"/>
      <c r="H187" s="96">
        <f t="shared" si="5"/>
        <v>0</v>
      </c>
    </row>
    <row r="188" spans="1:177" ht="56.25" x14ac:dyDescent="0.25">
      <c r="A188" s="26">
        <v>1660102003</v>
      </c>
      <c r="B188" s="31" t="s">
        <v>399</v>
      </c>
      <c r="C188" s="74"/>
      <c r="D188" s="28"/>
      <c r="E188" s="28">
        <f t="shared" si="6"/>
        <v>0</v>
      </c>
      <c r="F188" s="68"/>
      <c r="G188" s="91"/>
      <c r="H188" s="96">
        <f t="shared" si="5"/>
        <v>0</v>
      </c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 s="12"/>
      <c r="DH188" s="12"/>
      <c r="DI188" s="12"/>
      <c r="DJ188" s="12"/>
      <c r="DK188" s="12"/>
      <c r="DL188" s="12"/>
      <c r="DM188" s="12"/>
      <c r="DN188" s="12"/>
      <c r="DO188" s="12"/>
      <c r="DP188" s="12"/>
      <c r="DQ188" s="12"/>
      <c r="DR188" s="12"/>
      <c r="DS188" s="12"/>
      <c r="DT188" s="12"/>
      <c r="DU188" s="12"/>
      <c r="DV188" s="12"/>
      <c r="DW188" s="12"/>
      <c r="DX188" s="12"/>
      <c r="DY188" s="12"/>
      <c r="DZ188" s="12"/>
      <c r="EA188" s="12"/>
      <c r="EB188" s="12"/>
      <c r="EC188" s="12"/>
      <c r="ED188" s="12"/>
      <c r="EE188" s="12"/>
      <c r="EF188" s="12"/>
      <c r="EG188" s="12"/>
      <c r="EH188" s="12"/>
      <c r="EI188" s="12"/>
      <c r="EJ188" s="12"/>
      <c r="EK188" s="12"/>
      <c r="EL188" s="12"/>
      <c r="EM188" s="12"/>
      <c r="EN188" s="12"/>
      <c r="EO188" s="12"/>
      <c r="EP188" s="12"/>
      <c r="EQ188" s="12"/>
      <c r="ER188" s="12"/>
      <c r="ES188" s="12"/>
      <c r="ET188" s="12"/>
      <c r="EU188" s="12"/>
      <c r="EV188" s="12"/>
      <c r="EW188" s="12"/>
      <c r="EX188" s="12"/>
      <c r="EY188" s="12"/>
      <c r="EZ188" s="12"/>
      <c r="FA188" s="12"/>
      <c r="FB188" s="12"/>
      <c r="FC188" s="12"/>
      <c r="FD188" s="12"/>
      <c r="FE188" s="12"/>
      <c r="FF188" s="12"/>
      <c r="FG188" s="12"/>
      <c r="FH188" s="12"/>
      <c r="FI188" s="12"/>
      <c r="FJ188" s="12"/>
      <c r="FK188" s="12"/>
      <c r="FL188" s="12"/>
      <c r="FM188" s="12"/>
      <c r="FN188" s="12"/>
      <c r="FO188" s="12"/>
      <c r="FP188" s="12"/>
      <c r="FQ188" s="12"/>
      <c r="FR188" s="12"/>
      <c r="FS188" s="12"/>
      <c r="FT188" s="12"/>
      <c r="FU188" s="12"/>
    </row>
    <row r="189" spans="1:177" s="23" customFormat="1" x14ac:dyDescent="0.25">
      <c r="A189" s="41" t="s">
        <v>350</v>
      </c>
      <c r="B189" s="41" t="s">
        <v>401</v>
      </c>
      <c r="C189" s="89">
        <f>C9+C19+C20+C52+C76+C83+C89+C113+C134+C152+C176</f>
        <v>416</v>
      </c>
      <c r="D189" s="90"/>
      <c r="E189" s="89">
        <f>E9+E19+E20+E52+E76+E83+E89+E113+E134+E152+E176</f>
        <v>2958950</v>
      </c>
      <c r="F189" s="66">
        <f>SUM(F9:F188)</f>
        <v>112</v>
      </c>
      <c r="G189" s="66"/>
      <c r="H189" s="66">
        <f>SUM(H9:H188)</f>
        <v>385210</v>
      </c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 s="12"/>
      <c r="DH189" s="12"/>
      <c r="DI189" s="12"/>
      <c r="DJ189" s="12"/>
      <c r="DK189" s="12"/>
      <c r="DL189" s="12"/>
      <c r="DM189" s="12"/>
      <c r="DN189" s="12"/>
      <c r="DO189" s="12"/>
      <c r="DP189" s="12"/>
      <c r="DQ189" s="12"/>
      <c r="DR189" s="12"/>
      <c r="DS189" s="12"/>
      <c r="DT189" s="12"/>
      <c r="DU189" s="12"/>
      <c r="DV189" s="12"/>
      <c r="DW189" s="12"/>
      <c r="DX189" s="12"/>
      <c r="DY189" s="12"/>
      <c r="DZ189" s="12"/>
      <c r="EA189" s="12"/>
      <c r="EB189" s="12"/>
      <c r="EC189" s="12"/>
      <c r="ED189" s="12"/>
      <c r="EE189" s="12"/>
      <c r="EF189" s="12"/>
      <c r="EG189" s="12"/>
      <c r="EH189" s="12"/>
      <c r="EI189" s="12"/>
      <c r="EJ189" s="12"/>
      <c r="EK189" s="12"/>
      <c r="EL189" s="12"/>
      <c r="EM189" s="12"/>
      <c r="EN189" s="12"/>
      <c r="EO189" s="12"/>
      <c r="EP189" s="12"/>
      <c r="EQ189" s="12"/>
      <c r="ER189" s="12"/>
      <c r="ES189" s="12"/>
      <c r="ET189" s="12"/>
      <c r="EU189" s="12"/>
      <c r="EV189" s="12"/>
      <c r="EW189" s="12"/>
      <c r="EX189" s="12"/>
      <c r="EY189" s="12"/>
      <c r="EZ189" s="12"/>
      <c r="FA189" s="12"/>
      <c r="FB189" s="12"/>
      <c r="FC189" s="12"/>
      <c r="FD189" s="12"/>
      <c r="FE189" s="12"/>
      <c r="FF189" s="12"/>
      <c r="FG189" s="12"/>
      <c r="FH189" s="12"/>
      <c r="FI189" s="12"/>
      <c r="FJ189" s="12"/>
      <c r="FK189" s="12"/>
      <c r="FL189" s="12"/>
      <c r="FM189" s="12"/>
      <c r="FN189" s="12"/>
      <c r="FO189" s="12"/>
      <c r="FP189" s="12"/>
      <c r="FQ189" s="12"/>
      <c r="FR189" s="12"/>
      <c r="FS189" s="12"/>
      <c r="FT189" s="12"/>
      <c r="FU189" s="12"/>
    </row>
    <row r="190" spans="1:177" x14ac:dyDescent="0.25">
      <c r="B190" s="11"/>
    </row>
    <row r="194" spans="1:11" x14ac:dyDescent="0.25">
      <c r="A194" s="25" t="s">
        <v>5558</v>
      </c>
    </row>
    <row r="196" spans="1:11" ht="45" x14ac:dyDescent="0.25">
      <c r="A196" s="303" t="s">
        <v>1706</v>
      </c>
      <c r="B196" s="303" t="s">
        <v>605</v>
      </c>
      <c r="C196" s="303" t="s">
        <v>606</v>
      </c>
      <c r="D196" s="303" t="s">
        <v>5621</v>
      </c>
      <c r="E196" s="304" t="s">
        <v>5653</v>
      </c>
      <c r="F196" s="304" t="s">
        <v>5654</v>
      </c>
      <c r="G196" s="304" t="s">
        <v>2592</v>
      </c>
      <c r="H196" s="304" t="s">
        <v>2593</v>
      </c>
      <c r="I196" s="303" t="s">
        <v>599</v>
      </c>
      <c r="J196" s="305" t="s">
        <v>5617</v>
      </c>
      <c r="K196" s="306">
        <v>99700000</v>
      </c>
    </row>
    <row r="197" spans="1:11" ht="56.25" x14ac:dyDescent="0.25">
      <c r="A197" s="303" t="s">
        <v>2107</v>
      </c>
      <c r="B197" s="303" t="s">
        <v>2415</v>
      </c>
      <c r="C197" s="303" t="s">
        <v>2416</v>
      </c>
      <c r="D197" s="303" t="s">
        <v>2469</v>
      </c>
      <c r="E197" s="304" t="s">
        <v>2590</v>
      </c>
      <c r="F197" s="304" t="s">
        <v>2591</v>
      </c>
      <c r="G197" s="304" t="s">
        <v>2592</v>
      </c>
      <c r="H197" s="304" t="s">
        <v>2593</v>
      </c>
      <c r="I197" s="303" t="s">
        <v>599</v>
      </c>
      <c r="J197" s="305" t="s">
        <v>2248</v>
      </c>
      <c r="K197" s="306">
        <v>3228024</v>
      </c>
    </row>
    <row r="198" spans="1:11" ht="56.25" x14ac:dyDescent="0.25">
      <c r="A198" s="303" t="s">
        <v>2109</v>
      </c>
      <c r="B198" s="303" t="s">
        <v>2415</v>
      </c>
      <c r="C198" s="303" t="s">
        <v>2416</v>
      </c>
      <c r="D198" s="303" t="s">
        <v>2469</v>
      </c>
      <c r="E198" s="304" t="s">
        <v>2595</v>
      </c>
      <c r="F198" s="304" t="s">
        <v>2591</v>
      </c>
      <c r="G198" s="304" t="s">
        <v>2592</v>
      </c>
      <c r="H198" s="304" t="s">
        <v>2593</v>
      </c>
      <c r="I198" s="303" t="s">
        <v>599</v>
      </c>
      <c r="J198" s="305" t="s">
        <v>2248</v>
      </c>
      <c r="K198" s="306">
        <v>3228024</v>
      </c>
    </row>
    <row r="199" spans="1:11" ht="56.25" x14ac:dyDescent="0.25">
      <c r="A199" s="303" t="s">
        <v>2111</v>
      </c>
      <c r="B199" s="303" t="s">
        <v>2415</v>
      </c>
      <c r="C199" s="303" t="s">
        <v>2416</v>
      </c>
      <c r="D199" s="303" t="s">
        <v>2469</v>
      </c>
      <c r="E199" s="304" t="s">
        <v>2597</v>
      </c>
      <c r="F199" s="304" t="s">
        <v>2591</v>
      </c>
      <c r="G199" s="304" t="s">
        <v>2592</v>
      </c>
      <c r="H199" s="304" t="s">
        <v>2593</v>
      </c>
      <c r="I199" s="303" t="s">
        <v>599</v>
      </c>
      <c r="J199" s="305" t="s">
        <v>2248</v>
      </c>
      <c r="K199" s="306">
        <v>3228024</v>
      </c>
    </row>
    <row r="200" spans="1:11" ht="56.25" x14ac:dyDescent="0.25">
      <c r="A200" s="303" t="s">
        <v>2113</v>
      </c>
      <c r="B200" s="303" t="s">
        <v>2415</v>
      </c>
      <c r="C200" s="303" t="s">
        <v>2416</v>
      </c>
      <c r="D200" s="303" t="s">
        <v>2469</v>
      </c>
      <c r="E200" s="304" t="s">
        <v>2599</v>
      </c>
      <c r="F200" s="304" t="s">
        <v>2591</v>
      </c>
      <c r="G200" s="304" t="s">
        <v>2592</v>
      </c>
      <c r="H200" s="304" t="s">
        <v>2593</v>
      </c>
      <c r="I200" s="303" t="s">
        <v>599</v>
      </c>
      <c r="J200" s="305" t="s">
        <v>2248</v>
      </c>
      <c r="K200" s="306">
        <v>3228024</v>
      </c>
    </row>
    <row r="201" spans="1:11" ht="56.25" x14ac:dyDescent="0.25">
      <c r="A201" s="303" t="s">
        <v>2115</v>
      </c>
      <c r="B201" s="303" t="s">
        <v>2415</v>
      </c>
      <c r="C201" s="303" t="s">
        <v>2416</v>
      </c>
      <c r="D201" s="303" t="s">
        <v>2469</v>
      </c>
      <c r="E201" s="304" t="s">
        <v>2601</v>
      </c>
      <c r="F201" s="304" t="s">
        <v>2591</v>
      </c>
      <c r="G201" s="304" t="s">
        <v>2592</v>
      </c>
      <c r="H201" s="304" t="s">
        <v>2593</v>
      </c>
      <c r="I201" s="303" t="s">
        <v>599</v>
      </c>
      <c r="J201" s="305" t="s">
        <v>2248</v>
      </c>
      <c r="K201" s="306">
        <v>3228024</v>
      </c>
    </row>
    <row r="202" spans="1:11" ht="56.25" x14ac:dyDescent="0.25">
      <c r="A202" s="303" t="s">
        <v>2117</v>
      </c>
      <c r="B202" s="303" t="s">
        <v>2415</v>
      </c>
      <c r="C202" s="303" t="s">
        <v>2416</v>
      </c>
      <c r="D202" s="303" t="s">
        <v>2469</v>
      </c>
      <c r="E202" s="304" t="s">
        <v>2603</v>
      </c>
      <c r="F202" s="304" t="s">
        <v>2591</v>
      </c>
      <c r="G202" s="304" t="s">
        <v>2592</v>
      </c>
      <c r="H202" s="304" t="s">
        <v>2593</v>
      </c>
      <c r="I202" s="303" t="s">
        <v>599</v>
      </c>
      <c r="J202" s="305" t="s">
        <v>2248</v>
      </c>
      <c r="K202" s="306">
        <v>3228024</v>
      </c>
    </row>
    <row r="203" spans="1:11" ht="56.25" x14ac:dyDescent="0.25">
      <c r="A203" s="303" t="s">
        <v>2118</v>
      </c>
      <c r="B203" s="303" t="s">
        <v>2415</v>
      </c>
      <c r="C203" s="303" t="s">
        <v>2416</v>
      </c>
      <c r="D203" s="303" t="s">
        <v>2469</v>
      </c>
      <c r="E203" s="304" t="s">
        <v>2605</v>
      </c>
      <c r="F203" s="304" t="s">
        <v>2591</v>
      </c>
      <c r="G203" s="304" t="s">
        <v>2592</v>
      </c>
      <c r="H203" s="304" t="s">
        <v>2593</v>
      </c>
      <c r="I203" s="303" t="s">
        <v>599</v>
      </c>
      <c r="J203" s="305" t="s">
        <v>2248</v>
      </c>
      <c r="K203" s="306">
        <v>3228024</v>
      </c>
    </row>
    <row r="204" spans="1:11" ht="56.25" x14ac:dyDescent="0.25">
      <c r="A204" s="303" t="s">
        <v>2122</v>
      </c>
      <c r="B204" s="303" t="s">
        <v>2415</v>
      </c>
      <c r="C204" s="303" t="s">
        <v>2416</v>
      </c>
      <c r="D204" s="303" t="s">
        <v>2469</v>
      </c>
      <c r="E204" s="304" t="s">
        <v>2607</v>
      </c>
      <c r="F204" s="304" t="s">
        <v>2591</v>
      </c>
      <c r="G204" s="304" t="s">
        <v>2592</v>
      </c>
      <c r="H204" s="304" t="s">
        <v>2593</v>
      </c>
      <c r="I204" s="303" t="s">
        <v>599</v>
      </c>
      <c r="J204" s="305" t="s">
        <v>2248</v>
      </c>
      <c r="K204" s="306">
        <v>3228024</v>
      </c>
    </row>
    <row r="205" spans="1:11" ht="56.25" x14ac:dyDescent="0.25">
      <c r="A205" s="303" t="s">
        <v>2124</v>
      </c>
      <c r="B205" s="303" t="s">
        <v>2415</v>
      </c>
      <c r="C205" s="303" t="s">
        <v>2416</v>
      </c>
      <c r="D205" s="303" t="s">
        <v>2469</v>
      </c>
      <c r="E205" s="304" t="s">
        <v>2609</v>
      </c>
      <c r="F205" s="304" t="s">
        <v>2591</v>
      </c>
      <c r="G205" s="304" t="s">
        <v>2592</v>
      </c>
      <c r="H205" s="304" t="s">
        <v>2593</v>
      </c>
      <c r="I205" s="303" t="s">
        <v>599</v>
      </c>
      <c r="J205" s="305" t="s">
        <v>2248</v>
      </c>
      <c r="K205" s="306">
        <v>3228024</v>
      </c>
    </row>
    <row r="206" spans="1:11" ht="56.25" x14ac:dyDescent="0.25">
      <c r="A206" s="303" t="s">
        <v>4543</v>
      </c>
      <c r="B206" s="303" t="s">
        <v>2415</v>
      </c>
      <c r="C206" s="303" t="s">
        <v>2416</v>
      </c>
      <c r="D206" s="303" t="s">
        <v>2646</v>
      </c>
      <c r="E206" s="304" t="s">
        <v>4957</v>
      </c>
      <c r="F206" s="304" t="s">
        <v>4958</v>
      </c>
      <c r="G206" s="304" t="s">
        <v>2592</v>
      </c>
      <c r="H206" s="304" t="s">
        <v>2593</v>
      </c>
      <c r="I206" s="303" t="s">
        <v>599</v>
      </c>
      <c r="J206" s="305" t="s">
        <v>4959</v>
      </c>
      <c r="K206" s="306">
        <v>2072919</v>
      </c>
    </row>
    <row r="207" spans="1:11" ht="56.25" x14ac:dyDescent="0.25">
      <c r="A207" s="303" t="s">
        <v>4545</v>
      </c>
      <c r="B207" s="303" t="s">
        <v>2415</v>
      </c>
      <c r="C207" s="303" t="s">
        <v>2416</v>
      </c>
      <c r="D207" s="303" t="s">
        <v>2646</v>
      </c>
      <c r="E207" s="304" t="s">
        <v>4962</v>
      </c>
      <c r="F207" s="304" t="s">
        <v>4958</v>
      </c>
      <c r="G207" s="304" t="s">
        <v>2592</v>
      </c>
      <c r="H207" s="304" t="s">
        <v>2593</v>
      </c>
      <c r="I207" s="303" t="s">
        <v>599</v>
      </c>
      <c r="J207" s="305" t="s">
        <v>4959</v>
      </c>
      <c r="K207" s="306">
        <v>2072919</v>
      </c>
    </row>
    <row r="208" spans="1:11" ht="56.25" x14ac:dyDescent="0.25">
      <c r="A208" s="303" t="s">
        <v>4547</v>
      </c>
      <c r="B208" s="303" t="s">
        <v>2415</v>
      </c>
      <c r="C208" s="303" t="s">
        <v>2416</v>
      </c>
      <c r="D208" s="303" t="s">
        <v>2646</v>
      </c>
      <c r="E208" s="304" t="s">
        <v>4964</v>
      </c>
      <c r="F208" s="304" t="s">
        <v>4958</v>
      </c>
      <c r="G208" s="304" t="s">
        <v>2592</v>
      </c>
      <c r="H208" s="304" t="s">
        <v>2593</v>
      </c>
      <c r="I208" s="303" t="s">
        <v>599</v>
      </c>
      <c r="J208" s="305" t="s">
        <v>4959</v>
      </c>
      <c r="K208" s="306">
        <v>2072919</v>
      </c>
    </row>
    <row r="209" spans="1:11" ht="56.25" x14ac:dyDescent="0.25">
      <c r="A209" s="303" t="s">
        <v>4549</v>
      </c>
      <c r="B209" s="303" t="s">
        <v>2415</v>
      </c>
      <c r="C209" s="303" t="s">
        <v>2416</v>
      </c>
      <c r="D209" s="303" t="s">
        <v>2646</v>
      </c>
      <c r="E209" s="304" t="s">
        <v>4966</v>
      </c>
      <c r="F209" s="304" t="s">
        <v>4958</v>
      </c>
      <c r="G209" s="304" t="s">
        <v>2592</v>
      </c>
      <c r="H209" s="304" t="s">
        <v>2593</v>
      </c>
      <c r="I209" s="303" t="s">
        <v>599</v>
      </c>
      <c r="J209" s="305" t="s">
        <v>4959</v>
      </c>
      <c r="K209" s="306">
        <v>2072919</v>
      </c>
    </row>
    <row r="210" spans="1:11" ht="56.25" x14ac:dyDescent="0.25">
      <c r="A210" s="303" t="s">
        <v>4551</v>
      </c>
      <c r="B210" s="303" t="s">
        <v>2415</v>
      </c>
      <c r="C210" s="303" t="s">
        <v>2416</v>
      </c>
      <c r="D210" s="303" t="s">
        <v>2646</v>
      </c>
      <c r="E210" s="304" t="s">
        <v>4968</v>
      </c>
      <c r="F210" s="304" t="s">
        <v>4958</v>
      </c>
      <c r="G210" s="304" t="s">
        <v>2592</v>
      </c>
      <c r="H210" s="304" t="s">
        <v>2593</v>
      </c>
      <c r="I210" s="303" t="s">
        <v>599</v>
      </c>
      <c r="J210" s="305" t="s">
        <v>4959</v>
      </c>
      <c r="K210" s="306">
        <v>2072919</v>
      </c>
    </row>
    <row r="211" spans="1:11" ht="56.25" x14ac:dyDescent="0.25">
      <c r="A211" s="303" t="s">
        <v>4553</v>
      </c>
      <c r="B211" s="303" t="s">
        <v>2415</v>
      </c>
      <c r="C211" s="303" t="s">
        <v>2416</v>
      </c>
      <c r="D211" s="303" t="s">
        <v>2646</v>
      </c>
      <c r="E211" s="304" t="s">
        <v>4970</v>
      </c>
      <c r="F211" s="304" t="s">
        <v>4958</v>
      </c>
      <c r="G211" s="304" t="s">
        <v>2592</v>
      </c>
      <c r="H211" s="304" t="s">
        <v>2593</v>
      </c>
      <c r="I211" s="303" t="s">
        <v>599</v>
      </c>
      <c r="J211" s="305" t="s">
        <v>4959</v>
      </c>
      <c r="K211" s="306">
        <v>2072919</v>
      </c>
    </row>
    <row r="212" spans="1:11" ht="56.25" x14ac:dyDescent="0.25">
      <c r="A212" s="303" t="s">
        <v>4555</v>
      </c>
      <c r="B212" s="303" t="s">
        <v>2415</v>
      </c>
      <c r="C212" s="303" t="s">
        <v>2416</v>
      </c>
      <c r="D212" s="303" t="s">
        <v>2646</v>
      </c>
      <c r="E212" s="304" t="s">
        <v>4972</v>
      </c>
      <c r="F212" s="304" t="s">
        <v>4958</v>
      </c>
      <c r="G212" s="304" t="s">
        <v>2592</v>
      </c>
      <c r="H212" s="304" t="s">
        <v>2593</v>
      </c>
      <c r="I212" s="303" t="s">
        <v>599</v>
      </c>
      <c r="J212" s="305" t="s">
        <v>4959</v>
      </c>
      <c r="K212" s="306">
        <v>2072919</v>
      </c>
    </row>
    <row r="213" spans="1:11" ht="56.25" x14ac:dyDescent="0.25">
      <c r="A213" s="303" t="s">
        <v>4557</v>
      </c>
      <c r="B213" s="303" t="s">
        <v>2415</v>
      </c>
      <c r="C213" s="303" t="s">
        <v>2416</v>
      </c>
      <c r="D213" s="303" t="s">
        <v>2646</v>
      </c>
      <c r="E213" s="304" t="s">
        <v>4974</v>
      </c>
      <c r="F213" s="304" t="s">
        <v>4958</v>
      </c>
      <c r="G213" s="304" t="s">
        <v>2592</v>
      </c>
      <c r="H213" s="304" t="s">
        <v>2593</v>
      </c>
      <c r="I213" s="303" t="s">
        <v>599</v>
      </c>
      <c r="J213" s="305" t="s">
        <v>4959</v>
      </c>
      <c r="K213" s="306">
        <v>2072919</v>
      </c>
    </row>
    <row r="214" spans="1:11" ht="56.25" x14ac:dyDescent="0.25">
      <c r="A214" s="303" t="s">
        <v>4559</v>
      </c>
      <c r="B214" s="303" t="s">
        <v>2415</v>
      </c>
      <c r="C214" s="303" t="s">
        <v>2416</v>
      </c>
      <c r="D214" s="303" t="s">
        <v>2646</v>
      </c>
      <c r="E214" s="304" t="s">
        <v>4976</v>
      </c>
      <c r="F214" s="304" t="s">
        <v>4958</v>
      </c>
      <c r="G214" s="304" t="s">
        <v>2592</v>
      </c>
      <c r="H214" s="304" t="s">
        <v>2593</v>
      </c>
      <c r="I214" s="303" t="s">
        <v>599</v>
      </c>
      <c r="J214" s="305" t="s">
        <v>4959</v>
      </c>
      <c r="K214" s="306">
        <v>2072919</v>
      </c>
    </row>
    <row r="215" spans="1:11" ht="56.25" x14ac:dyDescent="0.25">
      <c r="A215" s="303" t="s">
        <v>4561</v>
      </c>
      <c r="B215" s="303" t="s">
        <v>2415</v>
      </c>
      <c r="C215" s="303" t="s">
        <v>2416</v>
      </c>
      <c r="D215" s="303" t="s">
        <v>2646</v>
      </c>
      <c r="E215" s="304" t="s">
        <v>4978</v>
      </c>
      <c r="F215" s="304" t="s">
        <v>4958</v>
      </c>
      <c r="G215" s="304" t="s">
        <v>2592</v>
      </c>
      <c r="H215" s="304" t="s">
        <v>2593</v>
      </c>
      <c r="I215" s="303" t="s">
        <v>599</v>
      </c>
      <c r="J215" s="305" t="s">
        <v>4959</v>
      </c>
      <c r="K215" s="306">
        <v>2072919</v>
      </c>
    </row>
    <row r="216" spans="1:11" ht="56.25" x14ac:dyDescent="0.25">
      <c r="A216" s="303" t="s">
        <v>4563</v>
      </c>
      <c r="B216" s="303" t="s">
        <v>2415</v>
      </c>
      <c r="C216" s="303" t="s">
        <v>2416</v>
      </c>
      <c r="D216" s="303" t="s">
        <v>2646</v>
      </c>
      <c r="E216" s="304" t="s">
        <v>4980</v>
      </c>
      <c r="F216" s="304" t="s">
        <v>4958</v>
      </c>
      <c r="G216" s="304" t="s">
        <v>2592</v>
      </c>
      <c r="H216" s="304" t="s">
        <v>2593</v>
      </c>
      <c r="I216" s="303" t="s">
        <v>599</v>
      </c>
      <c r="J216" s="305" t="s">
        <v>4959</v>
      </c>
      <c r="K216" s="306">
        <v>2072919</v>
      </c>
    </row>
    <row r="217" spans="1:11" x14ac:dyDescent="0.25">
      <c r="A217"/>
      <c r="B217"/>
      <c r="C217"/>
      <c r="D217"/>
      <c r="E217"/>
      <c r="F217"/>
      <c r="G217"/>
      <c r="H217"/>
      <c r="I217"/>
      <c r="J217"/>
      <c r="K217"/>
    </row>
    <row r="218" spans="1:11" x14ac:dyDescent="0.25">
      <c r="A218"/>
      <c r="B218"/>
      <c r="C218"/>
      <c r="D218"/>
      <c r="E218"/>
      <c r="F218"/>
      <c r="G218"/>
      <c r="H218"/>
      <c r="I218"/>
      <c r="J218"/>
      <c r="K218"/>
    </row>
    <row r="219" spans="1:11" x14ac:dyDescent="0.25">
      <c r="A219"/>
      <c r="B219"/>
      <c r="C219"/>
      <c r="D219"/>
    </row>
    <row r="220" spans="1:11" x14ac:dyDescent="0.25">
      <c r="A220"/>
      <c r="B220"/>
      <c r="C220"/>
      <c r="D220"/>
    </row>
  </sheetData>
  <mergeCells count="4">
    <mergeCell ref="B5:F5"/>
    <mergeCell ref="B2:F2"/>
    <mergeCell ref="B3:F3"/>
    <mergeCell ref="B4:F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282"/>
  <sheetViews>
    <sheetView showGridLines="0" topLeftCell="A122" workbookViewId="0">
      <selection activeCell="C138" sqref="C138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16384" width="9.140625" style="3"/>
  </cols>
  <sheetData>
    <row r="1" spans="1:9" x14ac:dyDescent="0.25">
      <c r="B1" s="320" t="s">
        <v>361</v>
      </c>
      <c r="C1" s="320"/>
      <c r="D1" s="320"/>
      <c r="E1" s="320"/>
      <c r="F1" s="320"/>
    </row>
    <row r="2" spans="1:9" x14ac:dyDescent="0.25">
      <c r="A2" s="1"/>
      <c r="B2" s="320" t="s">
        <v>0</v>
      </c>
      <c r="C2" s="320"/>
      <c r="D2" s="320"/>
      <c r="E2" s="320"/>
      <c r="F2" s="320"/>
    </row>
    <row r="3" spans="1:9" x14ac:dyDescent="0.25">
      <c r="B3" s="320"/>
      <c r="C3" s="320"/>
      <c r="D3" s="320"/>
      <c r="E3" s="320"/>
      <c r="F3" s="320"/>
    </row>
    <row r="4" spans="1:9" x14ac:dyDescent="0.25">
      <c r="A4" s="1"/>
      <c r="B4" s="320"/>
      <c r="C4" s="320"/>
      <c r="D4" s="320"/>
      <c r="E4" s="320"/>
      <c r="F4" s="320"/>
    </row>
    <row r="5" spans="1:9" x14ac:dyDescent="0.25">
      <c r="A5" s="22"/>
      <c r="B5" s="22"/>
    </row>
    <row r="6" spans="1:9" x14ac:dyDescent="0.25">
      <c r="A6" s="1"/>
      <c r="B6" s="1"/>
    </row>
    <row r="7" spans="1:9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8"/>
      <c r="G10" s="68"/>
      <c r="H10" s="68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68"/>
      <c r="G11" s="68"/>
      <c r="H11" s="68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37"/>
      <c r="E12" s="37">
        <f t="shared" si="2"/>
        <v>0</v>
      </c>
      <c r="F12" s="68"/>
      <c r="G12" s="68"/>
      <c r="H12" s="68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37">
        <v>80000</v>
      </c>
      <c r="E13" s="37">
        <f t="shared" si="2"/>
        <v>80000</v>
      </c>
      <c r="F13" s="68"/>
      <c r="G13" s="68"/>
      <c r="H13" s="68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37"/>
      <c r="E14" s="37">
        <f t="shared" si="2"/>
        <v>0</v>
      </c>
      <c r="F14" s="68"/>
      <c r="G14" s="68"/>
      <c r="H14" s="68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8"/>
      <c r="G15" s="68"/>
      <c r="H15" s="68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68"/>
      <c r="G16" s="68"/>
      <c r="H16" s="68">
        <f t="shared" si="1"/>
        <v>0</v>
      </c>
    </row>
    <row r="17" spans="1:8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8"/>
      <c r="G17" s="68"/>
      <c r="H17" s="68">
        <f t="shared" si="1"/>
        <v>0</v>
      </c>
    </row>
    <row r="18" spans="1:8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8"/>
      <c r="G18" s="68"/>
      <c r="H18" s="68">
        <f t="shared" si="1"/>
        <v>0</v>
      </c>
    </row>
    <row r="19" spans="1:8" ht="31.5" x14ac:dyDescent="0.25">
      <c r="A19" s="26" t="s">
        <v>28</v>
      </c>
      <c r="B19" s="40" t="s">
        <v>29</v>
      </c>
      <c r="C19" s="78">
        <v>2</v>
      </c>
      <c r="D19" s="34">
        <v>7000</v>
      </c>
      <c r="E19" s="34">
        <f t="shared" si="2"/>
        <v>14000</v>
      </c>
      <c r="F19" s="68"/>
      <c r="G19" s="68"/>
      <c r="H19" s="68">
        <f t="shared" si="1"/>
        <v>0</v>
      </c>
    </row>
    <row r="20" spans="1:8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51</v>
      </c>
      <c r="D20" s="37"/>
      <c r="E20" s="78">
        <f>E21+E22+E23+E24+E25+E26+E27+E28+E29+E30+E31+E32+E33+E34+E35+E36+E37+E38+E39+E40+E41+E42+E43+E44+E45+E46+E47+E48+E49+E50+E51</f>
        <v>279000</v>
      </c>
      <c r="F20" s="96"/>
      <c r="G20" s="96"/>
      <c r="H20" s="96">
        <f t="shared" si="1"/>
        <v>0</v>
      </c>
    </row>
    <row r="21" spans="1:8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68"/>
      <c r="G21" s="68"/>
      <c r="H21" s="68">
        <f t="shared" si="1"/>
        <v>0</v>
      </c>
    </row>
    <row r="22" spans="1:8" x14ac:dyDescent="0.25">
      <c r="A22" s="26" t="s">
        <v>34</v>
      </c>
      <c r="B22" s="26" t="s">
        <v>35</v>
      </c>
      <c r="C22" s="74">
        <v>2</v>
      </c>
      <c r="D22" s="37">
        <v>3500</v>
      </c>
      <c r="E22" s="37">
        <f t="shared" si="2"/>
        <v>7000</v>
      </c>
      <c r="F22" s="68"/>
      <c r="G22" s="68"/>
      <c r="H22" s="68">
        <f t="shared" si="1"/>
        <v>0</v>
      </c>
    </row>
    <row r="23" spans="1:8" x14ac:dyDescent="0.25">
      <c r="A23" s="26" t="s">
        <v>36</v>
      </c>
      <c r="B23" s="26" t="s">
        <v>37</v>
      </c>
      <c r="C23" s="74">
        <v>1</v>
      </c>
      <c r="D23" s="37">
        <v>3500</v>
      </c>
      <c r="E23" s="37">
        <f t="shared" si="2"/>
        <v>3500</v>
      </c>
      <c r="F23" s="68"/>
      <c r="G23" s="68"/>
      <c r="H23" s="68">
        <f t="shared" si="1"/>
        <v>0</v>
      </c>
    </row>
    <row r="24" spans="1:8" x14ac:dyDescent="0.25">
      <c r="A24" s="26" t="s">
        <v>38</v>
      </c>
      <c r="B24" s="26" t="s">
        <v>39</v>
      </c>
      <c r="C24" s="74">
        <v>2</v>
      </c>
      <c r="D24" s="37">
        <v>2500</v>
      </c>
      <c r="E24" s="37">
        <f t="shared" si="2"/>
        <v>5000</v>
      </c>
      <c r="F24" s="68"/>
      <c r="G24" s="68"/>
      <c r="H24" s="68">
        <f t="shared" si="1"/>
        <v>0</v>
      </c>
    </row>
    <row r="25" spans="1:8" x14ac:dyDescent="0.25">
      <c r="A25" s="26" t="s">
        <v>40</v>
      </c>
      <c r="B25" s="26" t="s">
        <v>41</v>
      </c>
      <c r="C25" s="74">
        <v>4</v>
      </c>
      <c r="D25" s="37">
        <v>2500</v>
      </c>
      <c r="E25" s="37">
        <f t="shared" si="2"/>
        <v>10000</v>
      </c>
      <c r="F25" s="68"/>
      <c r="G25" s="68"/>
      <c r="H25" s="68">
        <f t="shared" si="1"/>
        <v>0</v>
      </c>
    </row>
    <row r="26" spans="1:8" x14ac:dyDescent="0.25">
      <c r="A26" s="26" t="s">
        <v>42</v>
      </c>
      <c r="B26" s="26" t="s">
        <v>43</v>
      </c>
      <c r="C26" s="74">
        <v>2</v>
      </c>
      <c r="D26" s="37">
        <v>1500</v>
      </c>
      <c r="E26" s="37">
        <f t="shared" si="2"/>
        <v>3000</v>
      </c>
      <c r="F26" s="68"/>
      <c r="G26" s="68"/>
      <c r="H26" s="68">
        <f t="shared" si="1"/>
        <v>0</v>
      </c>
    </row>
    <row r="27" spans="1:8" ht="31.5" x14ac:dyDescent="0.25">
      <c r="A27" s="26" t="s">
        <v>44</v>
      </c>
      <c r="B27" s="26" t="s">
        <v>45</v>
      </c>
      <c r="C27" s="74"/>
      <c r="D27" s="37"/>
      <c r="E27" s="37">
        <f t="shared" si="2"/>
        <v>0</v>
      </c>
      <c r="F27" s="68"/>
      <c r="G27" s="68"/>
      <c r="H27" s="68">
        <f t="shared" si="1"/>
        <v>0</v>
      </c>
    </row>
    <row r="28" spans="1:8" x14ac:dyDescent="0.25">
      <c r="A28" s="26" t="s">
        <v>46</v>
      </c>
      <c r="B28" s="26" t="s">
        <v>47</v>
      </c>
      <c r="C28" s="74">
        <v>10</v>
      </c>
      <c r="D28" s="37">
        <v>450</v>
      </c>
      <c r="E28" s="37">
        <f t="shared" si="2"/>
        <v>4500</v>
      </c>
      <c r="F28" s="68"/>
      <c r="G28" s="68"/>
      <c r="H28" s="68">
        <f t="shared" si="1"/>
        <v>0</v>
      </c>
    </row>
    <row r="29" spans="1:8" x14ac:dyDescent="0.25">
      <c r="A29" s="26" t="s">
        <v>48</v>
      </c>
      <c r="B29" s="26" t="s">
        <v>49</v>
      </c>
      <c r="C29" s="74">
        <v>2</v>
      </c>
      <c r="D29" s="37">
        <v>2500</v>
      </c>
      <c r="E29" s="37">
        <f t="shared" si="2"/>
        <v>5000</v>
      </c>
      <c r="F29" s="68"/>
      <c r="G29" s="68"/>
      <c r="H29" s="68">
        <f t="shared" si="1"/>
        <v>0</v>
      </c>
    </row>
    <row r="30" spans="1:8" ht="31.5" x14ac:dyDescent="0.25">
      <c r="A30" s="26" t="s">
        <v>50</v>
      </c>
      <c r="B30" s="26" t="s">
        <v>51</v>
      </c>
      <c r="C30" s="74">
        <v>2</v>
      </c>
      <c r="D30" s="37">
        <v>3500</v>
      </c>
      <c r="E30" s="37">
        <f t="shared" si="2"/>
        <v>7000</v>
      </c>
      <c r="F30" s="68"/>
      <c r="G30" s="68"/>
      <c r="H30" s="68">
        <f t="shared" si="1"/>
        <v>0</v>
      </c>
    </row>
    <row r="31" spans="1:8" x14ac:dyDescent="0.25">
      <c r="A31" s="26" t="s">
        <v>52</v>
      </c>
      <c r="B31" s="26" t="s">
        <v>53</v>
      </c>
      <c r="C31" s="74">
        <v>2</v>
      </c>
      <c r="D31" s="37">
        <v>3500</v>
      </c>
      <c r="E31" s="37">
        <f t="shared" si="2"/>
        <v>7000</v>
      </c>
      <c r="F31" s="68"/>
      <c r="G31" s="68"/>
      <c r="H31" s="68">
        <f t="shared" si="1"/>
        <v>0</v>
      </c>
    </row>
    <row r="32" spans="1:8" x14ac:dyDescent="0.25">
      <c r="A32" s="26" t="s">
        <v>54</v>
      </c>
      <c r="B32" s="26" t="s">
        <v>55</v>
      </c>
      <c r="C32" s="74"/>
      <c r="D32" s="37"/>
      <c r="E32" s="37">
        <f t="shared" si="2"/>
        <v>0</v>
      </c>
      <c r="F32" s="68"/>
      <c r="G32" s="68"/>
      <c r="H32" s="68">
        <f t="shared" si="1"/>
        <v>0</v>
      </c>
    </row>
    <row r="33" spans="1:8" x14ac:dyDescent="0.25">
      <c r="A33" s="26" t="s">
        <v>56</v>
      </c>
      <c r="B33" s="26" t="s">
        <v>57</v>
      </c>
      <c r="C33" s="74">
        <v>6</v>
      </c>
      <c r="D33" s="37">
        <v>700</v>
      </c>
      <c r="E33" s="37">
        <f t="shared" si="2"/>
        <v>4200</v>
      </c>
      <c r="F33" s="184">
        <v>18</v>
      </c>
      <c r="G33" s="184">
        <v>30474</v>
      </c>
      <c r="H33" s="184">
        <f>G33</f>
        <v>30474</v>
      </c>
    </row>
    <row r="34" spans="1:8" x14ac:dyDescent="0.25">
      <c r="A34" s="26" t="s">
        <v>58</v>
      </c>
      <c r="B34" s="26" t="s">
        <v>59</v>
      </c>
      <c r="C34" s="74"/>
      <c r="D34" s="37"/>
      <c r="E34" s="37">
        <f t="shared" si="2"/>
        <v>0</v>
      </c>
      <c r="F34" s="68"/>
      <c r="G34" s="68"/>
      <c r="H34" s="68">
        <f t="shared" si="1"/>
        <v>0</v>
      </c>
    </row>
    <row r="35" spans="1:8" x14ac:dyDescent="0.25">
      <c r="A35" s="26" t="s">
        <v>60</v>
      </c>
      <c r="B35" s="26" t="s">
        <v>61</v>
      </c>
      <c r="C35" s="74"/>
      <c r="D35" s="37"/>
      <c r="E35" s="37">
        <f t="shared" si="2"/>
        <v>0</v>
      </c>
      <c r="F35" s="68"/>
      <c r="G35" s="68"/>
      <c r="H35" s="68">
        <f t="shared" si="1"/>
        <v>0</v>
      </c>
    </row>
    <row r="36" spans="1:8" x14ac:dyDescent="0.25">
      <c r="A36" s="26" t="s">
        <v>62</v>
      </c>
      <c r="B36" s="26" t="s">
        <v>63</v>
      </c>
      <c r="C36" s="74">
        <v>4</v>
      </c>
      <c r="D36" s="37">
        <v>1200</v>
      </c>
      <c r="E36" s="37">
        <f t="shared" si="2"/>
        <v>4800</v>
      </c>
      <c r="F36" s="68"/>
      <c r="G36" s="68"/>
      <c r="H36" s="68">
        <f t="shared" si="1"/>
        <v>0</v>
      </c>
    </row>
    <row r="37" spans="1:8" x14ac:dyDescent="0.25">
      <c r="A37" s="26" t="s">
        <v>64</v>
      </c>
      <c r="B37" s="26" t="s">
        <v>65</v>
      </c>
      <c r="C37" s="74"/>
      <c r="D37" s="37"/>
      <c r="E37" s="37">
        <f t="shared" si="2"/>
        <v>0</v>
      </c>
      <c r="F37" s="68"/>
      <c r="G37" s="68"/>
      <c r="H37" s="68">
        <f t="shared" si="1"/>
        <v>0</v>
      </c>
    </row>
    <row r="38" spans="1:8" x14ac:dyDescent="0.25">
      <c r="A38" s="26" t="s">
        <v>66</v>
      </c>
      <c r="B38" s="26" t="s">
        <v>67</v>
      </c>
      <c r="C38" s="74"/>
      <c r="D38" s="37"/>
      <c r="E38" s="37">
        <f t="shared" si="2"/>
        <v>0</v>
      </c>
      <c r="F38" s="68"/>
      <c r="G38" s="68"/>
      <c r="H38" s="68">
        <f t="shared" si="1"/>
        <v>0</v>
      </c>
    </row>
    <row r="39" spans="1:8" x14ac:dyDescent="0.25">
      <c r="A39" s="26" t="s">
        <v>68</v>
      </c>
      <c r="B39" s="26" t="s">
        <v>69</v>
      </c>
      <c r="C39" s="74"/>
      <c r="D39" s="37"/>
      <c r="E39" s="37">
        <f t="shared" si="2"/>
        <v>0</v>
      </c>
      <c r="F39" s="68"/>
      <c r="G39" s="68"/>
      <c r="H39" s="68">
        <f t="shared" si="1"/>
        <v>0</v>
      </c>
    </row>
    <row r="40" spans="1:8" x14ac:dyDescent="0.25">
      <c r="A40" s="26" t="s">
        <v>70</v>
      </c>
      <c r="B40" s="26" t="s">
        <v>71</v>
      </c>
      <c r="C40" s="74"/>
      <c r="D40" s="37"/>
      <c r="E40" s="37"/>
      <c r="F40" s="68"/>
      <c r="G40" s="68"/>
      <c r="H40" s="68">
        <f t="shared" si="1"/>
        <v>0</v>
      </c>
    </row>
    <row r="41" spans="1:8" x14ac:dyDescent="0.25">
      <c r="A41" s="26" t="s">
        <v>72</v>
      </c>
      <c r="B41" s="26" t="s">
        <v>73</v>
      </c>
      <c r="C41" s="74">
        <v>4</v>
      </c>
      <c r="D41" s="37">
        <v>2500</v>
      </c>
      <c r="E41" s="37">
        <f t="shared" si="2"/>
        <v>10000</v>
      </c>
      <c r="F41" s="184">
        <v>6</v>
      </c>
      <c r="G41" s="184">
        <v>2129</v>
      </c>
      <c r="H41" s="184">
        <f t="shared" si="1"/>
        <v>12774</v>
      </c>
    </row>
    <row r="42" spans="1:8" x14ac:dyDescent="0.25">
      <c r="A42" s="26" t="s">
        <v>74</v>
      </c>
      <c r="B42" s="26" t="s">
        <v>75</v>
      </c>
      <c r="C42" s="74">
        <v>4</v>
      </c>
      <c r="D42" s="37">
        <v>2000</v>
      </c>
      <c r="E42" s="37">
        <f t="shared" si="2"/>
        <v>8000</v>
      </c>
      <c r="F42" s="184">
        <v>2</v>
      </c>
      <c r="G42" s="184">
        <v>2180</v>
      </c>
      <c r="H42" s="184">
        <f t="shared" si="1"/>
        <v>4360</v>
      </c>
    </row>
    <row r="43" spans="1:8" x14ac:dyDescent="0.25">
      <c r="A43" s="26" t="s">
        <v>76</v>
      </c>
      <c r="B43" s="26" t="s">
        <v>77</v>
      </c>
      <c r="C43" s="74">
        <v>2</v>
      </c>
      <c r="D43" s="37">
        <v>5000</v>
      </c>
      <c r="E43" s="37">
        <f t="shared" si="2"/>
        <v>10000</v>
      </c>
      <c r="F43" s="68"/>
      <c r="G43" s="68"/>
      <c r="H43" s="68">
        <f t="shared" si="1"/>
        <v>0</v>
      </c>
    </row>
    <row r="44" spans="1:8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68"/>
      <c r="G44" s="68"/>
      <c r="H44" s="68">
        <f t="shared" si="1"/>
        <v>0</v>
      </c>
    </row>
    <row r="45" spans="1:8" x14ac:dyDescent="0.25">
      <c r="A45" s="26" t="s">
        <v>80</v>
      </c>
      <c r="B45" s="26" t="s">
        <v>81</v>
      </c>
      <c r="C45" s="74"/>
      <c r="D45" s="37"/>
      <c r="E45" s="37">
        <f t="shared" si="2"/>
        <v>0</v>
      </c>
      <c r="F45" s="68"/>
      <c r="G45" s="68"/>
      <c r="H45" s="68">
        <f t="shared" si="1"/>
        <v>0</v>
      </c>
    </row>
    <row r="46" spans="1:8" x14ac:dyDescent="0.25">
      <c r="A46" s="26" t="s">
        <v>82</v>
      </c>
      <c r="B46" s="26" t="s">
        <v>83</v>
      </c>
      <c r="C46" s="74">
        <v>2</v>
      </c>
      <c r="D46" s="37">
        <v>5000</v>
      </c>
      <c r="E46" s="37">
        <f t="shared" si="2"/>
        <v>10000</v>
      </c>
      <c r="F46" s="68"/>
      <c r="G46" s="68"/>
      <c r="H46" s="68">
        <f t="shared" si="1"/>
        <v>0</v>
      </c>
    </row>
    <row r="47" spans="1:8" x14ac:dyDescent="0.25">
      <c r="A47" s="26" t="s">
        <v>84</v>
      </c>
      <c r="B47" s="26" t="s">
        <v>85</v>
      </c>
      <c r="C47" s="74">
        <v>2</v>
      </c>
      <c r="D47" s="37">
        <v>90000</v>
      </c>
      <c r="E47" s="37">
        <f t="shared" si="2"/>
        <v>180000</v>
      </c>
      <c r="F47" s="68"/>
      <c r="G47" s="68"/>
      <c r="H47" s="68">
        <f t="shared" si="1"/>
        <v>0</v>
      </c>
    </row>
    <row r="48" spans="1:8" ht="31.5" x14ac:dyDescent="0.25">
      <c r="A48" s="26" t="s">
        <v>86</v>
      </c>
      <c r="B48" s="26" t="s">
        <v>87</v>
      </c>
      <c r="C48" s="74"/>
      <c r="D48" s="37"/>
      <c r="E48" s="37">
        <f t="shared" si="2"/>
        <v>0</v>
      </c>
      <c r="F48" s="68"/>
      <c r="G48" s="68"/>
      <c r="H48" s="68">
        <f t="shared" si="1"/>
        <v>0</v>
      </c>
    </row>
    <row r="49" spans="1:10" x14ac:dyDescent="0.25">
      <c r="A49" s="26" t="s">
        <v>88</v>
      </c>
      <c r="B49" s="26" t="s">
        <v>89</v>
      </c>
      <c r="C49" s="74"/>
      <c r="D49" s="37"/>
      <c r="E49" s="37">
        <f t="shared" si="2"/>
        <v>0</v>
      </c>
      <c r="F49" s="68"/>
      <c r="G49" s="68"/>
      <c r="H49" s="68">
        <f t="shared" si="1"/>
        <v>0</v>
      </c>
    </row>
    <row r="50" spans="1:10" x14ac:dyDescent="0.25">
      <c r="A50" s="26" t="s">
        <v>90</v>
      </c>
      <c r="B50" s="26" t="s">
        <v>91</v>
      </c>
      <c r="C50" s="74"/>
      <c r="D50" s="37"/>
      <c r="E50" s="37">
        <f t="shared" si="2"/>
        <v>0</v>
      </c>
      <c r="F50" s="68"/>
      <c r="G50" s="68"/>
      <c r="H50" s="68">
        <f t="shared" si="1"/>
        <v>0</v>
      </c>
    </row>
    <row r="51" spans="1:10" x14ac:dyDescent="0.25">
      <c r="A51" s="26" t="s">
        <v>92</v>
      </c>
      <c r="B51" s="26" t="s">
        <v>81</v>
      </c>
      <c r="C51" s="74"/>
      <c r="D51" s="37"/>
      <c r="E51" s="37">
        <f t="shared" si="2"/>
        <v>0</v>
      </c>
      <c r="F51" s="68"/>
      <c r="G51" s="68"/>
      <c r="H51" s="68">
        <f t="shared" si="1"/>
        <v>0</v>
      </c>
    </row>
    <row r="52" spans="1:10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35</v>
      </c>
      <c r="D52" s="37"/>
      <c r="E52" s="78">
        <f>E53+E54+E55+E56+E57+E58+E59+E60+E61+E62+E63+E64+E65+E66+E67+E68+E69+E70+E71+E72+E73+E74+E75</f>
        <v>127300</v>
      </c>
      <c r="F52" s="68"/>
      <c r="G52" s="68"/>
      <c r="H52" s="68">
        <f t="shared" si="1"/>
        <v>0</v>
      </c>
    </row>
    <row r="53" spans="1:10" x14ac:dyDescent="0.25">
      <c r="A53" s="26" t="s">
        <v>95</v>
      </c>
      <c r="B53" s="26" t="s">
        <v>96</v>
      </c>
      <c r="C53" s="74">
        <v>5</v>
      </c>
      <c r="D53" s="37">
        <v>8000</v>
      </c>
      <c r="E53" s="37">
        <f t="shared" si="2"/>
        <v>40000</v>
      </c>
      <c r="F53" s="68"/>
      <c r="G53" s="68"/>
      <c r="H53" s="68">
        <f t="shared" si="1"/>
        <v>0</v>
      </c>
      <c r="I53" s="3">
        <v>5</v>
      </c>
      <c r="J53" s="3">
        <v>7950</v>
      </c>
    </row>
    <row r="54" spans="1:10" x14ac:dyDescent="0.25">
      <c r="A54" s="26" t="s">
        <v>97</v>
      </c>
      <c r="B54" s="26" t="s">
        <v>98</v>
      </c>
      <c r="C54" s="74">
        <v>5</v>
      </c>
      <c r="D54" s="37">
        <v>8000</v>
      </c>
      <c r="E54" s="37">
        <f t="shared" si="2"/>
        <v>40000</v>
      </c>
      <c r="F54" s="68">
        <v>5</v>
      </c>
      <c r="G54" s="68">
        <v>7950</v>
      </c>
      <c r="H54" s="68">
        <f t="shared" si="1"/>
        <v>39750</v>
      </c>
    </row>
    <row r="55" spans="1:10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8"/>
      <c r="G55" s="68"/>
      <c r="H55" s="68">
        <f t="shared" si="1"/>
        <v>0</v>
      </c>
    </row>
    <row r="56" spans="1:10" x14ac:dyDescent="0.25">
      <c r="A56" s="26" t="s">
        <v>101</v>
      </c>
      <c r="B56" s="26" t="s">
        <v>102</v>
      </c>
      <c r="C56" s="74">
        <v>5</v>
      </c>
      <c r="D56" s="37">
        <v>4000</v>
      </c>
      <c r="E56" s="37">
        <f t="shared" si="2"/>
        <v>20000</v>
      </c>
      <c r="F56" s="68">
        <v>4</v>
      </c>
      <c r="G56" s="68">
        <v>4150</v>
      </c>
      <c r="H56" s="68">
        <f t="shared" si="1"/>
        <v>16600</v>
      </c>
      <c r="I56" s="3">
        <v>4</v>
      </c>
      <c r="J56" s="3">
        <v>4150</v>
      </c>
    </row>
    <row r="57" spans="1:10" x14ac:dyDescent="0.25">
      <c r="A57" s="26" t="s">
        <v>103</v>
      </c>
      <c r="B57" s="26" t="s">
        <v>104</v>
      </c>
      <c r="C57" s="74"/>
      <c r="D57" s="37"/>
      <c r="E57" s="37">
        <f t="shared" si="2"/>
        <v>0</v>
      </c>
      <c r="F57" s="68"/>
      <c r="G57" s="68"/>
      <c r="H57" s="68">
        <f t="shared" si="1"/>
        <v>0</v>
      </c>
    </row>
    <row r="58" spans="1:10" x14ac:dyDescent="0.25">
      <c r="A58" s="26" t="s">
        <v>105</v>
      </c>
      <c r="B58" s="26" t="s">
        <v>106</v>
      </c>
      <c r="C58" s="74"/>
      <c r="D58" s="37"/>
      <c r="E58" s="37">
        <f t="shared" si="2"/>
        <v>0</v>
      </c>
      <c r="F58" s="68"/>
      <c r="G58" s="68"/>
      <c r="H58" s="68">
        <f t="shared" si="1"/>
        <v>0</v>
      </c>
    </row>
    <row r="59" spans="1:10" x14ac:dyDescent="0.25">
      <c r="A59" s="26" t="s">
        <v>107</v>
      </c>
      <c r="B59" s="26" t="s">
        <v>108</v>
      </c>
      <c r="C59" s="74"/>
      <c r="D59" s="37"/>
      <c r="E59" s="37">
        <f t="shared" si="2"/>
        <v>0</v>
      </c>
      <c r="F59" s="68"/>
      <c r="G59" s="68"/>
      <c r="H59" s="68">
        <f t="shared" si="1"/>
        <v>0</v>
      </c>
    </row>
    <row r="60" spans="1:10" x14ac:dyDescent="0.25">
      <c r="A60" s="26" t="s">
        <v>109</v>
      </c>
      <c r="B60" s="26" t="s">
        <v>354</v>
      </c>
      <c r="C60" s="74">
        <v>2</v>
      </c>
      <c r="D60" s="37">
        <v>4500</v>
      </c>
      <c r="E60" s="37">
        <f t="shared" si="2"/>
        <v>9000</v>
      </c>
      <c r="F60" s="68"/>
      <c r="G60" s="68"/>
      <c r="H60" s="68">
        <f t="shared" si="1"/>
        <v>0</v>
      </c>
    </row>
    <row r="61" spans="1:10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68"/>
      <c r="G61" s="91"/>
      <c r="H61" s="68">
        <f t="shared" si="1"/>
        <v>0</v>
      </c>
    </row>
    <row r="62" spans="1:10" x14ac:dyDescent="0.25">
      <c r="A62" s="26" t="s">
        <v>113</v>
      </c>
      <c r="B62" s="26" t="s">
        <v>114</v>
      </c>
      <c r="C62" s="74">
        <v>2</v>
      </c>
      <c r="D62" s="37">
        <v>150</v>
      </c>
      <c r="E62" s="37">
        <f t="shared" si="2"/>
        <v>300</v>
      </c>
      <c r="F62" s="68"/>
      <c r="G62" s="68"/>
      <c r="H62" s="68">
        <f t="shared" si="1"/>
        <v>0</v>
      </c>
    </row>
    <row r="63" spans="1:10" x14ac:dyDescent="0.25">
      <c r="A63" s="26" t="s">
        <v>115</v>
      </c>
      <c r="B63" s="26" t="s">
        <v>116</v>
      </c>
      <c r="C63" s="74"/>
      <c r="D63" s="37"/>
      <c r="E63" s="37">
        <f t="shared" si="2"/>
        <v>0</v>
      </c>
      <c r="F63" s="68"/>
      <c r="G63" s="68"/>
      <c r="H63" s="68">
        <f t="shared" si="1"/>
        <v>0</v>
      </c>
    </row>
    <row r="64" spans="1:10" x14ac:dyDescent="0.25">
      <c r="A64" s="26" t="s">
        <v>117</v>
      </c>
      <c r="B64" s="26" t="s">
        <v>118</v>
      </c>
      <c r="C64" s="74"/>
      <c r="D64" s="37"/>
      <c r="E64" s="37">
        <f t="shared" si="2"/>
        <v>0</v>
      </c>
      <c r="F64" s="68">
        <v>1</v>
      </c>
      <c r="G64" s="68">
        <v>1230</v>
      </c>
      <c r="H64" s="68">
        <f t="shared" si="1"/>
        <v>1230</v>
      </c>
    </row>
    <row r="65" spans="1:8" x14ac:dyDescent="0.25">
      <c r="A65" s="26" t="s">
        <v>119</v>
      </c>
      <c r="B65" s="26" t="s">
        <v>120</v>
      </c>
      <c r="C65" s="74"/>
      <c r="D65" s="37"/>
      <c r="E65" s="37">
        <f t="shared" si="2"/>
        <v>0</v>
      </c>
      <c r="F65" s="68"/>
      <c r="G65" s="68"/>
      <c r="H65" s="68">
        <f t="shared" si="1"/>
        <v>0</v>
      </c>
    </row>
    <row r="66" spans="1:8" x14ac:dyDescent="0.25">
      <c r="A66" s="26" t="s">
        <v>121</v>
      </c>
      <c r="B66" s="26" t="s">
        <v>122</v>
      </c>
      <c r="C66" s="74"/>
      <c r="D66" s="37"/>
      <c r="E66" s="37">
        <f t="shared" si="2"/>
        <v>0</v>
      </c>
      <c r="F66" s="68"/>
      <c r="G66" s="68"/>
      <c r="H66" s="68">
        <f t="shared" si="1"/>
        <v>0</v>
      </c>
    </row>
    <row r="67" spans="1:8" x14ac:dyDescent="0.25">
      <c r="A67" s="26" t="s">
        <v>123</v>
      </c>
      <c r="B67" s="26" t="s">
        <v>124</v>
      </c>
      <c r="C67" s="74"/>
      <c r="D67" s="37"/>
      <c r="E67" s="37">
        <f t="shared" si="2"/>
        <v>0</v>
      </c>
      <c r="F67" s="68"/>
      <c r="G67" s="68"/>
      <c r="H67" s="68">
        <f t="shared" si="1"/>
        <v>0</v>
      </c>
    </row>
    <row r="68" spans="1:8" x14ac:dyDescent="0.25">
      <c r="A68" s="26" t="s">
        <v>125</v>
      </c>
      <c r="B68" s="26" t="s">
        <v>126</v>
      </c>
      <c r="C68" s="74"/>
      <c r="D68" s="37"/>
      <c r="E68" s="37">
        <f t="shared" si="2"/>
        <v>0</v>
      </c>
      <c r="F68" s="68"/>
      <c r="G68" s="68"/>
      <c r="H68" s="68">
        <f t="shared" si="1"/>
        <v>0</v>
      </c>
    </row>
    <row r="69" spans="1:8" ht="31.5" x14ac:dyDescent="0.25">
      <c r="A69" s="26" t="s">
        <v>127</v>
      </c>
      <c r="B69" s="26" t="s">
        <v>128</v>
      </c>
      <c r="C69" s="74"/>
      <c r="D69" s="37"/>
      <c r="E69" s="37">
        <f t="shared" si="2"/>
        <v>0</v>
      </c>
      <c r="F69" s="68"/>
      <c r="G69" s="68"/>
      <c r="H69" s="68">
        <f t="shared" si="1"/>
        <v>0</v>
      </c>
    </row>
    <row r="70" spans="1:8" x14ac:dyDescent="0.25">
      <c r="A70" s="26" t="s">
        <v>129</v>
      </c>
      <c r="B70" s="26" t="s">
        <v>130</v>
      </c>
      <c r="C70" s="74"/>
      <c r="D70" s="37"/>
      <c r="E70" s="37">
        <f t="shared" si="2"/>
        <v>0</v>
      </c>
      <c r="F70" s="68">
        <v>3</v>
      </c>
      <c r="G70" s="68">
        <v>1190</v>
      </c>
      <c r="H70" s="68">
        <f t="shared" si="1"/>
        <v>3570</v>
      </c>
    </row>
    <row r="71" spans="1:8" x14ac:dyDescent="0.25">
      <c r="A71" s="26" t="s">
        <v>131</v>
      </c>
      <c r="B71" s="26" t="s">
        <v>132</v>
      </c>
      <c r="C71" s="74"/>
      <c r="D71" s="37"/>
      <c r="E71" s="37">
        <f t="shared" si="2"/>
        <v>0</v>
      </c>
      <c r="F71" s="68"/>
      <c r="G71" s="68"/>
      <c r="H71" s="68">
        <f t="shared" si="1"/>
        <v>0</v>
      </c>
    </row>
    <row r="72" spans="1:8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8"/>
      <c r="G72" s="68"/>
      <c r="H72" s="68">
        <f t="shared" si="1"/>
        <v>0</v>
      </c>
    </row>
    <row r="73" spans="1:8" x14ac:dyDescent="0.25">
      <c r="A73" s="26" t="s">
        <v>135</v>
      </c>
      <c r="B73" s="26" t="s">
        <v>136</v>
      </c>
      <c r="C73" s="74">
        <v>8</v>
      </c>
      <c r="D73" s="37">
        <v>800</v>
      </c>
      <c r="E73" s="37">
        <f t="shared" si="2"/>
        <v>6400</v>
      </c>
      <c r="F73" s="68"/>
      <c r="G73" s="68"/>
      <c r="H73" s="68">
        <f t="shared" si="1"/>
        <v>0</v>
      </c>
    </row>
    <row r="74" spans="1:8" ht="47.25" x14ac:dyDescent="0.25">
      <c r="A74" s="26" t="s">
        <v>137</v>
      </c>
      <c r="B74" s="26" t="s">
        <v>138</v>
      </c>
      <c r="C74" s="74"/>
      <c r="D74" s="37"/>
      <c r="E74" s="37">
        <f t="shared" si="2"/>
        <v>0</v>
      </c>
      <c r="F74" s="68"/>
      <c r="G74" s="68"/>
      <c r="H74" s="68">
        <f t="shared" ref="H74:H137" si="3">F74*G74</f>
        <v>0</v>
      </c>
    </row>
    <row r="75" spans="1:8" x14ac:dyDescent="0.25">
      <c r="A75" s="26" t="s">
        <v>139</v>
      </c>
      <c r="B75" s="26" t="s">
        <v>81</v>
      </c>
      <c r="C75" s="74"/>
      <c r="D75" s="37"/>
      <c r="E75" s="37">
        <f t="shared" ref="E75:E138" si="4">C75*D75</f>
        <v>0</v>
      </c>
      <c r="F75" s="68"/>
      <c r="G75" s="68"/>
      <c r="H75" s="68">
        <f t="shared" si="3"/>
        <v>0</v>
      </c>
    </row>
    <row r="76" spans="1:8" x14ac:dyDescent="0.25">
      <c r="A76" s="26" t="s">
        <v>140</v>
      </c>
      <c r="B76" s="40" t="s">
        <v>141</v>
      </c>
      <c r="C76" s="78">
        <f>C77+C78+C79+C80+C81+C82</f>
        <v>11</v>
      </c>
      <c r="D76" s="37"/>
      <c r="E76" s="78">
        <f>E77+E78+E79+E80+E81+E82</f>
        <v>228500</v>
      </c>
      <c r="F76" s="68"/>
      <c r="G76" s="68"/>
      <c r="H76" s="68">
        <f t="shared" si="3"/>
        <v>0</v>
      </c>
    </row>
    <row r="77" spans="1:8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68"/>
      <c r="G77" s="68"/>
      <c r="H77" s="68">
        <f t="shared" si="3"/>
        <v>0</v>
      </c>
    </row>
    <row r="78" spans="1:8" x14ac:dyDescent="0.25">
      <c r="A78" s="26" t="s">
        <v>144</v>
      </c>
      <c r="B78" s="26" t="s">
        <v>145</v>
      </c>
      <c r="C78" s="74"/>
      <c r="D78" s="37"/>
      <c r="E78" s="37">
        <f t="shared" si="4"/>
        <v>0</v>
      </c>
      <c r="F78" s="68"/>
      <c r="G78" s="68"/>
      <c r="H78" s="68">
        <f t="shared" si="3"/>
        <v>0</v>
      </c>
    </row>
    <row r="79" spans="1:8" x14ac:dyDescent="0.25">
      <c r="A79" s="26" t="s">
        <v>146</v>
      </c>
      <c r="B79" s="26" t="s">
        <v>147</v>
      </c>
      <c r="C79" s="74">
        <v>4</v>
      </c>
      <c r="D79" s="37">
        <v>15000</v>
      </c>
      <c r="E79" s="37">
        <f t="shared" si="4"/>
        <v>60000</v>
      </c>
      <c r="F79" s="68"/>
      <c r="G79" s="68"/>
      <c r="H79" s="68">
        <f t="shared" si="3"/>
        <v>0</v>
      </c>
    </row>
    <row r="80" spans="1:8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184">
        <v>4</v>
      </c>
      <c r="G80" s="184">
        <v>19320</v>
      </c>
      <c r="H80" s="184">
        <f t="shared" si="3"/>
        <v>77280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68"/>
      <c r="G81" s="68"/>
      <c r="H81" s="68">
        <f t="shared" si="3"/>
        <v>0</v>
      </c>
    </row>
    <row r="82" spans="1:8" x14ac:dyDescent="0.25">
      <c r="A82" s="26" t="s">
        <v>152</v>
      </c>
      <c r="B82" s="26" t="s">
        <v>153</v>
      </c>
      <c r="C82" s="74">
        <v>1</v>
      </c>
      <c r="D82" s="37">
        <v>1500</v>
      </c>
      <c r="E82" s="37">
        <f t="shared" si="4"/>
        <v>1500</v>
      </c>
      <c r="F82" s="68"/>
      <c r="G82" s="68"/>
      <c r="H82" s="68">
        <f t="shared" si="3"/>
        <v>0</v>
      </c>
    </row>
    <row r="83" spans="1:8" ht="31.5" x14ac:dyDescent="0.25">
      <c r="A83" s="26" t="s">
        <v>154</v>
      </c>
      <c r="B83" s="40" t="s">
        <v>155</v>
      </c>
      <c r="C83" s="78">
        <f>C84+C85+C86+C87+C88</f>
        <v>8</v>
      </c>
      <c r="D83" s="37"/>
      <c r="E83" s="78">
        <f>E84+E85+E86+E87+E88</f>
        <v>12000</v>
      </c>
      <c r="F83" s="68"/>
      <c r="G83" s="68"/>
      <c r="H83" s="68">
        <f t="shared" si="3"/>
        <v>0</v>
      </c>
    </row>
    <row r="84" spans="1:8" x14ac:dyDescent="0.25">
      <c r="A84" s="26" t="s">
        <v>156</v>
      </c>
      <c r="B84" s="26" t="s">
        <v>157</v>
      </c>
      <c r="C84" s="74"/>
      <c r="D84" s="37"/>
      <c r="E84" s="37">
        <f t="shared" si="4"/>
        <v>0</v>
      </c>
      <c r="F84" s="68"/>
      <c r="G84" s="68"/>
      <c r="H84" s="68">
        <f t="shared" si="3"/>
        <v>0</v>
      </c>
    </row>
    <row r="85" spans="1:8" x14ac:dyDescent="0.25">
      <c r="A85" s="26" t="s">
        <v>158</v>
      </c>
      <c r="B85" s="26" t="s">
        <v>159</v>
      </c>
      <c r="C85" s="74"/>
      <c r="D85" s="37"/>
      <c r="E85" s="37">
        <f t="shared" si="4"/>
        <v>0</v>
      </c>
      <c r="F85" s="68"/>
      <c r="G85" s="68"/>
      <c r="H85" s="68">
        <f t="shared" si="3"/>
        <v>0</v>
      </c>
    </row>
    <row r="86" spans="1:8" x14ac:dyDescent="0.25">
      <c r="A86" s="26" t="s">
        <v>160</v>
      </c>
      <c r="B86" s="26" t="s">
        <v>161</v>
      </c>
      <c r="C86" s="74">
        <v>4</v>
      </c>
      <c r="D86" s="37">
        <v>1500</v>
      </c>
      <c r="E86" s="37">
        <f t="shared" si="4"/>
        <v>6000</v>
      </c>
      <c r="F86" s="68"/>
      <c r="G86" s="68"/>
      <c r="H86" s="68">
        <f t="shared" si="3"/>
        <v>0</v>
      </c>
    </row>
    <row r="87" spans="1:8" x14ac:dyDescent="0.25">
      <c r="A87" s="26" t="s">
        <v>162</v>
      </c>
      <c r="B87" s="26" t="s">
        <v>163</v>
      </c>
      <c r="C87" s="74"/>
      <c r="D87" s="37"/>
      <c r="E87" s="37">
        <f t="shared" si="4"/>
        <v>0</v>
      </c>
      <c r="F87" s="68"/>
      <c r="G87" s="68"/>
      <c r="H87" s="68">
        <f t="shared" si="3"/>
        <v>0</v>
      </c>
    </row>
    <row r="88" spans="1:8" x14ac:dyDescent="0.25">
      <c r="A88" s="26" t="s">
        <v>164</v>
      </c>
      <c r="B88" s="26" t="s">
        <v>165</v>
      </c>
      <c r="C88" s="74">
        <v>4</v>
      </c>
      <c r="D88" s="37">
        <v>1500</v>
      </c>
      <c r="E88" s="37">
        <f t="shared" si="4"/>
        <v>6000</v>
      </c>
      <c r="F88" s="68"/>
      <c r="G88" s="68"/>
      <c r="H88" s="68">
        <f t="shared" si="3"/>
        <v>0</v>
      </c>
    </row>
    <row r="89" spans="1:8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68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68"/>
      <c r="G90" s="68"/>
      <c r="H90" s="68">
        <f t="shared" si="3"/>
        <v>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68"/>
      <c r="G91" s="68"/>
      <c r="H91" s="68">
        <f t="shared" si="3"/>
        <v>0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184">
        <v>1</v>
      </c>
      <c r="G92" s="184">
        <v>6447</v>
      </c>
      <c r="H92" s="184">
        <f t="shared" si="3"/>
        <v>6447</v>
      </c>
    </row>
    <row r="93" spans="1:8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4"/>
        <v>4000</v>
      </c>
      <c r="F93" s="68"/>
      <c r="G93" s="68"/>
      <c r="H93" s="68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68"/>
      <c r="G94" s="68"/>
      <c r="H94" s="68">
        <f t="shared" si="3"/>
        <v>0</v>
      </c>
    </row>
    <row r="95" spans="1:8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68"/>
      <c r="G95" s="68"/>
      <c r="H95" s="68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68"/>
      <c r="G96" s="68"/>
      <c r="H96" s="68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68"/>
      <c r="G97" s="68"/>
      <c r="H97" s="68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68"/>
      <c r="G98" s="68"/>
      <c r="H98" s="68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184">
        <v>20</v>
      </c>
      <c r="G99" s="184">
        <v>225.7</v>
      </c>
      <c r="H99" s="184">
        <f t="shared" si="3"/>
        <v>4514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68"/>
      <c r="G100" s="68"/>
      <c r="H100" s="68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68"/>
      <c r="G101" s="68"/>
      <c r="H101" s="68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68"/>
      <c r="G102" s="68"/>
      <c r="H102" s="68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68"/>
      <c r="G103" s="68"/>
      <c r="H103" s="68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68"/>
      <c r="G104" s="68"/>
      <c r="H104" s="68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68"/>
      <c r="G105" s="68"/>
      <c r="H105" s="68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68"/>
      <c r="G106" s="68"/>
      <c r="H106" s="68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68"/>
      <c r="G107" s="68"/>
      <c r="H107" s="68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68"/>
      <c r="G108" s="68"/>
      <c r="H108" s="68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68"/>
      <c r="G109" s="68"/>
      <c r="H109" s="68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68"/>
      <c r="G110" s="68"/>
      <c r="H110" s="68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68"/>
      <c r="G111" s="68"/>
      <c r="H111" s="68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68"/>
      <c r="G112" s="68"/>
      <c r="H112" s="68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5</v>
      </c>
      <c r="D113" s="37"/>
      <c r="E113" s="78">
        <f>E114+E115+E116+E117+E118+E119+E120+E121+E122+E123+E124+E125+E126+E127+E128+E129+E130+E131+E132+E133</f>
        <v>3100</v>
      </c>
      <c r="F113" s="68"/>
      <c r="G113" s="68"/>
      <c r="H113" s="68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>
        <v>2</v>
      </c>
      <c r="D114" s="37">
        <v>500</v>
      </c>
      <c r="E114" s="37">
        <f t="shared" si="4"/>
        <v>1000</v>
      </c>
      <c r="F114" s="68"/>
      <c r="G114" s="68"/>
      <c r="H114" s="68">
        <f t="shared" si="3"/>
        <v>0</v>
      </c>
    </row>
    <row r="115" spans="1:8" x14ac:dyDescent="0.25">
      <c r="A115" s="26" t="s">
        <v>218</v>
      </c>
      <c r="B115" s="26" t="s">
        <v>219</v>
      </c>
      <c r="C115" s="74"/>
      <c r="D115" s="37"/>
      <c r="E115" s="37">
        <f t="shared" si="4"/>
        <v>0</v>
      </c>
      <c r="F115" s="68"/>
      <c r="G115" s="68"/>
      <c r="H115" s="68">
        <f t="shared" si="3"/>
        <v>0</v>
      </c>
    </row>
    <row r="116" spans="1:8" x14ac:dyDescent="0.25">
      <c r="A116" s="26" t="s">
        <v>220</v>
      </c>
      <c r="B116" s="26" t="s">
        <v>221</v>
      </c>
      <c r="C116" s="74"/>
      <c r="D116" s="37"/>
      <c r="E116" s="37">
        <f t="shared" si="4"/>
        <v>0</v>
      </c>
      <c r="F116" s="68"/>
      <c r="G116" s="68"/>
      <c r="H116" s="68">
        <f t="shared" si="3"/>
        <v>0</v>
      </c>
    </row>
    <row r="117" spans="1:8" x14ac:dyDescent="0.25">
      <c r="A117" s="26" t="s">
        <v>222</v>
      </c>
      <c r="B117" s="26" t="s">
        <v>223</v>
      </c>
      <c r="C117" s="74"/>
      <c r="D117" s="37"/>
      <c r="E117" s="37">
        <f t="shared" si="4"/>
        <v>0</v>
      </c>
      <c r="F117" s="68"/>
      <c r="G117" s="68"/>
      <c r="H117" s="68">
        <f t="shared" si="3"/>
        <v>0</v>
      </c>
    </row>
    <row r="118" spans="1:8" x14ac:dyDescent="0.25">
      <c r="A118" s="26" t="s">
        <v>224</v>
      </c>
      <c r="B118" s="26" t="s">
        <v>225</v>
      </c>
      <c r="C118" s="74"/>
      <c r="D118" s="37"/>
      <c r="E118" s="37">
        <f t="shared" si="4"/>
        <v>0</v>
      </c>
      <c r="F118" s="68"/>
      <c r="G118" s="68"/>
      <c r="H118" s="68">
        <f t="shared" si="3"/>
        <v>0</v>
      </c>
    </row>
    <row r="119" spans="1:8" x14ac:dyDescent="0.25">
      <c r="A119" s="26" t="s">
        <v>226</v>
      </c>
      <c r="B119" s="26" t="s">
        <v>227</v>
      </c>
      <c r="C119" s="74"/>
      <c r="D119" s="37"/>
      <c r="E119" s="37">
        <f t="shared" si="4"/>
        <v>0</v>
      </c>
      <c r="F119" s="68"/>
      <c r="G119" s="68"/>
      <c r="H119" s="68">
        <f t="shared" si="3"/>
        <v>0</v>
      </c>
    </row>
    <row r="120" spans="1:8" x14ac:dyDescent="0.25">
      <c r="A120" s="26" t="s">
        <v>228</v>
      </c>
      <c r="B120" s="26" t="s">
        <v>229</v>
      </c>
      <c r="C120" s="74"/>
      <c r="D120" s="37"/>
      <c r="E120" s="37">
        <f t="shared" si="4"/>
        <v>0</v>
      </c>
      <c r="F120" s="68"/>
      <c r="G120" s="68"/>
      <c r="H120" s="68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68"/>
      <c r="G121" s="68"/>
      <c r="H121" s="68">
        <f t="shared" si="3"/>
        <v>0</v>
      </c>
    </row>
    <row r="122" spans="1:8" x14ac:dyDescent="0.25">
      <c r="A122" s="26" t="s">
        <v>232</v>
      </c>
      <c r="B122" s="26" t="s">
        <v>233</v>
      </c>
      <c r="C122" s="74"/>
      <c r="D122" s="37"/>
      <c r="E122" s="37">
        <f t="shared" si="4"/>
        <v>0</v>
      </c>
      <c r="F122" s="68"/>
      <c r="G122" s="68"/>
      <c r="H122" s="68">
        <f t="shared" si="3"/>
        <v>0</v>
      </c>
    </row>
    <row r="123" spans="1:8" x14ac:dyDescent="0.25">
      <c r="A123" s="26" t="s">
        <v>234</v>
      </c>
      <c r="B123" s="26" t="s">
        <v>235</v>
      </c>
      <c r="C123" s="74"/>
      <c r="D123" s="37"/>
      <c r="E123" s="37">
        <f t="shared" si="4"/>
        <v>0</v>
      </c>
      <c r="F123" s="68"/>
      <c r="G123" s="68"/>
      <c r="H123" s="68">
        <f t="shared" si="3"/>
        <v>0</v>
      </c>
    </row>
    <row r="124" spans="1:8" x14ac:dyDescent="0.25">
      <c r="A124" s="26" t="s">
        <v>236</v>
      </c>
      <c r="B124" s="26" t="s">
        <v>237</v>
      </c>
      <c r="C124" s="74"/>
      <c r="D124" s="37"/>
      <c r="E124" s="37">
        <f t="shared" si="4"/>
        <v>0</v>
      </c>
      <c r="F124" s="68"/>
      <c r="G124" s="68"/>
      <c r="H124" s="68">
        <f t="shared" si="3"/>
        <v>0</v>
      </c>
    </row>
    <row r="125" spans="1:8" x14ac:dyDescent="0.25">
      <c r="A125" s="26" t="s">
        <v>238</v>
      </c>
      <c r="B125" s="26" t="s">
        <v>239</v>
      </c>
      <c r="C125" s="74"/>
      <c r="D125" s="37"/>
      <c r="E125" s="37">
        <f t="shared" si="4"/>
        <v>0</v>
      </c>
      <c r="F125" s="68"/>
      <c r="G125" s="68"/>
      <c r="H125" s="68">
        <f t="shared" si="3"/>
        <v>0</v>
      </c>
    </row>
    <row r="126" spans="1:8" x14ac:dyDescent="0.25">
      <c r="A126" s="26" t="s">
        <v>240</v>
      </c>
      <c r="B126" s="26" t="s">
        <v>241</v>
      </c>
      <c r="C126" s="74">
        <v>2</v>
      </c>
      <c r="D126" s="37">
        <v>450</v>
      </c>
      <c r="E126" s="37">
        <f t="shared" si="4"/>
        <v>900</v>
      </c>
      <c r="F126" s="68"/>
      <c r="G126" s="68"/>
      <c r="H126" s="68">
        <f t="shared" si="3"/>
        <v>0</v>
      </c>
    </row>
    <row r="127" spans="1:8" x14ac:dyDescent="0.25">
      <c r="A127" s="26" t="s">
        <v>242</v>
      </c>
      <c r="B127" s="26" t="s">
        <v>243</v>
      </c>
      <c r="C127" s="74"/>
      <c r="D127" s="37"/>
      <c r="E127" s="37">
        <f t="shared" si="4"/>
        <v>0</v>
      </c>
      <c r="F127" s="68"/>
      <c r="G127" s="68"/>
      <c r="H127" s="68">
        <f t="shared" si="3"/>
        <v>0</v>
      </c>
    </row>
    <row r="128" spans="1:8" x14ac:dyDescent="0.25">
      <c r="A128" s="26" t="s">
        <v>244</v>
      </c>
      <c r="B128" s="26" t="s">
        <v>245</v>
      </c>
      <c r="C128" s="74"/>
      <c r="D128" s="37"/>
      <c r="E128" s="37">
        <f t="shared" si="4"/>
        <v>0</v>
      </c>
      <c r="F128" s="68"/>
      <c r="G128" s="68"/>
      <c r="H128" s="68">
        <f t="shared" si="3"/>
        <v>0</v>
      </c>
    </row>
    <row r="129" spans="1:8" x14ac:dyDescent="0.25">
      <c r="A129" s="26" t="s">
        <v>246</v>
      </c>
      <c r="B129" s="26" t="s">
        <v>247</v>
      </c>
      <c r="C129" s="74"/>
      <c r="D129" s="37"/>
      <c r="E129" s="37">
        <f t="shared" si="4"/>
        <v>0</v>
      </c>
      <c r="F129" s="68"/>
      <c r="G129" s="68"/>
      <c r="H129" s="68">
        <f t="shared" si="3"/>
        <v>0</v>
      </c>
    </row>
    <row r="130" spans="1:8" x14ac:dyDescent="0.25">
      <c r="A130" s="26" t="s">
        <v>248</v>
      </c>
      <c r="B130" s="26" t="s">
        <v>249</v>
      </c>
      <c r="C130" s="74"/>
      <c r="D130" s="37"/>
      <c r="E130" s="37">
        <f t="shared" si="4"/>
        <v>0</v>
      </c>
      <c r="F130" s="68"/>
      <c r="G130" s="68"/>
      <c r="H130" s="68">
        <f t="shared" si="3"/>
        <v>0</v>
      </c>
    </row>
    <row r="131" spans="1:8" x14ac:dyDescent="0.25">
      <c r="A131" s="26" t="s">
        <v>250</v>
      </c>
      <c r="B131" s="26" t="s">
        <v>251</v>
      </c>
      <c r="C131" s="74"/>
      <c r="D131" s="37"/>
      <c r="E131" s="37">
        <f t="shared" si="4"/>
        <v>0</v>
      </c>
      <c r="F131" s="68"/>
      <c r="G131" s="68"/>
      <c r="H131" s="68">
        <f t="shared" si="3"/>
        <v>0</v>
      </c>
    </row>
    <row r="132" spans="1:8" x14ac:dyDescent="0.25">
      <c r="A132" s="26" t="s">
        <v>252</v>
      </c>
      <c r="B132" s="26" t="s">
        <v>253</v>
      </c>
      <c r="C132" s="74"/>
      <c r="D132" s="37"/>
      <c r="E132" s="37">
        <f t="shared" si="4"/>
        <v>0</v>
      </c>
      <c r="F132" s="68"/>
      <c r="G132" s="68"/>
      <c r="H132" s="68">
        <f t="shared" si="3"/>
        <v>0</v>
      </c>
    </row>
    <row r="133" spans="1:8" x14ac:dyDescent="0.25">
      <c r="A133" s="26" t="s">
        <v>254</v>
      </c>
      <c r="B133" s="26" t="s">
        <v>81</v>
      </c>
      <c r="C133" s="74"/>
      <c r="D133" s="37"/>
      <c r="E133" s="37">
        <f t="shared" si="4"/>
        <v>0</v>
      </c>
      <c r="F133" s="68"/>
      <c r="G133" s="68"/>
      <c r="H133" s="68">
        <f t="shared" si="3"/>
        <v>0</v>
      </c>
    </row>
    <row r="134" spans="1:8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27</v>
      </c>
      <c r="D134" s="37"/>
      <c r="E134" s="78">
        <f>E135+E136+E137+E138+E139+E140+E141+E142+E143+E144+E145+E146+E147+E148+E149+E150+E151</f>
        <v>194000</v>
      </c>
      <c r="F134" s="68"/>
      <c r="G134" s="68"/>
      <c r="H134" s="68">
        <f t="shared" si="3"/>
        <v>0</v>
      </c>
    </row>
    <row r="135" spans="1:8" x14ac:dyDescent="0.25">
      <c r="A135" s="26" t="s">
        <v>257</v>
      </c>
      <c r="B135" s="26" t="s">
        <v>258</v>
      </c>
      <c r="C135" s="74"/>
      <c r="D135" s="37"/>
      <c r="E135" s="37">
        <f t="shared" si="4"/>
        <v>0</v>
      </c>
      <c r="F135" s="68"/>
      <c r="G135" s="68"/>
      <c r="H135" s="68">
        <f t="shared" si="3"/>
        <v>0</v>
      </c>
    </row>
    <row r="136" spans="1:8" x14ac:dyDescent="0.25">
      <c r="A136" s="26" t="s">
        <v>259</v>
      </c>
      <c r="B136" s="26" t="s">
        <v>260</v>
      </c>
      <c r="C136" s="74">
        <v>2</v>
      </c>
      <c r="D136" s="37">
        <v>3800</v>
      </c>
      <c r="E136" s="37">
        <f t="shared" si="4"/>
        <v>7600</v>
      </c>
      <c r="F136" s="68"/>
      <c r="G136" s="68"/>
      <c r="H136" s="68">
        <f t="shared" si="3"/>
        <v>0</v>
      </c>
    </row>
    <row r="137" spans="1:8" x14ac:dyDescent="0.25">
      <c r="A137" s="26" t="s">
        <v>261</v>
      </c>
      <c r="B137" s="26" t="s">
        <v>262</v>
      </c>
      <c r="C137" s="74"/>
      <c r="D137" s="37"/>
      <c r="E137" s="37">
        <f t="shared" si="4"/>
        <v>0</v>
      </c>
      <c r="F137" s="68"/>
      <c r="G137" s="68"/>
      <c r="H137" s="68">
        <f t="shared" si="3"/>
        <v>0</v>
      </c>
    </row>
    <row r="138" spans="1:8" ht="31.5" x14ac:dyDescent="0.25">
      <c r="A138" s="26" t="s">
        <v>263</v>
      </c>
      <c r="B138" s="26" t="s">
        <v>264</v>
      </c>
      <c r="C138" s="74">
        <v>2</v>
      </c>
      <c r="D138" s="37">
        <v>1200</v>
      </c>
      <c r="E138" s="37">
        <f t="shared" si="4"/>
        <v>2400</v>
      </c>
      <c r="F138" s="184">
        <v>1</v>
      </c>
      <c r="G138" s="184">
        <v>1189</v>
      </c>
      <c r="H138" s="184">
        <f t="shared" ref="H138:H188" si="5">F138*G138</f>
        <v>1189</v>
      </c>
    </row>
    <row r="139" spans="1:8" x14ac:dyDescent="0.25">
      <c r="A139" s="26" t="s">
        <v>265</v>
      </c>
      <c r="B139" s="26" t="s">
        <v>266</v>
      </c>
      <c r="C139" s="74">
        <v>2</v>
      </c>
      <c r="D139" s="37">
        <v>1500</v>
      </c>
      <c r="E139" s="37">
        <f t="shared" ref="E139:E188" si="6">C139*D139</f>
        <v>3000</v>
      </c>
      <c r="F139" s="68"/>
      <c r="G139" s="68"/>
      <c r="H139" s="68">
        <f t="shared" si="5"/>
        <v>0</v>
      </c>
    </row>
    <row r="140" spans="1:8" x14ac:dyDescent="0.25">
      <c r="A140" s="26" t="s">
        <v>267</v>
      </c>
      <c r="B140" s="26" t="s">
        <v>268</v>
      </c>
      <c r="C140" s="74"/>
      <c r="D140" s="37"/>
      <c r="E140" s="37">
        <f t="shared" si="6"/>
        <v>0</v>
      </c>
      <c r="F140" s="68"/>
      <c r="G140" s="68"/>
      <c r="H140" s="68">
        <f t="shared" si="5"/>
        <v>0</v>
      </c>
    </row>
    <row r="141" spans="1:8" x14ac:dyDescent="0.25">
      <c r="A141" s="26" t="s">
        <v>269</v>
      </c>
      <c r="B141" s="26" t="s">
        <v>270</v>
      </c>
      <c r="C141" s="74"/>
      <c r="D141" s="37"/>
      <c r="E141" s="37">
        <f t="shared" si="6"/>
        <v>0</v>
      </c>
      <c r="F141" s="68"/>
      <c r="G141" s="68"/>
      <c r="H141" s="68">
        <f t="shared" si="5"/>
        <v>0</v>
      </c>
    </row>
    <row r="142" spans="1:8" x14ac:dyDescent="0.25">
      <c r="A142" s="26" t="s">
        <v>271</v>
      </c>
      <c r="B142" s="26" t="s">
        <v>272</v>
      </c>
      <c r="C142" s="74"/>
      <c r="D142" s="37"/>
      <c r="E142" s="37">
        <f t="shared" si="6"/>
        <v>0</v>
      </c>
      <c r="F142" s="68"/>
      <c r="G142" s="68"/>
      <c r="H142" s="68">
        <f t="shared" si="5"/>
        <v>0</v>
      </c>
    </row>
    <row r="143" spans="1:8" x14ac:dyDescent="0.25">
      <c r="A143" s="26" t="s">
        <v>273</v>
      </c>
      <c r="B143" s="26" t="s">
        <v>274</v>
      </c>
      <c r="C143" s="74"/>
      <c r="D143" s="37"/>
      <c r="E143" s="37">
        <f t="shared" si="6"/>
        <v>0</v>
      </c>
      <c r="F143" s="68"/>
      <c r="G143" s="68"/>
      <c r="H143" s="68">
        <f t="shared" si="5"/>
        <v>0</v>
      </c>
    </row>
    <row r="144" spans="1:8" x14ac:dyDescent="0.25">
      <c r="A144" s="26" t="s">
        <v>275</v>
      </c>
      <c r="B144" s="26" t="s">
        <v>276</v>
      </c>
      <c r="C144" s="74"/>
      <c r="D144" s="37"/>
      <c r="E144" s="37">
        <f t="shared" si="6"/>
        <v>0</v>
      </c>
      <c r="F144" s="68"/>
      <c r="G144" s="68"/>
      <c r="H144" s="68">
        <f t="shared" si="5"/>
        <v>0</v>
      </c>
    </row>
    <row r="145" spans="1:11" x14ac:dyDescent="0.25">
      <c r="A145" s="26" t="s">
        <v>277</v>
      </c>
      <c r="B145" s="26" t="s">
        <v>278</v>
      </c>
      <c r="C145" s="74">
        <v>2</v>
      </c>
      <c r="D145" s="37">
        <v>6000</v>
      </c>
      <c r="E145" s="37">
        <f t="shared" si="6"/>
        <v>12000</v>
      </c>
      <c r="F145" s="68"/>
      <c r="G145" s="68"/>
      <c r="H145" s="68">
        <f t="shared" si="5"/>
        <v>0</v>
      </c>
    </row>
    <row r="146" spans="1:11" x14ac:dyDescent="0.25">
      <c r="A146" s="26" t="s">
        <v>279</v>
      </c>
      <c r="B146" s="26" t="s">
        <v>280</v>
      </c>
      <c r="C146" s="74">
        <v>5</v>
      </c>
      <c r="D146" s="37">
        <v>400</v>
      </c>
      <c r="E146" s="37">
        <f t="shared" si="6"/>
        <v>2000</v>
      </c>
      <c r="F146" s="68"/>
      <c r="G146" s="68"/>
      <c r="H146" s="68">
        <f t="shared" si="5"/>
        <v>0</v>
      </c>
    </row>
    <row r="147" spans="1:11" x14ac:dyDescent="0.25">
      <c r="A147" s="26" t="s">
        <v>281</v>
      </c>
      <c r="B147" s="26" t="s">
        <v>282</v>
      </c>
      <c r="C147" s="74">
        <v>10</v>
      </c>
      <c r="D147" s="37">
        <v>700</v>
      </c>
      <c r="E147" s="37">
        <f t="shared" si="6"/>
        <v>7000</v>
      </c>
      <c r="F147" s="184">
        <v>8</v>
      </c>
      <c r="G147" s="184">
        <v>650</v>
      </c>
      <c r="H147" s="184">
        <f t="shared" si="5"/>
        <v>5200</v>
      </c>
    </row>
    <row r="148" spans="1:11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184">
        <v>1</v>
      </c>
      <c r="G148" s="184">
        <v>95000</v>
      </c>
      <c r="H148" s="184">
        <f t="shared" si="5"/>
        <v>95000</v>
      </c>
    </row>
    <row r="149" spans="1:11" x14ac:dyDescent="0.25">
      <c r="A149" s="26" t="s">
        <v>285</v>
      </c>
      <c r="B149" s="26" t="s">
        <v>286</v>
      </c>
      <c r="C149" s="74"/>
      <c r="D149" s="37"/>
      <c r="E149" s="37">
        <f t="shared" si="6"/>
        <v>0</v>
      </c>
      <c r="F149" s="68"/>
      <c r="G149" s="68"/>
      <c r="H149" s="68">
        <f t="shared" si="5"/>
        <v>0</v>
      </c>
    </row>
    <row r="150" spans="1:11" ht="31.5" x14ac:dyDescent="0.25">
      <c r="A150" s="26" t="s">
        <v>287</v>
      </c>
      <c r="B150" s="26" t="s">
        <v>288</v>
      </c>
      <c r="C150" s="74"/>
      <c r="D150" s="37"/>
      <c r="E150" s="37">
        <f t="shared" si="6"/>
        <v>0</v>
      </c>
      <c r="F150" s="68"/>
      <c r="G150" s="68"/>
      <c r="H150" s="68">
        <f t="shared" si="5"/>
        <v>0</v>
      </c>
    </row>
    <row r="151" spans="1:11" x14ac:dyDescent="0.25">
      <c r="A151" s="26" t="s">
        <v>289</v>
      </c>
      <c r="B151" s="26" t="s">
        <v>81</v>
      </c>
      <c r="C151" s="74"/>
      <c r="D151" s="37"/>
      <c r="E151" s="37">
        <f t="shared" si="6"/>
        <v>0</v>
      </c>
      <c r="F151" s="68"/>
      <c r="G151" s="68"/>
      <c r="H151" s="68">
        <f t="shared" si="5"/>
        <v>0</v>
      </c>
    </row>
    <row r="152" spans="1:11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1058</v>
      </c>
      <c r="D152" s="37"/>
      <c r="E152" s="78">
        <f>E153+E154+E155+E156+E157+E158+E159+E160+E161+E162+E163+E164+E165+E166+E167+E168+E169+E170+E171+E172+E173+E174+E175</f>
        <v>3180000</v>
      </c>
      <c r="F152" s="68"/>
      <c r="G152" s="68"/>
      <c r="H152" s="68">
        <f t="shared" si="5"/>
        <v>0</v>
      </c>
    </row>
    <row r="153" spans="1:11" x14ac:dyDescent="0.25">
      <c r="A153" s="26" t="s">
        <v>292</v>
      </c>
      <c r="B153" s="26" t="s">
        <v>293</v>
      </c>
      <c r="C153" s="74"/>
      <c r="D153" s="37"/>
      <c r="E153" s="37">
        <f t="shared" si="6"/>
        <v>0</v>
      </c>
      <c r="F153" s="68"/>
      <c r="G153" s="68"/>
      <c r="H153" s="68"/>
    </row>
    <row r="154" spans="1:11" x14ac:dyDescent="0.25">
      <c r="A154" s="26" t="s">
        <v>294</v>
      </c>
      <c r="B154" s="26" t="s">
        <v>295</v>
      </c>
      <c r="C154" s="74"/>
      <c r="D154" s="37"/>
      <c r="E154" s="37">
        <f t="shared" si="6"/>
        <v>0</v>
      </c>
      <c r="F154" s="68"/>
      <c r="G154" s="68"/>
      <c r="H154" s="68">
        <f t="shared" si="5"/>
        <v>0</v>
      </c>
    </row>
    <row r="155" spans="1:11" x14ac:dyDescent="0.25">
      <c r="A155" s="26" t="s">
        <v>296</v>
      </c>
      <c r="B155" s="26" t="s">
        <v>297</v>
      </c>
      <c r="C155" s="75">
        <v>50</v>
      </c>
      <c r="D155" s="52">
        <v>3200</v>
      </c>
      <c r="E155" s="37">
        <f t="shared" si="6"/>
        <v>160000</v>
      </c>
      <c r="F155" s="68"/>
      <c r="G155" s="68"/>
      <c r="H155" s="68">
        <f t="shared" si="5"/>
        <v>0</v>
      </c>
    </row>
    <row r="156" spans="1:11" ht="31.5" x14ac:dyDescent="0.25">
      <c r="A156" s="26" t="s">
        <v>298</v>
      </c>
      <c r="B156" s="26" t="s">
        <v>299</v>
      </c>
      <c r="C156" s="75"/>
      <c r="D156" s="52"/>
      <c r="E156" s="37">
        <f t="shared" si="6"/>
        <v>0</v>
      </c>
      <c r="F156" s="68">
        <v>2</v>
      </c>
      <c r="G156" s="68">
        <v>2073</v>
      </c>
      <c r="H156" s="68">
        <f t="shared" si="5"/>
        <v>4146</v>
      </c>
    </row>
    <row r="157" spans="1:11" x14ac:dyDescent="0.25">
      <c r="A157" s="26" t="s">
        <v>300</v>
      </c>
      <c r="B157" s="26" t="s">
        <v>301</v>
      </c>
      <c r="C157" s="74"/>
      <c r="D157" s="37"/>
      <c r="E157" s="37">
        <f t="shared" si="6"/>
        <v>0</v>
      </c>
      <c r="F157" s="68"/>
      <c r="G157" s="68"/>
      <c r="H157" s="68">
        <f t="shared" si="5"/>
        <v>0</v>
      </c>
    </row>
    <row r="158" spans="1:11" x14ac:dyDescent="0.25">
      <c r="A158" s="26" t="s">
        <v>302</v>
      </c>
      <c r="B158" s="26" t="s">
        <v>303</v>
      </c>
      <c r="C158" s="74"/>
      <c r="D158" s="37"/>
      <c r="E158" s="37">
        <f t="shared" si="6"/>
        <v>0</v>
      </c>
      <c r="F158" s="68"/>
      <c r="G158" s="68"/>
      <c r="H158" s="68">
        <f t="shared" si="5"/>
        <v>0</v>
      </c>
    </row>
    <row r="159" spans="1:11" ht="31.5" x14ac:dyDescent="0.25">
      <c r="A159" s="26" t="s">
        <v>304</v>
      </c>
      <c r="B159" s="26" t="s">
        <v>305</v>
      </c>
      <c r="C159" s="74"/>
      <c r="D159" s="37"/>
      <c r="E159" s="37">
        <f t="shared" si="6"/>
        <v>0</v>
      </c>
      <c r="F159" s="68"/>
      <c r="G159" s="68"/>
      <c r="H159" s="68">
        <f t="shared" si="5"/>
        <v>0</v>
      </c>
    </row>
    <row r="160" spans="1:11" x14ac:dyDescent="0.25">
      <c r="A160" s="26" t="s">
        <v>306</v>
      </c>
      <c r="B160" s="26" t="s">
        <v>389</v>
      </c>
      <c r="C160" s="74"/>
      <c r="D160" s="37"/>
      <c r="E160" s="37">
        <f t="shared" si="6"/>
        <v>0</v>
      </c>
      <c r="F160" s="68"/>
      <c r="G160" s="68"/>
      <c r="H160" s="68">
        <f t="shared" si="5"/>
        <v>0</v>
      </c>
      <c r="K160" s="25"/>
    </row>
    <row r="161" spans="1:11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6"/>
        <v>110000</v>
      </c>
      <c r="F161" s="68"/>
      <c r="G161" s="68"/>
      <c r="H161" s="68">
        <f t="shared" si="5"/>
        <v>0</v>
      </c>
      <c r="K161" s="25"/>
    </row>
    <row r="162" spans="1:11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6"/>
        <v>480000</v>
      </c>
      <c r="F162" s="68"/>
      <c r="G162" s="68"/>
      <c r="H162" s="68">
        <f t="shared" si="5"/>
        <v>0</v>
      </c>
      <c r="K162" s="25"/>
    </row>
    <row r="163" spans="1:11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6"/>
        <v>170000</v>
      </c>
      <c r="F163" s="68"/>
      <c r="G163" s="68"/>
      <c r="H163" s="68">
        <f t="shared" si="5"/>
        <v>0</v>
      </c>
    </row>
    <row r="164" spans="1:11" x14ac:dyDescent="0.25">
      <c r="A164" s="26" t="s">
        <v>314</v>
      </c>
      <c r="B164" s="26" t="s">
        <v>315</v>
      </c>
      <c r="C164" s="74">
        <v>2</v>
      </c>
      <c r="D164" s="37">
        <v>10000</v>
      </c>
      <c r="E164" s="37">
        <f t="shared" si="6"/>
        <v>20000</v>
      </c>
      <c r="F164" s="68"/>
      <c r="G164" s="68"/>
      <c r="H164" s="68">
        <f t="shared" si="5"/>
        <v>0</v>
      </c>
      <c r="K164" s="25"/>
    </row>
    <row r="165" spans="1:11" ht="31.5" x14ac:dyDescent="0.25">
      <c r="A165" s="26" t="s">
        <v>316</v>
      </c>
      <c r="B165" s="26" t="s">
        <v>317</v>
      </c>
      <c r="C165" s="74"/>
      <c r="D165" s="37"/>
      <c r="E165" s="37">
        <f t="shared" si="6"/>
        <v>0</v>
      </c>
      <c r="F165" s="68"/>
      <c r="G165" s="68"/>
      <c r="H165" s="68">
        <f t="shared" si="5"/>
        <v>0</v>
      </c>
    </row>
    <row r="166" spans="1:11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37">
        <f t="shared" si="6"/>
        <v>480000</v>
      </c>
      <c r="F166" s="68"/>
      <c r="G166" s="68"/>
      <c r="H166" s="68">
        <f t="shared" si="5"/>
        <v>0</v>
      </c>
    </row>
    <row r="167" spans="1:11" x14ac:dyDescent="0.25">
      <c r="A167" s="26" t="s">
        <v>318</v>
      </c>
      <c r="B167" s="26" t="s">
        <v>319</v>
      </c>
      <c r="C167" s="74"/>
      <c r="D167" s="37"/>
      <c r="E167" s="37">
        <f t="shared" si="6"/>
        <v>0</v>
      </c>
      <c r="F167" s="68"/>
      <c r="G167" s="68"/>
      <c r="H167" s="68">
        <f t="shared" si="5"/>
        <v>0</v>
      </c>
    </row>
    <row r="168" spans="1:11" x14ac:dyDescent="0.25">
      <c r="A168" s="26" t="s">
        <v>320</v>
      </c>
      <c r="B168" s="26" t="s">
        <v>321</v>
      </c>
      <c r="C168" s="74"/>
      <c r="D168" s="37"/>
      <c r="E168" s="37">
        <f t="shared" si="6"/>
        <v>0</v>
      </c>
      <c r="F168" s="68"/>
      <c r="G168" s="68"/>
      <c r="H168" s="68">
        <f t="shared" si="5"/>
        <v>0</v>
      </c>
    </row>
    <row r="169" spans="1:11" x14ac:dyDescent="0.25">
      <c r="A169" s="26" t="s">
        <v>322</v>
      </c>
      <c r="B169" s="26" t="s">
        <v>323</v>
      </c>
      <c r="C169" s="74"/>
      <c r="D169" s="37"/>
      <c r="E169" s="37">
        <f t="shared" si="6"/>
        <v>0</v>
      </c>
      <c r="F169" s="68"/>
      <c r="G169" s="68"/>
      <c r="H169" s="68">
        <f t="shared" si="5"/>
        <v>0</v>
      </c>
    </row>
    <row r="170" spans="1:11" x14ac:dyDescent="0.25">
      <c r="A170" s="26" t="s">
        <v>324</v>
      </c>
      <c r="B170" s="26" t="s">
        <v>390</v>
      </c>
      <c r="C170" s="74"/>
      <c r="D170" s="37"/>
      <c r="E170" s="37">
        <f t="shared" si="6"/>
        <v>0</v>
      </c>
      <c r="F170" s="68"/>
      <c r="G170" s="68"/>
      <c r="H170" s="68">
        <f t="shared" si="5"/>
        <v>0</v>
      </c>
    </row>
    <row r="171" spans="1:11" ht="31.5" x14ac:dyDescent="0.25">
      <c r="A171" s="26" t="s">
        <v>325</v>
      </c>
      <c r="B171" s="26" t="s">
        <v>326</v>
      </c>
      <c r="C171" s="74"/>
      <c r="D171" s="37"/>
      <c r="E171" s="37">
        <f t="shared" si="6"/>
        <v>0</v>
      </c>
      <c r="F171" s="68"/>
      <c r="G171" s="68"/>
      <c r="H171" s="68">
        <f t="shared" si="5"/>
        <v>0</v>
      </c>
    </row>
    <row r="172" spans="1:11" x14ac:dyDescent="0.25">
      <c r="A172" s="26" t="s">
        <v>327</v>
      </c>
      <c r="B172" s="26" t="s">
        <v>293</v>
      </c>
      <c r="C172" s="74"/>
      <c r="D172" s="37"/>
      <c r="E172" s="37">
        <f t="shared" si="6"/>
        <v>0</v>
      </c>
      <c r="F172" s="68"/>
      <c r="G172" s="68"/>
      <c r="H172" s="68">
        <f t="shared" si="5"/>
        <v>0</v>
      </c>
    </row>
    <row r="173" spans="1:11" x14ac:dyDescent="0.25">
      <c r="A173" s="26" t="s">
        <v>328</v>
      </c>
      <c r="B173" s="26" t="s">
        <v>295</v>
      </c>
      <c r="C173" s="74"/>
      <c r="D173" s="37"/>
      <c r="E173" s="37">
        <f t="shared" si="6"/>
        <v>0</v>
      </c>
      <c r="F173" s="68"/>
      <c r="G173" s="68"/>
      <c r="H173" s="68">
        <f t="shared" si="5"/>
        <v>0</v>
      </c>
    </row>
    <row r="174" spans="1:11" x14ac:dyDescent="0.25">
      <c r="A174" s="26" t="s">
        <v>329</v>
      </c>
      <c r="B174" s="26" t="s">
        <v>297</v>
      </c>
      <c r="C174" s="74">
        <v>500</v>
      </c>
      <c r="D174" s="37">
        <v>3200</v>
      </c>
      <c r="E174" s="37">
        <f t="shared" si="6"/>
        <v>1600000</v>
      </c>
      <c r="F174" s="68"/>
      <c r="G174" s="68"/>
      <c r="H174" s="68">
        <f t="shared" si="5"/>
        <v>0</v>
      </c>
    </row>
    <row r="175" spans="1:11" ht="31.5" x14ac:dyDescent="0.25">
      <c r="A175" s="26" t="s">
        <v>330</v>
      </c>
      <c r="B175" s="26" t="s">
        <v>299</v>
      </c>
      <c r="C175" s="74">
        <v>500</v>
      </c>
      <c r="D175" s="37">
        <v>320</v>
      </c>
      <c r="E175" s="37">
        <f t="shared" si="6"/>
        <v>160000</v>
      </c>
      <c r="F175" s="184">
        <v>3</v>
      </c>
      <c r="G175" s="184">
        <v>2073</v>
      </c>
      <c r="H175" s="184">
        <f t="shared" si="5"/>
        <v>6219</v>
      </c>
    </row>
    <row r="176" spans="1:11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68">
        <f t="shared" si="5"/>
        <v>0</v>
      </c>
    </row>
    <row r="177" spans="1:8" x14ac:dyDescent="0.25">
      <c r="A177" s="26" t="s">
        <v>333</v>
      </c>
      <c r="B177" s="26" t="s">
        <v>334</v>
      </c>
      <c r="C177" s="74"/>
      <c r="D177" s="37"/>
      <c r="E177" s="37">
        <f t="shared" si="6"/>
        <v>0</v>
      </c>
      <c r="F177" s="68"/>
      <c r="G177" s="68"/>
      <c r="H177" s="68">
        <f t="shared" si="5"/>
        <v>0</v>
      </c>
    </row>
    <row r="178" spans="1:8" x14ac:dyDescent="0.25">
      <c r="A178" s="26" t="s">
        <v>335</v>
      </c>
      <c r="B178" s="26" t="s">
        <v>336</v>
      </c>
      <c r="C178" s="74"/>
      <c r="D178" s="37"/>
      <c r="E178" s="37">
        <f t="shared" si="6"/>
        <v>0</v>
      </c>
      <c r="F178" s="68"/>
      <c r="G178" s="68"/>
      <c r="H178" s="68">
        <f t="shared" si="5"/>
        <v>0</v>
      </c>
    </row>
    <row r="179" spans="1:8" x14ac:dyDescent="0.25">
      <c r="A179" s="26" t="s">
        <v>337</v>
      </c>
      <c r="B179" s="26" t="s">
        <v>338</v>
      </c>
      <c r="C179" s="74"/>
      <c r="D179" s="37"/>
      <c r="E179" s="37">
        <f t="shared" si="6"/>
        <v>0</v>
      </c>
      <c r="F179" s="68"/>
      <c r="G179" s="68"/>
      <c r="H179" s="68">
        <f t="shared" si="5"/>
        <v>0</v>
      </c>
    </row>
    <row r="180" spans="1:8" ht="31.5" x14ac:dyDescent="0.25">
      <c r="A180" s="26" t="s">
        <v>339</v>
      </c>
      <c r="B180" s="26" t="s">
        <v>396</v>
      </c>
      <c r="C180" s="74"/>
      <c r="D180" s="37"/>
      <c r="E180" s="37">
        <f t="shared" si="6"/>
        <v>0</v>
      </c>
      <c r="F180" s="68"/>
      <c r="G180" s="68"/>
      <c r="H180" s="68">
        <f t="shared" si="5"/>
        <v>0</v>
      </c>
    </row>
    <row r="181" spans="1:8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37">
        <f t="shared" si="6"/>
        <v>65000</v>
      </c>
      <c r="F181" s="68"/>
      <c r="G181" s="68"/>
      <c r="H181" s="68">
        <f t="shared" si="5"/>
        <v>0</v>
      </c>
    </row>
    <row r="182" spans="1:8" x14ac:dyDescent="0.25">
      <c r="A182" s="26" t="s">
        <v>343</v>
      </c>
      <c r="B182" s="26" t="s">
        <v>344</v>
      </c>
      <c r="C182" s="74"/>
      <c r="D182" s="37"/>
      <c r="E182" s="37">
        <f t="shared" si="6"/>
        <v>0</v>
      </c>
      <c r="F182" s="68"/>
      <c r="G182" s="68"/>
      <c r="H182" s="68">
        <f t="shared" si="5"/>
        <v>0</v>
      </c>
    </row>
    <row r="183" spans="1:8" x14ac:dyDescent="0.25">
      <c r="A183" s="26" t="s">
        <v>345</v>
      </c>
      <c r="B183" s="26" t="s">
        <v>346</v>
      </c>
      <c r="C183" s="74"/>
      <c r="D183" s="37"/>
      <c r="E183" s="37">
        <f t="shared" si="6"/>
        <v>0</v>
      </c>
      <c r="F183" s="68"/>
      <c r="G183" s="68"/>
      <c r="H183" s="68">
        <f t="shared" si="5"/>
        <v>0</v>
      </c>
    </row>
    <row r="184" spans="1:8" x14ac:dyDescent="0.25">
      <c r="A184" s="26" t="s">
        <v>347</v>
      </c>
      <c r="B184" s="30" t="s">
        <v>397</v>
      </c>
      <c r="C184" s="74"/>
      <c r="D184" s="37"/>
      <c r="E184" s="37">
        <f t="shared" si="6"/>
        <v>0</v>
      </c>
      <c r="F184" s="68"/>
      <c r="G184" s="68"/>
      <c r="H184" s="68">
        <f t="shared" si="5"/>
        <v>0</v>
      </c>
    </row>
    <row r="185" spans="1:8" x14ac:dyDescent="0.25">
      <c r="A185" s="26" t="s">
        <v>348</v>
      </c>
      <c r="B185" s="26" t="s">
        <v>349</v>
      </c>
      <c r="C185" s="74"/>
      <c r="D185" s="37"/>
      <c r="E185" s="37">
        <f t="shared" si="6"/>
        <v>0</v>
      </c>
      <c r="F185" s="68"/>
      <c r="G185" s="68"/>
      <c r="H185" s="68">
        <f t="shared" si="5"/>
        <v>0</v>
      </c>
    </row>
    <row r="186" spans="1:8" ht="31.5" x14ac:dyDescent="0.25">
      <c r="A186" s="26" t="s">
        <v>350</v>
      </c>
      <c r="B186" s="26" t="s">
        <v>351</v>
      </c>
      <c r="C186" s="74"/>
      <c r="D186" s="37"/>
      <c r="E186" s="37">
        <f t="shared" si="6"/>
        <v>0</v>
      </c>
      <c r="F186" s="68"/>
      <c r="G186" s="68"/>
      <c r="H186" s="68">
        <f t="shared" si="5"/>
        <v>0</v>
      </c>
    </row>
    <row r="187" spans="1:8" ht="75" x14ac:dyDescent="0.25">
      <c r="A187" s="26">
        <v>1660102002</v>
      </c>
      <c r="B187" s="31" t="s">
        <v>400</v>
      </c>
      <c r="C187" s="74"/>
      <c r="D187" s="37"/>
      <c r="E187" s="37">
        <f t="shared" si="6"/>
        <v>0</v>
      </c>
      <c r="F187" s="68"/>
      <c r="G187" s="91"/>
      <c r="H187" s="68">
        <f t="shared" si="5"/>
        <v>0</v>
      </c>
    </row>
    <row r="188" spans="1:8" ht="56.25" x14ac:dyDescent="0.25">
      <c r="A188" s="26">
        <v>1660102003</v>
      </c>
      <c r="B188" s="31" t="s">
        <v>399</v>
      </c>
      <c r="C188" s="74"/>
      <c r="D188" s="37"/>
      <c r="E188" s="37">
        <f t="shared" si="6"/>
        <v>0</v>
      </c>
      <c r="F188" s="68"/>
      <c r="G188" s="91"/>
      <c r="H188" s="68">
        <f t="shared" si="5"/>
        <v>0</v>
      </c>
    </row>
    <row r="189" spans="1:8" x14ac:dyDescent="0.25">
      <c r="A189" s="60"/>
      <c r="B189" s="60" t="s">
        <v>401</v>
      </c>
      <c r="C189" s="89">
        <f>C9+C19+C20+C52+C76+C83+C89+C113+C134+C152+C176</f>
        <v>1409</v>
      </c>
      <c r="D189" s="90"/>
      <c r="E189" s="89">
        <f>E9+E19+E20+E52+E76+E83+E89+E113+E134+E152+E176</f>
        <v>4644900</v>
      </c>
      <c r="F189" s="66">
        <f>SUM(F9:F188)</f>
        <v>79</v>
      </c>
      <c r="G189" s="66"/>
      <c r="H189" s="66">
        <f>SUM(H9:H188)</f>
        <v>308753</v>
      </c>
    </row>
    <row r="191" spans="1:8" x14ac:dyDescent="0.25">
      <c r="A191" s="10"/>
    </row>
    <row r="192" spans="1:8" ht="22.5" x14ac:dyDescent="0.2">
      <c r="A192" s="255" t="s">
        <v>5557</v>
      </c>
      <c r="B192" s="25">
        <v>125379</v>
      </c>
    </row>
    <row r="193" spans="1:12" x14ac:dyDescent="0.25">
      <c r="A193" s="25"/>
      <c r="B193" s="25"/>
    </row>
    <row r="194" spans="1:12" x14ac:dyDescent="0.25">
      <c r="A194" s="25"/>
      <c r="B194" s="25"/>
    </row>
    <row r="195" spans="1:12" x14ac:dyDescent="0.25">
      <c r="A195" s="25" t="s">
        <v>5558</v>
      </c>
      <c r="B195" s="25"/>
      <c r="C195" s="76"/>
      <c r="D195" s="1"/>
      <c r="E195" s="1"/>
      <c r="F195" s="1"/>
    </row>
    <row r="196" spans="1:12" ht="33.75" x14ac:dyDescent="0.25">
      <c r="A196" s="303" t="s">
        <v>1783</v>
      </c>
      <c r="B196" s="303" t="s">
        <v>605</v>
      </c>
      <c r="C196" s="303" t="s">
        <v>606</v>
      </c>
      <c r="D196" s="303" t="s">
        <v>2292</v>
      </c>
      <c r="E196" s="304" t="s">
        <v>5655</v>
      </c>
      <c r="F196" s="304" t="s">
        <v>2292</v>
      </c>
      <c r="G196" s="304" t="s">
        <v>2440</v>
      </c>
      <c r="H196" s="304" t="s">
        <v>2441</v>
      </c>
      <c r="I196" s="303" t="s">
        <v>599</v>
      </c>
      <c r="J196" s="305" t="s">
        <v>5613</v>
      </c>
      <c r="K196" s="306">
        <v>115000</v>
      </c>
      <c r="L196"/>
    </row>
    <row r="197" spans="1:12" ht="33.75" x14ac:dyDescent="0.25">
      <c r="A197" s="303" t="s">
        <v>1785</v>
      </c>
      <c r="B197" s="303" t="s">
        <v>605</v>
      </c>
      <c r="C197" s="303" t="s">
        <v>606</v>
      </c>
      <c r="D197" s="303" t="s">
        <v>2292</v>
      </c>
      <c r="E197" s="304" t="s">
        <v>5656</v>
      </c>
      <c r="F197" s="304" t="s">
        <v>2292</v>
      </c>
      <c r="G197" s="304" t="s">
        <v>2440</v>
      </c>
      <c r="H197" s="304" t="s">
        <v>2441</v>
      </c>
      <c r="I197" s="303" t="s">
        <v>599</v>
      </c>
      <c r="J197" s="305" t="s">
        <v>5613</v>
      </c>
      <c r="K197" s="306">
        <v>115000</v>
      </c>
      <c r="L197"/>
    </row>
    <row r="198" spans="1:12" ht="33.75" x14ac:dyDescent="0.25">
      <c r="A198" s="303" t="s">
        <v>1787</v>
      </c>
      <c r="B198" s="303" t="s">
        <v>605</v>
      </c>
      <c r="C198" s="303" t="s">
        <v>606</v>
      </c>
      <c r="D198" s="303" t="s">
        <v>2292</v>
      </c>
      <c r="E198" s="304" t="s">
        <v>5657</v>
      </c>
      <c r="F198" s="304" t="s">
        <v>2292</v>
      </c>
      <c r="G198" s="304" t="s">
        <v>2440</v>
      </c>
      <c r="H198" s="304" t="s">
        <v>2441</v>
      </c>
      <c r="I198" s="303" t="s">
        <v>599</v>
      </c>
      <c r="J198" s="305" t="s">
        <v>5613</v>
      </c>
      <c r="K198" s="306">
        <v>115000</v>
      </c>
      <c r="L198"/>
    </row>
    <row r="199" spans="1:12" ht="33.75" x14ac:dyDescent="0.25">
      <c r="A199" s="303" t="s">
        <v>1789</v>
      </c>
      <c r="B199" s="303" t="s">
        <v>605</v>
      </c>
      <c r="C199" s="303" t="s">
        <v>606</v>
      </c>
      <c r="D199" s="303" t="s">
        <v>2292</v>
      </c>
      <c r="E199" s="304" t="s">
        <v>5658</v>
      </c>
      <c r="F199" s="304" t="s">
        <v>2292</v>
      </c>
      <c r="G199" s="304" t="s">
        <v>2440</v>
      </c>
      <c r="H199" s="304" t="s">
        <v>2441</v>
      </c>
      <c r="I199" s="303" t="s">
        <v>599</v>
      </c>
      <c r="J199" s="305" t="s">
        <v>5613</v>
      </c>
      <c r="K199" s="306">
        <v>115000</v>
      </c>
      <c r="L199"/>
    </row>
    <row r="200" spans="1:12" ht="33.75" x14ac:dyDescent="0.25">
      <c r="A200" s="303" t="s">
        <v>1791</v>
      </c>
      <c r="B200" s="303" t="s">
        <v>605</v>
      </c>
      <c r="C200" s="303" t="s">
        <v>606</v>
      </c>
      <c r="D200" s="303" t="s">
        <v>2292</v>
      </c>
      <c r="E200" s="304" t="s">
        <v>5659</v>
      </c>
      <c r="F200" s="304" t="s">
        <v>2292</v>
      </c>
      <c r="G200" s="304" t="s">
        <v>2440</v>
      </c>
      <c r="H200" s="304" t="s">
        <v>2441</v>
      </c>
      <c r="I200" s="303" t="s">
        <v>599</v>
      </c>
      <c r="J200" s="305" t="s">
        <v>5613</v>
      </c>
      <c r="K200" s="306">
        <v>115000</v>
      </c>
      <c r="L200"/>
    </row>
    <row r="201" spans="1:12" ht="33.75" x14ac:dyDescent="0.25">
      <c r="A201" s="303" t="s">
        <v>1794</v>
      </c>
      <c r="B201" s="303" t="s">
        <v>605</v>
      </c>
      <c r="C201" s="303" t="s">
        <v>606</v>
      </c>
      <c r="D201" s="303" t="s">
        <v>2292</v>
      </c>
      <c r="E201" s="304" t="s">
        <v>5660</v>
      </c>
      <c r="F201" s="304" t="s">
        <v>2292</v>
      </c>
      <c r="G201" s="304" t="s">
        <v>2440</v>
      </c>
      <c r="H201" s="304" t="s">
        <v>2441</v>
      </c>
      <c r="I201" s="303" t="s">
        <v>599</v>
      </c>
      <c r="J201" s="305" t="s">
        <v>5613</v>
      </c>
      <c r="K201" s="306">
        <v>115000</v>
      </c>
      <c r="L201"/>
    </row>
    <row r="202" spans="1:12" ht="33.75" x14ac:dyDescent="0.25">
      <c r="A202" s="303" t="s">
        <v>1797</v>
      </c>
      <c r="B202" s="303" t="s">
        <v>605</v>
      </c>
      <c r="C202" s="303" t="s">
        <v>606</v>
      </c>
      <c r="D202" s="303" t="s">
        <v>2292</v>
      </c>
      <c r="E202" s="304" t="s">
        <v>5661</v>
      </c>
      <c r="F202" s="304" t="s">
        <v>2292</v>
      </c>
      <c r="G202" s="304" t="s">
        <v>2440</v>
      </c>
      <c r="H202" s="304" t="s">
        <v>2441</v>
      </c>
      <c r="I202" s="303" t="s">
        <v>599</v>
      </c>
      <c r="J202" s="305" t="s">
        <v>5613</v>
      </c>
      <c r="K202" s="306">
        <v>115000</v>
      </c>
      <c r="L202"/>
    </row>
    <row r="203" spans="1:12" ht="33.75" x14ac:dyDescent="0.25">
      <c r="A203" s="303" t="s">
        <v>1800</v>
      </c>
      <c r="B203" s="303" t="s">
        <v>605</v>
      </c>
      <c r="C203" s="303" t="s">
        <v>606</v>
      </c>
      <c r="D203" s="303" t="s">
        <v>2292</v>
      </c>
      <c r="E203" s="304" t="s">
        <v>5662</v>
      </c>
      <c r="F203" s="304" t="s">
        <v>2292</v>
      </c>
      <c r="G203" s="304" t="s">
        <v>2440</v>
      </c>
      <c r="H203" s="304" t="s">
        <v>2441</v>
      </c>
      <c r="I203" s="303" t="s">
        <v>599</v>
      </c>
      <c r="J203" s="305" t="s">
        <v>5613</v>
      </c>
      <c r="K203" s="306">
        <v>115000</v>
      </c>
      <c r="L203"/>
    </row>
    <row r="204" spans="1:12" ht="33.75" x14ac:dyDescent="0.25">
      <c r="A204" s="303" t="s">
        <v>1803</v>
      </c>
      <c r="B204" s="303" t="s">
        <v>605</v>
      </c>
      <c r="C204" s="303" t="s">
        <v>606</v>
      </c>
      <c r="D204" s="303" t="s">
        <v>2292</v>
      </c>
      <c r="E204" s="304" t="s">
        <v>5663</v>
      </c>
      <c r="F204" s="304" t="s">
        <v>2292</v>
      </c>
      <c r="G204" s="304" t="s">
        <v>2440</v>
      </c>
      <c r="H204" s="304" t="s">
        <v>2441</v>
      </c>
      <c r="I204" s="303" t="s">
        <v>599</v>
      </c>
      <c r="J204" s="305" t="s">
        <v>5613</v>
      </c>
      <c r="K204" s="306">
        <v>115000</v>
      </c>
      <c r="L204"/>
    </row>
    <row r="205" spans="1:12" ht="33.75" x14ac:dyDescent="0.25">
      <c r="A205" s="303" t="s">
        <v>1805</v>
      </c>
      <c r="B205" s="303" t="s">
        <v>605</v>
      </c>
      <c r="C205" s="303" t="s">
        <v>606</v>
      </c>
      <c r="D205" s="303" t="s">
        <v>2292</v>
      </c>
      <c r="E205" s="304" t="s">
        <v>5664</v>
      </c>
      <c r="F205" s="304" t="s">
        <v>2292</v>
      </c>
      <c r="G205" s="304" t="s">
        <v>2440</v>
      </c>
      <c r="H205" s="304" t="s">
        <v>2441</v>
      </c>
      <c r="I205" s="303" t="s">
        <v>599</v>
      </c>
      <c r="J205" s="305" t="s">
        <v>5613</v>
      </c>
      <c r="K205" s="306">
        <v>115000</v>
      </c>
      <c r="L205"/>
    </row>
    <row r="206" spans="1:12" ht="33.75" x14ac:dyDescent="0.25">
      <c r="A206" s="303" t="s">
        <v>1949</v>
      </c>
      <c r="B206" s="303" t="s">
        <v>2415</v>
      </c>
      <c r="C206" s="303" t="s">
        <v>2416</v>
      </c>
      <c r="D206" s="303" t="s">
        <v>2417</v>
      </c>
      <c r="E206" s="304" t="s">
        <v>2439</v>
      </c>
      <c r="F206" s="304" t="s">
        <v>497</v>
      </c>
      <c r="G206" s="304" t="s">
        <v>2440</v>
      </c>
      <c r="H206" s="304" t="s">
        <v>2441</v>
      </c>
      <c r="I206" s="303" t="s">
        <v>599</v>
      </c>
      <c r="J206" s="305" t="s">
        <v>2442</v>
      </c>
      <c r="K206" s="306">
        <v>3520657</v>
      </c>
      <c r="L206"/>
    </row>
    <row r="207" spans="1:12" ht="33.75" x14ac:dyDescent="0.25">
      <c r="A207" s="303" t="s">
        <v>1952</v>
      </c>
      <c r="B207" s="303" t="s">
        <v>2415</v>
      </c>
      <c r="C207" s="303" t="s">
        <v>2416</v>
      </c>
      <c r="D207" s="303" t="s">
        <v>2417</v>
      </c>
      <c r="E207" s="304" t="s">
        <v>2444</v>
      </c>
      <c r="F207" s="304" t="s">
        <v>497</v>
      </c>
      <c r="G207" s="304" t="s">
        <v>2440</v>
      </c>
      <c r="H207" s="304" t="s">
        <v>2441</v>
      </c>
      <c r="I207" s="303" t="s">
        <v>599</v>
      </c>
      <c r="J207" s="305" t="s">
        <v>2442</v>
      </c>
      <c r="K207" s="306">
        <v>3520657</v>
      </c>
      <c r="L207"/>
    </row>
    <row r="208" spans="1:12" ht="33.75" x14ac:dyDescent="0.25">
      <c r="A208" s="303" t="s">
        <v>4565</v>
      </c>
      <c r="B208" s="303" t="s">
        <v>2415</v>
      </c>
      <c r="C208" s="303" t="s">
        <v>2416</v>
      </c>
      <c r="D208" s="303" t="s">
        <v>2646</v>
      </c>
      <c r="E208" s="304" t="s">
        <v>4985</v>
      </c>
      <c r="F208" s="304" t="s">
        <v>457</v>
      </c>
      <c r="G208" s="304" t="s">
        <v>2440</v>
      </c>
      <c r="H208" s="304" t="s">
        <v>2441</v>
      </c>
      <c r="I208" s="303" t="s">
        <v>599</v>
      </c>
      <c r="J208" s="305" t="s">
        <v>4982</v>
      </c>
      <c r="K208" s="306">
        <v>2072919</v>
      </c>
      <c r="L208"/>
    </row>
    <row r="209" spans="1:12" ht="33.75" x14ac:dyDescent="0.25">
      <c r="A209" s="303" t="s">
        <v>4567</v>
      </c>
      <c r="B209" s="303" t="s">
        <v>2415</v>
      </c>
      <c r="C209" s="303" t="s">
        <v>2416</v>
      </c>
      <c r="D209" s="303" t="s">
        <v>2646</v>
      </c>
      <c r="E209" s="304" t="s">
        <v>4987</v>
      </c>
      <c r="F209" s="304" t="s">
        <v>457</v>
      </c>
      <c r="G209" s="304" t="s">
        <v>2440</v>
      </c>
      <c r="H209" s="304" t="s">
        <v>2441</v>
      </c>
      <c r="I209" s="303" t="s">
        <v>599</v>
      </c>
      <c r="J209" s="305" t="s">
        <v>4982</v>
      </c>
      <c r="K209" s="306">
        <v>2072919</v>
      </c>
      <c r="L209"/>
    </row>
    <row r="210" spans="1:12" ht="33.75" x14ac:dyDescent="0.25">
      <c r="A210" s="303" t="s">
        <v>4569</v>
      </c>
      <c r="B210" s="303" t="s">
        <v>2415</v>
      </c>
      <c r="C210" s="303" t="s">
        <v>2416</v>
      </c>
      <c r="D210" s="303" t="s">
        <v>2646</v>
      </c>
      <c r="E210" s="304" t="s">
        <v>4989</v>
      </c>
      <c r="F210" s="304" t="s">
        <v>457</v>
      </c>
      <c r="G210" s="304" t="s">
        <v>2440</v>
      </c>
      <c r="H210" s="304" t="s">
        <v>2441</v>
      </c>
      <c r="I210" s="303" t="s">
        <v>599</v>
      </c>
      <c r="J210" s="305" t="s">
        <v>4982</v>
      </c>
      <c r="K210" s="306">
        <v>2072919</v>
      </c>
      <c r="L210"/>
    </row>
    <row r="211" spans="1:12" ht="33.75" x14ac:dyDescent="0.25">
      <c r="A211" s="303" t="s">
        <v>4571</v>
      </c>
      <c r="B211" s="303" t="s">
        <v>2415</v>
      </c>
      <c r="C211" s="303" t="s">
        <v>2416</v>
      </c>
      <c r="D211" s="303" t="s">
        <v>2646</v>
      </c>
      <c r="E211" s="304" t="s">
        <v>4991</v>
      </c>
      <c r="F211" s="304" t="s">
        <v>457</v>
      </c>
      <c r="G211" s="304" t="s">
        <v>2440</v>
      </c>
      <c r="H211" s="304" t="s">
        <v>2441</v>
      </c>
      <c r="I211" s="303" t="s">
        <v>599</v>
      </c>
      <c r="J211" s="305" t="s">
        <v>4982</v>
      </c>
      <c r="K211" s="306">
        <v>2072919</v>
      </c>
      <c r="L211"/>
    </row>
    <row r="212" spans="1:12" ht="33.75" x14ac:dyDescent="0.25">
      <c r="A212" s="303" t="s">
        <v>4573</v>
      </c>
      <c r="B212" s="303" t="s">
        <v>2415</v>
      </c>
      <c r="C212" s="303" t="s">
        <v>2416</v>
      </c>
      <c r="D212" s="303" t="s">
        <v>2646</v>
      </c>
      <c r="E212" s="304" t="s">
        <v>4993</v>
      </c>
      <c r="F212" s="304" t="s">
        <v>457</v>
      </c>
      <c r="G212" s="304" t="s">
        <v>2440</v>
      </c>
      <c r="H212" s="304" t="s">
        <v>2441</v>
      </c>
      <c r="I212" s="303" t="s">
        <v>599</v>
      </c>
      <c r="J212" s="305" t="s">
        <v>4982</v>
      </c>
      <c r="K212" s="306">
        <v>2072919</v>
      </c>
      <c r="L212"/>
    </row>
    <row r="213" spans="1:12" ht="33.75" x14ac:dyDescent="0.25">
      <c r="A213" s="303" t="s">
        <v>4575</v>
      </c>
      <c r="B213" s="303" t="s">
        <v>2415</v>
      </c>
      <c r="C213" s="303" t="s">
        <v>2416</v>
      </c>
      <c r="D213" s="303" t="s">
        <v>2646</v>
      </c>
      <c r="E213" s="304" t="s">
        <v>4995</v>
      </c>
      <c r="F213" s="304" t="s">
        <v>457</v>
      </c>
      <c r="G213" s="304" t="s">
        <v>2440</v>
      </c>
      <c r="H213" s="304" t="s">
        <v>2441</v>
      </c>
      <c r="I213" s="303" t="s">
        <v>599</v>
      </c>
      <c r="J213" s="305" t="s">
        <v>4982</v>
      </c>
      <c r="K213" s="306">
        <v>2072919</v>
      </c>
      <c r="L213"/>
    </row>
    <row r="214" spans="1:12" ht="33.75" x14ac:dyDescent="0.25">
      <c r="A214" s="303" t="s">
        <v>4577</v>
      </c>
      <c r="B214" s="303" t="s">
        <v>2415</v>
      </c>
      <c r="C214" s="303" t="s">
        <v>2416</v>
      </c>
      <c r="D214" s="303" t="s">
        <v>2646</v>
      </c>
      <c r="E214" s="304" t="s">
        <v>4997</v>
      </c>
      <c r="F214" s="304" t="s">
        <v>457</v>
      </c>
      <c r="G214" s="304" t="s">
        <v>2440</v>
      </c>
      <c r="H214" s="304" t="s">
        <v>2441</v>
      </c>
      <c r="I214" s="303" t="s">
        <v>599</v>
      </c>
      <c r="J214" s="305" t="s">
        <v>4982</v>
      </c>
      <c r="K214" s="306">
        <v>2072919</v>
      </c>
      <c r="L214"/>
    </row>
    <row r="215" spans="1:12" ht="33.75" x14ac:dyDescent="0.25">
      <c r="A215" s="303" t="s">
        <v>4579</v>
      </c>
      <c r="B215" s="303" t="s">
        <v>2415</v>
      </c>
      <c r="C215" s="303" t="s">
        <v>2416</v>
      </c>
      <c r="D215" s="303" t="s">
        <v>2646</v>
      </c>
      <c r="E215" s="304" t="s">
        <v>4999</v>
      </c>
      <c r="F215" s="304" t="s">
        <v>457</v>
      </c>
      <c r="G215" s="304" t="s">
        <v>2440</v>
      </c>
      <c r="H215" s="304" t="s">
        <v>2441</v>
      </c>
      <c r="I215" s="303" t="s">
        <v>599</v>
      </c>
      <c r="J215" s="305" t="s">
        <v>4982</v>
      </c>
      <c r="K215" s="306">
        <v>2072919</v>
      </c>
      <c r="L215"/>
    </row>
    <row r="216" spans="1:12" ht="33.75" x14ac:dyDescent="0.25">
      <c r="A216" s="303" t="s">
        <v>4581</v>
      </c>
      <c r="B216" s="303" t="s">
        <v>2415</v>
      </c>
      <c r="C216" s="303" t="s">
        <v>2416</v>
      </c>
      <c r="D216" s="303" t="s">
        <v>2646</v>
      </c>
      <c r="E216" s="304" t="s">
        <v>5001</v>
      </c>
      <c r="F216" s="304" t="s">
        <v>457</v>
      </c>
      <c r="G216" s="304" t="s">
        <v>2440</v>
      </c>
      <c r="H216" s="304" t="s">
        <v>2441</v>
      </c>
      <c r="I216" s="303" t="s">
        <v>599</v>
      </c>
      <c r="J216" s="305" t="s">
        <v>4982</v>
      </c>
      <c r="K216" s="306">
        <v>2072919</v>
      </c>
      <c r="L216"/>
    </row>
    <row r="217" spans="1:12" ht="33.75" x14ac:dyDescent="0.25">
      <c r="A217" s="303" t="s">
        <v>4583</v>
      </c>
      <c r="B217" s="303" t="s">
        <v>2415</v>
      </c>
      <c r="C217" s="303" t="s">
        <v>2416</v>
      </c>
      <c r="D217" s="303" t="s">
        <v>2646</v>
      </c>
      <c r="E217" s="304" t="s">
        <v>5003</v>
      </c>
      <c r="F217" s="304" t="s">
        <v>457</v>
      </c>
      <c r="G217" s="304" t="s">
        <v>2440</v>
      </c>
      <c r="H217" s="304" t="s">
        <v>2441</v>
      </c>
      <c r="I217" s="303" t="s">
        <v>599</v>
      </c>
      <c r="J217" s="305" t="s">
        <v>4982</v>
      </c>
      <c r="K217" s="306">
        <v>2072919</v>
      </c>
      <c r="L217"/>
    </row>
    <row r="218" spans="1:12" ht="33.75" x14ac:dyDescent="0.25">
      <c r="A218" s="303" t="s">
        <v>4585</v>
      </c>
      <c r="B218" s="303" t="s">
        <v>2415</v>
      </c>
      <c r="C218" s="303" t="s">
        <v>2416</v>
      </c>
      <c r="D218" s="303" t="s">
        <v>2646</v>
      </c>
      <c r="E218" s="304" t="s">
        <v>5005</v>
      </c>
      <c r="F218" s="304" t="s">
        <v>457</v>
      </c>
      <c r="G218" s="304" t="s">
        <v>2440</v>
      </c>
      <c r="H218" s="304" t="s">
        <v>2441</v>
      </c>
      <c r="I218" s="303" t="s">
        <v>599</v>
      </c>
      <c r="J218" s="305" t="s">
        <v>4982</v>
      </c>
      <c r="K218" s="306">
        <v>2072919</v>
      </c>
      <c r="L218"/>
    </row>
    <row r="219" spans="1:12" ht="33.75" x14ac:dyDescent="0.25">
      <c r="A219" s="303" t="s">
        <v>4587</v>
      </c>
      <c r="B219" s="303" t="s">
        <v>2415</v>
      </c>
      <c r="C219" s="303" t="s">
        <v>2416</v>
      </c>
      <c r="D219" s="303" t="s">
        <v>2646</v>
      </c>
      <c r="E219" s="304" t="s">
        <v>5007</v>
      </c>
      <c r="F219" s="304" t="s">
        <v>457</v>
      </c>
      <c r="G219" s="304" t="s">
        <v>2440</v>
      </c>
      <c r="H219" s="304" t="s">
        <v>2441</v>
      </c>
      <c r="I219" s="303" t="s">
        <v>599</v>
      </c>
      <c r="J219" s="305" t="s">
        <v>4982</v>
      </c>
      <c r="K219" s="306">
        <v>2072919</v>
      </c>
      <c r="L219"/>
    </row>
    <row r="220" spans="1:12" ht="33.75" x14ac:dyDescent="0.25">
      <c r="A220" s="303" t="s">
        <v>4589</v>
      </c>
      <c r="B220" s="303" t="s">
        <v>2415</v>
      </c>
      <c r="C220" s="303" t="s">
        <v>2416</v>
      </c>
      <c r="D220" s="303" t="s">
        <v>2646</v>
      </c>
      <c r="E220" s="304" t="s">
        <v>5009</v>
      </c>
      <c r="F220" s="304" t="s">
        <v>457</v>
      </c>
      <c r="G220" s="304" t="s">
        <v>2440</v>
      </c>
      <c r="H220" s="304" t="s">
        <v>2441</v>
      </c>
      <c r="I220" s="303" t="s">
        <v>599</v>
      </c>
      <c r="J220" s="305" t="s">
        <v>4982</v>
      </c>
      <c r="K220" s="306">
        <v>2072919</v>
      </c>
      <c r="L220"/>
    </row>
    <row r="221" spans="1:12" ht="33.75" x14ac:dyDescent="0.25">
      <c r="A221" s="303" t="s">
        <v>4591</v>
      </c>
      <c r="B221" s="303" t="s">
        <v>2415</v>
      </c>
      <c r="C221" s="303" t="s">
        <v>2416</v>
      </c>
      <c r="D221" s="303" t="s">
        <v>2646</v>
      </c>
      <c r="E221" s="304" t="s">
        <v>5011</v>
      </c>
      <c r="F221" s="304" t="s">
        <v>457</v>
      </c>
      <c r="G221" s="304" t="s">
        <v>2440</v>
      </c>
      <c r="H221" s="304" t="s">
        <v>2441</v>
      </c>
      <c r="I221" s="303" t="s">
        <v>599</v>
      </c>
      <c r="J221" s="305" t="s">
        <v>4982</v>
      </c>
      <c r="K221" s="306">
        <v>2072919</v>
      </c>
      <c r="L221"/>
    </row>
    <row r="222" spans="1:12" ht="33.75" x14ac:dyDescent="0.25">
      <c r="A222" s="303" t="s">
        <v>4593</v>
      </c>
      <c r="B222" s="303" t="s">
        <v>2415</v>
      </c>
      <c r="C222" s="303" t="s">
        <v>2416</v>
      </c>
      <c r="D222" s="303" t="s">
        <v>2646</v>
      </c>
      <c r="E222" s="304" t="s">
        <v>5013</v>
      </c>
      <c r="F222" s="304" t="s">
        <v>457</v>
      </c>
      <c r="G222" s="304" t="s">
        <v>2440</v>
      </c>
      <c r="H222" s="304" t="s">
        <v>2441</v>
      </c>
      <c r="I222" s="303" t="s">
        <v>599</v>
      </c>
      <c r="J222" s="305" t="s">
        <v>4982</v>
      </c>
      <c r="K222" s="306">
        <v>2072919</v>
      </c>
      <c r="L222"/>
    </row>
    <row r="223" spans="1:12" ht="33.75" x14ac:dyDescent="0.25">
      <c r="A223" s="303" t="s">
        <v>4595</v>
      </c>
      <c r="B223" s="303" t="s">
        <v>2415</v>
      </c>
      <c r="C223" s="303" t="s">
        <v>2416</v>
      </c>
      <c r="D223" s="303" t="s">
        <v>2646</v>
      </c>
      <c r="E223" s="304" t="s">
        <v>5015</v>
      </c>
      <c r="F223" s="304" t="s">
        <v>457</v>
      </c>
      <c r="G223" s="304" t="s">
        <v>2440</v>
      </c>
      <c r="H223" s="304" t="s">
        <v>2441</v>
      </c>
      <c r="I223" s="303" t="s">
        <v>599</v>
      </c>
      <c r="J223" s="305" t="s">
        <v>4982</v>
      </c>
      <c r="K223" s="306">
        <v>2072919</v>
      </c>
      <c r="L223"/>
    </row>
    <row r="224" spans="1:12" ht="33.75" x14ac:dyDescent="0.25">
      <c r="A224" s="303" t="s">
        <v>4597</v>
      </c>
      <c r="B224" s="303" t="s">
        <v>2415</v>
      </c>
      <c r="C224" s="303" t="s">
        <v>2416</v>
      </c>
      <c r="D224" s="303" t="s">
        <v>2646</v>
      </c>
      <c r="E224" s="304" t="s">
        <v>5017</v>
      </c>
      <c r="F224" s="304" t="s">
        <v>457</v>
      </c>
      <c r="G224" s="304" t="s">
        <v>2440</v>
      </c>
      <c r="H224" s="304" t="s">
        <v>2441</v>
      </c>
      <c r="I224" s="303" t="s">
        <v>599</v>
      </c>
      <c r="J224" s="305" t="s">
        <v>4982</v>
      </c>
      <c r="K224" s="306">
        <v>2072919</v>
      </c>
      <c r="L224"/>
    </row>
    <row r="225" spans="1:12" ht="33.75" x14ac:dyDescent="0.25">
      <c r="A225" s="303" t="s">
        <v>4599</v>
      </c>
      <c r="B225" s="303" t="s">
        <v>2415</v>
      </c>
      <c r="C225" s="303" t="s">
        <v>2416</v>
      </c>
      <c r="D225" s="303" t="s">
        <v>2646</v>
      </c>
      <c r="E225" s="304" t="s">
        <v>5019</v>
      </c>
      <c r="F225" s="304" t="s">
        <v>457</v>
      </c>
      <c r="G225" s="304" t="s">
        <v>2440</v>
      </c>
      <c r="H225" s="304" t="s">
        <v>2441</v>
      </c>
      <c r="I225" s="303" t="s">
        <v>599</v>
      </c>
      <c r="J225" s="305" t="s">
        <v>4982</v>
      </c>
      <c r="K225" s="306">
        <v>2072919</v>
      </c>
      <c r="L225"/>
    </row>
    <row r="226" spans="1:12" ht="33.75" x14ac:dyDescent="0.25">
      <c r="A226" s="303" t="s">
        <v>4601</v>
      </c>
      <c r="B226" s="303" t="s">
        <v>2415</v>
      </c>
      <c r="C226" s="303" t="s">
        <v>2416</v>
      </c>
      <c r="D226" s="303" t="s">
        <v>2646</v>
      </c>
      <c r="E226" s="304" t="s">
        <v>5021</v>
      </c>
      <c r="F226" s="304" t="s">
        <v>457</v>
      </c>
      <c r="G226" s="304" t="s">
        <v>2440</v>
      </c>
      <c r="H226" s="304" t="s">
        <v>2441</v>
      </c>
      <c r="I226" s="303" t="s">
        <v>599</v>
      </c>
      <c r="J226" s="305" t="s">
        <v>4982</v>
      </c>
      <c r="K226" s="306">
        <v>2072919</v>
      </c>
      <c r="L226"/>
    </row>
    <row r="227" spans="1:12" ht="33.75" x14ac:dyDescent="0.25">
      <c r="A227" s="303" t="s">
        <v>4603</v>
      </c>
      <c r="B227" s="303" t="s">
        <v>2415</v>
      </c>
      <c r="C227" s="303" t="s">
        <v>2416</v>
      </c>
      <c r="D227" s="303" t="s">
        <v>2646</v>
      </c>
      <c r="E227" s="304" t="s">
        <v>5023</v>
      </c>
      <c r="F227" s="304" t="s">
        <v>457</v>
      </c>
      <c r="G227" s="304" t="s">
        <v>2440</v>
      </c>
      <c r="H227" s="304" t="s">
        <v>2441</v>
      </c>
      <c r="I227" s="303" t="s">
        <v>599</v>
      </c>
      <c r="J227" s="305" t="s">
        <v>4982</v>
      </c>
      <c r="K227" s="306">
        <v>2072919</v>
      </c>
      <c r="L227"/>
    </row>
    <row r="228" spans="1:12" ht="33.75" x14ac:dyDescent="0.25">
      <c r="A228" s="303" t="s">
        <v>4605</v>
      </c>
      <c r="B228" s="303" t="s">
        <v>2415</v>
      </c>
      <c r="C228" s="303" t="s">
        <v>2416</v>
      </c>
      <c r="D228" s="303" t="s">
        <v>2646</v>
      </c>
      <c r="E228" s="304" t="s">
        <v>5025</v>
      </c>
      <c r="F228" s="304" t="s">
        <v>457</v>
      </c>
      <c r="G228" s="304" t="s">
        <v>2440</v>
      </c>
      <c r="H228" s="304" t="s">
        <v>2441</v>
      </c>
      <c r="I228" s="303" t="s">
        <v>599</v>
      </c>
      <c r="J228" s="305" t="s">
        <v>4982</v>
      </c>
      <c r="K228" s="306">
        <v>2072919</v>
      </c>
      <c r="L228"/>
    </row>
    <row r="229" spans="1:12" ht="33.75" x14ac:dyDescent="0.25">
      <c r="A229" s="303" t="s">
        <v>4607</v>
      </c>
      <c r="B229" s="303" t="s">
        <v>2415</v>
      </c>
      <c r="C229" s="303" t="s">
        <v>2416</v>
      </c>
      <c r="D229" s="303" t="s">
        <v>2646</v>
      </c>
      <c r="E229" s="304" t="s">
        <v>5027</v>
      </c>
      <c r="F229" s="304" t="s">
        <v>457</v>
      </c>
      <c r="G229" s="304" t="s">
        <v>2440</v>
      </c>
      <c r="H229" s="304" t="s">
        <v>2441</v>
      </c>
      <c r="I229" s="303" t="s">
        <v>599</v>
      </c>
      <c r="J229" s="305" t="s">
        <v>4982</v>
      </c>
      <c r="K229" s="306">
        <v>2072919</v>
      </c>
      <c r="L229"/>
    </row>
    <row r="230" spans="1:12" ht="33.75" x14ac:dyDescent="0.25">
      <c r="A230" s="303" t="s">
        <v>4609</v>
      </c>
      <c r="B230" s="303" t="s">
        <v>2415</v>
      </c>
      <c r="C230" s="303" t="s">
        <v>2416</v>
      </c>
      <c r="D230" s="303" t="s">
        <v>2646</v>
      </c>
      <c r="E230" s="304" t="s">
        <v>5029</v>
      </c>
      <c r="F230" s="304" t="s">
        <v>457</v>
      </c>
      <c r="G230" s="304" t="s">
        <v>2440</v>
      </c>
      <c r="H230" s="304" t="s">
        <v>2441</v>
      </c>
      <c r="I230" s="303" t="s">
        <v>599</v>
      </c>
      <c r="J230" s="305" t="s">
        <v>4982</v>
      </c>
      <c r="K230" s="306">
        <v>2072919</v>
      </c>
      <c r="L230"/>
    </row>
    <row r="231" spans="1:12" ht="33.75" x14ac:dyDescent="0.25">
      <c r="A231" s="303" t="s">
        <v>4611</v>
      </c>
      <c r="B231" s="303" t="s">
        <v>2415</v>
      </c>
      <c r="C231" s="303" t="s">
        <v>2416</v>
      </c>
      <c r="D231" s="303" t="s">
        <v>2646</v>
      </c>
      <c r="E231" s="304" t="s">
        <v>5031</v>
      </c>
      <c r="F231" s="304" t="s">
        <v>457</v>
      </c>
      <c r="G231" s="304" t="s">
        <v>2440</v>
      </c>
      <c r="H231" s="304" t="s">
        <v>2441</v>
      </c>
      <c r="I231" s="303" t="s">
        <v>599</v>
      </c>
      <c r="J231" s="305" t="s">
        <v>4982</v>
      </c>
      <c r="K231" s="306">
        <v>2072919</v>
      </c>
      <c r="L231"/>
    </row>
    <row r="232" spans="1:12" ht="33.75" x14ac:dyDescent="0.25">
      <c r="A232" s="303" t="s">
        <v>4613</v>
      </c>
      <c r="B232" s="303" t="s">
        <v>2415</v>
      </c>
      <c r="C232" s="303" t="s">
        <v>2416</v>
      </c>
      <c r="D232" s="303" t="s">
        <v>2646</v>
      </c>
      <c r="E232" s="304" t="s">
        <v>5033</v>
      </c>
      <c r="F232" s="304" t="s">
        <v>457</v>
      </c>
      <c r="G232" s="304" t="s">
        <v>2440</v>
      </c>
      <c r="H232" s="304" t="s">
        <v>2441</v>
      </c>
      <c r="I232" s="303" t="s">
        <v>599</v>
      </c>
      <c r="J232" s="305" t="s">
        <v>4982</v>
      </c>
      <c r="K232" s="306">
        <v>2072919</v>
      </c>
      <c r="L232"/>
    </row>
    <row r="233" spans="1:12" ht="33.75" x14ac:dyDescent="0.25">
      <c r="A233" s="303" t="s">
        <v>4615</v>
      </c>
      <c r="B233" s="303" t="s">
        <v>2415</v>
      </c>
      <c r="C233" s="303" t="s">
        <v>2416</v>
      </c>
      <c r="D233" s="303" t="s">
        <v>2646</v>
      </c>
      <c r="E233" s="304" t="s">
        <v>5035</v>
      </c>
      <c r="F233" s="304" t="s">
        <v>457</v>
      </c>
      <c r="G233" s="304" t="s">
        <v>2440</v>
      </c>
      <c r="H233" s="304" t="s">
        <v>2441</v>
      </c>
      <c r="I233" s="303" t="s">
        <v>599</v>
      </c>
      <c r="J233" s="305" t="s">
        <v>4982</v>
      </c>
      <c r="K233" s="306">
        <v>2072919</v>
      </c>
      <c r="L233"/>
    </row>
    <row r="234" spans="1:12" ht="33.75" x14ac:dyDescent="0.25">
      <c r="A234" s="303" t="s">
        <v>4617</v>
      </c>
      <c r="B234" s="303" t="s">
        <v>2415</v>
      </c>
      <c r="C234" s="303" t="s">
        <v>2416</v>
      </c>
      <c r="D234" s="303" t="s">
        <v>2646</v>
      </c>
      <c r="E234" s="304" t="s">
        <v>5037</v>
      </c>
      <c r="F234" s="304" t="s">
        <v>457</v>
      </c>
      <c r="G234" s="304" t="s">
        <v>2440</v>
      </c>
      <c r="H234" s="304" t="s">
        <v>2441</v>
      </c>
      <c r="I234" s="303" t="s">
        <v>599</v>
      </c>
      <c r="J234" s="305" t="s">
        <v>4982</v>
      </c>
      <c r="K234" s="306">
        <v>2072919</v>
      </c>
      <c r="L234"/>
    </row>
    <row r="235" spans="1:12" ht="33.75" x14ac:dyDescent="0.25">
      <c r="A235" s="303" t="s">
        <v>4619</v>
      </c>
      <c r="B235" s="303" t="s">
        <v>2415</v>
      </c>
      <c r="C235" s="303" t="s">
        <v>2416</v>
      </c>
      <c r="D235" s="303" t="s">
        <v>2646</v>
      </c>
      <c r="E235" s="304" t="s">
        <v>5039</v>
      </c>
      <c r="F235" s="304" t="s">
        <v>457</v>
      </c>
      <c r="G235" s="304" t="s">
        <v>2440</v>
      </c>
      <c r="H235" s="304" t="s">
        <v>2441</v>
      </c>
      <c r="I235" s="303" t="s">
        <v>599</v>
      </c>
      <c r="J235" s="305" t="s">
        <v>4982</v>
      </c>
      <c r="K235" s="306">
        <v>2072919</v>
      </c>
      <c r="L235"/>
    </row>
    <row r="236" spans="1:12" ht="33.75" x14ac:dyDescent="0.25">
      <c r="A236" s="303" t="s">
        <v>4621</v>
      </c>
      <c r="B236" s="303" t="s">
        <v>2415</v>
      </c>
      <c r="C236" s="303" t="s">
        <v>2416</v>
      </c>
      <c r="D236" s="303" t="s">
        <v>2646</v>
      </c>
      <c r="E236" s="304" t="s">
        <v>5041</v>
      </c>
      <c r="F236" s="304" t="s">
        <v>457</v>
      </c>
      <c r="G236" s="304" t="s">
        <v>2440</v>
      </c>
      <c r="H236" s="304" t="s">
        <v>2441</v>
      </c>
      <c r="I236" s="303" t="s">
        <v>599</v>
      </c>
      <c r="J236" s="305" t="s">
        <v>4982</v>
      </c>
      <c r="K236" s="306">
        <v>2072919</v>
      </c>
      <c r="L236"/>
    </row>
    <row r="237" spans="1:12" ht="33.75" x14ac:dyDescent="0.25">
      <c r="A237" s="303" t="s">
        <v>4623</v>
      </c>
      <c r="B237" s="303" t="s">
        <v>2415</v>
      </c>
      <c r="C237" s="303" t="s">
        <v>2416</v>
      </c>
      <c r="D237" s="303" t="s">
        <v>2646</v>
      </c>
      <c r="E237" s="304" t="s">
        <v>5043</v>
      </c>
      <c r="F237" s="304" t="s">
        <v>457</v>
      </c>
      <c r="G237" s="304" t="s">
        <v>2440</v>
      </c>
      <c r="H237" s="304" t="s">
        <v>2441</v>
      </c>
      <c r="I237" s="303" t="s">
        <v>599</v>
      </c>
      <c r="J237" s="305" t="s">
        <v>4982</v>
      </c>
      <c r="K237" s="306">
        <v>2072919</v>
      </c>
      <c r="L237"/>
    </row>
    <row r="238" spans="1:12" ht="33.75" x14ac:dyDescent="0.25">
      <c r="A238" s="303" t="s">
        <v>4625</v>
      </c>
      <c r="B238" s="303" t="s">
        <v>2415</v>
      </c>
      <c r="C238" s="303" t="s">
        <v>2416</v>
      </c>
      <c r="D238" s="303" t="s">
        <v>2646</v>
      </c>
      <c r="E238" s="304" t="s">
        <v>5045</v>
      </c>
      <c r="F238" s="304" t="s">
        <v>457</v>
      </c>
      <c r="G238" s="304" t="s">
        <v>2440</v>
      </c>
      <c r="H238" s="304" t="s">
        <v>2441</v>
      </c>
      <c r="I238" s="303" t="s">
        <v>599</v>
      </c>
      <c r="J238" s="305" t="s">
        <v>4982</v>
      </c>
      <c r="K238" s="306">
        <v>2072919</v>
      </c>
      <c r="L238"/>
    </row>
    <row r="239" spans="1:12" ht="33.75" x14ac:dyDescent="0.25">
      <c r="A239" s="303" t="s">
        <v>4627</v>
      </c>
      <c r="B239" s="303" t="s">
        <v>2415</v>
      </c>
      <c r="C239" s="303" t="s">
        <v>2416</v>
      </c>
      <c r="D239" s="303" t="s">
        <v>2646</v>
      </c>
      <c r="E239" s="304" t="s">
        <v>5047</v>
      </c>
      <c r="F239" s="304" t="s">
        <v>457</v>
      </c>
      <c r="G239" s="304" t="s">
        <v>2440</v>
      </c>
      <c r="H239" s="304" t="s">
        <v>2441</v>
      </c>
      <c r="I239" s="303" t="s">
        <v>599</v>
      </c>
      <c r="J239" s="305" t="s">
        <v>4982</v>
      </c>
      <c r="K239" s="306">
        <v>2072919</v>
      </c>
      <c r="L239"/>
    </row>
    <row r="240" spans="1:12" ht="33.75" x14ac:dyDescent="0.25">
      <c r="A240" s="303" t="s">
        <v>4629</v>
      </c>
      <c r="B240" s="303" t="s">
        <v>2415</v>
      </c>
      <c r="C240" s="303" t="s">
        <v>2416</v>
      </c>
      <c r="D240" s="303" t="s">
        <v>2646</v>
      </c>
      <c r="E240" s="304" t="s">
        <v>5049</v>
      </c>
      <c r="F240" s="304" t="s">
        <v>457</v>
      </c>
      <c r="G240" s="304" t="s">
        <v>2440</v>
      </c>
      <c r="H240" s="304" t="s">
        <v>2441</v>
      </c>
      <c r="I240" s="303" t="s">
        <v>599</v>
      </c>
      <c r="J240" s="305" t="s">
        <v>4982</v>
      </c>
      <c r="K240" s="306">
        <v>2072919</v>
      </c>
      <c r="L240"/>
    </row>
    <row r="241" spans="1:12" ht="33.75" x14ac:dyDescent="0.25">
      <c r="A241" s="303" t="s">
        <v>4631</v>
      </c>
      <c r="B241" s="303" t="s">
        <v>2415</v>
      </c>
      <c r="C241" s="303" t="s">
        <v>2416</v>
      </c>
      <c r="D241" s="303" t="s">
        <v>2646</v>
      </c>
      <c r="E241" s="304" t="s">
        <v>5051</v>
      </c>
      <c r="F241" s="304" t="s">
        <v>457</v>
      </c>
      <c r="G241" s="304" t="s">
        <v>2440</v>
      </c>
      <c r="H241" s="304" t="s">
        <v>2441</v>
      </c>
      <c r="I241" s="303" t="s">
        <v>599</v>
      </c>
      <c r="J241" s="305" t="s">
        <v>4982</v>
      </c>
      <c r="K241" s="306">
        <v>2072919</v>
      </c>
      <c r="L241"/>
    </row>
    <row r="242" spans="1:12" ht="33.75" x14ac:dyDescent="0.25">
      <c r="A242" s="303" t="s">
        <v>4633</v>
      </c>
      <c r="B242" s="303" t="s">
        <v>2415</v>
      </c>
      <c r="C242" s="303" t="s">
        <v>2416</v>
      </c>
      <c r="D242" s="303" t="s">
        <v>2646</v>
      </c>
      <c r="E242" s="304" t="s">
        <v>5053</v>
      </c>
      <c r="F242" s="304" t="s">
        <v>457</v>
      </c>
      <c r="G242" s="304" t="s">
        <v>2440</v>
      </c>
      <c r="H242" s="304" t="s">
        <v>2441</v>
      </c>
      <c r="I242" s="303" t="s">
        <v>599</v>
      </c>
      <c r="J242" s="305" t="s">
        <v>4982</v>
      </c>
      <c r="K242" s="306">
        <v>2072919</v>
      </c>
      <c r="L242"/>
    </row>
    <row r="243" spans="1:12" ht="33.75" x14ac:dyDescent="0.25">
      <c r="A243" s="303" t="s">
        <v>4635</v>
      </c>
      <c r="B243" s="303" t="s">
        <v>2415</v>
      </c>
      <c r="C243" s="303" t="s">
        <v>2416</v>
      </c>
      <c r="D243" s="303" t="s">
        <v>2646</v>
      </c>
      <c r="E243" s="304" t="s">
        <v>5055</v>
      </c>
      <c r="F243" s="304" t="s">
        <v>457</v>
      </c>
      <c r="G243" s="304" t="s">
        <v>2440</v>
      </c>
      <c r="H243" s="304" t="s">
        <v>2441</v>
      </c>
      <c r="I243" s="303" t="s">
        <v>599</v>
      </c>
      <c r="J243" s="305" t="s">
        <v>4982</v>
      </c>
      <c r="K243" s="306">
        <v>2072919</v>
      </c>
      <c r="L243"/>
    </row>
    <row r="244" spans="1:12" ht="33.75" x14ac:dyDescent="0.25">
      <c r="A244" s="303" t="s">
        <v>4637</v>
      </c>
      <c r="B244" s="303" t="s">
        <v>2415</v>
      </c>
      <c r="C244" s="303" t="s">
        <v>2416</v>
      </c>
      <c r="D244" s="303" t="s">
        <v>2646</v>
      </c>
      <c r="E244" s="304" t="s">
        <v>5057</v>
      </c>
      <c r="F244" s="304" t="s">
        <v>457</v>
      </c>
      <c r="G244" s="304" t="s">
        <v>2440</v>
      </c>
      <c r="H244" s="304" t="s">
        <v>2441</v>
      </c>
      <c r="I244" s="303" t="s">
        <v>599</v>
      </c>
      <c r="J244" s="305" t="s">
        <v>4982</v>
      </c>
      <c r="K244" s="306">
        <v>2072919</v>
      </c>
      <c r="L244"/>
    </row>
    <row r="245" spans="1:12" ht="33.75" x14ac:dyDescent="0.25">
      <c r="A245" s="303" t="s">
        <v>4639</v>
      </c>
      <c r="B245" s="303" t="s">
        <v>2415</v>
      </c>
      <c r="C245" s="303" t="s">
        <v>2416</v>
      </c>
      <c r="D245" s="303" t="s">
        <v>2646</v>
      </c>
      <c r="E245" s="304" t="s">
        <v>5059</v>
      </c>
      <c r="F245" s="304" t="s">
        <v>457</v>
      </c>
      <c r="G245" s="304" t="s">
        <v>2440</v>
      </c>
      <c r="H245" s="304" t="s">
        <v>2441</v>
      </c>
      <c r="I245" s="303" t="s">
        <v>599</v>
      </c>
      <c r="J245" s="305" t="s">
        <v>4982</v>
      </c>
      <c r="K245" s="306">
        <v>2072919</v>
      </c>
      <c r="L245"/>
    </row>
    <row r="246" spans="1:12" ht="33.75" x14ac:dyDescent="0.25">
      <c r="A246" s="303" t="s">
        <v>4641</v>
      </c>
      <c r="B246" s="303" t="s">
        <v>2415</v>
      </c>
      <c r="C246" s="303" t="s">
        <v>2416</v>
      </c>
      <c r="D246" s="303" t="s">
        <v>2646</v>
      </c>
      <c r="E246" s="304" t="s">
        <v>5061</v>
      </c>
      <c r="F246" s="304" t="s">
        <v>457</v>
      </c>
      <c r="G246" s="304" t="s">
        <v>2440</v>
      </c>
      <c r="H246" s="304" t="s">
        <v>2441</v>
      </c>
      <c r="I246" s="303" t="s">
        <v>599</v>
      </c>
      <c r="J246" s="305" t="s">
        <v>4982</v>
      </c>
      <c r="K246" s="306">
        <v>2072919</v>
      </c>
      <c r="L246"/>
    </row>
    <row r="247" spans="1:12" ht="33.75" x14ac:dyDescent="0.25">
      <c r="A247" s="303" t="s">
        <v>4643</v>
      </c>
      <c r="B247" s="303" t="s">
        <v>2415</v>
      </c>
      <c r="C247" s="303" t="s">
        <v>2416</v>
      </c>
      <c r="D247" s="303" t="s">
        <v>2646</v>
      </c>
      <c r="E247" s="304" t="s">
        <v>5063</v>
      </c>
      <c r="F247" s="304" t="s">
        <v>457</v>
      </c>
      <c r="G247" s="304" t="s">
        <v>2440</v>
      </c>
      <c r="H247" s="304" t="s">
        <v>2441</v>
      </c>
      <c r="I247" s="303" t="s">
        <v>599</v>
      </c>
      <c r="J247" s="305" t="s">
        <v>4982</v>
      </c>
      <c r="K247" s="306">
        <v>2072919</v>
      </c>
      <c r="L247"/>
    </row>
    <row r="248" spans="1:12" ht="33.75" x14ac:dyDescent="0.25">
      <c r="A248" s="303" t="s">
        <v>4645</v>
      </c>
      <c r="B248" s="303" t="s">
        <v>2415</v>
      </c>
      <c r="C248" s="303" t="s">
        <v>2416</v>
      </c>
      <c r="D248" s="303" t="s">
        <v>2646</v>
      </c>
      <c r="E248" s="304" t="s">
        <v>5065</v>
      </c>
      <c r="F248" s="304" t="s">
        <v>457</v>
      </c>
      <c r="G248" s="304" t="s">
        <v>2440</v>
      </c>
      <c r="H248" s="304" t="s">
        <v>2441</v>
      </c>
      <c r="I248" s="303" t="s">
        <v>599</v>
      </c>
      <c r="J248" s="305" t="s">
        <v>4982</v>
      </c>
      <c r="K248" s="306">
        <v>2072919</v>
      </c>
      <c r="L248"/>
    </row>
    <row r="249" spans="1:12" ht="33.75" x14ac:dyDescent="0.25">
      <c r="A249" s="303" t="s">
        <v>4647</v>
      </c>
      <c r="B249" s="303" t="s">
        <v>2415</v>
      </c>
      <c r="C249" s="303" t="s">
        <v>2416</v>
      </c>
      <c r="D249" s="303" t="s">
        <v>2646</v>
      </c>
      <c r="E249" s="304" t="s">
        <v>5067</v>
      </c>
      <c r="F249" s="304" t="s">
        <v>457</v>
      </c>
      <c r="G249" s="304" t="s">
        <v>2440</v>
      </c>
      <c r="H249" s="304" t="s">
        <v>2441</v>
      </c>
      <c r="I249" s="303" t="s">
        <v>599</v>
      </c>
      <c r="J249" s="305" t="s">
        <v>4982</v>
      </c>
      <c r="K249" s="306">
        <v>2072919</v>
      </c>
      <c r="L249"/>
    </row>
    <row r="250" spans="1:12" ht="33.75" x14ac:dyDescent="0.25">
      <c r="A250" s="303" t="s">
        <v>4649</v>
      </c>
      <c r="B250" s="303" t="s">
        <v>2415</v>
      </c>
      <c r="C250" s="303" t="s">
        <v>2416</v>
      </c>
      <c r="D250" s="303" t="s">
        <v>2646</v>
      </c>
      <c r="E250" s="304" t="s">
        <v>5069</v>
      </c>
      <c r="F250" s="304" t="s">
        <v>457</v>
      </c>
      <c r="G250" s="304" t="s">
        <v>2440</v>
      </c>
      <c r="H250" s="304" t="s">
        <v>2441</v>
      </c>
      <c r="I250" s="303" t="s">
        <v>599</v>
      </c>
      <c r="J250" s="305" t="s">
        <v>4982</v>
      </c>
      <c r="K250" s="306">
        <v>2072919</v>
      </c>
      <c r="L250"/>
    </row>
    <row r="251" spans="1:12" ht="33.75" x14ac:dyDescent="0.25">
      <c r="A251" s="303" t="s">
        <v>4651</v>
      </c>
      <c r="B251" s="303" t="s">
        <v>2415</v>
      </c>
      <c r="C251" s="303" t="s">
        <v>2416</v>
      </c>
      <c r="D251" s="303" t="s">
        <v>2646</v>
      </c>
      <c r="E251" s="304" t="s">
        <v>5071</v>
      </c>
      <c r="F251" s="304" t="s">
        <v>457</v>
      </c>
      <c r="G251" s="304" t="s">
        <v>2440</v>
      </c>
      <c r="H251" s="304" t="s">
        <v>2441</v>
      </c>
      <c r="I251" s="303" t="s">
        <v>599</v>
      </c>
      <c r="J251" s="305" t="s">
        <v>4982</v>
      </c>
      <c r="K251" s="306">
        <v>2072919</v>
      </c>
      <c r="L251"/>
    </row>
    <row r="252" spans="1:12" ht="33.75" x14ac:dyDescent="0.25">
      <c r="A252" s="303" t="s">
        <v>4653</v>
      </c>
      <c r="B252" s="303" t="s">
        <v>2415</v>
      </c>
      <c r="C252" s="303" t="s">
        <v>2416</v>
      </c>
      <c r="D252" s="303" t="s">
        <v>2646</v>
      </c>
      <c r="E252" s="304" t="s">
        <v>5073</v>
      </c>
      <c r="F252" s="304" t="s">
        <v>457</v>
      </c>
      <c r="G252" s="304" t="s">
        <v>2440</v>
      </c>
      <c r="H252" s="304" t="s">
        <v>2441</v>
      </c>
      <c r="I252" s="303" t="s">
        <v>599</v>
      </c>
      <c r="J252" s="305" t="s">
        <v>4982</v>
      </c>
      <c r="K252" s="306">
        <v>2072919</v>
      </c>
      <c r="L252"/>
    </row>
    <row r="253" spans="1:12" ht="33.75" x14ac:dyDescent="0.25">
      <c r="A253" s="303" t="s">
        <v>4655</v>
      </c>
      <c r="B253" s="303" t="s">
        <v>2415</v>
      </c>
      <c r="C253" s="303" t="s">
        <v>2416</v>
      </c>
      <c r="D253" s="303" t="s">
        <v>2646</v>
      </c>
      <c r="E253" s="304" t="s">
        <v>5075</v>
      </c>
      <c r="F253" s="304" t="s">
        <v>457</v>
      </c>
      <c r="G253" s="304" t="s">
        <v>2440</v>
      </c>
      <c r="H253" s="304" t="s">
        <v>2441</v>
      </c>
      <c r="I253" s="303" t="s">
        <v>599</v>
      </c>
      <c r="J253" s="305" t="s">
        <v>4982</v>
      </c>
      <c r="K253" s="306">
        <v>2072919</v>
      </c>
      <c r="L253"/>
    </row>
    <row r="254" spans="1:12" ht="33.75" x14ac:dyDescent="0.25">
      <c r="A254" s="303" t="s">
        <v>4657</v>
      </c>
      <c r="B254" s="303" t="s">
        <v>2415</v>
      </c>
      <c r="C254" s="303" t="s">
        <v>2416</v>
      </c>
      <c r="D254" s="303" t="s">
        <v>2646</v>
      </c>
      <c r="E254" s="304" t="s">
        <v>5077</v>
      </c>
      <c r="F254" s="304" t="s">
        <v>457</v>
      </c>
      <c r="G254" s="304" t="s">
        <v>2440</v>
      </c>
      <c r="H254" s="304" t="s">
        <v>2441</v>
      </c>
      <c r="I254" s="303" t="s">
        <v>599</v>
      </c>
      <c r="J254" s="305" t="s">
        <v>4982</v>
      </c>
      <c r="K254" s="306">
        <v>2072919</v>
      </c>
      <c r="L254"/>
    </row>
    <row r="255" spans="1:12" ht="33.75" x14ac:dyDescent="0.25">
      <c r="A255" s="303" t="s">
        <v>4659</v>
      </c>
      <c r="B255" s="303" t="s">
        <v>2415</v>
      </c>
      <c r="C255" s="303" t="s">
        <v>2416</v>
      </c>
      <c r="D255" s="303" t="s">
        <v>2646</v>
      </c>
      <c r="E255" s="304" t="s">
        <v>5079</v>
      </c>
      <c r="F255" s="304" t="s">
        <v>457</v>
      </c>
      <c r="G255" s="304" t="s">
        <v>2440</v>
      </c>
      <c r="H255" s="304" t="s">
        <v>2441</v>
      </c>
      <c r="I255" s="303" t="s">
        <v>599</v>
      </c>
      <c r="J255" s="305" t="s">
        <v>5080</v>
      </c>
      <c r="K255" s="306">
        <v>2072919</v>
      </c>
      <c r="L255"/>
    </row>
    <row r="256" spans="1:12" x14ac:dyDescent="0.25">
      <c r="A256"/>
      <c r="B256"/>
      <c r="C256"/>
      <c r="D256"/>
      <c r="E256"/>
      <c r="F256"/>
    </row>
    <row r="257" spans="1:6" x14ac:dyDescent="0.25">
      <c r="A257"/>
      <c r="B257"/>
      <c r="C257"/>
      <c r="D257"/>
      <c r="E257"/>
      <c r="F257"/>
    </row>
    <row r="258" spans="1:6" x14ac:dyDescent="0.25">
      <c r="A258"/>
      <c r="B258"/>
      <c r="C258"/>
      <c r="D258"/>
      <c r="E258"/>
      <c r="F258"/>
    </row>
    <row r="259" spans="1:6" x14ac:dyDescent="0.25">
      <c r="A259"/>
      <c r="B259"/>
      <c r="C259"/>
      <c r="D259"/>
      <c r="E259"/>
      <c r="F259"/>
    </row>
    <row r="260" spans="1:6" x14ac:dyDescent="0.25">
      <c r="A260"/>
      <c r="B260"/>
      <c r="C260"/>
      <c r="D260"/>
      <c r="E260"/>
      <c r="F260"/>
    </row>
    <row r="261" spans="1:6" x14ac:dyDescent="0.25">
      <c r="A261"/>
      <c r="B261"/>
      <c r="C261"/>
      <c r="D261"/>
      <c r="E261"/>
      <c r="F261"/>
    </row>
    <row r="262" spans="1:6" x14ac:dyDescent="0.25">
      <c r="A262"/>
      <c r="B262"/>
      <c r="C262"/>
      <c r="D262"/>
      <c r="E262"/>
      <c r="F262"/>
    </row>
    <row r="263" spans="1:6" x14ac:dyDescent="0.25">
      <c r="A263"/>
      <c r="B263"/>
      <c r="C263"/>
      <c r="D263"/>
      <c r="E263"/>
      <c r="F263"/>
    </row>
    <row r="264" spans="1:6" x14ac:dyDescent="0.25">
      <c r="A264"/>
      <c r="B264"/>
      <c r="C264"/>
      <c r="D264"/>
      <c r="E264"/>
      <c r="F264"/>
    </row>
    <row r="265" spans="1:6" x14ac:dyDescent="0.25">
      <c r="A265"/>
      <c r="B265"/>
      <c r="C265"/>
      <c r="D265"/>
      <c r="E265"/>
      <c r="F265"/>
    </row>
    <row r="266" spans="1:6" x14ac:dyDescent="0.25">
      <c r="A266"/>
      <c r="B266"/>
      <c r="C266"/>
      <c r="D266"/>
      <c r="F266"/>
    </row>
    <row r="267" spans="1:6" x14ac:dyDescent="0.25">
      <c r="A267"/>
      <c r="B267"/>
      <c r="C267"/>
      <c r="D267"/>
      <c r="F267"/>
    </row>
    <row r="268" spans="1:6" x14ac:dyDescent="0.25">
      <c r="A268"/>
      <c r="B268"/>
      <c r="C268"/>
      <c r="D268"/>
      <c r="F268"/>
    </row>
    <row r="269" spans="1:6" x14ac:dyDescent="0.25">
      <c r="A269"/>
      <c r="B269"/>
      <c r="C269"/>
      <c r="D269"/>
      <c r="F269"/>
    </row>
    <row r="270" spans="1:6" x14ac:dyDescent="0.25">
      <c r="A270"/>
      <c r="B270"/>
      <c r="C270"/>
      <c r="D270"/>
      <c r="F270"/>
    </row>
    <row r="271" spans="1:6" x14ac:dyDescent="0.25">
      <c r="A271"/>
      <c r="B271"/>
      <c r="C271"/>
      <c r="D271"/>
    </row>
    <row r="272" spans="1:6" x14ac:dyDescent="0.25">
      <c r="A272"/>
      <c r="B272"/>
      <c r="C272"/>
      <c r="D272"/>
    </row>
    <row r="273" spans="1:4" x14ac:dyDescent="0.25">
      <c r="A273"/>
      <c r="B273"/>
      <c r="C273"/>
      <c r="D273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</sheetData>
  <mergeCells count="4">
    <mergeCell ref="B1:F1"/>
    <mergeCell ref="B2:F2"/>
    <mergeCell ref="B3:F3"/>
    <mergeCell ref="B4:F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6"/>
  <sheetViews>
    <sheetView showGridLines="0" topLeftCell="A214" workbookViewId="0">
      <selection activeCell="A196" sqref="A196:M226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16384" width="9.140625" style="3"/>
  </cols>
  <sheetData>
    <row r="1" spans="1:9" x14ac:dyDescent="0.25">
      <c r="A1" s="7"/>
    </row>
    <row r="2" spans="1:9" x14ac:dyDescent="0.25">
      <c r="B2" s="320" t="s">
        <v>362</v>
      </c>
      <c r="C2" s="320"/>
      <c r="D2" s="320"/>
      <c r="E2" s="320"/>
      <c r="F2" s="320"/>
    </row>
    <row r="3" spans="1:9" x14ac:dyDescent="0.25">
      <c r="A3" s="1"/>
      <c r="B3" s="320" t="s">
        <v>0</v>
      </c>
      <c r="C3" s="320"/>
      <c r="D3" s="320"/>
      <c r="E3" s="320"/>
      <c r="F3" s="320"/>
    </row>
    <row r="4" spans="1:9" x14ac:dyDescent="0.25">
      <c r="B4" s="320"/>
      <c r="C4" s="320"/>
      <c r="D4" s="320"/>
      <c r="E4" s="320"/>
      <c r="F4" s="320"/>
    </row>
    <row r="5" spans="1:9" x14ac:dyDescent="0.25">
      <c r="A5" s="1"/>
      <c r="B5" s="320"/>
      <c r="C5" s="320"/>
      <c r="D5" s="320"/>
      <c r="E5" s="320"/>
      <c r="F5" s="320"/>
    </row>
    <row r="6" spans="1:9" x14ac:dyDescent="0.25">
      <c r="A6" s="1"/>
      <c r="B6" s="14"/>
      <c r="C6" s="77"/>
      <c r="D6" s="14"/>
      <c r="E6" s="14"/>
      <c r="F6" s="14"/>
    </row>
    <row r="7" spans="1:9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4"/>
      <c r="G10" s="64"/>
      <c r="H10" s="66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64"/>
      <c r="G11" s="64"/>
      <c r="H11" s="66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37"/>
      <c r="E12" s="37">
        <f t="shared" si="2"/>
        <v>0</v>
      </c>
      <c r="F12" s="64"/>
      <c r="G12" s="64"/>
      <c r="H12" s="66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37">
        <v>80000</v>
      </c>
      <c r="E13" s="37">
        <f t="shared" si="2"/>
        <v>80000</v>
      </c>
      <c r="F13" s="64"/>
      <c r="G13" s="64"/>
      <c r="H13" s="66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37"/>
      <c r="E14" s="37">
        <f t="shared" si="2"/>
        <v>0</v>
      </c>
      <c r="F14" s="64"/>
      <c r="G14" s="64"/>
      <c r="H14" s="66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4"/>
      <c r="G15" s="64"/>
      <c r="H15" s="66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64"/>
      <c r="G16" s="64"/>
      <c r="H16" s="66">
        <f t="shared" si="1"/>
        <v>0</v>
      </c>
    </row>
    <row r="17" spans="1:10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4"/>
      <c r="G17" s="64"/>
      <c r="H17" s="66">
        <f t="shared" si="1"/>
        <v>0</v>
      </c>
    </row>
    <row r="18" spans="1:10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4"/>
      <c r="G18" s="64"/>
      <c r="H18" s="66">
        <f t="shared" si="1"/>
        <v>0</v>
      </c>
    </row>
    <row r="19" spans="1:10" ht="31.5" x14ac:dyDescent="0.25">
      <c r="A19" s="26" t="s">
        <v>28</v>
      </c>
      <c r="B19" s="40" t="s">
        <v>29</v>
      </c>
      <c r="C19" s="78">
        <v>1</v>
      </c>
      <c r="D19" s="34">
        <v>6000</v>
      </c>
      <c r="E19" s="34">
        <f t="shared" si="2"/>
        <v>6000</v>
      </c>
      <c r="F19" s="64"/>
      <c r="G19" s="64"/>
      <c r="H19" s="66">
        <f t="shared" si="1"/>
        <v>0</v>
      </c>
    </row>
    <row r="20" spans="1:10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29</v>
      </c>
      <c r="D20" s="37"/>
      <c r="E20" s="78">
        <f>E21+E22+E23+E24+E25+E26+E27+E28+E29+E30+E31+E32+E33+E34+E35+E36+E37+E38+E39+E40+E41+E42+E43+E44+E45+E46+E47+E48+E49+E50+E51</f>
        <v>124300</v>
      </c>
      <c r="F20" s="66"/>
      <c r="G20" s="66"/>
      <c r="H20" s="66">
        <f t="shared" si="1"/>
        <v>0</v>
      </c>
    </row>
    <row r="21" spans="1:10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64"/>
      <c r="G21" s="64"/>
      <c r="H21" s="66">
        <f t="shared" si="1"/>
        <v>0</v>
      </c>
    </row>
    <row r="22" spans="1:10" x14ac:dyDescent="0.25">
      <c r="A22" s="26" t="s">
        <v>34</v>
      </c>
      <c r="B22" s="26" t="s">
        <v>35</v>
      </c>
      <c r="C22" s="74">
        <v>2</v>
      </c>
      <c r="D22" s="37">
        <v>4500</v>
      </c>
      <c r="E22" s="37">
        <f t="shared" si="2"/>
        <v>9000</v>
      </c>
      <c r="F22" s="64"/>
      <c r="G22" s="64"/>
      <c r="H22" s="66">
        <f t="shared" si="1"/>
        <v>0</v>
      </c>
    </row>
    <row r="23" spans="1:10" x14ac:dyDescent="0.25">
      <c r="A23" s="26" t="s">
        <v>36</v>
      </c>
      <c r="B23" s="26" t="s">
        <v>37</v>
      </c>
      <c r="C23" s="74">
        <v>1</v>
      </c>
      <c r="D23" s="37">
        <v>4000</v>
      </c>
      <c r="E23" s="37">
        <f t="shared" si="2"/>
        <v>4000</v>
      </c>
      <c r="F23" s="64"/>
      <c r="G23" s="64"/>
      <c r="H23" s="66">
        <f t="shared" si="1"/>
        <v>0</v>
      </c>
    </row>
    <row r="24" spans="1:10" x14ac:dyDescent="0.25">
      <c r="A24" s="26" t="s">
        <v>38</v>
      </c>
      <c r="B24" s="26" t="s">
        <v>39</v>
      </c>
      <c r="C24" s="74">
        <v>1</v>
      </c>
      <c r="D24" s="37">
        <v>4000</v>
      </c>
      <c r="E24" s="37">
        <f t="shared" si="2"/>
        <v>4000</v>
      </c>
      <c r="F24" s="64"/>
      <c r="G24" s="64"/>
      <c r="H24" s="66">
        <f t="shared" si="1"/>
        <v>0</v>
      </c>
    </row>
    <row r="25" spans="1:10" x14ac:dyDescent="0.25">
      <c r="A25" s="26" t="s">
        <v>40</v>
      </c>
      <c r="B25" s="26" t="s">
        <v>41</v>
      </c>
      <c r="C25" s="74">
        <v>2</v>
      </c>
      <c r="D25" s="37">
        <v>1200</v>
      </c>
      <c r="E25" s="37">
        <f t="shared" si="2"/>
        <v>2400</v>
      </c>
      <c r="F25" s="64"/>
      <c r="G25" s="64"/>
      <c r="H25" s="66">
        <f t="shared" si="1"/>
        <v>0</v>
      </c>
    </row>
    <row r="26" spans="1:10" x14ac:dyDescent="0.25">
      <c r="A26" s="26" t="s">
        <v>42</v>
      </c>
      <c r="B26" s="26" t="s">
        <v>43</v>
      </c>
      <c r="C26" s="74">
        <v>1</v>
      </c>
      <c r="D26" s="37">
        <v>800</v>
      </c>
      <c r="E26" s="37">
        <f t="shared" si="2"/>
        <v>800</v>
      </c>
      <c r="F26" s="64"/>
      <c r="G26" s="64"/>
      <c r="H26" s="66">
        <f t="shared" si="1"/>
        <v>0</v>
      </c>
    </row>
    <row r="27" spans="1:10" ht="31.5" x14ac:dyDescent="0.25">
      <c r="A27" s="26" t="s">
        <v>44</v>
      </c>
      <c r="B27" s="26" t="s">
        <v>45</v>
      </c>
      <c r="C27" s="74">
        <v>1</v>
      </c>
      <c r="D27" s="37">
        <v>1500</v>
      </c>
      <c r="E27" s="37">
        <f t="shared" si="2"/>
        <v>1500</v>
      </c>
      <c r="F27" s="64"/>
      <c r="G27" s="64"/>
      <c r="H27" s="66">
        <f t="shared" si="1"/>
        <v>0</v>
      </c>
    </row>
    <row r="28" spans="1:10" x14ac:dyDescent="0.25">
      <c r="A28" s="26" t="s">
        <v>46</v>
      </c>
      <c r="B28" s="26" t="s">
        <v>47</v>
      </c>
      <c r="C28" s="74">
        <v>10</v>
      </c>
      <c r="D28" s="37">
        <v>400</v>
      </c>
      <c r="E28" s="37">
        <f t="shared" si="2"/>
        <v>4000</v>
      </c>
      <c r="F28" s="64"/>
      <c r="G28" s="64"/>
      <c r="H28" s="66">
        <f t="shared" si="1"/>
        <v>0</v>
      </c>
    </row>
    <row r="29" spans="1:10" x14ac:dyDescent="0.25">
      <c r="A29" s="26" t="s">
        <v>48</v>
      </c>
      <c r="B29" s="26" t="s">
        <v>49</v>
      </c>
      <c r="C29" s="74"/>
      <c r="D29" s="37"/>
      <c r="E29" s="37">
        <f t="shared" si="2"/>
        <v>0</v>
      </c>
      <c r="F29" s="64"/>
      <c r="G29" s="64"/>
      <c r="H29" s="66">
        <f t="shared" si="1"/>
        <v>0</v>
      </c>
    </row>
    <row r="30" spans="1:10" ht="31.5" x14ac:dyDescent="0.25">
      <c r="A30" s="26" t="s">
        <v>50</v>
      </c>
      <c r="B30" s="26" t="s">
        <v>51</v>
      </c>
      <c r="C30" s="74">
        <v>1</v>
      </c>
      <c r="D30" s="37">
        <v>2800</v>
      </c>
      <c r="E30" s="37">
        <f t="shared" si="2"/>
        <v>2800</v>
      </c>
      <c r="F30" s="64"/>
      <c r="G30" s="64"/>
      <c r="H30" s="66">
        <f t="shared" si="1"/>
        <v>0</v>
      </c>
    </row>
    <row r="31" spans="1:10" x14ac:dyDescent="0.25">
      <c r="A31" s="26" t="s">
        <v>52</v>
      </c>
      <c r="B31" s="26" t="s">
        <v>53</v>
      </c>
      <c r="C31" s="74"/>
      <c r="D31" s="37"/>
      <c r="E31" s="37">
        <f t="shared" si="2"/>
        <v>0</v>
      </c>
      <c r="F31" s="64"/>
      <c r="G31" s="64"/>
      <c r="H31" s="66">
        <f t="shared" si="1"/>
        <v>0</v>
      </c>
    </row>
    <row r="32" spans="1:10" x14ac:dyDescent="0.25">
      <c r="A32" s="26" t="s">
        <v>54</v>
      </c>
      <c r="B32" s="26" t="s">
        <v>55</v>
      </c>
      <c r="C32" s="74">
        <v>4</v>
      </c>
      <c r="D32" s="37">
        <v>450</v>
      </c>
      <c r="E32" s="37">
        <f t="shared" si="2"/>
        <v>1800</v>
      </c>
      <c r="F32" s="64"/>
      <c r="G32" s="64"/>
      <c r="H32" s="66">
        <f t="shared" si="1"/>
        <v>0</v>
      </c>
      <c r="I32" s="3">
        <v>12</v>
      </c>
      <c r="J32" s="3">
        <v>960</v>
      </c>
    </row>
    <row r="33" spans="1:8" x14ac:dyDescent="0.25">
      <c r="A33" s="26" t="s">
        <v>56</v>
      </c>
      <c r="B33" s="26" t="s">
        <v>57</v>
      </c>
      <c r="C33" s="74">
        <v>4</v>
      </c>
      <c r="D33" s="37">
        <v>1500</v>
      </c>
      <c r="E33" s="37">
        <f t="shared" si="2"/>
        <v>6000</v>
      </c>
      <c r="F33" s="64">
        <v>6</v>
      </c>
      <c r="G33" s="64">
        <v>960</v>
      </c>
      <c r="H33" s="66">
        <f t="shared" si="1"/>
        <v>5760</v>
      </c>
    </row>
    <row r="34" spans="1:8" x14ac:dyDescent="0.25">
      <c r="A34" s="26" t="s">
        <v>58</v>
      </c>
      <c r="B34" s="26" t="s">
        <v>59</v>
      </c>
      <c r="C34" s="74"/>
      <c r="D34" s="37"/>
      <c r="E34" s="37">
        <f t="shared" si="2"/>
        <v>0</v>
      </c>
      <c r="F34" s="64"/>
      <c r="G34" s="64"/>
      <c r="H34" s="66">
        <f t="shared" si="1"/>
        <v>0</v>
      </c>
    </row>
    <row r="35" spans="1:8" x14ac:dyDescent="0.25">
      <c r="A35" s="26" t="s">
        <v>60</v>
      </c>
      <c r="B35" s="26" t="s">
        <v>61</v>
      </c>
      <c r="C35" s="74"/>
      <c r="D35" s="37"/>
      <c r="E35" s="37">
        <f t="shared" si="2"/>
        <v>0</v>
      </c>
      <c r="F35" s="64"/>
      <c r="G35" s="64"/>
      <c r="H35" s="66">
        <f t="shared" si="1"/>
        <v>0</v>
      </c>
    </row>
    <row r="36" spans="1:8" x14ac:dyDescent="0.25">
      <c r="A36" s="26" t="s">
        <v>62</v>
      </c>
      <c r="B36" s="26" t="s">
        <v>63</v>
      </c>
      <c r="C36" s="74"/>
      <c r="D36" s="37"/>
      <c r="E36" s="37">
        <f t="shared" si="2"/>
        <v>0</v>
      </c>
      <c r="F36" s="64"/>
      <c r="G36" s="64"/>
      <c r="H36" s="66">
        <f t="shared" si="1"/>
        <v>0</v>
      </c>
    </row>
    <row r="37" spans="1:8" x14ac:dyDescent="0.25">
      <c r="A37" s="26" t="s">
        <v>64</v>
      </c>
      <c r="B37" s="26" t="s">
        <v>65</v>
      </c>
      <c r="C37" s="74"/>
      <c r="D37" s="37"/>
      <c r="E37" s="37">
        <f t="shared" si="2"/>
        <v>0</v>
      </c>
      <c r="F37" s="64"/>
      <c r="G37" s="64"/>
      <c r="H37" s="66">
        <f t="shared" si="1"/>
        <v>0</v>
      </c>
    </row>
    <row r="38" spans="1:8" x14ac:dyDescent="0.25">
      <c r="A38" s="26" t="s">
        <v>66</v>
      </c>
      <c r="B38" s="26" t="s">
        <v>67</v>
      </c>
      <c r="C38" s="74"/>
      <c r="D38" s="37"/>
      <c r="E38" s="37">
        <f t="shared" si="2"/>
        <v>0</v>
      </c>
      <c r="F38" s="64"/>
      <c r="G38" s="64"/>
      <c r="H38" s="66">
        <f t="shared" si="1"/>
        <v>0</v>
      </c>
    </row>
    <row r="39" spans="1:8" x14ac:dyDescent="0.25">
      <c r="A39" s="26" t="s">
        <v>68</v>
      </c>
      <c r="B39" s="26" t="s">
        <v>69</v>
      </c>
      <c r="C39" s="74"/>
      <c r="D39" s="37"/>
      <c r="E39" s="37">
        <f t="shared" si="2"/>
        <v>0</v>
      </c>
      <c r="F39" s="64"/>
      <c r="G39" s="64"/>
      <c r="H39" s="66">
        <f t="shared" si="1"/>
        <v>0</v>
      </c>
    </row>
    <row r="40" spans="1:8" x14ac:dyDescent="0.25">
      <c r="A40" s="26" t="s">
        <v>70</v>
      </c>
      <c r="B40" s="26" t="s">
        <v>71</v>
      </c>
      <c r="C40" s="74"/>
      <c r="D40" s="37"/>
      <c r="E40" s="37"/>
      <c r="F40" s="64"/>
      <c r="G40" s="64"/>
      <c r="H40" s="66">
        <f t="shared" si="1"/>
        <v>0</v>
      </c>
    </row>
    <row r="41" spans="1:8" x14ac:dyDescent="0.25">
      <c r="A41" s="26" t="s">
        <v>72</v>
      </c>
      <c r="B41" s="26" t="s">
        <v>73</v>
      </c>
      <c r="C41" s="74"/>
      <c r="D41" s="37"/>
      <c r="E41" s="37">
        <f t="shared" si="2"/>
        <v>0</v>
      </c>
      <c r="F41" s="64"/>
      <c r="G41" s="64"/>
      <c r="H41" s="66">
        <f t="shared" si="1"/>
        <v>0</v>
      </c>
    </row>
    <row r="42" spans="1:8" x14ac:dyDescent="0.25">
      <c r="A42" s="26" t="s">
        <v>74</v>
      </c>
      <c r="B42" s="26" t="s">
        <v>75</v>
      </c>
      <c r="C42" s="74"/>
      <c r="D42" s="37"/>
      <c r="E42" s="37">
        <f t="shared" si="2"/>
        <v>0</v>
      </c>
      <c r="F42" s="64"/>
      <c r="G42" s="64"/>
      <c r="H42" s="66">
        <f t="shared" si="1"/>
        <v>0</v>
      </c>
    </row>
    <row r="43" spans="1:8" x14ac:dyDescent="0.25">
      <c r="A43" s="26" t="s">
        <v>76</v>
      </c>
      <c r="B43" s="26" t="s">
        <v>77</v>
      </c>
      <c r="C43" s="74"/>
      <c r="D43" s="37"/>
      <c r="E43" s="37">
        <f t="shared" si="2"/>
        <v>0</v>
      </c>
      <c r="F43" s="64"/>
      <c r="G43" s="64"/>
      <c r="H43" s="66">
        <f t="shared" si="1"/>
        <v>0</v>
      </c>
    </row>
    <row r="44" spans="1:8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64"/>
      <c r="G44" s="64"/>
      <c r="H44" s="66">
        <f t="shared" si="1"/>
        <v>0</v>
      </c>
    </row>
    <row r="45" spans="1:8" x14ac:dyDescent="0.25">
      <c r="A45" s="26" t="s">
        <v>80</v>
      </c>
      <c r="B45" s="26" t="s">
        <v>81</v>
      </c>
      <c r="C45" s="74"/>
      <c r="D45" s="37"/>
      <c r="E45" s="37">
        <f t="shared" si="2"/>
        <v>0</v>
      </c>
      <c r="F45" s="64"/>
      <c r="G45" s="64"/>
      <c r="H45" s="66">
        <f t="shared" si="1"/>
        <v>0</v>
      </c>
    </row>
    <row r="46" spans="1:8" x14ac:dyDescent="0.25">
      <c r="A46" s="26" t="s">
        <v>82</v>
      </c>
      <c r="B46" s="26" t="s">
        <v>83</v>
      </c>
      <c r="C46" s="74"/>
      <c r="D46" s="37"/>
      <c r="E46" s="37">
        <f t="shared" si="2"/>
        <v>0</v>
      </c>
      <c r="F46" s="64"/>
      <c r="G46" s="64"/>
      <c r="H46" s="66">
        <f t="shared" si="1"/>
        <v>0</v>
      </c>
    </row>
    <row r="47" spans="1:8" x14ac:dyDescent="0.25">
      <c r="A47" s="26" t="s">
        <v>84</v>
      </c>
      <c r="B47" s="26" t="s">
        <v>85</v>
      </c>
      <c r="C47" s="74">
        <v>1</v>
      </c>
      <c r="D47" s="37">
        <v>85000</v>
      </c>
      <c r="E47" s="37">
        <f t="shared" si="2"/>
        <v>85000</v>
      </c>
      <c r="F47" s="64"/>
      <c r="G47" s="64"/>
      <c r="H47" s="66">
        <f t="shared" si="1"/>
        <v>0</v>
      </c>
    </row>
    <row r="48" spans="1:8" ht="31.5" x14ac:dyDescent="0.25">
      <c r="A48" s="26" t="s">
        <v>86</v>
      </c>
      <c r="B48" s="26" t="s">
        <v>87</v>
      </c>
      <c r="C48" s="74">
        <v>1</v>
      </c>
      <c r="D48" s="37">
        <v>3000</v>
      </c>
      <c r="E48" s="37">
        <f t="shared" si="2"/>
        <v>3000</v>
      </c>
      <c r="F48" s="64"/>
      <c r="G48" s="64"/>
      <c r="H48" s="66">
        <f t="shared" si="1"/>
        <v>0</v>
      </c>
    </row>
    <row r="49" spans="1:8" x14ac:dyDescent="0.25">
      <c r="A49" s="26" t="s">
        <v>88</v>
      </c>
      <c r="B49" s="26" t="s">
        <v>89</v>
      </c>
      <c r="C49" s="74"/>
      <c r="D49" s="37"/>
      <c r="E49" s="37">
        <f t="shared" si="2"/>
        <v>0</v>
      </c>
      <c r="F49" s="64"/>
      <c r="G49" s="64"/>
      <c r="H49" s="66">
        <f t="shared" si="1"/>
        <v>0</v>
      </c>
    </row>
    <row r="50" spans="1:8" x14ac:dyDescent="0.25">
      <c r="A50" s="26" t="s">
        <v>90</v>
      </c>
      <c r="B50" s="26" t="s">
        <v>91</v>
      </c>
      <c r="C50" s="74"/>
      <c r="D50" s="37"/>
      <c r="E50" s="37">
        <f t="shared" si="2"/>
        <v>0</v>
      </c>
      <c r="F50" s="64"/>
      <c r="G50" s="64"/>
      <c r="H50" s="66">
        <f t="shared" si="1"/>
        <v>0</v>
      </c>
    </row>
    <row r="51" spans="1:8" x14ac:dyDescent="0.25">
      <c r="A51" s="26" t="s">
        <v>92</v>
      </c>
      <c r="B51" s="26" t="s">
        <v>81</v>
      </c>
      <c r="C51" s="74"/>
      <c r="D51" s="37"/>
      <c r="E51" s="37">
        <f t="shared" si="2"/>
        <v>0</v>
      </c>
      <c r="F51" s="64"/>
      <c r="G51" s="64"/>
      <c r="H51" s="66">
        <f t="shared" si="1"/>
        <v>0</v>
      </c>
    </row>
    <row r="52" spans="1:8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27</v>
      </c>
      <c r="D52" s="37"/>
      <c r="E52" s="78">
        <f>E53+E54+E55+E56+E57+E58+E59+E60+E61+E62+E63+E64+E65+E66+E67+E68+E69+E70+E71+E72+E73+E74+E75</f>
        <v>89600</v>
      </c>
      <c r="F52" s="64"/>
      <c r="G52" s="64"/>
      <c r="H52" s="66">
        <f t="shared" si="1"/>
        <v>0</v>
      </c>
    </row>
    <row r="53" spans="1:8" x14ac:dyDescent="0.25">
      <c r="A53" s="26" t="s">
        <v>95</v>
      </c>
      <c r="B53" s="26" t="s">
        <v>96</v>
      </c>
      <c r="C53" s="74"/>
      <c r="D53" s="37"/>
      <c r="E53" s="37">
        <f t="shared" si="2"/>
        <v>0</v>
      </c>
      <c r="F53" s="64"/>
      <c r="G53" s="64"/>
      <c r="H53" s="66">
        <f t="shared" si="1"/>
        <v>0</v>
      </c>
    </row>
    <row r="54" spans="1:8" x14ac:dyDescent="0.25">
      <c r="A54" s="26" t="s">
        <v>97</v>
      </c>
      <c r="B54" s="26" t="s">
        <v>98</v>
      </c>
      <c r="C54" s="74">
        <v>10</v>
      </c>
      <c r="D54" s="37">
        <v>5200</v>
      </c>
      <c r="E54" s="37">
        <f t="shared" si="2"/>
        <v>52000</v>
      </c>
      <c r="F54" s="184">
        <v>10</v>
      </c>
      <c r="G54" s="184">
        <v>8970</v>
      </c>
      <c r="H54" s="96">
        <f t="shared" si="1"/>
        <v>89700</v>
      </c>
    </row>
    <row r="55" spans="1:8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4"/>
      <c r="G55" s="64"/>
      <c r="H55" s="66">
        <f t="shared" si="1"/>
        <v>0</v>
      </c>
    </row>
    <row r="56" spans="1:8" x14ac:dyDescent="0.25">
      <c r="A56" s="26" t="s">
        <v>101</v>
      </c>
      <c r="B56" s="26" t="s">
        <v>102</v>
      </c>
      <c r="C56" s="74">
        <v>8</v>
      </c>
      <c r="D56" s="37">
        <v>3000</v>
      </c>
      <c r="E56" s="37">
        <f t="shared" si="2"/>
        <v>24000</v>
      </c>
      <c r="F56" s="64"/>
      <c r="G56" s="64"/>
      <c r="H56" s="66">
        <f t="shared" si="1"/>
        <v>0</v>
      </c>
    </row>
    <row r="57" spans="1:8" x14ac:dyDescent="0.25">
      <c r="A57" s="26" t="s">
        <v>103</v>
      </c>
      <c r="B57" s="26" t="s">
        <v>104</v>
      </c>
      <c r="C57" s="74"/>
      <c r="D57" s="37"/>
      <c r="E57" s="37">
        <f t="shared" si="2"/>
        <v>0</v>
      </c>
      <c r="F57" s="64"/>
      <c r="G57" s="64"/>
      <c r="H57" s="66">
        <f t="shared" si="1"/>
        <v>0</v>
      </c>
    </row>
    <row r="58" spans="1:8" x14ac:dyDescent="0.25">
      <c r="A58" s="26" t="s">
        <v>105</v>
      </c>
      <c r="B58" s="26" t="s">
        <v>106</v>
      </c>
      <c r="C58" s="74"/>
      <c r="D58" s="37"/>
      <c r="E58" s="37">
        <f t="shared" si="2"/>
        <v>0</v>
      </c>
      <c r="F58" s="64"/>
      <c r="G58" s="64"/>
      <c r="H58" s="66">
        <f t="shared" si="1"/>
        <v>0</v>
      </c>
    </row>
    <row r="59" spans="1:8" x14ac:dyDescent="0.25">
      <c r="A59" s="26" t="s">
        <v>107</v>
      </c>
      <c r="B59" s="26" t="s">
        <v>108</v>
      </c>
      <c r="C59" s="74"/>
      <c r="D59" s="37"/>
      <c r="E59" s="37">
        <f t="shared" si="2"/>
        <v>0</v>
      </c>
      <c r="F59" s="64"/>
      <c r="G59" s="64"/>
      <c r="H59" s="66">
        <f t="shared" si="1"/>
        <v>0</v>
      </c>
    </row>
    <row r="60" spans="1:8" x14ac:dyDescent="0.25">
      <c r="A60" s="26" t="s">
        <v>109</v>
      </c>
      <c r="B60" s="26" t="s">
        <v>354</v>
      </c>
      <c r="C60" s="74"/>
      <c r="D60" s="37"/>
      <c r="E60" s="37">
        <f t="shared" si="2"/>
        <v>0</v>
      </c>
      <c r="F60" s="64"/>
      <c r="G60" s="64"/>
      <c r="H60" s="66">
        <f t="shared" si="1"/>
        <v>0</v>
      </c>
    </row>
    <row r="61" spans="1:8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65"/>
      <c r="G61" s="31"/>
      <c r="H61" s="66">
        <f t="shared" si="1"/>
        <v>0</v>
      </c>
    </row>
    <row r="62" spans="1:8" x14ac:dyDescent="0.25">
      <c r="A62" s="26" t="s">
        <v>113</v>
      </c>
      <c r="B62" s="26" t="s">
        <v>114</v>
      </c>
      <c r="C62" s="74"/>
      <c r="D62" s="37"/>
      <c r="E62" s="37">
        <f t="shared" si="2"/>
        <v>0</v>
      </c>
      <c r="F62" s="64"/>
      <c r="G62" s="64"/>
      <c r="H62" s="66">
        <f t="shared" si="1"/>
        <v>0</v>
      </c>
    </row>
    <row r="63" spans="1:8" x14ac:dyDescent="0.25">
      <c r="A63" s="26" t="s">
        <v>115</v>
      </c>
      <c r="B63" s="26" t="s">
        <v>116</v>
      </c>
      <c r="C63" s="74"/>
      <c r="D63" s="37"/>
      <c r="E63" s="37">
        <f t="shared" si="2"/>
        <v>0</v>
      </c>
      <c r="F63" s="184">
        <v>4</v>
      </c>
      <c r="G63" s="184">
        <v>379</v>
      </c>
      <c r="H63" s="96">
        <f t="shared" si="1"/>
        <v>1516</v>
      </c>
    </row>
    <row r="64" spans="1:8" x14ac:dyDescent="0.25">
      <c r="A64" s="26" t="s">
        <v>117</v>
      </c>
      <c r="B64" s="26" t="s">
        <v>118</v>
      </c>
      <c r="C64" s="74"/>
      <c r="D64" s="37"/>
      <c r="E64" s="37">
        <f t="shared" si="2"/>
        <v>0</v>
      </c>
      <c r="F64" s="64"/>
      <c r="G64" s="64"/>
      <c r="H64" s="66">
        <f t="shared" si="1"/>
        <v>0</v>
      </c>
    </row>
    <row r="65" spans="1:8" x14ac:dyDescent="0.25">
      <c r="A65" s="26" t="s">
        <v>119</v>
      </c>
      <c r="B65" s="26" t="s">
        <v>120</v>
      </c>
      <c r="C65" s="74"/>
      <c r="D65" s="37"/>
      <c r="E65" s="37">
        <f t="shared" si="2"/>
        <v>0</v>
      </c>
      <c r="F65" s="64"/>
      <c r="G65" s="64"/>
      <c r="H65" s="66">
        <f t="shared" si="1"/>
        <v>0</v>
      </c>
    </row>
    <row r="66" spans="1:8" x14ac:dyDescent="0.25">
      <c r="A66" s="26" t="s">
        <v>121</v>
      </c>
      <c r="B66" s="26" t="s">
        <v>122</v>
      </c>
      <c r="C66" s="74"/>
      <c r="D66" s="37"/>
      <c r="E66" s="37">
        <f t="shared" si="2"/>
        <v>0</v>
      </c>
      <c r="F66" s="64"/>
      <c r="G66" s="64"/>
      <c r="H66" s="66">
        <f t="shared" si="1"/>
        <v>0</v>
      </c>
    </row>
    <row r="67" spans="1:8" x14ac:dyDescent="0.25">
      <c r="A67" s="26" t="s">
        <v>123</v>
      </c>
      <c r="B67" s="26" t="s">
        <v>124</v>
      </c>
      <c r="C67" s="74"/>
      <c r="D67" s="37"/>
      <c r="E67" s="37">
        <f t="shared" si="2"/>
        <v>0</v>
      </c>
      <c r="F67" s="64"/>
      <c r="G67" s="64"/>
      <c r="H67" s="66">
        <f t="shared" si="1"/>
        <v>0</v>
      </c>
    </row>
    <row r="68" spans="1:8" x14ac:dyDescent="0.25">
      <c r="A68" s="26" t="s">
        <v>125</v>
      </c>
      <c r="B68" s="26" t="s">
        <v>126</v>
      </c>
      <c r="C68" s="74"/>
      <c r="D68" s="37"/>
      <c r="E68" s="37">
        <f t="shared" si="2"/>
        <v>0</v>
      </c>
      <c r="F68" s="64"/>
      <c r="G68" s="64"/>
      <c r="H68" s="66">
        <f t="shared" si="1"/>
        <v>0</v>
      </c>
    </row>
    <row r="69" spans="1:8" ht="31.5" x14ac:dyDescent="0.25">
      <c r="A69" s="26" t="s">
        <v>127</v>
      </c>
      <c r="B69" s="26" t="s">
        <v>128</v>
      </c>
      <c r="C69" s="74"/>
      <c r="D69" s="37"/>
      <c r="E69" s="37">
        <f t="shared" si="2"/>
        <v>0</v>
      </c>
      <c r="F69" s="64"/>
      <c r="G69" s="64"/>
      <c r="H69" s="66">
        <f t="shared" si="1"/>
        <v>0</v>
      </c>
    </row>
    <row r="70" spans="1:8" x14ac:dyDescent="0.25">
      <c r="A70" s="26" t="s">
        <v>129</v>
      </c>
      <c r="B70" s="26" t="s">
        <v>130</v>
      </c>
      <c r="C70" s="74"/>
      <c r="D70" s="37"/>
      <c r="E70" s="37">
        <f t="shared" si="2"/>
        <v>0</v>
      </c>
      <c r="F70" s="64"/>
      <c r="G70" s="64"/>
      <c r="H70" s="66">
        <f t="shared" si="1"/>
        <v>0</v>
      </c>
    </row>
    <row r="71" spans="1:8" x14ac:dyDescent="0.25">
      <c r="A71" s="26" t="s">
        <v>131</v>
      </c>
      <c r="B71" s="26" t="s">
        <v>132</v>
      </c>
      <c r="C71" s="74"/>
      <c r="D71" s="37"/>
      <c r="E71" s="37">
        <f t="shared" si="2"/>
        <v>0</v>
      </c>
      <c r="F71" s="64"/>
      <c r="G71" s="64"/>
      <c r="H71" s="66">
        <f t="shared" si="1"/>
        <v>0</v>
      </c>
    </row>
    <row r="72" spans="1:8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4"/>
      <c r="G72" s="64"/>
      <c r="H72" s="66">
        <f t="shared" si="1"/>
        <v>0</v>
      </c>
    </row>
    <row r="73" spans="1:8" x14ac:dyDescent="0.25">
      <c r="A73" s="26" t="s">
        <v>135</v>
      </c>
      <c r="B73" s="26" t="s">
        <v>136</v>
      </c>
      <c r="C73" s="74">
        <v>1</v>
      </c>
      <c r="D73" s="37">
        <v>2000</v>
      </c>
      <c r="E73" s="37">
        <f t="shared" si="2"/>
        <v>2000</v>
      </c>
      <c r="F73" s="64"/>
      <c r="G73" s="64"/>
      <c r="H73" s="66">
        <f t="shared" si="1"/>
        <v>0</v>
      </c>
    </row>
    <row r="74" spans="1:8" ht="47.25" x14ac:dyDescent="0.25">
      <c r="A74" s="26" t="s">
        <v>137</v>
      </c>
      <c r="B74" s="26" t="s">
        <v>138</v>
      </c>
      <c r="C74" s="74"/>
      <c r="D74" s="37"/>
      <c r="E74" s="37">
        <f t="shared" si="2"/>
        <v>0</v>
      </c>
      <c r="F74" s="64"/>
      <c r="G74" s="64"/>
      <c r="H74" s="66">
        <f t="shared" ref="H74:H137" si="3">F74*G74</f>
        <v>0</v>
      </c>
    </row>
    <row r="75" spans="1:8" x14ac:dyDescent="0.25">
      <c r="A75" s="26" t="s">
        <v>139</v>
      </c>
      <c r="B75" s="26" t="s">
        <v>81</v>
      </c>
      <c r="C75" s="74"/>
      <c r="D75" s="37"/>
      <c r="E75" s="37">
        <f t="shared" ref="E75:E138" si="4">C75*D75</f>
        <v>0</v>
      </c>
      <c r="F75" s="64"/>
      <c r="G75" s="64"/>
      <c r="H75" s="66">
        <f t="shared" si="3"/>
        <v>0</v>
      </c>
    </row>
    <row r="76" spans="1:8" x14ac:dyDescent="0.25">
      <c r="A76" s="26" t="s">
        <v>140</v>
      </c>
      <c r="B76" s="40" t="s">
        <v>141</v>
      </c>
      <c r="C76" s="78">
        <f>C77+C78+C79+C80+C81+C82</f>
        <v>8</v>
      </c>
      <c r="D76" s="37"/>
      <c r="E76" s="78">
        <f>E77+E78+E79+E80+E81+E82</f>
        <v>173000</v>
      </c>
      <c r="F76" s="64"/>
      <c r="G76" s="64"/>
      <c r="H76" s="66">
        <f t="shared" si="3"/>
        <v>0</v>
      </c>
    </row>
    <row r="77" spans="1:8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64"/>
      <c r="G77" s="64"/>
      <c r="H77" s="66">
        <f t="shared" si="3"/>
        <v>0</v>
      </c>
    </row>
    <row r="78" spans="1:8" x14ac:dyDescent="0.25">
      <c r="A78" s="26" t="s">
        <v>144</v>
      </c>
      <c r="B78" s="26" t="s">
        <v>145</v>
      </c>
      <c r="C78" s="74">
        <v>2</v>
      </c>
      <c r="D78" s="37">
        <v>3000</v>
      </c>
      <c r="E78" s="37">
        <f t="shared" si="4"/>
        <v>6000</v>
      </c>
      <c r="F78" s="64"/>
      <c r="G78" s="64"/>
      <c r="H78" s="66">
        <f t="shared" si="3"/>
        <v>0</v>
      </c>
    </row>
    <row r="79" spans="1:8" x14ac:dyDescent="0.25">
      <c r="A79" s="26" t="s">
        <v>146</v>
      </c>
      <c r="B79" s="26" t="s">
        <v>147</v>
      </c>
      <c r="C79" s="74"/>
      <c r="D79" s="37"/>
      <c r="E79" s="37">
        <f t="shared" si="4"/>
        <v>0</v>
      </c>
      <c r="F79" s="64"/>
      <c r="G79" s="64"/>
      <c r="H79" s="66">
        <f t="shared" si="3"/>
        <v>0</v>
      </c>
    </row>
    <row r="80" spans="1:8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184">
        <f>1+3</f>
        <v>4</v>
      </c>
      <c r="G80" s="184">
        <f>7336+3*20520</f>
        <v>68896</v>
      </c>
      <c r="H80" s="96">
        <v>68896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64"/>
      <c r="G81" s="64"/>
      <c r="H81" s="66">
        <f t="shared" si="3"/>
        <v>0</v>
      </c>
    </row>
    <row r="82" spans="1:8" x14ac:dyDescent="0.25">
      <c r="A82" s="26" t="s">
        <v>152</v>
      </c>
      <c r="B82" s="26" t="s">
        <v>153</v>
      </c>
      <c r="C82" s="74"/>
      <c r="D82" s="37"/>
      <c r="E82" s="37">
        <f t="shared" si="4"/>
        <v>0</v>
      </c>
      <c r="F82" s="64"/>
      <c r="G82" s="64"/>
      <c r="H82" s="66">
        <f t="shared" si="3"/>
        <v>0</v>
      </c>
    </row>
    <row r="83" spans="1:8" ht="31.5" x14ac:dyDescent="0.25">
      <c r="A83" s="26" t="s">
        <v>154</v>
      </c>
      <c r="B83" s="40" t="s">
        <v>155</v>
      </c>
      <c r="C83" s="78">
        <f>C84+C85+C86+C87+C88</f>
        <v>12</v>
      </c>
      <c r="D83" s="37"/>
      <c r="E83" s="78">
        <f>E84+E85+E86+E87+E88</f>
        <v>18000</v>
      </c>
      <c r="F83" s="64"/>
      <c r="G83" s="64"/>
      <c r="H83" s="66">
        <f t="shared" si="3"/>
        <v>0</v>
      </c>
    </row>
    <row r="84" spans="1:8" x14ac:dyDescent="0.25">
      <c r="A84" s="26" t="s">
        <v>156</v>
      </c>
      <c r="B84" s="26" t="s">
        <v>157</v>
      </c>
      <c r="C84" s="74"/>
      <c r="D84" s="37"/>
      <c r="E84" s="37">
        <f t="shared" si="4"/>
        <v>0</v>
      </c>
      <c r="F84" s="64"/>
      <c r="G84" s="64"/>
      <c r="H84" s="66">
        <f t="shared" si="3"/>
        <v>0</v>
      </c>
    </row>
    <row r="85" spans="1:8" x14ac:dyDescent="0.25">
      <c r="A85" s="26" t="s">
        <v>158</v>
      </c>
      <c r="B85" s="26" t="s">
        <v>159</v>
      </c>
      <c r="C85" s="74"/>
      <c r="D85" s="37"/>
      <c r="E85" s="37">
        <f t="shared" si="4"/>
        <v>0</v>
      </c>
      <c r="F85" s="64"/>
      <c r="G85" s="64"/>
      <c r="H85" s="66">
        <f t="shared" si="3"/>
        <v>0</v>
      </c>
    </row>
    <row r="86" spans="1:8" x14ac:dyDescent="0.25">
      <c r="A86" s="26" t="s">
        <v>160</v>
      </c>
      <c r="B86" s="26" t="s">
        <v>161</v>
      </c>
      <c r="C86" s="74"/>
      <c r="D86" s="37"/>
      <c r="E86" s="37">
        <f t="shared" si="4"/>
        <v>0</v>
      </c>
      <c r="F86" s="64"/>
      <c r="G86" s="64"/>
      <c r="H86" s="66">
        <f t="shared" si="3"/>
        <v>0</v>
      </c>
    </row>
    <row r="87" spans="1:8" x14ac:dyDescent="0.25">
      <c r="A87" s="26" t="s">
        <v>162</v>
      </c>
      <c r="B87" s="26" t="s">
        <v>163</v>
      </c>
      <c r="C87" s="74"/>
      <c r="D87" s="37"/>
      <c r="E87" s="37">
        <f t="shared" si="4"/>
        <v>0</v>
      </c>
      <c r="F87" s="64"/>
      <c r="G87" s="64"/>
      <c r="H87" s="66">
        <f t="shared" si="3"/>
        <v>0</v>
      </c>
    </row>
    <row r="88" spans="1:8" x14ac:dyDescent="0.25">
      <c r="A88" s="26" t="s">
        <v>164</v>
      </c>
      <c r="B88" s="26" t="s">
        <v>165</v>
      </c>
      <c r="C88" s="74">
        <v>12</v>
      </c>
      <c r="D88" s="37">
        <v>1500</v>
      </c>
      <c r="E88" s="37">
        <f t="shared" si="4"/>
        <v>18000</v>
      </c>
      <c r="F88" s="64"/>
      <c r="G88" s="64"/>
      <c r="H88" s="66">
        <f t="shared" si="3"/>
        <v>0</v>
      </c>
    </row>
    <row r="89" spans="1:8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4"/>
      <c r="G89" s="64"/>
      <c r="H89" s="66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64"/>
      <c r="G90" s="64"/>
      <c r="H90" s="66">
        <f t="shared" si="3"/>
        <v>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64"/>
      <c r="G91" s="64"/>
      <c r="H91" s="66">
        <f t="shared" si="3"/>
        <v>0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64"/>
      <c r="G92" s="64"/>
      <c r="H92" s="66">
        <f t="shared" si="3"/>
        <v>0</v>
      </c>
    </row>
    <row r="93" spans="1:8" x14ac:dyDescent="0.25">
      <c r="A93" s="26" t="s">
        <v>174</v>
      </c>
      <c r="B93" s="26" t="s">
        <v>488</v>
      </c>
      <c r="C93" s="74">
        <v>2</v>
      </c>
      <c r="D93" s="37">
        <v>2000</v>
      </c>
      <c r="E93" s="37">
        <f t="shared" si="4"/>
        <v>4000</v>
      </c>
      <c r="F93" s="64"/>
      <c r="G93" s="64"/>
      <c r="H93" s="66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64"/>
      <c r="G94" s="64"/>
      <c r="H94" s="66">
        <f t="shared" si="3"/>
        <v>0</v>
      </c>
    </row>
    <row r="95" spans="1:8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64"/>
      <c r="G95" s="64"/>
      <c r="H95" s="66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64"/>
      <c r="G96" s="64"/>
      <c r="H96" s="66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64"/>
      <c r="G97" s="64"/>
      <c r="H97" s="66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64"/>
      <c r="G98" s="64"/>
      <c r="H98" s="66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64"/>
      <c r="G99" s="64"/>
      <c r="H99" s="66">
        <f t="shared" si="3"/>
        <v>0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64"/>
      <c r="G100" s="64"/>
      <c r="H100" s="66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64"/>
      <c r="G101" s="64"/>
      <c r="H101" s="66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64"/>
      <c r="G102" s="64"/>
      <c r="H102" s="66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64"/>
      <c r="G103" s="64"/>
      <c r="H103" s="66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64"/>
      <c r="G104" s="64"/>
      <c r="H104" s="66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64"/>
      <c r="G105" s="64"/>
      <c r="H105" s="66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64"/>
      <c r="G106" s="64"/>
      <c r="H106" s="66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64"/>
      <c r="G107" s="64"/>
      <c r="H107" s="66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64"/>
      <c r="G108" s="64"/>
      <c r="H108" s="66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64"/>
      <c r="G109" s="64"/>
      <c r="H109" s="66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64"/>
      <c r="G110" s="64"/>
      <c r="H110" s="66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64"/>
      <c r="G111" s="64"/>
      <c r="H111" s="66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64"/>
      <c r="G112" s="64"/>
      <c r="H112" s="66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7</v>
      </c>
      <c r="D113" s="37"/>
      <c r="E113" s="78">
        <f>E114+E115+E116+E117+E118+E119+E120+E121+E122+E123+E124+E125+E126+E127+E128+E129+E130+E131+E132+E133</f>
        <v>11000</v>
      </c>
      <c r="F113" s="64"/>
      <c r="G113" s="64"/>
      <c r="H113" s="66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/>
      <c r="D114" s="37"/>
      <c r="E114" s="37">
        <f t="shared" si="4"/>
        <v>0</v>
      </c>
      <c r="F114" s="64"/>
      <c r="G114" s="64"/>
      <c r="H114" s="66">
        <f t="shared" si="3"/>
        <v>0</v>
      </c>
    </row>
    <row r="115" spans="1:8" x14ac:dyDescent="0.25">
      <c r="A115" s="26" t="s">
        <v>218</v>
      </c>
      <c r="B115" s="26" t="s">
        <v>219</v>
      </c>
      <c r="C115" s="74"/>
      <c r="D115" s="37"/>
      <c r="E115" s="37">
        <f t="shared" si="4"/>
        <v>0</v>
      </c>
      <c r="F115" s="64"/>
      <c r="G115" s="64"/>
      <c r="H115" s="66">
        <f t="shared" si="3"/>
        <v>0</v>
      </c>
    </row>
    <row r="116" spans="1:8" x14ac:dyDescent="0.25">
      <c r="A116" s="26" t="s">
        <v>220</v>
      </c>
      <c r="B116" s="26" t="s">
        <v>221</v>
      </c>
      <c r="C116" s="74"/>
      <c r="D116" s="37"/>
      <c r="E116" s="37">
        <f t="shared" si="4"/>
        <v>0</v>
      </c>
      <c r="F116" s="64"/>
      <c r="G116" s="64"/>
      <c r="H116" s="66">
        <f t="shared" si="3"/>
        <v>0</v>
      </c>
    </row>
    <row r="117" spans="1:8" x14ac:dyDescent="0.25">
      <c r="A117" s="26" t="s">
        <v>222</v>
      </c>
      <c r="B117" s="26" t="s">
        <v>223</v>
      </c>
      <c r="C117" s="74"/>
      <c r="D117" s="37"/>
      <c r="E117" s="37">
        <f t="shared" si="4"/>
        <v>0</v>
      </c>
      <c r="F117" s="64"/>
      <c r="G117" s="64"/>
      <c r="H117" s="66">
        <f t="shared" si="3"/>
        <v>0</v>
      </c>
    </row>
    <row r="118" spans="1:8" x14ac:dyDescent="0.25">
      <c r="A118" s="26" t="s">
        <v>224</v>
      </c>
      <c r="B118" s="26" t="s">
        <v>225</v>
      </c>
      <c r="C118" s="74"/>
      <c r="D118" s="37"/>
      <c r="E118" s="37">
        <f t="shared" si="4"/>
        <v>0</v>
      </c>
      <c r="F118" s="64"/>
      <c r="G118" s="64"/>
      <c r="H118" s="66">
        <f t="shared" si="3"/>
        <v>0</v>
      </c>
    </row>
    <row r="119" spans="1:8" x14ac:dyDescent="0.25">
      <c r="A119" s="26" t="s">
        <v>226</v>
      </c>
      <c r="B119" s="26" t="s">
        <v>227</v>
      </c>
      <c r="C119" s="74"/>
      <c r="D119" s="37"/>
      <c r="E119" s="37">
        <f t="shared" si="4"/>
        <v>0</v>
      </c>
      <c r="F119" s="64"/>
      <c r="G119" s="64"/>
      <c r="H119" s="66">
        <f t="shared" si="3"/>
        <v>0</v>
      </c>
    </row>
    <row r="120" spans="1:8" x14ac:dyDescent="0.25">
      <c r="A120" s="26" t="s">
        <v>228</v>
      </c>
      <c r="B120" s="26" t="s">
        <v>229</v>
      </c>
      <c r="C120" s="74"/>
      <c r="D120" s="37"/>
      <c r="E120" s="37">
        <f t="shared" si="4"/>
        <v>0</v>
      </c>
      <c r="F120" s="64"/>
      <c r="G120" s="64"/>
      <c r="H120" s="66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64"/>
      <c r="G121" s="64"/>
      <c r="H121" s="66">
        <f t="shared" si="3"/>
        <v>0</v>
      </c>
    </row>
    <row r="122" spans="1:8" x14ac:dyDescent="0.25">
      <c r="A122" s="26" t="s">
        <v>232</v>
      </c>
      <c r="B122" s="26" t="s">
        <v>233</v>
      </c>
      <c r="C122" s="74"/>
      <c r="D122" s="37"/>
      <c r="E122" s="37">
        <f t="shared" si="4"/>
        <v>0</v>
      </c>
      <c r="F122" s="64"/>
      <c r="G122" s="64"/>
      <c r="H122" s="66">
        <f t="shared" si="3"/>
        <v>0</v>
      </c>
    </row>
    <row r="123" spans="1:8" x14ac:dyDescent="0.25">
      <c r="A123" s="26" t="s">
        <v>234</v>
      </c>
      <c r="B123" s="26" t="s">
        <v>235</v>
      </c>
      <c r="C123" s="74"/>
      <c r="D123" s="37"/>
      <c r="E123" s="37">
        <f t="shared" si="4"/>
        <v>0</v>
      </c>
      <c r="F123" s="64"/>
      <c r="G123" s="64"/>
      <c r="H123" s="66">
        <f t="shared" si="3"/>
        <v>0</v>
      </c>
    </row>
    <row r="124" spans="1:8" x14ac:dyDescent="0.25">
      <c r="A124" s="26" t="s">
        <v>236</v>
      </c>
      <c r="B124" s="26" t="s">
        <v>237</v>
      </c>
      <c r="C124" s="74">
        <v>1</v>
      </c>
      <c r="D124" s="37">
        <v>2000</v>
      </c>
      <c r="E124" s="37">
        <f t="shared" si="4"/>
        <v>2000</v>
      </c>
      <c r="F124" s="64"/>
      <c r="G124" s="64"/>
      <c r="H124" s="66">
        <f t="shared" si="3"/>
        <v>0</v>
      </c>
    </row>
    <row r="125" spans="1:8" x14ac:dyDescent="0.25">
      <c r="A125" s="26" t="s">
        <v>238</v>
      </c>
      <c r="B125" s="26" t="s">
        <v>239</v>
      </c>
      <c r="C125" s="74"/>
      <c r="D125" s="37"/>
      <c r="E125" s="37">
        <f t="shared" si="4"/>
        <v>0</v>
      </c>
      <c r="F125" s="64"/>
      <c r="G125" s="64"/>
      <c r="H125" s="66">
        <f t="shared" si="3"/>
        <v>0</v>
      </c>
    </row>
    <row r="126" spans="1:8" x14ac:dyDescent="0.25">
      <c r="A126" s="26" t="s">
        <v>240</v>
      </c>
      <c r="B126" s="26" t="s">
        <v>241</v>
      </c>
      <c r="C126" s="74">
        <v>2</v>
      </c>
      <c r="D126" s="37">
        <v>400</v>
      </c>
      <c r="E126" s="37">
        <f t="shared" si="4"/>
        <v>800</v>
      </c>
      <c r="F126" s="64"/>
      <c r="G126" s="64"/>
      <c r="H126" s="66">
        <f t="shared" si="3"/>
        <v>0</v>
      </c>
    </row>
    <row r="127" spans="1:8" x14ac:dyDescent="0.25">
      <c r="A127" s="26" t="s">
        <v>242</v>
      </c>
      <c r="B127" s="26" t="s">
        <v>243</v>
      </c>
      <c r="C127" s="74"/>
      <c r="D127" s="37"/>
      <c r="E127" s="37">
        <f t="shared" si="4"/>
        <v>0</v>
      </c>
      <c r="F127" s="64"/>
      <c r="G127" s="64"/>
      <c r="H127" s="66">
        <f t="shared" si="3"/>
        <v>0</v>
      </c>
    </row>
    <row r="128" spans="1:8" x14ac:dyDescent="0.25">
      <c r="A128" s="26" t="s">
        <v>244</v>
      </c>
      <c r="B128" s="26" t="s">
        <v>245</v>
      </c>
      <c r="C128" s="74"/>
      <c r="D128" s="37"/>
      <c r="E128" s="37">
        <f t="shared" si="4"/>
        <v>0</v>
      </c>
      <c r="F128" s="64"/>
      <c r="G128" s="64"/>
      <c r="H128" s="66">
        <f t="shared" si="3"/>
        <v>0</v>
      </c>
    </row>
    <row r="129" spans="1:10" x14ac:dyDescent="0.25">
      <c r="A129" s="26" t="s">
        <v>246</v>
      </c>
      <c r="B129" s="26" t="s">
        <v>247</v>
      </c>
      <c r="C129" s="74"/>
      <c r="D129" s="37"/>
      <c r="E129" s="37">
        <f t="shared" si="4"/>
        <v>0</v>
      </c>
      <c r="F129" s="64"/>
      <c r="G129" s="64"/>
      <c r="H129" s="66">
        <f t="shared" si="3"/>
        <v>0</v>
      </c>
    </row>
    <row r="130" spans="1:10" x14ac:dyDescent="0.25">
      <c r="A130" s="26" t="s">
        <v>248</v>
      </c>
      <c r="B130" s="26" t="s">
        <v>249</v>
      </c>
      <c r="C130" s="74">
        <v>1</v>
      </c>
      <c r="D130" s="37">
        <v>4000</v>
      </c>
      <c r="E130" s="37">
        <f t="shared" si="4"/>
        <v>4000</v>
      </c>
      <c r="F130" s="64"/>
      <c r="G130" s="64"/>
      <c r="H130" s="66">
        <f t="shared" si="3"/>
        <v>0</v>
      </c>
    </row>
    <row r="131" spans="1:10" x14ac:dyDescent="0.25">
      <c r="A131" s="26" t="s">
        <v>250</v>
      </c>
      <c r="B131" s="26" t="s">
        <v>251</v>
      </c>
      <c r="C131" s="74">
        <v>2</v>
      </c>
      <c r="D131" s="37">
        <v>1500</v>
      </c>
      <c r="E131" s="37">
        <f t="shared" si="4"/>
        <v>3000</v>
      </c>
      <c r="F131" s="64"/>
      <c r="G131" s="64"/>
      <c r="H131" s="66">
        <f t="shared" si="3"/>
        <v>0</v>
      </c>
    </row>
    <row r="132" spans="1:10" x14ac:dyDescent="0.25">
      <c r="A132" s="26" t="s">
        <v>252</v>
      </c>
      <c r="B132" s="26" t="s">
        <v>253</v>
      </c>
      <c r="C132" s="74"/>
      <c r="D132" s="37"/>
      <c r="E132" s="37">
        <f t="shared" si="4"/>
        <v>0</v>
      </c>
      <c r="F132" s="64"/>
      <c r="G132" s="64"/>
      <c r="H132" s="66">
        <f t="shared" si="3"/>
        <v>0</v>
      </c>
    </row>
    <row r="133" spans="1:10" x14ac:dyDescent="0.25">
      <c r="A133" s="26" t="s">
        <v>254</v>
      </c>
      <c r="B133" s="26" t="s">
        <v>81</v>
      </c>
      <c r="C133" s="74"/>
      <c r="D133" s="37"/>
      <c r="E133" s="37">
        <f t="shared" si="4"/>
        <v>0</v>
      </c>
      <c r="F133" s="64"/>
      <c r="G133" s="64"/>
      <c r="H133" s="66">
        <f t="shared" si="3"/>
        <v>0</v>
      </c>
    </row>
    <row r="134" spans="1:10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13</v>
      </c>
      <c r="D134" s="37"/>
      <c r="E134" s="78">
        <f>E135+E136+E137+E138+E139+E140+E141+E142+E143+E144+E145+E146+E147+E148+E149+E150+E151</f>
        <v>179100</v>
      </c>
      <c r="F134" s="64"/>
      <c r="G134" s="64"/>
      <c r="H134" s="66">
        <f t="shared" si="3"/>
        <v>0</v>
      </c>
    </row>
    <row r="135" spans="1:10" x14ac:dyDescent="0.25">
      <c r="A135" s="26" t="s">
        <v>257</v>
      </c>
      <c r="B135" s="26" t="s">
        <v>258</v>
      </c>
      <c r="C135" s="74"/>
      <c r="D135" s="37"/>
      <c r="E135" s="37">
        <f t="shared" si="4"/>
        <v>0</v>
      </c>
      <c r="F135" s="64"/>
      <c r="G135" s="64"/>
      <c r="H135" s="66">
        <f t="shared" si="3"/>
        <v>0</v>
      </c>
    </row>
    <row r="136" spans="1:10" x14ac:dyDescent="0.25">
      <c r="A136" s="26" t="s">
        <v>259</v>
      </c>
      <c r="B136" s="26" t="s">
        <v>260</v>
      </c>
      <c r="C136" s="74">
        <v>2</v>
      </c>
      <c r="D136" s="37">
        <v>5000</v>
      </c>
      <c r="E136" s="37">
        <f t="shared" si="4"/>
        <v>10000</v>
      </c>
      <c r="F136" s="64"/>
      <c r="G136" s="64"/>
      <c r="H136" s="66">
        <f t="shared" si="3"/>
        <v>0</v>
      </c>
      <c r="I136" s="3">
        <v>2</v>
      </c>
      <c r="J136" s="3">
        <v>14200</v>
      </c>
    </row>
    <row r="137" spans="1:10" x14ac:dyDescent="0.25">
      <c r="A137" s="26" t="s">
        <v>261</v>
      </c>
      <c r="B137" s="26" t="s">
        <v>262</v>
      </c>
      <c r="C137" s="74"/>
      <c r="D137" s="37"/>
      <c r="E137" s="37">
        <f t="shared" si="4"/>
        <v>0</v>
      </c>
      <c r="F137" s="64"/>
      <c r="G137" s="64"/>
      <c r="H137" s="66">
        <f t="shared" si="3"/>
        <v>0</v>
      </c>
    </row>
    <row r="138" spans="1:10" ht="31.5" x14ac:dyDescent="0.25">
      <c r="A138" s="26" t="s">
        <v>263</v>
      </c>
      <c r="B138" s="26" t="s">
        <v>264</v>
      </c>
      <c r="C138" s="74"/>
      <c r="D138" s="37"/>
      <c r="E138" s="37">
        <f t="shared" si="4"/>
        <v>0</v>
      </c>
      <c r="F138" s="64"/>
      <c r="G138" s="64"/>
      <c r="H138" s="66">
        <f t="shared" ref="H138:H188" si="5">F138*G138</f>
        <v>0</v>
      </c>
    </row>
    <row r="139" spans="1:10" x14ac:dyDescent="0.25">
      <c r="A139" s="26" t="s">
        <v>265</v>
      </c>
      <c r="B139" s="26" t="s">
        <v>266</v>
      </c>
      <c r="C139" s="74"/>
      <c r="D139" s="37"/>
      <c r="E139" s="37">
        <f t="shared" ref="E139:E188" si="6">C139*D139</f>
        <v>0</v>
      </c>
      <c r="F139" s="64"/>
      <c r="G139" s="64"/>
      <c r="H139" s="66">
        <f t="shared" si="5"/>
        <v>0</v>
      </c>
    </row>
    <row r="140" spans="1:10" x14ac:dyDescent="0.25">
      <c r="A140" s="26" t="s">
        <v>267</v>
      </c>
      <c r="B140" s="26" t="s">
        <v>268</v>
      </c>
      <c r="C140" s="74"/>
      <c r="D140" s="37"/>
      <c r="E140" s="37">
        <f t="shared" si="6"/>
        <v>0</v>
      </c>
      <c r="F140" s="64"/>
      <c r="G140" s="64"/>
      <c r="H140" s="66">
        <f t="shared" si="5"/>
        <v>0</v>
      </c>
    </row>
    <row r="141" spans="1:10" x14ac:dyDescent="0.25">
      <c r="A141" s="26" t="s">
        <v>269</v>
      </c>
      <c r="B141" s="26" t="s">
        <v>270</v>
      </c>
      <c r="C141" s="74">
        <v>3</v>
      </c>
      <c r="D141" s="37">
        <v>1000</v>
      </c>
      <c r="E141" s="37">
        <f t="shared" si="6"/>
        <v>3000</v>
      </c>
      <c r="F141" s="64"/>
      <c r="G141" s="64"/>
      <c r="H141" s="66">
        <f t="shared" si="5"/>
        <v>0</v>
      </c>
    </row>
    <row r="142" spans="1:10" x14ac:dyDescent="0.25">
      <c r="A142" s="26" t="s">
        <v>271</v>
      </c>
      <c r="B142" s="26" t="s">
        <v>272</v>
      </c>
      <c r="C142" s="74">
        <v>2</v>
      </c>
      <c r="D142" s="37">
        <v>300</v>
      </c>
      <c r="E142" s="37">
        <f t="shared" si="6"/>
        <v>600</v>
      </c>
      <c r="F142" s="64"/>
      <c r="G142" s="64"/>
      <c r="H142" s="66">
        <f t="shared" si="5"/>
        <v>0</v>
      </c>
    </row>
    <row r="143" spans="1:10" x14ac:dyDescent="0.25">
      <c r="A143" s="26" t="s">
        <v>273</v>
      </c>
      <c r="B143" s="26" t="s">
        <v>274</v>
      </c>
      <c r="C143" s="74"/>
      <c r="D143" s="37"/>
      <c r="E143" s="37">
        <f t="shared" si="6"/>
        <v>0</v>
      </c>
      <c r="F143" s="64"/>
      <c r="G143" s="64"/>
      <c r="H143" s="66">
        <f t="shared" si="5"/>
        <v>0</v>
      </c>
    </row>
    <row r="144" spans="1:10" x14ac:dyDescent="0.25">
      <c r="A144" s="26" t="s">
        <v>275</v>
      </c>
      <c r="B144" s="26" t="s">
        <v>276</v>
      </c>
      <c r="C144" s="74"/>
      <c r="D144" s="37"/>
      <c r="E144" s="37">
        <f t="shared" si="6"/>
        <v>0</v>
      </c>
      <c r="F144" s="64"/>
      <c r="G144" s="64"/>
      <c r="H144" s="66">
        <f t="shared" si="5"/>
        <v>0</v>
      </c>
    </row>
    <row r="145" spans="1:10" x14ac:dyDescent="0.25">
      <c r="A145" s="26" t="s">
        <v>277</v>
      </c>
      <c r="B145" s="26" t="s">
        <v>278</v>
      </c>
      <c r="C145" s="74"/>
      <c r="D145" s="37"/>
      <c r="E145" s="37">
        <f t="shared" si="6"/>
        <v>0</v>
      </c>
      <c r="F145" s="184">
        <v>1</v>
      </c>
      <c r="G145" s="184">
        <v>1800</v>
      </c>
      <c r="H145" s="185">
        <f t="shared" si="5"/>
        <v>1800</v>
      </c>
      <c r="I145" s="3">
        <v>1</v>
      </c>
      <c r="J145" s="3">
        <v>1800</v>
      </c>
    </row>
    <row r="146" spans="1:10" x14ac:dyDescent="0.25">
      <c r="A146" s="26" t="s">
        <v>279</v>
      </c>
      <c r="B146" s="26" t="s">
        <v>280</v>
      </c>
      <c r="C146" s="74"/>
      <c r="D146" s="37"/>
      <c r="E146" s="37">
        <f t="shared" si="6"/>
        <v>0</v>
      </c>
      <c r="F146" s="64"/>
      <c r="G146" s="64"/>
      <c r="H146" s="66">
        <f t="shared" si="5"/>
        <v>0</v>
      </c>
    </row>
    <row r="147" spans="1:10" x14ac:dyDescent="0.25">
      <c r="A147" s="26" t="s">
        <v>281</v>
      </c>
      <c r="B147" s="26" t="s">
        <v>282</v>
      </c>
      <c r="C147" s="74">
        <v>1</v>
      </c>
      <c r="D147" s="37">
        <v>500</v>
      </c>
      <c r="E147" s="37">
        <f t="shared" si="6"/>
        <v>500</v>
      </c>
      <c r="F147" s="64"/>
      <c r="G147" s="64"/>
      <c r="H147" s="66">
        <f t="shared" si="5"/>
        <v>0</v>
      </c>
    </row>
    <row r="148" spans="1:10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184">
        <v>1</v>
      </c>
      <c r="G148" s="184">
        <v>89643</v>
      </c>
      <c r="H148" s="96">
        <f t="shared" si="5"/>
        <v>89643</v>
      </c>
    </row>
    <row r="149" spans="1:10" x14ac:dyDescent="0.25">
      <c r="A149" s="26" t="s">
        <v>285</v>
      </c>
      <c r="B149" s="26" t="s">
        <v>286</v>
      </c>
      <c r="C149" s="74"/>
      <c r="D149" s="37"/>
      <c r="E149" s="37">
        <f t="shared" si="6"/>
        <v>0</v>
      </c>
      <c r="F149" s="64"/>
      <c r="G149" s="64"/>
      <c r="H149" s="66">
        <f t="shared" si="5"/>
        <v>0</v>
      </c>
    </row>
    <row r="150" spans="1:10" ht="31.5" x14ac:dyDescent="0.25">
      <c r="A150" s="26" t="s">
        <v>287</v>
      </c>
      <c r="B150" s="26" t="s">
        <v>288</v>
      </c>
      <c r="C150" s="74">
        <v>1</v>
      </c>
      <c r="D150" s="37">
        <v>5000</v>
      </c>
      <c r="E150" s="37">
        <f t="shared" si="6"/>
        <v>5000</v>
      </c>
      <c r="F150" s="64"/>
      <c r="G150" s="64"/>
      <c r="H150" s="66">
        <f t="shared" si="5"/>
        <v>0</v>
      </c>
    </row>
    <row r="151" spans="1:10" x14ac:dyDescent="0.25">
      <c r="A151" s="26" t="s">
        <v>289</v>
      </c>
      <c r="B151" s="26" t="s">
        <v>81</v>
      </c>
      <c r="C151" s="74"/>
      <c r="D151" s="37"/>
      <c r="E151" s="37">
        <f t="shared" si="6"/>
        <v>0</v>
      </c>
      <c r="F151" s="64"/>
      <c r="G151" s="64"/>
      <c r="H151" s="66">
        <f t="shared" si="5"/>
        <v>0</v>
      </c>
    </row>
    <row r="152" spans="1:10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56</v>
      </c>
      <c r="D152" s="37"/>
      <c r="E152" s="78">
        <f>E153+E154+E155+E156+E157+E158+E159+E160+E161+E162+E163+E164+E165+E166+E167+E168+E169+E170+E171+E172+E173+E174+E175</f>
        <v>1400000</v>
      </c>
      <c r="F152" s="64"/>
      <c r="G152" s="64"/>
      <c r="H152" s="66">
        <f t="shared" si="5"/>
        <v>0</v>
      </c>
    </row>
    <row r="153" spans="1:10" x14ac:dyDescent="0.25">
      <c r="A153" s="26" t="s">
        <v>292</v>
      </c>
      <c r="B153" s="26" t="s">
        <v>293</v>
      </c>
      <c r="C153" s="74"/>
      <c r="D153" s="37"/>
      <c r="E153" s="37">
        <f t="shared" si="6"/>
        <v>0</v>
      </c>
      <c r="F153" s="64"/>
      <c r="G153" s="64"/>
      <c r="H153" s="66">
        <f t="shared" si="5"/>
        <v>0</v>
      </c>
    </row>
    <row r="154" spans="1:10" x14ac:dyDescent="0.25">
      <c r="A154" s="26" t="s">
        <v>294</v>
      </c>
      <c r="B154" s="26" t="s">
        <v>295</v>
      </c>
      <c r="C154" s="74"/>
      <c r="D154" s="37"/>
      <c r="E154" s="37">
        <f t="shared" si="6"/>
        <v>0</v>
      </c>
      <c r="F154" s="64"/>
      <c r="G154" s="64"/>
      <c r="H154" s="66">
        <f t="shared" si="5"/>
        <v>0</v>
      </c>
    </row>
    <row r="155" spans="1:10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si="6"/>
        <v>160000</v>
      </c>
      <c r="F155" s="64"/>
      <c r="G155" s="64"/>
      <c r="H155" s="66">
        <f t="shared" si="5"/>
        <v>0</v>
      </c>
    </row>
    <row r="156" spans="1:10" ht="31.5" x14ac:dyDescent="0.25">
      <c r="A156" s="26" t="s">
        <v>298</v>
      </c>
      <c r="B156" s="26" t="s">
        <v>299</v>
      </c>
      <c r="C156" s="74"/>
      <c r="D156" s="37"/>
      <c r="E156" s="37">
        <f t="shared" si="6"/>
        <v>0</v>
      </c>
      <c r="F156" s="64"/>
      <c r="G156" s="64"/>
      <c r="H156" s="66">
        <f t="shared" si="5"/>
        <v>0</v>
      </c>
    </row>
    <row r="157" spans="1:10" x14ac:dyDescent="0.25">
      <c r="A157" s="26" t="s">
        <v>300</v>
      </c>
      <c r="B157" s="26" t="s">
        <v>301</v>
      </c>
      <c r="C157" s="74"/>
      <c r="D157" s="37"/>
      <c r="E157" s="37">
        <f t="shared" si="6"/>
        <v>0</v>
      </c>
      <c r="F157" s="64"/>
      <c r="G157" s="64"/>
      <c r="H157" s="66">
        <f t="shared" si="5"/>
        <v>0</v>
      </c>
    </row>
    <row r="158" spans="1:10" x14ac:dyDescent="0.25">
      <c r="A158" s="26" t="s">
        <v>302</v>
      </c>
      <c r="B158" s="26" t="s">
        <v>303</v>
      </c>
      <c r="C158" s="74"/>
      <c r="D158" s="37"/>
      <c r="E158" s="37">
        <f t="shared" si="6"/>
        <v>0</v>
      </c>
      <c r="F158" s="64"/>
      <c r="G158" s="64"/>
      <c r="H158" s="66">
        <f t="shared" si="5"/>
        <v>0</v>
      </c>
    </row>
    <row r="159" spans="1:10" ht="31.5" x14ac:dyDescent="0.25">
      <c r="A159" s="26" t="s">
        <v>304</v>
      </c>
      <c r="B159" s="26" t="s">
        <v>305</v>
      </c>
      <c r="C159" s="74"/>
      <c r="D159" s="37"/>
      <c r="E159" s="37">
        <f t="shared" si="6"/>
        <v>0</v>
      </c>
      <c r="F159" s="64"/>
      <c r="G159" s="64"/>
      <c r="H159" s="66">
        <f t="shared" si="5"/>
        <v>0</v>
      </c>
    </row>
    <row r="160" spans="1:10" x14ac:dyDescent="0.25">
      <c r="A160" s="26" t="s">
        <v>306</v>
      </c>
      <c r="B160" s="26" t="s">
        <v>389</v>
      </c>
      <c r="C160" s="74"/>
      <c r="D160" s="37"/>
      <c r="E160" s="37">
        <f t="shared" si="6"/>
        <v>0</v>
      </c>
      <c r="F160" s="64"/>
      <c r="G160" s="64"/>
      <c r="H160" s="66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6"/>
        <v>110000</v>
      </c>
      <c r="F161" s="64"/>
      <c r="G161" s="64"/>
      <c r="H161" s="6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6"/>
        <v>480000</v>
      </c>
      <c r="F162" s="64"/>
      <c r="G162" s="64"/>
      <c r="H162" s="6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6"/>
        <v>170000</v>
      </c>
      <c r="F163" s="64"/>
      <c r="G163" s="64"/>
      <c r="H163" s="66">
        <f t="shared" si="5"/>
        <v>0</v>
      </c>
    </row>
    <row r="164" spans="1:8" x14ac:dyDescent="0.25">
      <c r="A164" s="26" t="s">
        <v>314</v>
      </c>
      <c r="B164" s="26" t="s">
        <v>315</v>
      </c>
      <c r="C164" s="74"/>
      <c r="D164" s="37"/>
      <c r="E164" s="37">
        <f t="shared" si="6"/>
        <v>0</v>
      </c>
      <c r="F164" s="64"/>
      <c r="G164" s="64"/>
      <c r="H164" s="6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/>
      <c r="D165" s="37"/>
      <c r="E165" s="37">
        <f t="shared" si="6"/>
        <v>0</v>
      </c>
      <c r="F165" s="64"/>
      <c r="G165" s="64"/>
      <c r="H165" s="66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si="6"/>
        <v>480000</v>
      </c>
      <c r="F166" s="64"/>
      <c r="G166" s="64"/>
      <c r="H166" s="66">
        <f t="shared" si="5"/>
        <v>0</v>
      </c>
    </row>
    <row r="167" spans="1:8" x14ac:dyDescent="0.25">
      <c r="A167" s="26" t="s">
        <v>318</v>
      </c>
      <c r="B167" s="26" t="s">
        <v>319</v>
      </c>
      <c r="C167" s="74"/>
      <c r="D167" s="37"/>
      <c r="E167" s="37">
        <f t="shared" si="6"/>
        <v>0</v>
      </c>
      <c r="F167" s="64"/>
      <c r="G167" s="64"/>
      <c r="H167" s="66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37"/>
      <c r="E168" s="37">
        <f t="shared" si="6"/>
        <v>0</v>
      </c>
      <c r="F168" s="64"/>
      <c r="G168" s="64"/>
      <c r="H168" s="66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37"/>
      <c r="E169" s="37">
        <f t="shared" si="6"/>
        <v>0</v>
      </c>
      <c r="F169" s="64"/>
      <c r="G169" s="64"/>
      <c r="H169" s="66">
        <f t="shared" si="5"/>
        <v>0</v>
      </c>
    </row>
    <row r="170" spans="1:8" x14ac:dyDescent="0.25">
      <c r="A170" s="26" t="s">
        <v>324</v>
      </c>
      <c r="B170" s="26" t="s">
        <v>390</v>
      </c>
      <c r="C170" s="74"/>
      <c r="D170" s="37"/>
      <c r="E170" s="37">
        <f t="shared" si="6"/>
        <v>0</v>
      </c>
      <c r="F170" s="64"/>
      <c r="G170" s="64"/>
      <c r="H170" s="66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4"/>
      <c r="D171" s="37"/>
      <c r="E171" s="37">
        <f t="shared" si="6"/>
        <v>0</v>
      </c>
      <c r="F171" s="64"/>
      <c r="G171" s="64"/>
      <c r="H171" s="6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37"/>
      <c r="E172" s="37">
        <f t="shared" si="6"/>
        <v>0</v>
      </c>
      <c r="F172" s="64"/>
      <c r="G172" s="64"/>
      <c r="H172" s="66">
        <f t="shared" si="5"/>
        <v>0</v>
      </c>
    </row>
    <row r="173" spans="1:8" x14ac:dyDescent="0.25">
      <c r="A173" s="26" t="s">
        <v>328</v>
      </c>
      <c r="B173" s="26" t="s">
        <v>295</v>
      </c>
      <c r="C173" s="74"/>
      <c r="D173" s="37"/>
      <c r="E173" s="37">
        <f t="shared" si="6"/>
        <v>0</v>
      </c>
      <c r="F173" s="64"/>
      <c r="G173" s="64"/>
      <c r="H173" s="66">
        <f t="shared" si="5"/>
        <v>0</v>
      </c>
    </row>
    <row r="174" spans="1:8" x14ac:dyDescent="0.25">
      <c r="A174" s="26" t="s">
        <v>329</v>
      </c>
      <c r="B174" s="26" t="s">
        <v>297</v>
      </c>
      <c r="C174" s="74"/>
      <c r="D174" s="37"/>
      <c r="E174" s="37">
        <f t="shared" si="6"/>
        <v>0</v>
      </c>
      <c r="F174" s="68">
        <v>5</v>
      </c>
      <c r="G174" s="68">
        <v>3267</v>
      </c>
      <c r="H174" s="96">
        <f t="shared" si="5"/>
        <v>16335</v>
      </c>
    </row>
    <row r="175" spans="1:8" ht="31.5" x14ac:dyDescent="0.25">
      <c r="A175" s="26" t="s">
        <v>330</v>
      </c>
      <c r="B175" s="26" t="s">
        <v>299</v>
      </c>
      <c r="C175" s="74"/>
      <c r="D175" s="37"/>
      <c r="E175" s="37">
        <f t="shared" si="6"/>
        <v>0</v>
      </c>
      <c r="F175" s="68">
        <v>92</v>
      </c>
      <c r="G175" s="68">
        <v>2073</v>
      </c>
      <c r="H175" s="96">
        <f t="shared" si="5"/>
        <v>190716</v>
      </c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</row>
    <row r="177" spans="1:8" x14ac:dyDescent="0.25">
      <c r="A177" s="26" t="s">
        <v>333</v>
      </c>
      <c r="B177" s="26" t="s">
        <v>334</v>
      </c>
      <c r="C177" s="74"/>
      <c r="D177" s="37"/>
      <c r="E177" s="37">
        <f t="shared" si="6"/>
        <v>0</v>
      </c>
      <c r="F177" s="64"/>
      <c r="G177" s="64"/>
      <c r="H177" s="66">
        <f t="shared" si="5"/>
        <v>0</v>
      </c>
    </row>
    <row r="178" spans="1:8" x14ac:dyDescent="0.25">
      <c r="A178" s="26" t="s">
        <v>335</v>
      </c>
      <c r="B178" s="26" t="s">
        <v>336</v>
      </c>
      <c r="C178" s="74"/>
      <c r="D178" s="37"/>
      <c r="E178" s="37"/>
      <c r="F178" s="64"/>
      <c r="G178" s="64"/>
      <c r="H178" s="66">
        <f t="shared" si="5"/>
        <v>0</v>
      </c>
    </row>
    <row r="179" spans="1:8" x14ac:dyDescent="0.25">
      <c r="A179" s="26" t="s">
        <v>337</v>
      </c>
      <c r="B179" s="26" t="s">
        <v>338</v>
      </c>
      <c r="C179" s="74"/>
      <c r="D179" s="37"/>
      <c r="E179" s="37">
        <f t="shared" si="6"/>
        <v>0</v>
      </c>
      <c r="F179" s="64"/>
      <c r="G179" s="64"/>
      <c r="H179" s="66">
        <f t="shared" si="5"/>
        <v>0</v>
      </c>
    </row>
    <row r="180" spans="1:8" ht="31.5" x14ac:dyDescent="0.25">
      <c r="A180" s="26" t="s">
        <v>339</v>
      </c>
      <c r="B180" s="26" t="s">
        <v>396</v>
      </c>
      <c r="C180" s="74"/>
      <c r="D180" s="37"/>
      <c r="E180" s="37">
        <f t="shared" si="6"/>
        <v>0</v>
      </c>
      <c r="F180" s="64"/>
      <c r="G180" s="64"/>
      <c r="H180" s="66">
        <f t="shared" si="5"/>
        <v>0</v>
      </c>
    </row>
    <row r="181" spans="1:8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37">
        <f t="shared" si="6"/>
        <v>65000</v>
      </c>
      <c r="F181" s="64"/>
      <c r="G181" s="64"/>
      <c r="H181" s="66">
        <f t="shared" si="5"/>
        <v>0</v>
      </c>
    </row>
    <row r="182" spans="1:8" x14ac:dyDescent="0.25">
      <c r="A182" s="26" t="s">
        <v>343</v>
      </c>
      <c r="B182" s="26" t="s">
        <v>344</v>
      </c>
      <c r="C182" s="74"/>
      <c r="D182" s="37"/>
      <c r="E182" s="37">
        <f t="shared" si="6"/>
        <v>0</v>
      </c>
      <c r="F182" s="64"/>
      <c r="G182" s="64"/>
      <c r="H182" s="66">
        <f t="shared" si="5"/>
        <v>0</v>
      </c>
    </row>
    <row r="183" spans="1:8" x14ac:dyDescent="0.25">
      <c r="A183" s="26" t="s">
        <v>345</v>
      </c>
      <c r="B183" s="26" t="s">
        <v>346</v>
      </c>
      <c r="C183" s="74"/>
      <c r="D183" s="37"/>
      <c r="E183" s="37">
        <f t="shared" si="6"/>
        <v>0</v>
      </c>
      <c r="F183" s="64"/>
      <c r="G183" s="64"/>
      <c r="H183" s="66">
        <f t="shared" si="5"/>
        <v>0</v>
      </c>
    </row>
    <row r="184" spans="1:8" x14ac:dyDescent="0.25">
      <c r="A184" s="26" t="s">
        <v>347</v>
      </c>
      <c r="B184" s="30" t="s">
        <v>397</v>
      </c>
      <c r="C184" s="74"/>
      <c r="D184" s="37"/>
      <c r="E184" s="37">
        <f t="shared" si="6"/>
        <v>0</v>
      </c>
      <c r="F184" s="64"/>
      <c r="G184" s="64"/>
      <c r="H184" s="66">
        <f t="shared" si="5"/>
        <v>0</v>
      </c>
    </row>
    <row r="185" spans="1:8" x14ac:dyDescent="0.25">
      <c r="A185" s="26" t="s">
        <v>348</v>
      </c>
      <c r="B185" s="26" t="s">
        <v>349</v>
      </c>
      <c r="C185" s="74"/>
      <c r="D185" s="37"/>
      <c r="E185" s="37">
        <f t="shared" si="6"/>
        <v>0</v>
      </c>
      <c r="F185" s="64"/>
      <c r="G185" s="64"/>
      <c r="H185" s="66">
        <f t="shared" si="5"/>
        <v>0</v>
      </c>
    </row>
    <row r="186" spans="1:8" ht="31.5" x14ac:dyDescent="0.25">
      <c r="A186" s="26" t="s">
        <v>350</v>
      </c>
      <c r="B186" s="26" t="s">
        <v>351</v>
      </c>
      <c r="C186" s="74"/>
      <c r="D186" s="37"/>
      <c r="E186" s="37">
        <f t="shared" si="6"/>
        <v>0</v>
      </c>
      <c r="F186" s="64"/>
      <c r="G186" s="64"/>
      <c r="H186" s="66">
        <f t="shared" si="5"/>
        <v>0</v>
      </c>
    </row>
    <row r="187" spans="1:8" ht="75" x14ac:dyDescent="0.25">
      <c r="A187" s="26">
        <v>1660102002</v>
      </c>
      <c r="B187" s="31" t="s">
        <v>400</v>
      </c>
      <c r="C187" s="74"/>
      <c r="D187" s="37"/>
      <c r="E187" s="37">
        <f t="shared" si="6"/>
        <v>0</v>
      </c>
      <c r="F187" s="64"/>
      <c r="G187" s="31"/>
      <c r="H187" s="66">
        <f t="shared" si="5"/>
        <v>0</v>
      </c>
    </row>
    <row r="188" spans="1:8" ht="56.25" x14ac:dyDescent="0.25">
      <c r="A188" s="26">
        <v>1660102003</v>
      </c>
      <c r="B188" s="31" t="s">
        <v>399</v>
      </c>
      <c r="C188" s="74"/>
      <c r="D188" s="37"/>
      <c r="E188" s="37">
        <f t="shared" si="6"/>
        <v>0</v>
      </c>
      <c r="F188" s="64"/>
      <c r="G188" s="31"/>
      <c r="H188" s="66">
        <f t="shared" si="5"/>
        <v>0</v>
      </c>
    </row>
    <row r="189" spans="1:8" x14ac:dyDescent="0.25">
      <c r="A189" s="60" t="s">
        <v>377</v>
      </c>
      <c r="B189" s="60" t="s">
        <v>401</v>
      </c>
      <c r="C189" s="89">
        <f>C9+C19+C20+C52+C76+C83+C89+C113+C134+C152+C176</f>
        <v>365</v>
      </c>
      <c r="D189" s="90"/>
      <c r="E189" s="89">
        <f>E9+E19+E20+E52+E76+E83+E89+E113+E134+E152+E176</f>
        <v>2608000</v>
      </c>
      <c r="F189" s="66">
        <f>SUM(F9:F188)+F190</f>
        <v>124</v>
      </c>
      <c r="G189" s="66"/>
      <c r="H189" s="66">
        <f>SUM(H9:H188)+H190</f>
        <v>488366</v>
      </c>
    </row>
    <row r="190" spans="1:8" x14ac:dyDescent="0.25">
      <c r="B190" s="3" t="s">
        <v>443</v>
      </c>
      <c r="F190" s="12">
        <v>1</v>
      </c>
      <c r="G190" s="12">
        <v>24000</v>
      </c>
      <c r="H190" s="12">
        <f>G190</f>
        <v>24000</v>
      </c>
    </row>
    <row r="191" spans="1:8" x14ac:dyDescent="0.25">
      <c r="A191" s="10"/>
      <c r="F191" s="12"/>
      <c r="G191" s="12"/>
      <c r="H191" s="12"/>
    </row>
    <row r="195" spans="1:13" x14ac:dyDescent="0.25">
      <c r="A195" s="25" t="s">
        <v>5558</v>
      </c>
      <c r="B195" s="1"/>
      <c r="C195" s="76"/>
      <c r="D195" s="1"/>
      <c r="E195" s="1"/>
      <c r="F195" s="1"/>
    </row>
    <row r="196" spans="1:13" ht="33.75" x14ac:dyDescent="0.25">
      <c r="A196" s="303" t="s">
        <v>1140</v>
      </c>
      <c r="B196" s="303" t="s">
        <v>605</v>
      </c>
      <c r="C196" s="303" t="s">
        <v>606</v>
      </c>
      <c r="D196" s="303" t="s">
        <v>1517</v>
      </c>
      <c r="E196" s="304" t="s">
        <v>1518</v>
      </c>
      <c r="F196" s="304" t="s">
        <v>520</v>
      </c>
      <c r="G196" s="304" t="s">
        <v>1519</v>
      </c>
      <c r="H196" s="304" t="s">
        <v>1520</v>
      </c>
      <c r="I196" s="303" t="s">
        <v>599</v>
      </c>
      <c r="J196" s="305" t="s">
        <v>1521</v>
      </c>
      <c r="K196" s="306">
        <v>960020</v>
      </c>
      <c r="L196"/>
      <c r="M196"/>
    </row>
    <row r="197" spans="1:13" ht="33.75" x14ac:dyDescent="0.25">
      <c r="A197" s="303" t="s">
        <v>1142</v>
      </c>
      <c r="B197" s="303" t="s">
        <v>605</v>
      </c>
      <c r="C197" s="303" t="s">
        <v>606</v>
      </c>
      <c r="D197" s="303" t="s">
        <v>1517</v>
      </c>
      <c r="E197" s="304" t="s">
        <v>1523</v>
      </c>
      <c r="F197" s="304" t="s">
        <v>520</v>
      </c>
      <c r="G197" s="304" t="s">
        <v>1519</v>
      </c>
      <c r="H197" s="304" t="s">
        <v>1520</v>
      </c>
      <c r="I197" s="303" t="s">
        <v>599</v>
      </c>
      <c r="J197" s="305" t="s">
        <v>1521</v>
      </c>
      <c r="K197" s="306">
        <v>960020</v>
      </c>
      <c r="L197"/>
      <c r="M197"/>
    </row>
    <row r="198" spans="1:13" ht="33.75" x14ac:dyDescent="0.25">
      <c r="A198" s="303" t="s">
        <v>1144</v>
      </c>
      <c r="B198" s="303" t="s">
        <v>605</v>
      </c>
      <c r="C198" s="303" t="s">
        <v>606</v>
      </c>
      <c r="D198" s="303" t="s">
        <v>1517</v>
      </c>
      <c r="E198" s="304" t="s">
        <v>1525</v>
      </c>
      <c r="F198" s="304" t="s">
        <v>520</v>
      </c>
      <c r="G198" s="304" t="s">
        <v>1519</v>
      </c>
      <c r="H198" s="304" t="s">
        <v>1520</v>
      </c>
      <c r="I198" s="303" t="s">
        <v>599</v>
      </c>
      <c r="J198" s="305" t="s">
        <v>1521</v>
      </c>
      <c r="K198" s="306">
        <v>960020</v>
      </c>
      <c r="L198"/>
      <c r="M198"/>
    </row>
    <row r="199" spans="1:13" ht="33.75" x14ac:dyDescent="0.25">
      <c r="A199" s="303" t="s">
        <v>1146</v>
      </c>
      <c r="B199" s="303" t="s">
        <v>605</v>
      </c>
      <c r="C199" s="303" t="s">
        <v>606</v>
      </c>
      <c r="D199" s="303" t="s">
        <v>1517</v>
      </c>
      <c r="E199" s="304" t="s">
        <v>1527</v>
      </c>
      <c r="F199" s="304" t="s">
        <v>520</v>
      </c>
      <c r="G199" s="304" t="s">
        <v>1519</v>
      </c>
      <c r="H199" s="304" t="s">
        <v>1520</v>
      </c>
      <c r="I199" s="303" t="s">
        <v>599</v>
      </c>
      <c r="J199" s="305" t="s">
        <v>1521</v>
      </c>
      <c r="K199" s="306">
        <v>960020</v>
      </c>
      <c r="L199"/>
      <c r="M199"/>
    </row>
    <row r="200" spans="1:13" ht="33.75" x14ac:dyDescent="0.25">
      <c r="A200" s="303" t="s">
        <v>1148</v>
      </c>
      <c r="B200" s="303" t="s">
        <v>605</v>
      </c>
      <c r="C200" s="303" t="s">
        <v>606</v>
      </c>
      <c r="D200" s="303" t="s">
        <v>1517</v>
      </c>
      <c r="E200" s="304" t="s">
        <v>1529</v>
      </c>
      <c r="F200" s="304" t="s">
        <v>520</v>
      </c>
      <c r="G200" s="304" t="s">
        <v>1519</v>
      </c>
      <c r="H200" s="304" t="s">
        <v>1520</v>
      </c>
      <c r="I200" s="303" t="s">
        <v>599</v>
      </c>
      <c r="J200" s="305" t="s">
        <v>1521</v>
      </c>
      <c r="K200" s="306">
        <v>960020</v>
      </c>
      <c r="L200"/>
      <c r="M200"/>
    </row>
    <row r="201" spans="1:13" ht="33.75" x14ac:dyDescent="0.25">
      <c r="A201" s="303" t="s">
        <v>1150</v>
      </c>
      <c r="B201" s="303" t="s">
        <v>605</v>
      </c>
      <c r="C201" s="303" t="s">
        <v>606</v>
      </c>
      <c r="D201" s="303" t="s">
        <v>1517</v>
      </c>
      <c r="E201" s="304" t="s">
        <v>1531</v>
      </c>
      <c r="F201" s="304" t="s">
        <v>520</v>
      </c>
      <c r="G201" s="304" t="s">
        <v>1519</v>
      </c>
      <c r="H201" s="304" t="s">
        <v>1520</v>
      </c>
      <c r="I201" s="303" t="s">
        <v>599</v>
      </c>
      <c r="J201" s="305" t="s">
        <v>1521</v>
      </c>
      <c r="K201" s="306">
        <v>960020</v>
      </c>
      <c r="L201"/>
      <c r="M201"/>
    </row>
    <row r="202" spans="1:13" ht="33.75" x14ac:dyDescent="0.25">
      <c r="A202" s="303" t="s">
        <v>1861</v>
      </c>
      <c r="B202" s="303" t="s">
        <v>605</v>
      </c>
      <c r="C202" s="303" t="s">
        <v>606</v>
      </c>
      <c r="D202" s="303" t="s">
        <v>473</v>
      </c>
      <c r="E202" s="304" t="s">
        <v>2348</v>
      </c>
      <c r="F202" s="304" t="s">
        <v>521</v>
      </c>
      <c r="G202" s="304" t="s">
        <v>1519</v>
      </c>
      <c r="H202" s="304" t="s">
        <v>1520</v>
      </c>
      <c r="I202" s="303" t="s">
        <v>599</v>
      </c>
      <c r="J202" s="305" t="s">
        <v>2349</v>
      </c>
      <c r="K202" s="306">
        <v>14200900</v>
      </c>
      <c r="L202"/>
      <c r="M202"/>
    </row>
    <row r="203" spans="1:13" ht="33.75" x14ac:dyDescent="0.25">
      <c r="A203" s="303" t="s">
        <v>1863</v>
      </c>
      <c r="B203" s="303" t="s">
        <v>605</v>
      </c>
      <c r="C203" s="303" t="s">
        <v>606</v>
      </c>
      <c r="D203" s="303" t="s">
        <v>473</v>
      </c>
      <c r="E203" s="304" t="s">
        <v>2351</v>
      </c>
      <c r="F203" s="304" t="s">
        <v>521</v>
      </c>
      <c r="G203" s="304" t="s">
        <v>1519</v>
      </c>
      <c r="H203" s="304" t="s">
        <v>1520</v>
      </c>
      <c r="I203" s="303" t="s">
        <v>599</v>
      </c>
      <c r="J203" s="305" t="s">
        <v>2349</v>
      </c>
      <c r="K203" s="306">
        <v>14200900</v>
      </c>
      <c r="L203"/>
      <c r="M203"/>
    </row>
    <row r="204" spans="1:13" ht="33.75" x14ac:dyDescent="0.25">
      <c r="A204" s="303" t="s">
        <v>1875</v>
      </c>
      <c r="B204" s="303" t="s">
        <v>605</v>
      </c>
      <c r="C204" s="303" t="s">
        <v>606</v>
      </c>
      <c r="D204" s="303" t="s">
        <v>513</v>
      </c>
      <c r="E204" s="304" t="s">
        <v>5665</v>
      </c>
      <c r="F204" s="304" t="s">
        <v>513</v>
      </c>
      <c r="G204" s="304" t="s">
        <v>1519</v>
      </c>
      <c r="H204" s="304" t="s">
        <v>1520</v>
      </c>
      <c r="I204" s="303" t="s">
        <v>599</v>
      </c>
      <c r="J204" s="305" t="s">
        <v>5619</v>
      </c>
      <c r="K204" s="306">
        <v>564000</v>
      </c>
      <c r="L204"/>
      <c r="M204"/>
    </row>
    <row r="205" spans="1:13" ht="33.75" x14ac:dyDescent="0.25">
      <c r="A205" s="303" t="s">
        <v>1877</v>
      </c>
      <c r="B205" s="303" t="s">
        <v>605</v>
      </c>
      <c r="C205" s="303" t="s">
        <v>606</v>
      </c>
      <c r="D205" s="303" t="s">
        <v>513</v>
      </c>
      <c r="E205" s="304" t="s">
        <v>5666</v>
      </c>
      <c r="F205" s="304" t="s">
        <v>513</v>
      </c>
      <c r="G205" s="304" t="s">
        <v>1519</v>
      </c>
      <c r="H205" s="304" t="s">
        <v>1520</v>
      </c>
      <c r="I205" s="303" t="s">
        <v>599</v>
      </c>
      <c r="J205" s="305" t="s">
        <v>5619</v>
      </c>
      <c r="K205" s="306">
        <v>564000</v>
      </c>
      <c r="L205"/>
      <c r="M205"/>
    </row>
    <row r="206" spans="1:13" ht="33.75" x14ac:dyDescent="0.25">
      <c r="A206" s="303" t="s">
        <v>1879</v>
      </c>
      <c r="B206" s="303" t="s">
        <v>605</v>
      </c>
      <c r="C206" s="303" t="s">
        <v>606</v>
      </c>
      <c r="D206" s="303" t="s">
        <v>513</v>
      </c>
      <c r="E206" s="304" t="s">
        <v>5667</v>
      </c>
      <c r="F206" s="304" t="s">
        <v>513</v>
      </c>
      <c r="G206" s="304" t="s">
        <v>1519</v>
      </c>
      <c r="H206" s="304" t="s">
        <v>1520</v>
      </c>
      <c r="I206" s="303" t="s">
        <v>599</v>
      </c>
      <c r="J206" s="305" t="s">
        <v>5619</v>
      </c>
      <c r="K206" s="306">
        <v>564000</v>
      </c>
      <c r="L206"/>
      <c r="M206"/>
    </row>
    <row r="207" spans="1:13" ht="33.75" x14ac:dyDescent="0.25">
      <c r="A207" s="303" t="s">
        <v>1881</v>
      </c>
      <c r="B207" s="303" t="s">
        <v>605</v>
      </c>
      <c r="C207" s="303" t="s">
        <v>606</v>
      </c>
      <c r="D207" s="303" t="s">
        <v>513</v>
      </c>
      <c r="E207" s="304" t="s">
        <v>5668</v>
      </c>
      <c r="F207" s="304" t="s">
        <v>513</v>
      </c>
      <c r="G207" s="304" t="s">
        <v>1519</v>
      </c>
      <c r="H207" s="304" t="s">
        <v>1520</v>
      </c>
      <c r="I207" s="303" t="s">
        <v>599</v>
      </c>
      <c r="J207" s="305" t="s">
        <v>5619</v>
      </c>
      <c r="K207" s="306">
        <v>564000</v>
      </c>
      <c r="L207"/>
      <c r="M207"/>
    </row>
    <row r="208" spans="1:13" ht="33.75" x14ac:dyDescent="0.25">
      <c r="A208" s="303" t="s">
        <v>1883</v>
      </c>
      <c r="B208" s="303" t="s">
        <v>605</v>
      </c>
      <c r="C208" s="303" t="s">
        <v>606</v>
      </c>
      <c r="D208" s="303" t="s">
        <v>513</v>
      </c>
      <c r="E208" s="304" t="s">
        <v>5669</v>
      </c>
      <c r="F208" s="304" t="s">
        <v>513</v>
      </c>
      <c r="G208" s="304" t="s">
        <v>1519</v>
      </c>
      <c r="H208" s="304" t="s">
        <v>1520</v>
      </c>
      <c r="I208" s="303" t="s">
        <v>599</v>
      </c>
      <c r="J208" s="305" t="s">
        <v>5619</v>
      </c>
      <c r="K208" s="306">
        <v>564000</v>
      </c>
      <c r="L208"/>
      <c r="M208"/>
    </row>
    <row r="209" spans="1:13" ht="33.75" x14ac:dyDescent="0.25">
      <c r="A209" s="303" t="s">
        <v>1885</v>
      </c>
      <c r="B209" s="303" t="s">
        <v>605</v>
      </c>
      <c r="C209" s="303" t="s">
        <v>606</v>
      </c>
      <c r="D209" s="303" t="s">
        <v>513</v>
      </c>
      <c r="E209" s="304" t="s">
        <v>5670</v>
      </c>
      <c r="F209" s="304" t="s">
        <v>513</v>
      </c>
      <c r="G209" s="304" t="s">
        <v>1519</v>
      </c>
      <c r="H209" s="304" t="s">
        <v>1520</v>
      </c>
      <c r="I209" s="303" t="s">
        <v>599</v>
      </c>
      <c r="J209" s="305" t="s">
        <v>5619</v>
      </c>
      <c r="K209" s="306">
        <v>564000</v>
      </c>
      <c r="L209"/>
      <c r="M209"/>
    </row>
    <row r="210" spans="1:13" ht="33.75" x14ac:dyDescent="0.25">
      <c r="A210" s="303" t="s">
        <v>1887</v>
      </c>
      <c r="B210" s="303" t="s">
        <v>605</v>
      </c>
      <c r="C210" s="303" t="s">
        <v>606</v>
      </c>
      <c r="D210" s="303" t="s">
        <v>513</v>
      </c>
      <c r="E210" s="304" t="s">
        <v>5671</v>
      </c>
      <c r="F210" s="304" t="s">
        <v>513</v>
      </c>
      <c r="G210" s="304" t="s">
        <v>1519</v>
      </c>
      <c r="H210" s="304" t="s">
        <v>1520</v>
      </c>
      <c r="I210" s="303" t="s">
        <v>599</v>
      </c>
      <c r="J210" s="305" t="s">
        <v>5619</v>
      </c>
      <c r="K210" s="306">
        <v>564000</v>
      </c>
      <c r="L210"/>
      <c r="M210"/>
    </row>
    <row r="211" spans="1:13" ht="33.75" x14ac:dyDescent="0.25">
      <c r="A211" s="303" t="s">
        <v>1889</v>
      </c>
      <c r="B211" s="303" t="s">
        <v>605</v>
      </c>
      <c r="C211" s="303" t="s">
        <v>606</v>
      </c>
      <c r="D211" s="303" t="s">
        <v>513</v>
      </c>
      <c r="E211" s="304" t="s">
        <v>5672</v>
      </c>
      <c r="F211" s="304" t="s">
        <v>513</v>
      </c>
      <c r="G211" s="304" t="s">
        <v>1519</v>
      </c>
      <c r="H211" s="304" t="s">
        <v>1520</v>
      </c>
      <c r="I211" s="303" t="s">
        <v>599</v>
      </c>
      <c r="J211" s="305" t="s">
        <v>5619</v>
      </c>
      <c r="K211" s="306">
        <v>564000</v>
      </c>
      <c r="L211"/>
      <c r="M211"/>
    </row>
    <row r="212" spans="1:13" ht="33.75" x14ac:dyDescent="0.25">
      <c r="A212" s="303" t="s">
        <v>1891</v>
      </c>
      <c r="B212" s="303" t="s">
        <v>605</v>
      </c>
      <c r="C212" s="303" t="s">
        <v>606</v>
      </c>
      <c r="D212" s="303" t="s">
        <v>513</v>
      </c>
      <c r="E212" s="304" t="s">
        <v>5673</v>
      </c>
      <c r="F212" s="304" t="s">
        <v>513</v>
      </c>
      <c r="G212" s="304" t="s">
        <v>1519</v>
      </c>
      <c r="H212" s="304" t="s">
        <v>1520</v>
      </c>
      <c r="I212" s="303" t="s">
        <v>599</v>
      </c>
      <c r="J212" s="305" t="s">
        <v>5619</v>
      </c>
      <c r="K212" s="306">
        <v>564000</v>
      </c>
      <c r="L212"/>
      <c r="M212"/>
    </row>
    <row r="213" spans="1:13" ht="33.75" x14ac:dyDescent="0.25">
      <c r="A213" s="303" t="s">
        <v>1893</v>
      </c>
      <c r="B213" s="303" t="s">
        <v>605</v>
      </c>
      <c r="C213" s="303" t="s">
        <v>606</v>
      </c>
      <c r="D213" s="303" t="s">
        <v>513</v>
      </c>
      <c r="E213" s="304" t="s">
        <v>5674</v>
      </c>
      <c r="F213" s="304" t="s">
        <v>513</v>
      </c>
      <c r="G213" s="304" t="s">
        <v>1519</v>
      </c>
      <c r="H213" s="304" t="s">
        <v>1520</v>
      </c>
      <c r="I213" s="303" t="s">
        <v>599</v>
      </c>
      <c r="J213" s="305" t="s">
        <v>5619</v>
      </c>
      <c r="K213" s="306">
        <v>564000</v>
      </c>
      <c r="L213"/>
      <c r="M213"/>
    </row>
    <row r="214" spans="1:13" ht="33.75" x14ac:dyDescent="0.25">
      <c r="A214" s="303" t="s">
        <v>1895</v>
      </c>
      <c r="B214" s="303" t="s">
        <v>605</v>
      </c>
      <c r="C214" s="303" t="s">
        <v>606</v>
      </c>
      <c r="D214" s="303" t="s">
        <v>513</v>
      </c>
      <c r="E214" s="304" t="s">
        <v>5675</v>
      </c>
      <c r="F214" s="304" t="s">
        <v>513</v>
      </c>
      <c r="G214" s="304" t="s">
        <v>1519</v>
      </c>
      <c r="H214" s="304" t="s">
        <v>1520</v>
      </c>
      <c r="I214" s="303" t="s">
        <v>599</v>
      </c>
      <c r="J214" s="305" t="s">
        <v>5619</v>
      </c>
      <c r="K214" s="306">
        <v>564000</v>
      </c>
      <c r="L214"/>
      <c r="M214"/>
    </row>
    <row r="215" spans="1:13" ht="33.75" x14ac:dyDescent="0.25">
      <c r="A215" s="303" t="s">
        <v>1897</v>
      </c>
      <c r="B215" s="303" t="s">
        <v>605</v>
      </c>
      <c r="C215" s="303" t="s">
        <v>606</v>
      </c>
      <c r="D215" s="303" t="s">
        <v>513</v>
      </c>
      <c r="E215" s="304" t="s">
        <v>5676</v>
      </c>
      <c r="F215" s="304" t="s">
        <v>513</v>
      </c>
      <c r="G215" s="304" t="s">
        <v>1519</v>
      </c>
      <c r="H215" s="304" t="s">
        <v>1520</v>
      </c>
      <c r="I215" s="303" t="s">
        <v>599</v>
      </c>
      <c r="J215" s="305" t="s">
        <v>5619</v>
      </c>
      <c r="K215" s="306">
        <v>564000</v>
      </c>
      <c r="L215"/>
      <c r="M215"/>
    </row>
    <row r="216" spans="1:13" ht="33.75" x14ac:dyDescent="0.25">
      <c r="A216" s="303" t="s">
        <v>1899</v>
      </c>
      <c r="B216" s="303" t="s">
        <v>605</v>
      </c>
      <c r="C216" s="303" t="s">
        <v>606</v>
      </c>
      <c r="D216" s="303" t="s">
        <v>513</v>
      </c>
      <c r="E216" s="304" t="s">
        <v>5677</v>
      </c>
      <c r="F216" s="304" t="s">
        <v>513</v>
      </c>
      <c r="G216" s="304" t="s">
        <v>1519</v>
      </c>
      <c r="H216" s="304" t="s">
        <v>1520</v>
      </c>
      <c r="I216" s="303" t="s">
        <v>599</v>
      </c>
      <c r="J216" s="305" t="s">
        <v>5619</v>
      </c>
      <c r="K216" s="306">
        <v>564000</v>
      </c>
      <c r="L216"/>
      <c r="M216"/>
    </row>
    <row r="217" spans="1:13" ht="33.75" x14ac:dyDescent="0.25">
      <c r="A217" s="303" t="s">
        <v>1901</v>
      </c>
      <c r="B217" s="303" t="s">
        <v>605</v>
      </c>
      <c r="C217" s="303" t="s">
        <v>606</v>
      </c>
      <c r="D217" s="303" t="s">
        <v>513</v>
      </c>
      <c r="E217" s="304" t="s">
        <v>5678</v>
      </c>
      <c r="F217" s="304" t="s">
        <v>513</v>
      </c>
      <c r="G217" s="304" t="s">
        <v>1519</v>
      </c>
      <c r="H217" s="304" t="s">
        <v>1520</v>
      </c>
      <c r="I217" s="303" t="s">
        <v>599</v>
      </c>
      <c r="J217" s="305" t="s">
        <v>5619</v>
      </c>
      <c r="K217" s="306">
        <v>564000</v>
      </c>
      <c r="L217"/>
      <c r="M217"/>
    </row>
    <row r="218" spans="1:13" ht="33.75" x14ac:dyDescent="0.25">
      <c r="A218" s="303" t="s">
        <v>1903</v>
      </c>
      <c r="B218" s="303" t="s">
        <v>605</v>
      </c>
      <c r="C218" s="303" t="s">
        <v>606</v>
      </c>
      <c r="D218" s="303" t="s">
        <v>513</v>
      </c>
      <c r="E218" s="304" t="s">
        <v>5679</v>
      </c>
      <c r="F218" s="304" t="s">
        <v>513</v>
      </c>
      <c r="G218" s="304" t="s">
        <v>1519</v>
      </c>
      <c r="H218" s="304" t="s">
        <v>1520</v>
      </c>
      <c r="I218" s="303" t="s">
        <v>599</v>
      </c>
      <c r="J218" s="305" t="s">
        <v>5619</v>
      </c>
      <c r="K218" s="306">
        <v>564000</v>
      </c>
      <c r="L218"/>
      <c r="M218"/>
    </row>
    <row r="219" spans="1:13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</row>
    <row r="220" spans="1:13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</row>
    <row r="221" spans="1:13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</row>
    <row r="222" spans="1:13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</row>
    <row r="223" spans="1:13" x14ac:dyDescent="0.25">
      <c r="A223" s="307" t="s">
        <v>5550</v>
      </c>
      <c r="B223" s="308"/>
      <c r="C223" s="308"/>
      <c r="D223" s="308"/>
      <c r="E223" s="308"/>
      <c r="F223" s="307" t="s">
        <v>5551</v>
      </c>
      <c r="G223"/>
      <c r="H223"/>
      <c r="I223"/>
      <c r="J223"/>
      <c r="K223"/>
      <c r="L223"/>
      <c r="M223"/>
    </row>
    <row r="224" spans="1:13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</row>
    <row r="225" spans="1:13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</row>
    <row r="226" spans="1:13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</row>
  </sheetData>
  <mergeCells count="4">
    <mergeCell ref="B2:F2"/>
    <mergeCell ref="B3:F3"/>
    <mergeCell ref="B4:F4"/>
    <mergeCell ref="B5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355"/>
  <sheetViews>
    <sheetView showGridLines="0" topLeftCell="A243" workbookViewId="0">
      <selection activeCell="F261" sqref="F261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.42578125" style="3" bestFit="1" customWidth="1"/>
    <col min="7" max="7" width="10.5703125" style="3" customWidth="1"/>
    <col min="8" max="8" width="11.7109375" style="3" customWidth="1"/>
    <col min="9" max="9" width="19.5703125" style="3" customWidth="1"/>
    <col min="10" max="10" width="13.28515625" style="3" customWidth="1"/>
    <col min="11" max="16384" width="9.140625" style="3"/>
  </cols>
  <sheetData>
    <row r="1" spans="1:10" x14ac:dyDescent="0.25">
      <c r="A1" s="7"/>
    </row>
    <row r="2" spans="1:10" x14ac:dyDescent="0.25">
      <c r="B2" s="320" t="s">
        <v>363</v>
      </c>
      <c r="C2" s="320"/>
      <c r="D2" s="320"/>
      <c r="E2" s="320"/>
      <c r="F2" s="320"/>
    </row>
    <row r="3" spans="1:10" x14ac:dyDescent="0.25">
      <c r="A3" s="1"/>
      <c r="B3" s="320" t="s">
        <v>0</v>
      </c>
      <c r="C3" s="320"/>
      <c r="D3" s="320"/>
      <c r="E3" s="320"/>
      <c r="F3" s="320"/>
    </row>
    <row r="4" spans="1:10" x14ac:dyDescent="0.25">
      <c r="B4" s="320"/>
      <c r="C4" s="320"/>
      <c r="D4" s="320"/>
      <c r="E4" s="320"/>
      <c r="F4" s="320"/>
    </row>
    <row r="5" spans="1:10" x14ac:dyDescent="0.25">
      <c r="A5" s="1"/>
      <c r="B5" s="320"/>
      <c r="C5" s="320"/>
      <c r="D5" s="320"/>
      <c r="E5" s="320"/>
      <c r="F5" s="320"/>
    </row>
    <row r="6" spans="1:10" x14ac:dyDescent="0.25">
      <c r="A6" s="1"/>
      <c r="B6" s="14"/>
      <c r="C6" s="77"/>
      <c r="D6" s="14"/>
      <c r="E6" s="14"/>
      <c r="F6" s="14"/>
    </row>
    <row r="7" spans="1:10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61" t="s">
        <v>451</v>
      </c>
      <c r="J7" s="36">
        <v>19909</v>
      </c>
    </row>
    <row r="8" spans="1:10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  <c r="I8" s="36"/>
      <c r="J8" s="36"/>
    </row>
    <row r="9" spans="1:10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  <c r="I9" s="36"/>
      <c r="J9" s="36"/>
    </row>
    <row r="10" spans="1:10" x14ac:dyDescent="0.25">
      <c r="A10" s="26" t="s">
        <v>10</v>
      </c>
      <c r="B10" s="26" t="s">
        <v>11</v>
      </c>
      <c r="C10" s="74"/>
      <c r="D10" s="28"/>
      <c r="E10" s="28">
        <f>C10*D10</f>
        <v>0</v>
      </c>
      <c r="F10" s="64"/>
      <c r="G10" s="64"/>
      <c r="H10" s="66">
        <f t="shared" ref="H10:H73" si="1">F10*G10</f>
        <v>0</v>
      </c>
      <c r="I10" s="36"/>
      <c r="J10" s="36"/>
    </row>
    <row r="11" spans="1:10" x14ac:dyDescent="0.25">
      <c r="A11" s="26" t="s">
        <v>12</v>
      </c>
      <c r="B11" s="26" t="s">
        <v>13</v>
      </c>
      <c r="C11" s="74"/>
      <c r="D11" s="28"/>
      <c r="E11" s="28">
        <f t="shared" ref="E11:E74" si="2">C11*D11</f>
        <v>0</v>
      </c>
      <c r="F11" s="64"/>
      <c r="G11" s="64"/>
      <c r="H11" s="66">
        <f t="shared" si="1"/>
        <v>0</v>
      </c>
      <c r="I11" s="36"/>
      <c r="J11" s="36"/>
    </row>
    <row r="12" spans="1:10" x14ac:dyDescent="0.25">
      <c r="A12" s="26" t="s">
        <v>14</v>
      </c>
      <c r="B12" s="26" t="s">
        <v>15</v>
      </c>
      <c r="C12" s="74"/>
      <c r="D12" s="28"/>
      <c r="E12" s="28">
        <f t="shared" si="2"/>
        <v>0</v>
      </c>
      <c r="F12" s="64"/>
      <c r="G12" s="64"/>
      <c r="H12" s="66">
        <f t="shared" si="1"/>
        <v>0</v>
      </c>
      <c r="I12" s="36"/>
      <c r="J12" s="36"/>
    </row>
    <row r="13" spans="1:10" x14ac:dyDescent="0.25">
      <c r="A13" s="26" t="s">
        <v>16</v>
      </c>
      <c r="B13" s="26" t="s">
        <v>17</v>
      </c>
      <c r="C13" s="74">
        <v>1</v>
      </c>
      <c r="D13" s="28">
        <v>80000</v>
      </c>
      <c r="E13" s="28">
        <f t="shared" si="2"/>
        <v>80000</v>
      </c>
      <c r="F13" s="64"/>
      <c r="G13" s="64"/>
      <c r="H13" s="66">
        <f t="shared" si="1"/>
        <v>0</v>
      </c>
      <c r="I13" s="36"/>
      <c r="J13" s="36"/>
    </row>
    <row r="14" spans="1:10" x14ac:dyDescent="0.25">
      <c r="A14" s="26" t="s">
        <v>18</v>
      </c>
      <c r="B14" s="26" t="s">
        <v>19</v>
      </c>
      <c r="C14" s="74"/>
      <c r="D14" s="28"/>
      <c r="E14" s="28">
        <f t="shared" si="2"/>
        <v>0</v>
      </c>
      <c r="F14" s="64"/>
      <c r="G14" s="64"/>
      <c r="H14" s="66">
        <f t="shared" si="1"/>
        <v>0</v>
      </c>
      <c r="I14" s="36"/>
      <c r="J14" s="36"/>
    </row>
    <row r="15" spans="1:10" x14ac:dyDescent="0.25">
      <c r="A15" s="26" t="s">
        <v>20</v>
      </c>
      <c r="B15" s="26" t="s">
        <v>21</v>
      </c>
      <c r="C15" s="74"/>
      <c r="D15" s="28"/>
      <c r="E15" s="28">
        <f t="shared" si="2"/>
        <v>0</v>
      </c>
      <c r="F15" s="68"/>
      <c r="G15" s="68"/>
      <c r="H15" s="96">
        <f t="shared" si="1"/>
        <v>0</v>
      </c>
      <c r="I15" s="36"/>
      <c r="J15" s="36"/>
    </row>
    <row r="16" spans="1:10" x14ac:dyDescent="0.25">
      <c r="A16" s="26" t="s">
        <v>22</v>
      </c>
      <c r="B16" s="26" t="s">
        <v>23</v>
      </c>
      <c r="C16" s="74">
        <v>0</v>
      </c>
      <c r="D16" s="28"/>
      <c r="E16" s="28">
        <f t="shared" si="2"/>
        <v>0</v>
      </c>
      <c r="F16" s="68"/>
      <c r="G16" s="68"/>
      <c r="H16" s="96">
        <f t="shared" si="1"/>
        <v>0</v>
      </c>
      <c r="I16" s="36"/>
      <c r="J16" s="36"/>
    </row>
    <row r="17" spans="1:10" x14ac:dyDescent="0.25">
      <c r="A17" s="26" t="s">
        <v>24</v>
      </c>
      <c r="B17" s="26" t="s">
        <v>25</v>
      </c>
      <c r="C17" s="74"/>
      <c r="D17" s="28"/>
      <c r="E17" s="28">
        <f t="shared" si="2"/>
        <v>0</v>
      </c>
      <c r="F17" s="68"/>
      <c r="G17" s="68"/>
      <c r="H17" s="96">
        <f t="shared" si="1"/>
        <v>0</v>
      </c>
      <c r="I17" s="36"/>
      <c r="J17" s="36"/>
    </row>
    <row r="18" spans="1:10" x14ac:dyDescent="0.25">
      <c r="A18" s="26" t="s">
        <v>26</v>
      </c>
      <c r="B18" s="26" t="s">
        <v>27</v>
      </c>
      <c r="C18" s="74"/>
      <c r="D18" s="28"/>
      <c r="E18" s="28">
        <f t="shared" si="2"/>
        <v>0</v>
      </c>
      <c r="F18" s="68"/>
      <c r="G18" s="68"/>
      <c r="H18" s="96">
        <f t="shared" si="1"/>
        <v>0</v>
      </c>
      <c r="I18" s="36"/>
      <c r="J18" s="36"/>
    </row>
    <row r="19" spans="1:10" ht="31.5" x14ac:dyDescent="0.25">
      <c r="A19" s="26" t="s">
        <v>28</v>
      </c>
      <c r="B19" s="40" t="s">
        <v>29</v>
      </c>
      <c r="C19" s="78">
        <v>2</v>
      </c>
      <c r="D19" s="32">
        <v>5000</v>
      </c>
      <c r="E19" s="32">
        <f t="shared" si="2"/>
        <v>10000</v>
      </c>
      <c r="F19" s="68"/>
      <c r="G19" s="68"/>
      <c r="H19" s="96">
        <f t="shared" si="1"/>
        <v>0</v>
      </c>
      <c r="I19" s="36"/>
      <c r="J19" s="36"/>
    </row>
    <row r="20" spans="1:10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156</v>
      </c>
      <c r="D20" s="37"/>
      <c r="E20" s="78">
        <f>E21+E22+E23+E24+E25+E26+E27+E28+E29+E30+E31+E32+E33+E34+E35+E36+E37+E38+E39+E40+E41+E42+E43+E44+E45+E46+E47+E48+E49+E50+E51</f>
        <v>417500</v>
      </c>
      <c r="F20" s="96"/>
      <c r="G20" s="96"/>
      <c r="H20" s="96">
        <f t="shared" si="1"/>
        <v>0</v>
      </c>
      <c r="I20" s="36"/>
      <c r="J20" s="36"/>
    </row>
    <row r="21" spans="1:10" x14ac:dyDescent="0.25">
      <c r="A21" s="26" t="s">
        <v>32</v>
      </c>
      <c r="B21" s="26" t="s">
        <v>33</v>
      </c>
      <c r="C21" s="75"/>
      <c r="D21" s="44"/>
      <c r="E21" s="28">
        <f t="shared" si="2"/>
        <v>0</v>
      </c>
      <c r="F21" s="68"/>
      <c r="G21" s="68"/>
      <c r="H21" s="96">
        <f t="shared" si="1"/>
        <v>0</v>
      </c>
      <c r="I21" s="36"/>
      <c r="J21" s="36"/>
    </row>
    <row r="22" spans="1:10" x14ac:dyDescent="0.25">
      <c r="A22" s="26" t="s">
        <v>34</v>
      </c>
      <c r="B22" s="26" t="s">
        <v>35</v>
      </c>
      <c r="C22" s="74">
        <v>10</v>
      </c>
      <c r="D22" s="28">
        <v>4500</v>
      </c>
      <c r="E22" s="28">
        <f t="shared" si="2"/>
        <v>45000</v>
      </c>
      <c r="F22" s="68"/>
      <c r="G22" s="68"/>
      <c r="H22" s="96">
        <f t="shared" si="1"/>
        <v>0</v>
      </c>
      <c r="I22" s="36"/>
      <c r="J22" s="36"/>
    </row>
    <row r="23" spans="1:10" x14ac:dyDescent="0.25">
      <c r="A23" s="26" t="s">
        <v>36</v>
      </c>
      <c r="B23" s="26" t="s">
        <v>37</v>
      </c>
      <c r="C23" s="74">
        <v>10</v>
      </c>
      <c r="D23" s="28">
        <v>3800</v>
      </c>
      <c r="E23" s="28">
        <f t="shared" si="2"/>
        <v>38000</v>
      </c>
      <c r="F23" s="68"/>
      <c r="G23" s="68"/>
      <c r="H23" s="96">
        <f t="shared" si="1"/>
        <v>0</v>
      </c>
      <c r="I23" s="36"/>
      <c r="J23" s="36"/>
    </row>
    <row r="24" spans="1:10" x14ac:dyDescent="0.25">
      <c r="A24" s="26" t="s">
        <v>38</v>
      </c>
      <c r="B24" s="26" t="s">
        <v>39</v>
      </c>
      <c r="C24" s="74">
        <v>5</v>
      </c>
      <c r="D24" s="28">
        <v>3200</v>
      </c>
      <c r="E24" s="28">
        <f t="shared" si="2"/>
        <v>16000</v>
      </c>
      <c r="F24" s="68"/>
      <c r="G24" s="68"/>
      <c r="H24" s="96">
        <f t="shared" si="1"/>
        <v>0</v>
      </c>
      <c r="I24" s="36"/>
      <c r="J24" s="36"/>
    </row>
    <row r="25" spans="1:10" x14ac:dyDescent="0.25">
      <c r="A25" s="26" t="s">
        <v>40</v>
      </c>
      <c r="B25" s="26" t="s">
        <v>41</v>
      </c>
      <c r="C25" s="74">
        <v>5</v>
      </c>
      <c r="D25" s="28">
        <v>2500</v>
      </c>
      <c r="E25" s="28">
        <f t="shared" si="2"/>
        <v>12500</v>
      </c>
      <c r="F25" s="68">
        <v>2</v>
      </c>
      <c r="G25" s="68">
        <f>625+1950</f>
        <v>2575</v>
      </c>
      <c r="H25" s="199">
        <v>2575</v>
      </c>
      <c r="I25" s="36"/>
      <c r="J25" s="36"/>
    </row>
    <row r="26" spans="1:10" x14ac:dyDescent="0.25">
      <c r="A26" s="26" t="s">
        <v>42</v>
      </c>
      <c r="B26" s="26" t="s">
        <v>43</v>
      </c>
      <c r="C26" s="74">
        <v>10</v>
      </c>
      <c r="D26" s="28">
        <v>2200</v>
      </c>
      <c r="E26" s="28">
        <f t="shared" si="2"/>
        <v>22000</v>
      </c>
      <c r="F26" s="68"/>
      <c r="G26" s="68"/>
      <c r="H26" s="96">
        <f t="shared" si="1"/>
        <v>0</v>
      </c>
      <c r="I26" s="36"/>
      <c r="J26" s="36"/>
    </row>
    <row r="27" spans="1:10" ht="31.5" x14ac:dyDescent="0.25">
      <c r="A27" s="26" t="s">
        <v>44</v>
      </c>
      <c r="B27" s="26" t="s">
        <v>45</v>
      </c>
      <c r="C27" s="74">
        <v>10</v>
      </c>
      <c r="D27" s="28">
        <v>4000</v>
      </c>
      <c r="E27" s="28">
        <f t="shared" si="2"/>
        <v>40000</v>
      </c>
      <c r="F27" s="68"/>
      <c r="G27" s="68"/>
      <c r="H27" s="96">
        <f t="shared" si="1"/>
        <v>0</v>
      </c>
      <c r="I27" s="36"/>
      <c r="J27" s="36"/>
    </row>
    <row r="28" spans="1:10" x14ac:dyDescent="0.25">
      <c r="A28" s="26" t="s">
        <v>46</v>
      </c>
      <c r="B28" s="26" t="s">
        <v>47</v>
      </c>
      <c r="C28" s="74">
        <v>10</v>
      </c>
      <c r="D28" s="28">
        <v>1000</v>
      </c>
      <c r="E28" s="28">
        <f t="shared" si="2"/>
        <v>10000</v>
      </c>
      <c r="F28" s="68"/>
      <c r="G28" s="68"/>
      <c r="H28" s="96">
        <f t="shared" si="1"/>
        <v>0</v>
      </c>
      <c r="I28" s="36"/>
      <c r="J28" s="36"/>
    </row>
    <row r="29" spans="1:10" x14ac:dyDescent="0.25">
      <c r="A29" s="26" t="s">
        <v>48</v>
      </c>
      <c r="B29" s="26" t="s">
        <v>49</v>
      </c>
      <c r="C29" s="74">
        <v>5</v>
      </c>
      <c r="D29" s="28">
        <v>3500</v>
      </c>
      <c r="E29" s="28">
        <f t="shared" si="2"/>
        <v>17500</v>
      </c>
      <c r="F29" s="68"/>
      <c r="G29" s="68"/>
      <c r="H29" s="96">
        <f t="shared" si="1"/>
        <v>0</v>
      </c>
      <c r="I29" s="36"/>
      <c r="J29" s="36"/>
    </row>
    <row r="30" spans="1:10" ht="31.5" x14ac:dyDescent="0.25">
      <c r="A30" s="26" t="s">
        <v>50</v>
      </c>
      <c r="B30" s="26" t="s">
        <v>51</v>
      </c>
      <c r="C30" s="74">
        <v>5</v>
      </c>
      <c r="D30" s="28">
        <v>3500</v>
      </c>
      <c r="E30" s="28">
        <f t="shared" si="2"/>
        <v>17500</v>
      </c>
      <c r="F30" s="68"/>
      <c r="G30" s="68"/>
      <c r="H30" s="96">
        <f t="shared" si="1"/>
        <v>0</v>
      </c>
      <c r="I30" s="36"/>
      <c r="J30" s="36"/>
    </row>
    <row r="31" spans="1:10" x14ac:dyDescent="0.25">
      <c r="A31" s="26" t="s">
        <v>52</v>
      </c>
      <c r="B31" s="26" t="s">
        <v>53</v>
      </c>
      <c r="C31" s="74">
        <v>2</v>
      </c>
      <c r="D31" s="28">
        <v>4000</v>
      </c>
      <c r="E31" s="28">
        <f t="shared" si="2"/>
        <v>8000</v>
      </c>
      <c r="F31" s="68"/>
      <c r="G31" s="68"/>
      <c r="H31" s="96">
        <f t="shared" si="1"/>
        <v>0</v>
      </c>
      <c r="I31" s="36"/>
      <c r="J31" s="36"/>
    </row>
    <row r="32" spans="1:10" x14ac:dyDescent="0.25">
      <c r="A32" s="26" t="s">
        <v>54</v>
      </c>
      <c r="B32" s="26" t="s">
        <v>55</v>
      </c>
      <c r="C32" s="74">
        <v>10</v>
      </c>
      <c r="D32" s="28">
        <v>1800</v>
      </c>
      <c r="E32" s="28">
        <f t="shared" si="2"/>
        <v>18000</v>
      </c>
      <c r="F32" s="68">
        <v>2</v>
      </c>
      <c r="G32" s="68">
        <v>1099</v>
      </c>
      <c r="H32" s="199">
        <f t="shared" si="1"/>
        <v>2198</v>
      </c>
      <c r="I32" s="36"/>
      <c r="J32" s="36"/>
    </row>
    <row r="33" spans="1:10" x14ac:dyDescent="0.25">
      <c r="A33" s="26" t="s">
        <v>56</v>
      </c>
      <c r="B33" s="26" t="s">
        <v>57</v>
      </c>
      <c r="C33" s="74">
        <v>15</v>
      </c>
      <c r="D33" s="28">
        <v>2000</v>
      </c>
      <c r="E33" s="28">
        <f t="shared" si="2"/>
        <v>30000</v>
      </c>
      <c r="F33" s="68"/>
      <c r="G33" s="68"/>
      <c r="H33" s="96">
        <f t="shared" si="1"/>
        <v>0</v>
      </c>
      <c r="I33" s="36"/>
      <c r="J33" s="36"/>
    </row>
    <row r="34" spans="1:10" x14ac:dyDescent="0.25">
      <c r="A34" s="26" t="s">
        <v>58</v>
      </c>
      <c r="B34" s="26" t="s">
        <v>59</v>
      </c>
      <c r="C34" s="74">
        <v>10</v>
      </c>
      <c r="D34" s="28">
        <v>1200</v>
      </c>
      <c r="E34" s="28">
        <f t="shared" si="2"/>
        <v>12000</v>
      </c>
      <c r="F34" s="68"/>
      <c r="G34" s="68"/>
      <c r="H34" s="96">
        <f t="shared" si="1"/>
        <v>0</v>
      </c>
      <c r="I34" s="36"/>
      <c r="J34" s="36"/>
    </row>
    <row r="35" spans="1:10" x14ac:dyDescent="0.25">
      <c r="A35" s="26" t="s">
        <v>60</v>
      </c>
      <c r="B35" s="26" t="s">
        <v>61</v>
      </c>
      <c r="C35" s="74">
        <v>3</v>
      </c>
      <c r="D35" s="28">
        <v>5000</v>
      </c>
      <c r="E35" s="28">
        <f t="shared" si="2"/>
        <v>15000</v>
      </c>
      <c r="F35" s="68"/>
      <c r="G35" s="68"/>
      <c r="H35" s="96">
        <f t="shared" si="1"/>
        <v>0</v>
      </c>
      <c r="I35" s="36"/>
      <c r="J35" s="36"/>
    </row>
    <row r="36" spans="1:10" x14ac:dyDescent="0.25">
      <c r="A36" s="26" t="s">
        <v>62</v>
      </c>
      <c r="B36" s="26" t="s">
        <v>63</v>
      </c>
      <c r="C36" s="74">
        <v>5</v>
      </c>
      <c r="D36" s="28">
        <v>4000</v>
      </c>
      <c r="E36" s="28">
        <f t="shared" si="2"/>
        <v>20000</v>
      </c>
      <c r="F36" s="68"/>
      <c r="G36" s="68"/>
      <c r="H36" s="96">
        <f t="shared" si="1"/>
        <v>0</v>
      </c>
      <c r="I36" s="36"/>
      <c r="J36" s="36"/>
    </row>
    <row r="37" spans="1:10" x14ac:dyDescent="0.25">
      <c r="A37" s="26" t="s">
        <v>64</v>
      </c>
      <c r="B37" s="26" t="s">
        <v>65</v>
      </c>
      <c r="C37" s="74">
        <v>0</v>
      </c>
      <c r="D37" s="28">
        <v>0</v>
      </c>
      <c r="E37" s="28">
        <f t="shared" si="2"/>
        <v>0</v>
      </c>
      <c r="F37" s="68"/>
      <c r="G37" s="68"/>
      <c r="H37" s="96">
        <f t="shared" si="1"/>
        <v>0</v>
      </c>
      <c r="I37" s="36"/>
      <c r="J37" s="36"/>
    </row>
    <row r="38" spans="1:10" x14ac:dyDescent="0.25">
      <c r="A38" s="26" t="s">
        <v>66</v>
      </c>
      <c r="B38" s="26" t="s">
        <v>67</v>
      </c>
      <c r="C38" s="74">
        <v>1</v>
      </c>
      <c r="D38" s="28">
        <v>4000</v>
      </c>
      <c r="E38" s="28">
        <f t="shared" si="2"/>
        <v>4000</v>
      </c>
      <c r="F38" s="68"/>
      <c r="G38" s="68"/>
      <c r="H38" s="96">
        <f t="shared" si="1"/>
        <v>0</v>
      </c>
      <c r="I38" s="36"/>
      <c r="J38" s="36"/>
    </row>
    <row r="39" spans="1:10" x14ac:dyDescent="0.25">
      <c r="A39" s="26" t="s">
        <v>68</v>
      </c>
      <c r="B39" s="26" t="s">
        <v>69</v>
      </c>
      <c r="C39" s="74">
        <v>10</v>
      </c>
      <c r="D39" s="28">
        <v>500</v>
      </c>
      <c r="E39" s="28">
        <f t="shared" si="2"/>
        <v>5000</v>
      </c>
      <c r="F39" s="68">
        <v>1</v>
      </c>
      <c r="G39" s="68">
        <v>1800</v>
      </c>
      <c r="H39" s="199">
        <f t="shared" si="1"/>
        <v>1800</v>
      </c>
      <c r="I39" s="36"/>
      <c r="J39" s="36"/>
    </row>
    <row r="40" spans="1:10" x14ac:dyDescent="0.25">
      <c r="A40" s="26" t="s">
        <v>70</v>
      </c>
      <c r="B40" s="26" t="s">
        <v>71</v>
      </c>
      <c r="C40" s="74"/>
      <c r="D40" s="28"/>
      <c r="E40" s="28"/>
      <c r="F40" s="68"/>
      <c r="G40" s="68"/>
      <c r="H40" s="96">
        <f t="shared" si="1"/>
        <v>0</v>
      </c>
      <c r="I40" s="36"/>
      <c r="J40" s="36"/>
    </row>
    <row r="41" spans="1:10" x14ac:dyDescent="0.25">
      <c r="A41" s="26" t="s">
        <v>72</v>
      </c>
      <c r="B41" s="26" t="s">
        <v>73</v>
      </c>
      <c r="C41" s="74">
        <v>5</v>
      </c>
      <c r="D41" s="28">
        <v>2700</v>
      </c>
      <c r="E41" s="28">
        <f t="shared" si="2"/>
        <v>13500</v>
      </c>
      <c r="F41" s="68"/>
      <c r="G41" s="68"/>
      <c r="H41" s="96">
        <f t="shared" si="1"/>
        <v>0</v>
      </c>
      <c r="I41" s="36"/>
      <c r="J41" s="36"/>
    </row>
    <row r="42" spans="1:10" x14ac:dyDescent="0.25">
      <c r="A42" s="26" t="s">
        <v>74</v>
      </c>
      <c r="B42" s="26" t="s">
        <v>75</v>
      </c>
      <c r="C42" s="74">
        <v>10</v>
      </c>
      <c r="D42" s="28">
        <v>3500</v>
      </c>
      <c r="E42" s="28">
        <f t="shared" si="2"/>
        <v>35000</v>
      </c>
      <c r="F42" s="68">
        <v>3</v>
      </c>
      <c r="G42" s="68">
        <v>3400</v>
      </c>
      <c r="H42" s="199">
        <f t="shared" si="1"/>
        <v>10200</v>
      </c>
      <c r="I42" s="36"/>
      <c r="J42" s="36"/>
    </row>
    <row r="43" spans="1:10" x14ac:dyDescent="0.25">
      <c r="A43" s="26" t="s">
        <v>76</v>
      </c>
      <c r="B43" s="26" t="s">
        <v>77</v>
      </c>
      <c r="C43" s="74">
        <v>5</v>
      </c>
      <c r="D43" s="28">
        <v>3500</v>
      </c>
      <c r="E43" s="28">
        <f t="shared" si="2"/>
        <v>17500</v>
      </c>
      <c r="F43" s="68"/>
      <c r="G43" s="68"/>
      <c r="H43" s="96">
        <f t="shared" si="1"/>
        <v>0</v>
      </c>
      <c r="I43" s="36"/>
      <c r="J43" s="36"/>
    </row>
    <row r="44" spans="1:10" x14ac:dyDescent="0.25">
      <c r="A44" s="26" t="s">
        <v>78</v>
      </c>
      <c r="B44" s="26" t="s">
        <v>79</v>
      </c>
      <c r="C44" s="74">
        <v>0</v>
      </c>
      <c r="D44" s="28">
        <v>0</v>
      </c>
      <c r="E44" s="28">
        <f t="shared" si="2"/>
        <v>0</v>
      </c>
      <c r="F44" s="68"/>
      <c r="G44" s="68"/>
      <c r="H44" s="96">
        <f t="shared" si="1"/>
        <v>0</v>
      </c>
      <c r="I44" s="36"/>
      <c r="J44" s="36"/>
    </row>
    <row r="45" spans="1:10" x14ac:dyDescent="0.25">
      <c r="A45" s="26" t="s">
        <v>80</v>
      </c>
      <c r="B45" s="26" t="s">
        <v>81</v>
      </c>
      <c r="C45" s="74">
        <v>0</v>
      </c>
      <c r="D45" s="28">
        <v>0</v>
      </c>
      <c r="E45" s="28">
        <f t="shared" si="2"/>
        <v>0</v>
      </c>
      <c r="F45" s="68"/>
      <c r="G45" s="68"/>
      <c r="H45" s="96">
        <f t="shared" si="1"/>
        <v>0</v>
      </c>
      <c r="I45" s="36"/>
      <c r="J45" s="36"/>
    </row>
    <row r="46" spans="1:10" x14ac:dyDescent="0.25">
      <c r="A46" s="26" t="s">
        <v>82</v>
      </c>
      <c r="B46" s="26" t="s">
        <v>83</v>
      </c>
      <c r="C46" s="74">
        <v>0</v>
      </c>
      <c r="D46" s="28">
        <v>0</v>
      </c>
      <c r="E46" s="28">
        <f t="shared" si="2"/>
        <v>0</v>
      </c>
      <c r="F46" s="68"/>
      <c r="G46" s="68"/>
      <c r="H46" s="96">
        <f t="shared" si="1"/>
        <v>0</v>
      </c>
      <c r="I46" s="36"/>
      <c r="J46" s="36"/>
    </row>
    <row r="47" spans="1:10" x14ac:dyDescent="0.25">
      <c r="A47" s="26" t="s">
        <v>84</v>
      </c>
      <c r="B47" s="26" t="s">
        <v>85</v>
      </c>
      <c r="C47" s="74">
        <v>0</v>
      </c>
      <c r="D47" s="28">
        <v>0</v>
      </c>
      <c r="E47" s="28">
        <f t="shared" si="2"/>
        <v>0</v>
      </c>
      <c r="F47" s="68"/>
      <c r="G47" s="68"/>
      <c r="H47" s="96">
        <f t="shared" si="1"/>
        <v>0</v>
      </c>
      <c r="I47" s="36"/>
      <c r="J47" s="36"/>
    </row>
    <row r="48" spans="1:10" ht="31.5" x14ac:dyDescent="0.25">
      <c r="A48" s="26" t="s">
        <v>86</v>
      </c>
      <c r="B48" s="26" t="s">
        <v>87</v>
      </c>
      <c r="C48" s="74">
        <v>5</v>
      </c>
      <c r="D48" s="28">
        <v>3200</v>
      </c>
      <c r="E48" s="28">
        <f t="shared" si="2"/>
        <v>16000</v>
      </c>
      <c r="F48" s="68"/>
      <c r="G48" s="68"/>
      <c r="H48" s="96">
        <f t="shared" si="1"/>
        <v>0</v>
      </c>
      <c r="I48" s="36"/>
      <c r="J48" s="36"/>
    </row>
    <row r="49" spans="1:10" x14ac:dyDescent="0.25">
      <c r="A49" s="26" t="s">
        <v>88</v>
      </c>
      <c r="B49" s="26" t="s">
        <v>89</v>
      </c>
      <c r="C49" s="74">
        <v>5</v>
      </c>
      <c r="D49" s="28">
        <v>1000</v>
      </c>
      <c r="E49" s="28">
        <f t="shared" si="2"/>
        <v>5000</v>
      </c>
      <c r="F49" s="68"/>
      <c r="G49" s="68"/>
      <c r="H49" s="96">
        <f t="shared" si="1"/>
        <v>0</v>
      </c>
      <c r="I49" s="36"/>
      <c r="J49" s="36"/>
    </row>
    <row r="50" spans="1:10" x14ac:dyDescent="0.25">
      <c r="A50" s="26" t="s">
        <v>90</v>
      </c>
      <c r="B50" s="26" t="s">
        <v>91</v>
      </c>
      <c r="C50" s="74">
        <v>0</v>
      </c>
      <c r="D50" s="28">
        <v>0</v>
      </c>
      <c r="E50" s="28">
        <f t="shared" si="2"/>
        <v>0</v>
      </c>
      <c r="F50" s="68"/>
      <c r="G50" s="68"/>
      <c r="H50" s="96">
        <f t="shared" si="1"/>
        <v>0</v>
      </c>
      <c r="I50" s="36"/>
      <c r="J50" s="36"/>
    </row>
    <row r="51" spans="1:10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8"/>
      <c r="G51" s="68"/>
      <c r="H51" s="96">
        <f t="shared" si="1"/>
        <v>0</v>
      </c>
      <c r="I51" s="36"/>
      <c r="J51" s="36"/>
    </row>
    <row r="52" spans="1:10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75</v>
      </c>
      <c r="D52" s="37"/>
      <c r="E52" s="78">
        <f>E53+E54+E55+E56+E57+E58+E59+E60+E61+E62+E63+E64+E65+E66+E67+E68+E69+E70+E71+E72+E73+E74+E75</f>
        <v>229100</v>
      </c>
      <c r="F52" s="68"/>
      <c r="G52" s="68"/>
      <c r="H52" s="96">
        <f t="shared" si="1"/>
        <v>0</v>
      </c>
      <c r="I52" s="36"/>
      <c r="J52" s="36"/>
    </row>
    <row r="53" spans="1:10" x14ac:dyDescent="0.25">
      <c r="A53" s="26" t="s">
        <v>95</v>
      </c>
      <c r="B53" s="26" t="s">
        <v>96</v>
      </c>
      <c r="C53" s="74">
        <v>10</v>
      </c>
      <c r="D53" s="28">
        <v>10000</v>
      </c>
      <c r="E53" s="28">
        <f t="shared" si="2"/>
        <v>100000</v>
      </c>
      <c r="F53" s="68">
        <v>17</v>
      </c>
      <c r="G53" s="68">
        <f>7900+4*8100+12*10400</f>
        <v>165100</v>
      </c>
      <c r="H53" s="199">
        <f>G53</f>
        <v>165100</v>
      </c>
      <c r="I53" s="36"/>
      <c r="J53" s="36"/>
    </row>
    <row r="54" spans="1:10" x14ac:dyDescent="0.25">
      <c r="A54" s="26" t="s">
        <v>97</v>
      </c>
      <c r="B54" s="26" t="s">
        <v>98</v>
      </c>
      <c r="C54" s="74">
        <v>3</v>
      </c>
      <c r="D54" s="28">
        <v>10000</v>
      </c>
      <c r="E54" s="28">
        <f t="shared" si="2"/>
        <v>30000</v>
      </c>
      <c r="F54" s="68"/>
      <c r="G54" s="68"/>
      <c r="H54" s="96">
        <f t="shared" si="1"/>
        <v>0</v>
      </c>
      <c r="I54" s="36"/>
      <c r="J54" s="36"/>
    </row>
    <row r="55" spans="1:10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96">
        <f t="shared" si="1"/>
        <v>0</v>
      </c>
      <c r="I55" s="36"/>
      <c r="J55" s="36"/>
    </row>
    <row r="56" spans="1:10" x14ac:dyDescent="0.25">
      <c r="A56" s="26" t="s">
        <v>101</v>
      </c>
      <c r="B56" s="26" t="s">
        <v>102</v>
      </c>
      <c r="C56" s="74">
        <v>6</v>
      </c>
      <c r="D56" s="28">
        <v>5000</v>
      </c>
      <c r="E56" s="28">
        <f t="shared" si="2"/>
        <v>30000</v>
      </c>
      <c r="F56" s="68">
        <v>3</v>
      </c>
      <c r="G56" s="68">
        <f>2854*3</f>
        <v>8562</v>
      </c>
      <c r="H56" s="199">
        <f>G56</f>
        <v>8562</v>
      </c>
      <c r="I56" s="36"/>
      <c r="J56" s="36"/>
    </row>
    <row r="57" spans="1:10" x14ac:dyDescent="0.25">
      <c r="A57" s="26" t="s">
        <v>103</v>
      </c>
      <c r="B57" s="26" t="s">
        <v>104</v>
      </c>
      <c r="C57" s="74">
        <v>0</v>
      </c>
      <c r="D57" s="28">
        <v>0</v>
      </c>
      <c r="E57" s="28">
        <f t="shared" si="2"/>
        <v>0</v>
      </c>
      <c r="F57" s="68"/>
      <c r="G57" s="68"/>
      <c r="H57" s="96">
        <f t="shared" si="1"/>
        <v>0</v>
      </c>
      <c r="I57" s="36"/>
      <c r="J57" s="36"/>
    </row>
    <row r="58" spans="1:10" x14ac:dyDescent="0.25">
      <c r="A58" s="26" t="s">
        <v>105</v>
      </c>
      <c r="B58" s="26" t="s">
        <v>106</v>
      </c>
      <c r="C58" s="74">
        <v>0</v>
      </c>
      <c r="D58" s="28">
        <v>0</v>
      </c>
      <c r="E58" s="28">
        <f t="shared" si="2"/>
        <v>0</v>
      </c>
      <c r="F58" s="68"/>
      <c r="G58" s="68"/>
      <c r="H58" s="96">
        <f t="shared" si="1"/>
        <v>0</v>
      </c>
      <c r="I58" s="36"/>
      <c r="J58" s="36"/>
    </row>
    <row r="59" spans="1:10" x14ac:dyDescent="0.25">
      <c r="A59" s="26" t="s">
        <v>107</v>
      </c>
      <c r="B59" s="26" t="s">
        <v>108</v>
      </c>
      <c r="C59" s="74">
        <v>0</v>
      </c>
      <c r="D59" s="28">
        <v>0</v>
      </c>
      <c r="E59" s="28">
        <f t="shared" si="2"/>
        <v>0</v>
      </c>
      <c r="F59" s="68"/>
      <c r="G59" s="68"/>
      <c r="H59" s="96">
        <f t="shared" si="1"/>
        <v>0</v>
      </c>
      <c r="I59" s="36"/>
      <c r="J59" s="36"/>
    </row>
    <row r="60" spans="1:10" x14ac:dyDescent="0.25">
      <c r="A60" s="26" t="s">
        <v>109</v>
      </c>
      <c r="B60" s="26" t="s">
        <v>354</v>
      </c>
      <c r="C60" s="74">
        <v>2</v>
      </c>
      <c r="D60" s="28">
        <v>5000</v>
      </c>
      <c r="E60" s="28">
        <f t="shared" si="2"/>
        <v>10000</v>
      </c>
      <c r="F60" s="68"/>
      <c r="G60" s="68"/>
      <c r="H60" s="96">
        <f t="shared" si="1"/>
        <v>0</v>
      </c>
      <c r="I60" s="36"/>
      <c r="J60" s="36"/>
    </row>
    <row r="61" spans="1:10" ht="18.75" x14ac:dyDescent="0.25">
      <c r="A61" s="26" t="s">
        <v>111</v>
      </c>
      <c r="B61" s="26" t="s">
        <v>404</v>
      </c>
      <c r="C61" s="74"/>
      <c r="D61" s="28"/>
      <c r="E61" s="28"/>
      <c r="F61" s="68"/>
      <c r="G61" s="91"/>
      <c r="H61" s="96">
        <f t="shared" si="1"/>
        <v>0</v>
      </c>
      <c r="I61" s="36"/>
      <c r="J61" s="36"/>
    </row>
    <row r="62" spans="1:10" x14ac:dyDescent="0.25">
      <c r="A62" s="26" t="s">
        <v>113</v>
      </c>
      <c r="B62" s="26" t="s">
        <v>114</v>
      </c>
      <c r="C62" s="74">
        <v>5</v>
      </c>
      <c r="D62" s="28">
        <v>300</v>
      </c>
      <c r="E62" s="28">
        <f t="shared" si="2"/>
        <v>1500</v>
      </c>
      <c r="F62" s="68"/>
      <c r="G62" s="68"/>
      <c r="H62" s="96">
        <f t="shared" si="1"/>
        <v>0</v>
      </c>
      <c r="I62" s="36"/>
      <c r="J62" s="36"/>
    </row>
    <row r="63" spans="1:10" x14ac:dyDescent="0.25">
      <c r="A63" s="26" t="s">
        <v>115</v>
      </c>
      <c r="B63" s="26" t="s">
        <v>116</v>
      </c>
      <c r="C63" s="74">
        <v>5</v>
      </c>
      <c r="D63" s="28">
        <v>1800</v>
      </c>
      <c r="E63" s="28">
        <f t="shared" si="2"/>
        <v>9000</v>
      </c>
      <c r="F63" s="68">
        <v>1</v>
      </c>
      <c r="G63" s="68">
        <v>850</v>
      </c>
      <c r="H63" s="199">
        <f t="shared" si="1"/>
        <v>850</v>
      </c>
      <c r="I63" s="36"/>
      <c r="J63" s="36"/>
    </row>
    <row r="64" spans="1:10" x14ac:dyDescent="0.25">
      <c r="A64" s="26" t="s">
        <v>117</v>
      </c>
      <c r="B64" s="26" t="s">
        <v>118</v>
      </c>
      <c r="C64" s="74">
        <v>10</v>
      </c>
      <c r="D64" s="28">
        <v>300</v>
      </c>
      <c r="E64" s="28">
        <f t="shared" si="2"/>
        <v>3000</v>
      </c>
      <c r="F64" s="68"/>
      <c r="G64" s="68"/>
      <c r="H64" s="96">
        <f t="shared" si="1"/>
        <v>0</v>
      </c>
      <c r="I64" s="36"/>
      <c r="J64" s="36"/>
    </row>
    <row r="65" spans="1:10" x14ac:dyDescent="0.25">
      <c r="A65" s="26" t="s">
        <v>119</v>
      </c>
      <c r="B65" s="26" t="s">
        <v>120</v>
      </c>
      <c r="C65" s="74">
        <v>0</v>
      </c>
      <c r="D65" s="28">
        <v>0</v>
      </c>
      <c r="E65" s="28">
        <f t="shared" si="2"/>
        <v>0</v>
      </c>
      <c r="F65" s="68"/>
      <c r="G65" s="68"/>
      <c r="H65" s="96">
        <f t="shared" si="1"/>
        <v>0</v>
      </c>
      <c r="I65" s="36"/>
      <c r="J65" s="36"/>
    </row>
    <row r="66" spans="1:10" x14ac:dyDescent="0.25">
      <c r="A66" s="26" t="s">
        <v>121</v>
      </c>
      <c r="B66" s="26" t="s">
        <v>122</v>
      </c>
      <c r="C66" s="74">
        <v>1</v>
      </c>
      <c r="D66" s="28">
        <v>4000</v>
      </c>
      <c r="E66" s="28">
        <f t="shared" si="2"/>
        <v>4000</v>
      </c>
      <c r="F66" s="68"/>
      <c r="G66" s="68"/>
      <c r="H66" s="96">
        <f t="shared" si="1"/>
        <v>0</v>
      </c>
      <c r="I66" s="36"/>
      <c r="J66" s="36"/>
    </row>
    <row r="67" spans="1:10" x14ac:dyDescent="0.25">
      <c r="A67" s="26" t="s">
        <v>123</v>
      </c>
      <c r="B67" s="26" t="s">
        <v>124</v>
      </c>
      <c r="C67" s="74">
        <v>0</v>
      </c>
      <c r="D67" s="28">
        <v>0</v>
      </c>
      <c r="E67" s="28">
        <f t="shared" si="2"/>
        <v>0</v>
      </c>
      <c r="F67" s="68"/>
      <c r="G67" s="68"/>
      <c r="H67" s="96">
        <f t="shared" si="1"/>
        <v>0</v>
      </c>
      <c r="I67" s="36"/>
      <c r="J67" s="36"/>
    </row>
    <row r="68" spans="1:10" x14ac:dyDescent="0.25">
      <c r="A68" s="26" t="s">
        <v>125</v>
      </c>
      <c r="B68" s="26" t="s">
        <v>126</v>
      </c>
      <c r="C68" s="74">
        <v>0</v>
      </c>
      <c r="D68" s="28">
        <v>0</v>
      </c>
      <c r="E68" s="28">
        <f t="shared" si="2"/>
        <v>0</v>
      </c>
      <c r="F68" s="68"/>
      <c r="G68" s="68"/>
      <c r="H68" s="96">
        <f t="shared" si="1"/>
        <v>0</v>
      </c>
      <c r="I68" s="36"/>
      <c r="J68" s="36"/>
    </row>
    <row r="69" spans="1:10" ht="31.5" x14ac:dyDescent="0.25">
      <c r="A69" s="26" t="s">
        <v>127</v>
      </c>
      <c r="B69" s="26" t="s">
        <v>128</v>
      </c>
      <c r="C69" s="74">
        <v>0</v>
      </c>
      <c r="D69" s="28">
        <v>0</v>
      </c>
      <c r="E69" s="28">
        <f t="shared" si="2"/>
        <v>0</v>
      </c>
      <c r="F69" s="68"/>
      <c r="G69" s="68"/>
      <c r="H69" s="96">
        <f t="shared" si="1"/>
        <v>0</v>
      </c>
      <c r="I69" s="36"/>
      <c r="J69" s="36"/>
    </row>
    <row r="70" spans="1:10" x14ac:dyDescent="0.25">
      <c r="A70" s="26" t="s">
        <v>129</v>
      </c>
      <c r="B70" s="26" t="s">
        <v>130</v>
      </c>
      <c r="C70" s="74">
        <v>5</v>
      </c>
      <c r="D70" s="28">
        <v>2000</v>
      </c>
      <c r="E70" s="28">
        <f t="shared" si="2"/>
        <v>10000</v>
      </c>
      <c r="F70" s="68"/>
      <c r="G70" s="68"/>
      <c r="H70" s="96">
        <f t="shared" si="1"/>
        <v>0</v>
      </c>
      <c r="I70" s="36"/>
      <c r="J70" s="36"/>
    </row>
    <row r="71" spans="1:10" x14ac:dyDescent="0.25">
      <c r="A71" s="26" t="s">
        <v>131</v>
      </c>
      <c r="B71" s="26" t="s">
        <v>132</v>
      </c>
      <c r="C71" s="74">
        <v>0</v>
      </c>
      <c r="D71" s="28">
        <v>0</v>
      </c>
      <c r="E71" s="28">
        <f t="shared" si="2"/>
        <v>0</v>
      </c>
      <c r="F71" s="68"/>
      <c r="G71" s="68"/>
      <c r="H71" s="96">
        <f t="shared" si="1"/>
        <v>0</v>
      </c>
      <c r="I71" s="36"/>
      <c r="J71" s="36"/>
    </row>
    <row r="72" spans="1:10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/>
      <c r="G72" s="68"/>
      <c r="H72" s="96">
        <f t="shared" si="1"/>
        <v>0</v>
      </c>
      <c r="I72" s="36"/>
      <c r="J72" s="36"/>
    </row>
    <row r="73" spans="1:10" x14ac:dyDescent="0.25">
      <c r="A73" s="26" t="s">
        <v>135</v>
      </c>
      <c r="B73" s="26" t="s">
        <v>136</v>
      </c>
      <c r="C73" s="74">
        <v>20</v>
      </c>
      <c r="D73" s="28">
        <v>1000</v>
      </c>
      <c r="E73" s="28">
        <f t="shared" si="2"/>
        <v>20000</v>
      </c>
      <c r="F73" s="68"/>
      <c r="G73" s="68"/>
      <c r="H73" s="96">
        <f t="shared" si="1"/>
        <v>0</v>
      </c>
      <c r="I73" s="36"/>
      <c r="J73" s="36"/>
    </row>
    <row r="74" spans="1:10" ht="47.25" x14ac:dyDescent="0.25">
      <c r="A74" s="26" t="s">
        <v>137</v>
      </c>
      <c r="B74" s="26" t="s">
        <v>138</v>
      </c>
      <c r="C74" s="74">
        <v>0</v>
      </c>
      <c r="D74" s="28">
        <v>0</v>
      </c>
      <c r="E74" s="28">
        <f t="shared" si="2"/>
        <v>0</v>
      </c>
      <c r="F74" s="68"/>
      <c r="G74" s="68"/>
      <c r="H74" s="96">
        <f t="shared" ref="H74:H137" si="3">F74*G74</f>
        <v>0</v>
      </c>
      <c r="I74" s="36"/>
      <c r="J74" s="36"/>
    </row>
    <row r="75" spans="1:10" x14ac:dyDescent="0.25">
      <c r="A75" s="26" t="s">
        <v>139</v>
      </c>
      <c r="B75" s="26" t="s">
        <v>81</v>
      </c>
      <c r="C75" s="74"/>
      <c r="D75" s="28"/>
      <c r="E75" s="28">
        <f t="shared" ref="E75:E138" si="4">C75*D75</f>
        <v>0</v>
      </c>
      <c r="F75" s="68"/>
      <c r="G75" s="68"/>
      <c r="H75" s="96">
        <f t="shared" si="3"/>
        <v>0</v>
      </c>
      <c r="I75" s="36"/>
      <c r="J75" s="36"/>
    </row>
    <row r="76" spans="1:10" x14ac:dyDescent="0.25">
      <c r="A76" s="26" t="s">
        <v>140</v>
      </c>
      <c r="B76" s="40" t="s">
        <v>141</v>
      </c>
      <c r="C76" s="78">
        <f>C77+C78+C79+C80+C81+C82</f>
        <v>18</v>
      </c>
      <c r="D76" s="37"/>
      <c r="E76" s="78">
        <f>E77+E78+E79+E80+E81+E82</f>
        <v>257000</v>
      </c>
      <c r="F76" s="68"/>
      <c r="G76" s="68"/>
      <c r="H76" s="96">
        <f t="shared" si="3"/>
        <v>0</v>
      </c>
      <c r="I76" s="36"/>
      <c r="J76" s="36"/>
    </row>
    <row r="77" spans="1:10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96">
        <f t="shared" si="3"/>
        <v>0</v>
      </c>
      <c r="I77" s="36"/>
      <c r="J77" s="36"/>
    </row>
    <row r="78" spans="1:10" x14ac:dyDescent="0.25">
      <c r="A78" s="26" t="s">
        <v>144</v>
      </c>
      <c r="B78" s="26" t="s">
        <v>145</v>
      </c>
      <c r="C78" s="74">
        <v>6</v>
      </c>
      <c r="D78" s="28">
        <v>5000</v>
      </c>
      <c r="E78" s="28">
        <f t="shared" si="4"/>
        <v>30000</v>
      </c>
      <c r="F78" s="68"/>
      <c r="G78" s="68"/>
      <c r="H78" s="96">
        <f t="shared" si="3"/>
        <v>0</v>
      </c>
      <c r="I78" s="36"/>
      <c r="J78" s="36"/>
    </row>
    <row r="79" spans="1:10" x14ac:dyDescent="0.25">
      <c r="A79" s="26" t="s">
        <v>146</v>
      </c>
      <c r="B79" s="26" t="s">
        <v>147</v>
      </c>
      <c r="C79" s="74">
        <v>6</v>
      </c>
      <c r="D79" s="28">
        <v>10000</v>
      </c>
      <c r="E79" s="28">
        <f t="shared" si="4"/>
        <v>60000</v>
      </c>
      <c r="F79" s="68"/>
      <c r="G79" s="68"/>
      <c r="H79" s="96">
        <f t="shared" si="3"/>
        <v>0</v>
      </c>
      <c r="I79" s="36"/>
      <c r="J79" s="36"/>
    </row>
    <row r="80" spans="1:10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v>2</v>
      </c>
      <c r="G80" s="68">
        <v>20520</v>
      </c>
      <c r="H80" s="199">
        <f t="shared" si="3"/>
        <v>41040</v>
      </c>
      <c r="I80" s="36"/>
      <c r="J80" s="36"/>
    </row>
    <row r="81" spans="1:10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96">
        <f t="shared" si="3"/>
        <v>0</v>
      </c>
      <c r="I81" s="36"/>
      <c r="J81" s="36"/>
    </row>
    <row r="82" spans="1:10" x14ac:dyDescent="0.25">
      <c r="A82" s="26" t="s">
        <v>152</v>
      </c>
      <c r="B82" s="26" t="s">
        <v>153</v>
      </c>
      <c r="C82" s="74">
        <v>0</v>
      </c>
      <c r="D82" s="28">
        <v>0</v>
      </c>
      <c r="E82" s="28">
        <f t="shared" si="4"/>
        <v>0</v>
      </c>
      <c r="F82" s="68"/>
      <c r="G82" s="68"/>
      <c r="H82" s="96">
        <f t="shared" si="3"/>
        <v>0</v>
      </c>
      <c r="I82" s="36"/>
      <c r="J82" s="36"/>
    </row>
    <row r="83" spans="1:10" ht="31.5" x14ac:dyDescent="0.25">
      <c r="A83" s="26" t="s">
        <v>154</v>
      </c>
      <c r="B83" s="40" t="s">
        <v>155</v>
      </c>
      <c r="C83" s="78">
        <f>C84+C85+C86+C87+C88</f>
        <v>10</v>
      </c>
      <c r="D83" s="37"/>
      <c r="E83" s="78">
        <f>E84+E85+E86+E87+E88</f>
        <v>330000</v>
      </c>
      <c r="F83" s="68"/>
      <c r="G83" s="68"/>
      <c r="H83" s="96">
        <f t="shared" si="3"/>
        <v>0</v>
      </c>
      <c r="I83" s="36"/>
      <c r="J83" s="36"/>
    </row>
    <row r="84" spans="1:10" x14ac:dyDescent="0.25">
      <c r="A84" s="26" t="s">
        <v>156</v>
      </c>
      <c r="B84" s="26" t="s">
        <v>157</v>
      </c>
      <c r="C84" s="74">
        <v>1</v>
      </c>
      <c r="D84" s="28">
        <v>150000</v>
      </c>
      <c r="E84" s="28">
        <f t="shared" si="4"/>
        <v>150000</v>
      </c>
      <c r="F84" s="68"/>
      <c r="G84" s="68"/>
      <c r="H84" s="96">
        <f t="shared" si="3"/>
        <v>0</v>
      </c>
      <c r="I84" s="36"/>
      <c r="J84" s="36"/>
    </row>
    <row r="85" spans="1:10" x14ac:dyDescent="0.25">
      <c r="A85" s="26" t="s">
        <v>158</v>
      </c>
      <c r="B85" s="26" t="s">
        <v>159</v>
      </c>
      <c r="C85" s="74">
        <v>4</v>
      </c>
      <c r="D85" s="28">
        <v>35000</v>
      </c>
      <c r="E85" s="28">
        <f t="shared" si="4"/>
        <v>140000</v>
      </c>
      <c r="F85" s="68">
        <v>1</v>
      </c>
      <c r="G85" s="68">
        <v>75000</v>
      </c>
      <c r="H85" s="199">
        <f t="shared" si="3"/>
        <v>75000</v>
      </c>
      <c r="I85" s="36"/>
      <c r="J85" s="36"/>
    </row>
    <row r="86" spans="1:10" x14ac:dyDescent="0.25">
      <c r="A86" s="26" t="s">
        <v>160</v>
      </c>
      <c r="B86" s="26" t="s">
        <v>161</v>
      </c>
      <c r="C86" s="74">
        <v>0</v>
      </c>
      <c r="D86" s="28">
        <v>0</v>
      </c>
      <c r="E86" s="28">
        <f t="shared" si="4"/>
        <v>0</v>
      </c>
      <c r="F86" s="68"/>
      <c r="G86" s="68"/>
      <c r="H86" s="96">
        <f t="shared" si="3"/>
        <v>0</v>
      </c>
      <c r="I86" s="36"/>
      <c r="J86" s="36"/>
    </row>
    <row r="87" spans="1:10" x14ac:dyDescent="0.25">
      <c r="A87" s="26" t="s">
        <v>162</v>
      </c>
      <c r="B87" s="26" t="s">
        <v>163</v>
      </c>
      <c r="C87" s="74">
        <v>0</v>
      </c>
      <c r="D87" s="28">
        <v>0</v>
      </c>
      <c r="E87" s="28">
        <f t="shared" si="4"/>
        <v>0</v>
      </c>
      <c r="F87" s="68"/>
      <c r="G87" s="68"/>
      <c r="H87" s="96">
        <f t="shared" si="3"/>
        <v>0</v>
      </c>
      <c r="I87" s="36"/>
      <c r="J87" s="36"/>
    </row>
    <row r="88" spans="1:10" x14ac:dyDescent="0.25">
      <c r="A88" s="26" t="s">
        <v>164</v>
      </c>
      <c r="B88" s="26" t="s">
        <v>165</v>
      </c>
      <c r="C88" s="74">
        <v>5</v>
      </c>
      <c r="D88" s="28">
        <v>8000</v>
      </c>
      <c r="E88" s="28">
        <f t="shared" si="4"/>
        <v>40000</v>
      </c>
      <c r="F88" s="68"/>
      <c r="G88" s="68"/>
      <c r="H88" s="96">
        <f t="shared" si="3"/>
        <v>0</v>
      </c>
      <c r="I88" s="36"/>
      <c r="J88" s="36"/>
    </row>
    <row r="89" spans="1:10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  <c r="I89" s="36"/>
      <c r="J89" s="36"/>
    </row>
    <row r="90" spans="1:10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96">
        <f t="shared" si="3"/>
        <v>0</v>
      </c>
      <c r="I90" s="36"/>
      <c r="J90" s="36"/>
    </row>
    <row r="91" spans="1:10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/>
      <c r="G91" s="68"/>
      <c r="H91" s="96">
        <f t="shared" si="3"/>
        <v>0</v>
      </c>
      <c r="I91" s="36"/>
      <c r="J91" s="36"/>
    </row>
    <row r="92" spans="1:10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96">
        <f t="shared" si="3"/>
        <v>0</v>
      </c>
      <c r="I92" s="36"/>
      <c r="J92" s="36"/>
    </row>
    <row r="93" spans="1:10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96">
        <f t="shared" si="3"/>
        <v>0</v>
      </c>
      <c r="I93" s="36"/>
      <c r="J93" s="36"/>
    </row>
    <row r="94" spans="1:10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/>
      <c r="G94" s="68"/>
      <c r="H94" s="96">
        <f t="shared" si="3"/>
        <v>0</v>
      </c>
      <c r="I94" s="36"/>
      <c r="J94" s="36"/>
    </row>
    <row r="95" spans="1:10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96">
        <f t="shared" si="3"/>
        <v>0</v>
      </c>
      <c r="I95" s="36"/>
      <c r="J95" s="36"/>
    </row>
    <row r="96" spans="1:10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96">
        <f t="shared" si="3"/>
        <v>0</v>
      </c>
      <c r="I96" s="36"/>
      <c r="J96" s="36"/>
    </row>
    <row r="97" spans="1:10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96">
        <f t="shared" si="3"/>
        <v>0</v>
      </c>
      <c r="I97" s="36"/>
      <c r="J97" s="36"/>
    </row>
    <row r="98" spans="1:10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96">
        <f t="shared" si="3"/>
        <v>0</v>
      </c>
      <c r="I98" s="36"/>
      <c r="J98" s="36"/>
    </row>
    <row r="99" spans="1:10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/>
      <c r="G99" s="68"/>
      <c r="H99" s="96">
        <f t="shared" si="3"/>
        <v>0</v>
      </c>
      <c r="I99" s="36"/>
      <c r="J99" s="36"/>
    </row>
    <row r="100" spans="1:10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96">
        <f t="shared" si="3"/>
        <v>0</v>
      </c>
      <c r="I100" s="36"/>
      <c r="J100" s="36"/>
    </row>
    <row r="101" spans="1:10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96">
        <f t="shared" si="3"/>
        <v>0</v>
      </c>
      <c r="I101" s="36"/>
      <c r="J101" s="36"/>
    </row>
    <row r="102" spans="1:10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96">
        <f t="shared" si="3"/>
        <v>0</v>
      </c>
      <c r="I102" s="36"/>
      <c r="J102" s="36"/>
    </row>
    <row r="103" spans="1:10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96">
        <f t="shared" si="3"/>
        <v>0</v>
      </c>
      <c r="I103" s="36"/>
      <c r="J103" s="36"/>
    </row>
    <row r="104" spans="1:10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96">
        <f t="shared" si="3"/>
        <v>0</v>
      </c>
      <c r="I104" s="36"/>
      <c r="J104" s="36"/>
    </row>
    <row r="105" spans="1:10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96">
        <f t="shared" si="3"/>
        <v>0</v>
      </c>
      <c r="I105" s="36"/>
      <c r="J105" s="36"/>
    </row>
    <row r="106" spans="1:10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96">
        <f t="shared" si="3"/>
        <v>0</v>
      </c>
      <c r="I106" s="36"/>
      <c r="J106" s="36"/>
    </row>
    <row r="107" spans="1:10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96">
        <f t="shared" si="3"/>
        <v>0</v>
      </c>
      <c r="I107" s="36"/>
      <c r="J107" s="36"/>
    </row>
    <row r="108" spans="1:10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96">
        <f t="shared" si="3"/>
        <v>0</v>
      </c>
      <c r="I108" s="36"/>
      <c r="J108" s="36"/>
    </row>
    <row r="109" spans="1:10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>
        <v>2</v>
      </c>
      <c r="G109" s="68">
        <v>6125</v>
      </c>
      <c r="H109" s="96">
        <f t="shared" si="3"/>
        <v>12250</v>
      </c>
      <c r="I109" s="36"/>
      <c r="J109" s="36"/>
    </row>
    <row r="110" spans="1:10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96">
        <f t="shared" si="3"/>
        <v>0</v>
      </c>
      <c r="I110" s="36"/>
      <c r="J110" s="36"/>
    </row>
    <row r="111" spans="1:10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96">
        <f t="shared" si="3"/>
        <v>0</v>
      </c>
      <c r="I111" s="36"/>
      <c r="J111" s="36"/>
    </row>
    <row r="112" spans="1:10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96">
        <f t="shared" si="3"/>
        <v>0</v>
      </c>
      <c r="I112" s="36"/>
      <c r="J112" s="36"/>
    </row>
    <row r="113" spans="1:10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59</v>
      </c>
      <c r="D113" s="37"/>
      <c r="E113" s="78">
        <f>E114+E115+E116+E117+E118+E119+E120+E121+E122+E123+E124+E125+E126+E127+E128+E129+E130+E131+E132+E133</f>
        <v>180700</v>
      </c>
      <c r="F113" s="68"/>
      <c r="G113" s="68"/>
      <c r="H113" s="96">
        <f t="shared" si="3"/>
        <v>0</v>
      </c>
      <c r="I113" s="36"/>
      <c r="J113" s="36"/>
    </row>
    <row r="114" spans="1:10" ht="31.5" x14ac:dyDescent="0.25">
      <c r="A114" s="26" t="s">
        <v>216</v>
      </c>
      <c r="B114" s="26" t="s">
        <v>217</v>
      </c>
      <c r="C114" s="74">
        <v>5</v>
      </c>
      <c r="D114" s="28">
        <v>300</v>
      </c>
      <c r="E114" s="28">
        <f t="shared" si="4"/>
        <v>1500</v>
      </c>
      <c r="F114" s="68"/>
      <c r="G114" s="68"/>
      <c r="H114" s="96">
        <f t="shared" si="3"/>
        <v>0</v>
      </c>
      <c r="I114" s="36"/>
      <c r="J114" s="36"/>
    </row>
    <row r="115" spans="1:10" x14ac:dyDescent="0.25">
      <c r="A115" s="26" t="s">
        <v>218</v>
      </c>
      <c r="B115" s="26" t="s">
        <v>219</v>
      </c>
      <c r="C115" s="74">
        <v>5</v>
      </c>
      <c r="D115" s="28">
        <v>2000</v>
      </c>
      <c r="E115" s="28">
        <f t="shared" si="4"/>
        <v>10000</v>
      </c>
      <c r="F115" s="68"/>
      <c r="G115" s="68"/>
      <c r="H115" s="96">
        <f t="shared" si="3"/>
        <v>0</v>
      </c>
      <c r="I115" s="36"/>
      <c r="J115" s="36"/>
    </row>
    <row r="116" spans="1:10" x14ac:dyDescent="0.25">
      <c r="A116" s="26" t="s">
        <v>220</v>
      </c>
      <c r="B116" s="26" t="s">
        <v>221</v>
      </c>
      <c r="C116" s="74">
        <v>10</v>
      </c>
      <c r="D116" s="28">
        <v>3000</v>
      </c>
      <c r="E116" s="28">
        <f t="shared" si="4"/>
        <v>30000</v>
      </c>
      <c r="F116" s="68"/>
      <c r="G116" s="68"/>
      <c r="H116" s="96">
        <f t="shared" si="3"/>
        <v>0</v>
      </c>
      <c r="I116" s="36"/>
      <c r="J116" s="36"/>
    </row>
    <row r="117" spans="1:10" x14ac:dyDescent="0.25">
      <c r="A117" s="26" t="s">
        <v>222</v>
      </c>
      <c r="B117" s="26" t="s">
        <v>223</v>
      </c>
      <c r="C117" s="74">
        <v>5</v>
      </c>
      <c r="D117" s="28">
        <v>3000</v>
      </c>
      <c r="E117" s="28">
        <f t="shared" si="4"/>
        <v>15000</v>
      </c>
      <c r="F117" s="68"/>
      <c r="G117" s="68"/>
      <c r="H117" s="96">
        <f t="shared" si="3"/>
        <v>0</v>
      </c>
      <c r="I117" s="36"/>
      <c r="J117" s="36"/>
    </row>
    <row r="118" spans="1:10" x14ac:dyDescent="0.25">
      <c r="A118" s="26" t="s">
        <v>224</v>
      </c>
      <c r="B118" s="26" t="s">
        <v>225</v>
      </c>
      <c r="C118" s="74">
        <v>1</v>
      </c>
      <c r="D118" s="28">
        <v>5000</v>
      </c>
      <c r="E118" s="28">
        <f t="shared" si="4"/>
        <v>5000</v>
      </c>
      <c r="F118" s="68"/>
      <c r="G118" s="68"/>
      <c r="H118" s="96">
        <f t="shared" si="3"/>
        <v>0</v>
      </c>
      <c r="I118" s="36"/>
      <c r="J118" s="36"/>
    </row>
    <row r="119" spans="1:10" x14ac:dyDescent="0.25">
      <c r="A119" s="26" t="s">
        <v>226</v>
      </c>
      <c r="B119" s="26" t="s">
        <v>227</v>
      </c>
      <c r="C119" s="74">
        <v>5</v>
      </c>
      <c r="D119" s="28">
        <v>5000</v>
      </c>
      <c r="E119" s="28">
        <f t="shared" si="4"/>
        <v>25000</v>
      </c>
      <c r="F119" s="68"/>
      <c r="G119" s="68"/>
      <c r="H119" s="96">
        <f t="shared" si="3"/>
        <v>0</v>
      </c>
      <c r="I119" s="36"/>
      <c r="J119" s="36"/>
    </row>
    <row r="120" spans="1:10" x14ac:dyDescent="0.25">
      <c r="A120" s="26" t="s">
        <v>228</v>
      </c>
      <c r="B120" s="26" t="s">
        <v>229</v>
      </c>
      <c r="C120" s="74">
        <v>5</v>
      </c>
      <c r="D120" s="28">
        <v>6000</v>
      </c>
      <c r="E120" s="28">
        <f t="shared" si="4"/>
        <v>30000</v>
      </c>
      <c r="F120" s="68"/>
      <c r="G120" s="68"/>
      <c r="H120" s="96">
        <f t="shared" si="3"/>
        <v>0</v>
      </c>
      <c r="I120" s="36"/>
      <c r="J120" s="36"/>
    </row>
    <row r="121" spans="1:10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96">
        <f t="shared" si="3"/>
        <v>0</v>
      </c>
      <c r="I121" s="36"/>
      <c r="J121" s="36"/>
    </row>
    <row r="122" spans="1:10" x14ac:dyDescent="0.25">
      <c r="A122" s="26" t="s">
        <v>232</v>
      </c>
      <c r="B122" s="26" t="s">
        <v>233</v>
      </c>
      <c r="C122" s="74">
        <v>0</v>
      </c>
      <c r="D122" s="28">
        <v>0</v>
      </c>
      <c r="E122" s="28">
        <f t="shared" si="4"/>
        <v>0</v>
      </c>
      <c r="F122" s="68"/>
      <c r="G122" s="68"/>
      <c r="H122" s="96">
        <f t="shared" si="3"/>
        <v>0</v>
      </c>
      <c r="I122" s="36"/>
      <c r="J122" s="36"/>
    </row>
    <row r="123" spans="1:10" x14ac:dyDescent="0.25">
      <c r="A123" s="26" t="s">
        <v>234</v>
      </c>
      <c r="B123" s="26" t="s">
        <v>235</v>
      </c>
      <c r="C123" s="74">
        <v>1</v>
      </c>
      <c r="D123" s="28">
        <v>1000</v>
      </c>
      <c r="E123" s="28">
        <f t="shared" si="4"/>
        <v>1000</v>
      </c>
      <c r="F123" s="68"/>
      <c r="G123" s="68"/>
      <c r="H123" s="96">
        <f t="shared" si="3"/>
        <v>0</v>
      </c>
      <c r="I123" s="36"/>
      <c r="J123" s="36"/>
    </row>
    <row r="124" spans="1:10" x14ac:dyDescent="0.25">
      <c r="A124" s="26" t="s">
        <v>236</v>
      </c>
      <c r="B124" s="26" t="s">
        <v>237</v>
      </c>
      <c r="C124" s="74">
        <v>1</v>
      </c>
      <c r="D124" s="28">
        <v>7000</v>
      </c>
      <c r="E124" s="28">
        <f t="shared" si="4"/>
        <v>7000</v>
      </c>
      <c r="F124" s="68"/>
      <c r="G124" s="68"/>
      <c r="H124" s="96">
        <f t="shared" si="3"/>
        <v>0</v>
      </c>
      <c r="I124" s="36"/>
      <c r="J124" s="36"/>
    </row>
    <row r="125" spans="1:10" x14ac:dyDescent="0.25">
      <c r="A125" s="26" t="s">
        <v>238</v>
      </c>
      <c r="B125" s="26" t="s">
        <v>239</v>
      </c>
      <c r="C125" s="74">
        <v>1</v>
      </c>
      <c r="D125" s="28">
        <v>5000</v>
      </c>
      <c r="E125" s="28">
        <f t="shared" si="4"/>
        <v>5000</v>
      </c>
      <c r="F125" s="68"/>
      <c r="G125" s="68"/>
      <c r="H125" s="96">
        <f t="shared" si="3"/>
        <v>0</v>
      </c>
      <c r="I125" s="36"/>
      <c r="J125" s="36"/>
    </row>
    <row r="126" spans="1:10" x14ac:dyDescent="0.25">
      <c r="A126" s="26" t="s">
        <v>240</v>
      </c>
      <c r="B126" s="26" t="s">
        <v>241</v>
      </c>
      <c r="C126" s="74">
        <v>5</v>
      </c>
      <c r="D126" s="28">
        <v>4000</v>
      </c>
      <c r="E126" s="28">
        <f t="shared" si="4"/>
        <v>20000</v>
      </c>
      <c r="F126" s="68"/>
      <c r="G126" s="68"/>
      <c r="H126" s="96">
        <f t="shared" si="3"/>
        <v>0</v>
      </c>
      <c r="I126" s="36"/>
      <c r="J126" s="36"/>
    </row>
    <row r="127" spans="1:10" x14ac:dyDescent="0.25">
      <c r="A127" s="26" t="s">
        <v>242</v>
      </c>
      <c r="B127" s="26" t="s">
        <v>243</v>
      </c>
      <c r="C127" s="74">
        <v>5</v>
      </c>
      <c r="D127" s="28">
        <v>1000</v>
      </c>
      <c r="E127" s="28">
        <f t="shared" si="4"/>
        <v>5000</v>
      </c>
      <c r="F127" s="68"/>
      <c r="G127" s="68"/>
      <c r="H127" s="96">
        <f t="shared" si="3"/>
        <v>0</v>
      </c>
      <c r="I127" s="36"/>
      <c r="J127" s="36"/>
    </row>
    <row r="128" spans="1:10" x14ac:dyDescent="0.25">
      <c r="A128" s="26" t="s">
        <v>244</v>
      </c>
      <c r="B128" s="26" t="s">
        <v>245</v>
      </c>
      <c r="C128" s="74">
        <v>0</v>
      </c>
      <c r="D128" s="28">
        <v>0</v>
      </c>
      <c r="E128" s="28">
        <f t="shared" si="4"/>
        <v>0</v>
      </c>
      <c r="F128" s="68"/>
      <c r="G128" s="68"/>
      <c r="H128" s="96">
        <f t="shared" si="3"/>
        <v>0</v>
      </c>
      <c r="I128" s="36"/>
      <c r="J128" s="36"/>
    </row>
    <row r="129" spans="1:10" x14ac:dyDescent="0.25">
      <c r="A129" s="26" t="s">
        <v>246</v>
      </c>
      <c r="B129" s="26" t="s">
        <v>247</v>
      </c>
      <c r="C129" s="74">
        <v>7</v>
      </c>
      <c r="D129" s="28">
        <v>3000</v>
      </c>
      <c r="E129" s="28">
        <f t="shared" si="4"/>
        <v>21000</v>
      </c>
      <c r="F129" s="68"/>
      <c r="G129" s="68"/>
      <c r="H129" s="96">
        <f t="shared" si="3"/>
        <v>0</v>
      </c>
      <c r="I129" s="36"/>
      <c r="J129" s="36"/>
    </row>
    <row r="130" spans="1:10" x14ac:dyDescent="0.25">
      <c r="A130" s="26" t="s">
        <v>248</v>
      </c>
      <c r="B130" s="26" t="s">
        <v>249</v>
      </c>
      <c r="C130" s="74">
        <v>2</v>
      </c>
      <c r="D130" s="28">
        <v>2000</v>
      </c>
      <c r="E130" s="28">
        <f t="shared" si="4"/>
        <v>4000</v>
      </c>
      <c r="F130" s="68"/>
      <c r="G130" s="68"/>
      <c r="H130" s="96">
        <f t="shared" si="3"/>
        <v>0</v>
      </c>
      <c r="I130" s="36"/>
      <c r="J130" s="36"/>
    </row>
    <row r="131" spans="1:10" x14ac:dyDescent="0.25">
      <c r="A131" s="26" t="s">
        <v>250</v>
      </c>
      <c r="B131" s="26" t="s">
        <v>251</v>
      </c>
      <c r="C131" s="74">
        <v>0</v>
      </c>
      <c r="D131" s="28">
        <v>0</v>
      </c>
      <c r="E131" s="28">
        <f t="shared" si="4"/>
        <v>0</v>
      </c>
      <c r="F131" s="68"/>
      <c r="G131" s="68"/>
      <c r="H131" s="96">
        <f t="shared" si="3"/>
        <v>0</v>
      </c>
      <c r="I131" s="36"/>
      <c r="J131" s="36"/>
    </row>
    <row r="132" spans="1:10" x14ac:dyDescent="0.25">
      <c r="A132" s="26" t="s">
        <v>252</v>
      </c>
      <c r="B132" s="26" t="s">
        <v>253</v>
      </c>
      <c r="C132" s="74">
        <v>0</v>
      </c>
      <c r="D132" s="28">
        <v>0</v>
      </c>
      <c r="E132" s="28">
        <f t="shared" si="4"/>
        <v>0</v>
      </c>
      <c r="F132" s="68"/>
      <c r="G132" s="68"/>
      <c r="H132" s="96">
        <f t="shared" si="3"/>
        <v>0</v>
      </c>
      <c r="I132" s="36"/>
      <c r="J132" s="36"/>
    </row>
    <row r="133" spans="1:10" x14ac:dyDescent="0.25">
      <c r="A133" s="26" t="s">
        <v>254</v>
      </c>
      <c r="B133" s="26" t="s">
        <v>81</v>
      </c>
      <c r="C133" s="75"/>
      <c r="D133" s="44"/>
      <c r="E133" s="28">
        <f t="shared" si="4"/>
        <v>0</v>
      </c>
      <c r="F133" s="68"/>
      <c r="G133" s="68"/>
      <c r="H133" s="96">
        <f t="shared" si="3"/>
        <v>0</v>
      </c>
      <c r="I133" s="36"/>
      <c r="J133" s="36"/>
    </row>
    <row r="134" spans="1:10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69</v>
      </c>
      <c r="D134" s="37"/>
      <c r="E134" s="78">
        <f>E135+E136+E137+E138+E139+E140+E141+E142+E143+E144+E145+E146+E147+E148+E149+E150+E151</f>
        <v>356500</v>
      </c>
      <c r="F134" s="68"/>
      <c r="G134" s="68"/>
      <c r="H134" s="96">
        <f t="shared" si="3"/>
        <v>0</v>
      </c>
      <c r="I134" s="36"/>
      <c r="J134" s="36"/>
    </row>
    <row r="135" spans="1:10" x14ac:dyDescent="0.25">
      <c r="A135" s="26" t="s">
        <v>257</v>
      </c>
      <c r="B135" s="26" t="s">
        <v>258</v>
      </c>
      <c r="C135" s="74">
        <v>0</v>
      </c>
      <c r="D135" s="28">
        <v>0</v>
      </c>
      <c r="E135" s="28">
        <f t="shared" si="4"/>
        <v>0</v>
      </c>
      <c r="F135" s="68"/>
      <c r="G135" s="68"/>
      <c r="H135" s="96">
        <f t="shared" si="3"/>
        <v>0</v>
      </c>
      <c r="I135" s="36"/>
      <c r="J135" s="36"/>
    </row>
    <row r="136" spans="1:10" x14ac:dyDescent="0.25">
      <c r="A136" s="26" t="s">
        <v>259</v>
      </c>
      <c r="B136" s="26" t="s">
        <v>260</v>
      </c>
      <c r="C136" s="74">
        <v>5</v>
      </c>
      <c r="D136" s="28">
        <v>8000</v>
      </c>
      <c r="E136" s="28">
        <f t="shared" si="4"/>
        <v>40000</v>
      </c>
      <c r="F136" s="68">
        <v>2</v>
      </c>
      <c r="G136" s="68">
        <f>6206+7379</f>
        <v>13585</v>
      </c>
      <c r="H136" s="199">
        <f>G136</f>
        <v>13585</v>
      </c>
      <c r="I136" s="36"/>
      <c r="J136" s="36"/>
    </row>
    <row r="137" spans="1:10" x14ac:dyDescent="0.25">
      <c r="A137" s="26" t="s">
        <v>261</v>
      </c>
      <c r="B137" s="26" t="s">
        <v>262</v>
      </c>
      <c r="C137" s="74">
        <v>1</v>
      </c>
      <c r="D137" s="28">
        <v>10000</v>
      </c>
      <c r="E137" s="28">
        <f t="shared" si="4"/>
        <v>10000</v>
      </c>
      <c r="F137" s="68"/>
      <c r="G137" s="68"/>
      <c r="H137" s="96">
        <f t="shared" si="3"/>
        <v>0</v>
      </c>
      <c r="I137" s="36"/>
      <c r="J137" s="36"/>
    </row>
    <row r="138" spans="1:10" ht="31.5" x14ac:dyDescent="0.25">
      <c r="A138" s="26" t="s">
        <v>263</v>
      </c>
      <c r="B138" s="26" t="s">
        <v>264</v>
      </c>
      <c r="C138" s="74">
        <v>1</v>
      </c>
      <c r="D138" s="28">
        <v>5000</v>
      </c>
      <c r="E138" s="28">
        <f t="shared" si="4"/>
        <v>5000</v>
      </c>
      <c r="F138" s="68"/>
      <c r="G138" s="68"/>
      <c r="H138" s="96">
        <f t="shared" ref="H138:H188" si="5">F138*G138</f>
        <v>0</v>
      </c>
      <c r="I138" s="36"/>
      <c r="J138" s="36"/>
    </row>
    <row r="139" spans="1:10" x14ac:dyDescent="0.25">
      <c r="A139" s="26" t="s">
        <v>265</v>
      </c>
      <c r="B139" s="26" t="s">
        <v>266</v>
      </c>
      <c r="C139" s="74">
        <v>10</v>
      </c>
      <c r="D139" s="28">
        <v>2000</v>
      </c>
      <c r="E139" s="28">
        <f t="shared" ref="E139:E188" si="6">C139*D139</f>
        <v>20000</v>
      </c>
      <c r="F139" s="68"/>
      <c r="G139" s="68"/>
      <c r="H139" s="96">
        <f t="shared" si="5"/>
        <v>0</v>
      </c>
      <c r="I139" s="36"/>
      <c r="J139" s="36"/>
    </row>
    <row r="140" spans="1:10" x14ac:dyDescent="0.25">
      <c r="A140" s="26" t="s">
        <v>267</v>
      </c>
      <c r="B140" s="26" t="s">
        <v>268</v>
      </c>
      <c r="C140" s="74">
        <v>10</v>
      </c>
      <c r="D140" s="28">
        <v>4000</v>
      </c>
      <c r="E140" s="28">
        <f t="shared" si="6"/>
        <v>40000</v>
      </c>
      <c r="F140" s="68"/>
      <c r="G140" s="68"/>
      <c r="H140" s="96">
        <f t="shared" si="5"/>
        <v>0</v>
      </c>
      <c r="I140" s="36"/>
      <c r="J140" s="36"/>
    </row>
    <row r="141" spans="1:10" x14ac:dyDescent="0.25">
      <c r="A141" s="26" t="s">
        <v>269</v>
      </c>
      <c r="B141" s="26" t="s">
        <v>270</v>
      </c>
      <c r="C141" s="74">
        <v>0</v>
      </c>
      <c r="D141" s="28">
        <v>0</v>
      </c>
      <c r="E141" s="28">
        <f t="shared" si="6"/>
        <v>0</v>
      </c>
      <c r="F141" s="68"/>
      <c r="G141" s="68"/>
      <c r="H141" s="96">
        <f t="shared" si="5"/>
        <v>0</v>
      </c>
      <c r="I141" s="36"/>
      <c r="J141" s="36"/>
    </row>
    <row r="142" spans="1:10" x14ac:dyDescent="0.25">
      <c r="A142" s="26" t="s">
        <v>271</v>
      </c>
      <c r="B142" s="26" t="s">
        <v>272</v>
      </c>
      <c r="C142" s="74">
        <v>4</v>
      </c>
      <c r="D142" s="28">
        <v>500</v>
      </c>
      <c r="E142" s="28">
        <f t="shared" si="6"/>
        <v>2000</v>
      </c>
      <c r="F142" s="68"/>
      <c r="G142" s="68"/>
      <c r="H142" s="96">
        <f t="shared" si="5"/>
        <v>0</v>
      </c>
      <c r="I142" s="36"/>
      <c r="J142" s="36"/>
    </row>
    <row r="143" spans="1:10" x14ac:dyDescent="0.25">
      <c r="A143" s="26" t="s">
        <v>273</v>
      </c>
      <c r="B143" s="26" t="s">
        <v>274</v>
      </c>
      <c r="C143" s="74">
        <v>0</v>
      </c>
      <c r="D143" s="28">
        <v>0</v>
      </c>
      <c r="E143" s="28">
        <f t="shared" si="6"/>
        <v>0</v>
      </c>
      <c r="F143" s="68"/>
      <c r="G143" s="68"/>
      <c r="H143" s="96">
        <f t="shared" si="5"/>
        <v>0</v>
      </c>
      <c r="I143" s="36"/>
      <c r="J143" s="36"/>
    </row>
    <row r="144" spans="1:10" x14ac:dyDescent="0.25">
      <c r="A144" s="26" t="s">
        <v>275</v>
      </c>
      <c r="B144" s="26" t="s">
        <v>276</v>
      </c>
      <c r="C144" s="74">
        <v>5</v>
      </c>
      <c r="D144" s="28">
        <v>500</v>
      </c>
      <c r="E144" s="28">
        <f t="shared" si="6"/>
        <v>2500</v>
      </c>
      <c r="F144" s="68"/>
      <c r="G144" s="68"/>
      <c r="H144" s="96">
        <f t="shared" si="5"/>
        <v>0</v>
      </c>
      <c r="I144" s="36"/>
      <c r="J144" s="36"/>
    </row>
    <row r="145" spans="1:10" x14ac:dyDescent="0.25">
      <c r="A145" s="26" t="s">
        <v>277</v>
      </c>
      <c r="B145" s="26" t="s">
        <v>278</v>
      </c>
      <c r="C145" s="74">
        <v>5</v>
      </c>
      <c r="D145" s="28">
        <v>3000</v>
      </c>
      <c r="E145" s="28">
        <f t="shared" si="6"/>
        <v>15000</v>
      </c>
      <c r="F145" s="68"/>
      <c r="G145" s="68"/>
      <c r="H145" s="96">
        <f t="shared" si="5"/>
        <v>0</v>
      </c>
      <c r="I145" s="36"/>
      <c r="J145" s="36"/>
    </row>
    <row r="146" spans="1:10" x14ac:dyDescent="0.25">
      <c r="A146" s="26" t="s">
        <v>279</v>
      </c>
      <c r="B146" s="26" t="s">
        <v>280</v>
      </c>
      <c r="C146" s="74">
        <v>8</v>
      </c>
      <c r="D146" s="28">
        <v>500</v>
      </c>
      <c r="E146" s="28">
        <f t="shared" si="6"/>
        <v>4000</v>
      </c>
      <c r="F146" s="68"/>
      <c r="G146" s="68"/>
      <c r="H146" s="96">
        <f t="shared" si="5"/>
        <v>0</v>
      </c>
      <c r="I146" s="36"/>
      <c r="J146" s="36"/>
    </row>
    <row r="147" spans="1:10" x14ac:dyDescent="0.25">
      <c r="A147" s="26" t="s">
        <v>281</v>
      </c>
      <c r="B147" s="26" t="s">
        <v>282</v>
      </c>
      <c r="C147" s="74">
        <v>8</v>
      </c>
      <c r="D147" s="28">
        <v>2000</v>
      </c>
      <c r="E147" s="28">
        <f t="shared" si="6"/>
        <v>16000</v>
      </c>
      <c r="F147" s="68">
        <v>5</v>
      </c>
      <c r="G147" s="68">
        <v>497</v>
      </c>
      <c r="H147" s="199">
        <f t="shared" si="5"/>
        <v>2485</v>
      </c>
      <c r="I147" s="36"/>
      <c r="J147" s="36"/>
    </row>
    <row r="148" spans="1:10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>
        <v>1</v>
      </c>
      <c r="G148" s="68">
        <v>45225</v>
      </c>
      <c r="H148" s="199">
        <f t="shared" si="5"/>
        <v>45225</v>
      </c>
      <c r="I148" s="36"/>
      <c r="J148" s="36"/>
    </row>
    <row r="149" spans="1:10" x14ac:dyDescent="0.25">
      <c r="A149" s="26" t="s">
        <v>285</v>
      </c>
      <c r="B149" s="26" t="s">
        <v>286</v>
      </c>
      <c r="C149" s="74">
        <v>1</v>
      </c>
      <c r="D149" s="28">
        <v>7000</v>
      </c>
      <c r="E149" s="28">
        <f t="shared" si="6"/>
        <v>7000</v>
      </c>
      <c r="F149" s="68">
        <v>1</v>
      </c>
      <c r="G149" s="68">
        <v>11020</v>
      </c>
      <c r="H149" s="199">
        <f t="shared" si="5"/>
        <v>11020</v>
      </c>
      <c r="I149" s="36"/>
      <c r="J149" s="36"/>
    </row>
    <row r="150" spans="1:10" ht="31.5" x14ac:dyDescent="0.25">
      <c r="A150" s="26" t="s">
        <v>287</v>
      </c>
      <c r="B150" s="26" t="s">
        <v>288</v>
      </c>
      <c r="C150" s="74">
        <v>7</v>
      </c>
      <c r="D150" s="28">
        <v>5000</v>
      </c>
      <c r="E150" s="28">
        <f t="shared" si="6"/>
        <v>35000</v>
      </c>
      <c r="F150" s="68"/>
      <c r="G150" s="68"/>
      <c r="H150" s="96">
        <f t="shared" si="5"/>
        <v>0</v>
      </c>
      <c r="I150" s="36"/>
      <c r="J150" s="36"/>
    </row>
    <row r="151" spans="1:10" x14ac:dyDescent="0.25">
      <c r="A151" s="26" t="s">
        <v>289</v>
      </c>
      <c r="B151" s="26" t="s">
        <v>81</v>
      </c>
      <c r="C151" s="74"/>
      <c r="D151" s="28"/>
      <c r="E151" s="28">
        <f t="shared" si="6"/>
        <v>0</v>
      </c>
      <c r="F151" s="68"/>
      <c r="G151" s="68"/>
      <c r="H151" s="96">
        <f t="shared" si="5"/>
        <v>0</v>
      </c>
      <c r="I151" s="36"/>
      <c r="J151" s="36"/>
    </row>
    <row r="152" spans="1:10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271</v>
      </c>
      <c r="D152" s="37"/>
      <c r="E152" s="78">
        <f>E153+E154+E155+E156+E157+E158+E159+E160+E161+E162+E163+E164+E165+E166+E167+E168+E169+E170+E171+E172+E173+E174+E175</f>
        <v>2490000</v>
      </c>
      <c r="F152" s="68"/>
      <c r="G152" s="68"/>
      <c r="H152" s="96">
        <f t="shared" si="5"/>
        <v>0</v>
      </c>
      <c r="I152" s="44"/>
      <c r="J152" s="36"/>
    </row>
    <row r="153" spans="1:10" x14ac:dyDescent="0.25">
      <c r="A153" s="26" t="s">
        <v>292</v>
      </c>
      <c r="B153" s="26" t="s">
        <v>293</v>
      </c>
      <c r="C153" s="75"/>
      <c r="D153" s="44"/>
      <c r="E153" s="28">
        <f t="shared" si="6"/>
        <v>0</v>
      </c>
      <c r="F153" s="68"/>
      <c r="G153" s="68"/>
      <c r="H153" s="96">
        <f t="shared" si="5"/>
        <v>0</v>
      </c>
      <c r="I153" s="36"/>
      <c r="J153" s="36"/>
    </row>
    <row r="154" spans="1:10" x14ac:dyDescent="0.25">
      <c r="A154" s="26" t="s">
        <v>294</v>
      </c>
      <c r="B154" s="26" t="s">
        <v>295</v>
      </c>
      <c r="C154" s="74">
        <v>0</v>
      </c>
      <c r="D154" s="28">
        <v>0</v>
      </c>
      <c r="E154" s="28">
        <f t="shared" si="6"/>
        <v>0</v>
      </c>
      <c r="F154" s="68"/>
      <c r="G154" s="68"/>
      <c r="H154" s="96">
        <f t="shared" si="5"/>
        <v>0</v>
      </c>
      <c r="I154" s="36"/>
      <c r="J154" s="36"/>
    </row>
    <row r="155" spans="1:10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8"/>
      <c r="G155" s="68"/>
      <c r="H155" s="96">
        <f t="shared" si="5"/>
        <v>0</v>
      </c>
      <c r="I155" s="36"/>
      <c r="J155" s="36"/>
    </row>
    <row r="156" spans="1:10" ht="31.5" x14ac:dyDescent="0.25">
      <c r="A156" s="26" t="s">
        <v>298</v>
      </c>
      <c r="B156" s="26" t="s">
        <v>299</v>
      </c>
      <c r="C156" s="74">
        <v>10</v>
      </c>
      <c r="D156" s="28">
        <v>4000</v>
      </c>
      <c r="E156" s="28">
        <f t="shared" si="6"/>
        <v>40000</v>
      </c>
      <c r="F156" s="68">
        <v>14</v>
      </c>
      <c r="G156" s="68">
        <v>2073</v>
      </c>
      <c r="H156" s="199">
        <f t="shared" si="5"/>
        <v>29022</v>
      </c>
      <c r="I156" s="36"/>
      <c r="J156" s="36"/>
    </row>
    <row r="157" spans="1:10" x14ac:dyDescent="0.25">
      <c r="A157" s="26" t="s">
        <v>300</v>
      </c>
      <c r="B157" s="26" t="s">
        <v>301</v>
      </c>
      <c r="C157" s="74">
        <v>5</v>
      </c>
      <c r="D157" s="28">
        <v>50000</v>
      </c>
      <c r="E157" s="28">
        <f t="shared" si="6"/>
        <v>250000</v>
      </c>
      <c r="F157" s="68"/>
      <c r="G157" s="68"/>
      <c r="H157" s="96">
        <f t="shared" si="5"/>
        <v>0</v>
      </c>
      <c r="I157" s="36"/>
      <c r="J157" s="36"/>
    </row>
    <row r="158" spans="1:10" x14ac:dyDescent="0.25">
      <c r="A158" s="26" t="s">
        <v>302</v>
      </c>
      <c r="B158" s="26" t="s">
        <v>303</v>
      </c>
      <c r="C158" s="74">
        <v>0</v>
      </c>
      <c r="D158" s="28">
        <v>0</v>
      </c>
      <c r="E158" s="28">
        <f t="shared" si="6"/>
        <v>0</v>
      </c>
      <c r="F158" s="68"/>
      <c r="G158" s="68"/>
      <c r="H158" s="96">
        <f t="shared" si="5"/>
        <v>0</v>
      </c>
      <c r="I158" s="36"/>
      <c r="J158" s="36"/>
    </row>
    <row r="159" spans="1:10" ht="31.5" x14ac:dyDescent="0.25">
      <c r="A159" s="26" t="s">
        <v>304</v>
      </c>
      <c r="B159" s="26" t="s">
        <v>305</v>
      </c>
      <c r="C159" s="74">
        <v>0</v>
      </c>
      <c r="D159" s="28">
        <v>0</v>
      </c>
      <c r="E159" s="28">
        <f t="shared" si="6"/>
        <v>0</v>
      </c>
      <c r="F159" s="68"/>
      <c r="G159" s="68"/>
      <c r="H159" s="96">
        <f t="shared" si="5"/>
        <v>0</v>
      </c>
      <c r="I159" s="36"/>
      <c r="J159" s="36"/>
    </row>
    <row r="160" spans="1:10" x14ac:dyDescent="0.25">
      <c r="A160" s="26" t="s">
        <v>306</v>
      </c>
      <c r="B160" s="26" t="s">
        <v>389</v>
      </c>
      <c r="C160" s="74">
        <v>0</v>
      </c>
      <c r="D160" s="28">
        <v>0</v>
      </c>
      <c r="E160" s="28">
        <f t="shared" si="6"/>
        <v>0</v>
      </c>
      <c r="F160" s="68">
        <v>1</v>
      </c>
      <c r="G160" s="68">
        <v>144809</v>
      </c>
      <c r="H160" s="199">
        <f t="shared" si="5"/>
        <v>144809</v>
      </c>
      <c r="I160" s="36"/>
      <c r="J160" s="36"/>
    </row>
    <row r="161" spans="1:10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8"/>
      <c r="G161" s="68"/>
      <c r="H161" s="96">
        <f t="shared" si="5"/>
        <v>0</v>
      </c>
      <c r="I161" s="36"/>
      <c r="J161" s="36"/>
    </row>
    <row r="162" spans="1:10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96">
        <f t="shared" si="5"/>
        <v>0</v>
      </c>
      <c r="I162" s="36"/>
      <c r="J162" s="36"/>
    </row>
    <row r="163" spans="1:10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96">
        <f t="shared" si="5"/>
        <v>0</v>
      </c>
      <c r="I163" s="36"/>
      <c r="J163" s="36"/>
    </row>
    <row r="164" spans="1:10" x14ac:dyDescent="0.25">
      <c r="A164" s="26" t="s">
        <v>314</v>
      </c>
      <c r="B164" s="26" t="s">
        <v>315</v>
      </c>
      <c r="C164" s="74">
        <v>0</v>
      </c>
      <c r="D164" s="28">
        <v>0</v>
      </c>
      <c r="E164" s="28">
        <f t="shared" si="6"/>
        <v>0</v>
      </c>
      <c r="F164" s="68"/>
      <c r="G164" s="68"/>
      <c r="H164" s="96">
        <f t="shared" si="5"/>
        <v>0</v>
      </c>
      <c r="I164" s="36"/>
      <c r="J164" s="36"/>
    </row>
    <row r="165" spans="1:10" ht="31.5" x14ac:dyDescent="0.25">
      <c r="A165" s="26" t="s">
        <v>316</v>
      </c>
      <c r="B165" s="26" t="s">
        <v>317</v>
      </c>
      <c r="C165" s="74">
        <v>0</v>
      </c>
      <c r="D165" s="28">
        <v>0</v>
      </c>
      <c r="E165" s="28">
        <f t="shared" si="6"/>
        <v>0</v>
      </c>
      <c r="F165" s="68"/>
      <c r="G165" s="68"/>
      <c r="H165" s="96">
        <f t="shared" si="5"/>
        <v>0</v>
      </c>
      <c r="I165" s="36"/>
      <c r="J165" s="36"/>
    </row>
    <row r="166" spans="1:10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28">
        <f t="shared" si="6"/>
        <v>480000</v>
      </c>
      <c r="F166" s="68"/>
      <c r="G166" s="68"/>
      <c r="H166" s="96">
        <f t="shared" si="5"/>
        <v>0</v>
      </c>
      <c r="I166" s="36"/>
      <c r="J166" s="36"/>
    </row>
    <row r="167" spans="1:10" x14ac:dyDescent="0.25">
      <c r="A167" s="26" t="s">
        <v>318</v>
      </c>
      <c r="B167" s="26" t="s">
        <v>319</v>
      </c>
      <c r="C167" s="74">
        <v>0</v>
      </c>
      <c r="D167" s="28">
        <v>0</v>
      </c>
      <c r="E167" s="28">
        <f t="shared" si="6"/>
        <v>0</v>
      </c>
      <c r="F167" s="68"/>
      <c r="G167" s="68"/>
      <c r="H167" s="96">
        <f t="shared" si="5"/>
        <v>0</v>
      </c>
      <c r="I167" s="36"/>
      <c r="J167" s="36"/>
    </row>
    <row r="168" spans="1:10" x14ac:dyDescent="0.25">
      <c r="A168" s="26" t="s">
        <v>320</v>
      </c>
      <c r="B168" s="26" t="s">
        <v>321</v>
      </c>
      <c r="C168" s="74">
        <v>0</v>
      </c>
      <c r="D168" s="28">
        <v>0</v>
      </c>
      <c r="E168" s="28">
        <f t="shared" si="6"/>
        <v>0</v>
      </c>
      <c r="F168" s="68"/>
      <c r="G168" s="68"/>
      <c r="H168" s="96">
        <f t="shared" si="5"/>
        <v>0</v>
      </c>
      <c r="I168" s="36"/>
      <c r="J168" s="36"/>
    </row>
    <row r="169" spans="1:10" x14ac:dyDescent="0.25">
      <c r="A169" s="26" t="s">
        <v>322</v>
      </c>
      <c r="B169" s="26" t="s">
        <v>323</v>
      </c>
      <c r="C169" s="74">
        <v>0</v>
      </c>
      <c r="D169" s="28">
        <v>0</v>
      </c>
      <c r="E169" s="28">
        <f t="shared" si="6"/>
        <v>0</v>
      </c>
      <c r="F169" s="68"/>
      <c r="G169" s="68"/>
      <c r="H169" s="96">
        <f t="shared" si="5"/>
        <v>0</v>
      </c>
      <c r="I169" s="36"/>
      <c r="J169" s="36"/>
    </row>
    <row r="170" spans="1:10" x14ac:dyDescent="0.25">
      <c r="A170" s="26" t="s">
        <v>324</v>
      </c>
      <c r="B170" s="26" t="s">
        <v>390</v>
      </c>
      <c r="C170" s="74">
        <v>0</v>
      </c>
      <c r="D170" s="28">
        <v>0</v>
      </c>
      <c r="E170" s="28">
        <f t="shared" si="6"/>
        <v>0</v>
      </c>
      <c r="F170" s="68"/>
      <c r="G170" s="68"/>
      <c r="H170" s="96">
        <f t="shared" si="5"/>
        <v>0</v>
      </c>
      <c r="I170" s="36"/>
      <c r="J170" s="36"/>
    </row>
    <row r="171" spans="1:10" ht="31.5" x14ac:dyDescent="0.25">
      <c r="A171" s="26" t="s">
        <v>325</v>
      </c>
      <c r="B171" s="26" t="s">
        <v>326</v>
      </c>
      <c r="C171" s="75"/>
      <c r="D171" s="44"/>
      <c r="E171" s="28">
        <f t="shared" si="6"/>
        <v>0</v>
      </c>
      <c r="F171" s="68"/>
      <c r="G171" s="68"/>
      <c r="H171" s="96">
        <f t="shared" si="5"/>
        <v>0</v>
      </c>
      <c r="I171" s="36"/>
      <c r="J171" s="36"/>
    </row>
    <row r="172" spans="1:10" x14ac:dyDescent="0.25">
      <c r="A172" s="26" t="s">
        <v>327</v>
      </c>
      <c r="B172" s="26" t="s">
        <v>293</v>
      </c>
      <c r="C172" s="74"/>
      <c r="D172" s="28"/>
      <c r="E172" s="28">
        <f t="shared" si="6"/>
        <v>0</v>
      </c>
      <c r="F172" s="68"/>
      <c r="G172" s="68"/>
      <c r="H172" s="96">
        <f t="shared" si="5"/>
        <v>0</v>
      </c>
      <c r="I172" s="36"/>
      <c r="J172" s="36"/>
    </row>
    <row r="173" spans="1:10" x14ac:dyDescent="0.25">
      <c r="A173" s="26" t="s">
        <v>328</v>
      </c>
      <c r="B173" s="26" t="s">
        <v>295</v>
      </c>
      <c r="C173" s="74">
        <v>0</v>
      </c>
      <c r="D173" s="28">
        <v>0</v>
      </c>
      <c r="E173" s="28">
        <f t="shared" si="6"/>
        <v>0</v>
      </c>
      <c r="F173" s="68"/>
      <c r="G173" s="68"/>
      <c r="H173" s="96">
        <f t="shared" si="5"/>
        <v>0</v>
      </c>
      <c r="I173" s="36"/>
      <c r="J173" s="36"/>
    </row>
    <row r="174" spans="1:10" x14ac:dyDescent="0.25">
      <c r="A174" s="26" t="s">
        <v>329</v>
      </c>
      <c r="B174" s="26" t="s">
        <v>297</v>
      </c>
      <c r="C174" s="74">
        <v>100</v>
      </c>
      <c r="D174" s="28">
        <v>4000</v>
      </c>
      <c r="E174" s="28">
        <f t="shared" si="6"/>
        <v>400000</v>
      </c>
      <c r="F174" s="68"/>
      <c r="G174" s="68"/>
      <c r="H174" s="96">
        <f t="shared" si="5"/>
        <v>0</v>
      </c>
      <c r="I174" s="36"/>
      <c r="J174" s="36"/>
    </row>
    <row r="175" spans="1:10" ht="31.5" x14ac:dyDescent="0.25">
      <c r="A175" s="26" t="s">
        <v>330</v>
      </c>
      <c r="B175" s="26" t="s">
        <v>299</v>
      </c>
      <c r="C175" s="74">
        <v>100</v>
      </c>
      <c r="D175" s="28">
        <v>4000</v>
      </c>
      <c r="E175" s="28">
        <f t="shared" si="6"/>
        <v>400000</v>
      </c>
      <c r="F175" s="68"/>
      <c r="G175" s="68"/>
      <c r="H175" s="96">
        <f t="shared" si="5"/>
        <v>0</v>
      </c>
      <c r="I175" s="36"/>
      <c r="J175" s="36"/>
    </row>
    <row r="176" spans="1:10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  <c r="I176" s="36"/>
      <c r="J176" s="36"/>
    </row>
    <row r="177" spans="1:10" x14ac:dyDescent="0.25">
      <c r="A177" s="26" t="s">
        <v>333</v>
      </c>
      <c r="B177" s="26" t="s">
        <v>334</v>
      </c>
      <c r="C177" s="74">
        <v>0</v>
      </c>
      <c r="D177" s="28">
        <v>0</v>
      </c>
      <c r="E177" s="28">
        <f t="shared" si="6"/>
        <v>0</v>
      </c>
      <c r="F177" s="68"/>
      <c r="G177" s="68"/>
      <c r="H177" s="96">
        <f t="shared" si="5"/>
        <v>0</v>
      </c>
      <c r="I177" s="36"/>
      <c r="J177" s="36"/>
    </row>
    <row r="178" spans="1:10" x14ac:dyDescent="0.25">
      <c r="A178" s="26" t="s">
        <v>335</v>
      </c>
      <c r="B178" s="26" t="s">
        <v>336</v>
      </c>
      <c r="C178" s="74">
        <v>0</v>
      </c>
      <c r="D178" s="28">
        <v>0</v>
      </c>
      <c r="E178" s="28">
        <f t="shared" si="6"/>
        <v>0</v>
      </c>
      <c r="F178" s="68"/>
      <c r="G178" s="68"/>
      <c r="H178" s="96">
        <f t="shared" si="5"/>
        <v>0</v>
      </c>
      <c r="I178" s="36"/>
      <c r="J178" s="36"/>
    </row>
    <row r="179" spans="1:10" x14ac:dyDescent="0.25">
      <c r="A179" s="26" t="s">
        <v>337</v>
      </c>
      <c r="B179" s="26" t="s">
        <v>338</v>
      </c>
      <c r="C179" s="74">
        <v>0</v>
      </c>
      <c r="D179" s="28">
        <v>0</v>
      </c>
      <c r="E179" s="28">
        <f t="shared" si="6"/>
        <v>0</v>
      </c>
      <c r="F179" s="68"/>
      <c r="G179" s="68"/>
      <c r="H179" s="96">
        <f t="shared" si="5"/>
        <v>0</v>
      </c>
      <c r="I179" s="36"/>
      <c r="J179" s="36"/>
    </row>
    <row r="180" spans="1:10" ht="31.5" x14ac:dyDescent="0.25">
      <c r="A180" s="26" t="s">
        <v>339</v>
      </c>
      <c r="B180" s="26" t="s">
        <v>396</v>
      </c>
      <c r="C180" s="74">
        <v>0</v>
      </c>
      <c r="D180" s="28">
        <v>0</v>
      </c>
      <c r="E180" s="28">
        <f t="shared" si="6"/>
        <v>0</v>
      </c>
      <c r="F180" s="68"/>
      <c r="G180" s="68"/>
      <c r="H180" s="96">
        <f t="shared" si="5"/>
        <v>0</v>
      </c>
      <c r="I180" s="36"/>
      <c r="J180" s="36"/>
    </row>
    <row r="181" spans="1:10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96">
        <f t="shared" si="5"/>
        <v>0</v>
      </c>
      <c r="I181" s="36"/>
      <c r="J181" s="36"/>
    </row>
    <row r="182" spans="1:10" x14ac:dyDescent="0.25">
      <c r="A182" s="26" t="s">
        <v>343</v>
      </c>
      <c r="B182" s="26" t="s">
        <v>344</v>
      </c>
      <c r="C182" s="74">
        <v>0</v>
      </c>
      <c r="D182" s="28">
        <v>0</v>
      </c>
      <c r="E182" s="28">
        <f t="shared" si="6"/>
        <v>0</v>
      </c>
      <c r="F182" s="68"/>
      <c r="G182" s="68"/>
      <c r="H182" s="96">
        <f t="shared" si="5"/>
        <v>0</v>
      </c>
      <c r="I182" s="36"/>
      <c r="J182" s="36"/>
    </row>
    <row r="183" spans="1:10" x14ac:dyDescent="0.25">
      <c r="A183" s="26" t="s">
        <v>345</v>
      </c>
      <c r="B183" s="26" t="s">
        <v>346</v>
      </c>
      <c r="C183" s="74">
        <v>0</v>
      </c>
      <c r="D183" s="28">
        <v>0</v>
      </c>
      <c r="E183" s="28">
        <f t="shared" si="6"/>
        <v>0</v>
      </c>
      <c r="F183" s="68"/>
      <c r="G183" s="68"/>
      <c r="H183" s="96">
        <f t="shared" si="5"/>
        <v>0</v>
      </c>
      <c r="I183" s="36"/>
      <c r="J183" s="36"/>
    </row>
    <row r="184" spans="1:10" x14ac:dyDescent="0.25">
      <c r="A184" s="26" t="s">
        <v>347</v>
      </c>
      <c r="B184" s="30" t="s">
        <v>397</v>
      </c>
      <c r="C184" s="75"/>
      <c r="D184" s="44"/>
      <c r="E184" s="28">
        <f t="shared" si="6"/>
        <v>0</v>
      </c>
      <c r="F184" s="68"/>
      <c r="G184" s="68"/>
      <c r="H184" s="96">
        <f t="shared" si="5"/>
        <v>0</v>
      </c>
      <c r="I184" s="44"/>
      <c r="J184" s="173"/>
    </row>
    <row r="185" spans="1:10" x14ac:dyDescent="0.25">
      <c r="A185" s="26" t="s">
        <v>348</v>
      </c>
      <c r="B185" s="26" t="s">
        <v>349</v>
      </c>
      <c r="C185" s="74">
        <v>0</v>
      </c>
      <c r="D185" s="28">
        <v>0</v>
      </c>
      <c r="E185" s="28">
        <f t="shared" si="6"/>
        <v>0</v>
      </c>
      <c r="F185" s="68"/>
      <c r="G185" s="68"/>
      <c r="H185" s="96">
        <f t="shared" si="5"/>
        <v>0</v>
      </c>
      <c r="I185" s="173"/>
      <c r="J185" s="173"/>
    </row>
    <row r="186" spans="1:10" ht="31.5" x14ac:dyDescent="0.25">
      <c r="A186" s="26" t="s">
        <v>350</v>
      </c>
      <c r="B186" s="26" t="s">
        <v>351</v>
      </c>
      <c r="C186" s="74">
        <v>0</v>
      </c>
      <c r="D186" s="28">
        <v>0</v>
      </c>
      <c r="E186" s="28">
        <f t="shared" si="6"/>
        <v>0</v>
      </c>
      <c r="F186" s="68"/>
      <c r="G186" s="68"/>
      <c r="H186" s="96">
        <f t="shared" si="5"/>
        <v>0</v>
      </c>
      <c r="I186" s="36"/>
      <c r="J186" s="36"/>
    </row>
    <row r="187" spans="1:10" ht="75" x14ac:dyDescent="0.25">
      <c r="A187" s="26">
        <v>1660102002</v>
      </c>
      <c r="B187" s="31" t="s">
        <v>400</v>
      </c>
      <c r="C187" s="74">
        <v>0</v>
      </c>
      <c r="D187" s="28">
        <v>0</v>
      </c>
      <c r="E187" s="28">
        <f t="shared" si="6"/>
        <v>0</v>
      </c>
      <c r="F187" s="68"/>
      <c r="G187" s="91"/>
      <c r="H187" s="96">
        <f t="shared" si="5"/>
        <v>0</v>
      </c>
      <c r="I187" s="36"/>
      <c r="J187" s="36"/>
    </row>
    <row r="188" spans="1:10" ht="56.25" x14ac:dyDescent="0.25">
      <c r="A188" s="26">
        <v>1660102003</v>
      </c>
      <c r="B188" s="31" t="s">
        <v>399</v>
      </c>
      <c r="C188" s="74">
        <v>0</v>
      </c>
      <c r="D188" s="28">
        <v>0</v>
      </c>
      <c r="E188" s="28">
        <f t="shared" si="6"/>
        <v>0</v>
      </c>
      <c r="F188" s="68"/>
      <c r="G188" s="91"/>
      <c r="H188" s="96">
        <f t="shared" si="5"/>
        <v>0</v>
      </c>
      <c r="I188" s="36"/>
      <c r="J188" s="36"/>
    </row>
    <row r="189" spans="1:10" x14ac:dyDescent="0.25">
      <c r="A189" s="53"/>
      <c r="B189" s="53" t="s">
        <v>401</v>
      </c>
      <c r="C189" s="89">
        <f>C9+C19+C20+C52+C76+C83+C89+C113+C134+C152+C176</f>
        <v>872</v>
      </c>
      <c r="D189" s="90"/>
      <c r="E189" s="89">
        <f>E9+E19+E20+E52+E76+E83+E89+E113+E134+E152+E176</f>
        <v>4877800</v>
      </c>
      <c r="F189" s="96">
        <f>SUM(F9:F188)+F190</f>
        <v>59</v>
      </c>
      <c r="G189" s="96"/>
      <c r="H189" s="96">
        <f>SUM(H9:H188)+H190</f>
        <v>567201</v>
      </c>
      <c r="I189" s="36"/>
      <c r="J189" s="36"/>
    </row>
    <row r="190" spans="1:10" x14ac:dyDescent="0.25">
      <c r="A190" s="1"/>
      <c r="B190" s="122" t="s">
        <v>449</v>
      </c>
      <c r="C190" s="76"/>
      <c r="D190" s="1"/>
      <c r="E190" s="1"/>
      <c r="F190" s="12">
        <v>1</v>
      </c>
      <c r="G190" s="12">
        <v>1480</v>
      </c>
      <c r="H190" s="220">
        <v>1480</v>
      </c>
    </row>
    <row r="191" spans="1:10" x14ac:dyDescent="0.25">
      <c r="A191" s="10"/>
      <c r="B191" s="1"/>
      <c r="C191" s="76"/>
      <c r="D191" s="1"/>
      <c r="E191" s="1"/>
      <c r="F191" s="12"/>
      <c r="G191" s="12"/>
      <c r="H191" s="12"/>
    </row>
    <row r="192" spans="1:10" x14ac:dyDescent="0.25">
      <c r="A192" s="25" t="s">
        <v>5558</v>
      </c>
      <c r="B192" s="1"/>
      <c r="C192" s="76"/>
      <c r="D192" s="1"/>
      <c r="E192" s="1"/>
    </row>
    <row r="193" spans="1:14" x14ac:dyDescent="0.25">
      <c r="A193" s="1"/>
      <c r="B193" s="1"/>
      <c r="C193" s="76"/>
      <c r="D193" s="1"/>
      <c r="E193" s="1"/>
    </row>
    <row r="194" spans="1:14" ht="33.75" x14ac:dyDescent="0.25">
      <c r="A194" s="303" t="s">
        <v>1118</v>
      </c>
      <c r="B194" s="303" t="s">
        <v>605</v>
      </c>
      <c r="C194" s="303" t="s">
        <v>606</v>
      </c>
      <c r="D194" s="303" t="s">
        <v>525</v>
      </c>
      <c r="E194" s="304" t="s">
        <v>5573</v>
      </c>
      <c r="F194" s="304" t="s">
        <v>525</v>
      </c>
      <c r="G194" s="304" t="s">
        <v>2076</v>
      </c>
      <c r="H194" s="304" t="s">
        <v>523</v>
      </c>
      <c r="I194" s="303" t="s">
        <v>599</v>
      </c>
      <c r="J194" s="305" t="s">
        <v>5565</v>
      </c>
      <c r="K194" s="306">
        <v>1348900</v>
      </c>
      <c r="L194"/>
      <c r="M194"/>
      <c r="N194"/>
    </row>
    <row r="195" spans="1:14" ht="33.75" x14ac:dyDescent="0.25">
      <c r="A195" s="303" t="s">
        <v>1120</v>
      </c>
      <c r="B195" s="303" t="s">
        <v>605</v>
      </c>
      <c r="C195" s="303" t="s">
        <v>606</v>
      </c>
      <c r="D195" s="303" t="s">
        <v>525</v>
      </c>
      <c r="E195" s="304" t="s">
        <v>5574</v>
      </c>
      <c r="F195" s="304" t="s">
        <v>525</v>
      </c>
      <c r="G195" s="304" t="s">
        <v>2076</v>
      </c>
      <c r="H195" s="304" t="s">
        <v>523</v>
      </c>
      <c r="I195" s="303" t="s">
        <v>599</v>
      </c>
      <c r="J195" s="305" t="s">
        <v>5565</v>
      </c>
      <c r="K195" s="306">
        <v>1348900</v>
      </c>
      <c r="L195"/>
      <c r="M195"/>
      <c r="N195"/>
    </row>
    <row r="196" spans="1:14" ht="33.75" x14ac:dyDescent="0.25">
      <c r="A196" s="303" t="s">
        <v>1122</v>
      </c>
      <c r="B196" s="303" t="s">
        <v>605</v>
      </c>
      <c r="C196" s="303" t="s">
        <v>606</v>
      </c>
      <c r="D196" s="303" t="s">
        <v>525</v>
      </c>
      <c r="E196" s="304" t="s">
        <v>5575</v>
      </c>
      <c r="F196" s="304" t="s">
        <v>525</v>
      </c>
      <c r="G196" s="304" t="s">
        <v>2076</v>
      </c>
      <c r="H196" s="304" t="s">
        <v>523</v>
      </c>
      <c r="I196" s="303" t="s">
        <v>599</v>
      </c>
      <c r="J196" s="305" t="s">
        <v>5565</v>
      </c>
      <c r="K196" s="306">
        <v>1348900</v>
      </c>
      <c r="L196"/>
      <c r="M196"/>
      <c r="N196"/>
    </row>
    <row r="197" spans="1:14" ht="33.75" x14ac:dyDescent="0.25">
      <c r="A197" s="303" t="s">
        <v>1124</v>
      </c>
      <c r="B197" s="303" t="s">
        <v>605</v>
      </c>
      <c r="C197" s="303" t="s">
        <v>606</v>
      </c>
      <c r="D197" s="303" t="s">
        <v>525</v>
      </c>
      <c r="E197" s="304" t="s">
        <v>5576</v>
      </c>
      <c r="F197" s="304" t="s">
        <v>525</v>
      </c>
      <c r="G197" s="304" t="s">
        <v>2076</v>
      </c>
      <c r="H197" s="304" t="s">
        <v>523</v>
      </c>
      <c r="I197" s="303" t="s">
        <v>599</v>
      </c>
      <c r="J197" s="305" t="s">
        <v>5565</v>
      </c>
      <c r="K197" s="306">
        <v>1348900</v>
      </c>
      <c r="L197"/>
      <c r="M197"/>
      <c r="N197"/>
    </row>
    <row r="198" spans="1:14" ht="33.75" x14ac:dyDescent="0.25">
      <c r="A198" s="303" t="s">
        <v>1126</v>
      </c>
      <c r="B198" s="303" t="s">
        <v>605</v>
      </c>
      <c r="C198" s="303" t="s">
        <v>606</v>
      </c>
      <c r="D198" s="303" t="s">
        <v>525</v>
      </c>
      <c r="E198" s="304" t="s">
        <v>5577</v>
      </c>
      <c r="F198" s="304" t="s">
        <v>525</v>
      </c>
      <c r="G198" s="304" t="s">
        <v>2076</v>
      </c>
      <c r="H198" s="304" t="s">
        <v>523</v>
      </c>
      <c r="I198" s="303" t="s">
        <v>599</v>
      </c>
      <c r="J198" s="305" t="s">
        <v>5565</v>
      </c>
      <c r="K198" s="306">
        <v>1348900</v>
      </c>
      <c r="L198"/>
      <c r="M198"/>
      <c r="N198"/>
    </row>
    <row r="199" spans="1:14" ht="33.75" x14ac:dyDescent="0.25">
      <c r="A199" s="303" t="s">
        <v>1128</v>
      </c>
      <c r="B199" s="303" t="s">
        <v>605</v>
      </c>
      <c r="C199" s="303" t="s">
        <v>606</v>
      </c>
      <c r="D199" s="303" t="s">
        <v>525</v>
      </c>
      <c r="E199" s="304" t="s">
        <v>5578</v>
      </c>
      <c r="F199" s="304" t="s">
        <v>525</v>
      </c>
      <c r="G199" s="304" t="s">
        <v>2076</v>
      </c>
      <c r="H199" s="304" t="s">
        <v>523</v>
      </c>
      <c r="I199" s="303" t="s">
        <v>599</v>
      </c>
      <c r="J199" s="305" t="s">
        <v>5565</v>
      </c>
      <c r="K199" s="306">
        <v>1348900</v>
      </c>
      <c r="L199"/>
      <c r="M199"/>
      <c r="N199"/>
    </row>
    <row r="200" spans="1:14" ht="45" x14ac:dyDescent="0.25">
      <c r="A200" s="303" t="s">
        <v>1582</v>
      </c>
      <c r="B200" s="303" t="s">
        <v>605</v>
      </c>
      <c r="C200" s="303" t="s">
        <v>606</v>
      </c>
      <c r="D200" s="303" t="s">
        <v>510</v>
      </c>
      <c r="E200" s="304" t="s">
        <v>2075</v>
      </c>
      <c r="F200" s="304" t="s">
        <v>528</v>
      </c>
      <c r="G200" s="304" t="s">
        <v>2076</v>
      </c>
      <c r="H200" s="304" t="s">
        <v>523</v>
      </c>
      <c r="I200" s="303" t="s">
        <v>599</v>
      </c>
      <c r="J200" s="305" t="s">
        <v>1990</v>
      </c>
      <c r="K200" s="306">
        <v>10400000</v>
      </c>
      <c r="L200"/>
      <c r="M200"/>
      <c r="N200"/>
    </row>
    <row r="201" spans="1:14" ht="45" x14ac:dyDescent="0.25">
      <c r="A201" s="303" t="s">
        <v>1584</v>
      </c>
      <c r="B201" s="303" t="s">
        <v>605</v>
      </c>
      <c r="C201" s="303" t="s">
        <v>606</v>
      </c>
      <c r="D201" s="303" t="s">
        <v>510</v>
      </c>
      <c r="E201" s="304" t="s">
        <v>2078</v>
      </c>
      <c r="F201" s="304" t="s">
        <v>528</v>
      </c>
      <c r="G201" s="304" t="s">
        <v>2076</v>
      </c>
      <c r="H201" s="304" t="s">
        <v>523</v>
      </c>
      <c r="I201" s="303" t="s">
        <v>599</v>
      </c>
      <c r="J201" s="305" t="s">
        <v>1990</v>
      </c>
      <c r="K201" s="306">
        <v>10400000</v>
      </c>
      <c r="L201"/>
      <c r="M201"/>
      <c r="N201"/>
    </row>
    <row r="202" spans="1:14" ht="45" x14ac:dyDescent="0.25">
      <c r="A202" s="303" t="s">
        <v>1586</v>
      </c>
      <c r="B202" s="303" t="s">
        <v>605</v>
      </c>
      <c r="C202" s="303" t="s">
        <v>606</v>
      </c>
      <c r="D202" s="303" t="s">
        <v>510</v>
      </c>
      <c r="E202" s="304" t="s">
        <v>2080</v>
      </c>
      <c r="F202" s="304" t="s">
        <v>528</v>
      </c>
      <c r="G202" s="304" t="s">
        <v>2076</v>
      </c>
      <c r="H202" s="304" t="s">
        <v>523</v>
      </c>
      <c r="I202" s="303" t="s">
        <v>599</v>
      </c>
      <c r="J202" s="305" t="s">
        <v>1990</v>
      </c>
      <c r="K202" s="306">
        <v>10400000</v>
      </c>
      <c r="L202"/>
      <c r="M202"/>
      <c r="N202"/>
    </row>
    <row r="203" spans="1:14" ht="45" x14ac:dyDescent="0.25">
      <c r="A203" s="303" t="s">
        <v>1588</v>
      </c>
      <c r="B203" s="303" t="s">
        <v>605</v>
      </c>
      <c r="C203" s="303" t="s">
        <v>606</v>
      </c>
      <c r="D203" s="303" t="s">
        <v>510</v>
      </c>
      <c r="E203" s="304" t="s">
        <v>2082</v>
      </c>
      <c r="F203" s="304" t="s">
        <v>528</v>
      </c>
      <c r="G203" s="304" t="s">
        <v>2076</v>
      </c>
      <c r="H203" s="304" t="s">
        <v>523</v>
      </c>
      <c r="I203" s="303" t="s">
        <v>599</v>
      </c>
      <c r="J203" s="305" t="s">
        <v>1990</v>
      </c>
      <c r="K203" s="306">
        <v>10400000</v>
      </c>
      <c r="L203"/>
      <c r="M203"/>
      <c r="N203"/>
    </row>
    <row r="204" spans="1:14" ht="33.75" x14ac:dyDescent="0.25">
      <c r="A204" s="303" t="s">
        <v>1642</v>
      </c>
      <c r="B204" s="303" t="s">
        <v>605</v>
      </c>
      <c r="C204" s="303" t="s">
        <v>606</v>
      </c>
      <c r="D204" s="303" t="s">
        <v>2156</v>
      </c>
      <c r="E204" s="304" t="s">
        <v>2157</v>
      </c>
      <c r="F204" s="304" t="s">
        <v>469</v>
      </c>
      <c r="G204" s="304" t="s">
        <v>2076</v>
      </c>
      <c r="H204" s="304" t="s">
        <v>523</v>
      </c>
      <c r="I204" s="303" t="s">
        <v>599</v>
      </c>
      <c r="J204" s="305" t="s">
        <v>2158</v>
      </c>
      <c r="K204" s="306">
        <v>2854300</v>
      </c>
      <c r="L204"/>
      <c r="M204"/>
      <c r="N204"/>
    </row>
    <row r="205" spans="1:14" ht="33.75" x14ac:dyDescent="0.25">
      <c r="A205" s="303" t="s">
        <v>1954</v>
      </c>
      <c r="B205" s="303" t="s">
        <v>2415</v>
      </c>
      <c r="C205" s="303" t="s">
        <v>2416</v>
      </c>
      <c r="D205" s="303" t="s">
        <v>2417</v>
      </c>
      <c r="E205" s="304" t="s">
        <v>2446</v>
      </c>
      <c r="F205" s="304" t="s">
        <v>497</v>
      </c>
      <c r="G205" s="304" t="s">
        <v>2076</v>
      </c>
      <c r="H205" s="304" t="s">
        <v>523</v>
      </c>
      <c r="I205" s="303" t="s">
        <v>599</v>
      </c>
      <c r="J205" s="305" t="s">
        <v>2447</v>
      </c>
      <c r="K205" s="306">
        <v>3520657</v>
      </c>
      <c r="L205"/>
      <c r="M205"/>
      <c r="N205"/>
    </row>
    <row r="206" spans="1:14" ht="33.75" x14ac:dyDescent="0.25">
      <c r="A206" s="303" t="s">
        <v>1956</v>
      </c>
      <c r="B206" s="303" t="s">
        <v>2415</v>
      </c>
      <c r="C206" s="303" t="s">
        <v>2416</v>
      </c>
      <c r="D206" s="303" t="s">
        <v>2417</v>
      </c>
      <c r="E206" s="304" t="s">
        <v>2449</v>
      </c>
      <c r="F206" s="304" t="s">
        <v>497</v>
      </c>
      <c r="G206" s="304" t="s">
        <v>2076</v>
      </c>
      <c r="H206" s="304" t="s">
        <v>523</v>
      </c>
      <c r="I206" s="303" t="s">
        <v>599</v>
      </c>
      <c r="J206" s="305" t="s">
        <v>2447</v>
      </c>
      <c r="K206" s="306">
        <v>3520657</v>
      </c>
      <c r="L206"/>
      <c r="M206"/>
      <c r="N206"/>
    </row>
    <row r="207" spans="1:14" ht="33.75" x14ac:dyDescent="0.25">
      <c r="A207" s="303" t="s">
        <v>1958</v>
      </c>
      <c r="B207" s="303" t="s">
        <v>2415</v>
      </c>
      <c r="C207" s="303" t="s">
        <v>2416</v>
      </c>
      <c r="D207" s="303" t="s">
        <v>2417</v>
      </c>
      <c r="E207" s="304" t="s">
        <v>2451</v>
      </c>
      <c r="F207" s="304" t="s">
        <v>497</v>
      </c>
      <c r="G207" s="304" t="s">
        <v>2076</v>
      </c>
      <c r="H207" s="304" t="s">
        <v>523</v>
      </c>
      <c r="I207" s="303" t="s">
        <v>599</v>
      </c>
      <c r="J207" s="305" t="s">
        <v>2447</v>
      </c>
      <c r="K207" s="306">
        <v>3520657</v>
      </c>
      <c r="L207"/>
      <c r="M207"/>
      <c r="N207"/>
    </row>
    <row r="208" spans="1:14" ht="33.75" x14ac:dyDescent="0.25">
      <c r="A208" s="303" t="s">
        <v>474</v>
      </c>
      <c r="B208" s="303" t="s">
        <v>2415</v>
      </c>
      <c r="C208" s="303" t="s">
        <v>2416</v>
      </c>
      <c r="D208" s="303" t="s">
        <v>2417</v>
      </c>
      <c r="E208" s="304" t="s">
        <v>2453</v>
      </c>
      <c r="F208" s="304" t="s">
        <v>497</v>
      </c>
      <c r="G208" s="304" t="s">
        <v>2076</v>
      </c>
      <c r="H208" s="304" t="s">
        <v>523</v>
      </c>
      <c r="I208" s="303" t="s">
        <v>599</v>
      </c>
      <c r="J208" s="305" t="s">
        <v>2447</v>
      </c>
      <c r="K208" s="306">
        <v>3520657</v>
      </c>
      <c r="L208"/>
      <c r="M208"/>
      <c r="N208"/>
    </row>
    <row r="209" spans="1:14" ht="33.75" x14ac:dyDescent="0.25">
      <c r="A209" s="303" t="s">
        <v>1963</v>
      </c>
      <c r="B209" s="303" t="s">
        <v>2415</v>
      </c>
      <c r="C209" s="303" t="s">
        <v>2416</v>
      </c>
      <c r="D209" s="303" t="s">
        <v>2417</v>
      </c>
      <c r="E209" s="304" t="s">
        <v>2455</v>
      </c>
      <c r="F209" s="304" t="s">
        <v>497</v>
      </c>
      <c r="G209" s="304" t="s">
        <v>2076</v>
      </c>
      <c r="H209" s="304" t="s">
        <v>523</v>
      </c>
      <c r="I209" s="303" t="s">
        <v>599</v>
      </c>
      <c r="J209" s="305" t="s">
        <v>2447</v>
      </c>
      <c r="K209" s="306">
        <v>3520657</v>
      </c>
      <c r="L209"/>
      <c r="M209"/>
      <c r="N209"/>
    </row>
    <row r="210" spans="1:14" ht="33.75" x14ac:dyDescent="0.25">
      <c r="A210" s="303" t="s">
        <v>4661</v>
      </c>
      <c r="B210" s="303" t="s">
        <v>2415</v>
      </c>
      <c r="C210" s="303" t="s">
        <v>2416</v>
      </c>
      <c r="D210" s="303" t="s">
        <v>2646</v>
      </c>
      <c r="E210" s="304" t="s">
        <v>5087</v>
      </c>
      <c r="F210" s="304" t="s">
        <v>457</v>
      </c>
      <c r="G210" s="304" t="s">
        <v>2076</v>
      </c>
      <c r="H210" s="304" t="s">
        <v>523</v>
      </c>
      <c r="I210" s="303" t="s">
        <v>599</v>
      </c>
      <c r="J210" s="305" t="s">
        <v>5083</v>
      </c>
      <c r="K210" s="306">
        <v>2072919</v>
      </c>
      <c r="L210"/>
      <c r="M210"/>
      <c r="N210"/>
    </row>
    <row r="211" spans="1:14" ht="33.75" x14ac:dyDescent="0.25">
      <c r="A211" s="303" t="s">
        <v>4663</v>
      </c>
      <c r="B211" s="303" t="s">
        <v>2415</v>
      </c>
      <c r="C211" s="303" t="s">
        <v>2416</v>
      </c>
      <c r="D211" s="303" t="s">
        <v>2646</v>
      </c>
      <c r="E211" s="304" t="s">
        <v>5089</v>
      </c>
      <c r="F211" s="304" t="s">
        <v>457</v>
      </c>
      <c r="G211" s="304" t="s">
        <v>2076</v>
      </c>
      <c r="H211" s="304" t="s">
        <v>523</v>
      </c>
      <c r="I211" s="303" t="s">
        <v>599</v>
      </c>
      <c r="J211" s="305" t="s">
        <v>5083</v>
      </c>
      <c r="K211" s="306">
        <v>2072919</v>
      </c>
      <c r="L211"/>
      <c r="M211"/>
      <c r="N211"/>
    </row>
    <row r="212" spans="1:14" ht="33.75" x14ac:dyDescent="0.25">
      <c r="A212" s="303" t="s">
        <v>4665</v>
      </c>
      <c r="B212" s="303" t="s">
        <v>2415</v>
      </c>
      <c r="C212" s="303" t="s">
        <v>2416</v>
      </c>
      <c r="D212" s="303" t="s">
        <v>2646</v>
      </c>
      <c r="E212" s="304" t="s">
        <v>5091</v>
      </c>
      <c r="F212" s="304" t="s">
        <v>457</v>
      </c>
      <c r="G212" s="304" t="s">
        <v>2076</v>
      </c>
      <c r="H212" s="304" t="s">
        <v>523</v>
      </c>
      <c r="I212" s="303" t="s">
        <v>599</v>
      </c>
      <c r="J212" s="305" t="s">
        <v>5083</v>
      </c>
      <c r="K212" s="306">
        <v>2072919</v>
      </c>
      <c r="L212"/>
      <c r="M212"/>
      <c r="N212"/>
    </row>
    <row r="213" spans="1:14" ht="33.75" x14ac:dyDescent="0.25">
      <c r="A213" s="303" t="s">
        <v>4667</v>
      </c>
      <c r="B213" s="303" t="s">
        <v>2415</v>
      </c>
      <c r="C213" s="303" t="s">
        <v>2416</v>
      </c>
      <c r="D213" s="303" t="s">
        <v>2646</v>
      </c>
      <c r="E213" s="304" t="s">
        <v>5093</v>
      </c>
      <c r="F213" s="304" t="s">
        <v>457</v>
      </c>
      <c r="G213" s="304" t="s">
        <v>2076</v>
      </c>
      <c r="H213" s="304" t="s">
        <v>523</v>
      </c>
      <c r="I213" s="303" t="s">
        <v>599</v>
      </c>
      <c r="J213" s="305" t="s">
        <v>5083</v>
      </c>
      <c r="K213" s="306">
        <v>2072919</v>
      </c>
      <c r="L213"/>
      <c r="M213"/>
      <c r="N213"/>
    </row>
    <row r="214" spans="1:14" ht="33.75" x14ac:dyDescent="0.25">
      <c r="A214" s="303" t="s">
        <v>4669</v>
      </c>
      <c r="B214" s="303" t="s">
        <v>2415</v>
      </c>
      <c r="C214" s="303" t="s">
        <v>2416</v>
      </c>
      <c r="D214" s="303" t="s">
        <v>2646</v>
      </c>
      <c r="E214" s="304" t="s">
        <v>5095</v>
      </c>
      <c r="F214" s="304" t="s">
        <v>457</v>
      </c>
      <c r="G214" s="304" t="s">
        <v>2076</v>
      </c>
      <c r="H214" s="304" t="s">
        <v>523</v>
      </c>
      <c r="I214" s="303" t="s">
        <v>599</v>
      </c>
      <c r="J214" s="305" t="s">
        <v>5083</v>
      </c>
      <c r="K214" s="306">
        <v>2072919</v>
      </c>
      <c r="L214"/>
      <c r="M214"/>
      <c r="N214"/>
    </row>
    <row r="215" spans="1:14" ht="33.75" x14ac:dyDescent="0.25">
      <c r="A215" s="303" t="s">
        <v>4671</v>
      </c>
      <c r="B215" s="303" t="s">
        <v>2415</v>
      </c>
      <c r="C215" s="303" t="s">
        <v>2416</v>
      </c>
      <c r="D215" s="303" t="s">
        <v>2646</v>
      </c>
      <c r="E215" s="304" t="s">
        <v>5097</v>
      </c>
      <c r="F215" s="304" t="s">
        <v>457</v>
      </c>
      <c r="G215" s="304" t="s">
        <v>2076</v>
      </c>
      <c r="H215" s="304" t="s">
        <v>523</v>
      </c>
      <c r="I215" s="303" t="s">
        <v>599</v>
      </c>
      <c r="J215" s="305" t="s">
        <v>5083</v>
      </c>
      <c r="K215" s="306">
        <v>2072919</v>
      </c>
      <c r="L215"/>
      <c r="M215"/>
      <c r="N215"/>
    </row>
    <row r="216" spans="1:14" ht="33.75" x14ac:dyDescent="0.25">
      <c r="A216" s="303" t="s">
        <v>4673</v>
      </c>
      <c r="B216" s="303" t="s">
        <v>2415</v>
      </c>
      <c r="C216" s="303" t="s">
        <v>2416</v>
      </c>
      <c r="D216" s="303" t="s">
        <v>2646</v>
      </c>
      <c r="E216" s="304" t="s">
        <v>5099</v>
      </c>
      <c r="F216" s="304" t="s">
        <v>457</v>
      </c>
      <c r="G216" s="304" t="s">
        <v>2076</v>
      </c>
      <c r="H216" s="304" t="s">
        <v>523</v>
      </c>
      <c r="I216" s="303" t="s">
        <v>599</v>
      </c>
      <c r="J216" s="305" t="s">
        <v>5083</v>
      </c>
      <c r="K216" s="306">
        <v>2072919</v>
      </c>
      <c r="L216"/>
      <c r="M216"/>
      <c r="N216"/>
    </row>
    <row r="217" spans="1:14" ht="33.75" x14ac:dyDescent="0.25">
      <c r="A217" s="303" t="s">
        <v>4675</v>
      </c>
      <c r="B217" s="303" t="s">
        <v>2415</v>
      </c>
      <c r="C217" s="303" t="s">
        <v>2416</v>
      </c>
      <c r="D217" s="303" t="s">
        <v>2646</v>
      </c>
      <c r="E217" s="304" t="s">
        <v>5101</v>
      </c>
      <c r="F217" s="304" t="s">
        <v>457</v>
      </c>
      <c r="G217" s="304" t="s">
        <v>2076</v>
      </c>
      <c r="H217" s="304" t="s">
        <v>523</v>
      </c>
      <c r="I217" s="303" t="s">
        <v>599</v>
      </c>
      <c r="J217" s="305" t="s">
        <v>5083</v>
      </c>
      <c r="K217" s="306">
        <v>2072919</v>
      </c>
      <c r="L217"/>
      <c r="M217"/>
      <c r="N217"/>
    </row>
    <row r="218" spans="1:14" ht="33.75" x14ac:dyDescent="0.25">
      <c r="A218" s="303" t="s">
        <v>4677</v>
      </c>
      <c r="B218" s="303" t="s">
        <v>2415</v>
      </c>
      <c r="C218" s="303" t="s">
        <v>2416</v>
      </c>
      <c r="D218" s="303" t="s">
        <v>2646</v>
      </c>
      <c r="E218" s="304" t="s">
        <v>5103</v>
      </c>
      <c r="F218" s="304" t="s">
        <v>457</v>
      </c>
      <c r="G218" s="304" t="s">
        <v>2076</v>
      </c>
      <c r="H218" s="304" t="s">
        <v>523</v>
      </c>
      <c r="I218" s="303" t="s">
        <v>599</v>
      </c>
      <c r="J218" s="305" t="s">
        <v>5083</v>
      </c>
      <c r="K218" s="306">
        <v>2072919</v>
      </c>
      <c r="L218"/>
      <c r="M218"/>
      <c r="N218"/>
    </row>
    <row r="219" spans="1:14" ht="33.75" x14ac:dyDescent="0.25">
      <c r="A219" s="303" t="s">
        <v>4679</v>
      </c>
      <c r="B219" s="303" t="s">
        <v>2415</v>
      </c>
      <c r="C219" s="303" t="s">
        <v>2416</v>
      </c>
      <c r="D219" s="303" t="s">
        <v>2646</v>
      </c>
      <c r="E219" s="304" t="s">
        <v>5105</v>
      </c>
      <c r="F219" s="304" t="s">
        <v>457</v>
      </c>
      <c r="G219" s="304" t="s">
        <v>2076</v>
      </c>
      <c r="H219" s="304" t="s">
        <v>523</v>
      </c>
      <c r="I219" s="303" t="s">
        <v>599</v>
      </c>
      <c r="J219" s="305" t="s">
        <v>5083</v>
      </c>
      <c r="K219" s="306">
        <v>2072919</v>
      </c>
      <c r="L219"/>
      <c r="M219"/>
      <c r="N219"/>
    </row>
    <row r="220" spans="1:14" ht="33.75" x14ac:dyDescent="0.25">
      <c r="A220" s="303" t="s">
        <v>4681</v>
      </c>
      <c r="B220" s="303" t="s">
        <v>2415</v>
      </c>
      <c r="C220" s="303" t="s">
        <v>2416</v>
      </c>
      <c r="D220" s="303" t="s">
        <v>2646</v>
      </c>
      <c r="E220" s="304" t="s">
        <v>5107</v>
      </c>
      <c r="F220" s="304" t="s">
        <v>457</v>
      </c>
      <c r="G220" s="304" t="s">
        <v>2076</v>
      </c>
      <c r="H220" s="304" t="s">
        <v>523</v>
      </c>
      <c r="I220" s="303" t="s">
        <v>599</v>
      </c>
      <c r="J220" s="305" t="s">
        <v>5083</v>
      </c>
      <c r="K220" s="306">
        <v>2072919</v>
      </c>
      <c r="L220"/>
      <c r="M220"/>
      <c r="N220"/>
    </row>
    <row r="221" spans="1:14" ht="33.75" x14ac:dyDescent="0.25">
      <c r="A221" s="303" t="s">
        <v>4683</v>
      </c>
      <c r="B221" s="303" t="s">
        <v>2415</v>
      </c>
      <c r="C221" s="303" t="s">
        <v>2416</v>
      </c>
      <c r="D221" s="303" t="s">
        <v>2646</v>
      </c>
      <c r="E221" s="304" t="s">
        <v>5109</v>
      </c>
      <c r="F221" s="304" t="s">
        <v>457</v>
      </c>
      <c r="G221" s="304" t="s">
        <v>2076</v>
      </c>
      <c r="H221" s="304" t="s">
        <v>523</v>
      </c>
      <c r="I221" s="303" t="s">
        <v>599</v>
      </c>
      <c r="J221" s="305" t="s">
        <v>5083</v>
      </c>
      <c r="K221" s="306">
        <v>2072919</v>
      </c>
      <c r="L221"/>
      <c r="M221"/>
      <c r="N221"/>
    </row>
    <row r="222" spans="1:14" ht="33.75" x14ac:dyDescent="0.25">
      <c r="A222" s="303" t="s">
        <v>4685</v>
      </c>
      <c r="B222" s="303" t="s">
        <v>2415</v>
      </c>
      <c r="C222" s="303" t="s">
        <v>2416</v>
      </c>
      <c r="D222" s="303" t="s">
        <v>2646</v>
      </c>
      <c r="E222" s="304" t="s">
        <v>5111</v>
      </c>
      <c r="F222" s="304" t="s">
        <v>457</v>
      </c>
      <c r="G222" s="304" t="s">
        <v>2076</v>
      </c>
      <c r="H222" s="304" t="s">
        <v>523</v>
      </c>
      <c r="I222" s="303" t="s">
        <v>599</v>
      </c>
      <c r="J222" s="305" t="s">
        <v>5083</v>
      </c>
      <c r="K222" s="306">
        <v>2072919</v>
      </c>
      <c r="L222"/>
      <c r="M222"/>
      <c r="N222"/>
    </row>
    <row r="223" spans="1:14" ht="33.75" x14ac:dyDescent="0.25">
      <c r="A223" s="303" t="s">
        <v>4687</v>
      </c>
      <c r="B223" s="303" t="s">
        <v>2415</v>
      </c>
      <c r="C223" s="303" t="s">
        <v>2416</v>
      </c>
      <c r="D223" s="303" t="s">
        <v>2646</v>
      </c>
      <c r="E223" s="304" t="s">
        <v>5113</v>
      </c>
      <c r="F223" s="304" t="s">
        <v>457</v>
      </c>
      <c r="G223" s="304" t="s">
        <v>2076</v>
      </c>
      <c r="H223" s="304" t="s">
        <v>523</v>
      </c>
      <c r="I223" s="303" t="s">
        <v>599</v>
      </c>
      <c r="J223" s="305" t="s">
        <v>5083</v>
      </c>
      <c r="K223" s="306">
        <v>2072919</v>
      </c>
      <c r="L223"/>
      <c r="M223"/>
      <c r="N223"/>
    </row>
    <row r="224" spans="1:14" ht="33.75" x14ac:dyDescent="0.25">
      <c r="A224" s="303" t="s">
        <v>4689</v>
      </c>
      <c r="B224" s="303" t="s">
        <v>2415</v>
      </c>
      <c r="C224" s="303" t="s">
        <v>2416</v>
      </c>
      <c r="D224" s="303" t="s">
        <v>2646</v>
      </c>
      <c r="E224" s="304" t="s">
        <v>5115</v>
      </c>
      <c r="F224" s="304" t="s">
        <v>457</v>
      </c>
      <c r="G224" s="304" t="s">
        <v>2076</v>
      </c>
      <c r="H224" s="304" t="s">
        <v>523</v>
      </c>
      <c r="I224" s="303" t="s">
        <v>599</v>
      </c>
      <c r="J224" s="305" t="s">
        <v>5083</v>
      </c>
      <c r="K224" s="306">
        <v>2072919</v>
      </c>
      <c r="L224"/>
      <c r="M224"/>
      <c r="N224"/>
    </row>
    <row r="225" spans="1:14" ht="33.75" x14ac:dyDescent="0.25">
      <c r="A225" s="303" t="s">
        <v>4691</v>
      </c>
      <c r="B225" s="303" t="s">
        <v>2415</v>
      </c>
      <c r="C225" s="303" t="s">
        <v>2416</v>
      </c>
      <c r="D225" s="303" t="s">
        <v>2646</v>
      </c>
      <c r="E225" s="304" t="s">
        <v>5117</v>
      </c>
      <c r="F225" s="304" t="s">
        <v>457</v>
      </c>
      <c r="G225" s="304" t="s">
        <v>2076</v>
      </c>
      <c r="H225" s="304" t="s">
        <v>523</v>
      </c>
      <c r="I225" s="303" t="s">
        <v>599</v>
      </c>
      <c r="J225" s="305" t="s">
        <v>5083</v>
      </c>
      <c r="K225" s="306">
        <v>2072919</v>
      </c>
      <c r="L225"/>
      <c r="M225"/>
      <c r="N225"/>
    </row>
    <row r="226" spans="1:14" ht="33.75" x14ac:dyDescent="0.25">
      <c r="A226" s="303" t="s">
        <v>4693</v>
      </c>
      <c r="B226" s="303" t="s">
        <v>2415</v>
      </c>
      <c r="C226" s="303" t="s">
        <v>2416</v>
      </c>
      <c r="D226" s="303" t="s">
        <v>2646</v>
      </c>
      <c r="E226" s="304" t="s">
        <v>5119</v>
      </c>
      <c r="F226" s="304" t="s">
        <v>457</v>
      </c>
      <c r="G226" s="304" t="s">
        <v>2076</v>
      </c>
      <c r="H226" s="304" t="s">
        <v>523</v>
      </c>
      <c r="I226" s="303" t="s">
        <v>599</v>
      </c>
      <c r="J226" s="305" t="s">
        <v>5083</v>
      </c>
      <c r="K226" s="306">
        <v>2072919</v>
      </c>
      <c r="L226"/>
      <c r="M226"/>
      <c r="N226"/>
    </row>
    <row r="227" spans="1:14" ht="33.75" x14ac:dyDescent="0.25">
      <c r="A227" s="303" t="s">
        <v>4695</v>
      </c>
      <c r="B227" s="303" t="s">
        <v>2415</v>
      </c>
      <c r="C227" s="303" t="s">
        <v>2416</v>
      </c>
      <c r="D227" s="303" t="s">
        <v>2646</v>
      </c>
      <c r="E227" s="304" t="s">
        <v>5121</v>
      </c>
      <c r="F227" s="304" t="s">
        <v>457</v>
      </c>
      <c r="G227" s="304" t="s">
        <v>2076</v>
      </c>
      <c r="H227" s="304" t="s">
        <v>523</v>
      </c>
      <c r="I227" s="303" t="s">
        <v>599</v>
      </c>
      <c r="J227" s="305" t="s">
        <v>5083</v>
      </c>
      <c r="K227" s="306">
        <v>2072919</v>
      </c>
      <c r="L227"/>
      <c r="M227"/>
      <c r="N227"/>
    </row>
    <row r="228" spans="1:14" ht="33.75" x14ac:dyDescent="0.25">
      <c r="A228" s="303" t="s">
        <v>4697</v>
      </c>
      <c r="B228" s="303" t="s">
        <v>2415</v>
      </c>
      <c r="C228" s="303" t="s">
        <v>2416</v>
      </c>
      <c r="D228" s="303" t="s">
        <v>2646</v>
      </c>
      <c r="E228" s="304" t="s">
        <v>5123</v>
      </c>
      <c r="F228" s="304" t="s">
        <v>457</v>
      </c>
      <c r="G228" s="304" t="s">
        <v>2076</v>
      </c>
      <c r="H228" s="304" t="s">
        <v>523</v>
      </c>
      <c r="I228" s="303" t="s">
        <v>599</v>
      </c>
      <c r="J228" s="305" t="s">
        <v>5083</v>
      </c>
      <c r="K228" s="306">
        <v>2072919</v>
      </c>
      <c r="L228"/>
      <c r="M228"/>
      <c r="N228"/>
    </row>
    <row r="229" spans="1:14" ht="33.75" x14ac:dyDescent="0.25">
      <c r="A229" s="303" t="s">
        <v>4699</v>
      </c>
      <c r="B229" s="303" t="s">
        <v>2415</v>
      </c>
      <c r="C229" s="303" t="s">
        <v>2416</v>
      </c>
      <c r="D229" s="303" t="s">
        <v>2646</v>
      </c>
      <c r="E229" s="304" t="s">
        <v>5125</v>
      </c>
      <c r="F229" s="304" t="s">
        <v>457</v>
      </c>
      <c r="G229" s="304" t="s">
        <v>2076</v>
      </c>
      <c r="H229" s="304" t="s">
        <v>523</v>
      </c>
      <c r="I229" s="303" t="s">
        <v>599</v>
      </c>
      <c r="J229" s="305" t="s">
        <v>5083</v>
      </c>
      <c r="K229" s="306">
        <v>2072919</v>
      </c>
      <c r="L229"/>
      <c r="M229"/>
      <c r="N229"/>
    </row>
    <row r="230" spans="1:14" ht="33.75" x14ac:dyDescent="0.25">
      <c r="A230" s="303" t="s">
        <v>4701</v>
      </c>
      <c r="B230" s="303" t="s">
        <v>2415</v>
      </c>
      <c r="C230" s="303" t="s">
        <v>2416</v>
      </c>
      <c r="D230" s="303" t="s">
        <v>2646</v>
      </c>
      <c r="E230" s="304" t="s">
        <v>5127</v>
      </c>
      <c r="F230" s="304" t="s">
        <v>457</v>
      </c>
      <c r="G230" s="304" t="s">
        <v>2076</v>
      </c>
      <c r="H230" s="304" t="s">
        <v>523</v>
      </c>
      <c r="I230" s="303" t="s">
        <v>599</v>
      </c>
      <c r="J230" s="305" t="s">
        <v>5083</v>
      </c>
      <c r="K230" s="306">
        <v>2072919</v>
      </c>
      <c r="L230"/>
      <c r="M230"/>
      <c r="N230"/>
    </row>
    <row r="231" spans="1:14" ht="33.75" x14ac:dyDescent="0.25">
      <c r="A231" s="303" t="s">
        <v>4703</v>
      </c>
      <c r="B231" s="303" t="s">
        <v>2415</v>
      </c>
      <c r="C231" s="303" t="s">
        <v>2416</v>
      </c>
      <c r="D231" s="303" t="s">
        <v>2646</v>
      </c>
      <c r="E231" s="304" t="s">
        <v>5129</v>
      </c>
      <c r="F231" s="304" t="s">
        <v>457</v>
      </c>
      <c r="G231" s="304" t="s">
        <v>2076</v>
      </c>
      <c r="H231" s="304" t="s">
        <v>523</v>
      </c>
      <c r="I231" s="303" t="s">
        <v>599</v>
      </c>
      <c r="J231" s="305" t="s">
        <v>5083</v>
      </c>
      <c r="K231" s="306">
        <v>2072919</v>
      </c>
      <c r="L231"/>
      <c r="M231"/>
      <c r="N231"/>
    </row>
    <row r="232" spans="1:14" ht="33.75" x14ac:dyDescent="0.25">
      <c r="A232" s="303" t="s">
        <v>4705</v>
      </c>
      <c r="B232" s="303" t="s">
        <v>2415</v>
      </c>
      <c r="C232" s="303" t="s">
        <v>2416</v>
      </c>
      <c r="D232" s="303" t="s">
        <v>2646</v>
      </c>
      <c r="E232" s="304" t="s">
        <v>5131</v>
      </c>
      <c r="F232" s="304" t="s">
        <v>457</v>
      </c>
      <c r="G232" s="304" t="s">
        <v>2076</v>
      </c>
      <c r="H232" s="304" t="s">
        <v>523</v>
      </c>
      <c r="I232" s="303" t="s">
        <v>599</v>
      </c>
      <c r="J232" s="305" t="s">
        <v>5083</v>
      </c>
      <c r="K232" s="306">
        <v>2072919</v>
      </c>
      <c r="L232"/>
      <c r="M232"/>
      <c r="N232"/>
    </row>
    <row r="233" spans="1:14" ht="33.75" x14ac:dyDescent="0.25">
      <c r="A233" s="303" t="s">
        <v>4707</v>
      </c>
      <c r="B233" s="303" t="s">
        <v>2415</v>
      </c>
      <c r="C233" s="303" t="s">
        <v>2416</v>
      </c>
      <c r="D233" s="303" t="s">
        <v>2646</v>
      </c>
      <c r="E233" s="304" t="s">
        <v>5133</v>
      </c>
      <c r="F233" s="304" t="s">
        <v>457</v>
      </c>
      <c r="G233" s="304" t="s">
        <v>2076</v>
      </c>
      <c r="H233" s="304" t="s">
        <v>523</v>
      </c>
      <c r="I233" s="303" t="s">
        <v>599</v>
      </c>
      <c r="J233" s="305" t="s">
        <v>5083</v>
      </c>
      <c r="K233" s="306">
        <v>2072919</v>
      </c>
      <c r="L233"/>
      <c r="M233"/>
      <c r="N233"/>
    </row>
    <row r="234" spans="1:14" ht="33.75" x14ac:dyDescent="0.25">
      <c r="A234" s="303" t="s">
        <v>4709</v>
      </c>
      <c r="B234" s="303" t="s">
        <v>2415</v>
      </c>
      <c r="C234" s="303" t="s">
        <v>2416</v>
      </c>
      <c r="D234" s="303" t="s">
        <v>2646</v>
      </c>
      <c r="E234" s="304" t="s">
        <v>5135</v>
      </c>
      <c r="F234" s="304" t="s">
        <v>457</v>
      </c>
      <c r="G234" s="304" t="s">
        <v>2076</v>
      </c>
      <c r="H234" s="304" t="s">
        <v>523</v>
      </c>
      <c r="I234" s="303" t="s">
        <v>599</v>
      </c>
      <c r="J234" s="305" t="s">
        <v>5083</v>
      </c>
      <c r="K234" s="306">
        <v>2072919</v>
      </c>
      <c r="L234"/>
      <c r="M234"/>
      <c r="N234"/>
    </row>
    <row r="235" spans="1:14" ht="33.75" x14ac:dyDescent="0.25">
      <c r="A235" s="303" t="s">
        <v>4711</v>
      </c>
      <c r="B235" s="303" t="s">
        <v>2415</v>
      </c>
      <c r="C235" s="303" t="s">
        <v>2416</v>
      </c>
      <c r="D235" s="303" t="s">
        <v>2646</v>
      </c>
      <c r="E235" s="304" t="s">
        <v>5137</v>
      </c>
      <c r="F235" s="304" t="s">
        <v>457</v>
      </c>
      <c r="G235" s="304" t="s">
        <v>2076</v>
      </c>
      <c r="H235" s="304" t="s">
        <v>523</v>
      </c>
      <c r="I235" s="303" t="s">
        <v>599</v>
      </c>
      <c r="J235" s="305" t="s">
        <v>5083</v>
      </c>
      <c r="K235" s="306">
        <v>2072919</v>
      </c>
      <c r="L235"/>
      <c r="M235"/>
      <c r="N235"/>
    </row>
    <row r="236" spans="1:14" ht="33.75" x14ac:dyDescent="0.25">
      <c r="A236" s="303" t="s">
        <v>4713</v>
      </c>
      <c r="B236" s="303" t="s">
        <v>2415</v>
      </c>
      <c r="C236" s="303" t="s">
        <v>2416</v>
      </c>
      <c r="D236" s="303" t="s">
        <v>2646</v>
      </c>
      <c r="E236" s="304" t="s">
        <v>5139</v>
      </c>
      <c r="F236" s="304" t="s">
        <v>457</v>
      </c>
      <c r="G236" s="304" t="s">
        <v>2076</v>
      </c>
      <c r="H236" s="304" t="s">
        <v>523</v>
      </c>
      <c r="I236" s="303" t="s">
        <v>599</v>
      </c>
      <c r="J236" s="305" t="s">
        <v>5083</v>
      </c>
      <c r="K236" s="306">
        <v>2072919</v>
      </c>
      <c r="L236"/>
      <c r="M236"/>
      <c r="N236"/>
    </row>
    <row r="237" spans="1:14" ht="33.75" x14ac:dyDescent="0.25">
      <c r="A237" s="303" t="s">
        <v>4715</v>
      </c>
      <c r="B237" s="303" t="s">
        <v>2415</v>
      </c>
      <c r="C237" s="303" t="s">
        <v>2416</v>
      </c>
      <c r="D237" s="303" t="s">
        <v>2646</v>
      </c>
      <c r="E237" s="304" t="s">
        <v>5141</v>
      </c>
      <c r="F237" s="304" t="s">
        <v>457</v>
      </c>
      <c r="G237" s="304" t="s">
        <v>2076</v>
      </c>
      <c r="H237" s="304" t="s">
        <v>523</v>
      </c>
      <c r="I237" s="303" t="s">
        <v>599</v>
      </c>
      <c r="J237" s="305" t="s">
        <v>5083</v>
      </c>
      <c r="K237" s="306">
        <v>2072919</v>
      </c>
      <c r="L237"/>
      <c r="M237"/>
      <c r="N237"/>
    </row>
    <row r="238" spans="1:14" ht="33.75" x14ac:dyDescent="0.25">
      <c r="A238" s="303" t="s">
        <v>4717</v>
      </c>
      <c r="B238" s="303" t="s">
        <v>2415</v>
      </c>
      <c r="C238" s="303" t="s">
        <v>2416</v>
      </c>
      <c r="D238" s="303" t="s">
        <v>2646</v>
      </c>
      <c r="E238" s="304" t="s">
        <v>5143</v>
      </c>
      <c r="F238" s="304" t="s">
        <v>457</v>
      </c>
      <c r="G238" s="304" t="s">
        <v>2076</v>
      </c>
      <c r="H238" s="304" t="s">
        <v>523</v>
      </c>
      <c r="I238" s="303" t="s">
        <v>599</v>
      </c>
      <c r="J238" s="305" t="s">
        <v>5083</v>
      </c>
      <c r="K238" s="306">
        <v>2072919</v>
      </c>
      <c r="L238"/>
      <c r="M238"/>
      <c r="N238"/>
    </row>
    <row r="239" spans="1:14" ht="33.75" x14ac:dyDescent="0.25">
      <c r="A239" s="303" t="s">
        <v>4719</v>
      </c>
      <c r="B239" s="303" t="s">
        <v>2415</v>
      </c>
      <c r="C239" s="303" t="s">
        <v>2416</v>
      </c>
      <c r="D239" s="303" t="s">
        <v>2646</v>
      </c>
      <c r="E239" s="304" t="s">
        <v>5145</v>
      </c>
      <c r="F239" s="304" t="s">
        <v>457</v>
      </c>
      <c r="G239" s="304" t="s">
        <v>2076</v>
      </c>
      <c r="H239" s="304" t="s">
        <v>523</v>
      </c>
      <c r="I239" s="303" t="s">
        <v>599</v>
      </c>
      <c r="J239" s="305" t="s">
        <v>5083</v>
      </c>
      <c r="K239" s="306">
        <v>2072919</v>
      </c>
      <c r="L239"/>
      <c r="M239"/>
      <c r="N239"/>
    </row>
    <row r="240" spans="1:14" ht="33.75" x14ac:dyDescent="0.25">
      <c r="A240" s="303" t="s">
        <v>4721</v>
      </c>
      <c r="B240" s="303" t="s">
        <v>2415</v>
      </c>
      <c r="C240" s="303" t="s">
        <v>2416</v>
      </c>
      <c r="D240" s="303" t="s">
        <v>2646</v>
      </c>
      <c r="E240" s="304" t="s">
        <v>5147</v>
      </c>
      <c r="F240" s="304" t="s">
        <v>457</v>
      </c>
      <c r="G240" s="304" t="s">
        <v>2076</v>
      </c>
      <c r="H240" s="304" t="s">
        <v>523</v>
      </c>
      <c r="I240" s="303" t="s">
        <v>599</v>
      </c>
      <c r="J240" s="305" t="s">
        <v>5083</v>
      </c>
      <c r="K240" s="306">
        <v>2072919</v>
      </c>
      <c r="L240"/>
      <c r="M240"/>
      <c r="N240"/>
    </row>
    <row r="241" spans="1:14" ht="33.75" x14ac:dyDescent="0.25">
      <c r="A241" s="303" t="s">
        <v>4723</v>
      </c>
      <c r="B241" s="303" t="s">
        <v>2415</v>
      </c>
      <c r="C241" s="303" t="s">
        <v>2416</v>
      </c>
      <c r="D241" s="303" t="s">
        <v>2646</v>
      </c>
      <c r="E241" s="304" t="s">
        <v>5149</v>
      </c>
      <c r="F241" s="304" t="s">
        <v>457</v>
      </c>
      <c r="G241" s="304" t="s">
        <v>2076</v>
      </c>
      <c r="H241" s="304" t="s">
        <v>523</v>
      </c>
      <c r="I241" s="303" t="s">
        <v>599</v>
      </c>
      <c r="J241" s="305" t="s">
        <v>5083</v>
      </c>
      <c r="K241" s="306">
        <v>2072919</v>
      </c>
      <c r="L241"/>
      <c r="M241"/>
      <c r="N241"/>
    </row>
    <row r="242" spans="1:14" ht="33.75" x14ac:dyDescent="0.25">
      <c r="A242" s="303" t="s">
        <v>4725</v>
      </c>
      <c r="B242" s="303" t="s">
        <v>2415</v>
      </c>
      <c r="C242" s="303" t="s">
        <v>2416</v>
      </c>
      <c r="D242" s="303" t="s">
        <v>2646</v>
      </c>
      <c r="E242" s="304" t="s">
        <v>5151</v>
      </c>
      <c r="F242" s="304" t="s">
        <v>457</v>
      </c>
      <c r="G242" s="304" t="s">
        <v>2076</v>
      </c>
      <c r="H242" s="304" t="s">
        <v>523</v>
      </c>
      <c r="I242" s="303" t="s">
        <v>599</v>
      </c>
      <c r="J242" s="305" t="s">
        <v>5083</v>
      </c>
      <c r="K242" s="306">
        <v>2072919</v>
      </c>
      <c r="L242"/>
      <c r="M242"/>
      <c r="N242"/>
    </row>
    <row r="243" spans="1:14" ht="33.75" x14ac:dyDescent="0.25">
      <c r="A243" s="303" t="s">
        <v>4727</v>
      </c>
      <c r="B243" s="303" t="s">
        <v>2415</v>
      </c>
      <c r="C243" s="303" t="s">
        <v>2416</v>
      </c>
      <c r="D243" s="303" t="s">
        <v>2646</v>
      </c>
      <c r="E243" s="304" t="s">
        <v>5153</v>
      </c>
      <c r="F243" s="304" t="s">
        <v>457</v>
      </c>
      <c r="G243" s="304" t="s">
        <v>2076</v>
      </c>
      <c r="H243" s="304" t="s">
        <v>523</v>
      </c>
      <c r="I243" s="303" t="s">
        <v>599</v>
      </c>
      <c r="J243" s="305" t="s">
        <v>5083</v>
      </c>
      <c r="K243" s="306">
        <v>2072919</v>
      </c>
      <c r="L243"/>
      <c r="M243"/>
      <c r="N243"/>
    </row>
    <row r="244" spans="1:14" ht="33.75" x14ac:dyDescent="0.25">
      <c r="A244" s="303" t="s">
        <v>4729</v>
      </c>
      <c r="B244" s="303" t="s">
        <v>2415</v>
      </c>
      <c r="C244" s="303" t="s">
        <v>2416</v>
      </c>
      <c r="D244" s="303" t="s">
        <v>2646</v>
      </c>
      <c r="E244" s="304" t="s">
        <v>5156</v>
      </c>
      <c r="F244" s="304" t="s">
        <v>457</v>
      </c>
      <c r="G244" s="304" t="s">
        <v>2076</v>
      </c>
      <c r="H244" s="304" t="s">
        <v>523</v>
      </c>
      <c r="I244" s="303" t="s">
        <v>599</v>
      </c>
      <c r="J244" s="305" t="s">
        <v>5083</v>
      </c>
      <c r="K244" s="306">
        <v>2072919</v>
      </c>
      <c r="L244"/>
      <c r="M244"/>
      <c r="N244"/>
    </row>
    <row r="245" spans="1:14" ht="33.75" x14ac:dyDescent="0.25">
      <c r="A245" s="303" t="s">
        <v>4731</v>
      </c>
      <c r="B245" s="303" t="s">
        <v>2415</v>
      </c>
      <c r="C245" s="303" t="s">
        <v>2416</v>
      </c>
      <c r="D245" s="303" t="s">
        <v>2646</v>
      </c>
      <c r="E245" s="304" t="s">
        <v>5159</v>
      </c>
      <c r="F245" s="304" t="s">
        <v>457</v>
      </c>
      <c r="G245" s="304" t="s">
        <v>2076</v>
      </c>
      <c r="H245" s="304" t="s">
        <v>523</v>
      </c>
      <c r="I245" s="303" t="s">
        <v>599</v>
      </c>
      <c r="J245" s="305" t="s">
        <v>5083</v>
      </c>
      <c r="K245" s="306">
        <v>2072919</v>
      </c>
      <c r="L245"/>
      <c r="M245"/>
      <c r="N245"/>
    </row>
    <row r="246" spans="1:14" ht="33.75" x14ac:dyDescent="0.25">
      <c r="A246" s="303" t="s">
        <v>4733</v>
      </c>
      <c r="B246" s="303" t="s">
        <v>2415</v>
      </c>
      <c r="C246" s="303" t="s">
        <v>2416</v>
      </c>
      <c r="D246" s="303" t="s">
        <v>2646</v>
      </c>
      <c r="E246" s="304" t="s">
        <v>5162</v>
      </c>
      <c r="F246" s="304" t="s">
        <v>457</v>
      </c>
      <c r="G246" s="304" t="s">
        <v>2076</v>
      </c>
      <c r="H246" s="304" t="s">
        <v>523</v>
      </c>
      <c r="I246" s="303" t="s">
        <v>599</v>
      </c>
      <c r="J246" s="305" t="s">
        <v>5083</v>
      </c>
      <c r="K246" s="306">
        <v>2072919</v>
      </c>
      <c r="L246"/>
      <c r="M246"/>
      <c r="N246"/>
    </row>
    <row r="247" spans="1:14" ht="33.75" x14ac:dyDescent="0.25">
      <c r="A247" s="303" t="s">
        <v>4735</v>
      </c>
      <c r="B247" s="303" t="s">
        <v>2415</v>
      </c>
      <c r="C247" s="303" t="s">
        <v>2416</v>
      </c>
      <c r="D247" s="303" t="s">
        <v>2646</v>
      </c>
      <c r="E247" s="304" t="s">
        <v>5165</v>
      </c>
      <c r="F247" s="304" t="s">
        <v>457</v>
      </c>
      <c r="G247" s="304" t="s">
        <v>2076</v>
      </c>
      <c r="H247" s="304" t="s">
        <v>523</v>
      </c>
      <c r="I247" s="303" t="s">
        <v>599</v>
      </c>
      <c r="J247" s="305" t="s">
        <v>5167</v>
      </c>
      <c r="K247" s="306">
        <v>2072919</v>
      </c>
      <c r="L247"/>
      <c r="M247"/>
      <c r="N247"/>
    </row>
    <row r="248" spans="1:14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x14ac:dyDescent="0.25">
      <c r="A249" s="268"/>
      <c r="B249" s="268"/>
      <c r="C249" s="269"/>
      <c r="D249" s="269"/>
      <c r="E249" s="272"/>
      <c r="F249" s="273"/>
    </row>
    <row r="250" spans="1:14" x14ac:dyDescent="0.25">
      <c r="A250" s="268"/>
      <c r="B250" s="268"/>
      <c r="C250" s="269"/>
      <c r="D250" s="269"/>
      <c r="E250" s="272"/>
      <c r="F250" s="273"/>
    </row>
    <row r="251" spans="1:14" x14ac:dyDescent="0.25">
      <c r="A251" s="268"/>
      <c r="B251" s="268"/>
      <c r="C251" s="269"/>
      <c r="D251" s="269"/>
      <c r="E251" s="272"/>
      <c r="F251" s="273"/>
    </row>
    <row r="252" spans="1:14" x14ac:dyDescent="0.25">
      <c r="A252" s="268"/>
      <c r="B252" s="268"/>
      <c r="C252" s="269"/>
      <c r="D252" s="269"/>
      <c r="E252" s="272"/>
      <c r="F252" s="273"/>
    </row>
    <row r="253" spans="1:14" x14ac:dyDescent="0.25">
      <c r="A253" s="268"/>
      <c r="B253" s="268"/>
      <c r="C253" s="269"/>
      <c r="D253" s="269"/>
      <c r="E253" s="272"/>
      <c r="F253" s="273"/>
    </row>
    <row r="254" spans="1:14" x14ac:dyDescent="0.25">
      <c r="A254" s="268"/>
      <c r="B254" s="268"/>
      <c r="C254" s="269"/>
      <c r="D254" s="269"/>
      <c r="E254" s="272"/>
      <c r="F254" s="273"/>
    </row>
    <row r="255" spans="1:14" x14ac:dyDescent="0.25">
      <c r="A255" s="268"/>
      <c r="B255" s="268"/>
      <c r="C255" s="269"/>
      <c r="D255" s="269"/>
      <c r="E255" s="272"/>
      <c r="F255" s="273"/>
    </row>
    <row r="256" spans="1:14" x14ac:dyDescent="0.25">
      <c r="A256" s="268"/>
      <c r="B256" s="268"/>
      <c r="C256" s="269"/>
      <c r="D256" s="269"/>
      <c r="E256" s="272"/>
      <c r="F256" s="273"/>
    </row>
    <row r="257" spans="1:6" x14ac:dyDescent="0.25">
      <c r="A257" s="268"/>
      <c r="B257" s="268"/>
      <c r="C257" s="269"/>
      <c r="D257" s="269"/>
      <c r="E257" s="272"/>
      <c r="F257" s="273"/>
    </row>
    <row r="258" spans="1:6" x14ac:dyDescent="0.25">
      <c r="A258" s="268"/>
      <c r="B258" s="268"/>
      <c r="C258" s="269"/>
      <c r="D258" s="269"/>
      <c r="E258" s="272"/>
      <c r="F258" s="273"/>
    </row>
    <row r="259" spans="1:6" x14ac:dyDescent="0.25">
      <c r="A259" s="268"/>
      <c r="B259" s="268"/>
      <c r="C259" s="269"/>
      <c r="D259" s="269"/>
      <c r="E259" s="272"/>
      <c r="F259" s="273"/>
    </row>
    <row r="260" spans="1:6" x14ac:dyDescent="0.25">
      <c r="A260" s="268"/>
      <c r="B260" s="268"/>
      <c r="C260" s="269"/>
      <c r="D260" s="269"/>
      <c r="E260" s="272"/>
      <c r="F260" s="273"/>
    </row>
    <row r="261" spans="1:6" x14ac:dyDescent="0.25">
      <c r="A261" s="268"/>
      <c r="B261" s="268"/>
      <c r="C261" s="269"/>
      <c r="D261" s="269"/>
      <c r="E261" s="272"/>
      <c r="F261" s="273"/>
    </row>
    <row r="262" spans="1:6" x14ac:dyDescent="0.25">
      <c r="A262" s="268"/>
      <c r="B262" s="268"/>
      <c r="C262" s="269"/>
      <c r="D262" s="269"/>
      <c r="E262" s="272"/>
      <c r="F262" s="273"/>
    </row>
    <row r="263" spans="1:6" x14ac:dyDescent="0.25">
      <c r="A263" s="268"/>
      <c r="B263" s="268"/>
      <c r="C263" s="269"/>
      <c r="D263" s="269"/>
      <c r="E263" s="272"/>
      <c r="F263" s="273"/>
    </row>
    <row r="264" spans="1:6" x14ac:dyDescent="0.25">
      <c r="A264" s="268"/>
      <c r="B264" s="268"/>
      <c r="C264" s="269"/>
      <c r="D264" s="269"/>
      <c r="E264" s="272"/>
      <c r="F264" s="273"/>
    </row>
    <row r="265" spans="1:6" x14ac:dyDescent="0.25">
      <c r="A265" s="268"/>
      <c r="B265" s="268"/>
      <c r="C265" s="269"/>
      <c r="D265" s="269"/>
      <c r="E265" s="272"/>
      <c r="F265" s="273"/>
    </row>
    <row r="266" spans="1:6" x14ac:dyDescent="0.25">
      <c r="A266" s="268"/>
      <c r="B266" s="268"/>
      <c r="C266" s="269"/>
      <c r="D266" s="269"/>
      <c r="E266" s="272"/>
      <c r="F266" s="273"/>
    </row>
    <row r="267" spans="1:6" x14ac:dyDescent="0.25">
      <c r="A267" s="268"/>
      <c r="B267" s="268"/>
      <c r="C267" s="269"/>
      <c r="D267" s="269"/>
      <c r="E267" s="272"/>
      <c r="F267" s="273"/>
    </row>
    <row r="268" spans="1:6" x14ac:dyDescent="0.25">
      <c r="A268" s="268"/>
      <c r="B268" s="268"/>
      <c r="C268" s="269"/>
      <c r="D268" s="269"/>
      <c r="E268" s="272"/>
      <c r="F268" s="273"/>
    </row>
    <row r="269" spans="1:6" x14ac:dyDescent="0.25">
      <c r="A269" s="268"/>
      <c r="B269" s="268"/>
      <c r="C269" s="269"/>
      <c r="D269" s="269"/>
      <c r="E269" s="272"/>
      <c r="F269" s="273"/>
    </row>
    <row r="270" spans="1:6" x14ac:dyDescent="0.25">
      <c r="A270" s="268"/>
      <c r="B270" s="268"/>
      <c r="C270" s="269"/>
      <c r="D270" s="269"/>
      <c r="E270" s="272"/>
      <c r="F270" s="273"/>
    </row>
    <row r="271" spans="1:6" x14ac:dyDescent="0.25">
      <c r="A271" s="268"/>
      <c r="B271" s="268"/>
      <c r="C271" s="269"/>
      <c r="D271" s="269"/>
      <c r="E271" s="272"/>
      <c r="F271" s="273"/>
    </row>
    <row r="272" spans="1:6" x14ac:dyDescent="0.25">
      <c r="A272" s="268"/>
      <c r="B272" s="268"/>
      <c r="C272" s="269"/>
      <c r="D272" s="269"/>
      <c r="E272" s="272"/>
      <c r="F272" s="273"/>
    </row>
    <row r="273" spans="1:6" x14ac:dyDescent="0.25">
      <c r="A273" s="268"/>
      <c r="B273" s="268"/>
      <c r="C273" s="269"/>
      <c r="D273" s="269"/>
      <c r="E273" s="272"/>
      <c r="F273" s="273"/>
    </row>
    <row r="274" spans="1:6" x14ac:dyDescent="0.25">
      <c r="A274" s="268"/>
      <c r="B274" s="268"/>
      <c r="C274" s="269"/>
      <c r="D274" s="269"/>
      <c r="E274" s="272"/>
      <c r="F274" s="273"/>
    </row>
    <row r="275" spans="1:6" x14ac:dyDescent="0.25">
      <c r="A275" s="268"/>
      <c r="B275" s="268"/>
      <c r="C275" s="269"/>
      <c r="D275" s="269"/>
      <c r="E275" s="272"/>
      <c r="F275" s="273"/>
    </row>
    <row r="276" spans="1:6" x14ac:dyDescent="0.25">
      <c r="A276" s="268"/>
      <c r="B276" s="268"/>
      <c r="C276" s="269"/>
      <c r="D276" s="269"/>
      <c r="E276" s="272"/>
      <c r="F276" s="273"/>
    </row>
    <row r="277" spans="1:6" x14ac:dyDescent="0.25">
      <c r="A277" s="268"/>
      <c r="B277" s="268"/>
      <c r="C277" s="269"/>
      <c r="D277" s="269"/>
      <c r="E277" s="272"/>
      <c r="F277" s="273"/>
    </row>
    <row r="278" spans="1:6" x14ac:dyDescent="0.25">
      <c r="A278" s="268"/>
      <c r="B278" s="268"/>
      <c r="C278" s="269"/>
      <c r="D278" s="269"/>
      <c r="E278" s="272"/>
      <c r="F278" s="273"/>
    </row>
    <row r="279" spans="1:6" x14ac:dyDescent="0.25">
      <c r="A279" s="268"/>
      <c r="B279" s="268"/>
      <c r="C279" s="269"/>
      <c r="D279" s="269"/>
      <c r="E279" s="272"/>
      <c r="F279" s="273"/>
    </row>
    <row r="280" spans="1:6" x14ac:dyDescent="0.25">
      <c r="A280" s="268"/>
      <c r="B280" s="268"/>
      <c r="C280" s="269"/>
      <c r="D280" s="269"/>
      <c r="E280" s="272"/>
      <c r="F280" s="273"/>
    </row>
    <row r="281" spans="1:6" x14ac:dyDescent="0.25">
      <c r="A281" s="268"/>
      <c r="B281" s="268"/>
      <c r="C281" s="269"/>
      <c r="D281" s="269"/>
      <c r="E281" s="272"/>
      <c r="F281" s="273"/>
    </row>
    <row r="282" spans="1:6" x14ac:dyDescent="0.25">
      <c r="A282" s="268"/>
      <c r="B282" s="268"/>
      <c r="C282" s="269"/>
      <c r="D282" s="269"/>
      <c r="E282" s="272"/>
      <c r="F282" s="273"/>
    </row>
    <row r="283" spans="1:6" x14ac:dyDescent="0.25">
      <c r="A283" s="268"/>
      <c r="B283" s="268"/>
      <c r="C283" s="269"/>
      <c r="D283" s="269"/>
      <c r="E283" s="272"/>
      <c r="F283" s="273"/>
    </row>
    <row r="284" spans="1:6" x14ac:dyDescent="0.25">
      <c r="A284" s="268"/>
      <c r="B284" s="268"/>
      <c r="C284" s="269"/>
      <c r="D284" s="269"/>
      <c r="E284" s="272"/>
      <c r="F284" s="273"/>
    </row>
    <row r="285" spans="1:6" x14ac:dyDescent="0.25">
      <c r="A285" s="268"/>
      <c r="B285" s="268"/>
      <c r="C285" s="269"/>
      <c r="D285" s="269"/>
      <c r="E285" s="272"/>
      <c r="F285" s="273"/>
    </row>
    <row r="286" spans="1:6" x14ac:dyDescent="0.25">
      <c r="A286" s="268"/>
      <c r="B286" s="268"/>
      <c r="C286" s="269"/>
      <c r="D286" s="269"/>
      <c r="E286" s="272"/>
      <c r="F286" s="273"/>
    </row>
    <row r="287" spans="1:6" x14ac:dyDescent="0.25">
      <c r="A287" s="268"/>
      <c r="B287" s="268"/>
      <c r="C287" s="269"/>
      <c r="D287" s="269"/>
      <c r="E287" s="272"/>
      <c r="F287" s="273"/>
    </row>
    <row r="288" spans="1:6" x14ac:dyDescent="0.25">
      <c r="A288" s="268"/>
      <c r="B288" s="268"/>
      <c r="C288" s="269"/>
      <c r="D288" s="269"/>
      <c r="E288" s="272"/>
      <c r="F288" s="273"/>
    </row>
    <row r="289" spans="1:6" x14ac:dyDescent="0.25">
      <c r="A289" s="268"/>
      <c r="B289" s="268"/>
      <c r="C289" s="269"/>
      <c r="D289" s="269"/>
      <c r="E289" s="272"/>
      <c r="F289" s="273"/>
    </row>
    <row r="290" spans="1:6" x14ac:dyDescent="0.25">
      <c r="A290" s="268"/>
      <c r="B290" s="268"/>
      <c r="C290" s="269"/>
      <c r="D290" s="269"/>
      <c r="E290" s="272"/>
      <c r="F290" s="273"/>
    </row>
    <row r="291" spans="1:6" x14ac:dyDescent="0.25">
      <c r="A291" s="268"/>
      <c r="B291" s="268"/>
      <c r="C291" s="269"/>
      <c r="D291" s="269"/>
      <c r="E291" s="272"/>
      <c r="F291" s="273"/>
    </row>
    <row r="292" spans="1:6" x14ac:dyDescent="0.25">
      <c r="A292" s="268"/>
      <c r="B292" s="268"/>
      <c r="C292" s="269"/>
      <c r="D292" s="269"/>
      <c r="E292" s="272"/>
      <c r="F292" s="273"/>
    </row>
    <row r="293" spans="1:6" x14ac:dyDescent="0.25">
      <c r="A293" s="268"/>
      <c r="B293" s="268"/>
      <c r="C293" s="269"/>
      <c r="D293" s="269"/>
      <c r="E293" s="272"/>
      <c r="F293" s="273"/>
    </row>
    <row r="294" spans="1:6" x14ac:dyDescent="0.25">
      <c r="A294" s="268"/>
      <c r="B294" s="268"/>
      <c r="C294" s="269"/>
      <c r="D294" s="269"/>
      <c r="E294" s="272"/>
      <c r="F294" s="273"/>
    </row>
    <row r="295" spans="1:6" x14ac:dyDescent="0.25">
      <c r="A295" s="268"/>
      <c r="B295" s="268"/>
      <c r="C295" s="269"/>
      <c r="D295" s="269"/>
      <c r="E295" s="272"/>
      <c r="F295" s="273"/>
    </row>
    <row r="296" spans="1:6" x14ac:dyDescent="0.25">
      <c r="A296" s="268"/>
      <c r="B296" s="268"/>
      <c r="C296" s="269"/>
      <c r="D296" s="269"/>
      <c r="E296" s="272"/>
      <c r="F296" s="273"/>
    </row>
    <row r="297" spans="1:6" x14ac:dyDescent="0.25">
      <c r="A297" s="268"/>
      <c r="B297" s="268"/>
      <c r="C297" s="269"/>
      <c r="D297" s="269"/>
      <c r="E297" s="272"/>
      <c r="F297" s="273"/>
    </row>
    <row r="298" spans="1:6" x14ac:dyDescent="0.25">
      <c r="A298"/>
      <c r="B298"/>
      <c r="C298"/>
      <c r="D298"/>
      <c r="F298" s="4">
        <f>SUM(F194:F297)</f>
        <v>0</v>
      </c>
    </row>
    <row r="299" spans="1:6" x14ac:dyDescent="0.25">
      <c r="A299"/>
      <c r="B299"/>
      <c r="C299"/>
      <c r="D299"/>
    </row>
    <row r="300" spans="1:6" x14ac:dyDescent="0.25">
      <c r="A300"/>
      <c r="B300"/>
      <c r="C300"/>
      <c r="D300"/>
    </row>
    <row r="301" spans="1:6" x14ac:dyDescent="0.25">
      <c r="A301"/>
      <c r="B301"/>
      <c r="C301"/>
      <c r="D301"/>
    </row>
    <row r="302" spans="1:6" x14ac:dyDescent="0.25">
      <c r="A302"/>
      <c r="B302"/>
      <c r="C302"/>
      <c r="D302"/>
    </row>
    <row r="303" spans="1:6" x14ac:dyDescent="0.25">
      <c r="A303"/>
      <c r="B303"/>
      <c r="C303"/>
      <c r="D303"/>
    </row>
    <row r="304" spans="1:6" x14ac:dyDescent="0.25">
      <c r="A304"/>
      <c r="B304"/>
      <c r="C304"/>
      <c r="D304"/>
    </row>
    <row r="305" spans="1:4" x14ac:dyDescent="0.25">
      <c r="A305"/>
      <c r="B305"/>
      <c r="C305"/>
      <c r="D305"/>
    </row>
    <row r="306" spans="1:4" x14ac:dyDescent="0.25">
      <c r="A306"/>
      <c r="B306"/>
      <c r="C306"/>
      <c r="D306"/>
    </row>
    <row r="307" spans="1:4" x14ac:dyDescent="0.25">
      <c r="A307"/>
      <c r="B307"/>
      <c r="C307"/>
      <c r="D307"/>
    </row>
    <row r="308" spans="1:4" x14ac:dyDescent="0.25">
      <c r="A308"/>
      <c r="B308"/>
      <c r="C308"/>
      <c r="D308"/>
    </row>
    <row r="309" spans="1:4" x14ac:dyDescent="0.25">
      <c r="A309"/>
      <c r="B309"/>
      <c r="C309"/>
      <c r="D309"/>
    </row>
    <row r="310" spans="1:4" x14ac:dyDescent="0.25">
      <c r="A310"/>
      <c r="B310"/>
      <c r="C310"/>
      <c r="D310"/>
    </row>
    <row r="311" spans="1:4" x14ac:dyDescent="0.25">
      <c r="A311"/>
      <c r="B311"/>
      <c r="C311"/>
      <c r="D311"/>
    </row>
    <row r="312" spans="1:4" x14ac:dyDescent="0.25">
      <c r="A312"/>
      <c r="B312"/>
      <c r="C312"/>
      <c r="D312"/>
    </row>
    <row r="313" spans="1:4" x14ac:dyDescent="0.25">
      <c r="A313"/>
      <c r="B313"/>
      <c r="C313"/>
      <c r="D313"/>
    </row>
    <row r="314" spans="1:4" x14ac:dyDescent="0.25">
      <c r="A314"/>
      <c r="B314"/>
      <c r="C314"/>
      <c r="D314"/>
    </row>
    <row r="315" spans="1:4" x14ac:dyDescent="0.25">
      <c r="A315"/>
      <c r="B315"/>
      <c r="C315"/>
      <c r="D315"/>
    </row>
    <row r="316" spans="1:4" x14ac:dyDescent="0.25">
      <c r="A316"/>
      <c r="B316"/>
      <c r="C316"/>
      <c r="D316"/>
    </row>
    <row r="317" spans="1:4" x14ac:dyDescent="0.25">
      <c r="A317"/>
      <c r="B317"/>
      <c r="C317"/>
      <c r="D317"/>
    </row>
    <row r="318" spans="1:4" x14ac:dyDescent="0.25">
      <c r="A318"/>
      <c r="B318"/>
      <c r="C318"/>
      <c r="D318"/>
    </row>
    <row r="319" spans="1:4" x14ac:dyDescent="0.25">
      <c r="A319"/>
      <c r="B319"/>
      <c r="C319"/>
      <c r="D319"/>
    </row>
    <row r="320" spans="1:4" x14ac:dyDescent="0.25">
      <c r="A320"/>
      <c r="B320"/>
      <c r="C320"/>
      <c r="D320"/>
    </row>
    <row r="321" spans="1:4" x14ac:dyDescent="0.25">
      <c r="A321"/>
      <c r="B321"/>
      <c r="C321"/>
      <c r="D321"/>
    </row>
    <row r="322" spans="1:4" x14ac:dyDescent="0.25">
      <c r="A322"/>
      <c r="B322"/>
      <c r="C322"/>
      <c r="D322"/>
    </row>
    <row r="323" spans="1:4" x14ac:dyDescent="0.25">
      <c r="A323"/>
      <c r="B323"/>
      <c r="C323"/>
      <c r="D323"/>
    </row>
    <row r="324" spans="1:4" x14ac:dyDescent="0.25">
      <c r="A324"/>
      <c r="B324"/>
      <c r="C324"/>
      <c r="D324"/>
    </row>
    <row r="325" spans="1:4" x14ac:dyDescent="0.25">
      <c r="A325"/>
      <c r="B325"/>
      <c r="C325"/>
      <c r="D325"/>
    </row>
    <row r="326" spans="1:4" x14ac:dyDescent="0.25">
      <c r="A326"/>
      <c r="B326"/>
      <c r="C326"/>
      <c r="D326"/>
    </row>
    <row r="327" spans="1:4" x14ac:dyDescent="0.25">
      <c r="A327"/>
      <c r="B327"/>
      <c r="C327"/>
      <c r="D327"/>
    </row>
    <row r="328" spans="1:4" x14ac:dyDescent="0.25">
      <c r="A328"/>
      <c r="B328"/>
      <c r="C328"/>
      <c r="D328"/>
    </row>
    <row r="329" spans="1:4" x14ac:dyDescent="0.25">
      <c r="A329"/>
      <c r="B329"/>
      <c r="C329"/>
      <c r="D329"/>
    </row>
    <row r="330" spans="1:4" x14ac:dyDescent="0.25">
      <c r="A330"/>
      <c r="B330"/>
      <c r="C330"/>
      <c r="D330"/>
    </row>
    <row r="331" spans="1:4" x14ac:dyDescent="0.25">
      <c r="A331"/>
      <c r="B331"/>
      <c r="C331"/>
      <c r="D331"/>
    </row>
    <row r="332" spans="1:4" x14ac:dyDescent="0.25">
      <c r="A332"/>
      <c r="B332"/>
      <c r="C332"/>
      <c r="D332"/>
    </row>
    <row r="333" spans="1:4" x14ac:dyDescent="0.25">
      <c r="A333"/>
      <c r="B333"/>
      <c r="C333"/>
      <c r="D333"/>
    </row>
    <row r="334" spans="1:4" x14ac:dyDescent="0.25">
      <c r="A334"/>
      <c r="B334"/>
      <c r="C334"/>
      <c r="D334"/>
    </row>
    <row r="335" spans="1:4" x14ac:dyDescent="0.25">
      <c r="A335"/>
      <c r="B335"/>
      <c r="C335"/>
      <c r="D335"/>
    </row>
    <row r="336" spans="1:4" x14ac:dyDescent="0.25">
      <c r="A336"/>
      <c r="B336"/>
      <c r="C336"/>
      <c r="D336"/>
    </row>
    <row r="337" spans="1:4" x14ac:dyDescent="0.25">
      <c r="A337"/>
      <c r="B337"/>
      <c r="C337"/>
      <c r="D337"/>
    </row>
    <row r="338" spans="1:4" x14ac:dyDescent="0.25">
      <c r="A338"/>
      <c r="B338"/>
      <c r="C338"/>
      <c r="D338"/>
    </row>
    <row r="339" spans="1:4" x14ac:dyDescent="0.25">
      <c r="A339"/>
      <c r="B339"/>
      <c r="C339"/>
      <c r="D339"/>
    </row>
    <row r="340" spans="1:4" x14ac:dyDescent="0.25">
      <c r="A340"/>
      <c r="B340"/>
      <c r="C340"/>
      <c r="D340"/>
    </row>
    <row r="341" spans="1:4" x14ac:dyDescent="0.25">
      <c r="A341"/>
      <c r="B341"/>
      <c r="C341"/>
      <c r="D341"/>
    </row>
    <row r="342" spans="1:4" x14ac:dyDescent="0.25">
      <c r="A342"/>
      <c r="B342"/>
      <c r="C342"/>
      <c r="D342"/>
    </row>
    <row r="343" spans="1:4" x14ac:dyDescent="0.25">
      <c r="A343"/>
      <c r="B343"/>
      <c r="C343"/>
      <c r="D343"/>
    </row>
    <row r="344" spans="1:4" x14ac:dyDescent="0.25">
      <c r="A344"/>
      <c r="B344"/>
      <c r="C344"/>
      <c r="D344"/>
    </row>
    <row r="345" spans="1:4" x14ac:dyDescent="0.25">
      <c r="A345"/>
      <c r="B345"/>
      <c r="C345"/>
      <c r="D345"/>
    </row>
    <row r="346" spans="1:4" x14ac:dyDescent="0.25">
      <c r="A346"/>
      <c r="B346"/>
      <c r="C346"/>
      <c r="D346"/>
    </row>
    <row r="347" spans="1:4" x14ac:dyDescent="0.25">
      <c r="A347"/>
      <c r="B347"/>
      <c r="C347"/>
      <c r="D347"/>
    </row>
    <row r="348" spans="1:4" x14ac:dyDescent="0.25">
      <c r="A348"/>
      <c r="B348"/>
      <c r="C348"/>
      <c r="D348"/>
    </row>
    <row r="349" spans="1:4" x14ac:dyDescent="0.25">
      <c r="A349"/>
      <c r="B349"/>
      <c r="C349"/>
      <c r="D349"/>
    </row>
    <row r="350" spans="1:4" x14ac:dyDescent="0.25">
      <c r="A350"/>
      <c r="B350"/>
      <c r="C350"/>
      <c r="D350"/>
    </row>
    <row r="351" spans="1:4" x14ac:dyDescent="0.25">
      <c r="A351"/>
      <c r="B351"/>
      <c r="C351"/>
      <c r="D351"/>
    </row>
    <row r="352" spans="1:4" x14ac:dyDescent="0.25">
      <c r="A352"/>
      <c r="B352"/>
      <c r="C352"/>
      <c r="D352"/>
    </row>
    <row r="353" spans="1:4" x14ac:dyDescent="0.25">
      <c r="A353"/>
      <c r="B353"/>
      <c r="C353"/>
      <c r="D353"/>
    </row>
    <row r="354" spans="1:4" x14ac:dyDescent="0.25">
      <c r="A354"/>
      <c r="B354"/>
      <c r="C354"/>
      <c r="D354"/>
    </row>
    <row r="355" spans="1:4" x14ac:dyDescent="0.25">
      <c r="A355"/>
      <c r="B355"/>
      <c r="C355"/>
      <c r="D355"/>
    </row>
  </sheetData>
  <mergeCells count="4">
    <mergeCell ref="B2:F2"/>
    <mergeCell ref="B3:F3"/>
    <mergeCell ref="B4:F4"/>
    <mergeCell ref="B5:F5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0"/>
  <sheetViews>
    <sheetView showGridLines="0" topLeftCell="A247" workbookViewId="0">
      <selection activeCell="A196" sqref="A196:L251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1.28515625" style="3" customWidth="1"/>
    <col min="10" max="10" width="13.7109375" style="3" customWidth="1"/>
    <col min="11" max="16384" width="9.140625" style="3"/>
  </cols>
  <sheetData>
    <row r="1" spans="1:13" x14ac:dyDescent="0.25">
      <c r="B1" s="320" t="s">
        <v>364</v>
      </c>
      <c r="C1" s="320"/>
      <c r="D1" s="320"/>
      <c r="E1" s="320"/>
    </row>
    <row r="2" spans="1:13" x14ac:dyDescent="0.25">
      <c r="A2" s="1"/>
      <c r="B2" s="320" t="s">
        <v>0</v>
      </c>
      <c r="C2" s="320"/>
      <c r="D2" s="320"/>
      <c r="E2" s="320"/>
    </row>
    <row r="3" spans="1:13" x14ac:dyDescent="0.25">
      <c r="B3" s="320"/>
      <c r="C3" s="320"/>
      <c r="D3" s="320"/>
      <c r="E3" s="320"/>
    </row>
    <row r="4" spans="1:13" x14ac:dyDescent="0.25">
      <c r="A4" s="1"/>
      <c r="B4" s="320"/>
      <c r="C4" s="320"/>
      <c r="D4" s="320"/>
      <c r="E4" s="320"/>
    </row>
    <row r="5" spans="1:13" x14ac:dyDescent="0.25">
      <c r="A5" s="18"/>
      <c r="B5" s="18"/>
      <c r="D5" s="20"/>
      <c r="E5" s="20"/>
    </row>
    <row r="6" spans="1:13" x14ac:dyDescent="0.25">
      <c r="A6" s="1"/>
      <c r="B6" s="1"/>
      <c r="D6" s="20"/>
      <c r="E6" s="20"/>
    </row>
    <row r="7" spans="1:13" ht="63" x14ac:dyDescent="0.25">
      <c r="A7" s="41" t="s">
        <v>1</v>
      </c>
      <c r="B7" s="41" t="s">
        <v>2</v>
      </c>
      <c r="C7" s="73" t="s">
        <v>3</v>
      </c>
      <c r="D7" s="56" t="s">
        <v>4</v>
      </c>
      <c r="E7" s="56" t="s">
        <v>5</v>
      </c>
      <c r="F7" s="42" t="s">
        <v>3</v>
      </c>
      <c r="G7" s="41" t="s">
        <v>4</v>
      </c>
      <c r="H7" s="41" t="s">
        <v>5</v>
      </c>
      <c r="I7" s="335" t="s">
        <v>451</v>
      </c>
      <c r="J7" s="328"/>
      <c r="K7" s="327">
        <v>19909</v>
      </c>
      <c r="L7" s="328"/>
      <c r="M7" s="36"/>
    </row>
    <row r="8" spans="1:13" x14ac:dyDescent="0.25">
      <c r="A8" s="53" t="s">
        <v>6</v>
      </c>
      <c r="B8" s="53" t="s">
        <v>7</v>
      </c>
      <c r="C8" s="73">
        <v>3</v>
      </c>
      <c r="D8" s="57">
        <v>4</v>
      </c>
      <c r="E8" s="57">
        <v>5</v>
      </c>
      <c r="F8" s="61" t="s">
        <v>403</v>
      </c>
      <c r="G8" s="61"/>
      <c r="H8" s="61" t="s">
        <v>403</v>
      </c>
      <c r="I8" s="36"/>
      <c r="J8" s="36"/>
      <c r="K8" s="36"/>
      <c r="L8" s="36"/>
      <c r="M8" s="36"/>
    </row>
    <row r="9" spans="1:13" x14ac:dyDescent="0.25">
      <c r="A9" s="40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90000</v>
      </c>
      <c r="F9" s="66"/>
      <c r="G9" s="66"/>
      <c r="H9" s="66">
        <f>F9*G9</f>
        <v>0</v>
      </c>
      <c r="I9" s="36"/>
      <c r="J9" s="36"/>
      <c r="K9" s="36"/>
      <c r="L9" s="36"/>
      <c r="M9" s="36"/>
    </row>
    <row r="10" spans="1:13" x14ac:dyDescent="0.25">
      <c r="A10" s="26" t="s">
        <v>10</v>
      </c>
      <c r="B10" s="26" t="s">
        <v>11</v>
      </c>
      <c r="C10" s="74"/>
      <c r="D10" s="28"/>
      <c r="E10" s="28">
        <f>C10*D10</f>
        <v>0</v>
      </c>
      <c r="F10" s="68"/>
      <c r="G10" s="68"/>
      <c r="H10" s="68">
        <f t="shared" ref="H10:H73" si="1">F10*G10</f>
        <v>0</v>
      </c>
      <c r="I10" s="173"/>
      <c r="J10" s="36"/>
      <c r="K10" s="36"/>
      <c r="L10" s="36"/>
      <c r="M10" s="36"/>
    </row>
    <row r="11" spans="1:13" x14ac:dyDescent="0.25">
      <c r="A11" s="26" t="s">
        <v>12</v>
      </c>
      <c r="B11" s="26" t="s">
        <v>13</v>
      </c>
      <c r="C11" s="74"/>
      <c r="D11" s="28">
        <v>0</v>
      </c>
      <c r="E11" s="28">
        <f t="shared" ref="E11:E74" si="2">C11*D11</f>
        <v>0</v>
      </c>
      <c r="F11" s="68"/>
      <c r="G11" s="68"/>
      <c r="H11" s="68">
        <f t="shared" si="1"/>
        <v>0</v>
      </c>
      <c r="I11" s="173"/>
      <c r="J11" s="36"/>
      <c r="K11" s="36"/>
      <c r="L11" s="36"/>
      <c r="M11" s="36"/>
    </row>
    <row r="12" spans="1:13" x14ac:dyDescent="0.25">
      <c r="A12" s="26" t="s">
        <v>14</v>
      </c>
      <c r="B12" s="26" t="s">
        <v>15</v>
      </c>
      <c r="C12" s="74"/>
      <c r="D12" s="28"/>
      <c r="E12" s="28">
        <f t="shared" si="2"/>
        <v>0</v>
      </c>
      <c r="F12" s="68">
        <v>1</v>
      </c>
      <c r="G12" s="68">
        <f>114398+864</f>
        <v>115262</v>
      </c>
      <c r="H12" s="206">
        <f t="shared" si="1"/>
        <v>115262</v>
      </c>
      <c r="I12" s="173"/>
      <c r="J12" s="36"/>
      <c r="K12" s="36"/>
      <c r="L12" s="36"/>
      <c r="M12" s="36"/>
    </row>
    <row r="13" spans="1:13" x14ac:dyDescent="0.25">
      <c r="A13" s="26" t="s">
        <v>16</v>
      </c>
      <c r="B13" s="26" t="s">
        <v>17</v>
      </c>
      <c r="C13" s="74">
        <v>1</v>
      </c>
      <c r="D13" s="28">
        <v>90000</v>
      </c>
      <c r="E13" s="28">
        <f t="shared" si="2"/>
        <v>90000</v>
      </c>
      <c r="F13" s="68">
        <v>1</v>
      </c>
      <c r="G13" s="68">
        <v>78939</v>
      </c>
      <c r="H13" s="206">
        <f t="shared" si="1"/>
        <v>78939</v>
      </c>
      <c r="I13" s="173"/>
      <c r="J13" s="36"/>
      <c r="K13" s="36"/>
      <c r="L13" s="36"/>
      <c r="M13" s="36"/>
    </row>
    <row r="14" spans="1:13" x14ac:dyDescent="0.25">
      <c r="A14" s="26" t="s">
        <v>18</v>
      </c>
      <c r="B14" s="26" t="s">
        <v>19</v>
      </c>
      <c r="C14" s="74">
        <v>0</v>
      </c>
      <c r="D14" s="28">
        <v>0</v>
      </c>
      <c r="E14" s="28">
        <f t="shared" si="2"/>
        <v>0</v>
      </c>
      <c r="F14" s="68"/>
      <c r="G14" s="68"/>
      <c r="H14" s="68">
        <f t="shared" si="1"/>
        <v>0</v>
      </c>
      <c r="I14" s="173"/>
      <c r="J14" s="36"/>
      <c r="K14" s="36"/>
      <c r="L14" s="36"/>
      <c r="M14" s="36"/>
    </row>
    <row r="15" spans="1:13" x14ac:dyDescent="0.25">
      <c r="A15" s="26" t="s">
        <v>20</v>
      </c>
      <c r="B15" s="26" t="s">
        <v>21</v>
      </c>
      <c r="C15" s="74">
        <v>0</v>
      </c>
      <c r="D15" s="28">
        <v>0</v>
      </c>
      <c r="E15" s="28">
        <f t="shared" si="2"/>
        <v>0</v>
      </c>
      <c r="F15" s="68"/>
      <c r="G15" s="68"/>
      <c r="H15" s="68">
        <f t="shared" si="1"/>
        <v>0</v>
      </c>
      <c r="I15" s="173"/>
      <c r="J15" s="36"/>
      <c r="K15" s="36"/>
      <c r="L15" s="36"/>
      <c r="M15" s="36"/>
    </row>
    <row r="16" spans="1:13" x14ac:dyDescent="0.25">
      <c r="A16" s="26" t="s">
        <v>22</v>
      </c>
      <c r="B16" s="26" t="s">
        <v>23</v>
      </c>
      <c r="C16" s="74">
        <v>0</v>
      </c>
      <c r="D16" s="28">
        <v>0</v>
      </c>
      <c r="E16" s="28">
        <f t="shared" si="2"/>
        <v>0</v>
      </c>
      <c r="F16" s="68"/>
      <c r="G16" s="68"/>
      <c r="H16" s="68">
        <f t="shared" si="1"/>
        <v>0</v>
      </c>
      <c r="I16" s="173"/>
      <c r="J16" s="36"/>
      <c r="K16" s="36"/>
      <c r="L16" s="36"/>
      <c r="M16" s="36"/>
    </row>
    <row r="17" spans="1:13" x14ac:dyDescent="0.25">
      <c r="A17" s="26" t="s">
        <v>24</v>
      </c>
      <c r="B17" s="26" t="s">
        <v>25</v>
      </c>
      <c r="C17" s="74">
        <v>0</v>
      </c>
      <c r="D17" s="28">
        <v>0</v>
      </c>
      <c r="E17" s="28">
        <f t="shared" si="2"/>
        <v>0</v>
      </c>
      <c r="F17" s="68"/>
      <c r="G17" s="68"/>
      <c r="H17" s="68">
        <f t="shared" si="1"/>
        <v>0</v>
      </c>
      <c r="I17" s="173"/>
      <c r="J17" s="36"/>
      <c r="K17" s="36"/>
      <c r="L17" s="36"/>
      <c r="M17" s="36"/>
    </row>
    <row r="18" spans="1:13" x14ac:dyDescent="0.25">
      <c r="A18" s="26" t="s">
        <v>26</v>
      </c>
      <c r="B18" s="26" t="s">
        <v>27</v>
      </c>
      <c r="C18" s="74">
        <v>0</v>
      </c>
      <c r="D18" s="28">
        <v>0</v>
      </c>
      <c r="E18" s="28">
        <f t="shared" si="2"/>
        <v>0</v>
      </c>
      <c r="F18" s="68"/>
      <c r="G18" s="68"/>
      <c r="H18" s="68">
        <f t="shared" si="1"/>
        <v>0</v>
      </c>
      <c r="I18" s="173"/>
      <c r="J18" s="36"/>
      <c r="K18" s="36"/>
      <c r="L18" s="36"/>
      <c r="M18" s="36"/>
    </row>
    <row r="19" spans="1:13" ht="31.5" x14ac:dyDescent="0.25">
      <c r="A19" s="26" t="s">
        <v>28</v>
      </c>
      <c r="B19" s="40" t="s">
        <v>29</v>
      </c>
      <c r="C19" s="78">
        <v>3</v>
      </c>
      <c r="D19" s="32">
        <v>6000</v>
      </c>
      <c r="E19" s="32">
        <f t="shared" si="2"/>
        <v>18000</v>
      </c>
      <c r="F19" s="68">
        <v>2</v>
      </c>
      <c r="G19" s="68">
        <f>7244+5288</f>
        <v>12532</v>
      </c>
      <c r="H19" s="206">
        <f>G19</f>
        <v>12532</v>
      </c>
      <c r="I19" s="173"/>
      <c r="J19" s="36"/>
      <c r="K19" s="36"/>
      <c r="L19" s="36"/>
      <c r="M19" s="36"/>
    </row>
    <row r="20" spans="1:13" ht="31.5" x14ac:dyDescent="0.25">
      <c r="A20" s="40" t="s">
        <v>30</v>
      </c>
      <c r="B20" s="40" t="s">
        <v>31</v>
      </c>
      <c r="C20" s="78">
        <f>C21+C22+C23+C24+C25+C26+C27+C28+C29+C30+C31+C32+C33+C34+C35+C36+C37+C38+C39+C40+C41+C42+C43+C44+C45+C46+C47+C48+C49+C50+C51</f>
        <v>376</v>
      </c>
      <c r="D20" s="37"/>
      <c r="E20" s="78">
        <f>E21+E22+E23+E24+E25+E26+E27+E28+E29+E30+E31+E32+E33+E34+E35+E36+E37+E38+E39+E40+E41+E42+E43+E44+E45+E46+E47+E48+E49+E50+E51</f>
        <v>1196000</v>
      </c>
      <c r="F20" s="96"/>
      <c r="G20" s="96"/>
      <c r="H20" s="96">
        <f t="shared" si="1"/>
        <v>0</v>
      </c>
      <c r="I20" s="173"/>
      <c r="J20" s="36"/>
      <c r="K20" s="36"/>
      <c r="L20" s="36"/>
      <c r="M20" s="36"/>
    </row>
    <row r="21" spans="1:13" x14ac:dyDescent="0.25">
      <c r="A21" s="40" t="s">
        <v>32</v>
      </c>
      <c r="B21" s="40" t="s">
        <v>33</v>
      </c>
      <c r="C21" s="78"/>
      <c r="D21" s="32"/>
      <c r="E21" s="28">
        <f t="shared" si="2"/>
        <v>0</v>
      </c>
      <c r="F21" s="68"/>
      <c r="G21" s="68"/>
      <c r="H21" s="68">
        <f t="shared" si="1"/>
        <v>0</v>
      </c>
      <c r="I21" s="173"/>
      <c r="J21" s="36"/>
      <c r="K21" s="36"/>
      <c r="L21" s="36"/>
      <c r="M21" s="36"/>
    </row>
    <row r="22" spans="1:13" x14ac:dyDescent="0.25">
      <c r="A22" s="26" t="s">
        <v>34</v>
      </c>
      <c r="B22" s="26" t="s">
        <v>35</v>
      </c>
      <c r="C22" s="74">
        <v>10</v>
      </c>
      <c r="D22" s="28">
        <v>4000</v>
      </c>
      <c r="E22" s="28">
        <f t="shared" si="2"/>
        <v>40000</v>
      </c>
      <c r="F22" s="68"/>
      <c r="G22" s="68"/>
      <c r="H22" s="68">
        <f t="shared" si="1"/>
        <v>0</v>
      </c>
      <c r="I22" s="173"/>
      <c r="J22" s="36"/>
      <c r="K22" s="36"/>
      <c r="L22" s="36"/>
      <c r="M22" s="36"/>
    </row>
    <row r="23" spans="1:13" x14ac:dyDescent="0.25">
      <c r="A23" s="26" t="s">
        <v>36</v>
      </c>
      <c r="B23" s="26" t="s">
        <v>37</v>
      </c>
      <c r="C23" s="74">
        <v>10</v>
      </c>
      <c r="D23" s="28">
        <v>4000</v>
      </c>
      <c r="E23" s="28">
        <f t="shared" si="2"/>
        <v>40000</v>
      </c>
      <c r="F23" s="68">
        <v>1</v>
      </c>
      <c r="G23" s="68">
        <v>1950</v>
      </c>
      <c r="H23" s="68">
        <f t="shared" si="1"/>
        <v>1950</v>
      </c>
      <c r="I23" s="173"/>
      <c r="J23" s="36"/>
      <c r="K23" s="36"/>
      <c r="L23" s="36"/>
      <c r="M23" s="36"/>
    </row>
    <row r="24" spans="1:13" x14ac:dyDescent="0.25">
      <c r="A24" s="26" t="s">
        <v>38</v>
      </c>
      <c r="B24" s="26" t="s">
        <v>39</v>
      </c>
      <c r="C24" s="74">
        <v>10</v>
      </c>
      <c r="D24" s="28">
        <v>3000</v>
      </c>
      <c r="E24" s="28">
        <f t="shared" si="2"/>
        <v>30000</v>
      </c>
      <c r="F24" s="68"/>
      <c r="G24" s="68"/>
      <c r="H24" s="68">
        <f t="shared" si="1"/>
        <v>0</v>
      </c>
      <c r="I24" s="173"/>
      <c r="J24" s="36"/>
      <c r="K24" s="36"/>
      <c r="L24" s="36"/>
      <c r="M24" s="36"/>
    </row>
    <row r="25" spans="1:13" x14ac:dyDescent="0.25">
      <c r="A25" s="26" t="s">
        <v>40</v>
      </c>
      <c r="B25" s="26" t="s">
        <v>41</v>
      </c>
      <c r="C25" s="74">
        <v>50</v>
      </c>
      <c r="D25" s="28">
        <v>3000</v>
      </c>
      <c r="E25" s="28">
        <f t="shared" si="2"/>
        <v>150000</v>
      </c>
      <c r="F25" s="68">
        <v>5</v>
      </c>
      <c r="G25" s="68">
        <v>1593</v>
      </c>
      <c r="H25" s="68">
        <f t="shared" si="1"/>
        <v>7965</v>
      </c>
      <c r="I25" s="173"/>
      <c r="J25" s="36"/>
      <c r="K25" s="36"/>
      <c r="L25" s="36"/>
      <c r="M25" s="36"/>
    </row>
    <row r="26" spans="1:13" x14ac:dyDescent="0.25">
      <c r="A26" s="26" t="s">
        <v>42</v>
      </c>
      <c r="B26" s="26" t="s">
        <v>43</v>
      </c>
      <c r="C26" s="74">
        <v>4</v>
      </c>
      <c r="D26" s="28">
        <v>2000</v>
      </c>
      <c r="E26" s="28">
        <f t="shared" si="2"/>
        <v>8000</v>
      </c>
      <c r="F26" s="68">
        <v>2</v>
      </c>
      <c r="G26" s="68">
        <v>1580</v>
      </c>
      <c r="H26" s="68">
        <f>F26*G26</f>
        <v>3160</v>
      </c>
      <c r="I26" s="173"/>
      <c r="J26" s="36"/>
      <c r="K26" s="36"/>
      <c r="L26" s="36"/>
      <c r="M26" s="36"/>
    </row>
    <row r="27" spans="1:13" ht="31.5" x14ac:dyDescent="0.25">
      <c r="A27" s="26" t="s">
        <v>44</v>
      </c>
      <c r="B27" s="26" t="s">
        <v>45</v>
      </c>
      <c r="C27" s="74">
        <v>8</v>
      </c>
      <c r="D27" s="28">
        <v>5000</v>
      </c>
      <c r="E27" s="28">
        <f t="shared" si="2"/>
        <v>40000</v>
      </c>
      <c r="F27" s="68">
        <v>1</v>
      </c>
      <c r="G27" s="68">
        <v>1750</v>
      </c>
      <c r="H27" s="68">
        <f t="shared" si="1"/>
        <v>1750</v>
      </c>
      <c r="I27" s="173"/>
      <c r="J27" s="36"/>
      <c r="K27" s="36"/>
      <c r="L27" s="36"/>
      <c r="M27" s="36"/>
    </row>
    <row r="28" spans="1:13" x14ac:dyDescent="0.25">
      <c r="A28" s="26" t="s">
        <v>46</v>
      </c>
      <c r="B28" s="26" t="s">
        <v>47</v>
      </c>
      <c r="C28" s="74">
        <v>50</v>
      </c>
      <c r="D28" s="28">
        <v>500</v>
      </c>
      <c r="E28" s="28">
        <f t="shared" si="2"/>
        <v>25000</v>
      </c>
      <c r="F28" s="68">
        <v>4</v>
      </c>
      <c r="G28" s="68">
        <v>300</v>
      </c>
      <c r="H28" s="68">
        <f t="shared" si="1"/>
        <v>1200</v>
      </c>
      <c r="I28" s="173"/>
      <c r="J28" s="36"/>
      <c r="K28" s="36"/>
      <c r="L28" s="36"/>
      <c r="M28" s="36"/>
    </row>
    <row r="29" spans="1:13" x14ac:dyDescent="0.25">
      <c r="A29" s="26" t="s">
        <v>48</v>
      </c>
      <c r="B29" s="26" t="s">
        <v>49</v>
      </c>
      <c r="C29" s="74">
        <v>10</v>
      </c>
      <c r="D29" s="28">
        <v>1000</v>
      </c>
      <c r="E29" s="28">
        <f t="shared" si="2"/>
        <v>10000</v>
      </c>
      <c r="F29" s="68">
        <v>1</v>
      </c>
      <c r="G29" s="68">
        <v>1420</v>
      </c>
      <c r="H29" s="68">
        <f t="shared" si="1"/>
        <v>1420</v>
      </c>
      <c r="I29" s="173"/>
      <c r="J29" s="36"/>
      <c r="K29" s="36"/>
      <c r="L29" s="36"/>
      <c r="M29" s="36"/>
    </row>
    <row r="30" spans="1:13" ht="31.5" x14ac:dyDescent="0.25">
      <c r="A30" s="26" t="s">
        <v>50</v>
      </c>
      <c r="B30" s="26" t="s">
        <v>51</v>
      </c>
      <c r="C30" s="74">
        <v>10</v>
      </c>
      <c r="D30" s="28">
        <v>5000</v>
      </c>
      <c r="E30" s="28">
        <f t="shared" si="2"/>
        <v>50000</v>
      </c>
      <c r="F30" s="68">
        <v>2</v>
      </c>
      <c r="G30" s="68">
        <v>1420</v>
      </c>
      <c r="H30" s="68">
        <f t="shared" si="1"/>
        <v>2840</v>
      </c>
      <c r="I30" s="173"/>
      <c r="J30" s="36"/>
      <c r="K30" s="36"/>
      <c r="L30" s="36"/>
      <c r="M30" s="36"/>
    </row>
    <row r="31" spans="1:13" x14ac:dyDescent="0.25">
      <c r="A31" s="26" t="s">
        <v>52</v>
      </c>
      <c r="B31" s="26" t="s">
        <v>53</v>
      </c>
      <c r="C31" s="74">
        <v>3</v>
      </c>
      <c r="D31" s="28">
        <v>5000</v>
      </c>
      <c r="E31" s="28">
        <f t="shared" si="2"/>
        <v>15000</v>
      </c>
      <c r="F31" s="68"/>
      <c r="G31" s="68"/>
      <c r="H31" s="68">
        <f t="shared" si="1"/>
        <v>0</v>
      </c>
      <c r="I31" s="173"/>
      <c r="J31" s="36"/>
      <c r="K31" s="36"/>
      <c r="L31" s="36"/>
      <c r="M31" s="36"/>
    </row>
    <row r="32" spans="1:13" x14ac:dyDescent="0.25">
      <c r="A32" s="26" t="s">
        <v>54</v>
      </c>
      <c r="B32" s="26" t="s">
        <v>55</v>
      </c>
      <c r="C32" s="74">
        <v>50</v>
      </c>
      <c r="D32" s="28">
        <v>2000</v>
      </c>
      <c r="E32" s="28">
        <f t="shared" si="2"/>
        <v>100000</v>
      </c>
      <c r="F32" s="68"/>
      <c r="G32" s="68"/>
      <c r="H32" s="68">
        <f t="shared" si="1"/>
        <v>0</v>
      </c>
      <c r="I32" s="173"/>
      <c r="J32" s="36"/>
      <c r="K32" s="36"/>
      <c r="L32" s="36"/>
      <c r="M32" s="36"/>
    </row>
    <row r="33" spans="1:13" x14ac:dyDescent="0.25">
      <c r="A33" s="26" t="s">
        <v>56</v>
      </c>
      <c r="B33" s="26" t="s">
        <v>57</v>
      </c>
      <c r="C33" s="74">
        <v>50</v>
      </c>
      <c r="D33" s="28">
        <v>1500</v>
      </c>
      <c r="E33" s="28">
        <f t="shared" si="2"/>
        <v>75000</v>
      </c>
      <c r="F33" s="68">
        <v>7</v>
      </c>
      <c r="G33" s="68">
        <v>1817</v>
      </c>
      <c r="H33" s="68">
        <f t="shared" si="1"/>
        <v>12719</v>
      </c>
      <c r="I33" s="173"/>
      <c r="J33" s="36"/>
      <c r="K33" s="36"/>
      <c r="L33" s="36"/>
      <c r="M33" s="36"/>
    </row>
    <row r="34" spans="1:13" x14ac:dyDescent="0.25">
      <c r="A34" s="26" t="s">
        <v>58</v>
      </c>
      <c r="B34" s="26" t="s">
        <v>59</v>
      </c>
      <c r="C34" s="74">
        <v>10</v>
      </c>
      <c r="D34" s="28">
        <v>3000</v>
      </c>
      <c r="E34" s="28">
        <f t="shared" si="2"/>
        <v>30000</v>
      </c>
      <c r="F34" s="68"/>
      <c r="G34" s="68"/>
      <c r="H34" s="68">
        <f t="shared" si="1"/>
        <v>0</v>
      </c>
      <c r="I34" s="173"/>
      <c r="J34" s="36"/>
      <c r="K34" s="36"/>
      <c r="L34" s="36"/>
      <c r="M34" s="36"/>
    </row>
    <row r="35" spans="1:13" x14ac:dyDescent="0.25">
      <c r="A35" s="26" t="s">
        <v>60</v>
      </c>
      <c r="B35" s="26" t="s">
        <v>61</v>
      </c>
      <c r="C35" s="74">
        <v>4</v>
      </c>
      <c r="D35" s="28">
        <v>5000</v>
      </c>
      <c r="E35" s="28">
        <f t="shared" si="2"/>
        <v>20000</v>
      </c>
      <c r="F35" s="68"/>
      <c r="G35" s="68"/>
      <c r="H35" s="68">
        <f t="shared" si="1"/>
        <v>0</v>
      </c>
      <c r="I35" s="173"/>
      <c r="J35" s="36"/>
      <c r="K35" s="36"/>
      <c r="L35" s="36"/>
      <c r="M35" s="36"/>
    </row>
    <row r="36" spans="1:13" x14ac:dyDescent="0.25">
      <c r="A36" s="26" t="s">
        <v>62</v>
      </c>
      <c r="B36" s="26" t="s">
        <v>63</v>
      </c>
      <c r="C36" s="74">
        <v>10</v>
      </c>
      <c r="D36" s="28">
        <v>8000</v>
      </c>
      <c r="E36" s="28">
        <f t="shared" si="2"/>
        <v>80000</v>
      </c>
      <c r="F36" s="68"/>
      <c r="G36" s="68"/>
      <c r="H36" s="68">
        <f t="shared" si="1"/>
        <v>0</v>
      </c>
      <c r="I36" s="173"/>
      <c r="J36" s="36"/>
      <c r="K36" s="36"/>
      <c r="L36" s="36"/>
      <c r="M36" s="36"/>
    </row>
    <row r="37" spans="1:13" x14ac:dyDescent="0.25">
      <c r="A37" s="26" t="s">
        <v>64</v>
      </c>
      <c r="B37" s="26" t="s">
        <v>65</v>
      </c>
      <c r="C37" s="74">
        <v>2</v>
      </c>
      <c r="D37" s="28">
        <v>10000</v>
      </c>
      <c r="E37" s="28">
        <f t="shared" si="2"/>
        <v>20000</v>
      </c>
      <c r="F37" s="68"/>
      <c r="G37" s="68"/>
      <c r="H37" s="68">
        <f t="shared" si="1"/>
        <v>0</v>
      </c>
      <c r="I37" s="173"/>
      <c r="J37" s="36"/>
      <c r="K37" s="36"/>
      <c r="L37" s="36"/>
      <c r="M37" s="36"/>
    </row>
    <row r="38" spans="1:13" x14ac:dyDescent="0.25">
      <c r="A38" s="26" t="s">
        <v>66</v>
      </c>
      <c r="B38" s="26" t="s">
        <v>67</v>
      </c>
      <c r="C38" s="74">
        <v>2</v>
      </c>
      <c r="D38" s="28">
        <v>5000</v>
      </c>
      <c r="E38" s="28">
        <f t="shared" si="2"/>
        <v>10000</v>
      </c>
      <c r="F38" s="68"/>
      <c r="G38" s="68"/>
      <c r="H38" s="68">
        <f t="shared" si="1"/>
        <v>0</v>
      </c>
      <c r="I38" s="173"/>
      <c r="J38" s="36"/>
      <c r="K38" s="36"/>
      <c r="L38" s="36"/>
      <c r="M38" s="36"/>
    </row>
    <row r="39" spans="1:13" x14ac:dyDescent="0.25">
      <c r="A39" s="26" t="s">
        <v>68</v>
      </c>
      <c r="B39" s="26" t="s">
        <v>69</v>
      </c>
      <c r="C39" s="74">
        <v>10</v>
      </c>
      <c r="D39" s="28">
        <v>1000</v>
      </c>
      <c r="E39" s="28">
        <f t="shared" si="2"/>
        <v>10000</v>
      </c>
      <c r="F39" s="68">
        <v>4</v>
      </c>
      <c r="G39" s="68">
        <f>508+3*610</f>
        <v>2338</v>
      </c>
      <c r="H39" s="68">
        <v>2338</v>
      </c>
      <c r="I39" s="209"/>
      <c r="J39" s="36"/>
      <c r="K39" s="36"/>
      <c r="L39" s="36"/>
      <c r="M39" s="36"/>
    </row>
    <row r="40" spans="1:13" x14ac:dyDescent="0.25">
      <c r="A40" s="26" t="s">
        <v>70</v>
      </c>
      <c r="B40" s="26" t="s">
        <v>71</v>
      </c>
      <c r="C40" s="74"/>
      <c r="D40" s="28"/>
      <c r="E40" s="28"/>
      <c r="F40" s="68"/>
      <c r="G40" s="68"/>
      <c r="H40" s="68">
        <f t="shared" si="1"/>
        <v>0</v>
      </c>
      <c r="I40" s="173"/>
      <c r="J40" s="36"/>
      <c r="K40" s="36"/>
      <c r="L40" s="36"/>
      <c r="M40" s="36"/>
    </row>
    <row r="41" spans="1:13" x14ac:dyDescent="0.25">
      <c r="A41" s="26" t="s">
        <v>72</v>
      </c>
      <c r="B41" s="26" t="s">
        <v>73</v>
      </c>
      <c r="C41" s="74">
        <v>10</v>
      </c>
      <c r="D41" s="28">
        <v>5000</v>
      </c>
      <c r="E41" s="28">
        <f t="shared" si="2"/>
        <v>50000</v>
      </c>
      <c r="F41" s="68"/>
      <c r="G41" s="68"/>
      <c r="H41" s="68">
        <f t="shared" si="1"/>
        <v>0</v>
      </c>
      <c r="I41" s="173"/>
      <c r="J41" s="36"/>
      <c r="K41" s="36"/>
      <c r="L41" s="36"/>
      <c r="M41" s="36"/>
    </row>
    <row r="42" spans="1:13" x14ac:dyDescent="0.25">
      <c r="A42" s="26" t="s">
        <v>74</v>
      </c>
      <c r="B42" s="26" t="s">
        <v>75</v>
      </c>
      <c r="C42" s="74">
        <v>10</v>
      </c>
      <c r="D42" s="28">
        <v>8000</v>
      </c>
      <c r="E42" s="28">
        <f t="shared" si="2"/>
        <v>80000</v>
      </c>
      <c r="F42" s="68"/>
      <c r="G42" s="68"/>
      <c r="H42" s="68">
        <f t="shared" si="1"/>
        <v>0</v>
      </c>
      <c r="I42" s="173"/>
      <c r="J42" s="36"/>
      <c r="K42" s="36"/>
      <c r="L42" s="36"/>
      <c r="M42" s="36"/>
    </row>
    <row r="43" spans="1:13" x14ac:dyDescent="0.25">
      <c r="A43" s="26" t="s">
        <v>76</v>
      </c>
      <c r="B43" s="26" t="s">
        <v>77</v>
      </c>
      <c r="C43" s="74">
        <v>5</v>
      </c>
      <c r="D43" s="28">
        <v>7000</v>
      </c>
      <c r="E43" s="28">
        <f t="shared" si="2"/>
        <v>35000</v>
      </c>
      <c r="F43" s="68"/>
      <c r="G43" s="68"/>
      <c r="H43" s="68">
        <f t="shared" si="1"/>
        <v>0</v>
      </c>
      <c r="I43" s="173"/>
      <c r="J43" s="36"/>
      <c r="K43" s="36"/>
      <c r="L43" s="36"/>
      <c r="M43" s="36"/>
    </row>
    <row r="44" spans="1:13" x14ac:dyDescent="0.25">
      <c r="A44" s="26" t="s">
        <v>78</v>
      </c>
      <c r="B44" s="26" t="s">
        <v>79</v>
      </c>
      <c r="C44" s="74">
        <v>4</v>
      </c>
      <c r="D44" s="28">
        <v>2000</v>
      </c>
      <c r="E44" s="28">
        <f t="shared" si="2"/>
        <v>8000</v>
      </c>
      <c r="F44" s="68"/>
      <c r="G44" s="68"/>
      <c r="H44" s="210">
        <f t="shared" si="1"/>
        <v>0</v>
      </c>
      <c r="I44" s="173"/>
      <c r="J44" s="36"/>
      <c r="K44" s="36"/>
      <c r="L44" s="36"/>
      <c r="M44" s="36"/>
    </row>
    <row r="45" spans="1:13" x14ac:dyDescent="0.25">
      <c r="A45" s="26" t="s">
        <v>80</v>
      </c>
      <c r="B45" s="26"/>
      <c r="C45" s="74"/>
      <c r="D45" s="28"/>
      <c r="E45" s="28">
        <f t="shared" si="2"/>
        <v>0</v>
      </c>
      <c r="F45" s="68"/>
      <c r="G45" s="68"/>
      <c r="H45" s="68">
        <f t="shared" si="1"/>
        <v>0</v>
      </c>
      <c r="I45" s="173"/>
      <c r="J45" s="36"/>
      <c r="K45" s="36"/>
      <c r="L45" s="36"/>
      <c r="M45" s="36"/>
    </row>
    <row r="46" spans="1:13" x14ac:dyDescent="0.25">
      <c r="A46" s="26" t="s">
        <v>82</v>
      </c>
      <c r="B46" s="26" t="s">
        <v>83</v>
      </c>
      <c r="C46" s="74">
        <v>2</v>
      </c>
      <c r="D46" s="28">
        <v>5000</v>
      </c>
      <c r="E46" s="28">
        <f t="shared" si="2"/>
        <v>10000</v>
      </c>
      <c r="F46" s="68"/>
      <c r="G46" s="68"/>
      <c r="H46" s="68">
        <f t="shared" si="1"/>
        <v>0</v>
      </c>
      <c r="I46" s="173"/>
      <c r="J46" s="36"/>
      <c r="K46" s="36"/>
      <c r="L46" s="36"/>
      <c r="M46" s="36"/>
    </row>
    <row r="47" spans="1:13" x14ac:dyDescent="0.25">
      <c r="A47" s="26" t="s">
        <v>84</v>
      </c>
      <c r="B47" s="26" t="s">
        <v>365</v>
      </c>
      <c r="C47" s="74">
        <v>2</v>
      </c>
      <c r="D47" s="28">
        <v>50000</v>
      </c>
      <c r="E47" s="28">
        <f t="shared" si="2"/>
        <v>100000</v>
      </c>
      <c r="F47" s="68"/>
      <c r="G47" s="68"/>
      <c r="H47" s="68">
        <f t="shared" si="1"/>
        <v>0</v>
      </c>
      <c r="I47" s="173"/>
      <c r="J47" s="36"/>
      <c r="K47" s="36"/>
      <c r="L47" s="36"/>
      <c r="M47" s="36"/>
    </row>
    <row r="48" spans="1:13" ht="31.5" x14ac:dyDescent="0.25">
      <c r="A48" s="26" t="s">
        <v>86</v>
      </c>
      <c r="B48" s="26" t="s">
        <v>87</v>
      </c>
      <c r="C48" s="74">
        <v>20</v>
      </c>
      <c r="D48" s="28">
        <v>5000</v>
      </c>
      <c r="E48" s="28">
        <f t="shared" si="2"/>
        <v>100000</v>
      </c>
      <c r="F48" s="68"/>
      <c r="G48" s="68"/>
      <c r="H48" s="68"/>
      <c r="I48" s="173"/>
      <c r="J48" s="36"/>
      <c r="K48" s="36"/>
      <c r="L48" s="36"/>
      <c r="M48" s="36"/>
    </row>
    <row r="49" spans="1:13" x14ac:dyDescent="0.25">
      <c r="A49" s="26" t="s">
        <v>88</v>
      </c>
      <c r="B49" s="26" t="s">
        <v>89</v>
      </c>
      <c r="C49" s="74">
        <v>10</v>
      </c>
      <c r="D49" s="28">
        <v>5000</v>
      </c>
      <c r="E49" s="28">
        <f t="shared" si="2"/>
        <v>50000</v>
      </c>
      <c r="F49" s="68"/>
      <c r="G49" s="68"/>
      <c r="H49" s="68">
        <f t="shared" si="1"/>
        <v>0</v>
      </c>
      <c r="I49" s="173"/>
      <c r="J49" s="36"/>
      <c r="K49" s="36"/>
      <c r="L49" s="36"/>
      <c r="M49" s="36"/>
    </row>
    <row r="50" spans="1:13" x14ac:dyDescent="0.25">
      <c r="A50" s="26" t="s">
        <v>90</v>
      </c>
      <c r="B50" s="26" t="s">
        <v>91</v>
      </c>
      <c r="C50" s="74">
        <v>10</v>
      </c>
      <c r="D50" s="28">
        <v>1000</v>
      </c>
      <c r="E50" s="28">
        <f t="shared" si="2"/>
        <v>10000</v>
      </c>
      <c r="F50" s="68"/>
      <c r="G50" s="68"/>
      <c r="H50" s="68">
        <f t="shared" si="1"/>
        <v>0</v>
      </c>
      <c r="I50" s="173"/>
      <c r="J50" s="36"/>
      <c r="K50" s="36"/>
      <c r="L50" s="36"/>
      <c r="M50" s="36"/>
    </row>
    <row r="51" spans="1:13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8"/>
      <c r="G51" s="68"/>
      <c r="H51" s="68">
        <f t="shared" si="1"/>
        <v>0</v>
      </c>
      <c r="I51" s="173"/>
      <c r="J51" s="36"/>
      <c r="K51" s="36"/>
      <c r="L51" s="36"/>
      <c r="M51" s="36"/>
    </row>
    <row r="52" spans="1:13" ht="63" x14ac:dyDescent="0.25">
      <c r="A52" s="40" t="s">
        <v>93</v>
      </c>
      <c r="B52" s="40" t="s">
        <v>94</v>
      </c>
      <c r="C52" s="78">
        <f>C53+C54+C55+C56+C57+C58+C59+C60+C61+C62+C63+C64+C65+C66+C67+C68+C69+C70+C71+C72+C73+C74+C75</f>
        <v>164</v>
      </c>
      <c r="D52" s="37"/>
      <c r="E52" s="78">
        <f>E53+E54+E55+E56+E57+E58+E59+E60+E61+E62+E63+E64+E65+E66+E67+E68+E69+E70+E71+E72+E73+E74+E75</f>
        <v>852600</v>
      </c>
      <c r="F52" s="68"/>
      <c r="G52" s="68"/>
      <c r="H52" s="68">
        <f t="shared" si="1"/>
        <v>0</v>
      </c>
      <c r="I52" s="173"/>
      <c r="J52" s="36"/>
      <c r="K52" s="36"/>
      <c r="L52" s="36"/>
      <c r="M52" s="36"/>
    </row>
    <row r="53" spans="1:13" x14ac:dyDescent="0.25">
      <c r="A53" s="26" t="s">
        <v>95</v>
      </c>
      <c r="B53" s="26" t="s">
        <v>96</v>
      </c>
      <c r="C53" s="74">
        <v>40</v>
      </c>
      <c r="D53" s="28">
        <v>7000</v>
      </c>
      <c r="E53" s="28">
        <f t="shared" si="2"/>
        <v>280000</v>
      </c>
      <c r="F53" s="68"/>
      <c r="G53" s="68"/>
      <c r="H53" s="68">
        <f t="shared" si="1"/>
        <v>0</v>
      </c>
      <c r="I53" s="173">
        <v>4</v>
      </c>
      <c r="J53" s="36">
        <v>9000</v>
      </c>
      <c r="K53" s="36"/>
      <c r="L53" s="36"/>
      <c r="M53" s="36"/>
    </row>
    <row r="54" spans="1:13" x14ac:dyDescent="0.25">
      <c r="A54" s="26" t="s">
        <v>97</v>
      </c>
      <c r="B54" s="26" t="s">
        <v>98</v>
      </c>
      <c r="C54" s="74">
        <v>40</v>
      </c>
      <c r="D54" s="28">
        <v>7000</v>
      </c>
      <c r="E54" s="28">
        <f t="shared" si="2"/>
        <v>280000</v>
      </c>
      <c r="F54" s="68">
        <v>10</v>
      </c>
      <c r="G54" s="68">
        <v>8690</v>
      </c>
      <c r="H54" s="206">
        <f t="shared" si="1"/>
        <v>86900</v>
      </c>
      <c r="I54" s="173"/>
      <c r="J54" s="36"/>
      <c r="K54" s="36"/>
      <c r="L54" s="36"/>
      <c r="M54" s="36"/>
    </row>
    <row r="55" spans="1:13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68">
        <f t="shared" si="1"/>
        <v>0</v>
      </c>
      <c r="I55" s="173"/>
      <c r="J55" s="36"/>
      <c r="K55" s="36"/>
      <c r="L55" s="36"/>
      <c r="M55" s="36"/>
    </row>
    <row r="56" spans="1:13" x14ac:dyDescent="0.25">
      <c r="A56" s="26" t="s">
        <v>101</v>
      </c>
      <c r="B56" s="26" t="s">
        <v>102</v>
      </c>
      <c r="C56" s="74">
        <v>10</v>
      </c>
      <c r="D56" s="28">
        <v>8000</v>
      </c>
      <c r="E56" s="28">
        <f t="shared" si="2"/>
        <v>80000</v>
      </c>
      <c r="F56" s="68">
        <v>5</v>
      </c>
      <c r="G56" s="68">
        <f>3250*2+3*4194</f>
        <v>19082</v>
      </c>
      <c r="H56" s="206">
        <f>G56</f>
        <v>19082</v>
      </c>
      <c r="I56" s="173"/>
      <c r="J56" s="36"/>
      <c r="K56" s="36"/>
      <c r="L56" s="36"/>
      <c r="M56" s="36"/>
    </row>
    <row r="57" spans="1:13" x14ac:dyDescent="0.25">
      <c r="A57" s="26" t="s">
        <v>103</v>
      </c>
      <c r="B57" s="26" t="s">
        <v>104</v>
      </c>
      <c r="C57" s="74">
        <v>8</v>
      </c>
      <c r="D57" s="28">
        <v>4000</v>
      </c>
      <c r="E57" s="28">
        <f t="shared" si="2"/>
        <v>32000</v>
      </c>
      <c r="F57" s="68">
        <v>4</v>
      </c>
      <c r="G57" s="68">
        <f>3625+3583*3</f>
        <v>14374</v>
      </c>
      <c r="H57" s="206">
        <v>14374</v>
      </c>
      <c r="I57" s="173"/>
      <c r="J57" s="36"/>
      <c r="K57" s="36"/>
      <c r="L57" s="36"/>
      <c r="M57" s="36"/>
    </row>
    <row r="58" spans="1:13" x14ac:dyDescent="0.25">
      <c r="A58" s="26" t="s">
        <v>105</v>
      </c>
      <c r="B58" s="26" t="s">
        <v>106</v>
      </c>
      <c r="C58" s="74">
        <v>1</v>
      </c>
      <c r="D58" s="28">
        <v>6000</v>
      </c>
      <c r="E58" s="28">
        <f t="shared" si="2"/>
        <v>6000</v>
      </c>
      <c r="F58" s="68"/>
      <c r="G58" s="68"/>
      <c r="H58" s="68">
        <f t="shared" si="1"/>
        <v>0</v>
      </c>
      <c r="I58" s="173"/>
      <c r="J58" s="36"/>
      <c r="K58" s="36"/>
      <c r="L58" s="36"/>
      <c r="M58" s="36"/>
    </row>
    <row r="59" spans="1:13" x14ac:dyDescent="0.25">
      <c r="A59" s="26" t="s">
        <v>107</v>
      </c>
      <c r="B59" s="26" t="s">
        <v>108</v>
      </c>
      <c r="C59" s="74">
        <v>0</v>
      </c>
      <c r="D59" s="28">
        <v>0</v>
      </c>
      <c r="E59" s="28">
        <f t="shared" si="2"/>
        <v>0</v>
      </c>
      <c r="F59" s="68"/>
      <c r="G59" s="68"/>
      <c r="H59" s="68">
        <f t="shared" si="1"/>
        <v>0</v>
      </c>
      <c r="I59" s="173"/>
      <c r="J59" s="36"/>
      <c r="K59" s="36"/>
      <c r="L59" s="36"/>
      <c r="M59" s="36"/>
    </row>
    <row r="60" spans="1:13" x14ac:dyDescent="0.25">
      <c r="A60" s="26" t="s">
        <v>109</v>
      </c>
      <c r="B60" s="26" t="s">
        <v>354</v>
      </c>
      <c r="C60" s="74">
        <v>2</v>
      </c>
      <c r="D60" s="28">
        <v>8000</v>
      </c>
      <c r="E60" s="28">
        <f t="shared" si="2"/>
        <v>16000</v>
      </c>
      <c r="F60" s="68"/>
      <c r="G60" s="68"/>
      <c r="H60" s="68">
        <f t="shared" si="1"/>
        <v>0</v>
      </c>
      <c r="I60" s="173"/>
      <c r="J60" s="36"/>
      <c r="K60" s="36"/>
      <c r="L60" s="36"/>
      <c r="M60" s="36"/>
    </row>
    <row r="61" spans="1:13" ht="18.75" x14ac:dyDescent="0.25">
      <c r="A61" s="26" t="s">
        <v>111</v>
      </c>
      <c r="B61" s="26" t="s">
        <v>112</v>
      </c>
      <c r="C61" s="74">
        <v>0</v>
      </c>
      <c r="D61" s="28">
        <v>0</v>
      </c>
      <c r="E61" s="28">
        <f t="shared" si="2"/>
        <v>0</v>
      </c>
      <c r="F61" s="68"/>
      <c r="G61" s="91"/>
      <c r="H61" s="68">
        <f t="shared" si="1"/>
        <v>0</v>
      </c>
      <c r="I61" s="173"/>
      <c r="J61" s="36"/>
      <c r="K61" s="36"/>
      <c r="L61" s="36"/>
      <c r="M61" s="36"/>
    </row>
    <row r="62" spans="1:13" x14ac:dyDescent="0.25">
      <c r="A62" s="26" t="s">
        <v>113</v>
      </c>
      <c r="B62" s="26" t="s">
        <v>114</v>
      </c>
      <c r="C62" s="74">
        <v>6</v>
      </c>
      <c r="D62" s="28">
        <v>1000</v>
      </c>
      <c r="E62" s="28">
        <f t="shared" si="2"/>
        <v>6000</v>
      </c>
      <c r="F62" s="68"/>
      <c r="G62" s="68"/>
      <c r="H62" s="68">
        <f t="shared" si="1"/>
        <v>0</v>
      </c>
      <c r="I62" s="173"/>
      <c r="J62" s="36"/>
      <c r="K62" s="36"/>
      <c r="L62" s="36"/>
      <c r="M62" s="36"/>
    </row>
    <row r="63" spans="1:13" x14ac:dyDescent="0.25">
      <c r="A63" s="26" t="s">
        <v>115</v>
      </c>
      <c r="B63" s="26" t="s">
        <v>116</v>
      </c>
      <c r="C63" s="74">
        <v>10</v>
      </c>
      <c r="D63" s="28">
        <v>1000</v>
      </c>
      <c r="E63" s="28">
        <f t="shared" si="2"/>
        <v>10000</v>
      </c>
      <c r="F63" s="68"/>
      <c r="G63" s="68"/>
      <c r="H63" s="68">
        <f t="shared" si="1"/>
        <v>0</v>
      </c>
      <c r="I63" s="173"/>
      <c r="J63" s="36"/>
      <c r="K63" s="36"/>
      <c r="L63" s="36"/>
      <c r="M63" s="36"/>
    </row>
    <row r="64" spans="1:13" x14ac:dyDescent="0.25">
      <c r="A64" s="26" t="s">
        <v>117</v>
      </c>
      <c r="B64" s="26" t="s">
        <v>118</v>
      </c>
      <c r="C64" s="74">
        <v>5</v>
      </c>
      <c r="D64" s="28">
        <v>5000</v>
      </c>
      <c r="E64" s="28">
        <f t="shared" si="2"/>
        <v>25000</v>
      </c>
      <c r="F64" s="68"/>
      <c r="G64" s="68"/>
      <c r="H64" s="68">
        <f t="shared" si="1"/>
        <v>0</v>
      </c>
      <c r="I64" s="173"/>
      <c r="J64" s="36"/>
      <c r="K64" s="36"/>
      <c r="L64" s="36"/>
      <c r="M64" s="36"/>
    </row>
    <row r="65" spans="1:13" x14ac:dyDescent="0.25">
      <c r="A65" s="26" t="s">
        <v>119</v>
      </c>
      <c r="B65" s="26" t="s">
        <v>120</v>
      </c>
      <c r="C65" s="74">
        <v>2</v>
      </c>
      <c r="D65" s="28">
        <v>3000</v>
      </c>
      <c r="E65" s="28">
        <f t="shared" si="2"/>
        <v>6000</v>
      </c>
      <c r="F65" s="68"/>
      <c r="G65" s="68"/>
      <c r="H65" s="68">
        <f t="shared" si="1"/>
        <v>0</v>
      </c>
      <c r="I65" s="173"/>
      <c r="J65" s="36"/>
      <c r="K65" s="36"/>
      <c r="L65" s="36"/>
      <c r="M65" s="36"/>
    </row>
    <row r="66" spans="1:13" x14ac:dyDescent="0.25">
      <c r="A66" s="26" t="s">
        <v>121</v>
      </c>
      <c r="B66" s="26" t="s">
        <v>122</v>
      </c>
      <c r="C66" s="74">
        <v>1</v>
      </c>
      <c r="D66" s="28">
        <v>5000</v>
      </c>
      <c r="E66" s="28">
        <f t="shared" si="2"/>
        <v>5000</v>
      </c>
      <c r="F66" s="68"/>
      <c r="G66" s="68"/>
      <c r="H66" s="68">
        <f t="shared" si="1"/>
        <v>0</v>
      </c>
      <c r="I66" s="173"/>
      <c r="J66" s="36"/>
      <c r="K66" s="36"/>
      <c r="L66" s="36"/>
      <c r="M66" s="36"/>
    </row>
    <row r="67" spans="1:13" x14ac:dyDescent="0.25">
      <c r="A67" s="26" t="s">
        <v>123</v>
      </c>
      <c r="B67" s="26" t="s">
        <v>124</v>
      </c>
      <c r="C67" s="74">
        <v>1</v>
      </c>
      <c r="D67" s="28">
        <v>10000</v>
      </c>
      <c r="E67" s="28">
        <f t="shared" si="2"/>
        <v>10000</v>
      </c>
      <c r="F67" s="68"/>
      <c r="G67" s="68"/>
      <c r="H67" s="68">
        <f t="shared" si="1"/>
        <v>0</v>
      </c>
      <c r="I67" s="173"/>
      <c r="J67" s="36"/>
      <c r="K67" s="36"/>
      <c r="L67" s="36"/>
      <c r="M67" s="36"/>
    </row>
    <row r="68" spans="1:13" x14ac:dyDescent="0.25">
      <c r="A68" s="26" t="s">
        <v>125</v>
      </c>
      <c r="B68" s="26" t="s">
        <v>126</v>
      </c>
      <c r="C68" s="74">
        <v>1</v>
      </c>
      <c r="D68" s="28">
        <v>1000</v>
      </c>
      <c r="E68" s="28">
        <f t="shared" si="2"/>
        <v>1000</v>
      </c>
      <c r="F68" s="68"/>
      <c r="G68" s="68"/>
      <c r="H68" s="68">
        <f t="shared" si="1"/>
        <v>0</v>
      </c>
      <c r="I68" s="173"/>
      <c r="J68" s="36"/>
      <c r="K68" s="36"/>
      <c r="L68" s="36"/>
      <c r="M68" s="36"/>
    </row>
    <row r="69" spans="1:13" ht="31.5" x14ac:dyDescent="0.25">
      <c r="A69" s="26" t="s">
        <v>127</v>
      </c>
      <c r="B69" s="26" t="s">
        <v>128</v>
      </c>
      <c r="C69" s="74">
        <v>2</v>
      </c>
      <c r="D69" s="28">
        <v>5000</v>
      </c>
      <c r="E69" s="28">
        <f t="shared" si="2"/>
        <v>10000</v>
      </c>
      <c r="F69" s="68"/>
      <c r="G69" s="68"/>
      <c r="H69" s="68">
        <f t="shared" si="1"/>
        <v>0</v>
      </c>
      <c r="I69" s="173"/>
      <c r="J69" s="36"/>
      <c r="K69" s="36"/>
      <c r="L69" s="36"/>
      <c r="M69" s="36"/>
    </row>
    <row r="70" spans="1:13" x14ac:dyDescent="0.25">
      <c r="A70" s="26" t="s">
        <v>129</v>
      </c>
      <c r="B70" s="26" t="s">
        <v>130</v>
      </c>
      <c r="C70" s="74">
        <v>2</v>
      </c>
      <c r="D70" s="28">
        <v>6000</v>
      </c>
      <c r="E70" s="28">
        <f t="shared" si="2"/>
        <v>12000</v>
      </c>
      <c r="F70" s="68"/>
      <c r="G70" s="68"/>
      <c r="H70" s="68">
        <f t="shared" si="1"/>
        <v>0</v>
      </c>
      <c r="I70" s="173"/>
      <c r="J70" s="36"/>
      <c r="K70" s="36"/>
      <c r="L70" s="36"/>
      <c r="M70" s="36"/>
    </row>
    <row r="71" spans="1:13" x14ac:dyDescent="0.25">
      <c r="A71" s="26" t="s">
        <v>131</v>
      </c>
      <c r="B71" s="26" t="s">
        <v>132</v>
      </c>
      <c r="C71" s="74">
        <v>4</v>
      </c>
      <c r="D71" s="28">
        <v>3000</v>
      </c>
      <c r="E71" s="28">
        <f t="shared" si="2"/>
        <v>12000</v>
      </c>
      <c r="F71" s="68"/>
      <c r="G71" s="68"/>
      <c r="H71" s="68">
        <f t="shared" si="1"/>
        <v>0</v>
      </c>
      <c r="I71" s="173"/>
      <c r="J71" s="36"/>
      <c r="K71" s="36"/>
      <c r="L71" s="36"/>
      <c r="M71" s="36"/>
    </row>
    <row r="72" spans="1:13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/>
      <c r="G72" s="68"/>
      <c r="H72" s="68">
        <f t="shared" si="1"/>
        <v>0</v>
      </c>
      <c r="I72" s="173"/>
      <c r="J72" s="36"/>
      <c r="K72" s="36"/>
      <c r="L72" s="36"/>
      <c r="M72" s="36"/>
    </row>
    <row r="73" spans="1:13" x14ac:dyDescent="0.25">
      <c r="A73" s="26" t="s">
        <v>135</v>
      </c>
      <c r="B73" s="26" t="s">
        <v>136</v>
      </c>
      <c r="C73" s="74">
        <v>20</v>
      </c>
      <c r="D73" s="28">
        <v>2000</v>
      </c>
      <c r="E73" s="28">
        <f t="shared" si="2"/>
        <v>40000</v>
      </c>
      <c r="F73" s="68"/>
      <c r="G73" s="68"/>
      <c r="H73" s="68">
        <f t="shared" si="1"/>
        <v>0</v>
      </c>
      <c r="I73" s="173"/>
      <c r="J73" s="36"/>
      <c r="K73" s="36"/>
      <c r="L73" s="36"/>
      <c r="M73" s="36"/>
    </row>
    <row r="74" spans="1:13" ht="47.25" x14ac:dyDescent="0.25">
      <c r="A74" s="26" t="s">
        <v>137</v>
      </c>
      <c r="B74" s="26" t="s">
        <v>138</v>
      </c>
      <c r="C74" s="74">
        <v>1</v>
      </c>
      <c r="D74" s="28">
        <v>10000</v>
      </c>
      <c r="E74" s="28">
        <f t="shared" si="2"/>
        <v>10000</v>
      </c>
      <c r="F74" s="68"/>
      <c r="G74" s="68"/>
      <c r="H74" s="68">
        <f t="shared" ref="H74:H137" si="3">F74*G74</f>
        <v>0</v>
      </c>
      <c r="I74" s="173"/>
      <c r="J74" s="36"/>
      <c r="K74" s="36"/>
      <c r="L74" s="36"/>
      <c r="M74" s="36"/>
    </row>
    <row r="75" spans="1:13" x14ac:dyDescent="0.25">
      <c r="A75" s="26" t="s">
        <v>139</v>
      </c>
      <c r="B75" s="26" t="s">
        <v>81</v>
      </c>
      <c r="C75" s="74"/>
      <c r="D75" s="28"/>
      <c r="E75" s="28">
        <f t="shared" ref="E75:E138" si="4">C75*D75</f>
        <v>0</v>
      </c>
      <c r="F75" s="68"/>
      <c r="G75" s="68"/>
      <c r="H75" s="68">
        <f t="shared" si="3"/>
        <v>0</v>
      </c>
      <c r="I75" s="173"/>
      <c r="J75" s="36"/>
      <c r="K75" s="36"/>
      <c r="L75" s="36"/>
      <c r="M75" s="36"/>
    </row>
    <row r="76" spans="1:13" x14ac:dyDescent="0.25">
      <c r="A76" s="40" t="s">
        <v>140</v>
      </c>
      <c r="B76" s="40" t="s">
        <v>141</v>
      </c>
      <c r="C76" s="78">
        <f>C77+C78+C79+C80+C81+C82</f>
        <v>18</v>
      </c>
      <c r="D76" s="37"/>
      <c r="E76" s="78">
        <f>E77+E78+E79+E80+E81+E82</f>
        <v>334000</v>
      </c>
      <c r="F76" s="68"/>
      <c r="G76" s="68"/>
      <c r="H76" s="68">
        <f t="shared" si="3"/>
        <v>0</v>
      </c>
      <c r="I76" s="173"/>
      <c r="J76" s="36"/>
      <c r="K76" s="36"/>
      <c r="L76" s="36"/>
      <c r="M76" s="36"/>
    </row>
    <row r="77" spans="1:13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68">
        <f t="shared" si="3"/>
        <v>0</v>
      </c>
      <c r="I77" s="173"/>
      <c r="J77" s="36"/>
      <c r="K77" s="36"/>
      <c r="L77" s="36"/>
      <c r="M77" s="36"/>
    </row>
    <row r="78" spans="1:13" x14ac:dyDescent="0.25">
      <c r="A78" s="26" t="s">
        <v>144</v>
      </c>
      <c r="B78" s="26" t="s">
        <v>145</v>
      </c>
      <c r="C78" s="74">
        <v>5</v>
      </c>
      <c r="D78" s="28">
        <v>3000</v>
      </c>
      <c r="E78" s="28">
        <f t="shared" si="4"/>
        <v>15000</v>
      </c>
      <c r="F78" s="68"/>
      <c r="G78" s="68"/>
      <c r="H78" s="68">
        <f t="shared" si="3"/>
        <v>0</v>
      </c>
      <c r="I78" s="173"/>
      <c r="J78" s="36"/>
      <c r="K78" s="36"/>
      <c r="L78" s="36"/>
      <c r="M78" s="36"/>
    </row>
    <row r="79" spans="1:13" x14ac:dyDescent="0.25">
      <c r="A79" s="26" t="s">
        <v>146</v>
      </c>
      <c r="B79" s="26" t="s">
        <v>147</v>
      </c>
      <c r="C79" s="74">
        <v>5</v>
      </c>
      <c r="D79" s="28">
        <v>30000</v>
      </c>
      <c r="E79" s="28">
        <f t="shared" si="4"/>
        <v>150000</v>
      </c>
      <c r="F79" s="68"/>
      <c r="G79" s="68"/>
      <c r="H79" s="68">
        <f t="shared" si="3"/>
        <v>0</v>
      </c>
      <c r="I79" s="173"/>
      <c r="J79" s="36"/>
      <c r="K79" s="36"/>
      <c r="L79" s="36"/>
      <c r="M79" s="36"/>
    </row>
    <row r="80" spans="1:13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v>3</v>
      </c>
      <c r="G80" s="68">
        <v>20520</v>
      </c>
      <c r="H80" s="206">
        <f t="shared" si="3"/>
        <v>61560</v>
      </c>
      <c r="I80" s="173"/>
      <c r="J80" s="36"/>
      <c r="K80" s="36"/>
      <c r="L80" s="36"/>
      <c r="M80" s="36"/>
    </row>
    <row r="81" spans="1:13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68">
        <f t="shared" si="3"/>
        <v>0</v>
      </c>
      <c r="I81" s="173"/>
      <c r="J81" s="36"/>
      <c r="K81" s="36"/>
      <c r="L81" s="36"/>
      <c r="M81" s="36"/>
    </row>
    <row r="82" spans="1:13" x14ac:dyDescent="0.25">
      <c r="A82" s="26" t="s">
        <v>152</v>
      </c>
      <c r="B82" s="26" t="s">
        <v>153</v>
      </c>
      <c r="C82" s="74">
        <v>2</v>
      </c>
      <c r="D82" s="28">
        <v>1000</v>
      </c>
      <c r="E82" s="28">
        <f t="shared" si="4"/>
        <v>2000</v>
      </c>
      <c r="F82" s="68"/>
      <c r="G82" s="68"/>
      <c r="H82" s="68">
        <f t="shared" si="3"/>
        <v>0</v>
      </c>
      <c r="I82" s="173"/>
      <c r="J82" s="36"/>
      <c r="K82" s="36"/>
      <c r="L82" s="36"/>
      <c r="M82" s="36"/>
    </row>
    <row r="83" spans="1:13" x14ac:dyDescent="0.25">
      <c r="A83" s="40" t="s">
        <v>154</v>
      </c>
      <c r="B83" s="40"/>
      <c r="C83" s="78">
        <f>C84+C85+C86+C87+C88</f>
        <v>32</v>
      </c>
      <c r="D83" s="37"/>
      <c r="E83" s="78">
        <f>E84+E85+E86+E87+E88</f>
        <v>390000</v>
      </c>
      <c r="F83" s="68"/>
      <c r="G83" s="68"/>
      <c r="H83" s="68">
        <f t="shared" si="3"/>
        <v>0</v>
      </c>
      <c r="I83" s="173"/>
      <c r="J83" s="36"/>
      <c r="K83" s="36"/>
      <c r="L83" s="36"/>
      <c r="M83" s="36"/>
    </row>
    <row r="84" spans="1:13" x14ac:dyDescent="0.25">
      <c r="A84" s="26" t="s">
        <v>156</v>
      </c>
      <c r="B84" s="26" t="s">
        <v>157</v>
      </c>
      <c r="C84" s="74">
        <v>5</v>
      </c>
      <c r="D84" s="28">
        <v>10000</v>
      </c>
      <c r="E84" s="28">
        <f t="shared" si="4"/>
        <v>50000</v>
      </c>
      <c r="F84" s="68"/>
      <c r="G84" s="68"/>
      <c r="H84" s="68">
        <f t="shared" si="3"/>
        <v>0</v>
      </c>
      <c r="I84" s="173"/>
      <c r="J84" s="36"/>
      <c r="K84" s="36"/>
      <c r="L84" s="36"/>
      <c r="M84" s="36"/>
    </row>
    <row r="85" spans="1:13" x14ac:dyDescent="0.25">
      <c r="A85" s="26" t="s">
        <v>158</v>
      </c>
      <c r="B85" s="26" t="s">
        <v>159</v>
      </c>
      <c r="C85" s="74">
        <v>1</v>
      </c>
      <c r="D85" s="28">
        <v>150000</v>
      </c>
      <c r="E85" s="28">
        <f t="shared" si="4"/>
        <v>150000</v>
      </c>
      <c r="F85" s="68"/>
      <c r="G85" s="68"/>
      <c r="H85" s="68">
        <f t="shared" si="3"/>
        <v>0</v>
      </c>
      <c r="I85" s="173"/>
      <c r="J85" s="36"/>
      <c r="K85" s="36"/>
      <c r="L85" s="36"/>
      <c r="M85" s="36"/>
    </row>
    <row r="86" spans="1:13" x14ac:dyDescent="0.25">
      <c r="A86" s="26" t="s">
        <v>160</v>
      </c>
      <c r="B86" s="26" t="s">
        <v>161</v>
      </c>
      <c r="C86" s="74">
        <v>5</v>
      </c>
      <c r="D86" s="28">
        <v>10000</v>
      </c>
      <c r="E86" s="28">
        <f t="shared" si="4"/>
        <v>50000</v>
      </c>
      <c r="F86" s="68"/>
      <c r="G86" s="68"/>
      <c r="H86" s="68">
        <f t="shared" si="3"/>
        <v>0</v>
      </c>
      <c r="I86" s="173"/>
      <c r="J86" s="36"/>
      <c r="K86" s="36"/>
      <c r="L86" s="36"/>
      <c r="M86" s="36"/>
    </row>
    <row r="87" spans="1:13" x14ac:dyDescent="0.25">
      <c r="A87" s="26" t="s">
        <v>162</v>
      </c>
      <c r="B87" s="26" t="s">
        <v>163</v>
      </c>
      <c r="C87" s="74">
        <v>1</v>
      </c>
      <c r="D87" s="28">
        <v>100000</v>
      </c>
      <c r="E87" s="28">
        <f t="shared" si="4"/>
        <v>100000</v>
      </c>
      <c r="F87" s="68"/>
      <c r="G87" s="68"/>
      <c r="H87" s="68">
        <f t="shared" si="3"/>
        <v>0</v>
      </c>
      <c r="I87" s="173"/>
      <c r="J87" s="36"/>
      <c r="K87" s="36"/>
      <c r="L87" s="36"/>
      <c r="M87" s="36"/>
    </row>
    <row r="88" spans="1:13" x14ac:dyDescent="0.25">
      <c r="A88" s="26" t="s">
        <v>164</v>
      </c>
      <c r="B88" s="26" t="s">
        <v>165</v>
      </c>
      <c r="C88" s="74">
        <v>20</v>
      </c>
      <c r="D88" s="28">
        <v>2000</v>
      </c>
      <c r="E88" s="28">
        <f t="shared" si="4"/>
        <v>40000</v>
      </c>
      <c r="F88" s="68">
        <v>2</v>
      </c>
      <c r="G88" s="68">
        <f>480</f>
        <v>480</v>
      </c>
      <c r="H88" s="206">
        <f t="shared" si="3"/>
        <v>960</v>
      </c>
      <c r="I88" s="173"/>
      <c r="J88" s="36"/>
      <c r="K88" s="36"/>
      <c r="L88" s="36"/>
      <c r="M88" s="36"/>
    </row>
    <row r="89" spans="1:13" x14ac:dyDescent="0.25">
      <c r="A89" s="40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68">
        <f t="shared" si="3"/>
        <v>0</v>
      </c>
      <c r="I89" s="173"/>
      <c r="J89" s="36"/>
      <c r="K89" s="36"/>
      <c r="L89" s="36"/>
      <c r="M89" s="36"/>
    </row>
    <row r="90" spans="1:13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68">
        <f t="shared" si="3"/>
        <v>0</v>
      </c>
      <c r="I90" s="173"/>
      <c r="J90" s="36"/>
      <c r="K90" s="36"/>
      <c r="L90" s="36"/>
      <c r="M90" s="36"/>
    </row>
    <row r="91" spans="1:13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/>
      <c r="G91" s="68"/>
      <c r="H91" s="68">
        <f t="shared" si="3"/>
        <v>0</v>
      </c>
      <c r="I91" s="173"/>
      <c r="J91" s="36"/>
      <c r="K91" s="36"/>
      <c r="L91" s="36"/>
      <c r="M91" s="36"/>
    </row>
    <row r="92" spans="1:13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206">
        <f t="shared" si="3"/>
        <v>0</v>
      </c>
      <c r="I92" s="173"/>
      <c r="J92" s="36"/>
      <c r="K92" s="36"/>
      <c r="L92" s="36"/>
      <c r="M92" s="36"/>
    </row>
    <row r="93" spans="1:13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68">
        <f t="shared" si="3"/>
        <v>0</v>
      </c>
      <c r="I93" s="173"/>
      <c r="J93" s="36"/>
      <c r="K93" s="36"/>
      <c r="L93" s="36"/>
      <c r="M93" s="36"/>
    </row>
    <row r="94" spans="1:13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/>
      <c r="G94" s="68"/>
      <c r="H94" s="68">
        <f t="shared" si="3"/>
        <v>0</v>
      </c>
      <c r="I94" s="173"/>
      <c r="J94" s="36"/>
      <c r="K94" s="36"/>
      <c r="L94" s="36"/>
      <c r="M94" s="36"/>
    </row>
    <row r="95" spans="1:13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68">
        <f t="shared" si="3"/>
        <v>0</v>
      </c>
      <c r="I95" s="173"/>
      <c r="J95" s="36"/>
      <c r="K95" s="36"/>
      <c r="L95" s="36"/>
      <c r="M95" s="36"/>
    </row>
    <row r="96" spans="1:13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68">
        <f t="shared" si="3"/>
        <v>0</v>
      </c>
      <c r="I96" s="173"/>
      <c r="J96" s="36"/>
      <c r="K96" s="36"/>
      <c r="L96" s="36"/>
      <c r="M96" s="36"/>
    </row>
    <row r="97" spans="1:13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68">
        <f t="shared" si="3"/>
        <v>0</v>
      </c>
      <c r="I97" s="173"/>
      <c r="J97" s="36"/>
      <c r="K97" s="36"/>
      <c r="L97" s="36"/>
      <c r="M97" s="36"/>
    </row>
    <row r="98" spans="1:13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68">
        <f t="shared" si="3"/>
        <v>0</v>
      </c>
      <c r="I98" s="173"/>
      <c r="J98" s="36"/>
      <c r="K98" s="36"/>
      <c r="L98" s="36"/>
      <c r="M98" s="36"/>
    </row>
    <row r="99" spans="1:13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/>
      <c r="G99" s="68"/>
      <c r="H99" s="68">
        <f t="shared" si="3"/>
        <v>0</v>
      </c>
      <c r="I99" s="173"/>
      <c r="J99" s="36"/>
      <c r="K99" s="36"/>
      <c r="L99" s="36"/>
      <c r="M99" s="36"/>
    </row>
    <row r="100" spans="1:13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68">
        <f t="shared" si="3"/>
        <v>0</v>
      </c>
      <c r="I100" s="173"/>
      <c r="J100" s="36"/>
      <c r="K100" s="36"/>
      <c r="L100" s="36"/>
      <c r="M100" s="36"/>
    </row>
    <row r="101" spans="1:13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68">
        <f t="shared" si="3"/>
        <v>0</v>
      </c>
      <c r="I101" s="173"/>
      <c r="J101" s="36"/>
      <c r="K101" s="36"/>
      <c r="L101" s="36"/>
      <c r="M101" s="36"/>
    </row>
    <row r="102" spans="1:13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68">
        <f t="shared" si="3"/>
        <v>0</v>
      </c>
      <c r="I102" s="173"/>
      <c r="J102" s="36"/>
      <c r="K102" s="36"/>
      <c r="L102" s="36"/>
      <c r="M102" s="36"/>
    </row>
    <row r="103" spans="1:13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68">
        <f t="shared" si="3"/>
        <v>0</v>
      </c>
      <c r="I103" s="173"/>
      <c r="J103" s="36"/>
      <c r="K103" s="36"/>
      <c r="L103" s="36"/>
      <c r="M103" s="36"/>
    </row>
    <row r="104" spans="1:13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68">
        <f t="shared" si="3"/>
        <v>0</v>
      </c>
      <c r="I104" s="173"/>
      <c r="J104" s="36"/>
      <c r="K104" s="36"/>
      <c r="L104" s="36"/>
      <c r="M104" s="36"/>
    </row>
    <row r="105" spans="1:13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68">
        <f t="shared" si="3"/>
        <v>0</v>
      </c>
      <c r="I105" s="173"/>
      <c r="J105" s="36"/>
      <c r="K105" s="36"/>
      <c r="L105" s="36"/>
      <c r="M105" s="36"/>
    </row>
    <row r="106" spans="1:13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68">
        <f t="shared" si="3"/>
        <v>0</v>
      </c>
      <c r="I106" s="173"/>
      <c r="J106" s="36"/>
      <c r="K106" s="36"/>
      <c r="L106" s="36"/>
      <c r="M106" s="36"/>
    </row>
    <row r="107" spans="1:13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68">
        <f t="shared" si="3"/>
        <v>0</v>
      </c>
      <c r="I107" s="173"/>
      <c r="J107" s="36"/>
      <c r="K107" s="36"/>
      <c r="L107" s="36"/>
      <c r="M107" s="36"/>
    </row>
    <row r="108" spans="1:13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68">
        <f t="shared" si="3"/>
        <v>0</v>
      </c>
      <c r="I108" s="173"/>
      <c r="J108" s="36"/>
      <c r="K108" s="36"/>
      <c r="L108" s="36"/>
      <c r="M108" s="36"/>
    </row>
    <row r="109" spans="1:13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/>
      <c r="G109" s="68"/>
      <c r="H109" s="68">
        <f t="shared" si="3"/>
        <v>0</v>
      </c>
      <c r="I109" s="173"/>
      <c r="J109" s="36"/>
      <c r="K109" s="36"/>
      <c r="L109" s="36"/>
      <c r="M109" s="36"/>
    </row>
    <row r="110" spans="1:13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68">
        <f t="shared" si="3"/>
        <v>0</v>
      </c>
      <c r="I110" s="173"/>
      <c r="J110" s="36"/>
      <c r="K110" s="36"/>
      <c r="L110" s="36"/>
      <c r="M110" s="36"/>
    </row>
    <row r="111" spans="1:13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68">
        <f t="shared" si="3"/>
        <v>0</v>
      </c>
      <c r="I111" s="173"/>
      <c r="J111" s="36"/>
      <c r="K111" s="36"/>
      <c r="L111" s="36"/>
      <c r="M111" s="36"/>
    </row>
    <row r="112" spans="1:13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68">
        <f t="shared" si="3"/>
        <v>0</v>
      </c>
      <c r="I112" s="173"/>
      <c r="J112" s="36"/>
      <c r="K112" s="36"/>
      <c r="L112" s="36"/>
      <c r="M112" s="36"/>
    </row>
    <row r="113" spans="1:13" x14ac:dyDescent="0.25">
      <c r="A113" s="40" t="s">
        <v>214</v>
      </c>
      <c r="B113" s="40" t="s">
        <v>215</v>
      </c>
      <c r="C113" s="78">
        <f>C114+C115+C116+C117+C118+C119+C120+C121+C122+C123+C124+C125+C126+C127+C128+C129+C130+C131+C132+C133</f>
        <v>28</v>
      </c>
      <c r="D113" s="37"/>
      <c r="E113" s="78">
        <f>E114+E115+E116+E117+E118+E119+E120+E121+E122+E123+E124+E125+E126+E127+E128+E129+E130+E131+E132+E133</f>
        <v>73200</v>
      </c>
      <c r="F113" s="68"/>
      <c r="G113" s="68"/>
      <c r="H113" s="68">
        <f t="shared" si="3"/>
        <v>0</v>
      </c>
      <c r="I113" s="173"/>
      <c r="J113" s="36"/>
      <c r="K113" s="36"/>
      <c r="L113" s="36"/>
      <c r="M113" s="36"/>
    </row>
    <row r="114" spans="1:13" ht="31.5" x14ac:dyDescent="0.25">
      <c r="A114" s="26" t="s">
        <v>216</v>
      </c>
      <c r="B114" s="26" t="s">
        <v>217</v>
      </c>
      <c r="C114" s="74">
        <v>5</v>
      </c>
      <c r="D114" s="28">
        <v>500</v>
      </c>
      <c r="E114" s="28">
        <f t="shared" si="4"/>
        <v>2500</v>
      </c>
      <c r="F114" s="68"/>
      <c r="G114" s="68"/>
      <c r="H114" s="68">
        <f t="shared" si="3"/>
        <v>0</v>
      </c>
      <c r="I114" s="173"/>
      <c r="J114" s="36"/>
      <c r="K114" s="36"/>
      <c r="L114" s="36"/>
      <c r="M114" s="36"/>
    </row>
    <row r="115" spans="1:13" x14ac:dyDescent="0.25">
      <c r="A115" s="26" t="s">
        <v>218</v>
      </c>
      <c r="B115" s="26" t="s">
        <v>219</v>
      </c>
      <c r="C115" s="74">
        <v>2</v>
      </c>
      <c r="D115" s="28">
        <v>2000</v>
      </c>
      <c r="E115" s="28">
        <f t="shared" si="4"/>
        <v>4000</v>
      </c>
      <c r="F115" s="68"/>
      <c r="G115" s="68"/>
      <c r="H115" s="68">
        <f t="shared" si="3"/>
        <v>0</v>
      </c>
      <c r="I115" s="173"/>
      <c r="J115" s="36"/>
      <c r="K115" s="36"/>
      <c r="L115" s="36"/>
      <c r="M115" s="36"/>
    </row>
    <row r="116" spans="1:13" x14ac:dyDescent="0.25">
      <c r="A116" s="26" t="s">
        <v>220</v>
      </c>
      <c r="B116" s="26" t="s">
        <v>221</v>
      </c>
      <c r="C116" s="74">
        <v>2</v>
      </c>
      <c r="D116" s="28">
        <v>500</v>
      </c>
      <c r="E116" s="28">
        <f t="shared" si="4"/>
        <v>1000</v>
      </c>
      <c r="F116" s="68"/>
      <c r="G116" s="68"/>
      <c r="H116" s="68">
        <f t="shared" si="3"/>
        <v>0</v>
      </c>
      <c r="I116" s="173"/>
      <c r="J116" s="36"/>
      <c r="K116" s="36"/>
      <c r="L116" s="36"/>
      <c r="M116" s="36"/>
    </row>
    <row r="117" spans="1:13" x14ac:dyDescent="0.25">
      <c r="A117" s="26" t="s">
        <v>222</v>
      </c>
      <c r="B117" s="26" t="s">
        <v>223</v>
      </c>
      <c r="C117" s="74">
        <v>1</v>
      </c>
      <c r="D117" s="28">
        <v>2000</v>
      </c>
      <c r="E117" s="28">
        <f t="shared" si="4"/>
        <v>2000</v>
      </c>
      <c r="F117" s="68"/>
      <c r="G117" s="68"/>
      <c r="H117" s="68">
        <f t="shared" si="3"/>
        <v>0</v>
      </c>
      <c r="I117" s="173"/>
      <c r="J117" s="36"/>
      <c r="K117" s="36"/>
      <c r="L117" s="36"/>
      <c r="M117" s="36"/>
    </row>
    <row r="118" spans="1:13" x14ac:dyDescent="0.25">
      <c r="A118" s="26" t="s">
        <v>224</v>
      </c>
      <c r="B118" s="26" t="s">
        <v>225</v>
      </c>
      <c r="C118" s="74">
        <v>0</v>
      </c>
      <c r="D118" s="28">
        <v>0</v>
      </c>
      <c r="E118" s="28">
        <f t="shared" si="4"/>
        <v>0</v>
      </c>
      <c r="F118" s="68"/>
      <c r="G118" s="68"/>
      <c r="H118" s="68">
        <f t="shared" si="3"/>
        <v>0</v>
      </c>
      <c r="I118" s="173"/>
      <c r="J118" s="36"/>
      <c r="K118" s="36"/>
      <c r="L118" s="36"/>
      <c r="M118" s="36"/>
    </row>
    <row r="119" spans="1:13" x14ac:dyDescent="0.25">
      <c r="A119" s="26" t="s">
        <v>226</v>
      </c>
      <c r="B119" s="26" t="s">
        <v>227</v>
      </c>
      <c r="C119" s="74">
        <v>1</v>
      </c>
      <c r="D119" s="28">
        <v>10000</v>
      </c>
      <c r="E119" s="28">
        <f t="shared" si="4"/>
        <v>10000</v>
      </c>
      <c r="F119" s="68"/>
      <c r="G119" s="68"/>
      <c r="H119" s="68">
        <f t="shared" si="3"/>
        <v>0</v>
      </c>
      <c r="I119" s="173"/>
      <c r="J119" s="36"/>
      <c r="K119" s="36"/>
      <c r="L119" s="36"/>
      <c r="M119" s="36"/>
    </row>
    <row r="120" spans="1:13" x14ac:dyDescent="0.25">
      <c r="A120" s="26" t="s">
        <v>228</v>
      </c>
      <c r="B120" s="26" t="s">
        <v>229</v>
      </c>
      <c r="C120" s="74">
        <v>1</v>
      </c>
      <c r="D120" s="28">
        <v>20000</v>
      </c>
      <c r="E120" s="28">
        <f t="shared" si="4"/>
        <v>20000</v>
      </c>
      <c r="F120" s="68"/>
      <c r="G120" s="68"/>
      <c r="H120" s="68">
        <f t="shared" si="3"/>
        <v>0</v>
      </c>
      <c r="I120" s="173"/>
      <c r="J120" s="36"/>
      <c r="K120" s="36"/>
      <c r="L120" s="36"/>
      <c r="M120" s="36"/>
    </row>
    <row r="121" spans="1:13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68">
        <f t="shared" si="3"/>
        <v>0</v>
      </c>
      <c r="I121" s="173"/>
      <c r="J121" s="36"/>
      <c r="K121" s="36"/>
      <c r="L121" s="36"/>
      <c r="M121" s="36"/>
    </row>
    <row r="122" spans="1:13" x14ac:dyDescent="0.25">
      <c r="A122" s="26" t="s">
        <v>232</v>
      </c>
      <c r="B122" s="26" t="s">
        <v>233</v>
      </c>
      <c r="C122" s="74">
        <v>1</v>
      </c>
      <c r="D122" s="28">
        <v>5000</v>
      </c>
      <c r="E122" s="28">
        <f t="shared" si="4"/>
        <v>5000</v>
      </c>
      <c r="F122" s="68"/>
      <c r="G122" s="68"/>
      <c r="H122" s="68">
        <f t="shared" si="3"/>
        <v>0</v>
      </c>
      <c r="I122" s="173"/>
      <c r="J122" s="36"/>
      <c r="K122" s="36"/>
      <c r="L122" s="36"/>
      <c r="M122" s="36"/>
    </row>
    <row r="123" spans="1:13" x14ac:dyDescent="0.25">
      <c r="A123" s="26" t="s">
        <v>234</v>
      </c>
      <c r="B123" s="26" t="s">
        <v>235</v>
      </c>
      <c r="C123" s="74">
        <v>1</v>
      </c>
      <c r="D123" s="28">
        <v>3000</v>
      </c>
      <c r="E123" s="28">
        <f t="shared" si="4"/>
        <v>3000</v>
      </c>
      <c r="F123" s="68"/>
      <c r="G123" s="68"/>
      <c r="H123" s="68">
        <f t="shared" si="3"/>
        <v>0</v>
      </c>
      <c r="I123" s="173"/>
      <c r="J123" s="36"/>
      <c r="K123" s="36"/>
      <c r="L123" s="36"/>
      <c r="M123" s="36"/>
    </row>
    <row r="124" spans="1:13" x14ac:dyDescent="0.25">
      <c r="A124" s="26" t="s">
        <v>236</v>
      </c>
      <c r="B124" s="26" t="s">
        <v>237</v>
      </c>
      <c r="C124" s="74">
        <v>1</v>
      </c>
      <c r="D124" s="28">
        <v>5000</v>
      </c>
      <c r="E124" s="28">
        <f t="shared" si="4"/>
        <v>5000</v>
      </c>
      <c r="F124" s="68"/>
      <c r="G124" s="68"/>
      <c r="H124" s="68">
        <f t="shared" si="3"/>
        <v>0</v>
      </c>
      <c r="I124" s="173"/>
      <c r="J124" s="36"/>
      <c r="K124" s="36"/>
      <c r="L124" s="36"/>
      <c r="M124" s="36"/>
    </row>
    <row r="125" spans="1:13" x14ac:dyDescent="0.25">
      <c r="A125" s="26" t="s">
        <v>238</v>
      </c>
      <c r="B125" s="26" t="s">
        <v>239</v>
      </c>
      <c r="C125" s="74">
        <v>0</v>
      </c>
      <c r="D125" s="28">
        <v>0</v>
      </c>
      <c r="E125" s="28">
        <f t="shared" si="4"/>
        <v>0</v>
      </c>
      <c r="F125" s="68"/>
      <c r="G125" s="68"/>
      <c r="H125" s="68">
        <f t="shared" si="3"/>
        <v>0</v>
      </c>
      <c r="I125" s="173"/>
      <c r="J125" s="36"/>
      <c r="K125" s="36"/>
      <c r="L125" s="36"/>
      <c r="M125" s="36"/>
    </row>
    <row r="126" spans="1:13" x14ac:dyDescent="0.25">
      <c r="A126" s="26" t="s">
        <v>240</v>
      </c>
      <c r="B126" s="26" t="s">
        <v>241</v>
      </c>
      <c r="C126" s="74">
        <v>1</v>
      </c>
      <c r="D126" s="28">
        <v>2000</v>
      </c>
      <c r="E126" s="28">
        <f t="shared" si="4"/>
        <v>2000</v>
      </c>
      <c r="F126" s="68"/>
      <c r="G126" s="68"/>
      <c r="H126" s="68">
        <f t="shared" si="3"/>
        <v>0</v>
      </c>
      <c r="I126" s="173"/>
      <c r="J126" s="36"/>
      <c r="K126" s="36"/>
      <c r="L126" s="36"/>
      <c r="M126" s="36"/>
    </row>
    <row r="127" spans="1:13" x14ac:dyDescent="0.25">
      <c r="A127" s="26" t="s">
        <v>242</v>
      </c>
      <c r="B127" s="26" t="s">
        <v>243</v>
      </c>
      <c r="C127" s="74">
        <v>3</v>
      </c>
      <c r="D127" s="28">
        <v>1000</v>
      </c>
      <c r="E127" s="28">
        <f t="shared" si="4"/>
        <v>3000</v>
      </c>
      <c r="F127" s="68"/>
      <c r="G127" s="68"/>
      <c r="H127" s="68">
        <f t="shared" si="3"/>
        <v>0</v>
      </c>
      <c r="I127" s="173"/>
      <c r="J127" s="36"/>
      <c r="K127" s="36"/>
      <c r="L127" s="36"/>
      <c r="M127" s="36"/>
    </row>
    <row r="128" spans="1:13" x14ac:dyDescent="0.25">
      <c r="A128" s="26" t="s">
        <v>244</v>
      </c>
      <c r="B128" s="26" t="s">
        <v>245</v>
      </c>
      <c r="C128" s="74">
        <v>2</v>
      </c>
      <c r="D128" s="28">
        <v>5000</v>
      </c>
      <c r="E128" s="28">
        <f t="shared" si="4"/>
        <v>10000</v>
      </c>
      <c r="F128" s="68"/>
      <c r="G128" s="68"/>
      <c r="H128" s="68">
        <f t="shared" si="3"/>
        <v>0</v>
      </c>
      <c r="I128" s="173"/>
      <c r="J128" s="36"/>
      <c r="K128" s="36"/>
      <c r="L128" s="36"/>
      <c r="M128" s="36"/>
    </row>
    <row r="129" spans="1:13" x14ac:dyDescent="0.25">
      <c r="A129" s="26" t="s">
        <v>246</v>
      </c>
      <c r="B129" s="26" t="s">
        <v>247</v>
      </c>
      <c r="C129" s="74">
        <v>0</v>
      </c>
      <c r="D129" s="28">
        <v>0</v>
      </c>
      <c r="E129" s="28">
        <f t="shared" si="4"/>
        <v>0</v>
      </c>
      <c r="F129" s="68"/>
      <c r="G129" s="68"/>
      <c r="H129" s="68">
        <f t="shared" si="3"/>
        <v>0</v>
      </c>
      <c r="I129" s="173"/>
      <c r="J129" s="36"/>
      <c r="K129" s="36"/>
      <c r="L129" s="36"/>
      <c r="M129" s="36"/>
    </row>
    <row r="130" spans="1:13" x14ac:dyDescent="0.25">
      <c r="A130" s="26" t="s">
        <v>248</v>
      </c>
      <c r="B130" s="26" t="s">
        <v>249</v>
      </c>
      <c r="C130" s="74">
        <v>0</v>
      </c>
      <c r="D130" s="28">
        <v>0</v>
      </c>
      <c r="E130" s="28">
        <f t="shared" si="4"/>
        <v>0</v>
      </c>
      <c r="F130" s="68"/>
      <c r="G130" s="68"/>
      <c r="H130" s="68">
        <f t="shared" si="3"/>
        <v>0</v>
      </c>
      <c r="I130" s="173"/>
      <c r="J130" s="36"/>
      <c r="K130" s="36"/>
      <c r="L130" s="36"/>
      <c r="M130" s="36"/>
    </row>
    <row r="131" spans="1:13" x14ac:dyDescent="0.25">
      <c r="A131" s="26" t="s">
        <v>250</v>
      </c>
      <c r="B131" s="26" t="s">
        <v>251</v>
      </c>
      <c r="C131" s="74">
        <v>5</v>
      </c>
      <c r="D131" s="28">
        <v>500</v>
      </c>
      <c r="E131" s="28">
        <f t="shared" si="4"/>
        <v>2500</v>
      </c>
      <c r="F131" s="68"/>
      <c r="G131" s="68"/>
      <c r="H131" s="68">
        <f t="shared" si="3"/>
        <v>0</v>
      </c>
      <c r="I131" s="173"/>
      <c r="J131" s="36"/>
      <c r="K131" s="36"/>
      <c r="L131" s="36"/>
      <c r="M131" s="36"/>
    </row>
    <row r="132" spans="1:13" x14ac:dyDescent="0.25">
      <c r="A132" s="26" t="s">
        <v>252</v>
      </c>
      <c r="B132" s="26" t="s">
        <v>253</v>
      </c>
      <c r="C132" s="74">
        <v>1</v>
      </c>
      <c r="D132" s="28">
        <v>2000</v>
      </c>
      <c r="E132" s="28">
        <f t="shared" si="4"/>
        <v>2000</v>
      </c>
      <c r="F132" s="68"/>
      <c r="G132" s="68"/>
      <c r="H132" s="68">
        <f t="shared" si="3"/>
        <v>0</v>
      </c>
      <c r="I132" s="173"/>
      <c r="J132" s="36"/>
      <c r="K132" s="36"/>
      <c r="L132" s="36"/>
      <c r="M132" s="36"/>
    </row>
    <row r="133" spans="1:13" x14ac:dyDescent="0.25">
      <c r="A133" s="26" t="s">
        <v>254</v>
      </c>
      <c r="B133" s="26" t="s">
        <v>81</v>
      </c>
      <c r="C133" s="74"/>
      <c r="D133" s="28"/>
      <c r="E133" s="28">
        <f t="shared" si="4"/>
        <v>0</v>
      </c>
      <c r="F133" s="68"/>
      <c r="G133" s="68"/>
      <c r="H133" s="68">
        <f t="shared" si="3"/>
        <v>0</v>
      </c>
      <c r="I133" s="173"/>
      <c r="J133" s="36"/>
      <c r="K133" s="36"/>
      <c r="L133" s="36"/>
      <c r="M133" s="36"/>
    </row>
    <row r="134" spans="1:13" x14ac:dyDescent="0.25">
      <c r="A134" s="40" t="s">
        <v>255</v>
      </c>
      <c r="B134" s="40" t="s">
        <v>256</v>
      </c>
      <c r="C134" s="78">
        <f>C135+C136+C137+C138+C139+C140+C141+C142+C143+C144+C145+C146+C147+C148+C149+C150+C151</f>
        <v>71</v>
      </c>
      <c r="D134" s="37"/>
      <c r="E134" s="78">
        <f>E135+E136+E137+E138+E139+E140+E141+E142+E143+E144+E145+E146+E147+E148+E149+E150+E151</f>
        <v>480000</v>
      </c>
      <c r="F134" s="68"/>
      <c r="G134" s="68"/>
      <c r="H134" s="68">
        <f t="shared" si="3"/>
        <v>0</v>
      </c>
      <c r="I134" s="173"/>
      <c r="J134" s="36"/>
      <c r="K134" s="36"/>
      <c r="L134" s="36"/>
      <c r="M134" s="36"/>
    </row>
    <row r="135" spans="1:13" x14ac:dyDescent="0.25">
      <c r="A135" s="26" t="s">
        <v>257</v>
      </c>
      <c r="B135" s="26" t="s">
        <v>258</v>
      </c>
      <c r="C135" s="74">
        <v>1</v>
      </c>
      <c r="D135" s="28">
        <v>3000</v>
      </c>
      <c r="E135" s="28">
        <f t="shared" si="4"/>
        <v>3000</v>
      </c>
      <c r="F135" s="68"/>
      <c r="G135" s="68"/>
      <c r="H135" s="68">
        <f t="shared" si="3"/>
        <v>0</v>
      </c>
      <c r="I135" s="173"/>
      <c r="J135" s="36"/>
      <c r="K135" s="36"/>
      <c r="L135" s="36"/>
      <c r="M135" s="36"/>
    </row>
    <row r="136" spans="1:13" x14ac:dyDescent="0.25">
      <c r="A136" s="26" t="s">
        <v>259</v>
      </c>
      <c r="B136" s="26" t="s">
        <v>260</v>
      </c>
      <c r="C136" s="74">
        <v>5</v>
      </c>
      <c r="D136" s="28">
        <v>7000</v>
      </c>
      <c r="E136" s="28">
        <f t="shared" si="4"/>
        <v>35000</v>
      </c>
      <c r="F136" s="68"/>
      <c r="G136" s="68"/>
      <c r="H136" s="68">
        <f t="shared" si="3"/>
        <v>0</v>
      </c>
      <c r="I136" s="173"/>
      <c r="J136" s="36"/>
      <c r="K136" s="36"/>
      <c r="L136" s="36"/>
      <c r="M136" s="36"/>
    </row>
    <row r="137" spans="1:13" x14ac:dyDescent="0.25">
      <c r="A137" s="26" t="s">
        <v>261</v>
      </c>
      <c r="B137" s="26" t="s">
        <v>262</v>
      </c>
      <c r="C137" s="74">
        <v>4</v>
      </c>
      <c r="D137" s="28">
        <v>30000</v>
      </c>
      <c r="E137" s="28">
        <f t="shared" si="4"/>
        <v>120000</v>
      </c>
      <c r="F137" s="68">
        <v>1</v>
      </c>
      <c r="G137" s="68">
        <v>21547</v>
      </c>
      <c r="H137" s="206">
        <f t="shared" si="3"/>
        <v>21547</v>
      </c>
      <c r="I137" s="173"/>
      <c r="J137" s="36"/>
      <c r="K137" s="36"/>
      <c r="L137" s="36"/>
      <c r="M137" s="36"/>
    </row>
    <row r="138" spans="1:13" ht="31.5" x14ac:dyDescent="0.25">
      <c r="A138" s="26" t="s">
        <v>263</v>
      </c>
      <c r="B138" s="26" t="s">
        <v>264</v>
      </c>
      <c r="C138" s="74">
        <v>3</v>
      </c>
      <c r="D138" s="28">
        <v>2000</v>
      </c>
      <c r="E138" s="28">
        <f t="shared" si="4"/>
        <v>6000</v>
      </c>
      <c r="F138" s="68"/>
      <c r="G138" s="68"/>
      <c r="H138" s="68">
        <f t="shared" ref="H138:H188" si="5">F138*G138</f>
        <v>0</v>
      </c>
      <c r="I138" s="173"/>
      <c r="J138" s="36"/>
      <c r="K138" s="36"/>
      <c r="L138" s="36"/>
      <c r="M138" s="36"/>
    </row>
    <row r="139" spans="1:13" x14ac:dyDescent="0.25">
      <c r="A139" s="26" t="s">
        <v>265</v>
      </c>
      <c r="B139" s="26" t="s">
        <v>266</v>
      </c>
      <c r="C139" s="74">
        <v>10</v>
      </c>
      <c r="D139" s="28">
        <v>3000</v>
      </c>
      <c r="E139" s="28">
        <f t="shared" ref="E139:E188" si="6">C139*D139</f>
        <v>30000</v>
      </c>
      <c r="F139" s="68">
        <v>1</v>
      </c>
      <c r="G139" s="68">
        <v>1470</v>
      </c>
      <c r="H139" s="206">
        <f t="shared" si="5"/>
        <v>1470</v>
      </c>
      <c r="I139" s="173"/>
      <c r="J139" s="36"/>
      <c r="K139" s="36"/>
      <c r="L139" s="36"/>
      <c r="M139" s="36"/>
    </row>
    <row r="140" spans="1:13" x14ac:dyDescent="0.25">
      <c r="A140" s="26" t="s">
        <v>267</v>
      </c>
      <c r="B140" s="26" t="s">
        <v>268</v>
      </c>
      <c r="C140" s="74">
        <v>5</v>
      </c>
      <c r="D140" s="28">
        <v>10000</v>
      </c>
      <c r="E140" s="28">
        <f t="shared" si="6"/>
        <v>50000</v>
      </c>
      <c r="F140" s="68"/>
      <c r="G140" s="68"/>
      <c r="H140" s="68">
        <f t="shared" si="5"/>
        <v>0</v>
      </c>
      <c r="I140" s="173"/>
      <c r="J140" s="36"/>
      <c r="K140" s="36"/>
      <c r="L140" s="36"/>
      <c r="M140" s="36"/>
    </row>
    <row r="141" spans="1:13" x14ac:dyDescent="0.25">
      <c r="A141" s="26" t="s">
        <v>269</v>
      </c>
      <c r="B141" s="26" t="s">
        <v>270</v>
      </c>
      <c r="C141" s="74">
        <v>1</v>
      </c>
      <c r="D141" s="28">
        <v>10000</v>
      </c>
      <c r="E141" s="28">
        <f t="shared" si="6"/>
        <v>10000</v>
      </c>
      <c r="F141" s="68"/>
      <c r="G141" s="68"/>
      <c r="H141" s="68">
        <f t="shared" si="5"/>
        <v>0</v>
      </c>
      <c r="I141" s="173"/>
      <c r="J141" s="36"/>
      <c r="K141" s="36"/>
      <c r="L141" s="36"/>
      <c r="M141" s="36"/>
    </row>
    <row r="142" spans="1:13" x14ac:dyDescent="0.25">
      <c r="A142" s="26" t="s">
        <v>271</v>
      </c>
      <c r="B142" s="26" t="s">
        <v>272</v>
      </c>
      <c r="C142" s="74">
        <v>1</v>
      </c>
      <c r="D142" s="28">
        <v>2000</v>
      </c>
      <c r="E142" s="28">
        <f t="shared" si="6"/>
        <v>2000</v>
      </c>
      <c r="F142" s="68"/>
      <c r="G142" s="68"/>
      <c r="H142" s="68">
        <f t="shared" si="5"/>
        <v>0</v>
      </c>
      <c r="I142" s="173"/>
      <c r="J142" s="36"/>
      <c r="K142" s="36"/>
      <c r="L142" s="36"/>
      <c r="M142" s="36"/>
    </row>
    <row r="143" spans="1:13" x14ac:dyDescent="0.25">
      <c r="A143" s="26" t="s">
        <v>273</v>
      </c>
      <c r="B143" s="26" t="s">
        <v>274</v>
      </c>
      <c r="C143" s="74">
        <v>1</v>
      </c>
      <c r="D143" s="28">
        <v>2000</v>
      </c>
      <c r="E143" s="28">
        <f t="shared" si="6"/>
        <v>2000</v>
      </c>
      <c r="F143" s="68"/>
      <c r="G143" s="68"/>
      <c r="H143" s="68">
        <f t="shared" si="5"/>
        <v>0</v>
      </c>
      <c r="I143" s="173"/>
      <c r="J143" s="36"/>
      <c r="K143" s="36"/>
      <c r="L143" s="36"/>
      <c r="M143" s="36"/>
    </row>
    <row r="144" spans="1:13" x14ac:dyDescent="0.25">
      <c r="A144" s="26" t="s">
        <v>275</v>
      </c>
      <c r="B144" s="26" t="s">
        <v>276</v>
      </c>
      <c r="C144" s="74">
        <v>2</v>
      </c>
      <c r="D144" s="28">
        <v>1000</v>
      </c>
      <c r="E144" s="28">
        <f t="shared" si="6"/>
        <v>2000</v>
      </c>
      <c r="F144" s="68"/>
      <c r="G144" s="68"/>
      <c r="H144" s="68">
        <f t="shared" si="5"/>
        <v>0</v>
      </c>
      <c r="I144" s="173"/>
      <c r="J144" s="36"/>
      <c r="K144" s="36"/>
      <c r="L144" s="36"/>
      <c r="M144" s="36"/>
    </row>
    <row r="145" spans="1:13" x14ac:dyDescent="0.25">
      <c r="A145" s="26" t="s">
        <v>277</v>
      </c>
      <c r="B145" s="26" t="s">
        <v>278</v>
      </c>
      <c r="C145" s="74">
        <v>3</v>
      </c>
      <c r="D145" s="28">
        <v>5000</v>
      </c>
      <c r="E145" s="28">
        <f t="shared" si="6"/>
        <v>15000</v>
      </c>
      <c r="F145" s="68"/>
      <c r="G145" s="68"/>
      <c r="H145" s="68">
        <f t="shared" si="5"/>
        <v>0</v>
      </c>
      <c r="I145" s="173"/>
      <c r="J145" s="36"/>
      <c r="K145" s="36"/>
      <c r="L145" s="36"/>
      <c r="M145" s="36"/>
    </row>
    <row r="146" spans="1:13" x14ac:dyDescent="0.25">
      <c r="A146" s="26" t="s">
        <v>279</v>
      </c>
      <c r="B146" s="26" t="s">
        <v>280</v>
      </c>
      <c r="C146" s="74">
        <v>15</v>
      </c>
      <c r="D146" s="28">
        <v>1000</v>
      </c>
      <c r="E146" s="28">
        <f t="shared" si="6"/>
        <v>15000</v>
      </c>
      <c r="F146" s="68"/>
      <c r="G146" s="68"/>
      <c r="H146" s="68">
        <f t="shared" si="5"/>
        <v>0</v>
      </c>
      <c r="I146" s="173"/>
      <c r="J146" s="36"/>
      <c r="K146" s="36"/>
      <c r="L146" s="36"/>
      <c r="M146" s="36"/>
    </row>
    <row r="147" spans="1:13" x14ac:dyDescent="0.25">
      <c r="A147" s="26" t="s">
        <v>281</v>
      </c>
      <c r="B147" s="26" t="s">
        <v>282</v>
      </c>
      <c r="C147" s="74">
        <v>10</v>
      </c>
      <c r="D147" s="28">
        <v>1000</v>
      </c>
      <c r="E147" s="28">
        <f t="shared" si="6"/>
        <v>10000</v>
      </c>
      <c r="F147" s="68">
        <v>2</v>
      </c>
      <c r="G147" s="68">
        <v>970</v>
      </c>
      <c r="H147" s="206">
        <f t="shared" si="5"/>
        <v>1940</v>
      </c>
      <c r="I147" s="173"/>
      <c r="J147" s="36"/>
      <c r="K147" s="36"/>
      <c r="L147" s="36"/>
      <c r="M147" s="36"/>
    </row>
    <row r="148" spans="1:13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/>
      <c r="G148" s="68"/>
      <c r="H148" s="68">
        <f t="shared" si="5"/>
        <v>0</v>
      </c>
      <c r="I148" s="173"/>
      <c r="J148" s="36"/>
      <c r="K148" s="36"/>
      <c r="L148" s="36"/>
      <c r="M148" s="36"/>
    </row>
    <row r="149" spans="1:13" x14ac:dyDescent="0.25">
      <c r="A149" s="26" t="s">
        <v>285</v>
      </c>
      <c r="B149" s="26" t="s">
        <v>286</v>
      </c>
      <c r="C149" s="74">
        <v>1</v>
      </c>
      <c r="D149" s="28">
        <v>10000</v>
      </c>
      <c r="E149" s="28">
        <f t="shared" si="6"/>
        <v>10000</v>
      </c>
      <c r="F149" s="68"/>
      <c r="G149" s="68"/>
      <c r="H149" s="68">
        <f t="shared" si="5"/>
        <v>0</v>
      </c>
      <c r="I149" s="173"/>
      <c r="J149" s="36"/>
      <c r="K149" s="36"/>
      <c r="L149" s="36"/>
      <c r="M149" s="36"/>
    </row>
    <row r="150" spans="1:13" ht="31.5" x14ac:dyDescent="0.25">
      <c r="A150" s="26" t="s">
        <v>287</v>
      </c>
      <c r="B150" s="26" t="s">
        <v>288</v>
      </c>
      <c r="C150" s="74">
        <v>5</v>
      </c>
      <c r="D150" s="28">
        <v>2000</v>
      </c>
      <c r="E150" s="28">
        <f t="shared" si="6"/>
        <v>10000</v>
      </c>
      <c r="F150" s="68"/>
      <c r="G150" s="68"/>
      <c r="H150" s="68">
        <f t="shared" si="5"/>
        <v>0</v>
      </c>
      <c r="I150" s="173"/>
      <c r="J150" s="36"/>
      <c r="K150" s="36"/>
      <c r="L150" s="36"/>
      <c r="M150" s="36"/>
    </row>
    <row r="151" spans="1:13" x14ac:dyDescent="0.25">
      <c r="A151" s="26" t="s">
        <v>289</v>
      </c>
      <c r="B151" s="26" t="s">
        <v>81</v>
      </c>
      <c r="C151" s="74"/>
      <c r="D151" s="28"/>
      <c r="E151" s="28">
        <f t="shared" si="6"/>
        <v>0</v>
      </c>
      <c r="F151" s="68"/>
      <c r="G151" s="68"/>
      <c r="H151" s="68">
        <f t="shared" si="5"/>
        <v>0</v>
      </c>
      <c r="I151" s="173"/>
      <c r="J151" s="36"/>
      <c r="K151" s="36"/>
      <c r="L151" s="36"/>
      <c r="M151" s="36"/>
    </row>
    <row r="152" spans="1:13" ht="47.25" x14ac:dyDescent="0.25">
      <c r="A152" s="40" t="s">
        <v>290</v>
      </c>
      <c r="B152" s="40" t="s">
        <v>291</v>
      </c>
      <c r="C152" s="78">
        <f>C153+C154+C155+C156+C157+C158+C159+C160+C161+C162+C163+C164+C165+C166+C167+C168+C169+C170+C171+C172+C173+C174+C175</f>
        <v>270</v>
      </c>
      <c r="D152" s="37"/>
      <c r="E152" s="78">
        <f>E153+E154+E155+E156+E157+E158+E159+E160+E161+E162+E163+E164+E165+E166+E167+E168+E169+E170+E171+E172+E173+E174+E175</f>
        <v>2385000</v>
      </c>
      <c r="F152" s="68"/>
      <c r="G152" s="68"/>
      <c r="H152" s="68">
        <f t="shared" si="5"/>
        <v>0</v>
      </c>
      <c r="I152" s="173"/>
      <c r="J152" s="36"/>
      <c r="K152" s="36"/>
      <c r="L152" s="36"/>
      <c r="M152" s="36"/>
    </row>
    <row r="153" spans="1:13" x14ac:dyDescent="0.25">
      <c r="A153" s="40" t="s">
        <v>292</v>
      </c>
      <c r="B153" s="40" t="s">
        <v>293</v>
      </c>
      <c r="C153" s="78"/>
      <c r="D153" s="32"/>
      <c r="E153" s="28">
        <f t="shared" si="6"/>
        <v>0</v>
      </c>
      <c r="F153" s="68"/>
      <c r="G153" s="68"/>
      <c r="H153" s="68">
        <f t="shared" si="5"/>
        <v>0</v>
      </c>
      <c r="I153" s="173"/>
      <c r="J153" s="36"/>
      <c r="K153" s="36"/>
      <c r="L153" s="36"/>
      <c r="M153" s="36"/>
    </row>
    <row r="154" spans="1:13" x14ac:dyDescent="0.25">
      <c r="A154" s="26" t="s">
        <v>294</v>
      </c>
      <c r="B154" s="26" t="s">
        <v>295</v>
      </c>
      <c r="C154" s="74">
        <v>1</v>
      </c>
      <c r="D154" s="28">
        <v>5000</v>
      </c>
      <c r="E154" s="28">
        <f t="shared" si="6"/>
        <v>5000</v>
      </c>
      <c r="F154" s="68"/>
      <c r="G154" s="68"/>
      <c r="H154" s="206">
        <f t="shared" si="5"/>
        <v>0</v>
      </c>
      <c r="I154" s="173"/>
      <c r="J154" s="36"/>
      <c r="K154" s="36"/>
      <c r="L154" s="36"/>
      <c r="M154" s="36"/>
    </row>
    <row r="155" spans="1:13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8">
        <v>5</v>
      </c>
      <c r="G155" s="68">
        <v>3267</v>
      </c>
      <c r="H155" s="206">
        <f t="shared" si="5"/>
        <v>16335</v>
      </c>
      <c r="I155" s="173"/>
      <c r="J155" s="36"/>
      <c r="K155" s="36"/>
      <c r="L155" s="36"/>
      <c r="M155" s="36"/>
    </row>
    <row r="156" spans="1:13" ht="31.5" x14ac:dyDescent="0.25">
      <c r="A156" s="26" t="s">
        <v>298</v>
      </c>
      <c r="B156" s="26" t="s">
        <v>299</v>
      </c>
      <c r="C156" s="74">
        <v>5</v>
      </c>
      <c r="D156" s="28">
        <v>2000</v>
      </c>
      <c r="E156" s="28">
        <f t="shared" si="6"/>
        <v>10000</v>
      </c>
      <c r="F156" s="68">
        <v>11</v>
      </c>
      <c r="G156" s="68">
        <f>2072+1461*10</f>
        <v>16682</v>
      </c>
      <c r="H156" s="206">
        <v>16682</v>
      </c>
      <c r="I156" s="173"/>
      <c r="J156" s="36"/>
      <c r="K156" s="36"/>
      <c r="L156" s="36"/>
      <c r="M156" s="36"/>
    </row>
    <row r="157" spans="1:13" x14ac:dyDescent="0.25">
      <c r="A157" s="26" t="s">
        <v>300</v>
      </c>
      <c r="B157" s="26" t="s">
        <v>301</v>
      </c>
      <c r="C157" s="74">
        <v>1</v>
      </c>
      <c r="D157" s="28">
        <v>50000</v>
      </c>
      <c r="E157" s="28">
        <f t="shared" si="6"/>
        <v>50000</v>
      </c>
      <c r="F157" s="68"/>
      <c r="G157" s="68"/>
      <c r="H157" s="68">
        <f t="shared" si="5"/>
        <v>0</v>
      </c>
      <c r="I157" s="173"/>
      <c r="J157" s="36"/>
      <c r="K157" s="36"/>
      <c r="L157" s="36"/>
      <c r="M157" s="36"/>
    </row>
    <row r="158" spans="1:13" x14ac:dyDescent="0.25">
      <c r="A158" s="40" t="s">
        <v>302</v>
      </c>
      <c r="B158" s="40" t="s">
        <v>303</v>
      </c>
      <c r="C158" s="78">
        <f>C159</f>
        <v>0</v>
      </c>
      <c r="D158" s="32">
        <v>0</v>
      </c>
      <c r="E158" s="28">
        <f t="shared" si="6"/>
        <v>0</v>
      </c>
      <c r="F158" s="68"/>
      <c r="G158" s="68"/>
      <c r="H158" s="68">
        <f t="shared" si="5"/>
        <v>0</v>
      </c>
      <c r="I158" s="173"/>
      <c r="J158" s="36"/>
      <c r="K158" s="36"/>
      <c r="L158" s="36"/>
      <c r="M158" s="36"/>
    </row>
    <row r="159" spans="1:13" ht="31.5" x14ac:dyDescent="0.25">
      <c r="A159" s="26" t="s">
        <v>304</v>
      </c>
      <c r="B159" s="26" t="s">
        <v>305</v>
      </c>
      <c r="C159" s="74">
        <v>0</v>
      </c>
      <c r="D159" s="28">
        <v>0</v>
      </c>
      <c r="E159" s="28">
        <f t="shared" si="6"/>
        <v>0</v>
      </c>
      <c r="F159" s="68"/>
      <c r="G159" s="68"/>
      <c r="H159" s="68">
        <f t="shared" si="5"/>
        <v>0</v>
      </c>
      <c r="I159" s="173"/>
      <c r="J159" s="36"/>
      <c r="K159" s="36"/>
      <c r="L159" s="36"/>
      <c r="M159" s="36"/>
    </row>
    <row r="160" spans="1:13" x14ac:dyDescent="0.25">
      <c r="A160" s="40" t="s">
        <v>306</v>
      </c>
      <c r="B160" s="40" t="s">
        <v>389</v>
      </c>
      <c r="C160" s="78"/>
      <c r="D160" s="32"/>
      <c r="E160" s="28">
        <f t="shared" si="6"/>
        <v>0</v>
      </c>
      <c r="F160" s="68"/>
      <c r="G160" s="68"/>
      <c r="H160" s="68">
        <f t="shared" si="5"/>
        <v>0</v>
      </c>
      <c r="I160" s="173"/>
      <c r="J160" s="36"/>
      <c r="K160" s="36"/>
      <c r="L160" s="36"/>
      <c r="M160" s="36"/>
    </row>
    <row r="161" spans="1:13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8"/>
      <c r="G161" s="68"/>
      <c r="H161" s="68">
        <f t="shared" si="5"/>
        <v>0</v>
      </c>
      <c r="I161" s="173"/>
      <c r="J161" s="36"/>
      <c r="K161" s="36"/>
      <c r="L161" s="36"/>
      <c r="M161" s="36"/>
    </row>
    <row r="162" spans="1:13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68">
        <f t="shared" si="5"/>
        <v>0</v>
      </c>
      <c r="I162" s="173"/>
      <c r="J162" s="36"/>
      <c r="K162" s="36"/>
      <c r="L162" s="36"/>
      <c r="M162" s="36"/>
    </row>
    <row r="163" spans="1:13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68">
        <f t="shared" si="5"/>
        <v>0</v>
      </c>
      <c r="I163" s="173"/>
      <c r="J163" s="36"/>
      <c r="K163" s="36"/>
      <c r="L163" s="36"/>
      <c r="M163" s="36"/>
    </row>
    <row r="164" spans="1:13" x14ac:dyDescent="0.25">
      <c r="A164" s="26" t="s">
        <v>314</v>
      </c>
      <c r="B164" s="26" t="s">
        <v>315</v>
      </c>
      <c r="C164" s="74">
        <v>4</v>
      </c>
      <c r="D164" s="28">
        <v>15000</v>
      </c>
      <c r="E164" s="28">
        <f t="shared" si="6"/>
        <v>60000</v>
      </c>
      <c r="F164" s="68"/>
      <c r="G164" s="68"/>
      <c r="H164" s="68">
        <f t="shared" si="5"/>
        <v>0</v>
      </c>
      <c r="I164" s="173"/>
      <c r="J164" s="36"/>
      <c r="K164" s="36"/>
      <c r="L164" s="36"/>
      <c r="M164" s="36"/>
    </row>
    <row r="165" spans="1:13" ht="31.5" x14ac:dyDescent="0.25">
      <c r="A165" s="26" t="s">
        <v>316</v>
      </c>
      <c r="B165" s="26" t="s">
        <v>317</v>
      </c>
      <c r="C165" s="74">
        <v>1</v>
      </c>
      <c r="D165" s="28">
        <v>150000</v>
      </c>
      <c r="E165" s="28">
        <f t="shared" si="6"/>
        <v>150000</v>
      </c>
      <c r="F165" s="68"/>
      <c r="G165" s="68"/>
      <c r="H165" s="68">
        <f t="shared" si="5"/>
        <v>0</v>
      </c>
      <c r="I165" s="173"/>
      <c r="J165" s="36"/>
      <c r="K165" s="36"/>
      <c r="L165" s="36"/>
      <c r="M165" s="36"/>
    </row>
    <row r="166" spans="1:13" x14ac:dyDescent="0.25">
      <c r="A166" s="45">
        <v>1654103006</v>
      </c>
      <c r="B166" s="45" t="s">
        <v>307</v>
      </c>
      <c r="C166" s="75">
        <v>2</v>
      </c>
      <c r="D166" s="37">
        <v>240000</v>
      </c>
      <c r="E166" s="28">
        <f t="shared" si="6"/>
        <v>480000</v>
      </c>
      <c r="F166" s="68"/>
      <c r="G166" s="68"/>
      <c r="H166" s="68">
        <f t="shared" si="5"/>
        <v>0</v>
      </c>
      <c r="I166" s="173"/>
      <c r="J166" s="36"/>
      <c r="K166" s="36"/>
      <c r="L166" s="36"/>
      <c r="M166" s="36"/>
    </row>
    <row r="167" spans="1:13" x14ac:dyDescent="0.25">
      <c r="A167" s="40" t="s">
        <v>318</v>
      </c>
      <c r="B167" s="40" t="s">
        <v>319</v>
      </c>
      <c r="C167" s="78">
        <f>SUM(C168:C170)</f>
        <v>0</v>
      </c>
      <c r="D167" s="32">
        <v>0</v>
      </c>
      <c r="E167" s="28">
        <f t="shared" si="6"/>
        <v>0</v>
      </c>
      <c r="F167" s="68"/>
      <c r="G167" s="68"/>
      <c r="H167" s="68">
        <f t="shared" si="5"/>
        <v>0</v>
      </c>
      <c r="I167" s="173"/>
      <c r="J167" s="36"/>
      <c r="K167" s="36"/>
      <c r="L167" s="36"/>
      <c r="M167" s="36"/>
    </row>
    <row r="168" spans="1:13" x14ac:dyDescent="0.25">
      <c r="A168" s="26" t="s">
        <v>320</v>
      </c>
      <c r="B168" s="26" t="s">
        <v>321</v>
      </c>
      <c r="C168" s="74">
        <v>0</v>
      </c>
      <c r="D168" s="28">
        <v>0</v>
      </c>
      <c r="E168" s="28">
        <f t="shared" si="6"/>
        <v>0</v>
      </c>
      <c r="F168" s="68"/>
      <c r="G168" s="68"/>
      <c r="H168" s="68">
        <f t="shared" si="5"/>
        <v>0</v>
      </c>
      <c r="I168" s="173"/>
      <c r="J168" s="36"/>
      <c r="K168" s="36"/>
      <c r="L168" s="36"/>
      <c r="M168" s="36"/>
    </row>
    <row r="169" spans="1:13" x14ac:dyDescent="0.25">
      <c r="A169" s="26" t="s">
        <v>322</v>
      </c>
      <c r="B169" s="26" t="s">
        <v>323</v>
      </c>
      <c r="C169" s="74">
        <v>0</v>
      </c>
      <c r="D169" s="28">
        <v>0</v>
      </c>
      <c r="E169" s="28">
        <f t="shared" si="6"/>
        <v>0</v>
      </c>
      <c r="F169" s="68"/>
      <c r="G169" s="68"/>
      <c r="H169" s="68">
        <f t="shared" si="5"/>
        <v>0</v>
      </c>
      <c r="I169" s="173"/>
      <c r="J169" s="36"/>
      <c r="K169" s="36"/>
      <c r="L169" s="36"/>
      <c r="M169" s="36"/>
    </row>
    <row r="170" spans="1:13" x14ac:dyDescent="0.25">
      <c r="A170" s="26" t="s">
        <v>324</v>
      </c>
      <c r="B170" s="26" t="s">
        <v>390</v>
      </c>
      <c r="C170" s="74">
        <v>0</v>
      </c>
      <c r="D170" s="28">
        <v>0</v>
      </c>
      <c r="E170" s="28">
        <f t="shared" si="6"/>
        <v>0</v>
      </c>
      <c r="F170" s="68"/>
      <c r="G170" s="68"/>
      <c r="H170" s="68">
        <f t="shared" si="5"/>
        <v>0</v>
      </c>
      <c r="I170" s="173"/>
      <c r="J170" s="36"/>
      <c r="K170" s="36"/>
      <c r="L170" s="36"/>
      <c r="M170" s="36"/>
    </row>
    <row r="171" spans="1:13" ht="31.5" x14ac:dyDescent="0.25">
      <c r="A171" s="40" t="s">
        <v>325</v>
      </c>
      <c r="B171" s="40" t="s">
        <v>326</v>
      </c>
      <c r="C171" s="78"/>
      <c r="D171" s="32"/>
      <c r="E171" s="28">
        <f t="shared" si="6"/>
        <v>0</v>
      </c>
      <c r="F171" s="68"/>
      <c r="G171" s="68"/>
      <c r="H171" s="68">
        <f t="shared" si="5"/>
        <v>0</v>
      </c>
      <c r="I171" s="173"/>
      <c r="J171" s="36"/>
      <c r="K171" s="36"/>
      <c r="L171" s="36"/>
      <c r="M171" s="36"/>
    </row>
    <row r="172" spans="1:13" x14ac:dyDescent="0.25">
      <c r="A172" s="40" t="s">
        <v>327</v>
      </c>
      <c r="B172" s="40" t="s">
        <v>293</v>
      </c>
      <c r="C172" s="78"/>
      <c r="D172" s="32"/>
      <c r="E172" s="28">
        <f t="shared" si="6"/>
        <v>0</v>
      </c>
      <c r="F172" s="68"/>
      <c r="G172" s="68"/>
      <c r="H172" s="68">
        <f t="shared" si="5"/>
        <v>0</v>
      </c>
      <c r="I172" s="173"/>
      <c r="J172" s="36"/>
      <c r="K172" s="36"/>
      <c r="L172" s="36"/>
      <c r="M172" s="36"/>
    </row>
    <row r="173" spans="1:13" x14ac:dyDescent="0.25">
      <c r="A173" s="26" t="s">
        <v>328</v>
      </c>
      <c r="B173" s="26" t="s">
        <v>295</v>
      </c>
      <c r="C173" s="74">
        <v>2</v>
      </c>
      <c r="D173" s="28">
        <v>5000</v>
      </c>
      <c r="E173" s="28">
        <f t="shared" si="6"/>
        <v>10000</v>
      </c>
      <c r="F173" s="68"/>
      <c r="G173" s="68"/>
      <c r="H173" s="68">
        <f t="shared" si="5"/>
        <v>0</v>
      </c>
      <c r="I173" s="173"/>
      <c r="J173" s="36"/>
      <c r="K173" s="36"/>
      <c r="L173" s="36"/>
      <c r="M173" s="36"/>
    </row>
    <row r="174" spans="1:13" x14ac:dyDescent="0.25">
      <c r="A174" s="26" t="s">
        <v>329</v>
      </c>
      <c r="B174" s="26" t="s">
        <v>297</v>
      </c>
      <c r="C174" s="74">
        <v>100</v>
      </c>
      <c r="D174" s="28">
        <v>5000</v>
      </c>
      <c r="E174" s="28">
        <f t="shared" si="6"/>
        <v>500000</v>
      </c>
      <c r="F174" s="68"/>
      <c r="G174" s="68"/>
      <c r="H174" s="68">
        <f t="shared" si="5"/>
        <v>0</v>
      </c>
      <c r="I174" s="173"/>
      <c r="J174" s="36"/>
      <c r="K174" s="36"/>
      <c r="L174" s="36"/>
      <c r="M174" s="36"/>
    </row>
    <row r="175" spans="1:13" ht="31.5" x14ac:dyDescent="0.25">
      <c r="A175" s="26" t="s">
        <v>330</v>
      </c>
      <c r="B175" s="26" t="s">
        <v>299</v>
      </c>
      <c r="C175" s="74">
        <v>100</v>
      </c>
      <c r="D175" s="28">
        <v>2000</v>
      </c>
      <c r="E175" s="28">
        <f t="shared" si="6"/>
        <v>200000</v>
      </c>
      <c r="F175" s="68"/>
      <c r="G175" s="68"/>
      <c r="H175" s="68">
        <f t="shared" si="5"/>
        <v>0</v>
      </c>
      <c r="I175" s="173"/>
      <c r="J175" s="36"/>
      <c r="K175" s="36"/>
      <c r="L175" s="36"/>
      <c r="M175" s="36"/>
    </row>
    <row r="176" spans="1:13" x14ac:dyDescent="0.25">
      <c r="A176" s="40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68">
        <f t="shared" si="5"/>
        <v>0</v>
      </c>
      <c r="I176" s="173"/>
      <c r="J176" s="36"/>
      <c r="K176" s="36"/>
      <c r="L176" s="36"/>
      <c r="M176" s="36"/>
    </row>
    <row r="177" spans="1:13" x14ac:dyDescent="0.25">
      <c r="A177" s="26" t="s">
        <v>333</v>
      </c>
      <c r="B177" s="26" t="s">
        <v>334</v>
      </c>
      <c r="C177" s="74">
        <v>0</v>
      </c>
      <c r="D177" s="28">
        <v>0</v>
      </c>
      <c r="E177" s="28">
        <f t="shared" si="6"/>
        <v>0</v>
      </c>
      <c r="F177" s="68"/>
      <c r="G177" s="68"/>
      <c r="H177" s="68">
        <f t="shared" si="5"/>
        <v>0</v>
      </c>
      <c r="I177" s="173"/>
      <c r="J177" s="36"/>
      <c r="K177" s="36"/>
      <c r="L177" s="36"/>
      <c r="M177" s="36"/>
    </row>
    <row r="178" spans="1:13" x14ac:dyDescent="0.25">
      <c r="A178" s="26" t="s">
        <v>335</v>
      </c>
      <c r="B178" s="26" t="s">
        <v>336</v>
      </c>
      <c r="C178" s="74">
        <v>0</v>
      </c>
      <c r="D178" s="28">
        <v>0</v>
      </c>
      <c r="E178" s="28">
        <f t="shared" si="6"/>
        <v>0</v>
      </c>
      <c r="F178" s="68"/>
      <c r="G178" s="68"/>
      <c r="H178" s="68">
        <f t="shared" si="5"/>
        <v>0</v>
      </c>
      <c r="I178" s="173"/>
      <c r="J178" s="36"/>
      <c r="K178" s="36"/>
      <c r="L178" s="36"/>
      <c r="M178" s="36"/>
    </row>
    <row r="179" spans="1:13" x14ac:dyDescent="0.25">
      <c r="A179" s="26" t="s">
        <v>337</v>
      </c>
      <c r="B179" s="26" t="s">
        <v>338</v>
      </c>
      <c r="C179" s="74">
        <v>0</v>
      </c>
      <c r="D179" s="28">
        <v>0</v>
      </c>
      <c r="E179" s="28">
        <f t="shared" si="6"/>
        <v>0</v>
      </c>
      <c r="F179" s="68"/>
      <c r="G179" s="68"/>
      <c r="H179" s="68">
        <f t="shared" si="5"/>
        <v>0</v>
      </c>
      <c r="I179" s="173"/>
      <c r="J179" s="36"/>
      <c r="K179" s="36"/>
      <c r="L179" s="36"/>
      <c r="M179" s="36"/>
    </row>
    <row r="180" spans="1:13" ht="31.5" x14ac:dyDescent="0.25">
      <c r="A180" s="26" t="s">
        <v>339</v>
      </c>
      <c r="B180" s="26" t="s">
        <v>396</v>
      </c>
      <c r="C180" s="74">
        <v>0</v>
      </c>
      <c r="D180" s="28">
        <v>0</v>
      </c>
      <c r="E180" s="28">
        <f t="shared" si="6"/>
        <v>0</v>
      </c>
      <c r="F180" s="68"/>
      <c r="G180" s="68"/>
      <c r="H180" s="68">
        <f t="shared" si="5"/>
        <v>0</v>
      </c>
      <c r="I180" s="173"/>
      <c r="J180" s="36"/>
      <c r="K180" s="36"/>
      <c r="L180" s="36"/>
      <c r="M180" s="36"/>
    </row>
    <row r="181" spans="1:13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68">
        <f t="shared" si="5"/>
        <v>0</v>
      </c>
      <c r="I181" s="173"/>
      <c r="J181" s="36"/>
      <c r="K181" s="36"/>
      <c r="L181" s="36"/>
      <c r="M181" s="36"/>
    </row>
    <row r="182" spans="1:13" x14ac:dyDescent="0.25">
      <c r="A182" s="26" t="s">
        <v>343</v>
      </c>
      <c r="B182" s="26" t="s">
        <v>344</v>
      </c>
      <c r="C182" s="74">
        <v>0</v>
      </c>
      <c r="D182" s="28">
        <v>0</v>
      </c>
      <c r="E182" s="28">
        <f t="shared" si="6"/>
        <v>0</v>
      </c>
      <c r="F182" s="68"/>
      <c r="G182" s="68"/>
      <c r="H182" s="68">
        <f t="shared" si="5"/>
        <v>0</v>
      </c>
      <c r="I182" s="173"/>
      <c r="J182" s="36"/>
      <c r="K182" s="36"/>
      <c r="L182" s="36"/>
      <c r="M182" s="36"/>
    </row>
    <row r="183" spans="1:13" x14ac:dyDescent="0.25">
      <c r="A183" s="26" t="s">
        <v>345</v>
      </c>
      <c r="B183" s="26" t="s">
        <v>346</v>
      </c>
      <c r="C183" s="74">
        <v>0</v>
      </c>
      <c r="D183" s="28">
        <v>0</v>
      </c>
      <c r="E183" s="28">
        <f t="shared" si="6"/>
        <v>0</v>
      </c>
      <c r="F183" s="68"/>
      <c r="G183" s="68"/>
      <c r="H183" s="68">
        <f t="shared" si="5"/>
        <v>0</v>
      </c>
      <c r="I183" s="173"/>
      <c r="J183" s="36"/>
      <c r="K183" s="36"/>
      <c r="L183" s="36"/>
      <c r="M183" s="36"/>
    </row>
    <row r="184" spans="1:13" x14ac:dyDescent="0.25">
      <c r="A184" s="26" t="s">
        <v>347</v>
      </c>
      <c r="B184" s="30" t="s">
        <v>397</v>
      </c>
      <c r="C184" s="74">
        <v>0</v>
      </c>
      <c r="D184" s="28">
        <v>0</v>
      </c>
      <c r="E184" s="28">
        <f t="shared" si="6"/>
        <v>0</v>
      </c>
      <c r="F184" s="68"/>
      <c r="G184" s="68"/>
      <c r="H184" s="68">
        <f t="shared" si="5"/>
        <v>0</v>
      </c>
      <c r="I184" s="173"/>
      <c r="J184" s="36"/>
      <c r="K184" s="36"/>
      <c r="L184" s="36"/>
      <c r="M184" s="36"/>
    </row>
    <row r="185" spans="1:13" x14ac:dyDescent="0.25">
      <c r="A185" s="40" t="s">
        <v>348</v>
      </c>
      <c r="B185" s="40" t="s">
        <v>349</v>
      </c>
      <c r="C185" s="78">
        <f>C186</f>
        <v>0</v>
      </c>
      <c r="D185" s="32">
        <v>0</v>
      </c>
      <c r="E185" s="28">
        <f t="shared" si="6"/>
        <v>0</v>
      </c>
      <c r="F185" s="68"/>
      <c r="G185" s="68"/>
      <c r="H185" s="68">
        <f t="shared" si="5"/>
        <v>0</v>
      </c>
      <c r="I185" s="173"/>
      <c r="J185" s="36"/>
      <c r="K185" s="36"/>
      <c r="L185" s="36"/>
      <c r="M185" s="36"/>
    </row>
    <row r="186" spans="1:13" ht="31.5" x14ac:dyDescent="0.25">
      <c r="A186" s="26" t="s">
        <v>350</v>
      </c>
      <c r="B186" s="26" t="s">
        <v>351</v>
      </c>
      <c r="C186" s="74">
        <v>0</v>
      </c>
      <c r="D186" s="28">
        <v>0</v>
      </c>
      <c r="E186" s="28">
        <f t="shared" si="6"/>
        <v>0</v>
      </c>
      <c r="F186" s="68"/>
      <c r="G186" s="68"/>
      <c r="H186" s="68">
        <f t="shared" si="5"/>
        <v>0</v>
      </c>
      <c r="I186" s="173"/>
      <c r="J186" s="36"/>
      <c r="K186" s="36"/>
      <c r="L186" s="36"/>
      <c r="M186" s="36"/>
    </row>
    <row r="187" spans="1:13" ht="75" x14ac:dyDescent="0.25">
      <c r="A187" s="26">
        <v>1660102002</v>
      </c>
      <c r="B187" s="31" t="s">
        <v>400</v>
      </c>
      <c r="C187" s="74">
        <v>0</v>
      </c>
      <c r="D187" s="28">
        <v>0</v>
      </c>
      <c r="E187" s="28">
        <f t="shared" si="6"/>
        <v>0</v>
      </c>
      <c r="F187" s="68"/>
      <c r="G187" s="91"/>
      <c r="H187" s="68">
        <f t="shared" si="5"/>
        <v>0</v>
      </c>
      <c r="I187" s="173"/>
      <c r="J187" s="36"/>
      <c r="K187" s="36"/>
      <c r="L187" s="36"/>
      <c r="M187" s="36"/>
    </row>
    <row r="188" spans="1:13" ht="56.25" x14ac:dyDescent="0.25">
      <c r="A188" s="26">
        <v>1660102003</v>
      </c>
      <c r="B188" s="31" t="s">
        <v>399</v>
      </c>
      <c r="C188" s="74">
        <v>0</v>
      </c>
      <c r="D188" s="28">
        <v>0</v>
      </c>
      <c r="E188" s="28">
        <f t="shared" si="6"/>
        <v>0</v>
      </c>
      <c r="F188" s="68"/>
      <c r="G188" s="91"/>
      <c r="H188" s="68">
        <f t="shared" si="5"/>
        <v>0</v>
      </c>
      <c r="I188" s="173"/>
      <c r="J188" s="36"/>
      <c r="K188" s="36"/>
      <c r="L188" s="36"/>
      <c r="M188" s="36"/>
    </row>
    <row r="189" spans="1:13" x14ac:dyDescent="0.25">
      <c r="A189" s="53"/>
      <c r="B189" s="53" t="s">
        <v>401</v>
      </c>
      <c r="C189" s="89">
        <f>C9+C19+C20+C52+C76+C83+C89+C113+C134+C152+C176</f>
        <v>1174</v>
      </c>
      <c r="D189" s="90"/>
      <c r="E189" s="89">
        <f>E9+E19+E20+E52+E76+E83+E89+E113+E134+E152+E176</f>
        <v>6345800</v>
      </c>
      <c r="F189" s="66">
        <f>SUM(F9:F188)</f>
        <v>75</v>
      </c>
      <c r="G189" s="66"/>
      <c r="H189" s="66">
        <f>SUM(H9:H188)</f>
        <v>482925</v>
      </c>
      <c r="I189" s="36"/>
      <c r="J189" s="208"/>
      <c r="K189" s="36"/>
      <c r="L189" s="36"/>
      <c r="M189" s="36"/>
    </row>
    <row r="190" spans="1:13" x14ac:dyDescent="0.25">
      <c r="A190" s="1"/>
      <c r="B190" s="1"/>
      <c r="C190" s="76"/>
      <c r="D190" s="21"/>
      <c r="E190" s="21"/>
    </row>
    <row r="191" spans="1:13" x14ac:dyDescent="0.25">
      <c r="A191" s="10"/>
      <c r="B191" s="1"/>
      <c r="C191" s="76"/>
      <c r="D191" s="21"/>
      <c r="E191" s="21"/>
      <c r="J191" s="4"/>
    </row>
    <row r="192" spans="1:13" x14ac:dyDescent="0.25">
      <c r="A192" s="25"/>
      <c r="B192" s="25"/>
      <c r="C192" s="243"/>
      <c r="D192" s="21"/>
      <c r="E192" s="21"/>
    </row>
    <row r="193" spans="1:14" x14ac:dyDescent="0.25">
      <c r="A193" s="256" t="s">
        <v>471</v>
      </c>
      <c r="B193" s="257"/>
      <c r="C193" s="257">
        <v>44128</v>
      </c>
      <c r="D193" s="221"/>
      <c r="E193" s="221"/>
      <c r="F193" s="221"/>
      <c r="G193" s="221"/>
      <c r="H193" s="222"/>
      <c r="I193" s="223"/>
      <c r="J193" s="223"/>
      <c r="K193" s="224"/>
      <c r="L193" s="224"/>
      <c r="M193" s="224"/>
      <c r="N193" s="224"/>
    </row>
    <row r="194" spans="1:14" x14ac:dyDescent="0.25">
      <c r="A194" s="225"/>
      <c r="B194" s="225"/>
      <c r="C194" s="226"/>
      <c r="D194" s="227"/>
      <c r="E194" s="227"/>
      <c r="F194" s="224"/>
      <c r="G194" s="224"/>
      <c r="H194" s="224"/>
      <c r="I194" s="224"/>
      <c r="J194" s="224"/>
      <c r="K194" s="224"/>
      <c r="L194" s="224"/>
      <c r="M194" s="224"/>
      <c r="N194" s="224"/>
    </row>
    <row r="195" spans="1:14" x14ac:dyDescent="0.25">
      <c r="A195" s="258" t="s">
        <v>5558</v>
      </c>
      <c r="B195" s="225"/>
      <c r="C195" s="226"/>
      <c r="D195" s="227"/>
      <c r="E195" s="227"/>
      <c r="F195" s="224"/>
      <c r="G195" s="224"/>
      <c r="H195" s="224"/>
      <c r="I195" s="224"/>
      <c r="J195" s="224"/>
      <c r="K195" s="224"/>
      <c r="L195" s="224"/>
      <c r="M195" s="224"/>
      <c r="N195" s="224"/>
    </row>
    <row r="196" spans="1:14" ht="45" x14ac:dyDescent="0.25">
      <c r="A196" s="303" t="s">
        <v>1590</v>
      </c>
      <c r="B196" s="303" t="s">
        <v>605</v>
      </c>
      <c r="C196" s="303" t="s">
        <v>606</v>
      </c>
      <c r="D196" s="303" t="s">
        <v>510</v>
      </c>
      <c r="E196" s="304" t="s">
        <v>2084</v>
      </c>
      <c r="F196" s="304" t="s">
        <v>2085</v>
      </c>
      <c r="G196" s="304" t="s">
        <v>2086</v>
      </c>
      <c r="H196" s="304" t="s">
        <v>2087</v>
      </c>
      <c r="I196" s="303" t="s">
        <v>599</v>
      </c>
      <c r="J196" s="305" t="s">
        <v>2088</v>
      </c>
      <c r="K196" s="306">
        <v>8999999</v>
      </c>
      <c r="L196"/>
      <c r="M196" s="224"/>
      <c r="N196" s="224"/>
    </row>
    <row r="197" spans="1:14" ht="45" x14ac:dyDescent="0.25">
      <c r="A197" s="303" t="s">
        <v>1592</v>
      </c>
      <c r="B197" s="303" t="s">
        <v>605</v>
      </c>
      <c r="C197" s="303" t="s">
        <v>606</v>
      </c>
      <c r="D197" s="303" t="s">
        <v>510</v>
      </c>
      <c r="E197" s="304" t="s">
        <v>2090</v>
      </c>
      <c r="F197" s="304" t="s">
        <v>2085</v>
      </c>
      <c r="G197" s="304" t="s">
        <v>2086</v>
      </c>
      <c r="H197" s="304" t="s">
        <v>2087</v>
      </c>
      <c r="I197" s="303" t="s">
        <v>599</v>
      </c>
      <c r="J197" s="305" t="s">
        <v>2088</v>
      </c>
      <c r="K197" s="306">
        <v>8999999</v>
      </c>
      <c r="L197"/>
      <c r="M197" s="224"/>
      <c r="N197" s="224"/>
    </row>
    <row r="198" spans="1:14" ht="45" x14ac:dyDescent="0.25">
      <c r="A198" s="303" t="s">
        <v>1594</v>
      </c>
      <c r="B198" s="303" t="s">
        <v>605</v>
      </c>
      <c r="C198" s="303" t="s">
        <v>606</v>
      </c>
      <c r="D198" s="303" t="s">
        <v>510</v>
      </c>
      <c r="E198" s="304" t="s">
        <v>2092</v>
      </c>
      <c r="F198" s="304" t="s">
        <v>2085</v>
      </c>
      <c r="G198" s="304" t="s">
        <v>2086</v>
      </c>
      <c r="H198" s="304" t="s">
        <v>2087</v>
      </c>
      <c r="I198" s="303" t="s">
        <v>599</v>
      </c>
      <c r="J198" s="305" t="s">
        <v>2088</v>
      </c>
      <c r="K198" s="306">
        <v>8999999</v>
      </c>
      <c r="L198"/>
      <c r="M198" s="224"/>
      <c r="N198" s="224"/>
    </row>
    <row r="199" spans="1:14" ht="45" x14ac:dyDescent="0.25">
      <c r="A199" s="303" t="s">
        <v>1596</v>
      </c>
      <c r="B199" s="303" t="s">
        <v>605</v>
      </c>
      <c r="C199" s="303" t="s">
        <v>606</v>
      </c>
      <c r="D199" s="303" t="s">
        <v>510</v>
      </c>
      <c r="E199" s="304" t="s">
        <v>2094</v>
      </c>
      <c r="F199" s="304" t="s">
        <v>2085</v>
      </c>
      <c r="G199" s="304" t="s">
        <v>2086</v>
      </c>
      <c r="H199" s="304" t="s">
        <v>2087</v>
      </c>
      <c r="I199" s="303" t="s">
        <v>599</v>
      </c>
      <c r="J199" s="305" t="s">
        <v>2088</v>
      </c>
      <c r="K199" s="306">
        <v>8999999</v>
      </c>
      <c r="L199"/>
    </row>
    <row r="200" spans="1:14" ht="45" x14ac:dyDescent="0.25">
      <c r="A200" s="303" t="s">
        <v>4737</v>
      </c>
      <c r="B200" s="303" t="s">
        <v>2415</v>
      </c>
      <c r="C200" s="303" t="s">
        <v>2416</v>
      </c>
      <c r="D200" s="303" t="s">
        <v>2646</v>
      </c>
      <c r="E200" s="304" t="s">
        <v>5170</v>
      </c>
      <c r="F200" s="304" t="s">
        <v>457</v>
      </c>
      <c r="G200" s="304" t="s">
        <v>2086</v>
      </c>
      <c r="H200" s="304" t="s">
        <v>2087</v>
      </c>
      <c r="I200" s="303" t="s">
        <v>599</v>
      </c>
      <c r="J200" s="305" t="s">
        <v>5171</v>
      </c>
      <c r="K200" s="306">
        <v>2072919</v>
      </c>
      <c r="L200"/>
    </row>
    <row r="201" spans="1:14" ht="45" x14ac:dyDescent="0.25">
      <c r="A201" s="303" t="s">
        <v>4739</v>
      </c>
      <c r="B201" s="303" t="s">
        <v>2415</v>
      </c>
      <c r="C201" s="303" t="s">
        <v>2416</v>
      </c>
      <c r="D201" s="303" t="s">
        <v>2646</v>
      </c>
      <c r="E201" s="304" t="s">
        <v>5174</v>
      </c>
      <c r="F201" s="304" t="s">
        <v>457</v>
      </c>
      <c r="G201" s="304" t="s">
        <v>2086</v>
      </c>
      <c r="H201" s="304" t="s">
        <v>2087</v>
      </c>
      <c r="I201" s="303" t="s">
        <v>599</v>
      </c>
      <c r="J201" s="305" t="s">
        <v>5171</v>
      </c>
      <c r="K201" s="306">
        <v>2072919</v>
      </c>
      <c r="L201"/>
    </row>
    <row r="202" spans="1:14" ht="45" x14ac:dyDescent="0.25">
      <c r="A202" s="303" t="s">
        <v>4741</v>
      </c>
      <c r="B202" s="303" t="s">
        <v>2415</v>
      </c>
      <c r="C202" s="303" t="s">
        <v>2416</v>
      </c>
      <c r="D202" s="303" t="s">
        <v>2646</v>
      </c>
      <c r="E202" s="304" t="s">
        <v>5176</v>
      </c>
      <c r="F202" s="304" t="s">
        <v>457</v>
      </c>
      <c r="G202" s="304" t="s">
        <v>2086</v>
      </c>
      <c r="H202" s="304" t="s">
        <v>2087</v>
      </c>
      <c r="I202" s="303" t="s">
        <v>599</v>
      </c>
      <c r="J202" s="305" t="s">
        <v>5171</v>
      </c>
      <c r="K202" s="306">
        <v>2072919</v>
      </c>
      <c r="L202"/>
    </row>
    <row r="203" spans="1:14" ht="45" x14ac:dyDescent="0.25">
      <c r="A203" s="303" t="s">
        <v>4743</v>
      </c>
      <c r="B203" s="303" t="s">
        <v>2415</v>
      </c>
      <c r="C203" s="303" t="s">
        <v>2416</v>
      </c>
      <c r="D203" s="303" t="s">
        <v>2646</v>
      </c>
      <c r="E203" s="304" t="s">
        <v>5178</v>
      </c>
      <c r="F203" s="304" t="s">
        <v>457</v>
      </c>
      <c r="G203" s="304" t="s">
        <v>2086</v>
      </c>
      <c r="H203" s="304" t="s">
        <v>2087</v>
      </c>
      <c r="I203" s="303" t="s">
        <v>599</v>
      </c>
      <c r="J203" s="305" t="s">
        <v>5171</v>
      </c>
      <c r="K203" s="306">
        <v>2072919</v>
      </c>
      <c r="L203"/>
    </row>
    <row r="204" spans="1:14" ht="45" x14ac:dyDescent="0.25">
      <c r="A204" s="303" t="s">
        <v>4745</v>
      </c>
      <c r="B204" s="303" t="s">
        <v>2415</v>
      </c>
      <c r="C204" s="303" t="s">
        <v>2416</v>
      </c>
      <c r="D204" s="303" t="s">
        <v>2646</v>
      </c>
      <c r="E204" s="304" t="s">
        <v>5180</v>
      </c>
      <c r="F204" s="304" t="s">
        <v>457</v>
      </c>
      <c r="G204" s="304" t="s">
        <v>2086</v>
      </c>
      <c r="H204" s="304" t="s">
        <v>2087</v>
      </c>
      <c r="I204" s="303" t="s">
        <v>599</v>
      </c>
      <c r="J204" s="305" t="s">
        <v>5171</v>
      </c>
      <c r="K204" s="306">
        <v>2072919</v>
      </c>
      <c r="L204"/>
    </row>
    <row r="205" spans="1:14" ht="45" x14ac:dyDescent="0.25">
      <c r="A205" s="303" t="s">
        <v>4747</v>
      </c>
      <c r="B205" s="303" t="s">
        <v>2415</v>
      </c>
      <c r="C205" s="303" t="s">
        <v>2416</v>
      </c>
      <c r="D205" s="303" t="s">
        <v>2646</v>
      </c>
      <c r="E205" s="304" t="s">
        <v>5182</v>
      </c>
      <c r="F205" s="304" t="s">
        <v>457</v>
      </c>
      <c r="G205" s="304" t="s">
        <v>2086</v>
      </c>
      <c r="H205" s="304" t="s">
        <v>2087</v>
      </c>
      <c r="I205" s="303" t="s">
        <v>599</v>
      </c>
      <c r="J205" s="305" t="s">
        <v>5171</v>
      </c>
      <c r="K205" s="306">
        <v>2072919</v>
      </c>
      <c r="L205"/>
    </row>
    <row r="206" spans="1:14" ht="45" x14ac:dyDescent="0.25">
      <c r="A206" s="303" t="s">
        <v>4749</v>
      </c>
      <c r="B206" s="303" t="s">
        <v>2415</v>
      </c>
      <c r="C206" s="303" t="s">
        <v>2416</v>
      </c>
      <c r="D206" s="303" t="s">
        <v>2646</v>
      </c>
      <c r="E206" s="304" t="s">
        <v>5184</v>
      </c>
      <c r="F206" s="304" t="s">
        <v>457</v>
      </c>
      <c r="G206" s="304" t="s">
        <v>2086</v>
      </c>
      <c r="H206" s="304" t="s">
        <v>2087</v>
      </c>
      <c r="I206" s="303" t="s">
        <v>599</v>
      </c>
      <c r="J206" s="305" t="s">
        <v>5171</v>
      </c>
      <c r="K206" s="306">
        <v>2072919</v>
      </c>
      <c r="L206"/>
    </row>
    <row r="207" spans="1:14" ht="45" x14ac:dyDescent="0.25">
      <c r="A207" s="303" t="s">
        <v>4751</v>
      </c>
      <c r="B207" s="303" t="s">
        <v>2415</v>
      </c>
      <c r="C207" s="303" t="s">
        <v>2416</v>
      </c>
      <c r="D207" s="303" t="s">
        <v>2646</v>
      </c>
      <c r="E207" s="304" t="s">
        <v>5186</v>
      </c>
      <c r="F207" s="304" t="s">
        <v>457</v>
      </c>
      <c r="G207" s="304" t="s">
        <v>2086</v>
      </c>
      <c r="H207" s="304" t="s">
        <v>2087</v>
      </c>
      <c r="I207" s="303" t="s">
        <v>599</v>
      </c>
      <c r="J207" s="305" t="s">
        <v>5171</v>
      </c>
      <c r="K207" s="306">
        <v>2072919</v>
      </c>
      <c r="L207"/>
    </row>
    <row r="208" spans="1:14" ht="45" x14ac:dyDescent="0.25">
      <c r="A208" s="303" t="s">
        <v>4753</v>
      </c>
      <c r="B208" s="303" t="s">
        <v>2415</v>
      </c>
      <c r="C208" s="303" t="s">
        <v>2416</v>
      </c>
      <c r="D208" s="303" t="s">
        <v>2646</v>
      </c>
      <c r="E208" s="304" t="s">
        <v>5188</v>
      </c>
      <c r="F208" s="304" t="s">
        <v>457</v>
      </c>
      <c r="G208" s="304" t="s">
        <v>2086</v>
      </c>
      <c r="H208" s="304" t="s">
        <v>2087</v>
      </c>
      <c r="I208" s="303" t="s">
        <v>599</v>
      </c>
      <c r="J208" s="305" t="s">
        <v>5171</v>
      </c>
      <c r="K208" s="306">
        <v>2072919</v>
      </c>
      <c r="L208"/>
    </row>
    <row r="209" spans="1:12" ht="45" x14ac:dyDescent="0.25">
      <c r="A209" s="303" t="s">
        <v>4755</v>
      </c>
      <c r="B209" s="303" t="s">
        <v>2415</v>
      </c>
      <c r="C209" s="303" t="s">
        <v>2416</v>
      </c>
      <c r="D209" s="303" t="s">
        <v>2646</v>
      </c>
      <c r="E209" s="304" t="s">
        <v>5190</v>
      </c>
      <c r="F209" s="304" t="s">
        <v>457</v>
      </c>
      <c r="G209" s="304" t="s">
        <v>2086</v>
      </c>
      <c r="H209" s="304" t="s">
        <v>2087</v>
      </c>
      <c r="I209" s="303" t="s">
        <v>599</v>
      </c>
      <c r="J209" s="305" t="s">
        <v>5171</v>
      </c>
      <c r="K209" s="306">
        <v>2072919</v>
      </c>
      <c r="L209"/>
    </row>
    <row r="210" spans="1:12" ht="45" x14ac:dyDescent="0.25">
      <c r="A210" s="303" t="s">
        <v>4757</v>
      </c>
      <c r="B210" s="303" t="s">
        <v>2415</v>
      </c>
      <c r="C210" s="303" t="s">
        <v>2416</v>
      </c>
      <c r="D210" s="303" t="s">
        <v>2646</v>
      </c>
      <c r="E210" s="304" t="s">
        <v>5192</v>
      </c>
      <c r="F210" s="304" t="s">
        <v>457</v>
      </c>
      <c r="G210" s="304" t="s">
        <v>2086</v>
      </c>
      <c r="H210" s="304" t="s">
        <v>2087</v>
      </c>
      <c r="I210" s="303" t="s">
        <v>599</v>
      </c>
      <c r="J210" s="305" t="s">
        <v>5171</v>
      </c>
      <c r="K210" s="306">
        <v>2072919</v>
      </c>
      <c r="L210"/>
    </row>
    <row r="211" spans="1:12" ht="45" x14ac:dyDescent="0.25">
      <c r="A211" s="303" t="s">
        <v>4759</v>
      </c>
      <c r="B211" s="303" t="s">
        <v>2415</v>
      </c>
      <c r="C211" s="303" t="s">
        <v>2416</v>
      </c>
      <c r="D211" s="303" t="s">
        <v>2646</v>
      </c>
      <c r="E211" s="304" t="s">
        <v>5194</v>
      </c>
      <c r="F211" s="304" t="s">
        <v>457</v>
      </c>
      <c r="G211" s="304" t="s">
        <v>2086</v>
      </c>
      <c r="H211" s="304" t="s">
        <v>2087</v>
      </c>
      <c r="I211" s="303" t="s">
        <v>599</v>
      </c>
      <c r="J211" s="305" t="s">
        <v>5171</v>
      </c>
      <c r="K211" s="306">
        <v>2072919</v>
      </c>
      <c r="L211"/>
    </row>
    <row r="212" spans="1:12" ht="45" x14ac:dyDescent="0.25">
      <c r="A212" s="303" t="s">
        <v>4761</v>
      </c>
      <c r="B212" s="303" t="s">
        <v>2415</v>
      </c>
      <c r="C212" s="303" t="s">
        <v>2416</v>
      </c>
      <c r="D212" s="303" t="s">
        <v>2646</v>
      </c>
      <c r="E212" s="304" t="s">
        <v>5196</v>
      </c>
      <c r="F212" s="304" t="s">
        <v>457</v>
      </c>
      <c r="G212" s="304" t="s">
        <v>2086</v>
      </c>
      <c r="H212" s="304" t="s">
        <v>2087</v>
      </c>
      <c r="I212" s="303" t="s">
        <v>599</v>
      </c>
      <c r="J212" s="305" t="s">
        <v>5171</v>
      </c>
      <c r="K212" s="306">
        <v>2072919</v>
      </c>
      <c r="L212"/>
    </row>
    <row r="213" spans="1:12" ht="45" x14ac:dyDescent="0.25">
      <c r="A213" s="303" t="s">
        <v>4763</v>
      </c>
      <c r="B213" s="303" t="s">
        <v>2415</v>
      </c>
      <c r="C213" s="303" t="s">
        <v>2416</v>
      </c>
      <c r="D213" s="303" t="s">
        <v>2646</v>
      </c>
      <c r="E213" s="304" t="s">
        <v>5198</v>
      </c>
      <c r="F213" s="304" t="s">
        <v>457</v>
      </c>
      <c r="G213" s="304" t="s">
        <v>2086</v>
      </c>
      <c r="H213" s="304" t="s">
        <v>2087</v>
      </c>
      <c r="I213" s="303" t="s">
        <v>599</v>
      </c>
      <c r="J213" s="305" t="s">
        <v>5171</v>
      </c>
      <c r="K213" s="306">
        <v>2072919</v>
      </c>
      <c r="L213"/>
    </row>
    <row r="214" spans="1:12" ht="45" x14ac:dyDescent="0.25">
      <c r="A214" s="303" t="s">
        <v>4765</v>
      </c>
      <c r="B214" s="303" t="s">
        <v>2415</v>
      </c>
      <c r="C214" s="303" t="s">
        <v>2416</v>
      </c>
      <c r="D214" s="303" t="s">
        <v>2646</v>
      </c>
      <c r="E214" s="304" t="s">
        <v>5200</v>
      </c>
      <c r="F214" s="304" t="s">
        <v>457</v>
      </c>
      <c r="G214" s="304" t="s">
        <v>2086</v>
      </c>
      <c r="H214" s="304" t="s">
        <v>2087</v>
      </c>
      <c r="I214" s="303" t="s">
        <v>599</v>
      </c>
      <c r="J214" s="305" t="s">
        <v>5171</v>
      </c>
      <c r="K214" s="306">
        <v>2072919</v>
      </c>
      <c r="L214"/>
    </row>
    <row r="215" spans="1:12" ht="45" x14ac:dyDescent="0.25">
      <c r="A215" s="303" t="s">
        <v>4767</v>
      </c>
      <c r="B215" s="303" t="s">
        <v>2415</v>
      </c>
      <c r="C215" s="303" t="s">
        <v>2416</v>
      </c>
      <c r="D215" s="303" t="s">
        <v>2646</v>
      </c>
      <c r="E215" s="304" t="s">
        <v>5202</v>
      </c>
      <c r="F215" s="304" t="s">
        <v>457</v>
      </c>
      <c r="G215" s="304" t="s">
        <v>2086</v>
      </c>
      <c r="H215" s="304" t="s">
        <v>2087</v>
      </c>
      <c r="I215" s="303" t="s">
        <v>599</v>
      </c>
      <c r="J215" s="305" t="s">
        <v>5171</v>
      </c>
      <c r="K215" s="306">
        <v>2072919</v>
      </c>
      <c r="L215"/>
    </row>
    <row r="216" spans="1:12" ht="45" x14ac:dyDescent="0.25">
      <c r="A216" s="303" t="s">
        <v>4769</v>
      </c>
      <c r="B216" s="303" t="s">
        <v>2415</v>
      </c>
      <c r="C216" s="303" t="s">
        <v>2416</v>
      </c>
      <c r="D216" s="303" t="s">
        <v>2646</v>
      </c>
      <c r="E216" s="304" t="s">
        <v>5204</v>
      </c>
      <c r="F216" s="304" t="s">
        <v>457</v>
      </c>
      <c r="G216" s="304" t="s">
        <v>2086</v>
      </c>
      <c r="H216" s="304" t="s">
        <v>2087</v>
      </c>
      <c r="I216" s="303" t="s">
        <v>599</v>
      </c>
      <c r="J216" s="305" t="s">
        <v>5171</v>
      </c>
      <c r="K216" s="306">
        <v>2072919</v>
      </c>
      <c r="L216"/>
    </row>
    <row r="217" spans="1:12" ht="45" x14ac:dyDescent="0.25">
      <c r="A217" s="303" t="s">
        <v>4771</v>
      </c>
      <c r="B217" s="303" t="s">
        <v>2415</v>
      </c>
      <c r="C217" s="303" t="s">
        <v>2416</v>
      </c>
      <c r="D217" s="303" t="s">
        <v>2646</v>
      </c>
      <c r="E217" s="304" t="s">
        <v>5206</v>
      </c>
      <c r="F217" s="304" t="s">
        <v>457</v>
      </c>
      <c r="G217" s="304" t="s">
        <v>2086</v>
      </c>
      <c r="H217" s="304" t="s">
        <v>2087</v>
      </c>
      <c r="I217" s="303" t="s">
        <v>599</v>
      </c>
      <c r="J217" s="305" t="s">
        <v>5171</v>
      </c>
      <c r="K217" s="306">
        <v>2072919</v>
      </c>
      <c r="L217"/>
    </row>
    <row r="218" spans="1:12" ht="45" x14ac:dyDescent="0.25">
      <c r="A218" s="303" t="s">
        <v>4773</v>
      </c>
      <c r="B218" s="303" t="s">
        <v>2415</v>
      </c>
      <c r="C218" s="303" t="s">
        <v>2416</v>
      </c>
      <c r="D218" s="303" t="s">
        <v>2646</v>
      </c>
      <c r="E218" s="304" t="s">
        <v>5208</v>
      </c>
      <c r="F218" s="304" t="s">
        <v>457</v>
      </c>
      <c r="G218" s="304" t="s">
        <v>2086</v>
      </c>
      <c r="H218" s="304" t="s">
        <v>2087</v>
      </c>
      <c r="I218" s="303" t="s">
        <v>599</v>
      </c>
      <c r="J218" s="305" t="s">
        <v>5171</v>
      </c>
      <c r="K218" s="306">
        <v>2072919</v>
      </c>
      <c r="L218"/>
    </row>
    <row r="219" spans="1:12" ht="45" x14ac:dyDescent="0.25">
      <c r="A219" s="303" t="s">
        <v>4775</v>
      </c>
      <c r="B219" s="303" t="s">
        <v>2415</v>
      </c>
      <c r="C219" s="303" t="s">
        <v>2416</v>
      </c>
      <c r="D219" s="303" t="s">
        <v>2646</v>
      </c>
      <c r="E219" s="304" t="s">
        <v>5210</v>
      </c>
      <c r="F219" s="304" t="s">
        <v>457</v>
      </c>
      <c r="G219" s="304" t="s">
        <v>2086</v>
      </c>
      <c r="H219" s="304" t="s">
        <v>2087</v>
      </c>
      <c r="I219" s="303" t="s">
        <v>599</v>
      </c>
      <c r="J219" s="305" t="s">
        <v>5171</v>
      </c>
      <c r="K219" s="306">
        <v>2072919</v>
      </c>
      <c r="L219"/>
    </row>
    <row r="220" spans="1:12" ht="45" x14ac:dyDescent="0.25">
      <c r="A220" s="303" t="s">
        <v>4777</v>
      </c>
      <c r="B220" s="303" t="s">
        <v>2415</v>
      </c>
      <c r="C220" s="303" t="s">
        <v>2416</v>
      </c>
      <c r="D220" s="303" t="s">
        <v>2646</v>
      </c>
      <c r="E220" s="304" t="s">
        <v>5212</v>
      </c>
      <c r="F220" s="304" t="s">
        <v>457</v>
      </c>
      <c r="G220" s="304" t="s">
        <v>2086</v>
      </c>
      <c r="H220" s="304" t="s">
        <v>2087</v>
      </c>
      <c r="I220" s="303" t="s">
        <v>599</v>
      </c>
      <c r="J220" s="305" t="s">
        <v>5171</v>
      </c>
      <c r="K220" s="306">
        <v>2072919</v>
      </c>
      <c r="L220"/>
    </row>
    <row r="221" spans="1:12" ht="45" x14ac:dyDescent="0.25">
      <c r="A221" s="303" t="s">
        <v>4779</v>
      </c>
      <c r="B221" s="303" t="s">
        <v>2415</v>
      </c>
      <c r="C221" s="303" t="s">
        <v>2416</v>
      </c>
      <c r="D221" s="303" t="s">
        <v>2646</v>
      </c>
      <c r="E221" s="304" t="s">
        <v>5214</v>
      </c>
      <c r="F221" s="304" t="s">
        <v>457</v>
      </c>
      <c r="G221" s="304" t="s">
        <v>2086</v>
      </c>
      <c r="H221" s="304" t="s">
        <v>2087</v>
      </c>
      <c r="I221" s="303" t="s">
        <v>599</v>
      </c>
      <c r="J221" s="305" t="s">
        <v>5171</v>
      </c>
      <c r="K221" s="306">
        <v>2072919</v>
      </c>
      <c r="L221"/>
    </row>
    <row r="222" spans="1:12" ht="45" x14ac:dyDescent="0.25">
      <c r="A222" s="303" t="s">
        <v>4781</v>
      </c>
      <c r="B222" s="303" t="s">
        <v>2415</v>
      </c>
      <c r="C222" s="303" t="s">
        <v>2416</v>
      </c>
      <c r="D222" s="303" t="s">
        <v>2646</v>
      </c>
      <c r="E222" s="304" t="s">
        <v>5216</v>
      </c>
      <c r="F222" s="304" t="s">
        <v>457</v>
      </c>
      <c r="G222" s="304" t="s">
        <v>2086</v>
      </c>
      <c r="H222" s="304" t="s">
        <v>2087</v>
      </c>
      <c r="I222" s="303" t="s">
        <v>599</v>
      </c>
      <c r="J222" s="305" t="s">
        <v>5171</v>
      </c>
      <c r="K222" s="306">
        <v>2072919</v>
      </c>
      <c r="L222"/>
    </row>
    <row r="223" spans="1:12" ht="45" x14ac:dyDescent="0.25">
      <c r="A223" s="303" t="s">
        <v>4783</v>
      </c>
      <c r="B223" s="303" t="s">
        <v>2415</v>
      </c>
      <c r="C223" s="303" t="s">
        <v>2416</v>
      </c>
      <c r="D223" s="303" t="s">
        <v>2646</v>
      </c>
      <c r="E223" s="304" t="s">
        <v>5218</v>
      </c>
      <c r="F223" s="304" t="s">
        <v>457</v>
      </c>
      <c r="G223" s="304" t="s">
        <v>2086</v>
      </c>
      <c r="H223" s="304" t="s">
        <v>2087</v>
      </c>
      <c r="I223" s="303" t="s">
        <v>599</v>
      </c>
      <c r="J223" s="305" t="s">
        <v>5171</v>
      </c>
      <c r="K223" s="306">
        <v>2072919</v>
      </c>
      <c r="L223"/>
    </row>
    <row r="224" spans="1:12" ht="45" x14ac:dyDescent="0.25">
      <c r="A224" s="303" t="s">
        <v>4785</v>
      </c>
      <c r="B224" s="303" t="s">
        <v>2415</v>
      </c>
      <c r="C224" s="303" t="s">
        <v>2416</v>
      </c>
      <c r="D224" s="303" t="s">
        <v>2646</v>
      </c>
      <c r="E224" s="304" t="s">
        <v>5220</v>
      </c>
      <c r="F224" s="304" t="s">
        <v>457</v>
      </c>
      <c r="G224" s="304" t="s">
        <v>2086</v>
      </c>
      <c r="H224" s="304" t="s">
        <v>2087</v>
      </c>
      <c r="I224" s="303" t="s">
        <v>599</v>
      </c>
      <c r="J224" s="305" t="s">
        <v>5171</v>
      </c>
      <c r="K224" s="306">
        <v>2072919</v>
      </c>
      <c r="L224"/>
    </row>
    <row r="225" spans="1:12" ht="45" x14ac:dyDescent="0.25">
      <c r="A225" s="303" t="s">
        <v>4787</v>
      </c>
      <c r="B225" s="303" t="s">
        <v>2415</v>
      </c>
      <c r="C225" s="303" t="s">
        <v>2416</v>
      </c>
      <c r="D225" s="303" t="s">
        <v>2646</v>
      </c>
      <c r="E225" s="304" t="s">
        <v>5222</v>
      </c>
      <c r="F225" s="304" t="s">
        <v>457</v>
      </c>
      <c r="G225" s="304" t="s">
        <v>2086</v>
      </c>
      <c r="H225" s="304" t="s">
        <v>2087</v>
      </c>
      <c r="I225" s="303" t="s">
        <v>599</v>
      </c>
      <c r="J225" s="305" t="s">
        <v>5171</v>
      </c>
      <c r="K225" s="306">
        <v>2072919</v>
      </c>
      <c r="L225"/>
    </row>
    <row r="226" spans="1:12" ht="45" x14ac:dyDescent="0.25">
      <c r="A226" s="303" t="s">
        <v>4789</v>
      </c>
      <c r="B226" s="303" t="s">
        <v>2415</v>
      </c>
      <c r="C226" s="303" t="s">
        <v>2416</v>
      </c>
      <c r="D226" s="303" t="s">
        <v>2646</v>
      </c>
      <c r="E226" s="304" t="s">
        <v>5224</v>
      </c>
      <c r="F226" s="304" t="s">
        <v>457</v>
      </c>
      <c r="G226" s="304" t="s">
        <v>2086</v>
      </c>
      <c r="H226" s="304" t="s">
        <v>2087</v>
      </c>
      <c r="I226" s="303" t="s">
        <v>599</v>
      </c>
      <c r="J226" s="305" t="s">
        <v>5171</v>
      </c>
      <c r="K226" s="306">
        <v>2072919</v>
      </c>
      <c r="L226"/>
    </row>
    <row r="227" spans="1:12" ht="45" x14ac:dyDescent="0.25">
      <c r="A227" s="303" t="s">
        <v>4791</v>
      </c>
      <c r="B227" s="303" t="s">
        <v>2415</v>
      </c>
      <c r="C227" s="303" t="s">
        <v>2416</v>
      </c>
      <c r="D227" s="303" t="s">
        <v>2646</v>
      </c>
      <c r="E227" s="304" t="s">
        <v>5226</v>
      </c>
      <c r="F227" s="304" t="s">
        <v>457</v>
      </c>
      <c r="G227" s="304" t="s">
        <v>2086</v>
      </c>
      <c r="H227" s="304" t="s">
        <v>2087</v>
      </c>
      <c r="I227" s="303" t="s">
        <v>599</v>
      </c>
      <c r="J227" s="305" t="s">
        <v>5171</v>
      </c>
      <c r="K227" s="306">
        <v>2072919</v>
      </c>
      <c r="L227"/>
    </row>
    <row r="228" spans="1:12" ht="45" x14ac:dyDescent="0.25">
      <c r="A228" s="303" t="s">
        <v>4793</v>
      </c>
      <c r="B228" s="303" t="s">
        <v>2415</v>
      </c>
      <c r="C228" s="303" t="s">
        <v>2416</v>
      </c>
      <c r="D228" s="303" t="s">
        <v>2646</v>
      </c>
      <c r="E228" s="304" t="s">
        <v>5228</v>
      </c>
      <c r="F228" s="304" t="s">
        <v>457</v>
      </c>
      <c r="G228" s="304" t="s">
        <v>2086</v>
      </c>
      <c r="H228" s="304" t="s">
        <v>2087</v>
      </c>
      <c r="I228" s="303" t="s">
        <v>599</v>
      </c>
      <c r="J228" s="305" t="s">
        <v>5171</v>
      </c>
      <c r="K228" s="306">
        <v>2072919</v>
      </c>
      <c r="L228"/>
    </row>
    <row r="229" spans="1:12" ht="45" x14ac:dyDescent="0.25">
      <c r="A229" s="303" t="s">
        <v>4795</v>
      </c>
      <c r="B229" s="303" t="s">
        <v>2415</v>
      </c>
      <c r="C229" s="303" t="s">
        <v>2416</v>
      </c>
      <c r="D229" s="303" t="s">
        <v>2646</v>
      </c>
      <c r="E229" s="304" t="s">
        <v>5230</v>
      </c>
      <c r="F229" s="304" t="s">
        <v>457</v>
      </c>
      <c r="G229" s="304" t="s">
        <v>2086</v>
      </c>
      <c r="H229" s="304" t="s">
        <v>2087</v>
      </c>
      <c r="I229" s="303" t="s">
        <v>599</v>
      </c>
      <c r="J229" s="305" t="s">
        <v>5171</v>
      </c>
      <c r="K229" s="306">
        <v>2072919</v>
      </c>
      <c r="L229"/>
    </row>
    <row r="230" spans="1:12" ht="45" x14ac:dyDescent="0.25">
      <c r="A230" s="303" t="s">
        <v>4797</v>
      </c>
      <c r="B230" s="303" t="s">
        <v>2415</v>
      </c>
      <c r="C230" s="303" t="s">
        <v>2416</v>
      </c>
      <c r="D230" s="303" t="s">
        <v>2646</v>
      </c>
      <c r="E230" s="304" t="s">
        <v>5232</v>
      </c>
      <c r="F230" s="304" t="s">
        <v>457</v>
      </c>
      <c r="G230" s="304" t="s">
        <v>2086</v>
      </c>
      <c r="H230" s="304" t="s">
        <v>2087</v>
      </c>
      <c r="I230" s="303" t="s">
        <v>599</v>
      </c>
      <c r="J230" s="305" t="s">
        <v>5171</v>
      </c>
      <c r="K230" s="306">
        <v>2072919</v>
      </c>
      <c r="L230"/>
    </row>
    <row r="231" spans="1:12" ht="45" x14ac:dyDescent="0.25">
      <c r="A231" s="303" t="s">
        <v>4799</v>
      </c>
      <c r="B231" s="303" t="s">
        <v>2415</v>
      </c>
      <c r="C231" s="303" t="s">
        <v>2416</v>
      </c>
      <c r="D231" s="303" t="s">
        <v>2646</v>
      </c>
      <c r="E231" s="304" t="s">
        <v>5234</v>
      </c>
      <c r="F231" s="304" t="s">
        <v>457</v>
      </c>
      <c r="G231" s="304" t="s">
        <v>2086</v>
      </c>
      <c r="H231" s="304" t="s">
        <v>2087</v>
      </c>
      <c r="I231" s="303" t="s">
        <v>599</v>
      </c>
      <c r="J231" s="305" t="s">
        <v>5171</v>
      </c>
      <c r="K231" s="306">
        <v>2072919</v>
      </c>
      <c r="L231"/>
    </row>
    <row r="232" spans="1:12" ht="45" x14ac:dyDescent="0.25">
      <c r="A232" s="303" t="s">
        <v>4801</v>
      </c>
      <c r="B232" s="303" t="s">
        <v>2415</v>
      </c>
      <c r="C232" s="303" t="s">
        <v>2416</v>
      </c>
      <c r="D232" s="303" t="s">
        <v>2646</v>
      </c>
      <c r="E232" s="304" t="s">
        <v>5236</v>
      </c>
      <c r="F232" s="304" t="s">
        <v>457</v>
      </c>
      <c r="G232" s="304" t="s">
        <v>2086</v>
      </c>
      <c r="H232" s="304" t="s">
        <v>2087</v>
      </c>
      <c r="I232" s="303" t="s">
        <v>599</v>
      </c>
      <c r="J232" s="305" t="s">
        <v>5171</v>
      </c>
      <c r="K232" s="306">
        <v>2072919</v>
      </c>
      <c r="L232"/>
    </row>
    <row r="233" spans="1:12" ht="45" x14ac:dyDescent="0.25">
      <c r="A233" s="303" t="s">
        <v>4803</v>
      </c>
      <c r="B233" s="303" t="s">
        <v>2415</v>
      </c>
      <c r="C233" s="303" t="s">
        <v>2416</v>
      </c>
      <c r="D233" s="303" t="s">
        <v>2646</v>
      </c>
      <c r="E233" s="304" t="s">
        <v>5238</v>
      </c>
      <c r="F233" s="304" t="s">
        <v>457</v>
      </c>
      <c r="G233" s="304" t="s">
        <v>2086</v>
      </c>
      <c r="H233" s="304" t="s">
        <v>2087</v>
      </c>
      <c r="I233" s="303" t="s">
        <v>599</v>
      </c>
      <c r="J233" s="305" t="s">
        <v>5171</v>
      </c>
      <c r="K233" s="306">
        <v>2072919</v>
      </c>
      <c r="L233"/>
    </row>
    <row r="234" spans="1:12" ht="45" x14ac:dyDescent="0.25">
      <c r="A234" s="303" t="s">
        <v>4805</v>
      </c>
      <c r="B234" s="303" t="s">
        <v>2415</v>
      </c>
      <c r="C234" s="303" t="s">
        <v>2416</v>
      </c>
      <c r="D234" s="303" t="s">
        <v>2646</v>
      </c>
      <c r="E234" s="304" t="s">
        <v>5240</v>
      </c>
      <c r="F234" s="304" t="s">
        <v>457</v>
      </c>
      <c r="G234" s="304" t="s">
        <v>2086</v>
      </c>
      <c r="H234" s="304" t="s">
        <v>2087</v>
      </c>
      <c r="I234" s="303" t="s">
        <v>599</v>
      </c>
      <c r="J234" s="305" t="s">
        <v>5171</v>
      </c>
      <c r="K234" s="306">
        <v>2072919</v>
      </c>
      <c r="L234"/>
    </row>
    <row r="235" spans="1:12" ht="45" x14ac:dyDescent="0.25">
      <c r="A235" s="303" t="s">
        <v>4807</v>
      </c>
      <c r="B235" s="303" t="s">
        <v>2415</v>
      </c>
      <c r="C235" s="303" t="s">
        <v>2416</v>
      </c>
      <c r="D235" s="303" t="s">
        <v>2646</v>
      </c>
      <c r="E235" s="304" t="s">
        <v>5242</v>
      </c>
      <c r="F235" s="304" t="s">
        <v>457</v>
      </c>
      <c r="G235" s="304" t="s">
        <v>2086</v>
      </c>
      <c r="H235" s="304" t="s">
        <v>2087</v>
      </c>
      <c r="I235" s="303" t="s">
        <v>599</v>
      </c>
      <c r="J235" s="305" t="s">
        <v>5171</v>
      </c>
      <c r="K235" s="306">
        <v>2072919</v>
      </c>
      <c r="L235"/>
    </row>
    <row r="236" spans="1:12" ht="45" x14ac:dyDescent="0.25">
      <c r="A236" s="303" t="s">
        <v>4809</v>
      </c>
      <c r="B236" s="303" t="s">
        <v>2415</v>
      </c>
      <c r="C236" s="303" t="s">
        <v>2416</v>
      </c>
      <c r="D236" s="303" t="s">
        <v>2646</v>
      </c>
      <c r="E236" s="304" t="s">
        <v>5244</v>
      </c>
      <c r="F236" s="304" t="s">
        <v>457</v>
      </c>
      <c r="G236" s="304" t="s">
        <v>2086</v>
      </c>
      <c r="H236" s="304" t="s">
        <v>2087</v>
      </c>
      <c r="I236" s="303" t="s">
        <v>599</v>
      </c>
      <c r="J236" s="305" t="s">
        <v>5171</v>
      </c>
      <c r="K236" s="306">
        <v>2072919</v>
      </c>
      <c r="L236"/>
    </row>
    <row r="237" spans="1:12" ht="45" x14ac:dyDescent="0.25">
      <c r="A237" s="303" t="s">
        <v>4811</v>
      </c>
      <c r="B237" s="303" t="s">
        <v>2415</v>
      </c>
      <c r="C237" s="303" t="s">
        <v>2416</v>
      </c>
      <c r="D237" s="303" t="s">
        <v>2646</v>
      </c>
      <c r="E237" s="304" t="s">
        <v>5246</v>
      </c>
      <c r="F237" s="304" t="s">
        <v>457</v>
      </c>
      <c r="G237" s="304" t="s">
        <v>2086</v>
      </c>
      <c r="H237" s="304" t="s">
        <v>2087</v>
      </c>
      <c r="I237" s="303" t="s">
        <v>599</v>
      </c>
      <c r="J237" s="305" t="s">
        <v>5171</v>
      </c>
      <c r="K237" s="306">
        <v>2072919</v>
      </c>
      <c r="L237"/>
    </row>
    <row r="238" spans="1:12" ht="45" x14ac:dyDescent="0.25">
      <c r="A238" s="303" t="s">
        <v>4813</v>
      </c>
      <c r="B238" s="303" t="s">
        <v>2415</v>
      </c>
      <c r="C238" s="303" t="s">
        <v>2416</v>
      </c>
      <c r="D238" s="303" t="s">
        <v>2646</v>
      </c>
      <c r="E238" s="304" t="s">
        <v>5248</v>
      </c>
      <c r="F238" s="304" t="s">
        <v>457</v>
      </c>
      <c r="G238" s="304" t="s">
        <v>2086</v>
      </c>
      <c r="H238" s="304" t="s">
        <v>2087</v>
      </c>
      <c r="I238" s="303" t="s">
        <v>599</v>
      </c>
      <c r="J238" s="305" t="s">
        <v>5171</v>
      </c>
      <c r="K238" s="306">
        <v>2072919</v>
      </c>
      <c r="L238"/>
    </row>
    <row r="239" spans="1:12" ht="45" x14ac:dyDescent="0.25">
      <c r="A239" s="303" t="s">
        <v>4815</v>
      </c>
      <c r="B239" s="303" t="s">
        <v>2415</v>
      </c>
      <c r="C239" s="303" t="s">
        <v>2416</v>
      </c>
      <c r="D239" s="303" t="s">
        <v>2646</v>
      </c>
      <c r="E239" s="304" t="s">
        <v>5250</v>
      </c>
      <c r="F239" s="304" t="s">
        <v>457</v>
      </c>
      <c r="G239" s="304" t="s">
        <v>2086</v>
      </c>
      <c r="H239" s="304" t="s">
        <v>2087</v>
      </c>
      <c r="I239" s="303" t="s">
        <v>599</v>
      </c>
      <c r="J239" s="305" t="s">
        <v>5171</v>
      </c>
      <c r="K239" s="306">
        <v>2072919</v>
      </c>
      <c r="L239"/>
    </row>
    <row r="240" spans="1:12" ht="45" x14ac:dyDescent="0.25">
      <c r="A240" s="303" t="s">
        <v>4817</v>
      </c>
      <c r="B240" s="303" t="s">
        <v>2415</v>
      </c>
      <c r="C240" s="303" t="s">
        <v>2416</v>
      </c>
      <c r="D240" s="303" t="s">
        <v>2646</v>
      </c>
      <c r="E240" s="304" t="s">
        <v>5252</v>
      </c>
      <c r="F240" s="304" t="s">
        <v>457</v>
      </c>
      <c r="G240" s="304" t="s">
        <v>2086</v>
      </c>
      <c r="H240" s="304" t="s">
        <v>2087</v>
      </c>
      <c r="I240" s="303" t="s">
        <v>599</v>
      </c>
      <c r="J240" s="305" t="s">
        <v>5171</v>
      </c>
      <c r="K240" s="306">
        <v>2072919</v>
      </c>
      <c r="L240"/>
    </row>
    <row r="241" spans="1:12" ht="45" x14ac:dyDescent="0.25">
      <c r="A241" s="303" t="s">
        <v>4819</v>
      </c>
      <c r="B241" s="303" t="s">
        <v>2415</v>
      </c>
      <c r="C241" s="303" t="s">
        <v>2416</v>
      </c>
      <c r="D241" s="303" t="s">
        <v>2646</v>
      </c>
      <c r="E241" s="304" t="s">
        <v>5254</v>
      </c>
      <c r="F241" s="304" t="s">
        <v>457</v>
      </c>
      <c r="G241" s="304" t="s">
        <v>2086</v>
      </c>
      <c r="H241" s="304" t="s">
        <v>2087</v>
      </c>
      <c r="I241" s="303" t="s">
        <v>599</v>
      </c>
      <c r="J241" s="305" t="s">
        <v>5171</v>
      </c>
      <c r="K241" s="306">
        <v>2072919</v>
      </c>
      <c r="L241"/>
    </row>
    <row r="242" spans="1:12" ht="45" x14ac:dyDescent="0.25">
      <c r="A242" s="303" t="s">
        <v>4821</v>
      </c>
      <c r="B242" s="303" t="s">
        <v>2415</v>
      </c>
      <c r="C242" s="303" t="s">
        <v>2416</v>
      </c>
      <c r="D242" s="303" t="s">
        <v>2646</v>
      </c>
      <c r="E242" s="304" t="s">
        <v>5256</v>
      </c>
      <c r="F242" s="304" t="s">
        <v>457</v>
      </c>
      <c r="G242" s="304" t="s">
        <v>2086</v>
      </c>
      <c r="H242" s="304" t="s">
        <v>2087</v>
      </c>
      <c r="I242" s="303" t="s">
        <v>599</v>
      </c>
      <c r="J242" s="305" t="s">
        <v>5171</v>
      </c>
      <c r="K242" s="306">
        <v>2072919</v>
      </c>
      <c r="L242"/>
    </row>
    <row r="243" spans="1:12" ht="45" x14ac:dyDescent="0.25">
      <c r="A243" s="303" t="s">
        <v>4823</v>
      </c>
      <c r="B243" s="303" t="s">
        <v>2415</v>
      </c>
      <c r="C243" s="303" t="s">
        <v>2416</v>
      </c>
      <c r="D243" s="303" t="s">
        <v>2646</v>
      </c>
      <c r="E243" s="304" t="s">
        <v>5258</v>
      </c>
      <c r="F243" s="304" t="s">
        <v>457</v>
      </c>
      <c r="G243" s="304" t="s">
        <v>2086</v>
      </c>
      <c r="H243" s="304" t="s">
        <v>2087</v>
      </c>
      <c r="I243" s="303" t="s">
        <v>599</v>
      </c>
      <c r="J243" s="305" t="s">
        <v>5171</v>
      </c>
      <c r="K243" s="306">
        <v>2072919</v>
      </c>
      <c r="L243"/>
    </row>
    <row r="244" spans="1:12" ht="45" x14ac:dyDescent="0.25">
      <c r="A244" s="303" t="s">
        <v>4825</v>
      </c>
      <c r="B244" s="303" t="s">
        <v>2415</v>
      </c>
      <c r="C244" s="303" t="s">
        <v>2416</v>
      </c>
      <c r="D244" s="303" t="s">
        <v>2646</v>
      </c>
      <c r="E244" s="304" t="s">
        <v>5260</v>
      </c>
      <c r="F244" s="304" t="s">
        <v>457</v>
      </c>
      <c r="G244" s="304" t="s">
        <v>2086</v>
      </c>
      <c r="H244" s="304" t="s">
        <v>2087</v>
      </c>
      <c r="I244" s="303" t="s">
        <v>599</v>
      </c>
      <c r="J244" s="305" t="s">
        <v>5171</v>
      </c>
      <c r="K244" s="306">
        <v>2072919</v>
      </c>
      <c r="L244"/>
    </row>
    <row r="245" spans="1:12" ht="45" x14ac:dyDescent="0.25">
      <c r="A245" s="303" t="s">
        <v>4827</v>
      </c>
      <c r="B245" s="303" t="s">
        <v>2415</v>
      </c>
      <c r="C245" s="303" t="s">
        <v>2416</v>
      </c>
      <c r="D245" s="303" t="s">
        <v>2646</v>
      </c>
      <c r="E245" s="304" t="s">
        <v>5262</v>
      </c>
      <c r="F245" s="304" t="s">
        <v>457</v>
      </c>
      <c r="G245" s="304" t="s">
        <v>2086</v>
      </c>
      <c r="H245" s="304" t="s">
        <v>2087</v>
      </c>
      <c r="I245" s="303" t="s">
        <v>599</v>
      </c>
      <c r="J245" s="305" t="s">
        <v>5171</v>
      </c>
      <c r="K245" s="306">
        <v>2072919</v>
      </c>
      <c r="L245"/>
    </row>
    <row r="246" spans="1:12" ht="45" x14ac:dyDescent="0.25">
      <c r="A246" s="303" t="s">
        <v>4829</v>
      </c>
      <c r="B246" s="303" t="s">
        <v>2415</v>
      </c>
      <c r="C246" s="303" t="s">
        <v>2416</v>
      </c>
      <c r="D246" s="303" t="s">
        <v>2646</v>
      </c>
      <c r="E246" s="304" t="s">
        <v>5264</v>
      </c>
      <c r="F246" s="304" t="s">
        <v>457</v>
      </c>
      <c r="G246" s="304" t="s">
        <v>2086</v>
      </c>
      <c r="H246" s="304" t="s">
        <v>2087</v>
      </c>
      <c r="I246" s="303" t="s">
        <v>599</v>
      </c>
      <c r="J246" s="305" t="s">
        <v>5171</v>
      </c>
      <c r="K246" s="306">
        <v>2072919</v>
      </c>
      <c r="L246"/>
    </row>
    <row r="247" spans="1:12" ht="45" x14ac:dyDescent="0.25">
      <c r="A247" s="303" t="s">
        <v>4831</v>
      </c>
      <c r="B247" s="303" t="s">
        <v>2415</v>
      </c>
      <c r="C247" s="303" t="s">
        <v>2416</v>
      </c>
      <c r="D247" s="303" t="s">
        <v>2646</v>
      </c>
      <c r="E247" s="304" t="s">
        <v>5266</v>
      </c>
      <c r="F247" s="304" t="s">
        <v>457</v>
      </c>
      <c r="G247" s="304" t="s">
        <v>2086</v>
      </c>
      <c r="H247" s="304" t="s">
        <v>2087</v>
      </c>
      <c r="I247" s="303" t="s">
        <v>599</v>
      </c>
      <c r="J247" s="305" t="s">
        <v>5171</v>
      </c>
      <c r="K247" s="306">
        <v>2072919</v>
      </c>
      <c r="L247"/>
    </row>
    <row r="248" spans="1:12" ht="45" x14ac:dyDescent="0.25">
      <c r="A248" s="303" t="s">
        <v>4833</v>
      </c>
      <c r="B248" s="303" t="s">
        <v>2415</v>
      </c>
      <c r="C248" s="303" t="s">
        <v>2416</v>
      </c>
      <c r="D248" s="303" t="s">
        <v>2646</v>
      </c>
      <c r="E248" s="304" t="s">
        <v>5268</v>
      </c>
      <c r="F248" s="304" t="s">
        <v>457</v>
      </c>
      <c r="G248" s="304" t="s">
        <v>2086</v>
      </c>
      <c r="H248" s="304" t="s">
        <v>2087</v>
      </c>
      <c r="I248" s="303" t="s">
        <v>599</v>
      </c>
      <c r="J248" s="305" t="s">
        <v>5171</v>
      </c>
      <c r="K248" s="306">
        <v>2072919</v>
      </c>
      <c r="L248"/>
    </row>
    <row r="249" spans="1:12" ht="45" x14ac:dyDescent="0.25">
      <c r="A249" s="303" t="s">
        <v>4835</v>
      </c>
      <c r="B249" s="303" t="s">
        <v>2415</v>
      </c>
      <c r="C249" s="303" t="s">
        <v>2416</v>
      </c>
      <c r="D249" s="303" t="s">
        <v>2646</v>
      </c>
      <c r="E249" s="304" t="s">
        <v>5270</v>
      </c>
      <c r="F249" s="304" t="s">
        <v>457</v>
      </c>
      <c r="G249" s="304" t="s">
        <v>2086</v>
      </c>
      <c r="H249" s="304" t="s">
        <v>2087</v>
      </c>
      <c r="I249" s="303" t="s">
        <v>599</v>
      </c>
      <c r="J249" s="305" t="s">
        <v>5171</v>
      </c>
      <c r="K249" s="306">
        <v>2072919</v>
      </c>
      <c r="L249"/>
    </row>
    <row r="250" spans="1:12" x14ac:dyDescent="0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x14ac:dyDescent="0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x14ac:dyDescent="0.25">
      <c r="A252"/>
      <c r="B252"/>
      <c r="C252"/>
      <c r="D252"/>
      <c r="E252"/>
      <c r="F252"/>
    </row>
    <row r="253" spans="1:12" x14ac:dyDescent="0.25">
      <c r="A253"/>
      <c r="B253"/>
      <c r="C253"/>
      <c r="D253"/>
      <c r="F253"/>
    </row>
    <row r="254" spans="1:12" x14ac:dyDescent="0.25">
      <c r="F254"/>
    </row>
    <row r="255" spans="1:12" x14ac:dyDescent="0.25">
      <c r="F255"/>
    </row>
    <row r="256" spans="1:12" x14ac:dyDescent="0.25">
      <c r="F256"/>
    </row>
    <row r="257" spans="6:6" x14ac:dyDescent="0.25">
      <c r="F257"/>
    </row>
    <row r="258" spans="6:6" x14ac:dyDescent="0.25">
      <c r="F258"/>
    </row>
    <row r="259" spans="6:6" x14ac:dyDescent="0.25">
      <c r="F259"/>
    </row>
    <row r="260" spans="6:6" x14ac:dyDescent="0.25">
      <c r="F260"/>
    </row>
  </sheetData>
  <mergeCells count="6">
    <mergeCell ref="K7:L7"/>
    <mergeCell ref="B1:E1"/>
    <mergeCell ref="B2:E2"/>
    <mergeCell ref="B3:E3"/>
    <mergeCell ref="B4:E4"/>
    <mergeCell ref="I7:J7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L871"/>
  <sheetViews>
    <sheetView showGridLines="0" topLeftCell="A568" workbookViewId="0">
      <selection activeCell="A196" sqref="A196:L584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2.42578125" style="3" customWidth="1"/>
    <col min="8" max="8" width="20.5703125" style="3" customWidth="1"/>
    <col min="9" max="9" width="15.7109375" style="3" customWidth="1"/>
    <col min="10" max="10" width="16.7109375" style="3" customWidth="1"/>
    <col min="11" max="16384" width="9.140625" style="3"/>
  </cols>
  <sheetData>
    <row r="1" spans="1:9" x14ac:dyDescent="0.25">
      <c r="A1" s="7"/>
    </row>
    <row r="2" spans="1:9" x14ac:dyDescent="0.25">
      <c r="B2" s="320" t="s">
        <v>366</v>
      </c>
      <c r="C2" s="320"/>
      <c r="D2" s="320"/>
      <c r="E2" s="320"/>
    </row>
    <row r="3" spans="1:9" x14ac:dyDescent="0.25">
      <c r="A3" s="1"/>
      <c r="B3" s="320" t="s">
        <v>0</v>
      </c>
      <c r="C3" s="320"/>
      <c r="D3" s="320"/>
      <c r="E3" s="320"/>
    </row>
    <row r="4" spans="1:9" x14ac:dyDescent="0.25">
      <c r="B4" s="320"/>
      <c r="C4" s="320"/>
      <c r="D4" s="320"/>
      <c r="E4" s="320"/>
    </row>
    <row r="5" spans="1:9" x14ac:dyDescent="0.25">
      <c r="A5" s="1"/>
      <c r="B5" s="320"/>
      <c r="C5" s="320"/>
      <c r="D5" s="320"/>
      <c r="E5" s="320"/>
    </row>
    <row r="6" spans="1:9" x14ac:dyDescent="0.25">
      <c r="A6" s="1"/>
      <c r="B6" s="14"/>
      <c r="C6" s="77"/>
      <c r="D6" s="14"/>
      <c r="E6" s="14"/>
    </row>
    <row r="7" spans="1:9" ht="47.25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2"/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46" t="s">
        <v>8</v>
      </c>
      <c r="B9" s="46" t="s">
        <v>9</v>
      </c>
      <c r="C9" s="78">
        <f>C10+C11+C12+C13+C14+C15+C16+C17+C18</f>
        <v>1</v>
      </c>
      <c r="D9" s="74"/>
      <c r="E9" s="78">
        <f t="shared" ref="E9" si="0">E10+E11+E12+E13+E14+E15+E16+E17+E18</f>
        <v>79800</v>
      </c>
      <c r="F9" s="66"/>
      <c r="G9" s="66"/>
      <c r="H9" s="66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28"/>
      <c r="E10" s="28">
        <f>C10*D10</f>
        <v>0</v>
      </c>
      <c r="F10" s="64"/>
      <c r="G10" s="64"/>
      <c r="H10" s="64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28"/>
      <c r="E11" s="28">
        <f t="shared" ref="E11:E74" si="2">C11*D11</f>
        <v>0</v>
      </c>
      <c r="F11" s="64"/>
      <c r="G11" s="64"/>
      <c r="H11" s="64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28"/>
      <c r="E12" s="28">
        <f t="shared" si="2"/>
        <v>0</v>
      </c>
      <c r="F12" s="68">
        <v>1</v>
      </c>
      <c r="G12" s="68">
        <f>125484+240</f>
        <v>125724</v>
      </c>
      <c r="H12" s="206">
        <f t="shared" si="1"/>
        <v>125724</v>
      </c>
    </row>
    <row r="13" spans="1:9" x14ac:dyDescent="0.25">
      <c r="A13" s="26" t="s">
        <v>16</v>
      </c>
      <c r="B13" s="26" t="s">
        <v>17</v>
      </c>
      <c r="C13" s="74">
        <v>1</v>
      </c>
      <c r="D13" s="28">
        <v>79800</v>
      </c>
      <c r="E13" s="28">
        <f t="shared" si="2"/>
        <v>79800</v>
      </c>
      <c r="F13" s="68"/>
      <c r="G13" s="68"/>
      <c r="H13" s="68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28"/>
      <c r="E14" s="28">
        <f t="shared" si="2"/>
        <v>0</v>
      </c>
      <c r="F14" s="68"/>
      <c r="G14" s="68"/>
      <c r="H14" s="68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28"/>
      <c r="E15" s="28">
        <f t="shared" si="2"/>
        <v>0</v>
      </c>
      <c r="F15" s="68"/>
      <c r="G15" s="68"/>
      <c r="H15" s="68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28"/>
      <c r="E16" s="28">
        <f t="shared" si="2"/>
        <v>0</v>
      </c>
      <c r="F16" s="68"/>
      <c r="G16" s="68"/>
      <c r="H16" s="68">
        <f t="shared" si="1"/>
        <v>0</v>
      </c>
    </row>
    <row r="17" spans="1:8" x14ac:dyDescent="0.25">
      <c r="A17" s="26" t="s">
        <v>24</v>
      </c>
      <c r="B17" s="26" t="s">
        <v>25</v>
      </c>
      <c r="C17" s="74"/>
      <c r="D17" s="28"/>
      <c r="E17" s="28">
        <f t="shared" si="2"/>
        <v>0</v>
      </c>
      <c r="F17" s="68"/>
      <c r="G17" s="68"/>
      <c r="H17" s="68">
        <f t="shared" si="1"/>
        <v>0</v>
      </c>
    </row>
    <row r="18" spans="1:8" x14ac:dyDescent="0.25">
      <c r="A18" s="26" t="s">
        <v>26</v>
      </c>
      <c r="B18" s="26" t="s">
        <v>27</v>
      </c>
      <c r="C18" s="74"/>
      <c r="D18" s="28"/>
      <c r="E18" s="28">
        <f t="shared" si="2"/>
        <v>0</v>
      </c>
      <c r="F18" s="68"/>
      <c r="G18" s="68"/>
      <c r="H18" s="68">
        <f t="shared" si="1"/>
        <v>0</v>
      </c>
    </row>
    <row r="19" spans="1:8" ht="31.5" x14ac:dyDescent="0.25">
      <c r="A19" s="26" t="s">
        <v>28</v>
      </c>
      <c r="B19" s="40" t="s">
        <v>29</v>
      </c>
      <c r="C19" s="78">
        <v>4</v>
      </c>
      <c r="D19" s="32">
        <v>5500</v>
      </c>
      <c r="E19" s="32">
        <f t="shared" si="2"/>
        <v>22000</v>
      </c>
      <c r="F19" s="68"/>
      <c r="G19" s="68"/>
      <c r="H19" s="68">
        <f t="shared" si="1"/>
        <v>0</v>
      </c>
    </row>
    <row r="20" spans="1:8" ht="31.5" x14ac:dyDescent="0.25">
      <c r="A20" s="46" t="s">
        <v>30</v>
      </c>
      <c r="B20" s="46" t="s">
        <v>31</v>
      </c>
      <c r="C20" s="78">
        <f>C21+C22+C23+C24+C25+C26+C27+C28+C29+C30+C31+C32+C33+C34+C35+C36+C37+C38+C39+C40+C41+C42+C43+C44+C45+C46+C47+C48+C49+C50+C51</f>
        <v>386</v>
      </c>
      <c r="D20" s="37"/>
      <c r="E20" s="78">
        <f>E21+E22+E23+E24+E25+E26+E27+E28+E29+E30+E31+E32+E33+E34+E35+E36+E37+E38+E39+E40+E41+E42+E43+E44+E45+E46+E47+E48+E49+E50+E51</f>
        <v>734900</v>
      </c>
      <c r="F20" s="96"/>
      <c r="G20" s="96"/>
      <c r="H20" s="96">
        <f t="shared" si="1"/>
        <v>0</v>
      </c>
    </row>
    <row r="21" spans="1:8" x14ac:dyDescent="0.25">
      <c r="A21" s="48" t="s">
        <v>32</v>
      </c>
      <c r="B21" s="48" t="s">
        <v>33</v>
      </c>
      <c r="C21" s="82"/>
      <c r="D21" s="49"/>
      <c r="E21" s="28">
        <f t="shared" si="2"/>
        <v>0</v>
      </c>
      <c r="F21" s="68"/>
      <c r="G21" s="68"/>
      <c r="H21" s="68">
        <f t="shared" si="1"/>
        <v>0</v>
      </c>
    </row>
    <row r="22" spans="1:8" x14ac:dyDescent="0.25">
      <c r="A22" s="26" t="s">
        <v>34</v>
      </c>
      <c r="B22" s="26" t="s">
        <v>35</v>
      </c>
      <c r="C22" s="74">
        <v>15</v>
      </c>
      <c r="D22" s="28">
        <v>2500</v>
      </c>
      <c r="E22" s="28">
        <f t="shared" si="2"/>
        <v>37500</v>
      </c>
      <c r="F22" s="68"/>
      <c r="G22" s="68"/>
      <c r="H22" s="68">
        <f t="shared" si="1"/>
        <v>0</v>
      </c>
    </row>
    <row r="23" spans="1:8" x14ac:dyDescent="0.25">
      <c r="A23" s="26" t="s">
        <v>36</v>
      </c>
      <c r="B23" s="26" t="s">
        <v>37</v>
      </c>
      <c r="C23" s="74">
        <v>15</v>
      </c>
      <c r="D23" s="28">
        <v>2500</v>
      </c>
      <c r="E23" s="28">
        <f t="shared" si="2"/>
        <v>37500</v>
      </c>
      <c r="F23" s="68"/>
      <c r="G23" s="68"/>
      <c r="H23" s="68"/>
    </row>
    <row r="24" spans="1:8" x14ac:dyDescent="0.25">
      <c r="A24" s="26" t="s">
        <v>38</v>
      </c>
      <c r="B24" s="26" t="s">
        <v>39</v>
      </c>
      <c r="C24" s="74">
        <v>15</v>
      </c>
      <c r="D24" s="28">
        <v>2500</v>
      </c>
      <c r="E24" s="28">
        <f t="shared" si="2"/>
        <v>37500</v>
      </c>
      <c r="F24" s="68"/>
      <c r="G24" s="68"/>
      <c r="H24" s="68"/>
    </row>
    <row r="25" spans="1:8" x14ac:dyDescent="0.25">
      <c r="A25" s="26" t="s">
        <v>40</v>
      </c>
      <c r="B25" s="26" t="s">
        <v>41</v>
      </c>
      <c r="C25" s="74">
        <v>40</v>
      </c>
      <c r="D25" s="28">
        <v>1250</v>
      </c>
      <c r="E25" s="28">
        <f t="shared" si="2"/>
        <v>50000</v>
      </c>
      <c r="F25" s="12"/>
      <c r="G25" s="12"/>
      <c r="H25" s="68"/>
    </row>
    <row r="26" spans="1:8" x14ac:dyDescent="0.25">
      <c r="A26" s="26" t="s">
        <v>42</v>
      </c>
      <c r="B26" s="26" t="s">
        <v>43</v>
      </c>
      <c r="C26" s="74">
        <v>10</v>
      </c>
      <c r="D26" s="28">
        <v>1100</v>
      </c>
      <c r="E26" s="28">
        <f t="shared" si="2"/>
        <v>11000</v>
      </c>
      <c r="F26" s="68"/>
      <c r="G26" s="68"/>
      <c r="H26" s="12"/>
    </row>
    <row r="27" spans="1:8" ht="31.5" x14ac:dyDescent="0.25">
      <c r="A27" s="26" t="s">
        <v>44</v>
      </c>
      <c r="B27" s="26" t="s">
        <v>45</v>
      </c>
      <c r="C27" s="74">
        <v>10</v>
      </c>
      <c r="D27" s="28">
        <v>1200</v>
      </c>
      <c r="E27" s="28">
        <f t="shared" si="2"/>
        <v>12000</v>
      </c>
      <c r="F27" s="68"/>
      <c r="G27" s="68"/>
      <c r="H27" s="68"/>
    </row>
    <row r="28" spans="1:8" x14ac:dyDescent="0.25">
      <c r="A28" s="26" t="s">
        <v>46</v>
      </c>
      <c r="B28" s="26" t="s">
        <v>47</v>
      </c>
      <c r="C28" s="74">
        <v>35</v>
      </c>
      <c r="D28" s="28">
        <v>1700</v>
      </c>
      <c r="E28" s="28">
        <f t="shared" si="2"/>
        <v>59500</v>
      </c>
      <c r="F28" s="68"/>
      <c r="G28" s="68"/>
      <c r="H28" s="68"/>
    </row>
    <row r="29" spans="1:8" x14ac:dyDescent="0.25">
      <c r="A29" s="26" t="s">
        <v>48</v>
      </c>
      <c r="B29" s="26" t="s">
        <v>49</v>
      </c>
      <c r="C29" s="74">
        <v>10</v>
      </c>
      <c r="D29" s="28">
        <v>1200</v>
      </c>
      <c r="E29" s="28">
        <f t="shared" si="2"/>
        <v>12000</v>
      </c>
      <c r="F29" s="68"/>
      <c r="G29" s="68"/>
      <c r="H29" s="68"/>
    </row>
    <row r="30" spans="1:8" ht="31.5" x14ac:dyDescent="0.25">
      <c r="A30" s="26" t="s">
        <v>50</v>
      </c>
      <c r="B30" s="26" t="s">
        <v>51</v>
      </c>
      <c r="C30" s="74">
        <v>10</v>
      </c>
      <c r="D30" s="28">
        <v>1300</v>
      </c>
      <c r="E30" s="28">
        <f t="shared" si="2"/>
        <v>13000</v>
      </c>
      <c r="F30" s="68">
        <v>3</v>
      </c>
      <c r="G30" s="68">
        <v>1598</v>
      </c>
      <c r="H30" s="206">
        <f t="shared" si="1"/>
        <v>4794</v>
      </c>
    </row>
    <row r="31" spans="1:8" x14ac:dyDescent="0.25">
      <c r="A31" s="26" t="s">
        <v>52</v>
      </c>
      <c r="B31" s="26" t="s">
        <v>53</v>
      </c>
      <c r="C31" s="74">
        <v>3</v>
      </c>
      <c r="D31" s="28">
        <v>3500</v>
      </c>
      <c r="E31" s="28">
        <f t="shared" si="2"/>
        <v>10500</v>
      </c>
      <c r="F31" s="68"/>
      <c r="G31" s="68"/>
      <c r="H31" s="68"/>
    </row>
    <row r="32" spans="1:8" x14ac:dyDescent="0.25">
      <c r="A32" s="26" t="s">
        <v>54</v>
      </c>
      <c r="B32" s="26" t="s">
        <v>55</v>
      </c>
      <c r="C32" s="74">
        <v>40</v>
      </c>
      <c r="D32" s="28">
        <v>1700</v>
      </c>
      <c r="E32" s="28">
        <f t="shared" si="2"/>
        <v>68000</v>
      </c>
      <c r="F32" s="68"/>
      <c r="G32" s="68"/>
      <c r="H32" s="68"/>
    </row>
    <row r="33" spans="1:8" x14ac:dyDescent="0.25">
      <c r="A33" s="26" t="s">
        <v>56</v>
      </c>
      <c r="B33" s="26" t="s">
        <v>57</v>
      </c>
      <c r="C33" s="74">
        <v>35</v>
      </c>
      <c r="D33" s="28">
        <v>1800</v>
      </c>
      <c r="E33" s="28">
        <f t="shared" si="2"/>
        <v>63000</v>
      </c>
      <c r="F33" s="68"/>
      <c r="G33" s="68"/>
      <c r="H33" s="68"/>
    </row>
    <row r="34" spans="1:8" x14ac:dyDescent="0.25">
      <c r="A34" s="26" t="s">
        <v>58</v>
      </c>
      <c r="B34" s="26" t="s">
        <v>59</v>
      </c>
      <c r="C34" s="74">
        <v>10</v>
      </c>
      <c r="D34" s="28">
        <v>1500</v>
      </c>
      <c r="E34" s="28">
        <f t="shared" si="2"/>
        <v>15000</v>
      </c>
      <c r="F34" s="68"/>
      <c r="G34" s="68"/>
      <c r="H34" s="68"/>
    </row>
    <row r="35" spans="1:8" x14ac:dyDescent="0.25">
      <c r="A35" s="26" t="s">
        <v>60</v>
      </c>
      <c r="B35" s="26" t="s">
        <v>61</v>
      </c>
      <c r="C35" s="74">
        <v>5</v>
      </c>
      <c r="D35" s="28">
        <v>3000</v>
      </c>
      <c r="E35" s="28">
        <f t="shared" si="2"/>
        <v>15000</v>
      </c>
      <c r="F35" s="68"/>
      <c r="G35" s="68"/>
      <c r="H35" s="68"/>
    </row>
    <row r="36" spans="1:8" x14ac:dyDescent="0.25">
      <c r="A36" s="26" t="s">
        <v>62</v>
      </c>
      <c r="B36" s="26" t="s">
        <v>63</v>
      </c>
      <c r="C36" s="74">
        <v>5</v>
      </c>
      <c r="D36" s="28">
        <v>2000</v>
      </c>
      <c r="E36" s="28">
        <f t="shared" si="2"/>
        <v>10000</v>
      </c>
      <c r="F36" s="68"/>
      <c r="G36" s="68"/>
      <c r="H36" s="68"/>
    </row>
    <row r="37" spans="1:8" x14ac:dyDescent="0.25">
      <c r="A37" s="26" t="s">
        <v>64</v>
      </c>
      <c r="B37" s="26" t="s">
        <v>65</v>
      </c>
      <c r="C37" s="74">
        <v>1</v>
      </c>
      <c r="D37" s="28">
        <v>6500</v>
      </c>
      <c r="E37" s="28">
        <f t="shared" si="2"/>
        <v>6500</v>
      </c>
      <c r="F37" s="68"/>
      <c r="G37" s="68"/>
      <c r="H37" s="68"/>
    </row>
    <row r="38" spans="1:8" x14ac:dyDescent="0.25">
      <c r="A38" s="26" t="s">
        <v>66</v>
      </c>
      <c r="B38" s="26" t="s">
        <v>67</v>
      </c>
      <c r="C38" s="74">
        <v>4</v>
      </c>
      <c r="D38" s="28">
        <v>2500</v>
      </c>
      <c r="E38" s="28">
        <f t="shared" si="2"/>
        <v>10000</v>
      </c>
      <c r="F38" s="68"/>
      <c r="G38" s="68"/>
      <c r="H38" s="68"/>
    </row>
    <row r="39" spans="1:8" x14ac:dyDescent="0.25">
      <c r="A39" s="26" t="s">
        <v>68</v>
      </c>
      <c r="B39" s="26" t="s">
        <v>69</v>
      </c>
      <c r="C39" s="74">
        <v>40</v>
      </c>
      <c r="D39" s="28">
        <v>1250</v>
      </c>
      <c r="E39" s="28">
        <f t="shared" si="2"/>
        <v>50000</v>
      </c>
      <c r="F39" s="68"/>
      <c r="G39" s="68"/>
      <c r="H39" s="68"/>
    </row>
    <row r="40" spans="1:8" x14ac:dyDescent="0.25">
      <c r="A40" s="26" t="s">
        <v>70</v>
      </c>
      <c r="B40" s="26" t="s">
        <v>71</v>
      </c>
      <c r="C40" s="74"/>
      <c r="D40" s="28"/>
      <c r="E40" s="28"/>
      <c r="F40" s="68"/>
      <c r="G40" s="68"/>
      <c r="H40" s="68"/>
    </row>
    <row r="41" spans="1:8" x14ac:dyDescent="0.25">
      <c r="A41" s="26" t="s">
        <v>72</v>
      </c>
      <c r="B41" s="26" t="s">
        <v>73</v>
      </c>
      <c r="C41" s="74">
        <v>10</v>
      </c>
      <c r="D41" s="28">
        <v>1300</v>
      </c>
      <c r="E41" s="28">
        <f t="shared" si="2"/>
        <v>13000</v>
      </c>
      <c r="F41" s="68"/>
      <c r="G41" s="68"/>
      <c r="H41" s="68"/>
    </row>
    <row r="42" spans="1:8" x14ac:dyDescent="0.25">
      <c r="A42" s="26" t="s">
        <v>74</v>
      </c>
      <c r="B42" s="26" t="s">
        <v>75</v>
      </c>
      <c r="C42" s="74">
        <v>10</v>
      </c>
      <c r="D42" s="28">
        <v>2000</v>
      </c>
      <c r="E42" s="28">
        <f t="shared" si="2"/>
        <v>20000</v>
      </c>
      <c r="F42" s="68"/>
      <c r="G42" s="68"/>
      <c r="H42" s="68"/>
    </row>
    <row r="43" spans="1:8" x14ac:dyDescent="0.25">
      <c r="A43" s="26" t="s">
        <v>76</v>
      </c>
      <c r="B43" s="26" t="s">
        <v>77</v>
      </c>
      <c r="C43" s="74">
        <v>10</v>
      </c>
      <c r="D43" s="28">
        <v>4000</v>
      </c>
      <c r="E43" s="28">
        <f t="shared" si="2"/>
        <v>40000</v>
      </c>
      <c r="F43" s="68"/>
      <c r="G43" s="68"/>
      <c r="H43" s="68"/>
    </row>
    <row r="44" spans="1:8" x14ac:dyDescent="0.25">
      <c r="A44" s="26" t="s">
        <v>78</v>
      </c>
      <c r="B44" s="26" t="s">
        <v>79</v>
      </c>
      <c r="C44" s="74">
        <v>20</v>
      </c>
      <c r="D44" s="28">
        <v>1000</v>
      </c>
      <c r="E44" s="28">
        <f t="shared" si="2"/>
        <v>20000</v>
      </c>
      <c r="F44" s="68"/>
      <c r="G44" s="68"/>
      <c r="H44" s="68"/>
    </row>
    <row r="45" spans="1:8" x14ac:dyDescent="0.25">
      <c r="A45" s="26" t="s">
        <v>80</v>
      </c>
      <c r="B45" s="26" t="s">
        <v>81</v>
      </c>
      <c r="C45" s="74"/>
      <c r="D45" s="28"/>
      <c r="E45" s="28">
        <f t="shared" si="2"/>
        <v>0</v>
      </c>
      <c r="F45" s="68"/>
      <c r="G45" s="68"/>
      <c r="H45" s="68"/>
    </row>
    <row r="46" spans="1:8" x14ac:dyDescent="0.25">
      <c r="A46" s="26" t="s">
        <v>82</v>
      </c>
      <c r="B46" s="26" t="s">
        <v>83</v>
      </c>
      <c r="C46" s="74">
        <v>5</v>
      </c>
      <c r="D46" s="28">
        <v>3500</v>
      </c>
      <c r="E46" s="28">
        <f t="shared" si="2"/>
        <v>17500</v>
      </c>
      <c r="F46" s="68"/>
      <c r="G46" s="68"/>
      <c r="H46" s="68"/>
    </row>
    <row r="47" spans="1:8" x14ac:dyDescent="0.25">
      <c r="A47" s="26" t="s">
        <v>84</v>
      </c>
      <c r="B47" s="26" t="s">
        <v>85</v>
      </c>
      <c r="C47" s="74">
        <v>4</v>
      </c>
      <c r="D47" s="28">
        <v>12500</v>
      </c>
      <c r="E47" s="28">
        <f t="shared" si="2"/>
        <v>50000</v>
      </c>
      <c r="F47" s="68"/>
      <c r="G47" s="68"/>
      <c r="H47" s="68"/>
    </row>
    <row r="48" spans="1:8" ht="31.5" x14ac:dyDescent="0.25">
      <c r="A48" s="26" t="s">
        <v>86</v>
      </c>
      <c r="B48" s="26" t="s">
        <v>87</v>
      </c>
      <c r="C48" s="74">
        <v>16</v>
      </c>
      <c r="D48" s="28">
        <v>1250</v>
      </c>
      <c r="E48" s="28">
        <f t="shared" si="2"/>
        <v>20000</v>
      </c>
      <c r="F48" s="68"/>
      <c r="G48" s="68"/>
      <c r="H48" s="68"/>
    </row>
    <row r="49" spans="1:8" x14ac:dyDescent="0.25">
      <c r="A49" s="26" t="s">
        <v>88</v>
      </c>
      <c r="B49" s="26" t="s">
        <v>89</v>
      </c>
      <c r="C49" s="74">
        <v>4</v>
      </c>
      <c r="D49" s="28">
        <v>3600</v>
      </c>
      <c r="E49" s="28">
        <f t="shared" si="2"/>
        <v>14400</v>
      </c>
      <c r="F49" s="68"/>
      <c r="G49" s="68"/>
      <c r="H49" s="68"/>
    </row>
    <row r="50" spans="1:8" x14ac:dyDescent="0.25">
      <c r="A50" s="26" t="s">
        <v>90</v>
      </c>
      <c r="B50" s="26" t="s">
        <v>91</v>
      </c>
      <c r="C50" s="74">
        <v>4</v>
      </c>
      <c r="D50" s="28">
        <v>5500</v>
      </c>
      <c r="E50" s="28">
        <f t="shared" si="2"/>
        <v>22000</v>
      </c>
      <c r="F50" s="68"/>
      <c r="G50" s="68"/>
      <c r="H50" s="68"/>
    </row>
    <row r="51" spans="1:8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8"/>
      <c r="G51" s="68"/>
      <c r="H51" s="68"/>
    </row>
    <row r="52" spans="1:8" ht="63" x14ac:dyDescent="0.25">
      <c r="A52" s="48" t="s">
        <v>93</v>
      </c>
      <c r="B52" s="48" t="s">
        <v>94</v>
      </c>
      <c r="C52" s="78">
        <f>C53+C54+C55+C56+C57+C58+C59+C60+C61+C62+C63+C64+C65+C66+C67+C68+C69+C70+C71+C72+C73+C74+C75</f>
        <v>205</v>
      </c>
      <c r="D52" s="37"/>
      <c r="E52" s="78">
        <f>E53+E54+E55+E56+E57+E58+E59+E60+E61+E62+E63+E64+E65+E66+E67+E68+E69+E70+E71+E72+E73+E74+E75</f>
        <v>738600</v>
      </c>
      <c r="F52" s="68"/>
      <c r="G52" s="68"/>
      <c r="H52" s="68"/>
    </row>
    <row r="53" spans="1:8" x14ac:dyDescent="0.25">
      <c r="A53" s="26" t="s">
        <v>95</v>
      </c>
      <c r="B53" s="26" t="s">
        <v>96</v>
      </c>
      <c r="C53" s="74">
        <v>40</v>
      </c>
      <c r="D53" s="28">
        <v>7600</v>
      </c>
      <c r="E53" s="28">
        <f t="shared" si="2"/>
        <v>304000</v>
      </c>
      <c r="F53" s="68"/>
      <c r="G53" s="68"/>
      <c r="H53" s="68">
        <f t="shared" si="1"/>
        <v>0</v>
      </c>
    </row>
    <row r="54" spans="1:8" x14ac:dyDescent="0.25">
      <c r="A54" s="26" t="s">
        <v>97</v>
      </c>
      <c r="B54" s="26" t="s">
        <v>98</v>
      </c>
      <c r="C54" s="74">
        <v>20</v>
      </c>
      <c r="D54" s="28">
        <v>6500</v>
      </c>
      <c r="E54" s="28">
        <f t="shared" si="2"/>
        <v>130000</v>
      </c>
      <c r="F54" s="68">
        <v>12</v>
      </c>
      <c r="G54" s="68">
        <f>2*4284+8660*12</f>
        <v>112488</v>
      </c>
      <c r="H54" s="206">
        <f>G54</f>
        <v>112488</v>
      </c>
    </row>
    <row r="55" spans="1:8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68">
        <f t="shared" si="1"/>
        <v>0</v>
      </c>
    </row>
    <row r="56" spans="1:8" x14ac:dyDescent="0.25">
      <c r="A56" s="26" t="s">
        <v>101</v>
      </c>
      <c r="B56" s="26" t="s">
        <v>102</v>
      </c>
      <c r="C56" s="74">
        <v>20</v>
      </c>
      <c r="D56" s="28">
        <v>4500</v>
      </c>
      <c r="E56" s="28">
        <f t="shared" si="2"/>
        <v>90000</v>
      </c>
      <c r="F56" s="68">
        <v>8</v>
      </c>
      <c r="G56" s="68">
        <f>4601*7+4611</f>
        <v>36818</v>
      </c>
      <c r="H56" s="206">
        <f>G56</f>
        <v>36818</v>
      </c>
    </row>
    <row r="57" spans="1:8" x14ac:dyDescent="0.25">
      <c r="A57" s="26" t="s">
        <v>103</v>
      </c>
      <c r="B57" s="26" t="s">
        <v>104</v>
      </c>
      <c r="C57" s="74">
        <v>10</v>
      </c>
      <c r="D57" s="28">
        <v>2000</v>
      </c>
      <c r="E57" s="28">
        <f t="shared" si="2"/>
        <v>20000</v>
      </c>
      <c r="F57" s="68"/>
      <c r="G57" s="68"/>
      <c r="H57" s="68">
        <f t="shared" si="1"/>
        <v>0</v>
      </c>
    </row>
    <row r="58" spans="1:8" x14ac:dyDescent="0.25">
      <c r="A58" s="26" t="s">
        <v>105</v>
      </c>
      <c r="B58" s="26" t="s">
        <v>106</v>
      </c>
      <c r="C58" s="74">
        <v>0</v>
      </c>
      <c r="D58" s="28">
        <v>0</v>
      </c>
      <c r="E58" s="28">
        <f t="shared" si="2"/>
        <v>0</v>
      </c>
      <c r="F58" s="68"/>
      <c r="G58" s="68"/>
      <c r="H58" s="68">
        <f t="shared" si="1"/>
        <v>0</v>
      </c>
    </row>
    <row r="59" spans="1:8" x14ac:dyDescent="0.25">
      <c r="A59" s="26" t="s">
        <v>107</v>
      </c>
      <c r="B59" s="26" t="s">
        <v>108</v>
      </c>
      <c r="C59" s="74">
        <v>3</v>
      </c>
      <c r="D59" s="28">
        <v>4500</v>
      </c>
      <c r="E59" s="28">
        <f t="shared" si="2"/>
        <v>13500</v>
      </c>
      <c r="F59" s="68"/>
      <c r="G59" s="68"/>
      <c r="H59" s="68">
        <f t="shared" si="1"/>
        <v>0</v>
      </c>
    </row>
    <row r="60" spans="1:8" x14ac:dyDescent="0.25">
      <c r="A60" s="26" t="s">
        <v>109</v>
      </c>
      <c r="B60" s="26" t="s">
        <v>354</v>
      </c>
      <c r="C60" s="74">
        <v>5</v>
      </c>
      <c r="D60" s="28">
        <v>3500</v>
      </c>
      <c r="E60" s="28">
        <f t="shared" si="2"/>
        <v>17500</v>
      </c>
      <c r="F60" s="68"/>
      <c r="G60" s="68"/>
      <c r="H60" s="68">
        <f t="shared" si="1"/>
        <v>0</v>
      </c>
    </row>
    <row r="61" spans="1:8" ht="18.75" x14ac:dyDescent="0.25">
      <c r="A61" s="26" t="s">
        <v>111</v>
      </c>
      <c r="B61" s="26" t="s">
        <v>112</v>
      </c>
      <c r="C61" s="74">
        <v>0</v>
      </c>
      <c r="D61" s="28">
        <v>0</v>
      </c>
      <c r="E61" s="28">
        <f t="shared" si="2"/>
        <v>0</v>
      </c>
      <c r="F61" s="68"/>
      <c r="G61" s="91"/>
      <c r="H61" s="68">
        <f t="shared" si="1"/>
        <v>0</v>
      </c>
    </row>
    <row r="62" spans="1:8" x14ac:dyDescent="0.25">
      <c r="A62" s="26" t="s">
        <v>113</v>
      </c>
      <c r="B62" s="26" t="s">
        <v>114</v>
      </c>
      <c r="C62" s="74">
        <v>10</v>
      </c>
      <c r="D62" s="28">
        <v>1500</v>
      </c>
      <c r="E62" s="28">
        <f t="shared" si="2"/>
        <v>15000</v>
      </c>
      <c r="F62" s="68"/>
      <c r="G62" s="68"/>
      <c r="H62" s="68">
        <f t="shared" si="1"/>
        <v>0</v>
      </c>
    </row>
    <row r="63" spans="1:8" x14ac:dyDescent="0.25">
      <c r="A63" s="26" t="s">
        <v>115</v>
      </c>
      <c r="B63" s="26" t="s">
        <v>116</v>
      </c>
      <c r="C63" s="74">
        <v>15</v>
      </c>
      <c r="D63" s="28">
        <v>800</v>
      </c>
      <c r="E63" s="28">
        <f t="shared" si="2"/>
        <v>12000</v>
      </c>
      <c r="F63" s="68"/>
      <c r="G63" s="68"/>
      <c r="H63" s="68">
        <f t="shared" si="1"/>
        <v>0</v>
      </c>
    </row>
    <row r="64" spans="1:8" x14ac:dyDescent="0.25">
      <c r="A64" s="26" t="s">
        <v>117</v>
      </c>
      <c r="B64" s="26" t="s">
        <v>118</v>
      </c>
      <c r="C64" s="74">
        <v>10</v>
      </c>
      <c r="D64" s="28">
        <v>1000</v>
      </c>
      <c r="E64" s="28">
        <f t="shared" si="2"/>
        <v>10000</v>
      </c>
      <c r="F64" s="68"/>
      <c r="G64" s="68"/>
      <c r="H64" s="68">
        <f t="shared" si="1"/>
        <v>0</v>
      </c>
    </row>
    <row r="65" spans="1:8" x14ac:dyDescent="0.25">
      <c r="A65" s="26" t="s">
        <v>119</v>
      </c>
      <c r="B65" s="26" t="s">
        <v>120</v>
      </c>
      <c r="C65" s="74">
        <v>3</v>
      </c>
      <c r="D65" s="28">
        <v>3000</v>
      </c>
      <c r="E65" s="28">
        <f t="shared" si="2"/>
        <v>9000</v>
      </c>
      <c r="F65" s="68"/>
      <c r="G65" s="68"/>
      <c r="H65" s="68">
        <f t="shared" si="1"/>
        <v>0</v>
      </c>
    </row>
    <row r="66" spans="1:8" x14ac:dyDescent="0.25">
      <c r="A66" s="26" t="s">
        <v>121</v>
      </c>
      <c r="B66" s="26" t="s">
        <v>122</v>
      </c>
      <c r="C66" s="74">
        <v>2</v>
      </c>
      <c r="D66" s="28">
        <v>2500</v>
      </c>
      <c r="E66" s="28">
        <f t="shared" si="2"/>
        <v>5000</v>
      </c>
      <c r="F66" s="68"/>
      <c r="G66" s="68"/>
      <c r="H66" s="68">
        <f t="shared" si="1"/>
        <v>0</v>
      </c>
    </row>
    <row r="67" spans="1:8" x14ac:dyDescent="0.25">
      <c r="A67" s="26" t="s">
        <v>123</v>
      </c>
      <c r="B67" s="26" t="s">
        <v>124</v>
      </c>
      <c r="C67" s="74">
        <v>15</v>
      </c>
      <c r="D67" s="28">
        <v>2000</v>
      </c>
      <c r="E67" s="28">
        <f t="shared" si="2"/>
        <v>30000</v>
      </c>
      <c r="F67" s="68"/>
      <c r="G67" s="68"/>
      <c r="H67" s="68">
        <f t="shared" si="1"/>
        <v>0</v>
      </c>
    </row>
    <row r="68" spans="1:8" x14ac:dyDescent="0.25">
      <c r="A68" s="26" t="s">
        <v>125</v>
      </c>
      <c r="B68" s="26" t="s">
        <v>126</v>
      </c>
      <c r="C68" s="74">
        <v>10</v>
      </c>
      <c r="D68" s="28">
        <v>1300</v>
      </c>
      <c r="E68" s="28">
        <f t="shared" si="2"/>
        <v>13000</v>
      </c>
      <c r="F68" s="68"/>
      <c r="G68" s="68"/>
      <c r="H68" s="68">
        <f t="shared" si="1"/>
        <v>0</v>
      </c>
    </row>
    <row r="69" spans="1:8" ht="31.5" x14ac:dyDescent="0.25">
      <c r="A69" s="26" t="s">
        <v>127</v>
      </c>
      <c r="B69" s="26" t="s">
        <v>128</v>
      </c>
      <c r="C69" s="74">
        <v>2</v>
      </c>
      <c r="D69" s="28">
        <v>1600</v>
      </c>
      <c r="E69" s="28">
        <f t="shared" si="2"/>
        <v>3200</v>
      </c>
      <c r="F69" s="68">
        <v>2</v>
      </c>
      <c r="G69" s="68">
        <v>2970</v>
      </c>
      <c r="H69" s="206">
        <f t="shared" si="1"/>
        <v>5940</v>
      </c>
    </row>
    <row r="70" spans="1:8" x14ac:dyDescent="0.25">
      <c r="A70" s="26" t="s">
        <v>129</v>
      </c>
      <c r="B70" s="26" t="s">
        <v>130</v>
      </c>
      <c r="C70" s="74">
        <v>10</v>
      </c>
      <c r="D70" s="28">
        <v>1600</v>
      </c>
      <c r="E70" s="28">
        <f t="shared" si="2"/>
        <v>16000</v>
      </c>
      <c r="F70" s="68">
        <v>7</v>
      </c>
      <c r="G70" s="68">
        <v>1250</v>
      </c>
      <c r="H70" s="206">
        <f t="shared" si="1"/>
        <v>8750</v>
      </c>
    </row>
    <row r="71" spans="1:8" x14ac:dyDescent="0.25">
      <c r="A71" s="26" t="s">
        <v>131</v>
      </c>
      <c r="B71" s="26" t="s">
        <v>132</v>
      </c>
      <c r="C71" s="74">
        <v>5</v>
      </c>
      <c r="D71" s="28">
        <v>1300</v>
      </c>
      <c r="E71" s="28">
        <f t="shared" si="2"/>
        <v>6500</v>
      </c>
      <c r="F71" s="68"/>
      <c r="G71" s="68"/>
      <c r="H71" s="68">
        <f t="shared" si="1"/>
        <v>0</v>
      </c>
    </row>
    <row r="72" spans="1:8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>
        <v>9</v>
      </c>
      <c r="G72" s="68">
        <v>450</v>
      </c>
      <c r="H72" s="206">
        <f t="shared" si="1"/>
        <v>4050</v>
      </c>
    </row>
    <row r="73" spans="1:8" x14ac:dyDescent="0.25">
      <c r="A73" s="26" t="s">
        <v>135</v>
      </c>
      <c r="B73" s="26" t="s">
        <v>136</v>
      </c>
      <c r="C73" s="74">
        <v>15</v>
      </c>
      <c r="D73" s="28">
        <v>1700</v>
      </c>
      <c r="E73" s="28">
        <f t="shared" si="2"/>
        <v>25500</v>
      </c>
      <c r="F73" s="68"/>
      <c r="G73" s="68"/>
      <c r="H73" s="68">
        <f t="shared" si="1"/>
        <v>0</v>
      </c>
    </row>
    <row r="74" spans="1:8" ht="47.25" x14ac:dyDescent="0.25">
      <c r="A74" s="26" t="s">
        <v>137</v>
      </c>
      <c r="B74" s="26" t="s">
        <v>138</v>
      </c>
      <c r="C74" s="74">
        <v>2</v>
      </c>
      <c r="D74" s="28">
        <v>3400</v>
      </c>
      <c r="E74" s="28">
        <f t="shared" si="2"/>
        <v>6800</v>
      </c>
      <c r="F74" s="68"/>
      <c r="G74" s="68"/>
      <c r="H74" s="68">
        <f t="shared" ref="H74:H137" si="3">F74*G74</f>
        <v>0</v>
      </c>
    </row>
    <row r="75" spans="1:8" x14ac:dyDescent="0.25">
      <c r="A75" s="26" t="s">
        <v>139</v>
      </c>
      <c r="B75" s="26" t="s">
        <v>81</v>
      </c>
      <c r="C75" s="74"/>
      <c r="D75" s="28"/>
      <c r="E75" s="28">
        <f t="shared" ref="E75:E138" si="4">C75*D75</f>
        <v>0</v>
      </c>
      <c r="F75" s="68"/>
      <c r="G75" s="68"/>
      <c r="H75" s="68">
        <f t="shared" si="3"/>
        <v>0</v>
      </c>
    </row>
    <row r="76" spans="1:8" x14ac:dyDescent="0.25">
      <c r="A76" s="48" t="s">
        <v>140</v>
      </c>
      <c r="B76" s="48" t="s">
        <v>141</v>
      </c>
      <c r="C76" s="78">
        <f>C77+C78+C79+C80+C81+C82</f>
        <v>31</v>
      </c>
      <c r="D76" s="37"/>
      <c r="E76" s="78">
        <f>E77+E78+E79+E80+E81+E82</f>
        <v>532000</v>
      </c>
      <c r="F76" s="68"/>
      <c r="G76" s="68"/>
      <c r="H76" s="68">
        <f t="shared" si="3"/>
        <v>0</v>
      </c>
    </row>
    <row r="77" spans="1:8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>
        <v>1</v>
      </c>
      <c r="G77" s="68">
        <v>64400</v>
      </c>
      <c r="H77" s="206">
        <f t="shared" si="3"/>
        <v>64400</v>
      </c>
    </row>
    <row r="78" spans="1:8" x14ac:dyDescent="0.25">
      <c r="A78" s="26" t="s">
        <v>144</v>
      </c>
      <c r="B78" s="26" t="s">
        <v>145</v>
      </c>
      <c r="C78" s="74">
        <v>5</v>
      </c>
      <c r="D78" s="28">
        <v>4500</v>
      </c>
      <c r="E78" s="28">
        <f t="shared" si="4"/>
        <v>22500</v>
      </c>
      <c r="F78" s="68"/>
      <c r="G78" s="68"/>
      <c r="H78" s="68">
        <f t="shared" si="3"/>
        <v>0</v>
      </c>
    </row>
    <row r="79" spans="1:8" x14ac:dyDescent="0.25">
      <c r="A79" s="26" t="s">
        <v>146</v>
      </c>
      <c r="B79" s="26" t="s">
        <v>147</v>
      </c>
      <c r="C79" s="74">
        <v>15</v>
      </c>
      <c r="D79" s="28">
        <v>22000</v>
      </c>
      <c r="E79" s="28">
        <f t="shared" si="4"/>
        <v>330000</v>
      </c>
      <c r="F79" s="68"/>
      <c r="G79" s="68"/>
      <c r="H79" s="68">
        <f t="shared" si="3"/>
        <v>0</v>
      </c>
    </row>
    <row r="80" spans="1:8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v>6</v>
      </c>
      <c r="G80" s="68">
        <v>20520</v>
      </c>
      <c r="H80" s="206">
        <f t="shared" si="3"/>
        <v>123120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68">
        <f t="shared" si="3"/>
        <v>0</v>
      </c>
    </row>
    <row r="82" spans="1:8" x14ac:dyDescent="0.25">
      <c r="A82" s="26" t="s">
        <v>152</v>
      </c>
      <c r="B82" s="26" t="s">
        <v>153</v>
      </c>
      <c r="C82" s="74">
        <v>5</v>
      </c>
      <c r="D82" s="28">
        <v>2500</v>
      </c>
      <c r="E82" s="28">
        <f t="shared" si="4"/>
        <v>12500</v>
      </c>
      <c r="F82" s="68"/>
      <c r="G82" s="68"/>
      <c r="H82" s="68">
        <f t="shared" si="3"/>
        <v>0</v>
      </c>
    </row>
    <row r="83" spans="1:8" ht="31.5" x14ac:dyDescent="0.25">
      <c r="A83" s="48" t="s">
        <v>154</v>
      </c>
      <c r="B83" s="48" t="s">
        <v>155</v>
      </c>
      <c r="C83" s="78">
        <f>C84+C85+C86+C87+C88</f>
        <v>21</v>
      </c>
      <c r="D83" s="37"/>
      <c r="E83" s="78">
        <f>E84+E85+E86+E87+E88</f>
        <v>111500</v>
      </c>
      <c r="F83" s="68"/>
      <c r="G83" s="68"/>
      <c r="H83" s="68">
        <f t="shared" si="3"/>
        <v>0</v>
      </c>
    </row>
    <row r="84" spans="1:8" x14ac:dyDescent="0.25">
      <c r="A84" s="26" t="s">
        <v>156</v>
      </c>
      <c r="B84" s="26" t="s">
        <v>157</v>
      </c>
      <c r="C84" s="74">
        <v>5</v>
      </c>
      <c r="D84" s="28">
        <v>6500</v>
      </c>
      <c r="E84" s="28">
        <f t="shared" si="4"/>
        <v>32500</v>
      </c>
      <c r="F84" s="68"/>
      <c r="G84" s="68"/>
      <c r="H84" s="68">
        <f t="shared" si="3"/>
        <v>0</v>
      </c>
    </row>
    <row r="85" spans="1:8" x14ac:dyDescent="0.25">
      <c r="A85" s="26" t="s">
        <v>158</v>
      </c>
      <c r="B85" s="26" t="s">
        <v>159</v>
      </c>
      <c r="C85" s="74"/>
      <c r="D85" s="28"/>
      <c r="E85" s="28">
        <f t="shared" si="4"/>
        <v>0</v>
      </c>
      <c r="F85" s="68">
        <v>1</v>
      </c>
      <c r="G85" s="68">
        <v>190000</v>
      </c>
      <c r="H85" s="65">
        <f t="shared" si="3"/>
        <v>190000</v>
      </c>
    </row>
    <row r="86" spans="1:8" x14ac:dyDescent="0.25">
      <c r="A86" s="26" t="s">
        <v>160</v>
      </c>
      <c r="B86" s="26" t="s">
        <v>161</v>
      </c>
      <c r="C86" s="74">
        <v>5</v>
      </c>
      <c r="D86" s="28">
        <v>3800</v>
      </c>
      <c r="E86" s="28">
        <f t="shared" si="4"/>
        <v>19000</v>
      </c>
      <c r="F86" s="68"/>
      <c r="G86" s="68"/>
      <c r="H86" s="68">
        <f t="shared" si="3"/>
        <v>0</v>
      </c>
    </row>
    <row r="87" spans="1:8" x14ac:dyDescent="0.25">
      <c r="A87" s="26" t="s">
        <v>162</v>
      </c>
      <c r="B87" s="26" t="s">
        <v>163</v>
      </c>
      <c r="C87" s="74">
        <v>1</v>
      </c>
      <c r="D87" s="28">
        <v>35000</v>
      </c>
      <c r="E87" s="28">
        <f t="shared" si="4"/>
        <v>35000</v>
      </c>
      <c r="F87" s="68"/>
      <c r="G87" s="68"/>
      <c r="H87" s="68">
        <f t="shared" si="3"/>
        <v>0</v>
      </c>
    </row>
    <row r="88" spans="1:8" x14ac:dyDescent="0.25">
      <c r="A88" s="26" t="s">
        <v>164</v>
      </c>
      <c r="B88" s="26" t="s">
        <v>165</v>
      </c>
      <c r="C88" s="74">
        <v>10</v>
      </c>
      <c r="D88" s="28">
        <v>2500</v>
      </c>
      <c r="E88" s="28">
        <f t="shared" si="4"/>
        <v>25000</v>
      </c>
      <c r="F88" s="68"/>
      <c r="G88" s="68"/>
      <c r="H88" s="68">
        <f t="shared" si="3"/>
        <v>0</v>
      </c>
    </row>
    <row r="89" spans="1:8" x14ac:dyDescent="0.25">
      <c r="A89" s="48" t="s">
        <v>166</v>
      </c>
      <c r="B89" s="48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68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68">
        <f t="shared" si="3"/>
        <v>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/>
      <c r="G91" s="68"/>
      <c r="H91" s="68">
        <f t="shared" si="3"/>
        <v>0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68">
        <f t="shared" si="3"/>
        <v>0</v>
      </c>
    </row>
    <row r="93" spans="1:8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68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>
        <v>1</v>
      </c>
      <c r="G94" s="68">
        <v>1500</v>
      </c>
      <c r="H94" s="65">
        <f t="shared" si="3"/>
        <v>1500</v>
      </c>
    </row>
    <row r="95" spans="1:8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68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68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68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68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>
        <v>50</v>
      </c>
      <c r="G99" s="68">
        <v>225.7</v>
      </c>
      <c r="H99" s="65">
        <f t="shared" si="3"/>
        <v>11285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68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68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68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68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68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68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68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68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68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/>
      <c r="G109" s="68"/>
      <c r="H109" s="68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68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68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68">
        <f t="shared" si="3"/>
        <v>0</v>
      </c>
    </row>
    <row r="113" spans="1:8" x14ac:dyDescent="0.25">
      <c r="A113" s="48" t="s">
        <v>214</v>
      </c>
      <c r="B113" s="48" t="s">
        <v>215</v>
      </c>
      <c r="C113" s="78">
        <f>C114+C115+C116+C117+C118+C119+C120+C121+C122+C123+C124+C125+C126+C127+C128+C129+C130+C131+C132+C133</f>
        <v>40</v>
      </c>
      <c r="D113" s="37"/>
      <c r="E113" s="78">
        <f>E114+E115+E116+E117+E118+E119+E120+E121+E122+E123+E124+E125+E126+E127+E128+E129+E130+E131+E132+E133</f>
        <v>27700</v>
      </c>
      <c r="F113" s="68"/>
      <c r="G113" s="68"/>
      <c r="H113" s="68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>
        <v>5</v>
      </c>
      <c r="D114" s="28">
        <v>1500</v>
      </c>
      <c r="E114" s="28">
        <f t="shared" si="4"/>
        <v>7500</v>
      </c>
      <c r="F114" s="68"/>
      <c r="G114" s="68"/>
      <c r="H114" s="68">
        <f t="shared" si="3"/>
        <v>0</v>
      </c>
    </row>
    <row r="115" spans="1:8" x14ac:dyDescent="0.25">
      <c r="A115" s="26" t="s">
        <v>218</v>
      </c>
      <c r="B115" s="26" t="s">
        <v>219</v>
      </c>
      <c r="C115" s="74">
        <v>2</v>
      </c>
      <c r="D115" s="28">
        <v>550</v>
      </c>
      <c r="E115" s="28">
        <f t="shared" si="4"/>
        <v>1100</v>
      </c>
      <c r="F115" s="68"/>
      <c r="G115" s="68"/>
      <c r="H115" s="68">
        <f t="shared" si="3"/>
        <v>0</v>
      </c>
    </row>
    <row r="116" spans="1:8" x14ac:dyDescent="0.25">
      <c r="A116" s="26" t="s">
        <v>220</v>
      </c>
      <c r="B116" s="26" t="s">
        <v>221</v>
      </c>
      <c r="C116" s="74">
        <v>5</v>
      </c>
      <c r="D116" s="28">
        <v>500</v>
      </c>
      <c r="E116" s="28">
        <f t="shared" si="4"/>
        <v>2500</v>
      </c>
      <c r="F116" s="68"/>
      <c r="G116" s="68"/>
      <c r="H116" s="68">
        <f t="shared" si="3"/>
        <v>0</v>
      </c>
    </row>
    <row r="117" spans="1:8" x14ac:dyDescent="0.25">
      <c r="A117" s="26" t="s">
        <v>222</v>
      </c>
      <c r="B117" s="26" t="s">
        <v>223</v>
      </c>
      <c r="C117" s="74">
        <v>5</v>
      </c>
      <c r="D117" s="28">
        <v>550</v>
      </c>
      <c r="E117" s="28">
        <f t="shared" si="4"/>
        <v>2750</v>
      </c>
      <c r="F117" s="68">
        <v>1</v>
      </c>
      <c r="G117" s="68">
        <v>6444</v>
      </c>
      <c r="H117" s="206">
        <f t="shared" si="3"/>
        <v>6444</v>
      </c>
    </row>
    <row r="118" spans="1:8" x14ac:dyDescent="0.25">
      <c r="A118" s="26" t="s">
        <v>224</v>
      </c>
      <c r="B118" s="26" t="s">
        <v>225</v>
      </c>
      <c r="C118" s="74">
        <v>1</v>
      </c>
      <c r="D118" s="28">
        <v>1000</v>
      </c>
      <c r="E118" s="28">
        <f t="shared" si="4"/>
        <v>1000</v>
      </c>
      <c r="F118" s="68"/>
      <c r="G118" s="68"/>
      <c r="H118" s="68">
        <f t="shared" si="3"/>
        <v>0</v>
      </c>
    </row>
    <row r="119" spans="1:8" x14ac:dyDescent="0.25">
      <c r="A119" s="26" t="s">
        <v>226</v>
      </c>
      <c r="B119" s="26" t="s">
        <v>227</v>
      </c>
      <c r="C119" s="74">
        <v>5</v>
      </c>
      <c r="D119" s="28">
        <v>1250</v>
      </c>
      <c r="E119" s="28">
        <f t="shared" si="4"/>
        <v>6250</v>
      </c>
      <c r="F119" s="68"/>
      <c r="G119" s="68"/>
      <c r="H119" s="68">
        <f t="shared" si="3"/>
        <v>0</v>
      </c>
    </row>
    <row r="120" spans="1:8" x14ac:dyDescent="0.25">
      <c r="A120" s="26" t="s">
        <v>228</v>
      </c>
      <c r="B120" s="26" t="s">
        <v>229</v>
      </c>
      <c r="C120" s="74">
        <v>2</v>
      </c>
      <c r="D120" s="28">
        <v>350</v>
      </c>
      <c r="E120" s="28">
        <f t="shared" si="4"/>
        <v>700</v>
      </c>
      <c r="F120" s="68">
        <v>1</v>
      </c>
      <c r="G120" s="68">
        <v>1930</v>
      </c>
      <c r="H120" s="206">
        <f t="shared" si="3"/>
        <v>1930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68">
        <f t="shared" si="3"/>
        <v>0</v>
      </c>
    </row>
    <row r="122" spans="1:8" x14ac:dyDescent="0.25">
      <c r="A122" s="26" t="s">
        <v>232</v>
      </c>
      <c r="B122" s="26" t="s">
        <v>233</v>
      </c>
      <c r="C122" s="74">
        <v>1</v>
      </c>
      <c r="D122" s="28">
        <v>550</v>
      </c>
      <c r="E122" s="28">
        <f t="shared" si="4"/>
        <v>550</v>
      </c>
      <c r="F122" s="68">
        <v>1</v>
      </c>
      <c r="G122" s="68">
        <v>7638</v>
      </c>
      <c r="H122" s="206">
        <f t="shared" si="3"/>
        <v>7638</v>
      </c>
    </row>
    <row r="123" spans="1:8" x14ac:dyDescent="0.25">
      <c r="A123" s="26" t="s">
        <v>234</v>
      </c>
      <c r="B123" s="26" t="s">
        <v>235</v>
      </c>
      <c r="C123" s="74">
        <v>1</v>
      </c>
      <c r="D123" s="28">
        <v>200</v>
      </c>
      <c r="E123" s="28">
        <f t="shared" si="4"/>
        <v>200</v>
      </c>
      <c r="F123" s="68"/>
      <c r="G123" s="68"/>
      <c r="H123" s="68">
        <f t="shared" si="3"/>
        <v>0</v>
      </c>
    </row>
    <row r="124" spans="1:8" x14ac:dyDescent="0.25">
      <c r="A124" s="26" t="s">
        <v>236</v>
      </c>
      <c r="B124" s="26" t="s">
        <v>237</v>
      </c>
      <c r="C124" s="74"/>
      <c r="D124" s="28"/>
      <c r="E124" s="28">
        <f t="shared" si="4"/>
        <v>0</v>
      </c>
      <c r="F124" s="68"/>
      <c r="G124" s="68"/>
      <c r="H124" s="68">
        <f t="shared" si="3"/>
        <v>0</v>
      </c>
    </row>
    <row r="125" spans="1:8" x14ac:dyDescent="0.25">
      <c r="A125" s="26" t="s">
        <v>238</v>
      </c>
      <c r="B125" s="26" t="s">
        <v>239</v>
      </c>
      <c r="C125" s="74">
        <v>1</v>
      </c>
      <c r="D125" s="28">
        <v>600</v>
      </c>
      <c r="E125" s="28">
        <f t="shared" si="4"/>
        <v>600</v>
      </c>
      <c r="F125" s="68">
        <v>1</v>
      </c>
      <c r="G125" s="68">
        <v>1800</v>
      </c>
      <c r="H125" s="206">
        <f t="shared" si="3"/>
        <v>1800</v>
      </c>
    </row>
    <row r="126" spans="1:8" x14ac:dyDescent="0.25">
      <c r="A126" s="26" t="s">
        <v>240</v>
      </c>
      <c r="B126" s="26" t="s">
        <v>241</v>
      </c>
      <c r="C126" s="74">
        <v>5</v>
      </c>
      <c r="D126" s="28">
        <v>120</v>
      </c>
      <c r="E126" s="28">
        <f t="shared" si="4"/>
        <v>600</v>
      </c>
      <c r="F126" s="68"/>
      <c r="G126" s="68"/>
      <c r="H126" s="68">
        <f t="shared" si="3"/>
        <v>0</v>
      </c>
    </row>
    <row r="127" spans="1:8" x14ac:dyDescent="0.25">
      <c r="A127" s="26" t="s">
        <v>242</v>
      </c>
      <c r="B127" s="26" t="s">
        <v>243</v>
      </c>
      <c r="C127" s="74">
        <v>0</v>
      </c>
      <c r="D127" s="28">
        <v>0</v>
      </c>
      <c r="E127" s="28">
        <f t="shared" si="4"/>
        <v>0</v>
      </c>
      <c r="F127" s="68"/>
      <c r="G127" s="68"/>
      <c r="H127" s="68">
        <f t="shared" si="3"/>
        <v>0</v>
      </c>
    </row>
    <row r="128" spans="1:8" x14ac:dyDescent="0.25">
      <c r="A128" s="26" t="s">
        <v>244</v>
      </c>
      <c r="B128" s="26" t="s">
        <v>245</v>
      </c>
      <c r="C128" s="74">
        <v>0</v>
      </c>
      <c r="D128" s="28">
        <v>0</v>
      </c>
      <c r="E128" s="28">
        <f t="shared" si="4"/>
        <v>0</v>
      </c>
      <c r="F128" s="68"/>
      <c r="G128" s="68"/>
      <c r="H128" s="68">
        <f t="shared" si="3"/>
        <v>0</v>
      </c>
    </row>
    <row r="129" spans="1:8" x14ac:dyDescent="0.25">
      <c r="A129" s="26" t="s">
        <v>246</v>
      </c>
      <c r="B129" s="26" t="s">
        <v>247</v>
      </c>
      <c r="C129" s="74">
        <v>5</v>
      </c>
      <c r="D129" s="28">
        <v>500</v>
      </c>
      <c r="E129" s="28">
        <f t="shared" si="4"/>
        <v>2500</v>
      </c>
      <c r="F129" s="68"/>
      <c r="G129" s="68"/>
      <c r="H129" s="68">
        <f t="shared" si="3"/>
        <v>0</v>
      </c>
    </row>
    <row r="130" spans="1:8" x14ac:dyDescent="0.25">
      <c r="A130" s="26" t="s">
        <v>248</v>
      </c>
      <c r="B130" s="26" t="s">
        <v>249</v>
      </c>
      <c r="C130" s="74">
        <v>0</v>
      </c>
      <c r="D130" s="28">
        <v>0</v>
      </c>
      <c r="E130" s="28">
        <f t="shared" si="4"/>
        <v>0</v>
      </c>
      <c r="F130" s="68"/>
      <c r="G130" s="68"/>
      <c r="H130" s="68">
        <f t="shared" si="3"/>
        <v>0</v>
      </c>
    </row>
    <row r="131" spans="1:8" x14ac:dyDescent="0.25">
      <c r="A131" s="26" t="s">
        <v>250</v>
      </c>
      <c r="B131" s="26" t="s">
        <v>251</v>
      </c>
      <c r="C131" s="74">
        <v>0</v>
      </c>
      <c r="D131" s="28">
        <v>0</v>
      </c>
      <c r="E131" s="28">
        <f t="shared" si="4"/>
        <v>0</v>
      </c>
      <c r="F131" s="68"/>
      <c r="G131" s="68"/>
      <c r="H131" s="68">
        <f t="shared" si="3"/>
        <v>0</v>
      </c>
    </row>
    <row r="132" spans="1:8" x14ac:dyDescent="0.25">
      <c r="A132" s="26" t="s">
        <v>252</v>
      </c>
      <c r="B132" s="26" t="s">
        <v>253</v>
      </c>
      <c r="C132" s="74">
        <v>1</v>
      </c>
      <c r="D132" s="28">
        <v>250</v>
      </c>
      <c r="E132" s="28">
        <f t="shared" si="4"/>
        <v>250</v>
      </c>
      <c r="F132" s="68"/>
      <c r="G132" s="68"/>
      <c r="H132" s="68">
        <f t="shared" si="3"/>
        <v>0</v>
      </c>
    </row>
    <row r="133" spans="1:8" x14ac:dyDescent="0.25">
      <c r="A133" s="26" t="s">
        <v>254</v>
      </c>
      <c r="B133" s="26" t="s">
        <v>81</v>
      </c>
      <c r="C133" s="74"/>
      <c r="D133" s="28"/>
      <c r="E133" s="28">
        <f t="shared" si="4"/>
        <v>0</v>
      </c>
      <c r="F133" s="68"/>
      <c r="G133" s="68"/>
      <c r="H133" s="68">
        <f t="shared" si="3"/>
        <v>0</v>
      </c>
    </row>
    <row r="134" spans="1:8" x14ac:dyDescent="0.25">
      <c r="A134" s="48" t="s">
        <v>255</v>
      </c>
      <c r="B134" s="48" t="s">
        <v>256</v>
      </c>
      <c r="C134" s="78">
        <f>C135+C136+C137+C138+C139+C140+C141+C142+C143+C144+C145+C146+C147+C148+C149+C150+C151</f>
        <v>58</v>
      </c>
      <c r="D134" s="37"/>
      <c r="E134" s="78">
        <f>E135+E136+E137+E138+E139+E140+E141+E142+E143+E144+E145+E146+E147+E148+E149+E150+E151</f>
        <v>263825</v>
      </c>
      <c r="F134" s="68"/>
      <c r="G134" s="68"/>
      <c r="H134" s="68">
        <f t="shared" si="3"/>
        <v>0</v>
      </c>
    </row>
    <row r="135" spans="1:8" x14ac:dyDescent="0.25">
      <c r="A135" s="26" t="s">
        <v>257</v>
      </c>
      <c r="B135" s="26" t="s">
        <v>258</v>
      </c>
      <c r="C135" s="74">
        <v>1</v>
      </c>
      <c r="D135" s="28">
        <v>1250</v>
      </c>
      <c r="E135" s="28">
        <f t="shared" si="4"/>
        <v>1250</v>
      </c>
      <c r="F135" s="68"/>
      <c r="G135" s="68"/>
      <c r="H135" s="68">
        <f t="shared" si="3"/>
        <v>0</v>
      </c>
    </row>
    <row r="136" spans="1:8" x14ac:dyDescent="0.25">
      <c r="A136" s="26" t="s">
        <v>259</v>
      </c>
      <c r="B136" s="26" t="s">
        <v>260</v>
      </c>
      <c r="C136" s="74">
        <v>10</v>
      </c>
      <c r="D136" s="28">
        <v>3500</v>
      </c>
      <c r="E136" s="28">
        <f t="shared" si="4"/>
        <v>35000</v>
      </c>
      <c r="F136" s="68">
        <v>2</v>
      </c>
      <c r="G136" s="68">
        <f>6850+6552+5105*3</f>
        <v>28717</v>
      </c>
      <c r="H136" s="206">
        <f>G136</f>
        <v>28717</v>
      </c>
    </row>
    <row r="137" spans="1:8" x14ac:dyDescent="0.25">
      <c r="A137" s="26" t="s">
        <v>261</v>
      </c>
      <c r="B137" s="26" t="s">
        <v>262</v>
      </c>
      <c r="C137" s="74">
        <v>5</v>
      </c>
      <c r="D137" s="28">
        <v>7900</v>
      </c>
      <c r="E137" s="28">
        <f t="shared" si="4"/>
        <v>39500</v>
      </c>
      <c r="F137" s="68"/>
      <c r="G137" s="68"/>
      <c r="H137" s="68">
        <f t="shared" si="3"/>
        <v>0</v>
      </c>
    </row>
    <row r="138" spans="1:8" ht="31.5" x14ac:dyDescent="0.25">
      <c r="A138" s="26" t="s">
        <v>263</v>
      </c>
      <c r="B138" s="26" t="s">
        <v>264</v>
      </c>
      <c r="C138" s="74">
        <v>1</v>
      </c>
      <c r="D138" s="28">
        <v>1250</v>
      </c>
      <c r="E138" s="28">
        <f t="shared" si="4"/>
        <v>1250</v>
      </c>
      <c r="F138" s="68">
        <v>6</v>
      </c>
      <c r="G138" s="68">
        <v>1155</v>
      </c>
      <c r="H138" s="206">
        <f t="shared" ref="H138:H188" si="5">F138*G138</f>
        <v>6930</v>
      </c>
    </row>
    <row r="139" spans="1:8" x14ac:dyDescent="0.25">
      <c r="A139" s="26" t="s">
        <v>265</v>
      </c>
      <c r="B139" s="26" t="s">
        <v>266</v>
      </c>
      <c r="C139" s="74">
        <v>5</v>
      </c>
      <c r="D139" s="28">
        <v>1200</v>
      </c>
      <c r="E139" s="28">
        <f t="shared" ref="E139:E175" si="6">C139*D139</f>
        <v>6000</v>
      </c>
      <c r="F139" s="68"/>
      <c r="G139" s="68"/>
      <c r="H139" s="68">
        <f t="shared" si="5"/>
        <v>0</v>
      </c>
    </row>
    <row r="140" spans="1:8" x14ac:dyDescent="0.25">
      <c r="A140" s="26" t="s">
        <v>267</v>
      </c>
      <c r="B140" s="26" t="s">
        <v>268</v>
      </c>
      <c r="C140" s="74">
        <v>2</v>
      </c>
      <c r="D140" s="28">
        <v>2800</v>
      </c>
      <c r="E140" s="28">
        <f t="shared" si="6"/>
        <v>5600</v>
      </c>
      <c r="F140" s="68"/>
      <c r="G140" s="68"/>
      <c r="H140" s="68">
        <f t="shared" si="5"/>
        <v>0</v>
      </c>
    </row>
    <row r="141" spans="1:8" x14ac:dyDescent="0.25">
      <c r="A141" s="26" t="s">
        <v>269</v>
      </c>
      <c r="B141" s="26" t="s">
        <v>270</v>
      </c>
      <c r="C141" s="74">
        <v>1</v>
      </c>
      <c r="D141" s="28">
        <v>550</v>
      </c>
      <c r="E141" s="28">
        <f t="shared" si="6"/>
        <v>550</v>
      </c>
      <c r="F141" s="68">
        <v>8</v>
      </c>
      <c r="G141" s="68">
        <f>2588*8+9980*2</f>
        <v>40664</v>
      </c>
      <c r="H141" s="206">
        <f>G141</f>
        <v>40664</v>
      </c>
    </row>
    <row r="142" spans="1:8" x14ac:dyDescent="0.25">
      <c r="A142" s="26" t="s">
        <v>271</v>
      </c>
      <c r="B142" s="26" t="s">
        <v>272</v>
      </c>
      <c r="C142" s="74">
        <v>1</v>
      </c>
      <c r="D142" s="28">
        <v>300</v>
      </c>
      <c r="E142" s="28">
        <f t="shared" si="6"/>
        <v>300</v>
      </c>
      <c r="F142" s="68"/>
      <c r="G142" s="68"/>
      <c r="H142" s="68">
        <f t="shared" si="5"/>
        <v>0</v>
      </c>
    </row>
    <row r="143" spans="1:8" x14ac:dyDescent="0.25">
      <c r="A143" s="26" t="s">
        <v>273</v>
      </c>
      <c r="B143" s="26" t="s">
        <v>274</v>
      </c>
      <c r="C143" s="74">
        <v>1</v>
      </c>
      <c r="D143" s="28">
        <v>300</v>
      </c>
      <c r="E143" s="28">
        <f t="shared" si="6"/>
        <v>300</v>
      </c>
      <c r="F143" s="68"/>
      <c r="G143" s="68"/>
      <c r="H143" s="68">
        <f t="shared" si="5"/>
        <v>0</v>
      </c>
    </row>
    <row r="144" spans="1:8" x14ac:dyDescent="0.25">
      <c r="A144" s="26" t="s">
        <v>275</v>
      </c>
      <c r="B144" s="26" t="s">
        <v>276</v>
      </c>
      <c r="C144" s="74">
        <v>1</v>
      </c>
      <c r="D144" s="28">
        <v>300</v>
      </c>
      <c r="E144" s="28">
        <f t="shared" si="6"/>
        <v>300</v>
      </c>
      <c r="F144" s="68">
        <v>1</v>
      </c>
      <c r="G144" s="68">
        <v>4321</v>
      </c>
      <c r="H144" s="206">
        <f t="shared" si="5"/>
        <v>4321</v>
      </c>
    </row>
    <row r="145" spans="1:8" x14ac:dyDescent="0.25">
      <c r="A145" s="26" t="s">
        <v>277</v>
      </c>
      <c r="B145" s="26" t="s">
        <v>278</v>
      </c>
      <c r="C145" s="74">
        <v>5</v>
      </c>
      <c r="D145" s="28">
        <v>1350</v>
      </c>
      <c r="E145" s="28">
        <f t="shared" si="6"/>
        <v>6750</v>
      </c>
      <c r="F145" s="68">
        <v>3</v>
      </c>
      <c r="G145" s="68">
        <f>2*5424+8000</f>
        <v>18848</v>
      </c>
      <c r="H145" s="206">
        <f>G145</f>
        <v>18848</v>
      </c>
    </row>
    <row r="146" spans="1:8" x14ac:dyDescent="0.25">
      <c r="A146" s="26" t="s">
        <v>279</v>
      </c>
      <c r="B146" s="26" t="s">
        <v>280</v>
      </c>
      <c r="C146" s="74">
        <v>10</v>
      </c>
      <c r="D146" s="28">
        <v>270</v>
      </c>
      <c r="E146" s="28">
        <f t="shared" si="6"/>
        <v>2700</v>
      </c>
      <c r="F146" s="68"/>
      <c r="G146" s="68"/>
      <c r="H146" s="68">
        <f t="shared" si="5"/>
        <v>0</v>
      </c>
    </row>
    <row r="147" spans="1:8" x14ac:dyDescent="0.25">
      <c r="A147" s="26" t="s">
        <v>281</v>
      </c>
      <c r="B147" s="26" t="s">
        <v>282</v>
      </c>
      <c r="C147" s="74">
        <v>5</v>
      </c>
      <c r="D147" s="28">
        <v>275</v>
      </c>
      <c r="E147" s="28">
        <f t="shared" si="6"/>
        <v>1375</v>
      </c>
      <c r="F147" s="68">
        <f>1+10</f>
        <v>11</v>
      </c>
      <c r="G147" s="68">
        <f>650+10*665</f>
        <v>7300</v>
      </c>
      <c r="H147" s="206">
        <f>G147</f>
        <v>7300</v>
      </c>
    </row>
    <row r="148" spans="1:8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/>
      <c r="G148" s="68"/>
      <c r="H148" s="68">
        <f t="shared" si="5"/>
        <v>0</v>
      </c>
    </row>
    <row r="149" spans="1:8" x14ac:dyDescent="0.25">
      <c r="A149" s="26" t="s">
        <v>285</v>
      </c>
      <c r="B149" s="26" t="s">
        <v>286</v>
      </c>
      <c r="C149" s="74">
        <v>1</v>
      </c>
      <c r="D149" s="28">
        <v>1200</v>
      </c>
      <c r="E149" s="28">
        <f t="shared" si="6"/>
        <v>1200</v>
      </c>
      <c r="F149" s="68"/>
      <c r="G149" s="68"/>
      <c r="H149" s="68">
        <f t="shared" si="5"/>
        <v>0</v>
      </c>
    </row>
    <row r="150" spans="1:8" ht="31.5" x14ac:dyDescent="0.25">
      <c r="A150" s="26" t="s">
        <v>287</v>
      </c>
      <c r="B150" s="26" t="s">
        <v>288</v>
      </c>
      <c r="C150" s="74">
        <v>5</v>
      </c>
      <c r="D150" s="28">
        <v>350</v>
      </c>
      <c r="E150" s="28">
        <f t="shared" si="6"/>
        <v>1750</v>
      </c>
      <c r="F150" s="68"/>
      <c r="G150" s="68"/>
      <c r="H150" s="68">
        <f t="shared" si="5"/>
        <v>0</v>
      </c>
    </row>
    <row r="151" spans="1:8" x14ac:dyDescent="0.25">
      <c r="A151" s="26" t="s">
        <v>289</v>
      </c>
      <c r="B151" s="26" t="s">
        <v>81</v>
      </c>
      <c r="C151" s="74"/>
      <c r="D151" s="28"/>
      <c r="E151" s="28">
        <f t="shared" si="6"/>
        <v>0</v>
      </c>
      <c r="F151" s="68"/>
      <c r="G151" s="68"/>
      <c r="H151" s="68">
        <f t="shared" si="5"/>
        <v>0</v>
      </c>
    </row>
    <row r="152" spans="1:8" ht="47.25" x14ac:dyDescent="0.25">
      <c r="A152" s="46" t="s">
        <v>290</v>
      </c>
      <c r="B152" s="46" t="s">
        <v>291</v>
      </c>
      <c r="C152" s="78">
        <f>C153+C154+C155+C156+C157+C158+C159+C160+C161+C162+C163+C164+C165+C166+C167+C168+C169+C170+C171+C172+C173+C174+C175</f>
        <v>638</v>
      </c>
      <c r="D152" s="37"/>
      <c r="E152" s="78">
        <f>E153+E154+E155+E156+E157+E158+E159+E160+E161+E162+E163+E164+E165+E166+E167+E168+E169+E170+E171+E172+E173+E174+E175</f>
        <v>3593500</v>
      </c>
      <c r="F152" s="68"/>
      <c r="G152" s="68"/>
      <c r="H152" s="68">
        <f t="shared" si="5"/>
        <v>0</v>
      </c>
    </row>
    <row r="153" spans="1:8" x14ac:dyDescent="0.25">
      <c r="A153" s="50" t="s">
        <v>292</v>
      </c>
      <c r="B153" s="50" t="s">
        <v>293</v>
      </c>
      <c r="C153" s="82"/>
      <c r="D153" s="49"/>
      <c r="E153" s="28">
        <f t="shared" si="6"/>
        <v>0</v>
      </c>
      <c r="F153" s="68"/>
      <c r="G153" s="68"/>
      <c r="H153" s="68">
        <f t="shared" si="5"/>
        <v>0</v>
      </c>
    </row>
    <row r="154" spans="1:8" x14ac:dyDescent="0.25">
      <c r="A154" s="26" t="s">
        <v>294</v>
      </c>
      <c r="B154" s="26" t="s">
        <v>295</v>
      </c>
      <c r="C154" s="74">
        <v>10</v>
      </c>
      <c r="D154" s="28">
        <v>3500</v>
      </c>
      <c r="E154" s="28">
        <f t="shared" si="6"/>
        <v>35000</v>
      </c>
      <c r="F154" s="68"/>
      <c r="G154" s="68"/>
      <c r="H154" s="68">
        <f t="shared" si="5"/>
        <v>0</v>
      </c>
    </row>
    <row r="155" spans="1:8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8"/>
      <c r="G155" s="68"/>
      <c r="H155" s="68">
        <f t="shared" si="5"/>
        <v>0</v>
      </c>
    </row>
    <row r="156" spans="1:8" ht="31.5" x14ac:dyDescent="0.25">
      <c r="A156" s="26" t="s">
        <v>298</v>
      </c>
      <c r="B156" s="26" t="s">
        <v>299</v>
      </c>
      <c r="C156" s="74">
        <v>500</v>
      </c>
      <c r="D156" s="28">
        <v>3500</v>
      </c>
      <c r="E156" s="28">
        <f t="shared" si="6"/>
        <v>1750000</v>
      </c>
      <c r="F156" s="68">
        <v>62</v>
      </c>
      <c r="G156" s="68">
        <v>2073</v>
      </c>
      <c r="H156" s="206">
        <f t="shared" si="5"/>
        <v>128526</v>
      </c>
    </row>
    <row r="157" spans="1:8" x14ac:dyDescent="0.25">
      <c r="A157" s="26" t="s">
        <v>300</v>
      </c>
      <c r="B157" s="26" t="s">
        <v>301</v>
      </c>
      <c r="C157" s="74">
        <v>2</v>
      </c>
      <c r="D157" s="28">
        <v>5500</v>
      </c>
      <c r="E157" s="28">
        <f t="shared" si="6"/>
        <v>11000</v>
      </c>
      <c r="F157" s="68"/>
      <c r="G157" s="68"/>
      <c r="H157" s="68">
        <f t="shared" si="5"/>
        <v>0</v>
      </c>
    </row>
    <row r="158" spans="1:8" x14ac:dyDescent="0.25">
      <c r="A158" s="50" t="s">
        <v>302</v>
      </c>
      <c r="B158" s="50" t="s">
        <v>303</v>
      </c>
      <c r="C158" s="82"/>
      <c r="D158" s="49"/>
      <c r="E158" s="28">
        <f t="shared" si="6"/>
        <v>0</v>
      </c>
      <c r="F158" s="68"/>
      <c r="G158" s="68"/>
      <c r="H158" s="68">
        <f t="shared" si="5"/>
        <v>0</v>
      </c>
    </row>
    <row r="159" spans="1:8" ht="31.5" x14ac:dyDescent="0.25">
      <c r="A159" s="26" t="s">
        <v>304</v>
      </c>
      <c r="B159" s="26" t="s">
        <v>305</v>
      </c>
      <c r="C159" s="74">
        <v>2</v>
      </c>
      <c r="D159" s="28">
        <v>6500</v>
      </c>
      <c r="E159" s="28">
        <f t="shared" si="6"/>
        <v>13000</v>
      </c>
      <c r="F159" s="68"/>
      <c r="G159" s="68"/>
      <c r="H159" s="68">
        <f t="shared" si="5"/>
        <v>0</v>
      </c>
    </row>
    <row r="160" spans="1:8" x14ac:dyDescent="0.25">
      <c r="A160" s="50" t="s">
        <v>306</v>
      </c>
      <c r="B160" s="50" t="s">
        <v>389</v>
      </c>
      <c r="C160" s="82"/>
      <c r="D160" s="49"/>
      <c r="E160" s="28">
        <f t="shared" si="6"/>
        <v>0</v>
      </c>
      <c r="F160" s="68"/>
      <c r="G160" s="68"/>
      <c r="H160" s="68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8">
        <v>2</v>
      </c>
      <c r="G161" s="68">
        <v>105828</v>
      </c>
      <c r="H161" s="206">
        <f t="shared" si="5"/>
        <v>211656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68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68">
        <f t="shared" si="5"/>
        <v>0</v>
      </c>
    </row>
    <row r="164" spans="1:8" x14ac:dyDescent="0.25">
      <c r="A164" s="26" t="s">
        <v>314</v>
      </c>
      <c r="B164" s="26" t="s">
        <v>315</v>
      </c>
      <c r="C164" s="74">
        <v>10</v>
      </c>
      <c r="D164" s="28">
        <v>650</v>
      </c>
      <c r="E164" s="28">
        <f t="shared" si="6"/>
        <v>6500</v>
      </c>
      <c r="F164" s="68"/>
      <c r="G164" s="68"/>
      <c r="H164" s="68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>
        <v>3</v>
      </c>
      <c r="D165" s="28">
        <v>61000</v>
      </c>
      <c r="E165" s="28">
        <f t="shared" si="6"/>
        <v>183000</v>
      </c>
      <c r="F165" s="68"/>
      <c r="G165" s="68"/>
      <c r="H165" s="68">
        <f t="shared" si="5"/>
        <v>0</v>
      </c>
    </row>
    <row r="166" spans="1:8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28">
        <f t="shared" si="6"/>
        <v>480000</v>
      </c>
      <c r="F166" s="68">
        <v>2</v>
      </c>
      <c r="G166" s="68">
        <v>144808</v>
      </c>
      <c r="H166" s="206">
        <f t="shared" si="5"/>
        <v>289616</v>
      </c>
    </row>
    <row r="167" spans="1:8" x14ac:dyDescent="0.25">
      <c r="A167" s="50" t="s">
        <v>318</v>
      </c>
      <c r="B167" s="50" t="s">
        <v>319</v>
      </c>
      <c r="C167" s="83"/>
      <c r="D167" s="49"/>
      <c r="E167" s="28">
        <f t="shared" si="6"/>
        <v>0</v>
      </c>
      <c r="F167" s="68"/>
      <c r="G167" s="68"/>
      <c r="H167" s="68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28"/>
      <c r="E168" s="28">
        <f t="shared" si="6"/>
        <v>0</v>
      </c>
      <c r="F168" s="68"/>
      <c r="G168" s="68"/>
      <c r="H168" s="68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28"/>
      <c r="E169" s="28">
        <f t="shared" si="6"/>
        <v>0</v>
      </c>
      <c r="F169" s="68"/>
      <c r="G169" s="68"/>
      <c r="H169" s="68">
        <f t="shared" si="5"/>
        <v>0</v>
      </c>
    </row>
    <row r="170" spans="1:8" x14ac:dyDescent="0.25">
      <c r="A170" s="26" t="s">
        <v>324</v>
      </c>
      <c r="B170" s="26" t="s">
        <v>390</v>
      </c>
      <c r="C170" s="74">
        <v>1</v>
      </c>
      <c r="D170" s="28">
        <v>6000</v>
      </c>
      <c r="E170" s="28">
        <f t="shared" si="6"/>
        <v>6000</v>
      </c>
      <c r="F170" s="68"/>
      <c r="G170" s="68"/>
      <c r="H170" s="68">
        <f t="shared" si="5"/>
        <v>0</v>
      </c>
    </row>
    <row r="171" spans="1:8" ht="31.5" x14ac:dyDescent="0.25">
      <c r="A171" s="93" t="s">
        <v>325</v>
      </c>
      <c r="B171" s="93" t="s">
        <v>326</v>
      </c>
      <c r="C171" s="94"/>
      <c r="D171" s="47"/>
      <c r="E171" s="28">
        <f t="shared" si="6"/>
        <v>0</v>
      </c>
      <c r="F171" s="68"/>
      <c r="G171" s="68"/>
      <c r="H171" s="68">
        <f t="shared" si="5"/>
        <v>0</v>
      </c>
    </row>
    <row r="172" spans="1:8" x14ac:dyDescent="0.25">
      <c r="A172" s="50" t="s">
        <v>327</v>
      </c>
      <c r="B172" s="50" t="s">
        <v>293</v>
      </c>
      <c r="C172" s="83"/>
      <c r="D172" s="51"/>
      <c r="E172" s="28">
        <f t="shared" si="6"/>
        <v>0</v>
      </c>
      <c r="F172" s="68"/>
      <c r="G172" s="68"/>
      <c r="H172" s="68">
        <f t="shared" si="5"/>
        <v>0</v>
      </c>
    </row>
    <row r="173" spans="1:8" x14ac:dyDescent="0.25">
      <c r="A173" s="26" t="s">
        <v>328</v>
      </c>
      <c r="B173" s="26" t="s">
        <v>295</v>
      </c>
      <c r="C173" s="74">
        <v>2</v>
      </c>
      <c r="D173" s="28">
        <v>3500</v>
      </c>
      <c r="E173" s="28">
        <f t="shared" si="6"/>
        <v>7000</v>
      </c>
      <c r="F173" s="68"/>
      <c r="G173" s="68"/>
      <c r="H173" s="68">
        <f t="shared" si="5"/>
        <v>0</v>
      </c>
    </row>
    <row r="174" spans="1:8" x14ac:dyDescent="0.25">
      <c r="A174" s="26" t="s">
        <v>329</v>
      </c>
      <c r="B174" s="26" t="s">
        <v>297</v>
      </c>
      <c r="C174" s="74">
        <v>2</v>
      </c>
      <c r="D174" s="28">
        <v>3500</v>
      </c>
      <c r="E174" s="28">
        <f t="shared" si="6"/>
        <v>7000</v>
      </c>
      <c r="F174" s="68"/>
      <c r="G174" s="68"/>
      <c r="H174" s="68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>
        <v>50</v>
      </c>
      <c r="D175" s="28">
        <v>3500</v>
      </c>
      <c r="E175" s="28">
        <f t="shared" si="6"/>
        <v>175000</v>
      </c>
      <c r="F175" s="68"/>
      <c r="G175" s="68"/>
      <c r="H175" s="68">
        <f t="shared" si="5"/>
        <v>0</v>
      </c>
    </row>
    <row r="176" spans="1:8" x14ac:dyDescent="0.25">
      <c r="A176" s="46" t="s">
        <v>331</v>
      </c>
      <c r="B176" s="46" t="s">
        <v>332</v>
      </c>
      <c r="C176" s="78">
        <f>C177+C178+C179+C180+C181+C182+C183+C184+C185+C186+C187+C188</f>
        <v>21</v>
      </c>
      <c r="D176" s="34"/>
      <c r="E176" s="78">
        <f>E177+E178+E179+E180+E181+E182+E183+E184+E185+E186+E187+E188</f>
        <v>66800</v>
      </c>
      <c r="F176" s="68"/>
      <c r="G176" s="68"/>
      <c r="H176" s="68">
        <f t="shared" si="5"/>
        <v>0</v>
      </c>
    </row>
    <row r="177" spans="1:10" x14ac:dyDescent="0.25">
      <c r="A177" s="50" t="s">
        <v>333</v>
      </c>
      <c r="B177" s="50" t="s">
        <v>334</v>
      </c>
      <c r="C177" s="83"/>
      <c r="D177" s="51"/>
      <c r="E177" s="51"/>
      <c r="F177" s="68"/>
      <c r="G177" s="68"/>
      <c r="H177" s="68">
        <f t="shared" si="5"/>
        <v>0</v>
      </c>
    </row>
    <row r="178" spans="1:10" x14ac:dyDescent="0.25">
      <c r="A178" s="26" t="s">
        <v>335</v>
      </c>
      <c r="B178" s="26" t="s">
        <v>336</v>
      </c>
      <c r="C178" s="74"/>
      <c r="D178" s="28"/>
      <c r="E178" s="28">
        <f t="shared" ref="E178:E188" si="7">C178*D178</f>
        <v>0</v>
      </c>
      <c r="F178" s="68"/>
      <c r="G178" s="68"/>
      <c r="H178" s="68">
        <f t="shared" si="5"/>
        <v>0</v>
      </c>
    </row>
    <row r="179" spans="1:10" x14ac:dyDescent="0.25">
      <c r="A179" s="26" t="s">
        <v>337</v>
      </c>
      <c r="B179" s="26" t="s">
        <v>338</v>
      </c>
      <c r="C179" s="74"/>
      <c r="D179" s="28"/>
      <c r="E179" s="28">
        <f t="shared" si="7"/>
        <v>0</v>
      </c>
      <c r="F179" s="68"/>
      <c r="G179" s="68"/>
      <c r="H179" s="68">
        <f t="shared" si="5"/>
        <v>0</v>
      </c>
    </row>
    <row r="180" spans="1:10" ht="31.5" x14ac:dyDescent="0.25">
      <c r="A180" s="26" t="s">
        <v>339</v>
      </c>
      <c r="B180" s="26" t="s">
        <v>396</v>
      </c>
      <c r="C180" s="74"/>
      <c r="D180" s="28"/>
      <c r="E180" s="28">
        <f t="shared" si="7"/>
        <v>0</v>
      </c>
      <c r="F180" s="68"/>
      <c r="G180" s="68"/>
      <c r="H180" s="68">
        <f t="shared" si="5"/>
        <v>0</v>
      </c>
    </row>
    <row r="181" spans="1:10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7"/>
        <v>65000</v>
      </c>
      <c r="F181" s="68"/>
      <c r="G181" s="68"/>
      <c r="H181" s="68">
        <f t="shared" si="5"/>
        <v>0</v>
      </c>
    </row>
    <row r="182" spans="1:10" x14ac:dyDescent="0.25">
      <c r="A182" s="26" t="s">
        <v>343</v>
      </c>
      <c r="B182" s="26" t="s">
        <v>344</v>
      </c>
      <c r="C182" s="74"/>
      <c r="D182" s="28"/>
      <c r="E182" s="28">
        <f t="shared" si="7"/>
        <v>0</v>
      </c>
      <c r="F182" s="68"/>
      <c r="G182" s="68"/>
      <c r="H182" s="68">
        <f t="shared" si="5"/>
        <v>0</v>
      </c>
    </row>
    <row r="183" spans="1:10" x14ac:dyDescent="0.25">
      <c r="A183" s="26" t="s">
        <v>345</v>
      </c>
      <c r="B183" s="26" t="s">
        <v>346</v>
      </c>
      <c r="C183" s="74"/>
      <c r="D183" s="28"/>
      <c r="E183" s="28">
        <f t="shared" si="7"/>
        <v>0</v>
      </c>
      <c r="F183" s="68"/>
      <c r="G183" s="68"/>
      <c r="H183" s="68">
        <f t="shared" si="5"/>
        <v>0</v>
      </c>
    </row>
    <row r="184" spans="1:10" x14ac:dyDescent="0.25">
      <c r="A184" s="26" t="s">
        <v>347</v>
      </c>
      <c r="B184" s="30" t="s">
        <v>397</v>
      </c>
      <c r="C184" s="74">
        <v>1</v>
      </c>
      <c r="D184" s="28">
        <v>1800</v>
      </c>
      <c r="E184" s="28">
        <f t="shared" si="7"/>
        <v>1800</v>
      </c>
      <c r="F184" s="68"/>
      <c r="G184" s="68"/>
      <c r="H184" s="68">
        <f t="shared" si="5"/>
        <v>0</v>
      </c>
    </row>
    <row r="185" spans="1:10" x14ac:dyDescent="0.25">
      <c r="A185" s="50" t="s">
        <v>348</v>
      </c>
      <c r="B185" s="50" t="s">
        <v>349</v>
      </c>
      <c r="C185" s="83"/>
      <c r="D185" s="51"/>
      <c r="E185" s="51"/>
      <c r="F185" s="68"/>
      <c r="G185" s="68"/>
      <c r="H185" s="68">
        <f t="shared" si="5"/>
        <v>0</v>
      </c>
    </row>
    <row r="186" spans="1:10" ht="31.5" x14ac:dyDescent="0.25">
      <c r="A186" s="26" t="s">
        <v>350</v>
      </c>
      <c r="B186" s="26" t="s">
        <v>351</v>
      </c>
      <c r="C186" s="74"/>
      <c r="D186" s="28"/>
      <c r="E186" s="28">
        <f t="shared" si="7"/>
        <v>0</v>
      </c>
      <c r="F186" s="68"/>
      <c r="G186" s="68"/>
      <c r="H186" s="68">
        <f t="shared" si="5"/>
        <v>0</v>
      </c>
    </row>
    <row r="187" spans="1:10" ht="75" x14ac:dyDescent="0.25">
      <c r="A187" s="26">
        <v>1660102002</v>
      </c>
      <c r="B187" s="31" t="s">
        <v>400</v>
      </c>
      <c r="C187" s="74"/>
      <c r="D187" s="28"/>
      <c r="E187" s="28">
        <f t="shared" si="7"/>
        <v>0</v>
      </c>
      <c r="F187" s="68"/>
      <c r="G187" s="91"/>
      <c r="H187" s="68">
        <f t="shared" si="5"/>
        <v>0</v>
      </c>
    </row>
    <row r="188" spans="1:10" ht="56.25" x14ac:dyDescent="0.25">
      <c r="A188" s="26">
        <v>1660102003</v>
      </c>
      <c r="B188" s="31" t="s">
        <v>399</v>
      </c>
      <c r="C188" s="74"/>
      <c r="D188" s="28"/>
      <c r="E188" s="28">
        <f t="shared" si="7"/>
        <v>0</v>
      </c>
      <c r="F188" s="68"/>
      <c r="G188" s="91"/>
      <c r="H188" s="68">
        <f t="shared" si="5"/>
        <v>0</v>
      </c>
    </row>
    <row r="189" spans="1:10" x14ac:dyDescent="0.25">
      <c r="A189" s="60"/>
      <c r="B189" s="60" t="s">
        <v>401</v>
      </c>
      <c r="C189" s="89">
        <f>C9+C19+C20+C52+C76+C83+C89+C113+C134+C152+C176</f>
        <v>1596</v>
      </c>
      <c r="D189" s="90"/>
      <c r="E189" s="89">
        <f>E9+E19+E20+E52+E76+E83+E89+E113+E134+E152+E176</f>
        <v>6632625</v>
      </c>
      <c r="F189" s="96">
        <f>SUM(F9:F188)+F190+F191+F192</f>
        <v>207</v>
      </c>
      <c r="G189" s="96"/>
      <c r="H189" s="96">
        <f>SUM(H9:H188)+H190+H191+H192</f>
        <v>1515039</v>
      </c>
      <c r="J189" s="208"/>
    </row>
    <row r="190" spans="1:10" x14ac:dyDescent="0.25">
      <c r="B190" s="3" t="s">
        <v>455</v>
      </c>
      <c r="F190" s="12">
        <v>2</v>
      </c>
      <c r="G190" s="12">
        <v>27640</v>
      </c>
      <c r="H190" s="12">
        <f>F190*G190</f>
        <v>55280</v>
      </c>
    </row>
    <row r="191" spans="1:10" x14ac:dyDescent="0.25">
      <c r="A191" s="332" t="s">
        <v>456</v>
      </c>
      <c r="B191" s="332"/>
      <c r="D191" s="7"/>
      <c r="F191" s="12">
        <v>1</v>
      </c>
      <c r="G191" s="12">
        <v>1500</v>
      </c>
      <c r="H191" s="12">
        <v>1500</v>
      </c>
    </row>
    <row r="192" spans="1:10" x14ac:dyDescent="0.25">
      <c r="B192" s="3" t="s">
        <v>477</v>
      </c>
      <c r="F192" s="12">
        <v>2</v>
      </c>
      <c r="G192" s="12">
        <v>7500</v>
      </c>
      <c r="H192" s="12">
        <f>F192*G192</f>
        <v>15000</v>
      </c>
      <c r="J192" s="4"/>
    </row>
    <row r="195" spans="1:12" x14ac:dyDescent="0.25">
      <c r="A195" s="25" t="s">
        <v>5558</v>
      </c>
      <c r="H195" s="25">
        <v>19909</v>
      </c>
      <c r="I195" s="25"/>
    </row>
    <row r="196" spans="1:12" ht="33.75" x14ac:dyDescent="0.25">
      <c r="A196" s="303" t="s">
        <v>7</v>
      </c>
      <c r="B196" s="303" t="s">
        <v>605</v>
      </c>
      <c r="C196" s="303" t="s">
        <v>606</v>
      </c>
      <c r="D196" s="303" t="s">
        <v>508</v>
      </c>
      <c r="E196" s="304" t="s">
        <v>607</v>
      </c>
      <c r="F196" s="304" t="s">
        <v>608</v>
      </c>
      <c r="G196" s="304" t="s">
        <v>609</v>
      </c>
      <c r="H196" s="304" t="s">
        <v>610</v>
      </c>
      <c r="I196" s="303" t="s">
        <v>599</v>
      </c>
      <c r="J196" s="305" t="s">
        <v>612</v>
      </c>
      <c r="K196" s="306">
        <v>3887000</v>
      </c>
      <c r="L196"/>
    </row>
    <row r="197" spans="1:12" ht="33.75" x14ac:dyDescent="0.25">
      <c r="A197" s="303" t="s">
        <v>568</v>
      </c>
      <c r="B197" s="303" t="s">
        <v>605</v>
      </c>
      <c r="C197" s="303" t="s">
        <v>606</v>
      </c>
      <c r="D197" s="303" t="s">
        <v>508</v>
      </c>
      <c r="E197" s="304" t="s">
        <v>613</v>
      </c>
      <c r="F197" s="304" t="s">
        <v>614</v>
      </c>
      <c r="G197" s="304" t="s">
        <v>609</v>
      </c>
      <c r="H197" s="304" t="s">
        <v>610</v>
      </c>
      <c r="I197" s="303" t="s">
        <v>599</v>
      </c>
      <c r="J197" s="305" t="s">
        <v>612</v>
      </c>
      <c r="K197" s="306">
        <v>1982945</v>
      </c>
      <c r="L197"/>
    </row>
    <row r="198" spans="1:12" ht="33.75" x14ac:dyDescent="0.25">
      <c r="A198" s="303" t="s">
        <v>569</v>
      </c>
      <c r="B198" s="303" t="s">
        <v>605</v>
      </c>
      <c r="C198" s="303" t="s">
        <v>606</v>
      </c>
      <c r="D198" s="303" t="s">
        <v>508</v>
      </c>
      <c r="E198" s="304" t="s">
        <v>615</v>
      </c>
      <c r="F198" s="304" t="s">
        <v>614</v>
      </c>
      <c r="G198" s="304" t="s">
        <v>609</v>
      </c>
      <c r="H198" s="304" t="s">
        <v>610</v>
      </c>
      <c r="I198" s="303" t="s">
        <v>599</v>
      </c>
      <c r="J198" s="305" t="s">
        <v>612</v>
      </c>
      <c r="K198" s="306">
        <v>1982945</v>
      </c>
      <c r="L198"/>
    </row>
    <row r="199" spans="1:12" ht="33.75" x14ac:dyDescent="0.25">
      <c r="A199" s="303" t="s">
        <v>570</v>
      </c>
      <c r="B199" s="303" t="s">
        <v>605</v>
      </c>
      <c r="C199" s="303" t="s">
        <v>606</v>
      </c>
      <c r="D199" s="303" t="s">
        <v>508</v>
      </c>
      <c r="E199" s="304" t="s">
        <v>616</v>
      </c>
      <c r="F199" s="304" t="s">
        <v>614</v>
      </c>
      <c r="G199" s="304" t="s">
        <v>609</v>
      </c>
      <c r="H199" s="304" t="s">
        <v>610</v>
      </c>
      <c r="I199" s="303" t="s">
        <v>599</v>
      </c>
      <c r="J199" s="305" t="s">
        <v>612</v>
      </c>
      <c r="K199" s="306">
        <v>1982945</v>
      </c>
      <c r="L199"/>
    </row>
    <row r="200" spans="1:12" ht="33.75" x14ac:dyDescent="0.25">
      <c r="A200" s="303" t="s">
        <v>571</v>
      </c>
      <c r="B200" s="303" t="s">
        <v>605</v>
      </c>
      <c r="C200" s="303" t="s">
        <v>606</v>
      </c>
      <c r="D200" s="303" t="s">
        <v>508</v>
      </c>
      <c r="E200" s="304" t="s">
        <v>617</v>
      </c>
      <c r="F200" s="304" t="s">
        <v>614</v>
      </c>
      <c r="G200" s="304" t="s">
        <v>609</v>
      </c>
      <c r="H200" s="304" t="s">
        <v>610</v>
      </c>
      <c r="I200" s="303" t="s">
        <v>599</v>
      </c>
      <c r="J200" s="305" t="s">
        <v>612</v>
      </c>
      <c r="K200" s="306">
        <v>1982945</v>
      </c>
      <c r="L200"/>
    </row>
    <row r="201" spans="1:12" ht="33.75" x14ac:dyDescent="0.25">
      <c r="A201" s="303" t="s">
        <v>572</v>
      </c>
      <c r="B201" s="303" t="s">
        <v>605</v>
      </c>
      <c r="C201" s="303" t="s">
        <v>606</v>
      </c>
      <c r="D201" s="303" t="s">
        <v>508</v>
      </c>
      <c r="E201" s="304" t="s">
        <v>618</v>
      </c>
      <c r="F201" s="304" t="s">
        <v>614</v>
      </c>
      <c r="G201" s="304" t="s">
        <v>609</v>
      </c>
      <c r="H201" s="304" t="s">
        <v>610</v>
      </c>
      <c r="I201" s="303" t="s">
        <v>599</v>
      </c>
      <c r="J201" s="305" t="s">
        <v>612</v>
      </c>
      <c r="K201" s="306">
        <v>1982945</v>
      </c>
      <c r="L201"/>
    </row>
    <row r="202" spans="1:12" ht="33.75" x14ac:dyDescent="0.25">
      <c r="A202" s="303" t="s">
        <v>573</v>
      </c>
      <c r="B202" s="303" t="s">
        <v>605</v>
      </c>
      <c r="C202" s="303" t="s">
        <v>606</v>
      </c>
      <c r="D202" s="303" t="s">
        <v>508</v>
      </c>
      <c r="E202" s="304" t="s">
        <v>619</v>
      </c>
      <c r="F202" s="304" t="s">
        <v>614</v>
      </c>
      <c r="G202" s="304" t="s">
        <v>609</v>
      </c>
      <c r="H202" s="304" t="s">
        <v>610</v>
      </c>
      <c r="I202" s="303" t="s">
        <v>599</v>
      </c>
      <c r="J202" s="305" t="s">
        <v>612</v>
      </c>
      <c r="K202" s="306">
        <v>1982945</v>
      </c>
      <c r="L202"/>
    </row>
    <row r="203" spans="1:12" ht="33.75" x14ac:dyDescent="0.25">
      <c r="A203" s="303" t="s">
        <v>574</v>
      </c>
      <c r="B203" s="303" t="s">
        <v>605</v>
      </c>
      <c r="C203" s="303" t="s">
        <v>606</v>
      </c>
      <c r="D203" s="303" t="s">
        <v>508</v>
      </c>
      <c r="E203" s="304" t="s">
        <v>620</v>
      </c>
      <c r="F203" s="304" t="s">
        <v>614</v>
      </c>
      <c r="G203" s="304" t="s">
        <v>609</v>
      </c>
      <c r="H203" s="304" t="s">
        <v>610</v>
      </c>
      <c r="I203" s="303" t="s">
        <v>599</v>
      </c>
      <c r="J203" s="305" t="s">
        <v>612</v>
      </c>
      <c r="K203" s="306">
        <v>1982945</v>
      </c>
      <c r="L203"/>
    </row>
    <row r="204" spans="1:12" ht="33.75" x14ac:dyDescent="0.25">
      <c r="A204" s="303" t="s">
        <v>575</v>
      </c>
      <c r="B204" s="303" t="s">
        <v>605</v>
      </c>
      <c r="C204" s="303" t="s">
        <v>606</v>
      </c>
      <c r="D204" s="303" t="s">
        <v>508</v>
      </c>
      <c r="E204" s="304" t="s">
        <v>621</v>
      </c>
      <c r="F204" s="304" t="s">
        <v>614</v>
      </c>
      <c r="G204" s="304" t="s">
        <v>609</v>
      </c>
      <c r="H204" s="304" t="s">
        <v>610</v>
      </c>
      <c r="I204" s="303" t="s">
        <v>599</v>
      </c>
      <c r="J204" s="305" t="s">
        <v>612</v>
      </c>
      <c r="K204" s="306">
        <v>1982945</v>
      </c>
      <c r="L204"/>
    </row>
    <row r="205" spans="1:12" ht="33.75" x14ac:dyDescent="0.25">
      <c r="A205" s="303" t="s">
        <v>578</v>
      </c>
      <c r="B205" s="303" t="s">
        <v>605</v>
      </c>
      <c r="C205" s="303" t="s">
        <v>606</v>
      </c>
      <c r="D205" s="303" t="s">
        <v>500</v>
      </c>
      <c r="E205" s="304" t="s">
        <v>857</v>
      </c>
      <c r="F205" s="304" t="s">
        <v>858</v>
      </c>
      <c r="G205" s="304" t="s">
        <v>609</v>
      </c>
      <c r="H205" s="304" t="s">
        <v>610</v>
      </c>
      <c r="I205" s="303" t="s">
        <v>599</v>
      </c>
      <c r="J205" s="305" t="s">
        <v>612</v>
      </c>
      <c r="K205" s="306">
        <v>2289995</v>
      </c>
      <c r="L205"/>
    </row>
    <row r="206" spans="1:12" ht="33.75" x14ac:dyDescent="0.25">
      <c r="A206" s="303" t="s">
        <v>579</v>
      </c>
      <c r="B206" s="303" t="s">
        <v>605</v>
      </c>
      <c r="C206" s="303" t="s">
        <v>606</v>
      </c>
      <c r="D206" s="303" t="s">
        <v>500</v>
      </c>
      <c r="E206" s="304" t="s">
        <v>860</v>
      </c>
      <c r="F206" s="304" t="s">
        <v>861</v>
      </c>
      <c r="G206" s="304" t="s">
        <v>609</v>
      </c>
      <c r="H206" s="304" t="s">
        <v>610</v>
      </c>
      <c r="I206" s="303" t="s">
        <v>599</v>
      </c>
      <c r="J206" s="305" t="s">
        <v>612</v>
      </c>
      <c r="K206" s="306">
        <v>1461995</v>
      </c>
      <c r="L206"/>
    </row>
    <row r="207" spans="1:12" ht="33.75" x14ac:dyDescent="0.25">
      <c r="A207" s="303" t="s">
        <v>580</v>
      </c>
      <c r="B207" s="303" t="s">
        <v>605</v>
      </c>
      <c r="C207" s="303" t="s">
        <v>606</v>
      </c>
      <c r="D207" s="303" t="s">
        <v>500</v>
      </c>
      <c r="E207" s="304" t="s">
        <v>863</v>
      </c>
      <c r="F207" s="304" t="s">
        <v>861</v>
      </c>
      <c r="G207" s="304" t="s">
        <v>609</v>
      </c>
      <c r="H207" s="304" t="s">
        <v>610</v>
      </c>
      <c r="I207" s="303" t="s">
        <v>599</v>
      </c>
      <c r="J207" s="305" t="s">
        <v>612</v>
      </c>
      <c r="K207" s="306">
        <v>1461995</v>
      </c>
      <c r="L207"/>
    </row>
    <row r="208" spans="1:12" ht="33.75" x14ac:dyDescent="0.25">
      <c r="A208" s="303" t="s">
        <v>581</v>
      </c>
      <c r="B208" s="303" t="s">
        <v>605</v>
      </c>
      <c r="C208" s="303" t="s">
        <v>606</v>
      </c>
      <c r="D208" s="303" t="s">
        <v>500</v>
      </c>
      <c r="E208" s="304" t="s">
        <v>865</v>
      </c>
      <c r="F208" s="304" t="s">
        <v>861</v>
      </c>
      <c r="G208" s="304" t="s">
        <v>609</v>
      </c>
      <c r="H208" s="304" t="s">
        <v>610</v>
      </c>
      <c r="I208" s="303" t="s">
        <v>599</v>
      </c>
      <c r="J208" s="305" t="s">
        <v>612</v>
      </c>
      <c r="K208" s="306">
        <v>1461995</v>
      </c>
      <c r="L208"/>
    </row>
    <row r="209" spans="1:12" ht="33.75" x14ac:dyDescent="0.25">
      <c r="A209" s="303" t="s">
        <v>582</v>
      </c>
      <c r="B209" s="303" t="s">
        <v>605</v>
      </c>
      <c r="C209" s="303" t="s">
        <v>606</v>
      </c>
      <c r="D209" s="303" t="s">
        <v>500</v>
      </c>
      <c r="E209" s="304" t="s">
        <v>867</v>
      </c>
      <c r="F209" s="304" t="s">
        <v>861</v>
      </c>
      <c r="G209" s="304" t="s">
        <v>609</v>
      </c>
      <c r="H209" s="304" t="s">
        <v>610</v>
      </c>
      <c r="I209" s="303" t="s">
        <v>599</v>
      </c>
      <c r="J209" s="305" t="s">
        <v>612</v>
      </c>
      <c r="K209" s="306">
        <v>1461995</v>
      </c>
      <c r="L209"/>
    </row>
    <row r="210" spans="1:12" ht="33.75" x14ac:dyDescent="0.25">
      <c r="A210" s="303" t="s">
        <v>583</v>
      </c>
      <c r="B210" s="303" t="s">
        <v>605</v>
      </c>
      <c r="C210" s="303" t="s">
        <v>606</v>
      </c>
      <c r="D210" s="303" t="s">
        <v>500</v>
      </c>
      <c r="E210" s="304" t="s">
        <v>869</v>
      </c>
      <c r="F210" s="304" t="s">
        <v>861</v>
      </c>
      <c r="G210" s="304" t="s">
        <v>609</v>
      </c>
      <c r="H210" s="304" t="s">
        <v>610</v>
      </c>
      <c r="I210" s="303" t="s">
        <v>599</v>
      </c>
      <c r="J210" s="305" t="s">
        <v>612</v>
      </c>
      <c r="K210" s="306">
        <v>1461995</v>
      </c>
      <c r="L210"/>
    </row>
    <row r="211" spans="1:12" ht="33.75" x14ac:dyDescent="0.25">
      <c r="A211" s="303" t="s">
        <v>584</v>
      </c>
      <c r="B211" s="303" t="s">
        <v>605</v>
      </c>
      <c r="C211" s="303" t="s">
        <v>606</v>
      </c>
      <c r="D211" s="303" t="s">
        <v>500</v>
      </c>
      <c r="E211" s="304" t="s">
        <v>871</v>
      </c>
      <c r="F211" s="304" t="s">
        <v>861</v>
      </c>
      <c r="G211" s="304" t="s">
        <v>609</v>
      </c>
      <c r="H211" s="304" t="s">
        <v>610</v>
      </c>
      <c r="I211" s="303" t="s">
        <v>599</v>
      </c>
      <c r="J211" s="305" t="s">
        <v>612</v>
      </c>
      <c r="K211" s="306">
        <v>1461995</v>
      </c>
      <c r="L211"/>
    </row>
    <row r="212" spans="1:12" ht="33.75" x14ac:dyDescent="0.25">
      <c r="A212" s="303" t="s">
        <v>585</v>
      </c>
      <c r="B212" s="303" t="s">
        <v>605</v>
      </c>
      <c r="C212" s="303" t="s">
        <v>606</v>
      </c>
      <c r="D212" s="303" t="s">
        <v>500</v>
      </c>
      <c r="E212" s="304" t="s">
        <v>873</v>
      </c>
      <c r="F212" s="304" t="s">
        <v>861</v>
      </c>
      <c r="G212" s="304" t="s">
        <v>609</v>
      </c>
      <c r="H212" s="304" t="s">
        <v>610</v>
      </c>
      <c r="I212" s="303" t="s">
        <v>599</v>
      </c>
      <c r="J212" s="305" t="s">
        <v>612</v>
      </c>
      <c r="K212" s="306">
        <v>1461995</v>
      </c>
      <c r="L212"/>
    </row>
    <row r="213" spans="1:12" ht="33.75" x14ac:dyDescent="0.25">
      <c r="A213" s="303" t="s">
        <v>586</v>
      </c>
      <c r="B213" s="303" t="s">
        <v>605</v>
      </c>
      <c r="C213" s="303" t="s">
        <v>606</v>
      </c>
      <c r="D213" s="303" t="s">
        <v>500</v>
      </c>
      <c r="E213" s="304" t="s">
        <v>875</v>
      </c>
      <c r="F213" s="304" t="s">
        <v>861</v>
      </c>
      <c r="G213" s="304" t="s">
        <v>609</v>
      </c>
      <c r="H213" s="304" t="s">
        <v>610</v>
      </c>
      <c r="I213" s="303" t="s">
        <v>599</v>
      </c>
      <c r="J213" s="305" t="s">
        <v>612</v>
      </c>
      <c r="K213" s="306">
        <v>1461995</v>
      </c>
      <c r="L213"/>
    </row>
    <row r="214" spans="1:12" ht="33.75" x14ac:dyDescent="0.25">
      <c r="A214" s="303" t="s">
        <v>587</v>
      </c>
      <c r="B214" s="303" t="s">
        <v>605</v>
      </c>
      <c r="C214" s="303" t="s">
        <v>606</v>
      </c>
      <c r="D214" s="303" t="s">
        <v>500</v>
      </c>
      <c r="E214" s="304" t="s">
        <v>877</v>
      </c>
      <c r="F214" s="304" t="s">
        <v>861</v>
      </c>
      <c r="G214" s="304" t="s">
        <v>609</v>
      </c>
      <c r="H214" s="304" t="s">
        <v>610</v>
      </c>
      <c r="I214" s="303" t="s">
        <v>599</v>
      </c>
      <c r="J214" s="305" t="s">
        <v>612</v>
      </c>
      <c r="K214" s="306">
        <v>1461995</v>
      </c>
      <c r="L214"/>
    </row>
    <row r="215" spans="1:12" ht="33.75" x14ac:dyDescent="0.25">
      <c r="A215" s="303" t="s">
        <v>588</v>
      </c>
      <c r="B215" s="303" t="s">
        <v>605</v>
      </c>
      <c r="C215" s="303" t="s">
        <v>606</v>
      </c>
      <c r="D215" s="303" t="s">
        <v>500</v>
      </c>
      <c r="E215" s="304" t="s">
        <v>879</v>
      </c>
      <c r="F215" s="304" t="s">
        <v>861</v>
      </c>
      <c r="G215" s="304" t="s">
        <v>609</v>
      </c>
      <c r="H215" s="304" t="s">
        <v>610</v>
      </c>
      <c r="I215" s="303" t="s">
        <v>599</v>
      </c>
      <c r="J215" s="305" t="s">
        <v>612</v>
      </c>
      <c r="K215" s="306">
        <v>1461995</v>
      </c>
      <c r="L215"/>
    </row>
    <row r="216" spans="1:12" ht="33.75" x14ac:dyDescent="0.25">
      <c r="A216" s="303" t="s">
        <v>589</v>
      </c>
      <c r="B216" s="303" t="s">
        <v>605</v>
      </c>
      <c r="C216" s="303" t="s">
        <v>606</v>
      </c>
      <c r="D216" s="303" t="s">
        <v>500</v>
      </c>
      <c r="E216" s="304" t="s">
        <v>881</v>
      </c>
      <c r="F216" s="304" t="s">
        <v>861</v>
      </c>
      <c r="G216" s="304" t="s">
        <v>609</v>
      </c>
      <c r="H216" s="304" t="s">
        <v>610</v>
      </c>
      <c r="I216" s="303" t="s">
        <v>599</v>
      </c>
      <c r="J216" s="305" t="s">
        <v>612</v>
      </c>
      <c r="K216" s="306">
        <v>1461995</v>
      </c>
      <c r="L216"/>
    </row>
    <row r="217" spans="1:12" ht="33.75" x14ac:dyDescent="0.25">
      <c r="A217" s="303" t="s">
        <v>590</v>
      </c>
      <c r="B217" s="303" t="s">
        <v>605</v>
      </c>
      <c r="C217" s="303" t="s">
        <v>606</v>
      </c>
      <c r="D217" s="303" t="s">
        <v>500</v>
      </c>
      <c r="E217" s="304" t="s">
        <v>883</v>
      </c>
      <c r="F217" s="304" t="s">
        <v>861</v>
      </c>
      <c r="G217" s="304" t="s">
        <v>609</v>
      </c>
      <c r="H217" s="304" t="s">
        <v>610</v>
      </c>
      <c r="I217" s="303" t="s">
        <v>599</v>
      </c>
      <c r="J217" s="305" t="s">
        <v>612</v>
      </c>
      <c r="K217" s="306">
        <v>1461995</v>
      </c>
      <c r="L217"/>
    </row>
    <row r="218" spans="1:12" ht="33.75" x14ac:dyDescent="0.25">
      <c r="A218" s="303" t="s">
        <v>591</v>
      </c>
      <c r="B218" s="303" t="s">
        <v>605</v>
      </c>
      <c r="C218" s="303" t="s">
        <v>606</v>
      </c>
      <c r="D218" s="303" t="s">
        <v>500</v>
      </c>
      <c r="E218" s="304" t="s">
        <v>885</v>
      </c>
      <c r="F218" s="304" t="s">
        <v>861</v>
      </c>
      <c r="G218" s="304" t="s">
        <v>609</v>
      </c>
      <c r="H218" s="304" t="s">
        <v>610</v>
      </c>
      <c r="I218" s="303" t="s">
        <v>599</v>
      </c>
      <c r="J218" s="305" t="s">
        <v>612</v>
      </c>
      <c r="K218" s="306">
        <v>1461995</v>
      </c>
      <c r="L218"/>
    </row>
    <row r="219" spans="1:12" ht="33.75" x14ac:dyDescent="0.25">
      <c r="A219" s="303" t="s">
        <v>592</v>
      </c>
      <c r="B219" s="303" t="s">
        <v>605</v>
      </c>
      <c r="C219" s="303" t="s">
        <v>606</v>
      </c>
      <c r="D219" s="303" t="s">
        <v>500</v>
      </c>
      <c r="E219" s="304" t="s">
        <v>887</v>
      </c>
      <c r="F219" s="304" t="s">
        <v>861</v>
      </c>
      <c r="G219" s="304" t="s">
        <v>609</v>
      </c>
      <c r="H219" s="304" t="s">
        <v>610</v>
      </c>
      <c r="I219" s="303" t="s">
        <v>599</v>
      </c>
      <c r="J219" s="305" t="s">
        <v>612</v>
      </c>
      <c r="K219" s="306">
        <v>1461995</v>
      </c>
      <c r="L219"/>
    </row>
    <row r="220" spans="1:12" ht="33.75" x14ac:dyDescent="0.25">
      <c r="A220" s="303" t="s">
        <v>593</v>
      </c>
      <c r="B220" s="303" t="s">
        <v>605</v>
      </c>
      <c r="C220" s="303" t="s">
        <v>606</v>
      </c>
      <c r="D220" s="303" t="s">
        <v>500</v>
      </c>
      <c r="E220" s="304" t="s">
        <v>889</v>
      </c>
      <c r="F220" s="304" t="s">
        <v>861</v>
      </c>
      <c r="G220" s="304" t="s">
        <v>609</v>
      </c>
      <c r="H220" s="304" t="s">
        <v>610</v>
      </c>
      <c r="I220" s="303" t="s">
        <v>599</v>
      </c>
      <c r="J220" s="305" t="s">
        <v>612</v>
      </c>
      <c r="K220" s="306">
        <v>1461995</v>
      </c>
      <c r="L220"/>
    </row>
    <row r="221" spans="1:12" ht="33.75" x14ac:dyDescent="0.25">
      <c r="A221" s="303" t="s">
        <v>594</v>
      </c>
      <c r="B221" s="303" t="s">
        <v>605</v>
      </c>
      <c r="C221" s="303" t="s">
        <v>606</v>
      </c>
      <c r="D221" s="303" t="s">
        <v>500</v>
      </c>
      <c r="E221" s="304" t="s">
        <v>891</v>
      </c>
      <c r="F221" s="304" t="s">
        <v>861</v>
      </c>
      <c r="G221" s="304" t="s">
        <v>609</v>
      </c>
      <c r="H221" s="304" t="s">
        <v>610</v>
      </c>
      <c r="I221" s="303" t="s">
        <v>599</v>
      </c>
      <c r="J221" s="305" t="s">
        <v>612</v>
      </c>
      <c r="K221" s="306">
        <v>1461995</v>
      </c>
      <c r="L221"/>
    </row>
    <row r="222" spans="1:12" ht="33.75" x14ac:dyDescent="0.25">
      <c r="A222" s="303" t="s">
        <v>595</v>
      </c>
      <c r="B222" s="303" t="s">
        <v>605</v>
      </c>
      <c r="C222" s="303" t="s">
        <v>606</v>
      </c>
      <c r="D222" s="303" t="s">
        <v>500</v>
      </c>
      <c r="E222" s="304" t="s">
        <v>893</v>
      </c>
      <c r="F222" s="304" t="s">
        <v>861</v>
      </c>
      <c r="G222" s="304" t="s">
        <v>609</v>
      </c>
      <c r="H222" s="304" t="s">
        <v>610</v>
      </c>
      <c r="I222" s="303" t="s">
        <v>599</v>
      </c>
      <c r="J222" s="305" t="s">
        <v>612</v>
      </c>
      <c r="K222" s="306">
        <v>1461995</v>
      </c>
      <c r="L222"/>
    </row>
    <row r="223" spans="1:12" ht="33.75" x14ac:dyDescent="0.25">
      <c r="A223" s="303" t="s">
        <v>596</v>
      </c>
      <c r="B223" s="303" t="s">
        <v>605</v>
      </c>
      <c r="C223" s="303" t="s">
        <v>606</v>
      </c>
      <c r="D223" s="303" t="s">
        <v>500</v>
      </c>
      <c r="E223" s="304" t="s">
        <v>895</v>
      </c>
      <c r="F223" s="304" t="s">
        <v>861</v>
      </c>
      <c r="G223" s="304" t="s">
        <v>609</v>
      </c>
      <c r="H223" s="304" t="s">
        <v>610</v>
      </c>
      <c r="I223" s="303" t="s">
        <v>599</v>
      </c>
      <c r="J223" s="305" t="s">
        <v>612</v>
      </c>
      <c r="K223" s="306">
        <v>1461995</v>
      </c>
      <c r="L223"/>
    </row>
    <row r="224" spans="1:12" ht="33.75" x14ac:dyDescent="0.25">
      <c r="A224" s="303" t="s">
        <v>662</v>
      </c>
      <c r="B224" s="303" t="s">
        <v>605</v>
      </c>
      <c r="C224" s="303" t="s">
        <v>606</v>
      </c>
      <c r="D224" s="303" t="s">
        <v>500</v>
      </c>
      <c r="E224" s="304" t="s">
        <v>897</v>
      </c>
      <c r="F224" s="304" t="s">
        <v>861</v>
      </c>
      <c r="G224" s="304" t="s">
        <v>609</v>
      </c>
      <c r="H224" s="304" t="s">
        <v>610</v>
      </c>
      <c r="I224" s="303" t="s">
        <v>599</v>
      </c>
      <c r="J224" s="305" t="s">
        <v>612</v>
      </c>
      <c r="K224" s="306">
        <v>1461995</v>
      </c>
      <c r="L224"/>
    </row>
    <row r="225" spans="1:12" ht="33.75" x14ac:dyDescent="0.25">
      <c r="A225" s="303" t="s">
        <v>664</v>
      </c>
      <c r="B225" s="303" t="s">
        <v>605</v>
      </c>
      <c r="C225" s="303" t="s">
        <v>606</v>
      </c>
      <c r="D225" s="303" t="s">
        <v>500</v>
      </c>
      <c r="E225" s="304" t="s">
        <v>899</v>
      </c>
      <c r="F225" s="304" t="s">
        <v>861</v>
      </c>
      <c r="G225" s="304" t="s">
        <v>609</v>
      </c>
      <c r="H225" s="304" t="s">
        <v>610</v>
      </c>
      <c r="I225" s="303" t="s">
        <v>599</v>
      </c>
      <c r="J225" s="305" t="s">
        <v>612</v>
      </c>
      <c r="K225" s="306">
        <v>1461995</v>
      </c>
      <c r="L225"/>
    </row>
    <row r="226" spans="1:12" ht="33.75" x14ac:dyDescent="0.25">
      <c r="A226" s="303" t="s">
        <v>666</v>
      </c>
      <c r="B226" s="303" t="s">
        <v>605</v>
      </c>
      <c r="C226" s="303" t="s">
        <v>606</v>
      </c>
      <c r="D226" s="303" t="s">
        <v>500</v>
      </c>
      <c r="E226" s="304" t="s">
        <v>901</v>
      </c>
      <c r="F226" s="304" t="s">
        <v>861</v>
      </c>
      <c r="G226" s="304" t="s">
        <v>609</v>
      </c>
      <c r="H226" s="304" t="s">
        <v>610</v>
      </c>
      <c r="I226" s="303" t="s">
        <v>599</v>
      </c>
      <c r="J226" s="305" t="s">
        <v>612</v>
      </c>
      <c r="K226" s="306">
        <v>1461995</v>
      </c>
      <c r="L226"/>
    </row>
    <row r="227" spans="1:12" ht="33.75" x14ac:dyDescent="0.25">
      <c r="A227" s="303" t="s">
        <v>668</v>
      </c>
      <c r="B227" s="303" t="s">
        <v>605</v>
      </c>
      <c r="C227" s="303" t="s">
        <v>606</v>
      </c>
      <c r="D227" s="303" t="s">
        <v>500</v>
      </c>
      <c r="E227" s="304" t="s">
        <v>903</v>
      </c>
      <c r="F227" s="304" t="s">
        <v>861</v>
      </c>
      <c r="G227" s="304" t="s">
        <v>609</v>
      </c>
      <c r="H227" s="304" t="s">
        <v>610</v>
      </c>
      <c r="I227" s="303" t="s">
        <v>599</v>
      </c>
      <c r="J227" s="305" t="s">
        <v>612</v>
      </c>
      <c r="K227" s="306">
        <v>1461995</v>
      </c>
      <c r="L227"/>
    </row>
    <row r="228" spans="1:12" ht="33.75" x14ac:dyDescent="0.25">
      <c r="A228" s="303" t="s">
        <v>670</v>
      </c>
      <c r="B228" s="303" t="s">
        <v>605</v>
      </c>
      <c r="C228" s="303" t="s">
        <v>606</v>
      </c>
      <c r="D228" s="303" t="s">
        <v>500</v>
      </c>
      <c r="E228" s="304" t="s">
        <v>905</v>
      </c>
      <c r="F228" s="304" t="s">
        <v>861</v>
      </c>
      <c r="G228" s="304" t="s">
        <v>609</v>
      </c>
      <c r="H228" s="304" t="s">
        <v>610</v>
      </c>
      <c r="I228" s="303" t="s">
        <v>599</v>
      </c>
      <c r="J228" s="305" t="s">
        <v>612</v>
      </c>
      <c r="K228" s="306">
        <v>1461995</v>
      </c>
      <c r="L228"/>
    </row>
    <row r="229" spans="1:12" ht="33.75" x14ac:dyDescent="0.25">
      <c r="A229" s="303" t="s">
        <v>680</v>
      </c>
      <c r="B229" s="303" t="s">
        <v>605</v>
      </c>
      <c r="C229" s="303" t="s">
        <v>606</v>
      </c>
      <c r="D229" s="303" t="s">
        <v>504</v>
      </c>
      <c r="E229" s="304" t="s">
        <v>986</v>
      </c>
      <c r="F229" s="304" t="s">
        <v>987</v>
      </c>
      <c r="G229" s="304" t="s">
        <v>609</v>
      </c>
      <c r="H229" s="304" t="s">
        <v>610</v>
      </c>
      <c r="I229" s="303" t="s">
        <v>599</v>
      </c>
      <c r="J229" s="305" t="s">
        <v>612</v>
      </c>
      <c r="K229" s="306">
        <v>3776945</v>
      </c>
      <c r="L229"/>
    </row>
    <row r="230" spans="1:12" ht="33.75" x14ac:dyDescent="0.25">
      <c r="A230" s="303" t="s">
        <v>682</v>
      </c>
      <c r="B230" s="303" t="s">
        <v>605</v>
      </c>
      <c r="C230" s="303" t="s">
        <v>606</v>
      </c>
      <c r="D230" s="303" t="s">
        <v>504</v>
      </c>
      <c r="E230" s="304" t="s">
        <v>989</v>
      </c>
      <c r="F230" s="304" t="s">
        <v>987</v>
      </c>
      <c r="G230" s="304" t="s">
        <v>609</v>
      </c>
      <c r="H230" s="304" t="s">
        <v>610</v>
      </c>
      <c r="I230" s="303" t="s">
        <v>599</v>
      </c>
      <c r="J230" s="305" t="s">
        <v>612</v>
      </c>
      <c r="K230" s="306">
        <v>3776945</v>
      </c>
      <c r="L230"/>
    </row>
    <row r="231" spans="1:12" ht="33.75" x14ac:dyDescent="0.25">
      <c r="A231" s="303" t="s">
        <v>684</v>
      </c>
      <c r="B231" s="303" t="s">
        <v>605</v>
      </c>
      <c r="C231" s="303" t="s">
        <v>606</v>
      </c>
      <c r="D231" s="303" t="s">
        <v>504</v>
      </c>
      <c r="E231" s="304" t="s">
        <v>991</v>
      </c>
      <c r="F231" s="304" t="s">
        <v>987</v>
      </c>
      <c r="G231" s="304" t="s">
        <v>609</v>
      </c>
      <c r="H231" s="304" t="s">
        <v>610</v>
      </c>
      <c r="I231" s="303" t="s">
        <v>599</v>
      </c>
      <c r="J231" s="305" t="s">
        <v>612</v>
      </c>
      <c r="K231" s="306">
        <v>3776945</v>
      </c>
      <c r="L231"/>
    </row>
    <row r="232" spans="1:12" ht="33.75" x14ac:dyDescent="0.25">
      <c r="A232" s="303" t="s">
        <v>714</v>
      </c>
      <c r="B232" s="303" t="s">
        <v>605</v>
      </c>
      <c r="C232" s="303" t="s">
        <v>606</v>
      </c>
      <c r="D232" s="303" t="s">
        <v>515</v>
      </c>
      <c r="E232" s="304" t="s">
        <v>1114</v>
      </c>
      <c r="F232" s="304" t="s">
        <v>1115</v>
      </c>
      <c r="G232" s="304" t="s">
        <v>609</v>
      </c>
      <c r="H232" s="304" t="s">
        <v>610</v>
      </c>
      <c r="I232" s="303" t="s">
        <v>599</v>
      </c>
      <c r="J232" s="305" t="s">
        <v>612</v>
      </c>
      <c r="K232" s="306">
        <v>1955920</v>
      </c>
      <c r="L232"/>
    </row>
    <row r="233" spans="1:12" ht="33.75" x14ac:dyDescent="0.25">
      <c r="A233" s="303" t="s">
        <v>716</v>
      </c>
      <c r="B233" s="303" t="s">
        <v>605</v>
      </c>
      <c r="C233" s="303" t="s">
        <v>606</v>
      </c>
      <c r="D233" s="303" t="s">
        <v>515</v>
      </c>
      <c r="E233" s="304" t="s">
        <v>1117</v>
      </c>
      <c r="F233" s="304" t="s">
        <v>1115</v>
      </c>
      <c r="G233" s="304" t="s">
        <v>609</v>
      </c>
      <c r="H233" s="304" t="s">
        <v>610</v>
      </c>
      <c r="I233" s="303" t="s">
        <v>599</v>
      </c>
      <c r="J233" s="305" t="s">
        <v>612</v>
      </c>
      <c r="K233" s="306">
        <v>1955920</v>
      </c>
      <c r="L233"/>
    </row>
    <row r="234" spans="1:12" ht="33.75" x14ac:dyDescent="0.25">
      <c r="A234" s="303" t="s">
        <v>718</v>
      </c>
      <c r="B234" s="303" t="s">
        <v>605</v>
      </c>
      <c r="C234" s="303" t="s">
        <v>606</v>
      </c>
      <c r="D234" s="303" t="s">
        <v>515</v>
      </c>
      <c r="E234" s="304" t="s">
        <v>1119</v>
      </c>
      <c r="F234" s="304" t="s">
        <v>1115</v>
      </c>
      <c r="G234" s="304" t="s">
        <v>609</v>
      </c>
      <c r="H234" s="304" t="s">
        <v>610</v>
      </c>
      <c r="I234" s="303" t="s">
        <v>599</v>
      </c>
      <c r="J234" s="305" t="s">
        <v>612</v>
      </c>
      <c r="K234" s="306">
        <v>1955920</v>
      </c>
      <c r="L234"/>
    </row>
    <row r="235" spans="1:12" ht="33.75" x14ac:dyDescent="0.25">
      <c r="A235" s="303" t="s">
        <v>720</v>
      </c>
      <c r="B235" s="303" t="s">
        <v>605</v>
      </c>
      <c r="C235" s="303" t="s">
        <v>606</v>
      </c>
      <c r="D235" s="303" t="s">
        <v>515</v>
      </c>
      <c r="E235" s="304" t="s">
        <v>1121</v>
      </c>
      <c r="F235" s="304" t="s">
        <v>1115</v>
      </c>
      <c r="G235" s="304" t="s">
        <v>609</v>
      </c>
      <c r="H235" s="304" t="s">
        <v>610</v>
      </c>
      <c r="I235" s="303" t="s">
        <v>599</v>
      </c>
      <c r="J235" s="305" t="s">
        <v>612</v>
      </c>
      <c r="K235" s="306">
        <v>1955920</v>
      </c>
      <c r="L235"/>
    </row>
    <row r="236" spans="1:12" ht="33.75" x14ac:dyDescent="0.25">
      <c r="A236" s="303" t="s">
        <v>722</v>
      </c>
      <c r="B236" s="303" t="s">
        <v>605</v>
      </c>
      <c r="C236" s="303" t="s">
        <v>606</v>
      </c>
      <c r="D236" s="303" t="s">
        <v>515</v>
      </c>
      <c r="E236" s="304" t="s">
        <v>1123</v>
      </c>
      <c r="F236" s="304" t="s">
        <v>1115</v>
      </c>
      <c r="G236" s="304" t="s">
        <v>609</v>
      </c>
      <c r="H236" s="304" t="s">
        <v>610</v>
      </c>
      <c r="I236" s="303" t="s">
        <v>599</v>
      </c>
      <c r="J236" s="305" t="s">
        <v>612</v>
      </c>
      <c r="K236" s="306">
        <v>1955920</v>
      </c>
      <c r="L236"/>
    </row>
    <row r="237" spans="1:12" ht="33.75" x14ac:dyDescent="0.25">
      <c r="A237" s="303" t="s">
        <v>724</v>
      </c>
      <c r="B237" s="303" t="s">
        <v>605</v>
      </c>
      <c r="C237" s="303" t="s">
        <v>606</v>
      </c>
      <c r="D237" s="303" t="s">
        <v>515</v>
      </c>
      <c r="E237" s="304" t="s">
        <v>1125</v>
      </c>
      <c r="F237" s="304" t="s">
        <v>1115</v>
      </c>
      <c r="G237" s="304" t="s">
        <v>609</v>
      </c>
      <c r="H237" s="304" t="s">
        <v>610</v>
      </c>
      <c r="I237" s="303" t="s">
        <v>599</v>
      </c>
      <c r="J237" s="305" t="s">
        <v>612</v>
      </c>
      <c r="K237" s="306">
        <v>1955920</v>
      </c>
      <c r="L237"/>
    </row>
    <row r="238" spans="1:12" ht="33.75" x14ac:dyDescent="0.25">
      <c r="A238" s="303" t="s">
        <v>726</v>
      </c>
      <c r="B238" s="303" t="s">
        <v>605</v>
      </c>
      <c r="C238" s="303" t="s">
        <v>606</v>
      </c>
      <c r="D238" s="303" t="s">
        <v>515</v>
      </c>
      <c r="E238" s="304" t="s">
        <v>1127</v>
      </c>
      <c r="F238" s="304" t="s">
        <v>1115</v>
      </c>
      <c r="G238" s="304" t="s">
        <v>609</v>
      </c>
      <c r="H238" s="304" t="s">
        <v>610</v>
      </c>
      <c r="I238" s="303" t="s">
        <v>599</v>
      </c>
      <c r="J238" s="305" t="s">
        <v>612</v>
      </c>
      <c r="K238" s="306">
        <v>1955920</v>
      </c>
      <c r="L238"/>
    </row>
    <row r="239" spans="1:12" ht="33.75" x14ac:dyDescent="0.25">
      <c r="A239" s="303" t="s">
        <v>728</v>
      </c>
      <c r="B239" s="303" t="s">
        <v>605</v>
      </c>
      <c r="C239" s="303" t="s">
        <v>606</v>
      </c>
      <c r="D239" s="303" t="s">
        <v>515</v>
      </c>
      <c r="E239" s="304" t="s">
        <v>1129</v>
      </c>
      <c r="F239" s="304" t="s">
        <v>1115</v>
      </c>
      <c r="G239" s="304" t="s">
        <v>609</v>
      </c>
      <c r="H239" s="304" t="s">
        <v>610</v>
      </c>
      <c r="I239" s="303" t="s">
        <v>599</v>
      </c>
      <c r="J239" s="305" t="s">
        <v>612</v>
      </c>
      <c r="K239" s="306">
        <v>1955920</v>
      </c>
      <c r="L239"/>
    </row>
    <row r="240" spans="1:12" ht="33.75" x14ac:dyDescent="0.25">
      <c r="A240" s="303" t="s">
        <v>730</v>
      </c>
      <c r="B240" s="303" t="s">
        <v>605</v>
      </c>
      <c r="C240" s="303" t="s">
        <v>606</v>
      </c>
      <c r="D240" s="303" t="s">
        <v>515</v>
      </c>
      <c r="E240" s="304" t="s">
        <v>1131</v>
      </c>
      <c r="F240" s="304" t="s">
        <v>1115</v>
      </c>
      <c r="G240" s="304" t="s">
        <v>609</v>
      </c>
      <c r="H240" s="304" t="s">
        <v>610</v>
      </c>
      <c r="I240" s="303" t="s">
        <v>599</v>
      </c>
      <c r="J240" s="305" t="s">
        <v>612</v>
      </c>
      <c r="K240" s="306">
        <v>1955920</v>
      </c>
      <c r="L240"/>
    </row>
    <row r="241" spans="1:12" ht="33.75" x14ac:dyDescent="0.25">
      <c r="A241" s="303" t="s">
        <v>732</v>
      </c>
      <c r="B241" s="303" t="s">
        <v>605</v>
      </c>
      <c r="C241" s="303" t="s">
        <v>606</v>
      </c>
      <c r="D241" s="303" t="s">
        <v>515</v>
      </c>
      <c r="E241" s="304" t="s">
        <v>1133</v>
      </c>
      <c r="F241" s="304" t="s">
        <v>1115</v>
      </c>
      <c r="G241" s="304" t="s">
        <v>609</v>
      </c>
      <c r="H241" s="304" t="s">
        <v>610</v>
      </c>
      <c r="I241" s="303" t="s">
        <v>599</v>
      </c>
      <c r="J241" s="305" t="s">
        <v>612</v>
      </c>
      <c r="K241" s="306">
        <v>1955920</v>
      </c>
      <c r="L241"/>
    </row>
    <row r="242" spans="1:12" ht="33.75" x14ac:dyDescent="0.25">
      <c r="A242" s="303" t="s">
        <v>734</v>
      </c>
      <c r="B242" s="303" t="s">
        <v>605</v>
      </c>
      <c r="C242" s="303" t="s">
        <v>606</v>
      </c>
      <c r="D242" s="303" t="s">
        <v>515</v>
      </c>
      <c r="E242" s="304" t="s">
        <v>1135</v>
      </c>
      <c r="F242" s="304" t="s">
        <v>1115</v>
      </c>
      <c r="G242" s="304" t="s">
        <v>609</v>
      </c>
      <c r="H242" s="304" t="s">
        <v>610</v>
      </c>
      <c r="I242" s="303" t="s">
        <v>599</v>
      </c>
      <c r="J242" s="305" t="s">
        <v>612</v>
      </c>
      <c r="K242" s="306">
        <v>1955920</v>
      </c>
      <c r="L242"/>
    </row>
    <row r="243" spans="1:12" ht="33.75" x14ac:dyDescent="0.25">
      <c r="A243" s="303" t="s">
        <v>736</v>
      </c>
      <c r="B243" s="303" t="s">
        <v>605</v>
      </c>
      <c r="C243" s="303" t="s">
        <v>606</v>
      </c>
      <c r="D243" s="303" t="s">
        <v>515</v>
      </c>
      <c r="E243" s="304" t="s">
        <v>1137</v>
      </c>
      <c r="F243" s="304" t="s">
        <v>1115</v>
      </c>
      <c r="G243" s="304" t="s">
        <v>609</v>
      </c>
      <c r="H243" s="304" t="s">
        <v>610</v>
      </c>
      <c r="I243" s="303" t="s">
        <v>599</v>
      </c>
      <c r="J243" s="305" t="s">
        <v>612</v>
      </c>
      <c r="K243" s="306">
        <v>1955920</v>
      </c>
      <c r="L243"/>
    </row>
    <row r="244" spans="1:12" ht="33.75" x14ac:dyDescent="0.25">
      <c r="A244" s="303" t="s">
        <v>738</v>
      </c>
      <c r="B244" s="303" t="s">
        <v>605</v>
      </c>
      <c r="C244" s="303" t="s">
        <v>606</v>
      </c>
      <c r="D244" s="303" t="s">
        <v>515</v>
      </c>
      <c r="E244" s="304" t="s">
        <v>1139</v>
      </c>
      <c r="F244" s="304" t="s">
        <v>1115</v>
      </c>
      <c r="G244" s="304" t="s">
        <v>609</v>
      </c>
      <c r="H244" s="304" t="s">
        <v>610</v>
      </c>
      <c r="I244" s="303" t="s">
        <v>599</v>
      </c>
      <c r="J244" s="305" t="s">
        <v>612</v>
      </c>
      <c r="K244" s="306">
        <v>1955920</v>
      </c>
      <c r="L244"/>
    </row>
    <row r="245" spans="1:12" ht="33.75" x14ac:dyDescent="0.25">
      <c r="A245" s="303" t="s">
        <v>740</v>
      </c>
      <c r="B245" s="303" t="s">
        <v>605</v>
      </c>
      <c r="C245" s="303" t="s">
        <v>606</v>
      </c>
      <c r="D245" s="303" t="s">
        <v>515</v>
      </c>
      <c r="E245" s="304" t="s">
        <v>1141</v>
      </c>
      <c r="F245" s="304" t="s">
        <v>1115</v>
      </c>
      <c r="G245" s="304" t="s">
        <v>609</v>
      </c>
      <c r="H245" s="304" t="s">
        <v>610</v>
      </c>
      <c r="I245" s="303" t="s">
        <v>599</v>
      </c>
      <c r="J245" s="305" t="s">
        <v>612</v>
      </c>
      <c r="K245" s="306">
        <v>1955920</v>
      </c>
      <c r="L245"/>
    </row>
    <row r="246" spans="1:12" ht="33.75" x14ac:dyDescent="0.25">
      <c r="A246" s="303" t="s">
        <v>742</v>
      </c>
      <c r="B246" s="303" t="s">
        <v>605</v>
      </c>
      <c r="C246" s="303" t="s">
        <v>606</v>
      </c>
      <c r="D246" s="303" t="s">
        <v>515</v>
      </c>
      <c r="E246" s="304" t="s">
        <v>1143</v>
      </c>
      <c r="F246" s="304" t="s">
        <v>1115</v>
      </c>
      <c r="G246" s="304" t="s">
        <v>609</v>
      </c>
      <c r="H246" s="304" t="s">
        <v>610</v>
      </c>
      <c r="I246" s="303" t="s">
        <v>599</v>
      </c>
      <c r="J246" s="305" t="s">
        <v>612</v>
      </c>
      <c r="K246" s="306">
        <v>1955920</v>
      </c>
      <c r="L246"/>
    </row>
    <row r="247" spans="1:12" ht="33.75" x14ac:dyDescent="0.25">
      <c r="A247" s="303" t="s">
        <v>744</v>
      </c>
      <c r="B247" s="303" t="s">
        <v>605</v>
      </c>
      <c r="C247" s="303" t="s">
        <v>606</v>
      </c>
      <c r="D247" s="303" t="s">
        <v>515</v>
      </c>
      <c r="E247" s="304" t="s">
        <v>1145</v>
      </c>
      <c r="F247" s="304" t="s">
        <v>1115</v>
      </c>
      <c r="G247" s="304" t="s">
        <v>609</v>
      </c>
      <c r="H247" s="304" t="s">
        <v>610</v>
      </c>
      <c r="I247" s="303" t="s">
        <v>599</v>
      </c>
      <c r="J247" s="305" t="s">
        <v>612</v>
      </c>
      <c r="K247" s="306">
        <v>1955920</v>
      </c>
      <c r="L247"/>
    </row>
    <row r="248" spans="1:12" ht="33.75" x14ac:dyDescent="0.25">
      <c r="A248" s="303" t="s">
        <v>746</v>
      </c>
      <c r="B248" s="303" t="s">
        <v>605</v>
      </c>
      <c r="C248" s="303" t="s">
        <v>606</v>
      </c>
      <c r="D248" s="303" t="s">
        <v>515</v>
      </c>
      <c r="E248" s="304" t="s">
        <v>1147</v>
      </c>
      <c r="F248" s="304" t="s">
        <v>1115</v>
      </c>
      <c r="G248" s="304" t="s">
        <v>609</v>
      </c>
      <c r="H248" s="304" t="s">
        <v>610</v>
      </c>
      <c r="I248" s="303" t="s">
        <v>599</v>
      </c>
      <c r="J248" s="305" t="s">
        <v>612</v>
      </c>
      <c r="K248" s="306">
        <v>1955920</v>
      </c>
      <c r="L248"/>
    </row>
    <row r="249" spans="1:12" ht="33.75" x14ac:dyDescent="0.25">
      <c r="A249" s="303" t="s">
        <v>748</v>
      </c>
      <c r="B249" s="303" t="s">
        <v>605</v>
      </c>
      <c r="C249" s="303" t="s">
        <v>606</v>
      </c>
      <c r="D249" s="303" t="s">
        <v>515</v>
      </c>
      <c r="E249" s="304" t="s">
        <v>1149</v>
      </c>
      <c r="F249" s="304" t="s">
        <v>1115</v>
      </c>
      <c r="G249" s="304" t="s">
        <v>609</v>
      </c>
      <c r="H249" s="304" t="s">
        <v>610</v>
      </c>
      <c r="I249" s="303" t="s">
        <v>599</v>
      </c>
      <c r="J249" s="305" t="s">
        <v>612</v>
      </c>
      <c r="K249" s="306">
        <v>1955920</v>
      </c>
      <c r="L249"/>
    </row>
    <row r="250" spans="1:12" ht="33.75" x14ac:dyDescent="0.25">
      <c r="A250" s="303" t="s">
        <v>750</v>
      </c>
      <c r="B250" s="303" t="s">
        <v>605</v>
      </c>
      <c r="C250" s="303" t="s">
        <v>606</v>
      </c>
      <c r="D250" s="303" t="s">
        <v>515</v>
      </c>
      <c r="E250" s="304" t="s">
        <v>1151</v>
      </c>
      <c r="F250" s="304" t="s">
        <v>1115</v>
      </c>
      <c r="G250" s="304" t="s">
        <v>609</v>
      </c>
      <c r="H250" s="304" t="s">
        <v>610</v>
      </c>
      <c r="I250" s="303" t="s">
        <v>599</v>
      </c>
      <c r="J250" s="305" t="s">
        <v>612</v>
      </c>
      <c r="K250" s="306">
        <v>1955920</v>
      </c>
      <c r="L250"/>
    </row>
    <row r="251" spans="1:12" ht="33.75" x14ac:dyDescent="0.25">
      <c r="A251" s="303" t="s">
        <v>752</v>
      </c>
      <c r="B251" s="303" t="s">
        <v>605</v>
      </c>
      <c r="C251" s="303" t="s">
        <v>606</v>
      </c>
      <c r="D251" s="303" t="s">
        <v>515</v>
      </c>
      <c r="E251" s="304" t="s">
        <v>1153</v>
      </c>
      <c r="F251" s="304" t="s">
        <v>1115</v>
      </c>
      <c r="G251" s="304" t="s">
        <v>609</v>
      </c>
      <c r="H251" s="304" t="s">
        <v>610</v>
      </c>
      <c r="I251" s="303" t="s">
        <v>599</v>
      </c>
      <c r="J251" s="305" t="s">
        <v>612</v>
      </c>
      <c r="K251" s="306">
        <v>1955920</v>
      </c>
      <c r="L251"/>
    </row>
    <row r="252" spans="1:12" ht="33.75" x14ac:dyDescent="0.25">
      <c r="A252" s="303" t="s">
        <v>754</v>
      </c>
      <c r="B252" s="303" t="s">
        <v>605</v>
      </c>
      <c r="C252" s="303" t="s">
        <v>606</v>
      </c>
      <c r="D252" s="303" t="s">
        <v>515</v>
      </c>
      <c r="E252" s="304" t="s">
        <v>1155</v>
      </c>
      <c r="F252" s="304" t="s">
        <v>1115</v>
      </c>
      <c r="G252" s="304" t="s">
        <v>609</v>
      </c>
      <c r="H252" s="304" t="s">
        <v>610</v>
      </c>
      <c r="I252" s="303" t="s">
        <v>599</v>
      </c>
      <c r="J252" s="305" t="s">
        <v>612</v>
      </c>
      <c r="K252" s="306">
        <v>1955920</v>
      </c>
      <c r="L252"/>
    </row>
    <row r="253" spans="1:12" ht="33.75" x14ac:dyDescent="0.25">
      <c r="A253" s="303" t="s">
        <v>756</v>
      </c>
      <c r="B253" s="303" t="s">
        <v>605</v>
      </c>
      <c r="C253" s="303" t="s">
        <v>606</v>
      </c>
      <c r="D253" s="303" t="s">
        <v>515</v>
      </c>
      <c r="E253" s="304" t="s">
        <v>1157</v>
      </c>
      <c r="F253" s="304" t="s">
        <v>1115</v>
      </c>
      <c r="G253" s="304" t="s">
        <v>609</v>
      </c>
      <c r="H253" s="304" t="s">
        <v>610</v>
      </c>
      <c r="I253" s="303" t="s">
        <v>599</v>
      </c>
      <c r="J253" s="305" t="s">
        <v>612</v>
      </c>
      <c r="K253" s="306">
        <v>1955920</v>
      </c>
      <c r="L253"/>
    </row>
    <row r="254" spans="1:12" ht="33.75" x14ac:dyDescent="0.25">
      <c r="A254" s="303" t="s">
        <v>758</v>
      </c>
      <c r="B254" s="303" t="s">
        <v>605</v>
      </c>
      <c r="C254" s="303" t="s">
        <v>606</v>
      </c>
      <c r="D254" s="303" t="s">
        <v>515</v>
      </c>
      <c r="E254" s="304" t="s">
        <v>1159</v>
      </c>
      <c r="F254" s="304" t="s">
        <v>1115</v>
      </c>
      <c r="G254" s="304" t="s">
        <v>609</v>
      </c>
      <c r="H254" s="304" t="s">
        <v>610</v>
      </c>
      <c r="I254" s="303" t="s">
        <v>599</v>
      </c>
      <c r="J254" s="305" t="s">
        <v>612</v>
      </c>
      <c r="K254" s="306">
        <v>1955920</v>
      </c>
      <c r="L254"/>
    </row>
    <row r="255" spans="1:12" ht="33.75" x14ac:dyDescent="0.25">
      <c r="A255" s="303" t="s">
        <v>760</v>
      </c>
      <c r="B255" s="303" t="s">
        <v>605</v>
      </c>
      <c r="C255" s="303" t="s">
        <v>606</v>
      </c>
      <c r="D255" s="303" t="s">
        <v>515</v>
      </c>
      <c r="E255" s="304" t="s">
        <v>1161</v>
      </c>
      <c r="F255" s="304" t="s">
        <v>1115</v>
      </c>
      <c r="G255" s="304" t="s">
        <v>609</v>
      </c>
      <c r="H255" s="304" t="s">
        <v>610</v>
      </c>
      <c r="I255" s="303" t="s">
        <v>599</v>
      </c>
      <c r="J255" s="305" t="s">
        <v>612</v>
      </c>
      <c r="K255" s="306">
        <v>1955920</v>
      </c>
      <c r="L255"/>
    </row>
    <row r="256" spans="1:12" ht="33.75" x14ac:dyDescent="0.25">
      <c r="A256" s="303" t="s">
        <v>762</v>
      </c>
      <c r="B256" s="303" t="s">
        <v>605</v>
      </c>
      <c r="C256" s="303" t="s">
        <v>606</v>
      </c>
      <c r="D256" s="303" t="s">
        <v>515</v>
      </c>
      <c r="E256" s="304" t="s">
        <v>1163</v>
      </c>
      <c r="F256" s="304" t="s">
        <v>1164</v>
      </c>
      <c r="G256" s="304" t="s">
        <v>609</v>
      </c>
      <c r="H256" s="304" t="s">
        <v>610</v>
      </c>
      <c r="I256" s="303" t="s">
        <v>599</v>
      </c>
      <c r="J256" s="305" t="s">
        <v>612</v>
      </c>
      <c r="K256" s="306">
        <v>2577955</v>
      </c>
      <c r="L256"/>
    </row>
    <row r="257" spans="1:12" ht="33.75" x14ac:dyDescent="0.25">
      <c r="A257" s="303" t="s">
        <v>764</v>
      </c>
      <c r="B257" s="303" t="s">
        <v>605</v>
      </c>
      <c r="C257" s="303" t="s">
        <v>606</v>
      </c>
      <c r="D257" s="303" t="s">
        <v>515</v>
      </c>
      <c r="E257" s="304" t="s">
        <v>1166</v>
      </c>
      <c r="F257" s="304" t="s">
        <v>1167</v>
      </c>
      <c r="G257" s="304" t="s">
        <v>609</v>
      </c>
      <c r="H257" s="304" t="s">
        <v>610</v>
      </c>
      <c r="I257" s="303" t="s">
        <v>599</v>
      </c>
      <c r="J257" s="305" t="s">
        <v>612</v>
      </c>
      <c r="K257" s="306">
        <v>1038910</v>
      </c>
      <c r="L257"/>
    </row>
    <row r="258" spans="1:12" ht="33.75" x14ac:dyDescent="0.25">
      <c r="A258" s="303" t="s">
        <v>766</v>
      </c>
      <c r="B258" s="303" t="s">
        <v>605</v>
      </c>
      <c r="C258" s="303" t="s">
        <v>606</v>
      </c>
      <c r="D258" s="303" t="s">
        <v>515</v>
      </c>
      <c r="E258" s="304" t="s">
        <v>1169</v>
      </c>
      <c r="F258" s="304" t="s">
        <v>1167</v>
      </c>
      <c r="G258" s="304" t="s">
        <v>609</v>
      </c>
      <c r="H258" s="304" t="s">
        <v>610</v>
      </c>
      <c r="I258" s="303" t="s">
        <v>599</v>
      </c>
      <c r="J258" s="305" t="s">
        <v>612</v>
      </c>
      <c r="K258" s="306">
        <v>1038910</v>
      </c>
      <c r="L258"/>
    </row>
    <row r="259" spans="1:12" ht="33.75" x14ac:dyDescent="0.25">
      <c r="A259" s="303" t="s">
        <v>768</v>
      </c>
      <c r="B259" s="303" t="s">
        <v>605</v>
      </c>
      <c r="C259" s="303" t="s">
        <v>606</v>
      </c>
      <c r="D259" s="303" t="s">
        <v>515</v>
      </c>
      <c r="E259" s="304" t="s">
        <v>1171</v>
      </c>
      <c r="F259" s="304" t="s">
        <v>1167</v>
      </c>
      <c r="G259" s="304" t="s">
        <v>609</v>
      </c>
      <c r="H259" s="304" t="s">
        <v>610</v>
      </c>
      <c r="I259" s="303" t="s">
        <v>599</v>
      </c>
      <c r="J259" s="305" t="s">
        <v>612</v>
      </c>
      <c r="K259" s="306">
        <v>1038910</v>
      </c>
      <c r="L259"/>
    </row>
    <row r="260" spans="1:12" ht="33.75" x14ac:dyDescent="0.25">
      <c r="A260" s="303" t="s">
        <v>770</v>
      </c>
      <c r="B260" s="303" t="s">
        <v>605</v>
      </c>
      <c r="C260" s="303" t="s">
        <v>606</v>
      </c>
      <c r="D260" s="303" t="s">
        <v>515</v>
      </c>
      <c r="E260" s="304" t="s">
        <v>1173</v>
      </c>
      <c r="F260" s="304" t="s">
        <v>1167</v>
      </c>
      <c r="G260" s="304" t="s">
        <v>609</v>
      </c>
      <c r="H260" s="304" t="s">
        <v>610</v>
      </c>
      <c r="I260" s="303" t="s">
        <v>599</v>
      </c>
      <c r="J260" s="305" t="s">
        <v>612</v>
      </c>
      <c r="K260" s="306">
        <v>1038910</v>
      </c>
      <c r="L260"/>
    </row>
    <row r="261" spans="1:12" ht="33.75" x14ac:dyDescent="0.25">
      <c r="A261" s="303" t="s">
        <v>772</v>
      </c>
      <c r="B261" s="303" t="s">
        <v>605</v>
      </c>
      <c r="C261" s="303" t="s">
        <v>606</v>
      </c>
      <c r="D261" s="303" t="s">
        <v>515</v>
      </c>
      <c r="E261" s="304" t="s">
        <v>1175</v>
      </c>
      <c r="F261" s="304" t="s">
        <v>1167</v>
      </c>
      <c r="G261" s="304" t="s">
        <v>609</v>
      </c>
      <c r="H261" s="304" t="s">
        <v>610</v>
      </c>
      <c r="I261" s="303" t="s">
        <v>599</v>
      </c>
      <c r="J261" s="305" t="s">
        <v>612</v>
      </c>
      <c r="K261" s="306">
        <v>1038910</v>
      </c>
      <c r="L261"/>
    </row>
    <row r="262" spans="1:12" ht="45" x14ac:dyDescent="0.25">
      <c r="A262" s="303" t="s">
        <v>774</v>
      </c>
      <c r="B262" s="303" t="s">
        <v>605</v>
      </c>
      <c r="C262" s="303" t="s">
        <v>606</v>
      </c>
      <c r="D262" s="303" t="s">
        <v>515</v>
      </c>
      <c r="E262" s="304" t="s">
        <v>1177</v>
      </c>
      <c r="F262" s="304" t="s">
        <v>1178</v>
      </c>
      <c r="G262" s="304" t="s">
        <v>609</v>
      </c>
      <c r="H262" s="304" t="s">
        <v>610</v>
      </c>
      <c r="I262" s="303" t="s">
        <v>599</v>
      </c>
      <c r="J262" s="305" t="s">
        <v>612</v>
      </c>
      <c r="K262" s="306">
        <v>44486945</v>
      </c>
      <c r="L262"/>
    </row>
    <row r="263" spans="1:12" ht="33.75" x14ac:dyDescent="0.25">
      <c r="A263" s="303" t="s">
        <v>776</v>
      </c>
      <c r="B263" s="303" t="s">
        <v>605</v>
      </c>
      <c r="C263" s="303" t="s">
        <v>606</v>
      </c>
      <c r="D263" s="303" t="s">
        <v>515</v>
      </c>
      <c r="E263" s="304" t="s">
        <v>1180</v>
      </c>
      <c r="F263" s="304" t="s">
        <v>1181</v>
      </c>
      <c r="G263" s="304" t="s">
        <v>609</v>
      </c>
      <c r="H263" s="304" t="s">
        <v>610</v>
      </c>
      <c r="I263" s="303" t="s">
        <v>599</v>
      </c>
      <c r="J263" s="305" t="s">
        <v>612</v>
      </c>
      <c r="K263" s="306">
        <v>23249895</v>
      </c>
      <c r="L263"/>
    </row>
    <row r="264" spans="1:12" ht="33.75" x14ac:dyDescent="0.25">
      <c r="A264" s="303" t="s">
        <v>778</v>
      </c>
      <c r="B264" s="303" t="s">
        <v>605</v>
      </c>
      <c r="C264" s="303" t="s">
        <v>606</v>
      </c>
      <c r="D264" s="303" t="s">
        <v>515</v>
      </c>
      <c r="E264" s="304" t="s">
        <v>1183</v>
      </c>
      <c r="F264" s="304" t="s">
        <v>1184</v>
      </c>
      <c r="G264" s="304" t="s">
        <v>609</v>
      </c>
      <c r="H264" s="304" t="s">
        <v>610</v>
      </c>
      <c r="I264" s="303" t="s">
        <v>599</v>
      </c>
      <c r="J264" s="305" t="s">
        <v>612</v>
      </c>
      <c r="K264" s="306">
        <v>1497990</v>
      </c>
      <c r="L264"/>
    </row>
    <row r="265" spans="1:12" ht="33.75" x14ac:dyDescent="0.25">
      <c r="A265" s="303" t="s">
        <v>780</v>
      </c>
      <c r="B265" s="303" t="s">
        <v>605</v>
      </c>
      <c r="C265" s="303" t="s">
        <v>606</v>
      </c>
      <c r="D265" s="303" t="s">
        <v>515</v>
      </c>
      <c r="E265" s="304" t="s">
        <v>1186</v>
      </c>
      <c r="F265" s="304" t="s">
        <v>1184</v>
      </c>
      <c r="G265" s="304" t="s">
        <v>609</v>
      </c>
      <c r="H265" s="304" t="s">
        <v>610</v>
      </c>
      <c r="I265" s="303" t="s">
        <v>599</v>
      </c>
      <c r="J265" s="305" t="s">
        <v>612</v>
      </c>
      <c r="K265" s="306">
        <v>1497990</v>
      </c>
      <c r="L265"/>
    </row>
    <row r="266" spans="1:12" ht="33.75" x14ac:dyDescent="0.25">
      <c r="A266" s="303" t="s">
        <v>782</v>
      </c>
      <c r="B266" s="303" t="s">
        <v>605</v>
      </c>
      <c r="C266" s="303" t="s">
        <v>606</v>
      </c>
      <c r="D266" s="303" t="s">
        <v>515</v>
      </c>
      <c r="E266" s="304" t="s">
        <v>1188</v>
      </c>
      <c r="F266" s="304" t="s">
        <v>1184</v>
      </c>
      <c r="G266" s="304" t="s">
        <v>609</v>
      </c>
      <c r="H266" s="304" t="s">
        <v>610</v>
      </c>
      <c r="I266" s="303" t="s">
        <v>599</v>
      </c>
      <c r="J266" s="305" t="s">
        <v>612</v>
      </c>
      <c r="K266" s="306">
        <v>1497990</v>
      </c>
      <c r="L266"/>
    </row>
    <row r="267" spans="1:12" ht="33.75" x14ac:dyDescent="0.25">
      <c r="A267" s="303" t="s">
        <v>784</v>
      </c>
      <c r="B267" s="303" t="s">
        <v>605</v>
      </c>
      <c r="C267" s="303" t="s">
        <v>606</v>
      </c>
      <c r="D267" s="303" t="s">
        <v>515</v>
      </c>
      <c r="E267" s="304" t="s">
        <v>1190</v>
      </c>
      <c r="F267" s="304" t="s">
        <v>1184</v>
      </c>
      <c r="G267" s="304" t="s">
        <v>609</v>
      </c>
      <c r="H267" s="304" t="s">
        <v>610</v>
      </c>
      <c r="I267" s="303" t="s">
        <v>599</v>
      </c>
      <c r="J267" s="305" t="s">
        <v>612</v>
      </c>
      <c r="K267" s="306">
        <v>1497990</v>
      </c>
      <c r="L267"/>
    </row>
    <row r="268" spans="1:12" ht="33.75" x14ac:dyDescent="0.25">
      <c r="A268" s="303" t="s">
        <v>786</v>
      </c>
      <c r="B268" s="303" t="s">
        <v>605</v>
      </c>
      <c r="C268" s="303" t="s">
        <v>606</v>
      </c>
      <c r="D268" s="303" t="s">
        <v>515</v>
      </c>
      <c r="E268" s="304" t="s">
        <v>1192</v>
      </c>
      <c r="F268" s="304" t="s">
        <v>1184</v>
      </c>
      <c r="G268" s="304" t="s">
        <v>609</v>
      </c>
      <c r="H268" s="304" t="s">
        <v>610</v>
      </c>
      <c r="I268" s="303" t="s">
        <v>599</v>
      </c>
      <c r="J268" s="305" t="s">
        <v>612</v>
      </c>
      <c r="K268" s="306">
        <v>1497990</v>
      </c>
      <c r="L268"/>
    </row>
    <row r="269" spans="1:12" ht="33.75" x14ac:dyDescent="0.25">
      <c r="A269" s="303" t="s">
        <v>788</v>
      </c>
      <c r="B269" s="303" t="s">
        <v>605</v>
      </c>
      <c r="C269" s="303" t="s">
        <v>606</v>
      </c>
      <c r="D269" s="303" t="s">
        <v>515</v>
      </c>
      <c r="E269" s="304" t="s">
        <v>1194</v>
      </c>
      <c r="F269" s="304" t="s">
        <v>1184</v>
      </c>
      <c r="G269" s="304" t="s">
        <v>609</v>
      </c>
      <c r="H269" s="304" t="s">
        <v>610</v>
      </c>
      <c r="I269" s="303" t="s">
        <v>599</v>
      </c>
      <c r="J269" s="305" t="s">
        <v>612</v>
      </c>
      <c r="K269" s="306">
        <v>1497990</v>
      </c>
      <c r="L269"/>
    </row>
    <row r="270" spans="1:12" ht="33.75" x14ac:dyDescent="0.25">
      <c r="A270" s="303" t="s">
        <v>790</v>
      </c>
      <c r="B270" s="303" t="s">
        <v>605</v>
      </c>
      <c r="C270" s="303" t="s">
        <v>606</v>
      </c>
      <c r="D270" s="303" t="s">
        <v>515</v>
      </c>
      <c r="E270" s="304" t="s">
        <v>1196</v>
      </c>
      <c r="F270" s="304" t="s">
        <v>1184</v>
      </c>
      <c r="G270" s="304" t="s">
        <v>609</v>
      </c>
      <c r="H270" s="304" t="s">
        <v>610</v>
      </c>
      <c r="I270" s="303" t="s">
        <v>599</v>
      </c>
      <c r="J270" s="305" t="s">
        <v>612</v>
      </c>
      <c r="K270" s="306">
        <v>1497990</v>
      </c>
      <c r="L270"/>
    </row>
    <row r="271" spans="1:12" ht="33.75" x14ac:dyDescent="0.25">
      <c r="A271" s="303" t="s">
        <v>792</v>
      </c>
      <c r="B271" s="303" t="s">
        <v>605</v>
      </c>
      <c r="C271" s="303" t="s">
        <v>606</v>
      </c>
      <c r="D271" s="303" t="s">
        <v>515</v>
      </c>
      <c r="E271" s="304" t="s">
        <v>1198</v>
      </c>
      <c r="F271" s="304" t="s">
        <v>1199</v>
      </c>
      <c r="G271" s="304" t="s">
        <v>609</v>
      </c>
      <c r="H271" s="304" t="s">
        <v>610</v>
      </c>
      <c r="I271" s="303" t="s">
        <v>599</v>
      </c>
      <c r="J271" s="305" t="s">
        <v>612</v>
      </c>
      <c r="K271" s="306">
        <v>5761960</v>
      </c>
      <c r="L271"/>
    </row>
    <row r="272" spans="1:12" ht="33.75" x14ac:dyDescent="0.25">
      <c r="A272" s="303" t="s">
        <v>794</v>
      </c>
      <c r="B272" s="303" t="s">
        <v>605</v>
      </c>
      <c r="C272" s="303" t="s">
        <v>606</v>
      </c>
      <c r="D272" s="303" t="s">
        <v>515</v>
      </c>
      <c r="E272" s="304" t="s">
        <v>1201</v>
      </c>
      <c r="F272" s="304" t="s">
        <v>1199</v>
      </c>
      <c r="G272" s="304" t="s">
        <v>609</v>
      </c>
      <c r="H272" s="304" t="s">
        <v>610</v>
      </c>
      <c r="I272" s="303" t="s">
        <v>599</v>
      </c>
      <c r="J272" s="305" t="s">
        <v>612</v>
      </c>
      <c r="K272" s="306">
        <v>5761960</v>
      </c>
      <c r="L272"/>
    </row>
    <row r="273" spans="1:12" ht="33.75" x14ac:dyDescent="0.25">
      <c r="A273" s="303" t="s">
        <v>796</v>
      </c>
      <c r="B273" s="303" t="s">
        <v>605</v>
      </c>
      <c r="C273" s="303" t="s">
        <v>606</v>
      </c>
      <c r="D273" s="303" t="s">
        <v>515</v>
      </c>
      <c r="E273" s="304" t="s">
        <v>1203</v>
      </c>
      <c r="F273" s="304" t="s">
        <v>1199</v>
      </c>
      <c r="G273" s="304" t="s">
        <v>609</v>
      </c>
      <c r="H273" s="304" t="s">
        <v>610</v>
      </c>
      <c r="I273" s="303" t="s">
        <v>599</v>
      </c>
      <c r="J273" s="305" t="s">
        <v>612</v>
      </c>
      <c r="K273" s="306">
        <v>5761960</v>
      </c>
      <c r="L273"/>
    </row>
    <row r="274" spans="1:12" ht="33.75" x14ac:dyDescent="0.25">
      <c r="A274" s="303" t="s">
        <v>798</v>
      </c>
      <c r="B274" s="303" t="s">
        <v>605</v>
      </c>
      <c r="C274" s="303" t="s">
        <v>606</v>
      </c>
      <c r="D274" s="303" t="s">
        <v>515</v>
      </c>
      <c r="E274" s="304" t="s">
        <v>1205</v>
      </c>
      <c r="F274" s="304" t="s">
        <v>1199</v>
      </c>
      <c r="G274" s="304" t="s">
        <v>609</v>
      </c>
      <c r="H274" s="304" t="s">
        <v>610</v>
      </c>
      <c r="I274" s="303" t="s">
        <v>599</v>
      </c>
      <c r="J274" s="305" t="s">
        <v>612</v>
      </c>
      <c r="K274" s="306">
        <v>5761960</v>
      </c>
      <c r="L274"/>
    </row>
    <row r="275" spans="1:12" ht="33.75" x14ac:dyDescent="0.25">
      <c r="A275" s="303" t="s">
        <v>800</v>
      </c>
      <c r="B275" s="303" t="s">
        <v>605</v>
      </c>
      <c r="C275" s="303" t="s">
        <v>606</v>
      </c>
      <c r="D275" s="303" t="s">
        <v>515</v>
      </c>
      <c r="E275" s="304" t="s">
        <v>1207</v>
      </c>
      <c r="F275" s="304" t="s">
        <v>1199</v>
      </c>
      <c r="G275" s="304" t="s">
        <v>609</v>
      </c>
      <c r="H275" s="304" t="s">
        <v>610</v>
      </c>
      <c r="I275" s="303" t="s">
        <v>599</v>
      </c>
      <c r="J275" s="305" t="s">
        <v>612</v>
      </c>
      <c r="K275" s="306">
        <v>5761960</v>
      </c>
      <c r="L275"/>
    </row>
    <row r="276" spans="1:12" ht="33.75" x14ac:dyDescent="0.25">
      <c r="A276" s="303" t="s">
        <v>802</v>
      </c>
      <c r="B276" s="303" t="s">
        <v>605</v>
      </c>
      <c r="C276" s="303" t="s">
        <v>606</v>
      </c>
      <c r="D276" s="303" t="s">
        <v>515</v>
      </c>
      <c r="E276" s="304" t="s">
        <v>1209</v>
      </c>
      <c r="F276" s="304" t="s">
        <v>1210</v>
      </c>
      <c r="G276" s="304" t="s">
        <v>609</v>
      </c>
      <c r="H276" s="304" t="s">
        <v>610</v>
      </c>
      <c r="I276" s="303" t="s">
        <v>599</v>
      </c>
      <c r="J276" s="305" t="s">
        <v>612</v>
      </c>
      <c r="K276" s="306">
        <v>13119890</v>
      </c>
      <c r="L276"/>
    </row>
    <row r="277" spans="1:12" ht="33.75" x14ac:dyDescent="0.25">
      <c r="A277" s="303" t="s">
        <v>804</v>
      </c>
      <c r="B277" s="303" t="s">
        <v>605</v>
      </c>
      <c r="C277" s="303" t="s">
        <v>606</v>
      </c>
      <c r="D277" s="303" t="s">
        <v>515</v>
      </c>
      <c r="E277" s="304" t="s">
        <v>1212</v>
      </c>
      <c r="F277" s="304" t="s">
        <v>1213</v>
      </c>
      <c r="G277" s="304" t="s">
        <v>609</v>
      </c>
      <c r="H277" s="304" t="s">
        <v>610</v>
      </c>
      <c r="I277" s="303" t="s">
        <v>599</v>
      </c>
      <c r="J277" s="305" t="s">
        <v>612</v>
      </c>
      <c r="K277" s="306">
        <v>2486990</v>
      </c>
      <c r="L277"/>
    </row>
    <row r="278" spans="1:12" ht="33.75" x14ac:dyDescent="0.25">
      <c r="A278" s="303" t="s">
        <v>806</v>
      </c>
      <c r="B278" s="303" t="s">
        <v>605</v>
      </c>
      <c r="C278" s="303" t="s">
        <v>606</v>
      </c>
      <c r="D278" s="303" t="s">
        <v>515</v>
      </c>
      <c r="E278" s="304" t="s">
        <v>1215</v>
      </c>
      <c r="F278" s="304" t="s">
        <v>1216</v>
      </c>
      <c r="G278" s="304" t="s">
        <v>609</v>
      </c>
      <c r="H278" s="304" t="s">
        <v>610</v>
      </c>
      <c r="I278" s="303" t="s">
        <v>599</v>
      </c>
      <c r="J278" s="305" t="s">
        <v>612</v>
      </c>
      <c r="K278" s="306">
        <v>1644960</v>
      </c>
      <c r="L278"/>
    </row>
    <row r="279" spans="1:12" ht="33.75" x14ac:dyDescent="0.25">
      <c r="A279" s="303" t="s">
        <v>808</v>
      </c>
      <c r="B279" s="303" t="s">
        <v>605</v>
      </c>
      <c r="C279" s="303" t="s">
        <v>606</v>
      </c>
      <c r="D279" s="303" t="s">
        <v>515</v>
      </c>
      <c r="E279" s="304" t="s">
        <v>1218</v>
      </c>
      <c r="F279" s="304" t="s">
        <v>1219</v>
      </c>
      <c r="G279" s="304" t="s">
        <v>609</v>
      </c>
      <c r="H279" s="304" t="s">
        <v>610</v>
      </c>
      <c r="I279" s="303" t="s">
        <v>599</v>
      </c>
      <c r="J279" s="305" t="s">
        <v>612</v>
      </c>
      <c r="K279" s="306">
        <v>2311960</v>
      </c>
      <c r="L279"/>
    </row>
    <row r="280" spans="1:12" ht="33.75" x14ac:dyDescent="0.25">
      <c r="A280" s="303" t="s">
        <v>810</v>
      </c>
      <c r="B280" s="303" t="s">
        <v>605</v>
      </c>
      <c r="C280" s="303" t="s">
        <v>606</v>
      </c>
      <c r="D280" s="303" t="s">
        <v>515</v>
      </c>
      <c r="E280" s="304" t="s">
        <v>1221</v>
      </c>
      <c r="F280" s="304" t="s">
        <v>1222</v>
      </c>
      <c r="G280" s="304" t="s">
        <v>609</v>
      </c>
      <c r="H280" s="304" t="s">
        <v>610</v>
      </c>
      <c r="I280" s="303" t="s">
        <v>599</v>
      </c>
      <c r="J280" s="305" t="s">
        <v>612</v>
      </c>
      <c r="K280" s="306">
        <v>2610960</v>
      </c>
      <c r="L280"/>
    </row>
    <row r="281" spans="1:12" ht="33.75" x14ac:dyDescent="0.25">
      <c r="A281" s="303" t="s">
        <v>812</v>
      </c>
      <c r="B281" s="303" t="s">
        <v>605</v>
      </c>
      <c r="C281" s="303" t="s">
        <v>606</v>
      </c>
      <c r="D281" s="303" t="s">
        <v>515</v>
      </c>
      <c r="E281" s="304" t="s">
        <v>1224</v>
      </c>
      <c r="F281" s="304" t="s">
        <v>1225</v>
      </c>
      <c r="G281" s="304" t="s">
        <v>609</v>
      </c>
      <c r="H281" s="304" t="s">
        <v>610</v>
      </c>
      <c r="I281" s="303" t="s">
        <v>599</v>
      </c>
      <c r="J281" s="305" t="s">
        <v>612</v>
      </c>
      <c r="K281" s="306">
        <v>1981910</v>
      </c>
      <c r="L281"/>
    </row>
    <row r="282" spans="1:12" ht="33.75" x14ac:dyDescent="0.25">
      <c r="A282" s="303" t="s">
        <v>814</v>
      </c>
      <c r="B282" s="303" t="s">
        <v>605</v>
      </c>
      <c r="C282" s="303" t="s">
        <v>606</v>
      </c>
      <c r="D282" s="303" t="s">
        <v>515</v>
      </c>
      <c r="E282" s="304" t="s">
        <v>1227</v>
      </c>
      <c r="F282" s="304" t="s">
        <v>1225</v>
      </c>
      <c r="G282" s="304" t="s">
        <v>609</v>
      </c>
      <c r="H282" s="304" t="s">
        <v>610</v>
      </c>
      <c r="I282" s="303" t="s">
        <v>599</v>
      </c>
      <c r="J282" s="305" t="s">
        <v>612</v>
      </c>
      <c r="K282" s="306">
        <v>1981910</v>
      </c>
      <c r="L282"/>
    </row>
    <row r="283" spans="1:12" ht="33.75" x14ac:dyDescent="0.25">
      <c r="A283" s="303" t="s">
        <v>816</v>
      </c>
      <c r="B283" s="303" t="s">
        <v>605</v>
      </c>
      <c r="C283" s="303" t="s">
        <v>606</v>
      </c>
      <c r="D283" s="303" t="s">
        <v>515</v>
      </c>
      <c r="E283" s="304" t="s">
        <v>1229</v>
      </c>
      <c r="F283" s="304" t="s">
        <v>1225</v>
      </c>
      <c r="G283" s="304" t="s">
        <v>609</v>
      </c>
      <c r="H283" s="304" t="s">
        <v>610</v>
      </c>
      <c r="I283" s="303" t="s">
        <v>599</v>
      </c>
      <c r="J283" s="305" t="s">
        <v>612</v>
      </c>
      <c r="K283" s="306">
        <v>1981910</v>
      </c>
      <c r="L283"/>
    </row>
    <row r="284" spans="1:12" ht="33.75" x14ac:dyDescent="0.25">
      <c r="A284" s="303" t="s">
        <v>818</v>
      </c>
      <c r="B284" s="303" t="s">
        <v>605</v>
      </c>
      <c r="C284" s="303" t="s">
        <v>606</v>
      </c>
      <c r="D284" s="303" t="s">
        <v>515</v>
      </c>
      <c r="E284" s="304" t="s">
        <v>1231</v>
      </c>
      <c r="F284" s="304" t="s">
        <v>1225</v>
      </c>
      <c r="G284" s="304" t="s">
        <v>609</v>
      </c>
      <c r="H284" s="304" t="s">
        <v>610</v>
      </c>
      <c r="I284" s="303" t="s">
        <v>599</v>
      </c>
      <c r="J284" s="305" t="s">
        <v>612</v>
      </c>
      <c r="K284" s="306">
        <v>1981910</v>
      </c>
      <c r="L284"/>
    </row>
    <row r="285" spans="1:12" ht="33.75" x14ac:dyDescent="0.25">
      <c r="A285" s="303" t="s">
        <v>820</v>
      </c>
      <c r="B285" s="303" t="s">
        <v>605</v>
      </c>
      <c r="C285" s="303" t="s">
        <v>606</v>
      </c>
      <c r="D285" s="303" t="s">
        <v>515</v>
      </c>
      <c r="E285" s="304" t="s">
        <v>1233</v>
      </c>
      <c r="F285" s="304" t="s">
        <v>1225</v>
      </c>
      <c r="G285" s="304" t="s">
        <v>609</v>
      </c>
      <c r="H285" s="304" t="s">
        <v>610</v>
      </c>
      <c r="I285" s="303" t="s">
        <v>599</v>
      </c>
      <c r="J285" s="305" t="s">
        <v>612</v>
      </c>
      <c r="K285" s="306">
        <v>1981910</v>
      </c>
      <c r="L285"/>
    </row>
    <row r="286" spans="1:12" ht="33.75" x14ac:dyDescent="0.25">
      <c r="A286" s="303" t="s">
        <v>822</v>
      </c>
      <c r="B286" s="303" t="s">
        <v>605</v>
      </c>
      <c r="C286" s="303" t="s">
        <v>606</v>
      </c>
      <c r="D286" s="303" t="s">
        <v>515</v>
      </c>
      <c r="E286" s="304" t="s">
        <v>1235</v>
      </c>
      <c r="F286" s="304" t="s">
        <v>1225</v>
      </c>
      <c r="G286" s="304" t="s">
        <v>609</v>
      </c>
      <c r="H286" s="304" t="s">
        <v>610</v>
      </c>
      <c r="I286" s="303" t="s">
        <v>599</v>
      </c>
      <c r="J286" s="305" t="s">
        <v>612</v>
      </c>
      <c r="K286" s="306">
        <v>1981910</v>
      </c>
      <c r="L286"/>
    </row>
    <row r="287" spans="1:12" ht="33.75" x14ac:dyDescent="0.25">
      <c r="A287" s="303" t="s">
        <v>824</v>
      </c>
      <c r="B287" s="303" t="s">
        <v>605</v>
      </c>
      <c r="C287" s="303" t="s">
        <v>606</v>
      </c>
      <c r="D287" s="303" t="s">
        <v>515</v>
      </c>
      <c r="E287" s="304" t="s">
        <v>1237</v>
      </c>
      <c r="F287" s="304" t="s">
        <v>1225</v>
      </c>
      <c r="G287" s="304" t="s">
        <v>609</v>
      </c>
      <c r="H287" s="304" t="s">
        <v>610</v>
      </c>
      <c r="I287" s="303" t="s">
        <v>599</v>
      </c>
      <c r="J287" s="305" t="s">
        <v>612</v>
      </c>
      <c r="K287" s="306">
        <v>1981910</v>
      </c>
      <c r="L287"/>
    </row>
    <row r="288" spans="1:12" ht="33.75" x14ac:dyDescent="0.25">
      <c r="A288" s="303" t="s">
        <v>826</v>
      </c>
      <c r="B288" s="303" t="s">
        <v>605</v>
      </c>
      <c r="C288" s="303" t="s">
        <v>606</v>
      </c>
      <c r="D288" s="303" t="s">
        <v>515</v>
      </c>
      <c r="E288" s="304" t="s">
        <v>1239</v>
      </c>
      <c r="F288" s="304" t="s">
        <v>1225</v>
      </c>
      <c r="G288" s="304" t="s">
        <v>609</v>
      </c>
      <c r="H288" s="304" t="s">
        <v>610</v>
      </c>
      <c r="I288" s="303" t="s">
        <v>599</v>
      </c>
      <c r="J288" s="305" t="s">
        <v>612</v>
      </c>
      <c r="K288" s="306">
        <v>1981910</v>
      </c>
      <c r="L288"/>
    </row>
    <row r="289" spans="1:12" ht="33.75" x14ac:dyDescent="0.25">
      <c r="A289" s="303" t="s">
        <v>828</v>
      </c>
      <c r="B289" s="303" t="s">
        <v>605</v>
      </c>
      <c r="C289" s="303" t="s">
        <v>606</v>
      </c>
      <c r="D289" s="303" t="s">
        <v>515</v>
      </c>
      <c r="E289" s="304" t="s">
        <v>1241</v>
      </c>
      <c r="F289" s="304" t="s">
        <v>1225</v>
      </c>
      <c r="G289" s="304" t="s">
        <v>609</v>
      </c>
      <c r="H289" s="304" t="s">
        <v>610</v>
      </c>
      <c r="I289" s="303" t="s">
        <v>599</v>
      </c>
      <c r="J289" s="305" t="s">
        <v>612</v>
      </c>
      <c r="K289" s="306">
        <v>1981910</v>
      </c>
      <c r="L289"/>
    </row>
    <row r="290" spans="1:12" ht="33.75" x14ac:dyDescent="0.25">
      <c r="A290" s="303" t="s">
        <v>830</v>
      </c>
      <c r="B290" s="303" t="s">
        <v>605</v>
      </c>
      <c r="C290" s="303" t="s">
        <v>606</v>
      </c>
      <c r="D290" s="303" t="s">
        <v>515</v>
      </c>
      <c r="E290" s="304" t="s">
        <v>1243</v>
      </c>
      <c r="F290" s="304" t="s">
        <v>1225</v>
      </c>
      <c r="G290" s="304" t="s">
        <v>609</v>
      </c>
      <c r="H290" s="304" t="s">
        <v>610</v>
      </c>
      <c r="I290" s="303" t="s">
        <v>599</v>
      </c>
      <c r="J290" s="305" t="s">
        <v>612</v>
      </c>
      <c r="K290" s="306">
        <v>1981910</v>
      </c>
      <c r="L290"/>
    </row>
    <row r="291" spans="1:12" ht="33.75" x14ac:dyDescent="0.25">
      <c r="A291" s="303" t="s">
        <v>832</v>
      </c>
      <c r="B291" s="303" t="s">
        <v>605</v>
      </c>
      <c r="C291" s="303" t="s">
        <v>606</v>
      </c>
      <c r="D291" s="303" t="s">
        <v>515</v>
      </c>
      <c r="E291" s="304" t="s">
        <v>1245</v>
      </c>
      <c r="F291" s="304" t="s">
        <v>1225</v>
      </c>
      <c r="G291" s="304" t="s">
        <v>609</v>
      </c>
      <c r="H291" s="304" t="s">
        <v>610</v>
      </c>
      <c r="I291" s="303" t="s">
        <v>599</v>
      </c>
      <c r="J291" s="305" t="s">
        <v>612</v>
      </c>
      <c r="K291" s="306">
        <v>1981910</v>
      </c>
      <c r="L291"/>
    </row>
    <row r="292" spans="1:12" ht="33.75" x14ac:dyDescent="0.25">
      <c r="A292" s="303" t="s">
        <v>834</v>
      </c>
      <c r="B292" s="303" t="s">
        <v>605</v>
      </c>
      <c r="C292" s="303" t="s">
        <v>606</v>
      </c>
      <c r="D292" s="303" t="s">
        <v>515</v>
      </c>
      <c r="E292" s="304" t="s">
        <v>1247</v>
      </c>
      <c r="F292" s="304" t="s">
        <v>1225</v>
      </c>
      <c r="G292" s="304" t="s">
        <v>609</v>
      </c>
      <c r="H292" s="304" t="s">
        <v>610</v>
      </c>
      <c r="I292" s="303" t="s">
        <v>599</v>
      </c>
      <c r="J292" s="305" t="s">
        <v>612</v>
      </c>
      <c r="K292" s="306">
        <v>1981910</v>
      </c>
      <c r="L292"/>
    </row>
    <row r="293" spans="1:12" ht="33.75" x14ac:dyDescent="0.25">
      <c r="A293" s="303" t="s">
        <v>836</v>
      </c>
      <c r="B293" s="303" t="s">
        <v>605</v>
      </c>
      <c r="C293" s="303" t="s">
        <v>606</v>
      </c>
      <c r="D293" s="303" t="s">
        <v>515</v>
      </c>
      <c r="E293" s="304" t="s">
        <v>1249</v>
      </c>
      <c r="F293" s="304" t="s">
        <v>1225</v>
      </c>
      <c r="G293" s="304" t="s">
        <v>609</v>
      </c>
      <c r="H293" s="304" t="s">
        <v>610</v>
      </c>
      <c r="I293" s="303" t="s">
        <v>599</v>
      </c>
      <c r="J293" s="305" t="s">
        <v>612</v>
      </c>
      <c r="K293" s="306">
        <v>1981910</v>
      </c>
      <c r="L293"/>
    </row>
    <row r="294" spans="1:12" ht="33.75" x14ac:dyDescent="0.25">
      <c r="A294" s="303" t="s">
        <v>838</v>
      </c>
      <c r="B294" s="303" t="s">
        <v>605</v>
      </c>
      <c r="C294" s="303" t="s">
        <v>606</v>
      </c>
      <c r="D294" s="303" t="s">
        <v>515</v>
      </c>
      <c r="E294" s="304" t="s">
        <v>1251</v>
      </c>
      <c r="F294" s="304" t="s">
        <v>1225</v>
      </c>
      <c r="G294" s="304" t="s">
        <v>609</v>
      </c>
      <c r="H294" s="304" t="s">
        <v>610</v>
      </c>
      <c r="I294" s="303" t="s">
        <v>599</v>
      </c>
      <c r="J294" s="305" t="s">
        <v>612</v>
      </c>
      <c r="K294" s="306">
        <v>1981910</v>
      </c>
      <c r="L294"/>
    </row>
    <row r="295" spans="1:12" ht="33.75" x14ac:dyDescent="0.25">
      <c r="A295" s="303" t="s">
        <v>840</v>
      </c>
      <c r="B295" s="303" t="s">
        <v>605</v>
      </c>
      <c r="C295" s="303" t="s">
        <v>606</v>
      </c>
      <c r="D295" s="303" t="s">
        <v>515</v>
      </c>
      <c r="E295" s="304" t="s">
        <v>1253</v>
      </c>
      <c r="F295" s="304" t="s">
        <v>1225</v>
      </c>
      <c r="G295" s="304" t="s">
        <v>609</v>
      </c>
      <c r="H295" s="304" t="s">
        <v>610</v>
      </c>
      <c r="I295" s="303" t="s">
        <v>599</v>
      </c>
      <c r="J295" s="305" t="s">
        <v>612</v>
      </c>
      <c r="K295" s="306">
        <v>1981910</v>
      </c>
      <c r="L295"/>
    </row>
    <row r="296" spans="1:12" ht="33.75" x14ac:dyDescent="0.25">
      <c r="A296" s="303" t="s">
        <v>842</v>
      </c>
      <c r="B296" s="303" t="s">
        <v>605</v>
      </c>
      <c r="C296" s="303" t="s">
        <v>606</v>
      </c>
      <c r="D296" s="303" t="s">
        <v>515</v>
      </c>
      <c r="E296" s="304" t="s">
        <v>1255</v>
      </c>
      <c r="F296" s="304" t="s">
        <v>1225</v>
      </c>
      <c r="G296" s="304" t="s">
        <v>609</v>
      </c>
      <c r="H296" s="304" t="s">
        <v>610</v>
      </c>
      <c r="I296" s="303" t="s">
        <v>599</v>
      </c>
      <c r="J296" s="305" t="s">
        <v>612</v>
      </c>
      <c r="K296" s="306">
        <v>1981910</v>
      </c>
      <c r="L296"/>
    </row>
    <row r="297" spans="1:12" ht="33.75" x14ac:dyDescent="0.25">
      <c r="A297" s="303" t="s">
        <v>844</v>
      </c>
      <c r="B297" s="303" t="s">
        <v>605</v>
      </c>
      <c r="C297" s="303" t="s">
        <v>606</v>
      </c>
      <c r="D297" s="303" t="s">
        <v>515</v>
      </c>
      <c r="E297" s="304" t="s">
        <v>1257</v>
      </c>
      <c r="F297" s="304" t="s">
        <v>1225</v>
      </c>
      <c r="G297" s="304" t="s">
        <v>609</v>
      </c>
      <c r="H297" s="304" t="s">
        <v>610</v>
      </c>
      <c r="I297" s="303" t="s">
        <v>599</v>
      </c>
      <c r="J297" s="305" t="s">
        <v>612</v>
      </c>
      <c r="K297" s="306">
        <v>1981910</v>
      </c>
      <c r="L297"/>
    </row>
    <row r="298" spans="1:12" ht="33.75" x14ac:dyDescent="0.25">
      <c r="A298" s="303" t="s">
        <v>846</v>
      </c>
      <c r="B298" s="303" t="s">
        <v>605</v>
      </c>
      <c r="C298" s="303" t="s">
        <v>606</v>
      </c>
      <c r="D298" s="303" t="s">
        <v>515</v>
      </c>
      <c r="E298" s="304" t="s">
        <v>1259</v>
      </c>
      <c r="F298" s="304" t="s">
        <v>1260</v>
      </c>
      <c r="G298" s="304" t="s">
        <v>609</v>
      </c>
      <c r="H298" s="304" t="s">
        <v>610</v>
      </c>
      <c r="I298" s="303" t="s">
        <v>599</v>
      </c>
      <c r="J298" s="305" t="s">
        <v>612</v>
      </c>
      <c r="K298" s="306">
        <v>2397980</v>
      </c>
      <c r="L298"/>
    </row>
    <row r="299" spans="1:12" ht="33.75" x14ac:dyDescent="0.25">
      <c r="A299" s="303" t="s">
        <v>848</v>
      </c>
      <c r="B299" s="303" t="s">
        <v>605</v>
      </c>
      <c r="C299" s="303" t="s">
        <v>606</v>
      </c>
      <c r="D299" s="303" t="s">
        <v>515</v>
      </c>
      <c r="E299" s="304" t="s">
        <v>1262</v>
      </c>
      <c r="F299" s="304" t="s">
        <v>1263</v>
      </c>
      <c r="G299" s="304" t="s">
        <v>609</v>
      </c>
      <c r="H299" s="304" t="s">
        <v>610</v>
      </c>
      <c r="I299" s="303" t="s">
        <v>599</v>
      </c>
      <c r="J299" s="305" t="s">
        <v>612</v>
      </c>
      <c r="K299" s="306">
        <v>3988890</v>
      </c>
      <c r="L299"/>
    </row>
    <row r="300" spans="1:12" ht="33.75" x14ac:dyDescent="0.25">
      <c r="A300" s="303" t="s">
        <v>850</v>
      </c>
      <c r="B300" s="303" t="s">
        <v>605</v>
      </c>
      <c r="C300" s="303" t="s">
        <v>606</v>
      </c>
      <c r="D300" s="303" t="s">
        <v>515</v>
      </c>
      <c r="E300" s="304" t="s">
        <v>1265</v>
      </c>
      <c r="F300" s="304" t="s">
        <v>1266</v>
      </c>
      <c r="G300" s="304" t="s">
        <v>609</v>
      </c>
      <c r="H300" s="304" t="s">
        <v>610</v>
      </c>
      <c r="I300" s="303" t="s">
        <v>599</v>
      </c>
      <c r="J300" s="305" t="s">
        <v>612</v>
      </c>
      <c r="K300" s="306">
        <v>2686975</v>
      </c>
      <c r="L300"/>
    </row>
    <row r="301" spans="1:12" ht="33.75" x14ac:dyDescent="0.25">
      <c r="A301" s="303" t="s">
        <v>852</v>
      </c>
      <c r="B301" s="303" t="s">
        <v>605</v>
      </c>
      <c r="C301" s="303" t="s">
        <v>606</v>
      </c>
      <c r="D301" s="303" t="s">
        <v>515</v>
      </c>
      <c r="E301" s="304" t="s">
        <v>1268</v>
      </c>
      <c r="F301" s="304" t="s">
        <v>1269</v>
      </c>
      <c r="G301" s="304" t="s">
        <v>609</v>
      </c>
      <c r="H301" s="304" t="s">
        <v>610</v>
      </c>
      <c r="I301" s="303" t="s">
        <v>599</v>
      </c>
      <c r="J301" s="305" t="s">
        <v>612</v>
      </c>
      <c r="K301" s="306">
        <v>2289995</v>
      </c>
      <c r="L301"/>
    </row>
    <row r="302" spans="1:12" ht="22.5" x14ac:dyDescent="0.25">
      <c r="A302" s="303" t="s">
        <v>864</v>
      </c>
      <c r="B302" s="303" t="s">
        <v>605</v>
      </c>
      <c r="C302" s="303" t="s">
        <v>606</v>
      </c>
      <c r="D302" s="303" t="s">
        <v>1271</v>
      </c>
      <c r="E302" s="304" t="s">
        <v>1272</v>
      </c>
      <c r="F302" s="304" t="s">
        <v>511</v>
      </c>
      <c r="G302" s="304" t="s">
        <v>609</v>
      </c>
      <c r="H302" s="304" t="s">
        <v>610</v>
      </c>
      <c r="I302" s="303" t="s">
        <v>599</v>
      </c>
      <c r="J302" s="305" t="s">
        <v>612</v>
      </c>
      <c r="K302" s="306">
        <v>1319970</v>
      </c>
      <c r="L302"/>
    </row>
    <row r="303" spans="1:12" ht="22.5" x14ac:dyDescent="0.25">
      <c r="A303" s="303" t="s">
        <v>866</v>
      </c>
      <c r="B303" s="303" t="s">
        <v>605</v>
      </c>
      <c r="C303" s="303" t="s">
        <v>606</v>
      </c>
      <c r="D303" s="303" t="s">
        <v>1271</v>
      </c>
      <c r="E303" s="304" t="s">
        <v>1274</v>
      </c>
      <c r="F303" s="304" t="s">
        <v>511</v>
      </c>
      <c r="G303" s="304" t="s">
        <v>609</v>
      </c>
      <c r="H303" s="304" t="s">
        <v>610</v>
      </c>
      <c r="I303" s="303" t="s">
        <v>599</v>
      </c>
      <c r="J303" s="305" t="s">
        <v>612</v>
      </c>
      <c r="K303" s="306">
        <v>1319970</v>
      </c>
      <c r="L303"/>
    </row>
    <row r="304" spans="1:12" ht="22.5" x14ac:dyDescent="0.25">
      <c r="A304" s="303" t="s">
        <v>868</v>
      </c>
      <c r="B304" s="303" t="s">
        <v>605</v>
      </c>
      <c r="C304" s="303" t="s">
        <v>606</v>
      </c>
      <c r="D304" s="303" t="s">
        <v>1271</v>
      </c>
      <c r="E304" s="304" t="s">
        <v>1276</v>
      </c>
      <c r="F304" s="304" t="s">
        <v>511</v>
      </c>
      <c r="G304" s="304" t="s">
        <v>609</v>
      </c>
      <c r="H304" s="304" t="s">
        <v>610</v>
      </c>
      <c r="I304" s="303" t="s">
        <v>599</v>
      </c>
      <c r="J304" s="305" t="s">
        <v>612</v>
      </c>
      <c r="K304" s="306">
        <v>1319970</v>
      </c>
      <c r="L304"/>
    </row>
    <row r="305" spans="1:12" ht="22.5" x14ac:dyDescent="0.25">
      <c r="A305" s="303" t="s">
        <v>870</v>
      </c>
      <c r="B305" s="303" t="s">
        <v>605</v>
      </c>
      <c r="C305" s="303" t="s">
        <v>606</v>
      </c>
      <c r="D305" s="303" t="s">
        <v>1271</v>
      </c>
      <c r="E305" s="304" t="s">
        <v>1278</v>
      </c>
      <c r="F305" s="304" t="s">
        <v>511</v>
      </c>
      <c r="G305" s="304" t="s">
        <v>609</v>
      </c>
      <c r="H305" s="304" t="s">
        <v>610</v>
      </c>
      <c r="I305" s="303" t="s">
        <v>599</v>
      </c>
      <c r="J305" s="305" t="s">
        <v>612</v>
      </c>
      <c r="K305" s="306">
        <v>1319970</v>
      </c>
      <c r="L305"/>
    </row>
    <row r="306" spans="1:12" ht="22.5" x14ac:dyDescent="0.25">
      <c r="A306" s="303" t="s">
        <v>872</v>
      </c>
      <c r="B306" s="303" t="s">
        <v>605</v>
      </c>
      <c r="C306" s="303" t="s">
        <v>606</v>
      </c>
      <c r="D306" s="303" t="s">
        <v>1271</v>
      </c>
      <c r="E306" s="304" t="s">
        <v>1280</v>
      </c>
      <c r="F306" s="304" t="s">
        <v>511</v>
      </c>
      <c r="G306" s="304" t="s">
        <v>609</v>
      </c>
      <c r="H306" s="304" t="s">
        <v>610</v>
      </c>
      <c r="I306" s="303" t="s">
        <v>599</v>
      </c>
      <c r="J306" s="305" t="s">
        <v>612</v>
      </c>
      <c r="K306" s="306">
        <v>1319970</v>
      </c>
      <c r="L306"/>
    </row>
    <row r="307" spans="1:12" ht="22.5" x14ac:dyDescent="0.25">
      <c r="A307" s="303" t="s">
        <v>874</v>
      </c>
      <c r="B307" s="303" t="s">
        <v>605</v>
      </c>
      <c r="C307" s="303" t="s">
        <v>606</v>
      </c>
      <c r="D307" s="303" t="s">
        <v>1271</v>
      </c>
      <c r="E307" s="304" t="s">
        <v>1282</v>
      </c>
      <c r="F307" s="304" t="s">
        <v>511</v>
      </c>
      <c r="G307" s="304" t="s">
        <v>609</v>
      </c>
      <c r="H307" s="304" t="s">
        <v>610</v>
      </c>
      <c r="I307" s="303" t="s">
        <v>599</v>
      </c>
      <c r="J307" s="305" t="s">
        <v>612</v>
      </c>
      <c r="K307" s="306">
        <v>1319970</v>
      </c>
      <c r="L307"/>
    </row>
    <row r="308" spans="1:12" ht="22.5" x14ac:dyDescent="0.25">
      <c r="A308" s="303" t="s">
        <v>876</v>
      </c>
      <c r="B308" s="303" t="s">
        <v>605</v>
      </c>
      <c r="C308" s="303" t="s">
        <v>606</v>
      </c>
      <c r="D308" s="303" t="s">
        <v>1271</v>
      </c>
      <c r="E308" s="304" t="s">
        <v>1284</v>
      </c>
      <c r="F308" s="304" t="s">
        <v>511</v>
      </c>
      <c r="G308" s="304" t="s">
        <v>609</v>
      </c>
      <c r="H308" s="304" t="s">
        <v>610</v>
      </c>
      <c r="I308" s="303" t="s">
        <v>599</v>
      </c>
      <c r="J308" s="305" t="s">
        <v>612</v>
      </c>
      <c r="K308" s="306">
        <v>1319970</v>
      </c>
      <c r="L308"/>
    </row>
    <row r="309" spans="1:12" ht="22.5" x14ac:dyDescent="0.25">
      <c r="A309" s="303" t="s">
        <v>878</v>
      </c>
      <c r="B309" s="303" t="s">
        <v>605</v>
      </c>
      <c r="C309" s="303" t="s">
        <v>606</v>
      </c>
      <c r="D309" s="303" t="s">
        <v>1271</v>
      </c>
      <c r="E309" s="304" t="s">
        <v>1286</v>
      </c>
      <c r="F309" s="304" t="s">
        <v>511</v>
      </c>
      <c r="G309" s="304" t="s">
        <v>609</v>
      </c>
      <c r="H309" s="304" t="s">
        <v>610</v>
      </c>
      <c r="I309" s="303" t="s">
        <v>599</v>
      </c>
      <c r="J309" s="305" t="s">
        <v>612</v>
      </c>
      <c r="K309" s="306">
        <v>1319970</v>
      </c>
      <c r="L309"/>
    </row>
    <row r="310" spans="1:12" ht="22.5" x14ac:dyDescent="0.25">
      <c r="A310" s="303" t="s">
        <v>880</v>
      </c>
      <c r="B310" s="303" t="s">
        <v>605</v>
      </c>
      <c r="C310" s="303" t="s">
        <v>606</v>
      </c>
      <c r="D310" s="303" t="s">
        <v>1271</v>
      </c>
      <c r="E310" s="304" t="s">
        <v>1288</v>
      </c>
      <c r="F310" s="304" t="s">
        <v>511</v>
      </c>
      <c r="G310" s="304" t="s">
        <v>609</v>
      </c>
      <c r="H310" s="304" t="s">
        <v>610</v>
      </c>
      <c r="I310" s="303" t="s">
        <v>599</v>
      </c>
      <c r="J310" s="305" t="s">
        <v>612</v>
      </c>
      <c r="K310" s="306">
        <v>1319970</v>
      </c>
      <c r="L310"/>
    </row>
    <row r="311" spans="1:12" ht="22.5" x14ac:dyDescent="0.25">
      <c r="A311" s="303" t="s">
        <v>882</v>
      </c>
      <c r="B311" s="303" t="s">
        <v>605</v>
      </c>
      <c r="C311" s="303" t="s">
        <v>606</v>
      </c>
      <c r="D311" s="303" t="s">
        <v>1271</v>
      </c>
      <c r="E311" s="304" t="s">
        <v>1290</v>
      </c>
      <c r="F311" s="304" t="s">
        <v>511</v>
      </c>
      <c r="G311" s="304" t="s">
        <v>609</v>
      </c>
      <c r="H311" s="304" t="s">
        <v>610</v>
      </c>
      <c r="I311" s="303" t="s">
        <v>599</v>
      </c>
      <c r="J311" s="305" t="s">
        <v>612</v>
      </c>
      <c r="K311" s="306">
        <v>1319970</v>
      </c>
      <c r="L311"/>
    </row>
    <row r="312" spans="1:12" ht="22.5" x14ac:dyDescent="0.25">
      <c r="A312" s="303" t="s">
        <v>884</v>
      </c>
      <c r="B312" s="303" t="s">
        <v>605</v>
      </c>
      <c r="C312" s="303" t="s">
        <v>606</v>
      </c>
      <c r="D312" s="303" t="s">
        <v>1271</v>
      </c>
      <c r="E312" s="304" t="s">
        <v>1292</v>
      </c>
      <c r="F312" s="304" t="s">
        <v>511</v>
      </c>
      <c r="G312" s="304" t="s">
        <v>609</v>
      </c>
      <c r="H312" s="304" t="s">
        <v>610</v>
      </c>
      <c r="I312" s="303" t="s">
        <v>599</v>
      </c>
      <c r="J312" s="305" t="s">
        <v>612</v>
      </c>
      <c r="K312" s="306">
        <v>1319970</v>
      </c>
      <c r="L312"/>
    </row>
    <row r="313" spans="1:12" ht="22.5" x14ac:dyDescent="0.25">
      <c r="A313" s="303" t="s">
        <v>886</v>
      </c>
      <c r="B313" s="303" t="s">
        <v>605</v>
      </c>
      <c r="C313" s="303" t="s">
        <v>606</v>
      </c>
      <c r="D313" s="303" t="s">
        <v>518</v>
      </c>
      <c r="E313" s="304" t="s">
        <v>1294</v>
      </c>
      <c r="F313" s="304" t="s">
        <v>1295</v>
      </c>
      <c r="G313" s="304" t="s">
        <v>609</v>
      </c>
      <c r="H313" s="304" t="s">
        <v>610</v>
      </c>
      <c r="I313" s="303" t="s">
        <v>599</v>
      </c>
      <c r="J313" s="305" t="s">
        <v>612</v>
      </c>
      <c r="K313" s="306">
        <v>352935</v>
      </c>
      <c r="L313"/>
    </row>
    <row r="314" spans="1:12" ht="22.5" x14ac:dyDescent="0.25">
      <c r="A314" s="303" t="s">
        <v>888</v>
      </c>
      <c r="B314" s="303" t="s">
        <v>605</v>
      </c>
      <c r="C314" s="303" t="s">
        <v>606</v>
      </c>
      <c r="D314" s="303" t="s">
        <v>518</v>
      </c>
      <c r="E314" s="304" t="s">
        <v>1297</v>
      </c>
      <c r="F314" s="304" t="s">
        <v>1295</v>
      </c>
      <c r="G314" s="304" t="s">
        <v>609</v>
      </c>
      <c r="H314" s="304" t="s">
        <v>610</v>
      </c>
      <c r="I314" s="303" t="s">
        <v>599</v>
      </c>
      <c r="J314" s="305" t="s">
        <v>612</v>
      </c>
      <c r="K314" s="306">
        <v>352935</v>
      </c>
      <c r="L314"/>
    </row>
    <row r="315" spans="1:12" ht="22.5" x14ac:dyDescent="0.25">
      <c r="A315" s="303" t="s">
        <v>890</v>
      </c>
      <c r="B315" s="303" t="s">
        <v>605</v>
      </c>
      <c r="C315" s="303" t="s">
        <v>606</v>
      </c>
      <c r="D315" s="303" t="s">
        <v>518</v>
      </c>
      <c r="E315" s="304" t="s">
        <v>1299</v>
      </c>
      <c r="F315" s="304" t="s">
        <v>1295</v>
      </c>
      <c r="G315" s="304" t="s">
        <v>609</v>
      </c>
      <c r="H315" s="304" t="s">
        <v>610</v>
      </c>
      <c r="I315" s="303" t="s">
        <v>599</v>
      </c>
      <c r="J315" s="305" t="s">
        <v>612</v>
      </c>
      <c r="K315" s="306">
        <v>352935</v>
      </c>
      <c r="L315"/>
    </row>
    <row r="316" spans="1:12" ht="22.5" x14ac:dyDescent="0.25">
      <c r="A316" s="303" t="s">
        <v>892</v>
      </c>
      <c r="B316" s="303" t="s">
        <v>605</v>
      </c>
      <c r="C316" s="303" t="s">
        <v>606</v>
      </c>
      <c r="D316" s="303" t="s">
        <v>518</v>
      </c>
      <c r="E316" s="304" t="s">
        <v>1301</v>
      </c>
      <c r="F316" s="304" t="s">
        <v>1295</v>
      </c>
      <c r="G316" s="304" t="s">
        <v>609</v>
      </c>
      <c r="H316" s="304" t="s">
        <v>610</v>
      </c>
      <c r="I316" s="303" t="s">
        <v>599</v>
      </c>
      <c r="J316" s="305" t="s">
        <v>612</v>
      </c>
      <c r="K316" s="306">
        <v>352935</v>
      </c>
      <c r="L316"/>
    </row>
    <row r="317" spans="1:12" ht="22.5" x14ac:dyDescent="0.25">
      <c r="A317" s="303" t="s">
        <v>894</v>
      </c>
      <c r="B317" s="303" t="s">
        <v>605</v>
      </c>
      <c r="C317" s="303" t="s">
        <v>606</v>
      </c>
      <c r="D317" s="303" t="s">
        <v>518</v>
      </c>
      <c r="E317" s="304" t="s">
        <v>1303</v>
      </c>
      <c r="F317" s="304" t="s">
        <v>1295</v>
      </c>
      <c r="G317" s="304" t="s">
        <v>609</v>
      </c>
      <c r="H317" s="304" t="s">
        <v>610</v>
      </c>
      <c r="I317" s="303" t="s">
        <v>599</v>
      </c>
      <c r="J317" s="305" t="s">
        <v>612</v>
      </c>
      <c r="K317" s="306">
        <v>352935</v>
      </c>
      <c r="L317"/>
    </row>
    <row r="318" spans="1:12" ht="22.5" x14ac:dyDescent="0.25">
      <c r="A318" s="303" t="s">
        <v>896</v>
      </c>
      <c r="B318" s="303" t="s">
        <v>605</v>
      </c>
      <c r="C318" s="303" t="s">
        <v>606</v>
      </c>
      <c r="D318" s="303" t="s">
        <v>518</v>
      </c>
      <c r="E318" s="304" t="s">
        <v>1305</v>
      </c>
      <c r="F318" s="304" t="s">
        <v>1295</v>
      </c>
      <c r="G318" s="304" t="s">
        <v>609</v>
      </c>
      <c r="H318" s="304" t="s">
        <v>610</v>
      </c>
      <c r="I318" s="303" t="s">
        <v>599</v>
      </c>
      <c r="J318" s="305" t="s">
        <v>612</v>
      </c>
      <c r="K318" s="306">
        <v>352935</v>
      </c>
      <c r="L318"/>
    </row>
    <row r="319" spans="1:12" ht="22.5" x14ac:dyDescent="0.25">
      <c r="A319" s="303" t="s">
        <v>898</v>
      </c>
      <c r="B319" s="303" t="s">
        <v>605</v>
      </c>
      <c r="C319" s="303" t="s">
        <v>606</v>
      </c>
      <c r="D319" s="303" t="s">
        <v>518</v>
      </c>
      <c r="E319" s="304" t="s">
        <v>1307</v>
      </c>
      <c r="F319" s="304" t="s">
        <v>1295</v>
      </c>
      <c r="G319" s="304" t="s">
        <v>609</v>
      </c>
      <c r="H319" s="304" t="s">
        <v>610</v>
      </c>
      <c r="I319" s="303" t="s">
        <v>599</v>
      </c>
      <c r="J319" s="305" t="s">
        <v>612</v>
      </c>
      <c r="K319" s="306">
        <v>352935</v>
      </c>
      <c r="L319"/>
    </row>
    <row r="320" spans="1:12" ht="22.5" x14ac:dyDescent="0.25">
      <c r="A320" s="303" t="s">
        <v>900</v>
      </c>
      <c r="B320" s="303" t="s">
        <v>605</v>
      </c>
      <c r="C320" s="303" t="s">
        <v>606</v>
      </c>
      <c r="D320" s="303" t="s">
        <v>518</v>
      </c>
      <c r="E320" s="304" t="s">
        <v>1309</v>
      </c>
      <c r="F320" s="304" t="s">
        <v>1295</v>
      </c>
      <c r="G320" s="304" t="s">
        <v>609</v>
      </c>
      <c r="H320" s="304" t="s">
        <v>610</v>
      </c>
      <c r="I320" s="303" t="s">
        <v>599</v>
      </c>
      <c r="J320" s="305" t="s">
        <v>612</v>
      </c>
      <c r="K320" s="306">
        <v>352935</v>
      </c>
      <c r="L320"/>
    </row>
    <row r="321" spans="1:12" ht="22.5" x14ac:dyDescent="0.25">
      <c r="A321" s="303" t="s">
        <v>902</v>
      </c>
      <c r="B321" s="303" t="s">
        <v>605</v>
      </c>
      <c r="C321" s="303" t="s">
        <v>606</v>
      </c>
      <c r="D321" s="303" t="s">
        <v>518</v>
      </c>
      <c r="E321" s="304" t="s">
        <v>1311</v>
      </c>
      <c r="F321" s="304" t="s">
        <v>1295</v>
      </c>
      <c r="G321" s="304" t="s">
        <v>609</v>
      </c>
      <c r="H321" s="304" t="s">
        <v>610</v>
      </c>
      <c r="I321" s="303" t="s">
        <v>599</v>
      </c>
      <c r="J321" s="305" t="s">
        <v>612</v>
      </c>
      <c r="K321" s="306">
        <v>352935</v>
      </c>
      <c r="L321"/>
    </row>
    <row r="322" spans="1:12" ht="22.5" x14ac:dyDescent="0.25">
      <c r="A322" s="303" t="s">
        <v>904</v>
      </c>
      <c r="B322" s="303" t="s">
        <v>605</v>
      </c>
      <c r="C322" s="303" t="s">
        <v>606</v>
      </c>
      <c r="D322" s="303" t="s">
        <v>518</v>
      </c>
      <c r="E322" s="304" t="s">
        <v>1313</v>
      </c>
      <c r="F322" s="304" t="s">
        <v>1295</v>
      </c>
      <c r="G322" s="304" t="s">
        <v>609</v>
      </c>
      <c r="H322" s="304" t="s">
        <v>610</v>
      </c>
      <c r="I322" s="303" t="s">
        <v>599</v>
      </c>
      <c r="J322" s="305" t="s">
        <v>612</v>
      </c>
      <c r="K322" s="306">
        <v>352935</v>
      </c>
      <c r="L322"/>
    </row>
    <row r="323" spans="1:12" ht="22.5" x14ac:dyDescent="0.25">
      <c r="A323" s="303" t="s">
        <v>906</v>
      </c>
      <c r="B323" s="303" t="s">
        <v>605</v>
      </c>
      <c r="C323" s="303" t="s">
        <v>606</v>
      </c>
      <c r="D323" s="303" t="s">
        <v>518</v>
      </c>
      <c r="E323" s="304" t="s">
        <v>1315</v>
      </c>
      <c r="F323" s="304" t="s">
        <v>1295</v>
      </c>
      <c r="G323" s="304" t="s">
        <v>609</v>
      </c>
      <c r="H323" s="304" t="s">
        <v>610</v>
      </c>
      <c r="I323" s="303" t="s">
        <v>599</v>
      </c>
      <c r="J323" s="305" t="s">
        <v>612</v>
      </c>
      <c r="K323" s="306">
        <v>352935</v>
      </c>
      <c r="L323"/>
    </row>
    <row r="324" spans="1:12" ht="22.5" x14ac:dyDescent="0.25">
      <c r="A324" s="303" t="s">
        <v>911</v>
      </c>
      <c r="B324" s="303" t="s">
        <v>605</v>
      </c>
      <c r="C324" s="303" t="s">
        <v>606</v>
      </c>
      <c r="D324" s="303" t="s">
        <v>518</v>
      </c>
      <c r="E324" s="304" t="s">
        <v>1317</v>
      </c>
      <c r="F324" s="304" t="s">
        <v>1295</v>
      </c>
      <c r="G324" s="304" t="s">
        <v>609</v>
      </c>
      <c r="H324" s="304" t="s">
        <v>610</v>
      </c>
      <c r="I324" s="303" t="s">
        <v>599</v>
      </c>
      <c r="J324" s="305" t="s">
        <v>612</v>
      </c>
      <c r="K324" s="306">
        <v>352935</v>
      </c>
      <c r="L324"/>
    </row>
    <row r="325" spans="1:12" ht="22.5" x14ac:dyDescent="0.25">
      <c r="A325" s="303" t="s">
        <v>913</v>
      </c>
      <c r="B325" s="303" t="s">
        <v>605</v>
      </c>
      <c r="C325" s="303" t="s">
        <v>606</v>
      </c>
      <c r="D325" s="303" t="s">
        <v>518</v>
      </c>
      <c r="E325" s="304" t="s">
        <v>1319</v>
      </c>
      <c r="F325" s="304" t="s">
        <v>1295</v>
      </c>
      <c r="G325" s="304" t="s">
        <v>609</v>
      </c>
      <c r="H325" s="304" t="s">
        <v>610</v>
      </c>
      <c r="I325" s="303" t="s">
        <v>599</v>
      </c>
      <c r="J325" s="305" t="s">
        <v>612</v>
      </c>
      <c r="K325" s="306">
        <v>352935</v>
      </c>
      <c r="L325"/>
    </row>
    <row r="326" spans="1:12" ht="22.5" x14ac:dyDescent="0.25">
      <c r="A326" s="303" t="s">
        <v>915</v>
      </c>
      <c r="B326" s="303" t="s">
        <v>605</v>
      </c>
      <c r="C326" s="303" t="s">
        <v>606</v>
      </c>
      <c r="D326" s="303" t="s">
        <v>518</v>
      </c>
      <c r="E326" s="304" t="s">
        <v>1321</v>
      </c>
      <c r="F326" s="304" t="s">
        <v>1295</v>
      </c>
      <c r="G326" s="304" t="s">
        <v>609</v>
      </c>
      <c r="H326" s="304" t="s">
        <v>610</v>
      </c>
      <c r="I326" s="303" t="s">
        <v>599</v>
      </c>
      <c r="J326" s="305" t="s">
        <v>612</v>
      </c>
      <c r="K326" s="306">
        <v>352935</v>
      </c>
      <c r="L326"/>
    </row>
    <row r="327" spans="1:12" ht="22.5" x14ac:dyDescent="0.25">
      <c r="A327" s="303" t="s">
        <v>917</v>
      </c>
      <c r="B327" s="303" t="s">
        <v>605</v>
      </c>
      <c r="C327" s="303" t="s">
        <v>606</v>
      </c>
      <c r="D327" s="303" t="s">
        <v>518</v>
      </c>
      <c r="E327" s="304" t="s">
        <v>1323</v>
      </c>
      <c r="F327" s="304" t="s">
        <v>1295</v>
      </c>
      <c r="G327" s="304" t="s">
        <v>609</v>
      </c>
      <c r="H327" s="304" t="s">
        <v>610</v>
      </c>
      <c r="I327" s="303" t="s">
        <v>599</v>
      </c>
      <c r="J327" s="305" t="s">
        <v>612</v>
      </c>
      <c r="K327" s="306">
        <v>352935</v>
      </c>
      <c r="L327"/>
    </row>
    <row r="328" spans="1:12" ht="22.5" x14ac:dyDescent="0.25">
      <c r="A328" s="303" t="s">
        <v>919</v>
      </c>
      <c r="B328" s="303" t="s">
        <v>605</v>
      </c>
      <c r="C328" s="303" t="s">
        <v>606</v>
      </c>
      <c r="D328" s="303" t="s">
        <v>518</v>
      </c>
      <c r="E328" s="304" t="s">
        <v>1325</v>
      </c>
      <c r="F328" s="304" t="s">
        <v>1295</v>
      </c>
      <c r="G328" s="304" t="s">
        <v>609</v>
      </c>
      <c r="H328" s="304" t="s">
        <v>610</v>
      </c>
      <c r="I328" s="303" t="s">
        <v>599</v>
      </c>
      <c r="J328" s="305" t="s">
        <v>612</v>
      </c>
      <c r="K328" s="306">
        <v>352935</v>
      </c>
      <c r="L328"/>
    </row>
    <row r="329" spans="1:12" ht="22.5" x14ac:dyDescent="0.25">
      <c r="A329" s="303" t="s">
        <v>921</v>
      </c>
      <c r="B329" s="303" t="s">
        <v>605</v>
      </c>
      <c r="C329" s="303" t="s">
        <v>606</v>
      </c>
      <c r="D329" s="303" t="s">
        <v>518</v>
      </c>
      <c r="E329" s="304" t="s">
        <v>1327</v>
      </c>
      <c r="F329" s="304" t="s">
        <v>1295</v>
      </c>
      <c r="G329" s="304" t="s">
        <v>609</v>
      </c>
      <c r="H329" s="304" t="s">
        <v>610</v>
      </c>
      <c r="I329" s="303" t="s">
        <v>599</v>
      </c>
      <c r="J329" s="305" t="s">
        <v>612</v>
      </c>
      <c r="K329" s="306">
        <v>352935</v>
      </c>
      <c r="L329"/>
    </row>
    <row r="330" spans="1:12" ht="22.5" x14ac:dyDescent="0.25">
      <c r="A330" s="303" t="s">
        <v>923</v>
      </c>
      <c r="B330" s="303" t="s">
        <v>605</v>
      </c>
      <c r="C330" s="303" t="s">
        <v>606</v>
      </c>
      <c r="D330" s="303" t="s">
        <v>518</v>
      </c>
      <c r="E330" s="304" t="s">
        <v>1329</v>
      </c>
      <c r="F330" s="304" t="s">
        <v>1295</v>
      </c>
      <c r="G330" s="304" t="s">
        <v>609</v>
      </c>
      <c r="H330" s="304" t="s">
        <v>610</v>
      </c>
      <c r="I330" s="303" t="s">
        <v>599</v>
      </c>
      <c r="J330" s="305" t="s">
        <v>612</v>
      </c>
      <c r="K330" s="306">
        <v>352935</v>
      </c>
      <c r="L330"/>
    </row>
    <row r="331" spans="1:12" ht="22.5" x14ac:dyDescent="0.25">
      <c r="A331" s="303" t="s">
        <v>925</v>
      </c>
      <c r="B331" s="303" t="s">
        <v>605</v>
      </c>
      <c r="C331" s="303" t="s">
        <v>606</v>
      </c>
      <c r="D331" s="303" t="s">
        <v>518</v>
      </c>
      <c r="E331" s="304" t="s">
        <v>1331</v>
      </c>
      <c r="F331" s="304" t="s">
        <v>1295</v>
      </c>
      <c r="G331" s="304" t="s">
        <v>609</v>
      </c>
      <c r="H331" s="304" t="s">
        <v>610</v>
      </c>
      <c r="I331" s="303" t="s">
        <v>599</v>
      </c>
      <c r="J331" s="305" t="s">
        <v>612</v>
      </c>
      <c r="K331" s="306">
        <v>352935</v>
      </c>
      <c r="L331"/>
    </row>
    <row r="332" spans="1:12" ht="22.5" x14ac:dyDescent="0.25">
      <c r="A332" s="303" t="s">
        <v>929</v>
      </c>
      <c r="B332" s="303" t="s">
        <v>605</v>
      </c>
      <c r="C332" s="303" t="s">
        <v>606</v>
      </c>
      <c r="D332" s="303" t="s">
        <v>518</v>
      </c>
      <c r="E332" s="304" t="s">
        <v>1333</v>
      </c>
      <c r="F332" s="304" t="s">
        <v>1295</v>
      </c>
      <c r="G332" s="304" t="s">
        <v>609</v>
      </c>
      <c r="H332" s="304" t="s">
        <v>610</v>
      </c>
      <c r="I332" s="303" t="s">
        <v>599</v>
      </c>
      <c r="J332" s="305" t="s">
        <v>612</v>
      </c>
      <c r="K332" s="306">
        <v>352935</v>
      </c>
      <c r="L332"/>
    </row>
    <row r="333" spans="1:12" ht="22.5" x14ac:dyDescent="0.25">
      <c r="A333" s="303" t="s">
        <v>931</v>
      </c>
      <c r="B333" s="303" t="s">
        <v>605</v>
      </c>
      <c r="C333" s="303" t="s">
        <v>606</v>
      </c>
      <c r="D333" s="303" t="s">
        <v>518</v>
      </c>
      <c r="E333" s="304" t="s">
        <v>1335</v>
      </c>
      <c r="F333" s="304" t="s">
        <v>1295</v>
      </c>
      <c r="G333" s="304" t="s">
        <v>609</v>
      </c>
      <c r="H333" s="304" t="s">
        <v>610</v>
      </c>
      <c r="I333" s="303" t="s">
        <v>599</v>
      </c>
      <c r="J333" s="305" t="s">
        <v>612</v>
      </c>
      <c r="K333" s="306">
        <v>352935</v>
      </c>
      <c r="L333"/>
    </row>
    <row r="334" spans="1:12" ht="22.5" x14ac:dyDescent="0.25">
      <c r="A334" s="303" t="s">
        <v>935</v>
      </c>
      <c r="B334" s="303" t="s">
        <v>605</v>
      </c>
      <c r="C334" s="303" t="s">
        <v>606</v>
      </c>
      <c r="D334" s="303" t="s">
        <v>518</v>
      </c>
      <c r="E334" s="304" t="s">
        <v>1337</v>
      </c>
      <c r="F334" s="304" t="s">
        <v>1295</v>
      </c>
      <c r="G334" s="304" t="s">
        <v>609</v>
      </c>
      <c r="H334" s="304" t="s">
        <v>610</v>
      </c>
      <c r="I334" s="303" t="s">
        <v>599</v>
      </c>
      <c r="J334" s="305" t="s">
        <v>612</v>
      </c>
      <c r="K334" s="306">
        <v>352935</v>
      </c>
      <c r="L334"/>
    </row>
    <row r="335" spans="1:12" ht="22.5" x14ac:dyDescent="0.25">
      <c r="A335" s="303" t="s">
        <v>937</v>
      </c>
      <c r="B335" s="303" t="s">
        <v>605</v>
      </c>
      <c r="C335" s="303" t="s">
        <v>606</v>
      </c>
      <c r="D335" s="303" t="s">
        <v>518</v>
      </c>
      <c r="E335" s="304" t="s">
        <v>1339</v>
      </c>
      <c r="F335" s="304" t="s">
        <v>1295</v>
      </c>
      <c r="G335" s="304" t="s">
        <v>609</v>
      </c>
      <c r="H335" s="304" t="s">
        <v>610</v>
      </c>
      <c r="I335" s="303" t="s">
        <v>599</v>
      </c>
      <c r="J335" s="305" t="s">
        <v>612</v>
      </c>
      <c r="K335" s="306">
        <v>352935</v>
      </c>
      <c r="L335"/>
    </row>
    <row r="336" spans="1:12" ht="22.5" x14ac:dyDescent="0.25">
      <c r="A336" s="303" t="s">
        <v>939</v>
      </c>
      <c r="B336" s="303" t="s">
        <v>605</v>
      </c>
      <c r="C336" s="303" t="s">
        <v>606</v>
      </c>
      <c r="D336" s="303" t="s">
        <v>518</v>
      </c>
      <c r="E336" s="304" t="s">
        <v>1341</v>
      </c>
      <c r="F336" s="304" t="s">
        <v>1295</v>
      </c>
      <c r="G336" s="304" t="s">
        <v>609</v>
      </c>
      <c r="H336" s="304" t="s">
        <v>610</v>
      </c>
      <c r="I336" s="303" t="s">
        <v>599</v>
      </c>
      <c r="J336" s="305" t="s">
        <v>612</v>
      </c>
      <c r="K336" s="306">
        <v>352935</v>
      </c>
      <c r="L336"/>
    </row>
    <row r="337" spans="1:12" ht="22.5" x14ac:dyDescent="0.25">
      <c r="A337" s="303" t="s">
        <v>941</v>
      </c>
      <c r="B337" s="303" t="s">
        <v>605</v>
      </c>
      <c r="C337" s="303" t="s">
        <v>606</v>
      </c>
      <c r="D337" s="303" t="s">
        <v>518</v>
      </c>
      <c r="E337" s="304" t="s">
        <v>1343</v>
      </c>
      <c r="F337" s="304" t="s">
        <v>1295</v>
      </c>
      <c r="G337" s="304" t="s">
        <v>609</v>
      </c>
      <c r="H337" s="304" t="s">
        <v>610</v>
      </c>
      <c r="I337" s="303" t="s">
        <v>599</v>
      </c>
      <c r="J337" s="305" t="s">
        <v>612</v>
      </c>
      <c r="K337" s="306">
        <v>352935</v>
      </c>
      <c r="L337"/>
    </row>
    <row r="338" spans="1:12" ht="22.5" x14ac:dyDescent="0.25">
      <c r="A338" s="303" t="s">
        <v>943</v>
      </c>
      <c r="B338" s="303" t="s">
        <v>605</v>
      </c>
      <c r="C338" s="303" t="s">
        <v>606</v>
      </c>
      <c r="D338" s="303" t="s">
        <v>518</v>
      </c>
      <c r="E338" s="304" t="s">
        <v>1345</v>
      </c>
      <c r="F338" s="304" t="s">
        <v>1295</v>
      </c>
      <c r="G338" s="304" t="s">
        <v>609</v>
      </c>
      <c r="H338" s="304" t="s">
        <v>610</v>
      </c>
      <c r="I338" s="303" t="s">
        <v>599</v>
      </c>
      <c r="J338" s="305" t="s">
        <v>612</v>
      </c>
      <c r="K338" s="306">
        <v>352935</v>
      </c>
      <c r="L338"/>
    </row>
    <row r="339" spans="1:12" ht="22.5" x14ac:dyDescent="0.25">
      <c r="A339" s="303" t="s">
        <v>945</v>
      </c>
      <c r="B339" s="303" t="s">
        <v>605</v>
      </c>
      <c r="C339" s="303" t="s">
        <v>606</v>
      </c>
      <c r="D339" s="303" t="s">
        <v>518</v>
      </c>
      <c r="E339" s="304" t="s">
        <v>1347</v>
      </c>
      <c r="F339" s="304" t="s">
        <v>1295</v>
      </c>
      <c r="G339" s="304" t="s">
        <v>609</v>
      </c>
      <c r="H339" s="304" t="s">
        <v>610</v>
      </c>
      <c r="I339" s="303" t="s">
        <v>599</v>
      </c>
      <c r="J339" s="305" t="s">
        <v>612</v>
      </c>
      <c r="K339" s="306">
        <v>352935</v>
      </c>
      <c r="L339"/>
    </row>
    <row r="340" spans="1:12" ht="22.5" x14ac:dyDescent="0.25">
      <c r="A340" s="303" t="s">
        <v>947</v>
      </c>
      <c r="B340" s="303" t="s">
        <v>605</v>
      </c>
      <c r="C340" s="303" t="s">
        <v>606</v>
      </c>
      <c r="D340" s="303" t="s">
        <v>518</v>
      </c>
      <c r="E340" s="304" t="s">
        <v>1349</v>
      </c>
      <c r="F340" s="304" t="s">
        <v>1295</v>
      </c>
      <c r="G340" s="304" t="s">
        <v>609</v>
      </c>
      <c r="H340" s="304" t="s">
        <v>610</v>
      </c>
      <c r="I340" s="303" t="s">
        <v>599</v>
      </c>
      <c r="J340" s="305" t="s">
        <v>612</v>
      </c>
      <c r="K340" s="306">
        <v>352935</v>
      </c>
      <c r="L340"/>
    </row>
    <row r="341" spans="1:12" ht="22.5" x14ac:dyDescent="0.25">
      <c r="A341" s="303" t="s">
        <v>949</v>
      </c>
      <c r="B341" s="303" t="s">
        <v>605</v>
      </c>
      <c r="C341" s="303" t="s">
        <v>606</v>
      </c>
      <c r="D341" s="303" t="s">
        <v>518</v>
      </c>
      <c r="E341" s="304" t="s">
        <v>1351</v>
      </c>
      <c r="F341" s="304" t="s">
        <v>1352</v>
      </c>
      <c r="G341" s="304" t="s">
        <v>609</v>
      </c>
      <c r="H341" s="304" t="s">
        <v>610</v>
      </c>
      <c r="I341" s="303" t="s">
        <v>599</v>
      </c>
      <c r="J341" s="305" t="s">
        <v>612</v>
      </c>
      <c r="K341" s="306">
        <v>294975</v>
      </c>
      <c r="L341"/>
    </row>
    <row r="342" spans="1:12" ht="22.5" x14ac:dyDescent="0.25">
      <c r="A342" s="303" t="s">
        <v>951</v>
      </c>
      <c r="B342" s="303" t="s">
        <v>605</v>
      </c>
      <c r="C342" s="303" t="s">
        <v>606</v>
      </c>
      <c r="D342" s="303" t="s">
        <v>518</v>
      </c>
      <c r="E342" s="304" t="s">
        <v>1354</v>
      </c>
      <c r="F342" s="304" t="s">
        <v>1352</v>
      </c>
      <c r="G342" s="304" t="s">
        <v>609</v>
      </c>
      <c r="H342" s="304" t="s">
        <v>610</v>
      </c>
      <c r="I342" s="303" t="s">
        <v>599</v>
      </c>
      <c r="J342" s="305" t="s">
        <v>612</v>
      </c>
      <c r="K342" s="306">
        <v>294975</v>
      </c>
      <c r="L342"/>
    </row>
    <row r="343" spans="1:12" ht="22.5" x14ac:dyDescent="0.25">
      <c r="A343" s="303" t="s">
        <v>953</v>
      </c>
      <c r="B343" s="303" t="s">
        <v>605</v>
      </c>
      <c r="C343" s="303" t="s">
        <v>606</v>
      </c>
      <c r="D343" s="303" t="s">
        <v>518</v>
      </c>
      <c r="E343" s="304" t="s">
        <v>1356</v>
      </c>
      <c r="F343" s="304" t="s">
        <v>1352</v>
      </c>
      <c r="G343" s="304" t="s">
        <v>609</v>
      </c>
      <c r="H343" s="304" t="s">
        <v>610</v>
      </c>
      <c r="I343" s="303" t="s">
        <v>599</v>
      </c>
      <c r="J343" s="305" t="s">
        <v>612</v>
      </c>
      <c r="K343" s="306">
        <v>294975</v>
      </c>
      <c r="L343"/>
    </row>
    <row r="344" spans="1:12" ht="22.5" x14ac:dyDescent="0.25">
      <c r="A344" s="303" t="s">
        <v>956</v>
      </c>
      <c r="B344" s="303" t="s">
        <v>605</v>
      </c>
      <c r="C344" s="303" t="s">
        <v>606</v>
      </c>
      <c r="D344" s="303" t="s">
        <v>518</v>
      </c>
      <c r="E344" s="304" t="s">
        <v>1358</v>
      </c>
      <c r="F344" s="304" t="s">
        <v>1352</v>
      </c>
      <c r="G344" s="304" t="s">
        <v>609</v>
      </c>
      <c r="H344" s="304" t="s">
        <v>610</v>
      </c>
      <c r="I344" s="303" t="s">
        <v>599</v>
      </c>
      <c r="J344" s="305" t="s">
        <v>612</v>
      </c>
      <c r="K344" s="306">
        <v>294975</v>
      </c>
      <c r="L344"/>
    </row>
    <row r="345" spans="1:12" ht="22.5" x14ac:dyDescent="0.25">
      <c r="A345" s="303" t="s">
        <v>958</v>
      </c>
      <c r="B345" s="303" t="s">
        <v>605</v>
      </c>
      <c r="C345" s="303" t="s">
        <v>606</v>
      </c>
      <c r="D345" s="303" t="s">
        <v>518</v>
      </c>
      <c r="E345" s="304" t="s">
        <v>1360</v>
      </c>
      <c r="F345" s="304" t="s">
        <v>1352</v>
      </c>
      <c r="G345" s="304" t="s">
        <v>609</v>
      </c>
      <c r="H345" s="304" t="s">
        <v>610</v>
      </c>
      <c r="I345" s="303" t="s">
        <v>599</v>
      </c>
      <c r="J345" s="305" t="s">
        <v>612</v>
      </c>
      <c r="K345" s="306">
        <v>294975</v>
      </c>
      <c r="L345"/>
    </row>
    <row r="346" spans="1:12" ht="22.5" x14ac:dyDescent="0.25">
      <c r="A346" s="303" t="s">
        <v>960</v>
      </c>
      <c r="B346" s="303" t="s">
        <v>605</v>
      </c>
      <c r="C346" s="303" t="s">
        <v>606</v>
      </c>
      <c r="D346" s="303" t="s">
        <v>518</v>
      </c>
      <c r="E346" s="304" t="s">
        <v>1362</v>
      </c>
      <c r="F346" s="304" t="s">
        <v>1352</v>
      </c>
      <c r="G346" s="304" t="s">
        <v>609</v>
      </c>
      <c r="H346" s="304" t="s">
        <v>610</v>
      </c>
      <c r="I346" s="303" t="s">
        <v>599</v>
      </c>
      <c r="J346" s="305" t="s">
        <v>612</v>
      </c>
      <c r="K346" s="306">
        <v>294975</v>
      </c>
      <c r="L346"/>
    </row>
    <row r="347" spans="1:12" ht="22.5" x14ac:dyDescent="0.25">
      <c r="A347" s="303" t="s">
        <v>962</v>
      </c>
      <c r="B347" s="303" t="s">
        <v>605</v>
      </c>
      <c r="C347" s="303" t="s">
        <v>606</v>
      </c>
      <c r="D347" s="303" t="s">
        <v>518</v>
      </c>
      <c r="E347" s="304" t="s">
        <v>1364</v>
      </c>
      <c r="F347" s="304" t="s">
        <v>1352</v>
      </c>
      <c r="G347" s="304" t="s">
        <v>609</v>
      </c>
      <c r="H347" s="304" t="s">
        <v>610</v>
      </c>
      <c r="I347" s="303" t="s">
        <v>599</v>
      </c>
      <c r="J347" s="305" t="s">
        <v>612</v>
      </c>
      <c r="K347" s="306">
        <v>294975</v>
      </c>
      <c r="L347"/>
    </row>
    <row r="348" spans="1:12" ht="22.5" x14ac:dyDescent="0.25">
      <c r="A348" s="303" t="s">
        <v>964</v>
      </c>
      <c r="B348" s="303" t="s">
        <v>605</v>
      </c>
      <c r="C348" s="303" t="s">
        <v>606</v>
      </c>
      <c r="D348" s="303" t="s">
        <v>518</v>
      </c>
      <c r="E348" s="304" t="s">
        <v>1366</v>
      </c>
      <c r="F348" s="304" t="s">
        <v>1352</v>
      </c>
      <c r="G348" s="304" t="s">
        <v>609</v>
      </c>
      <c r="H348" s="304" t="s">
        <v>610</v>
      </c>
      <c r="I348" s="303" t="s">
        <v>599</v>
      </c>
      <c r="J348" s="305" t="s">
        <v>612</v>
      </c>
      <c r="K348" s="306">
        <v>294975</v>
      </c>
      <c r="L348"/>
    </row>
    <row r="349" spans="1:12" ht="33.75" x14ac:dyDescent="0.25">
      <c r="A349" s="303" t="s">
        <v>966</v>
      </c>
      <c r="B349" s="303" t="s">
        <v>605</v>
      </c>
      <c r="C349" s="303" t="s">
        <v>606</v>
      </c>
      <c r="D349" s="303" t="s">
        <v>518</v>
      </c>
      <c r="E349" s="304" t="s">
        <v>1368</v>
      </c>
      <c r="F349" s="304" t="s">
        <v>1369</v>
      </c>
      <c r="G349" s="304" t="s">
        <v>609</v>
      </c>
      <c r="H349" s="304" t="s">
        <v>610</v>
      </c>
      <c r="I349" s="303" t="s">
        <v>599</v>
      </c>
      <c r="J349" s="305" t="s">
        <v>612</v>
      </c>
      <c r="K349" s="306">
        <v>1986970</v>
      </c>
      <c r="L349"/>
    </row>
    <row r="350" spans="1:12" ht="33.75" x14ac:dyDescent="0.25">
      <c r="A350" s="303" t="s">
        <v>968</v>
      </c>
      <c r="B350" s="303" t="s">
        <v>605</v>
      </c>
      <c r="C350" s="303" t="s">
        <v>606</v>
      </c>
      <c r="D350" s="303" t="s">
        <v>518</v>
      </c>
      <c r="E350" s="304" t="s">
        <v>1371</v>
      </c>
      <c r="F350" s="304" t="s">
        <v>1369</v>
      </c>
      <c r="G350" s="304" t="s">
        <v>609</v>
      </c>
      <c r="H350" s="304" t="s">
        <v>610</v>
      </c>
      <c r="I350" s="303" t="s">
        <v>599</v>
      </c>
      <c r="J350" s="305" t="s">
        <v>612</v>
      </c>
      <c r="K350" s="306">
        <v>1986970</v>
      </c>
      <c r="L350"/>
    </row>
    <row r="351" spans="1:12" ht="33.75" x14ac:dyDescent="0.25">
      <c r="A351" s="303" t="s">
        <v>970</v>
      </c>
      <c r="B351" s="303" t="s">
        <v>605</v>
      </c>
      <c r="C351" s="303" t="s">
        <v>606</v>
      </c>
      <c r="D351" s="303" t="s">
        <v>518</v>
      </c>
      <c r="E351" s="304" t="s">
        <v>1373</v>
      </c>
      <c r="F351" s="304" t="s">
        <v>1369</v>
      </c>
      <c r="G351" s="304" t="s">
        <v>609</v>
      </c>
      <c r="H351" s="304" t="s">
        <v>610</v>
      </c>
      <c r="I351" s="303" t="s">
        <v>599</v>
      </c>
      <c r="J351" s="305" t="s">
        <v>612</v>
      </c>
      <c r="K351" s="306">
        <v>1986970</v>
      </c>
      <c r="L351"/>
    </row>
    <row r="352" spans="1:12" ht="33.75" x14ac:dyDescent="0.25">
      <c r="A352" s="303" t="s">
        <v>972</v>
      </c>
      <c r="B352" s="303" t="s">
        <v>605</v>
      </c>
      <c r="C352" s="303" t="s">
        <v>606</v>
      </c>
      <c r="D352" s="303" t="s">
        <v>518</v>
      </c>
      <c r="E352" s="304" t="s">
        <v>1375</v>
      </c>
      <c r="F352" s="304" t="s">
        <v>1369</v>
      </c>
      <c r="G352" s="304" t="s">
        <v>609</v>
      </c>
      <c r="H352" s="304" t="s">
        <v>610</v>
      </c>
      <c r="I352" s="303" t="s">
        <v>599</v>
      </c>
      <c r="J352" s="305" t="s">
        <v>612</v>
      </c>
      <c r="K352" s="306">
        <v>1986970</v>
      </c>
      <c r="L352"/>
    </row>
    <row r="353" spans="1:12" ht="33.75" x14ac:dyDescent="0.25">
      <c r="A353" s="303" t="s">
        <v>974</v>
      </c>
      <c r="B353" s="303" t="s">
        <v>605</v>
      </c>
      <c r="C353" s="303" t="s">
        <v>606</v>
      </c>
      <c r="D353" s="303" t="s">
        <v>518</v>
      </c>
      <c r="E353" s="304" t="s">
        <v>1377</v>
      </c>
      <c r="F353" s="304" t="s">
        <v>1378</v>
      </c>
      <c r="G353" s="304" t="s">
        <v>609</v>
      </c>
      <c r="H353" s="304" t="s">
        <v>610</v>
      </c>
      <c r="I353" s="303" t="s">
        <v>599</v>
      </c>
      <c r="J353" s="305" t="s">
        <v>612</v>
      </c>
      <c r="K353" s="306">
        <v>215970</v>
      </c>
      <c r="L353"/>
    </row>
    <row r="354" spans="1:12" ht="33.75" x14ac:dyDescent="0.25">
      <c r="A354" s="303" t="s">
        <v>976</v>
      </c>
      <c r="B354" s="303" t="s">
        <v>605</v>
      </c>
      <c r="C354" s="303" t="s">
        <v>606</v>
      </c>
      <c r="D354" s="303" t="s">
        <v>518</v>
      </c>
      <c r="E354" s="304" t="s">
        <v>1380</v>
      </c>
      <c r="F354" s="304" t="s">
        <v>1378</v>
      </c>
      <c r="G354" s="304" t="s">
        <v>609</v>
      </c>
      <c r="H354" s="304" t="s">
        <v>610</v>
      </c>
      <c r="I354" s="303" t="s">
        <v>599</v>
      </c>
      <c r="J354" s="305" t="s">
        <v>612</v>
      </c>
      <c r="K354" s="306">
        <v>215970</v>
      </c>
      <c r="L354"/>
    </row>
    <row r="355" spans="1:12" ht="33.75" x14ac:dyDescent="0.25">
      <c r="A355" s="303" t="s">
        <v>978</v>
      </c>
      <c r="B355" s="303" t="s">
        <v>605</v>
      </c>
      <c r="C355" s="303" t="s">
        <v>606</v>
      </c>
      <c r="D355" s="303" t="s">
        <v>518</v>
      </c>
      <c r="E355" s="304" t="s">
        <v>1382</v>
      </c>
      <c r="F355" s="304" t="s">
        <v>1378</v>
      </c>
      <c r="G355" s="304" t="s">
        <v>609</v>
      </c>
      <c r="H355" s="304" t="s">
        <v>610</v>
      </c>
      <c r="I355" s="303" t="s">
        <v>599</v>
      </c>
      <c r="J355" s="305" t="s">
        <v>612</v>
      </c>
      <c r="K355" s="306">
        <v>215970</v>
      </c>
      <c r="L355"/>
    </row>
    <row r="356" spans="1:12" ht="33.75" x14ac:dyDescent="0.25">
      <c r="A356" s="303" t="s">
        <v>980</v>
      </c>
      <c r="B356" s="303" t="s">
        <v>605</v>
      </c>
      <c r="C356" s="303" t="s">
        <v>606</v>
      </c>
      <c r="D356" s="303" t="s">
        <v>518</v>
      </c>
      <c r="E356" s="304" t="s">
        <v>1384</v>
      </c>
      <c r="F356" s="304" t="s">
        <v>1378</v>
      </c>
      <c r="G356" s="304" t="s">
        <v>609</v>
      </c>
      <c r="H356" s="304" t="s">
        <v>610</v>
      </c>
      <c r="I356" s="303" t="s">
        <v>599</v>
      </c>
      <c r="J356" s="305" t="s">
        <v>612</v>
      </c>
      <c r="K356" s="306">
        <v>215970</v>
      </c>
      <c r="L356"/>
    </row>
    <row r="357" spans="1:12" ht="33.75" x14ac:dyDescent="0.25">
      <c r="A357" s="303" t="s">
        <v>982</v>
      </c>
      <c r="B357" s="303" t="s">
        <v>605</v>
      </c>
      <c r="C357" s="303" t="s">
        <v>606</v>
      </c>
      <c r="D357" s="303" t="s">
        <v>518</v>
      </c>
      <c r="E357" s="304" t="s">
        <v>1386</v>
      </c>
      <c r="F357" s="304" t="s">
        <v>1378</v>
      </c>
      <c r="G357" s="304" t="s">
        <v>609</v>
      </c>
      <c r="H357" s="304" t="s">
        <v>610</v>
      </c>
      <c r="I357" s="303" t="s">
        <v>599</v>
      </c>
      <c r="J357" s="305" t="s">
        <v>612</v>
      </c>
      <c r="K357" s="306">
        <v>215970</v>
      </c>
      <c r="L357"/>
    </row>
    <row r="358" spans="1:12" ht="33.75" x14ac:dyDescent="0.25">
      <c r="A358" s="303" t="s">
        <v>985</v>
      </c>
      <c r="B358" s="303" t="s">
        <v>605</v>
      </c>
      <c r="C358" s="303" t="s">
        <v>606</v>
      </c>
      <c r="D358" s="303" t="s">
        <v>518</v>
      </c>
      <c r="E358" s="304" t="s">
        <v>1388</v>
      </c>
      <c r="F358" s="304" t="s">
        <v>1378</v>
      </c>
      <c r="G358" s="304" t="s">
        <v>609</v>
      </c>
      <c r="H358" s="304" t="s">
        <v>610</v>
      </c>
      <c r="I358" s="303" t="s">
        <v>599</v>
      </c>
      <c r="J358" s="305" t="s">
        <v>612</v>
      </c>
      <c r="K358" s="306">
        <v>215970</v>
      </c>
      <c r="L358"/>
    </row>
    <row r="359" spans="1:12" ht="22.5" x14ac:dyDescent="0.25">
      <c r="A359" s="303" t="s">
        <v>988</v>
      </c>
      <c r="B359" s="303" t="s">
        <v>605</v>
      </c>
      <c r="C359" s="303" t="s">
        <v>606</v>
      </c>
      <c r="D359" s="303" t="s">
        <v>518</v>
      </c>
      <c r="E359" s="304" t="s">
        <v>1390</v>
      </c>
      <c r="F359" s="304" t="s">
        <v>1391</v>
      </c>
      <c r="G359" s="304" t="s">
        <v>609</v>
      </c>
      <c r="H359" s="304" t="s">
        <v>610</v>
      </c>
      <c r="I359" s="303" t="s">
        <v>599</v>
      </c>
      <c r="J359" s="305" t="s">
        <v>612</v>
      </c>
      <c r="K359" s="306">
        <v>598000</v>
      </c>
      <c r="L359"/>
    </row>
    <row r="360" spans="1:12" ht="22.5" x14ac:dyDescent="0.25">
      <c r="A360" s="303" t="s">
        <v>990</v>
      </c>
      <c r="B360" s="303" t="s">
        <v>605</v>
      </c>
      <c r="C360" s="303" t="s">
        <v>606</v>
      </c>
      <c r="D360" s="303" t="s">
        <v>518</v>
      </c>
      <c r="E360" s="304" t="s">
        <v>1393</v>
      </c>
      <c r="F360" s="304" t="s">
        <v>1391</v>
      </c>
      <c r="G360" s="304" t="s">
        <v>609</v>
      </c>
      <c r="H360" s="304" t="s">
        <v>610</v>
      </c>
      <c r="I360" s="303" t="s">
        <v>599</v>
      </c>
      <c r="J360" s="305" t="s">
        <v>612</v>
      </c>
      <c r="K360" s="306">
        <v>598000</v>
      </c>
      <c r="L360"/>
    </row>
    <row r="361" spans="1:12" ht="22.5" x14ac:dyDescent="0.25">
      <c r="A361" s="303" t="s">
        <v>992</v>
      </c>
      <c r="B361" s="303" t="s">
        <v>605</v>
      </c>
      <c r="C361" s="303" t="s">
        <v>606</v>
      </c>
      <c r="D361" s="303" t="s">
        <v>518</v>
      </c>
      <c r="E361" s="304" t="s">
        <v>1395</v>
      </c>
      <c r="F361" s="304" t="s">
        <v>1391</v>
      </c>
      <c r="G361" s="304" t="s">
        <v>609</v>
      </c>
      <c r="H361" s="304" t="s">
        <v>610</v>
      </c>
      <c r="I361" s="303" t="s">
        <v>599</v>
      </c>
      <c r="J361" s="305" t="s">
        <v>612</v>
      </c>
      <c r="K361" s="306">
        <v>598000</v>
      </c>
      <c r="L361"/>
    </row>
    <row r="362" spans="1:12" ht="22.5" x14ac:dyDescent="0.25">
      <c r="A362" s="303" t="s">
        <v>997</v>
      </c>
      <c r="B362" s="303" t="s">
        <v>605</v>
      </c>
      <c r="C362" s="303" t="s">
        <v>606</v>
      </c>
      <c r="D362" s="303" t="s">
        <v>518</v>
      </c>
      <c r="E362" s="304" t="s">
        <v>1397</v>
      </c>
      <c r="F362" s="304" t="s">
        <v>1391</v>
      </c>
      <c r="G362" s="304" t="s">
        <v>609</v>
      </c>
      <c r="H362" s="304" t="s">
        <v>610</v>
      </c>
      <c r="I362" s="303" t="s">
        <v>599</v>
      </c>
      <c r="J362" s="305" t="s">
        <v>612</v>
      </c>
      <c r="K362" s="306">
        <v>598000</v>
      </c>
      <c r="L362"/>
    </row>
    <row r="363" spans="1:12" ht="22.5" x14ac:dyDescent="0.25">
      <c r="A363" s="303" t="s">
        <v>999</v>
      </c>
      <c r="B363" s="303" t="s">
        <v>605</v>
      </c>
      <c r="C363" s="303" t="s">
        <v>606</v>
      </c>
      <c r="D363" s="303" t="s">
        <v>518</v>
      </c>
      <c r="E363" s="304" t="s">
        <v>1399</v>
      </c>
      <c r="F363" s="304" t="s">
        <v>1391</v>
      </c>
      <c r="G363" s="304" t="s">
        <v>609</v>
      </c>
      <c r="H363" s="304" t="s">
        <v>610</v>
      </c>
      <c r="I363" s="303" t="s">
        <v>599</v>
      </c>
      <c r="J363" s="305" t="s">
        <v>612</v>
      </c>
      <c r="K363" s="306">
        <v>598000</v>
      </c>
      <c r="L363"/>
    </row>
    <row r="364" spans="1:12" ht="22.5" x14ac:dyDescent="0.25">
      <c r="A364" s="303" t="s">
        <v>1001</v>
      </c>
      <c r="B364" s="303" t="s">
        <v>605</v>
      </c>
      <c r="C364" s="303" t="s">
        <v>606</v>
      </c>
      <c r="D364" s="303" t="s">
        <v>518</v>
      </c>
      <c r="E364" s="304" t="s">
        <v>1401</v>
      </c>
      <c r="F364" s="304" t="s">
        <v>1391</v>
      </c>
      <c r="G364" s="304" t="s">
        <v>609</v>
      </c>
      <c r="H364" s="304" t="s">
        <v>610</v>
      </c>
      <c r="I364" s="303" t="s">
        <v>599</v>
      </c>
      <c r="J364" s="305" t="s">
        <v>612</v>
      </c>
      <c r="K364" s="306">
        <v>598000</v>
      </c>
      <c r="L364"/>
    </row>
    <row r="365" spans="1:12" ht="22.5" x14ac:dyDescent="0.25">
      <c r="A365" s="303" t="s">
        <v>1003</v>
      </c>
      <c r="B365" s="303" t="s">
        <v>605</v>
      </c>
      <c r="C365" s="303" t="s">
        <v>606</v>
      </c>
      <c r="D365" s="303" t="s">
        <v>518</v>
      </c>
      <c r="E365" s="304" t="s">
        <v>1403</v>
      </c>
      <c r="F365" s="304" t="s">
        <v>1391</v>
      </c>
      <c r="G365" s="304" t="s">
        <v>609</v>
      </c>
      <c r="H365" s="304" t="s">
        <v>610</v>
      </c>
      <c r="I365" s="303" t="s">
        <v>599</v>
      </c>
      <c r="J365" s="305" t="s">
        <v>612</v>
      </c>
      <c r="K365" s="306">
        <v>598000</v>
      </c>
      <c r="L365"/>
    </row>
    <row r="366" spans="1:12" ht="22.5" x14ac:dyDescent="0.25">
      <c r="A366" s="303" t="s">
        <v>1005</v>
      </c>
      <c r="B366" s="303" t="s">
        <v>605</v>
      </c>
      <c r="C366" s="303" t="s">
        <v>606</v>
      </c>
      <c r="D366" s="303" t="s">
        <v>518</v>
      </c>
      <c r="E366" s="304" t="s">
        <v>1405</v>
      </c>
      <c r="F366" s="304" t="s">
        <v>1391</v>
      </c>
      <c r="G366" s="304" t="s">
        <v>609</v>
      </c>
      <c r="H366" s="304" t="s">
        <v>610</v>
      </c>
      <c r="I366" s="303" t="s">
        <v>599</v>
      </c>
      <c r="J366" s="305" t="s">
        <v>612</v>
      </c>
      <c r="K366" s="306">
        <v>598000</v>
      </c>
      <c r="L366"/>
    </row>
    <row r="367" spans="1:12" ht="22.5" x14ac:dyDescent="0.25">
      <c r="A367" s="303" t="s">
        <v>1007</v>
      </c>
      <c r="B367" s="303" t="s">
        <v>605</v>
      </c>
      <c r="C367" s="303" t="s">
        <v>606</v>
      </c>
      <c r="D367" s="303" t="s">
        <v>518</v>
      </c>
      <c r="E367" s="304" t="s">
        <v>1407</v>
      </c>
      <c r="F367" s="304" t="s">
        <v>1391</v>
      </c>
      <c r="G367" s="304" t="s">
        <v>609</v>
      </c>
      <c r="H367" s="304" t="s">
        <v>610</v>
      </c>
      <c r="I367" s="303" t="s">
        <v>599</v>
      </c>
      <c r="J367" s="305" t="s">
        <v>612</v>
      </c>
      <c r="K367" s="306">
        <v>598000</v>
      </c>
      <c r="L367"/>
    </row>
    <row r="368" spans="1:12" ht="22.5" x14ac:dyDescent="0.25">
      <c r="A368" s="303" t="s">
        <v>1009</v>
      </c>
      <c r="B368" s="303" t="s">
        <v>605</v>
      </c>
      <c r="C368" s="303" t="s">
        <v>606</v>
      </c>
      <c r="D368" s="303" t="s">
        <v>518</v>
      </c>
      <c r="E368" s="304" t="s">
        <v>1409</v>
      </c>
      <c r="F368" s="304" t="s">
        <v>1391</v>
      </c>
      <c r="G368" s="304" t="s">
        <v>609</v>
      </c>
      <c r="H368" s="304" t="s">
        <v>610</v>
      </c>
      <c r="I368" s="303" t="s">
        <v>599</v>
      </c>
      <c r="J368" s="305" t="s">
        <v>612</v>
      </c>
      <c r="K368" s="306">
        <v>598000</v>
      </c>
      <c r="L368"/>
    </row>
    <row r="369" spans="1:12" ht="22.5" x14ac:dyDescent="0.25">
      <c r="A369" s="303" t="s">
        <v>1011</v>
      </c>
      <c r="B369" s="303" t="s">
        <v>605</v>
      </c>
      <c r="C369" s="303" t="s">
        <v>606</v>
      </c>
      <c r="D369" s="303" t="s">
        <v>518</v>
      </c>
      <c r="E369" s="304" t="s">
        <v>1411</v>
      </c>
      <c r="F369" s="304" t="s">
        <v>1391</v>
      </c>
      <c r="G369" s="304" t="s">
        <v>609</v>
      </c>
      <c r="H369" s="304" t="s">
        <v>610</v>
      </c>
      <c r="I369" s="303" t="s">
        <v>599</v>
      </c>
      <c r="J369" s="305" t="s">
        <v>612</v>
      </c>
      <c r="K369" s="306">
        <v>598000</v>
      </c>
      <c r="L369"/>
    </row>
    <row r="370" spans="1:12" ht="22.5" x14ac:dyDescent="0.25">
      <c r="A370" s="303" t="s">
        <v>1013</v>
      </c>
      <c r="B370" s="303" t="s">
        <v>605</v>
      </c>
      <c r="C370" s="303" t="s">
        <v>606</v>
      </c>
      <c r="D370" s="303" t="s">
        <v>518</v>
      </c>
      <c r="E370" s="304" t="s">
        <v>1413</v>
      </c>
      <c r="F370" s="304" t="s">
        <v>1391</v>
      </c>
      <c r="G370" s="304" t="s">
        <v>609</v>
      </c>
      <c r="H370" s="304" t="s">
        <v>610</v>
      </c>
      <c r="I370" s="303" t="s">
        <v>599</v>
      </c>
      <c r="J370" s="305" t="s">
        <v>612</v>
      </c>
      <c r="K370" s="306">
        <v>598000</v>
      </c>
      <c r="L370"/>
    </row>
    <row r="371" spans="1:12" ht="22.5" x14ac:dyDescent="0.25">
      <c r="A371" s="303" t="s">
        <v>1015</v>
      </c>
      <c r="B371" s="303" t="s">
        <v>605</v>
      </c>
      <c r="C371" s="303" t="s">
        <v>606</v>
      </c>
      <c r="D371" s="303" t="s">
        <v>518</v>
      </c>
      <c r="E371" s="304" t="s">
        <v>1415</v>
      </c>
      <c r="F371" s="304" t="s">
        <v>1391</v>
      </c>
      <c r="G371" s="304" t="s">
        <v>609</v>
      </c>
      <c r="H371" s="304" t="s">
        <v>610</v>
      </c>
      <c r="I371" s="303" t="s">
        <v>599</v>
      </c>
      <c r="J371" s="305" t="s">
        <v>612</v>
      </c>
      <c r="K371" s="306">
        <v>598000</v>
      </c>
      <c r="L371"/>
    </row>
    <row r="372" spans="1:12" ht="22.5" x14ac:dyDescent="0.25">
      <c r="A372" s="303" t="s">
        <v>1017</v>
      </c>
      <c r="B372" s="303" t="s">
        <v>605</v>
      </c>
      <c r="C372" s="303" t="s">
        <v>606</v>
      </c>
      <c r="D372" s="303" t="s">
        <v>518</v>
      </c>
      <c r="E372" s="304" t="s">
        <v>1417</v>
      </c>
      <c r="F372" s="304" t="s">
        <v>1391</v>
      </c>
      <c r="G372" s="304" t="s">
        <v>609</v>
      </c>
      <c r="H372" s="304" t="s">
        <v>610</v>
      </c>
      <c r="I372" s="303" t="s">
        <v>599</v>
      </c>
      <c r="J372" s="305" t="s">
        <v>612</v>
      </c>
      <c r="K372" s="306">
        <v>598000</v>
      </c>
      <c r="L372"/>
    </row>
    <row r="373" spans="1:12" ht="22.5" x14ac:dyDescent="0.25">
      <c r="A373" s="303" t="s">
        <v>1019</v>
      </c>
      <c r="B373" s="303" t="s">
        <v>605</v>
      </c>
      <c r="C373" s="303" t="s">
        <v>606</v>
      </c>
      <c r="D373" s="303" t="s">
        <v>518</v>
      </c>
      <c r="E373" s="304" t="s">
        <v>1419</v>
      </c>
      <c r="F373" s="304" t="s">
        <v>1391</v>
      </c>
      <c r="G373" s="304" t="s">
        <v>609</v>
      </c>
      <c r="H373" s="304" t="s">
        <v>610</v>
      </c>
      <c r="I373" s="303" t="s">
        <v>599</v>
      </c>
      <c r="J373" s="305" t="s">
        <v>612</v>
      </c>
      <c r="K373" s="306">
        <v>598000</v>
      </c>
      <c r="L373"/>
    </row>
    <row r="374" spans="1:12" ht="22.5" x14ac:dyDescent="0.25">
      <c r="A374" s="303" t="s">
        <v>1021</v>
      </c>
      <c r="B374" s="303" t="s">
        <v>605</v>
      </c>
      <c r="C374" s="303" t="s">
        <v>606</v>
      </c>
      <c r="D374" s="303" t="s">
        <v>518</v>
      </c>
      <c r="E374" s="304" t="s">
        <v>1421</v>
      </c>
      <c r="F374" s="304" t="s">
        <v>1391</v>
      </c>
      <c r="G374" s="304" t="s">
        <v>609</v>
      </c>
      <c r="H374" s="304" t="s">
        <v>610</v>
      </c>
      <c r="I374" s="303" t="s">
        <v>599</v>
      </c>
      <c r="J374" s="305" t="s">
        <v>612</v>
      </c>
      <c r="K374" s="306">
        <v>598000</v>
      </c>
      <c r="L374"/>
    </row>
    <row r="375" spans="1:12" ht="22.5" x14ac:dyDescent="0.25">
      <c r="A375" s="303" t="s">
        <v>1023</v>
      </c>
      <c r="B375" s="303" t="s">
        <v>605</v>
      </c>
      <c r="C375" s="303" t="s">
        <v>606</v>
      </c>
      <c r="D375" s="303" t="s">
        <v>518</v>
      </c>
      <c r="E375" s="304" t="s">
        <v>1423</v>
      </c>
      <c r="F375" s="304" t="s">
        <v>1391</v>
      </c>
      <c r="G375" s="304" t="s">
        <v>609</v>
      </c>
      <c r="H375" s="304" t="s">
        <v>610</v>
      </c>
      <c r="I375" s="303" t="s">
        <v>599</v>
      </c>
      <c r="J375" s="305" t="s">
        <v>612</v>
      </c>
      <c r="K375" s="306">
        <v>598000</v>
      </c>
      <c r="L375"/>
    </row>
    <row r="376" spans="1:12" ht="22.5" x14ac:dyDescent="0.25">
      <c r="A376" s="303" t="s">
        <v>1025</v>
      </c>
      <c r="B376" s="303" t="s">
        <v>605</v>
      </c>
      <c r="C376" s="303" t="s">
        <v>606</v>
      </c>
      <c r="D376" s="303" t="s">
        <v>518</v>
      </c>
      <c r="E376" s="304" t="s">
        <v>1425</v>
      </c>
      <c r="F376" s="304" t="s">
        <v>1391</v>
      </c>
      <c r="G376" s="304" t="s">
        <v>609</v>
      </c>
      <c r="H376" s="304" t="s">
        <v>610</v>
      </c>
      <c r="I376" s="303" t="s">
        <v>599</v>
      </c>
      <c r="J376" s="305" t="s">
        <v>612</v>
      </c>
      <c r="K376" s="306">
        <v>598000</v>
      </c>
      <c r="L376"/>
    </row>
    <row r="377" spans="1:12" ht="22.5" x14ac:dyDescent="0.25">
      <c r="A377" s="303" t="s">
        <v>1027</v>
      </c>
      <c r="B377" s="303" t="s">
        <v>605</v>
      </c>
      <c r="C377" s="303" t="s">
        <v>606</v>
      </c>
      <c r="D377" s="303" t="s">
        <v>518</v>
      </c>
      <c r="E377" s="304" t="s">
        <v>1427</v>
      </c>
      <c r="F377" s="304" t="s">
        <v>1391</v>
      </c>
      <c r="G377" s="304" t="s">
        <v>609</v>
      </c>
      <c r="H377" s="304" t="s">
        <v>610</v>
      </c>
      <c r="I377" s="303" t="s">
        <v>599</v>
      </c>
      <c r="J377" s="305" t="s">
        <v>612</v>
      </c>
      <c r="K377" s="306">
        <v>598000</v>
      </c>
      <c r="L377"/>
    </row>
    <row r="378" spans="1:12" ht="22.5" x14ac:dyDescent="0.25">
      <c r="A378" s="303" t="s">
        <v>1029</v>
      </c>
      <c r="B378" s="303" t="s">
        <v>605</v>
      </c>
      <c r="C378" s="303" t="s">
        <v>606</v>
      </c>
      <c r="D378" s="303" t="s">
        <v>518</v>
      </c>
      <c r="E378" s="304" t="s">
        <v>1429</v>
      </c>
      <c r="F378" s="304" t="s">
        <v>1391</v>
      </c>
      <c r="G378" s="304" t="s">
        <v>609</v>
      </c>
      <c r="H378" s="304" t="s">
        <v>610</v>
      </c>
      <c r="I378" s="303" t="s">
        <v>599</v>
      </c>
      <c r="J378" s="305" t="s">
        <v>612</v>
      </c>
      <c r="K378" s="306">
        <v>598000</v>
      </c>
      <c r="L378"/>
    </row>
    <row r="379" spans="1:12" ht="22.5" x14ac:dyDescent="0.25">
      <c r="A379" s="303" t="s">
        <v>1031</v>
      </c>
      <c r="B379" s="303" t="s">
        <v>605</v>
      </c>
      <c r="C379" s="303" t="s">
        <v>606</v>
      </c>
      <c r="D379" s="303" t="s">
        <v>518</v>
      </c>
      <c r="E379" s="304" t="s">
        <v>1431</v>
      </c>
      <c r="F379" s="304" t="s">
        <v>1391</v>
      </c>
      <c r="G379" s="304" t="s">
        <v>609</v>
      </c>
      <c r="H379" s="304" t="s">
        <v>610</v>
      </c>
      <c r="I379" s="303" t="s">
        <v>599</v>
      </c>
      <c r="J379" s="305" t="s">
        <v>612</v>
      </c>
      <c r="K379" s="306">
        <v>598000</v>
      </c>
      <c r="L379"/>
    </row>
    <row r="380" spans="1:12" ht="22.5" x14ac:dyDescent="0.25">
      <c r="A380" s="303" t="s">
        <v>1033</v>
      </c>
      <c r="B380" s="303" t="s">
        <v>605</v>
      </c>
      <c r="C380" s="303" t="s">
        <v>606</v>
      </c>
      <c r="D380" s="303" t="s">
        <v>518</v>
      </c>
      <c r="E380" s="304" t="s">
        <v>1433</v>
      </c>
      <c r="F380" s="304" t="s">
        <v>1391</v>
      </c>
      <c r="G380" s="304" t="s">
        <v>609</v>
      </c>
      <c r="H380" s="304" t="s">
        <v>610</v>
      </c>
      <c r="I380" s="303" t="s">
        <v>599</v>
      </c>
      <c r="J380" s="305" t="s">
        <v>612</v>
      </c>
      <c r="K380" s="306">
        <v>598000</v>
      </c>
      <c r="L380"/>
    </row>
    <row r="381" spans="1:12" ht="22.5" x14ac:dyDescent="0.25">
      <c r="A381" s="303" t="s">
        <v>1035</v>
      </c>
      <c r="B381" s="303" t="s">
        <v>605</v>
      </c>
      <c r="C381" s="303" t="s">
        <v>606</v>
      </c>
      <c r="D381" s="303" t="s">
        <v>518</v>
      </c>
      <c r="E381" s="304" t="s">
        <v>1435</v>
      </c>
      <c r="F381" s="304" t="s">
        <v>1391</v>
      </c>
      <c r="G381" s="304" t="s">
        <v>609</v>
      </c>
      <c r="H381" s="304" t="s">
        <v>610</v>
      </c>
      <c r="I381" s="303" t="s">
        <v>599</v>
      </c>
      <c r="J381" s="305" t="s">
        <v>612</v>
      </c>
      <c r="K381" s="306">
        <v>598000</v>
      </c>
      <c r="L381"/>
    </row>
    <row r="382" spans="1:12" ht="22.5" x14ac:dyDescent="0.25">
      <c r="A382" s="303" t="s">
        <v>1037</v>
      </c>
      <c r="B382" s="303" t="s">
        <v>605</v>
      </c>
      <c r="C382" s="303" t="s">
        <v>606</v>
      </c>
      <c r="D382" s="303" t="s">
        <v>518</v>
      </c>
      <c r="E382" s="304" t="s">
        <v>1437</v>
      </c>
      <c r="F382" s="304" t="s">
        <v>1391</v>
      </c>
      <c r="G382" s="304" t="s">
        <v>609</v>
      </c>
      <c r="H382" s="304" t="s">
        <v>610</v>
      </c>
      <c r="I382" s="303" t="s">
        <v>599</v>
      </c>
      <c r="J382" s="305" t="s">
        <v>612</v>
      </c>
      <c r="K382" s="306">
        <v>598000</v>
      </c>
      <c r="L382"/>
    </row>
    <row r="383" spans="1:12" ht="22.5" x14ac:dyDescent="0.25">
      <c r="A383" s="303" t="s">
        <v>1039</v>
      </c>
      <c r="B383" s="303" t="s">
        <v>605</v>
      </c>
      <c r="C383" s="303" t="s">
        <v>606</v>
      </c>
      <c r="D383" s="303" t="s">
        <v>518</v>
      </c>
      <c r="E383" s="304" t="s">
        <v>1439</v>
      </c>
      <c r="F383" s="304" t="s">
        <v>1391</v>
      </c>
      <c r="G383" s="304" t="s">
        <v>609</v>
      </c>
      <c r="H383" s="304" t="s">
        <v>610</v>
      </c>
      <c r="I383" s="303" t="s">
        <v>599</v>
      </c>
      <c r="J383" s="305" t="s">
        <v>612</v>
      </c>
      <c r="K383" s="306">
        <v>598000</v>
      </c>
      <c r="L383"/>
    </row>
    <row r="384" spans="1:12" ht="22.5" x14ac:dyDescent="0.25">
      <c r="A384" s="303" t="s">
        <v>1041</v>
      </c>
      <c r="B384" s="303" t="s">
        <v>605</v>
      </c>
      <c r="C384" s="303" t="s">
        <v>606</v>
      </c>
      <c r="D384" s="303" t="s">
        <v>518</v>
      </c>
      <c r="E384" s="304" t="s">
        <v>1441</v>
      </c>
      <c r="F384" s="304" t="s">
        <v>1391</v>
      </c>
      <c r="G384" s="304" t="s">
        <v>609</v>
      </c>
      <c r="H384" s="304" t="s">
        <v>610</v>
      </c>
      <c r="I384" s="303" t="s">
        <v>599</v>
      </c>
      <c r="J384" s="305" t="s">
        <v>612</v>
      </c>
      <c r="K384" s="306">
        <v>598000</v>
      </c>
      <c r="L384"/>
    </row>
    <row r="385" spans="1:12" ht="22.5" x14ac:dyDescent="0.25">
      <c r="A385" s="303" t="s">
        <v>1043</v>
      </c>
      <c r="B385" s="303" t="s">
        <v>605</v>
      </c>
      <c r="C385" s="303" t="s">
        <v>606</v>
      </c>
      <c r="D385" s="303" t="s">
        <v>518</v>
      </c>
      <c r="E385" s="304" t="s">
        <v>1443</v>
      </c>
      <c r="F385" s="304" t="s">
        <v>1391</v>
      </c>
      <c r="G385" s="304" t="s">
        <v>609</v>
      </c>
      <c r="H385" s="304" t="s">
        <v>610</v>
      </c>
      <c r="I385" s="303" t="s">
        <v>599</v>
      </c>
      <c r="J385" s="305" t="s">
        <v>612</v>
      </c>
      <c r="K385" s="306">
        <v>598000</v>
      </c>
      <c r="L385"/>
    </row>
    <row r="386" spans="1:12" ht="22.5" x14ac:dyDescent="0.25">
      <c r="A386" s="303" t="s">
        <v>1045</v>
      </c>
      <c r="B386" s="303" t="s">
        <v>605</v>
      </c>
      <c r="C386" s="303" t="s">
        <v>606</v>
      </c>
      <c r="D386" s="303" t="s">
        <v>518</v>
      </c>
      <c r="E386" s="304" t="s">
        <v>1445</v>
      </c>
      <c r="F386" s="304" t="s">
        <v>1391</v>
      </c>
      <c r="G386" s="304" t="s">
        <v>609</v>
      </c>
      <c r="H386" s="304" t="s">
        <v>610</v>
      </c>
      <c r="I386" s="303" t="s">
        <v>599</v>
      </c>
      <c r="J386" s="305" t="s">
        <v>612</v>
      </c>
      <c r="K386" s="306">
        <v>598000</v>
      </c>
      <c r="L386"/>
    </row>
    <row r="387" spans="1:12" ht="22.5" x14ac:dyDescent="0.25">
      <c r="A387" s="303" t="s">
        <v>1047</v>
      </c>
      <c r="B387" s="303" t="s">
        <v>605</v>
      </c>
      <c r="C387" s="303" t="s">
        <v>606</v>
      </c>
      <c r="D387" s="303" t="s">
        <v>518</v>
      </c>
      <c r="E387" s="304" t="s">
        <v>1447</v>
      </c>
      <c r="F387" s="304" t="s">
        <v>1391</v>
      </c>
      <c r="G387" s="304" t="s">
        <v>609</v>
      </c>
      <c r="H387" s="304" t="s">
        <v>610</v>
      </c>
      <c r="I387" s="303" t="s">
        <v>599</v>
      </c>
      <c r="J387" s="305" t="s">
        <v>612</v>
      </c>
      <c r="K387" s="306">
        <v>598000</v>
      </c>
      <c r="L387"/>
    </row>
    <row r="388" spans="1:12" ht="22.5" x14ac:dyDescent="0.25">
      <c r="A388" s="303" t="s">
        <v>1049</v>
      </c>
      <c r="B388" s="303" t="s">
        <v>605</v>
      </c>
      <c r="C388" s="303" t="s">
        <v>606</v>
      </c>
      <c r="D388" s="303" t="s">
        <v>518</v>
      </c>
      <c r="E388" s="304" t="s">
        <v>1449</v>
      </c>
      <c r="F388" s="304" t="s">
        <v>1391</v>
      </c>
      <c r="G388" s="304" t="s">
        <v>609</v>
      </c>
      <c r="H388" s="304" t="s">
        <v>610</v>
      </c>
      <c r="I388" s="303" t="s">
        <v>599</v>
      </c>
      <c r="J388" s="305" t="s">
        <v>612</v>
      </c>
      <c r="K388" s="306">
        <v>598000</v>
      </c>
      <c r="L388"/>
    </row>
    <row r="389" spans="1:12" ht="22.5" x14ac:dyDescent="0.25">
      <c r="A389" s="303" t="s">
        <v>1051</v>
      </c>
      <c r="B389" s="303" t="s">
        <v>605</v>
      </c>
      <c r="C389" s="303" t="s">
        <v>606</v>
      </c>
      <c r="D389" s="303" t="s">
        <v>518</v>
      </c>
      <c r="E389" s="304" t="s">
        <v>1451</v>
      </c>
      <c r="F389" s="304" t="s">
        <v>1391</v>
      </c>
      <c r="G389" s="304" t="s">
        <v>609</v>
      </c>
      <c r="H389" s="304" t="s">
        <v>610</v>
      </c>
      <c r="I389" s="303" t="s">
        <v>599</v>
      </c>
      <c r="J389" s="305" t="s">
        <v>612</v>
      </c>
      <c r="K389" s="306">
        <v>598000</v>
      </c>
      <c r="L389"/>
    </row>
    <row r="390" spans="1:12" ht="22.5" x14ac:dyDescent="0.25">
      <c r="A390" s="303" t="s">
        <v>1053</v>
      </c>
      <c r="B390" s="303" t="s">
        <v>605</v>
      </c>
      <c r="C390" s="303" t="s">
        <v>606</v>
      </c>
      <c r="D390" s="303" t="s">
        <v>518</v>
      </c>
      <c r="E390" s="304" t="s">
        <v>1453</v>
      </c>
      <c r="F390" s="304" t="s">
        <v>1391</v>
      </c>
      <c r="G390" s="304" t="s">
        <v>609</v>
      </c>
      <c r="H390" s="304" t="s">
        <v>610</v>
      </c>
      <c r="I390" s="303" t="s">
        <v>599</v>
      </c>
      <c r="J390" s="305" t="s">
        <v>612</v>
      </c>
      <c r="K390" s="306">
        <v>598000</v>
      </c>
      <c r="L390"/>
    </row>
    <row r="391" spans="1:12" ht="22.5" x14ac:dyDescent="0.25">
      <c r="A391" s="303" t="s">
        <v>1055</v>
      </c>
      <c r="B391" s="303" t="s">
        <v>605</v>
      </c>
      <c r="C391" s="303" t="s">
        <v>606</v>
      </c>
      <c r="D391" s="303" t="s">
        <v>518</v>
      </c>
      <c r="E391" s="304" t="s">
        <v>1455</v>
      </c>
      <c r="F391" s="304" t="s">
        <v>1391</v>
      </c>
      <c r="G391" s="304" t="s">
        <v>609</v>
      </c>
      <c r="H391" s="304" t="s">
        <v>610</v>
      </c>
      <c r="I391" s="303" t="s">
        <v>599</v>
      </c>
      <c r="J391" s="305" t="s">
        <v>612</v>
      </c>
      <c r="K391" s="306">
        <v>598000</v>
      </c>
      <c r="L391"/>
    </row>
    <row r="392" spans="1:12" ht="22.5" x14ac:dyDescent="0.25">
      <c r="A392" s="303" t="s">
        <v>1057</v>
      </c>
      <c r="B392" s="303" t="s">
        <v>605</v>
      </c>
      <c r="C392" s="303" t="s">
        <v>606</v>
      </c>
      <c r="D392" s="303" t="s">
        <v>518</v>
      </c>
      <c r="E392" s="304" t="s">
        <v>1457</v>
      </c>
      <c r="F392" s="304" t="s">
        <v>1391</v>
      </c>
      <c r="G392" s="304" t="s">
        <v>609</v>
      </c>
      <c r="H392" s="304" t="s">
        <v>610</v>
      </c>
      <c r="I392" s="303" t="s">
        <v>599</v>
      </c>
      <c r="J392" s="305" t="s">
        <v>612</v>
      </c>
      <c r="K392" s="306">
        <v>598000</v>
      </c>
      <c r="L392"/>
    </row>
    <row r="393" spans="1:12" ht="22.5" x14ac:dyDescent="0.25">
      <c r="A393" s="303" t="s">
        <v>1059</v>
      </c>
      <c r="B393" s="303" t="s">
        <v>605</v>
      </c>
      <c r="C393" s="303" t="s">
        <v>606</v>
      </c>
      <c r="D393" s="303" t="s">
        <v>518</v>
      </c>
      <c r="E393" s="304" t="s">
        <v>1459</v>
      </c>
      <c r="F393" s="304" t="s">
        <v>1391</v>
      </c>
      <c r="G393" s="304" t="s">
        <v>609</v>
      </c>
      <c r="H393" s="304" t="s">
        <v>610</v>
      </c>
      <c r="I393" s="303" t="s">
        <v>599</v>
      </c>
      <c r="J393" s="305" t="s">
        <v>612</v>
      </c>
      <c r="K393" s="306">
        <v>598000</v>
      </c>
      <c r="L393"/>
    </row>
    <row r="394" spans="1:12" ht="22.5" x14ac:dyDescent="0.25">
      <c r="A394" s="303" t="s">
        <v>1061</v>
      </c>
      <c r="B394" s="303" t="s">
        <v>605</v>
      </c>
      <c r="C394" s="303" t="s">
        <v>606</v>
      </c>
      <c r="D394" s="303" t="s">
        <v>518</v>
      </c>
      <c r="E394" s="304" t="s">
        <v>1461</v>
      </c>
      <c r="F394" s="304" t="s">
        <v>1391</v>
      </c>
      <c r="G394" s="304" t="s">
        <v>609</v>
      </c>
      <c r="H394" s="304" t="s">
        <v>610</v>
      </c>
      <c r="I394" s="303" t="s">
        <v>599</v>
      </c>
      <c r="J394" s="305" t="s">
        <v>612</v>
      </c>
      <c r="K394" s="306">
        <v>598000</v>
      </c>
      <c r="L394"/>
    </row>
    <row r="395" spans="1:12" ht="22.5" x14ac:dyDescent="0.25">
      <c r="A395" s="303" t="s">
        <v>1065</v>
      </c>
      <c r="B395" s="303" t="s">
        <v>605</v>
      </c>
      <c r="C395" s="303" t="s">
        <v>606</v>
      </c>
      <c r="D395" s="303" t="s">
        <v>518</v>
      </c>
      <c r="E395" s="304" t="s">
        <v>1463</v>
      </c>
      <c r="F395" s="304" t="s">
        <v>1391</v>
      </c>
      <c r="G395" s="304" t="s">
        <v>609</v>
      </c>
      <c r="H395" s="304" t="s">
        <v>610</v>
      </c>
      <c r="I395" s="303" t="s">
        <v>599</v>
      </c>
      <c r="J395" s="305" t="s">
        <v>612</v>
      </c>
      <c r="K395" s="306">
        <v>598000</v>
      </c>
      <c r="L395"/>
    </row>
    <row r="396" spans="1:12" ht="22.5" x14ac:dyDescent="0.25">
      <c r="A396" s="303" t="s">
        <v>1067</v>
      </c>
      <c r="B396" s="303" t="s">
        <v>605</v>
      </c>
      <c r="C396" s="303" t="s">
        <v>606</v>
      </c>
      <c r="D396" s="303" t="s">
        <v>518</v>
      </c>
      <c r="E396" s="304" t="s">
        <v>1465</v>
      </c>
      <c r="F396" s="304" t="s">
        <v>1391</v>
      </c>
      <c r="G396" s="304" t="s">
        <v>609</v>
      </c>
      <c r="H396" s="304" t="s">
        <v>610</v>
      </c>
      <c r="I396" s="303" t="s">
        <v>599</v>
      </c>
      <c r="J396" s="305" t="s">
        <v>612</v>
      </c>
      <c r="K396" s="306">
        <v>598000</v>
      </c>
      <c r="L396"/>
    </row>
    <row r="397" spans="1:12" ht="22.5" x14ac:dyDescent="0.25">
      <c r="A397" s="303" t="s">
        <v>1070</v>
      </c>
      <c r="B397" s="303" t="s">
        <v>605</v>
      </c>
      <c r="C397" s="303" t="s">
        <v>606</v>
      </c>
      <c r="D397" s="303" t="s">
        <v>518</v>
      </c>
      <c r="E397" s="304" t="s">
        <v>1467</v>
      </c>
      <c r="F397" s="304" t="s">
        <v>1391</v>
      </c>
      <c r="G397" s="304" t="s">
        <v>609</v>
      </c>
      <c r="H397" s="304" t="s">
        <v>610</v>
      </c>
      <c r="I397" s="303" t="s">
        <v>599</v>
      </c>
      <c r="J397" s="305" t="s">
        <v>612</v>
      </c>
      <c r="K397" s="306">
        <v>598000</v>
      </c>
      <c r="L397"/>
    </row>
    <row r="398" spans="1:12" ht="22.5" x14ac:dyDescent="0.25">
      <c r="A398" s="303" t="s">
        <v>1074</v>
      </c>
      <c r="B398" s="303" t="s">
        <v>605</v>
      </c>
      <c r="C398" s="303" t="s">
        <v>606</v>
      </c>
      <c r="D398" s="303" t="s">
        <v>518</v>
      </c>
      <c r="E398" s="304" t="s">
        <v>1469</v>
      </c>
      <c r="F398" s="304" t="s">
        <v>1391</v>
      </c>
      <c r="G398" s="304" t="s">
        <v>609</v>
      </c>
      <c r="H398" s="304" t="s">
        <v>610</v>
      </c>
      <c r="I398" s="303" t="s">
        <v>599</v>
      </c>
      <c r="J398" s="305" t="s">
        <v>612</v>
      </c>
      <c r="K398" s="306">
        <v>598000</v>
      </c>
      <c r="L398"/>
    </row>
    <row r="399" spans="1:12" ht="22.5" x14ac:dyDescent="0.25">
      <c r="A399" s="303" t="s">
        <v>1078</v>
      </c>
      <c r="B399" s="303" t="s">
        <v>605</v>
      </c>
      <c r="C399" s="303" t="s">
        <v>606</v>
      </c>
      <c r="D399" s="303" t="s">
        <v>518</v>
      </c>
      <c r="E399" s="304" t="s">
        <v>1471</v>
      </c>
      <c r="F399" s="304" t="s">
        <v>1391</v>
      </c>
      <c r="G399" s="304" t="s">
        <v>609</v>
      </c>
      <c r="H399" s="304" t="s">
        <v>610</v>
      </c>
      <c r="I399" s="303" t="s">
        <v>599</v>
      </c>
      <c r="J399" s="305" t="s">
        <v>612</v>
      </c>
      <c r="K399" s="306">
        <v>598000</v>
      </c>
      <c r="L399"/>
    </row>
    <row r="400" spans="1:12" ht="22.5" x14ac:dyDescent="0.25">
      <c r="A400" s="303" t="s">
        <v>1082</v>
      </c>
      <c r="B400" s="303" t="s">
        <v>605</v>
      </c>
      <c r="C400" s="303" t="s">
        <v>606</v>
      </c>
      <c r="D400" s="303" t="s">
        <v>518</v>
      </c>
      <c r="E400" s="304" t="s">
        <v>1473</v>
      </c>
      <c r="F400" s="304" t="s">
        <v>1391</v>
      </c>
      <c r="G400" s="304" t="s">
        <v>609</v>
      </c>
      <c r="H400" s="304" t="s">
        <v>610</v>
      </c>
      <c r="I400" s="303" t="s">
        <v>599</v>
      </c>
      <c r="J400" s="305" t="s">
        <v>612</v>
      </c>
      <c r="K400" s="306">
        <v>598000</v>
      </c>
      <c r="L400"/>
    </row>
    <row r="401" spans="1:12" ht="22.5" x14ac:dyDescent="0.25">
      <c r="A401" s="303" t="s">
        <v>1085</v>
      </c>
      <c r="B401" s="303" t="s">
        <v>605</v>
      </c>
      <c r="C401" s="303" t="s">
        <v>606</v>
      </c>
      <c r="D401" s="303" t="s">
        <v>518</v>
      </c>
      <c r="E401" s="304" t="s">
        <v>1475</v>
      </c>
      <c r="F401" s="304" t="s">
        <v>1391</v>
      </c>
      <c r="G401" s="304" t="s">
        <v>609</v>
      </c>
      <c r="H401" s="304" t="s">
        <v>610</v>
      </c>
      <c r="I401" s="303" t="s">
        <v>599</v>
      </c>
      <c r="J401" s="305" t="s">
        <v>612</v>
      </c>
      <c r="K401" s="306">
        <v>598000</v>
      </c>
      <c r="L401"/>
    </row>
    <row r="402" spans="1:12" ht="22.5" x14ac:dyDescent="0.25">
      <c r="A402" s="303" t="s">
        <v>1087</v>
      </c>
      <c r="B402" s="303" t="s">
        <v>605</v>
      </c>
      <c r="C402" s="303" t="s">
        <v>606</v>
      </c>
      <c r="D402" s="303" t="s">
        <v>518</v>
      </c>
      <c r="E402" s="304" t="s">
        <v>1477</v>
      </c>
      <c r="F402" s="304" t="s">
        <v>1391</v>
      </c>
      <c r="G402" s="304" t="s">
        <v>609</v>
      </c>
      <c r="H402" s="304" t="s">
        <v>610</v>
      </c>
      <c r="I402" s="303" t="s">
        <v>599</v>
      </c>
      <c r="J402" s="305" t="s">
        <v>612</v>
      </c>
      <c r="K402" s="306">
        <v>598000</v>
      </c>
      <c r="L402"/>
    </row>
    <row r="403" spans="1:12" ht="22.5" x14ac:dyDescent="0.25">
      <c r="A403" s="303" t="s">
        <v>1089</v>
      </c>
      <c r="B403" s="303" t="s">
        <v>605</v>
      </c>
      <c r="C403" s="303" t="s">
        <v>606</v>
      </c>
      <c r="D403" s="303" t="s">
        <v>518</v>
      </c>
      <c r="E403" s="304" t="s">
        <v>1479</v>
      </c>
      <c r="F403" s="304" t="s">
        <v>1391</v>
      </c>
      <c r="G403" s="304" t="s">
        <v>609</v>
      </c>
      <c r="H403" s="304" t="s">
        <v>610</v>
      </c>
      <c r="I403" s="303" t="s">
        <v>599</v>
      </c>
      <c r="J403" s="305" t="s">
        <v>612</v>
      </c>
      <c r="K403" s="306">
        <v>598000</v>
      </c>
      <c r="L403"/>
    </row>
    <row r="404" spans="1:12" ht="22.5" x14ac:dyDescent="0.25">
      <c r="A404" s="303" t="s">
        <v>1091</v>
      </c>
      <c r="B404" s="303" t="s">
        <v>605</v>
      </c>
      <c r="C404" s="303" t="s">
        <v>606</v>
      </c>
      <c r="D404" s="303" t="s">
        <v>518</v>
      </c>
      <c r="E404" s="304" t="s">
        <v>1481</v>
      </c>
      <c r="F404" s="304" t="s">
        <v>1391</v>
      </c>
      <c r="G404" s="304" t="s">
        <v>609</v>
      </c>
      <c r="H404" s="304" t="s">
        <v>610</v>
      </c>
      <c r="I404" s="303" t="s">
        <v>599</v>
      </c>
      <c r="J404" s="305" t="s">
        <v>612</v>
      </c>
      <c r="K404" s="306">
        <v>598000</v>
      </c>
      <c r="L404"/>
    </row>
    <row r="405" spans="1:12" ht="22.5" x14ac:dyDescent="0.25">
      <c r="A405" s="303" t="s">
        <v>1094</v>
      </c>
      <c r="B405" s="303" t="s">
        <v>605</v>
      </c>
      <c r="C405" s="303" t="s">
        <v>606</v>
      </c>
      <c r="D405" s="303" t="s">
        <v>518</v>
      </c>
      <c r="E405" s="304" t="s">
        <v>1483</v>
      </c>
      <c r="F405" s="304" t="s">
        <v>1391</v>
      </c>
      <c r="G405" s="304" t="s">
        <v>609</v>
      </c>
      <c r="H405" s="304" t="s">
        <v>610</v>
      </c>
      <c r="I405" s="303" t="s">
        <v>599</v>
      </c>
      <c r="J405" s="305" t="s">
        <v>612</v>
      </c>
      <c r="K405" s="306">
        <v>598000</v>
      </c>
      <c r="L405"/>
    </row>
    <row r="406" spans="1:12" ht="22.5" x14ac:dyDescent="0.25">
      <c r="A406" s="303" t="s">
        <v>1096</v>
      </c>
      <c r="B406" s="303" t="s">
        <v>605</v>
      </c>
      <c r="C406" s="303" t="s">
        <v>606</v>
      </c>
      <c r="D406" s="303" t="s">
        <v>518</v>
      </c>
      <c r="E406" s="304" t="s">
        <v>1485</v>
      </c>
      <c r="F406" s="304" t="s">
        <v>1391</v>
      </c>
      <c r="G406" s="304" t="s">
        <v>609</v>
      </c>
      <c r="H406" s="304" t="s">
        <v>610</v>
      </c>
      <c r="I406" s="303" t="s">
        <v>599</v>
      </c>
      <c r="J406" s="305" t="s">
        <v>612</v>
      </c>
      <c r="K406" s="306">
        <v>598000</v>
      </c>
      <c r="L406"/>
    </row>
    <row r="407" spans="1:12" ht="22.5" x14ac:dyDescent="0.25">
      <c r="A407" s="303" t="s">
        <v>1098</v>
      </c>
      <c r="B407" s="303" t="s">
        <v>605</v>
      </c>
      <c r="C407" s="303" t="s">
        <v>606</v>
      </c>
      <c r="D407" s="303" t="s">
        <v>518</v>
      </c>
      <c r="E407" s="304" t="s">
        <v>1487</v>
      </c>
      <c r="F407" s="304" t="s">
        <v>1391</v>
      </c>
      <c r="G407" s="304" t="s">
        <v>609</v>
      </c>
      <c r="H407" s="304" t="s">
        <v>610</v>
      </c>
      <c r="I407" s="303" t="s">
        <v>599</v>
      </c>
      <c r="J407" s="305" t="s">
        <v>612</v>
      </c>
      <c r="K407" s="306">
        <v>598000</v>
      </c>
      <c r="L407"/>
    </row>
    <row r="408" spans="1:12" ht="22.5" x14ac:dyDescent="0.25">
      <c r="A408" s="303" t="s">
        <v>1100</v>
      </c>
      <c r="B408" s="303" t="s">
        <v>605</v>
      </c>
      <c r="C408" s="303" t="s">
        <v>606</v>
      </c>
      <c r="D408" s="303" t="s">
        <v>518</v>
      </c>
      <c r="E408" s="304" t="s">
        <v>1489</v>
      </c>
      <c r="F408" s="304" t="s">
        <v>1391</v>
      </c>
      <c r="G408" s="304" t="s">
        <v>609</v>
      </c>
      <c r="H408" s="304" t="s">
        <v>610</v>
      </c>
      <c r="I408" s="303" t="s">
        <v>599</v>
      </c>
      <c r="J408" s="305" t="s">
        <v>612</v>
      </c>
      <c r="K408" s="306">
        <v>598000</v>
      </c>
      <c r="L408"/>
    </row>
    <row r="409" spans="1:12" ht="22.5" x14ac:dyDescent="0.25">
      <c r="A409" s="303" t="s">
        <v>1102</v>
      </c>
      <c r="B409" s="303" t="s">
        <v>605</v>
      </c>
      <c r="C409" s="303" t="s">
        <v>606</v>
      </c>
      <c r="D409" s="303" t="s">
        <v>518</v>
      </c>
      <c r="E409" s="304" t="s">
        <v>1491</v>
      </c>
      <c r="F409" s="304" t="s">
        <v>1391</v>
      </c>
      <c r="G409" s="304" t="s">
        <v>609</v>
      </c>
      <c r="H409" s="304" t="s">
        <v>610</v>
      </c>
      <c r="I409" s="303" t="s">
        <v>599</v>
      </c>
      <c r="J409" s="305" t="s">
        <v>612</v>
      </c>
      <c r="K409" s="306">
        <v>598000</v>
      </c>
      <c r="L409"/>
    </row>
    <row r="410" spans="1:12" ht="22.5" x14ac:dyDescent="0.25">
      <c r="A410" s="303" t="s">
        <v>1105</v>
      </c>
      <c r="B410" s="303" t="s">
        <v>605</v>
      </c>
      <c r="C410" s="303" t="s">
        <v>606</v>
      </c>
      <c r="D410" s="303" t="s">
        <v>518</v>
      </c>
      <c r="E410" s="304" t="s">
        <v>1493</v>
      </c>
      <c r="F410" s="304" t="s">
        <v>1391</v>
      </c>
      <c r="G410" s="304" t="s">
        <v>609</v>
      </c>
      <c r="H410" s="304" t="s">
        <v>610</v>
      </c>
      <c r="I410" s="303" t="s">
        <v>599</v>
      </c>
      <c r="J410" s="305" t="s">
        <v>612</v>
      </c>
      <c r="K410" s="306">
        <v>598000</v>
      </c>
      <c r="L410"/>
    </row>
    <row r="411" spans="1:12" ht="22.5" x14ac:dyDescent="0.25">
      <c r="A411" s="303" t="s">
        <v>1107</v>
      </c>
      <c r="B411" s="303" t="s">
        <v>605</v>
      </c>
      <c r="C411" s="303" t="s">
        <v>606</v>
      </c>
      <c r="D411" s="303" t="s">
        <v>518</v>
      </c>
      <c r="E411" s="304" t="s">
        <v>1495</v>
      </c>
      <c r="F411" s="304" t="s">
        <v>1391</v>
      </c>
      <c r="G411" s="304" t="s">
        <v>609</v>
      </c>
      <c r="H411" s="304" t="s">
        <v>610</v>
      </c>
      <c r="I411" s="303" t="s">
        <v>599</v>
      </c>
      <c r="J411" s="305" t="s">
        <v>612</v>
      </c>
      <c r="K411" s="306">
        <v>598000</v>
      </c>
      <c r="L411"/>
    </row>
    <row r="412" spans="1:12" ht="22.5" x14ac:dyDescent="0.25">
      <c r="A412" s="303" t="s">
        <v>1109</v>
      </c>
      <c r="B412" s="303" t="s">
        <v>605</v>
      </c>
      <c r="C412" s="303" t="s">
        <v>606</v>
      </c>
      <c r="D412" s="303" t="s">
        <v>518</v>
      </c>
      <c r="E412" s="304" t="s">
        <v>1497</v>
      </c>
      <c r="F412" s="304" t="s">
        <v>1391</v>
      </c>
      <c r="G412" s="304" t="s">
        <v>609</v>
      </c>
      <c r="H412" s="304" t="s">
        <v>610</v>
      </c>
      <c r="I412" s="303" t="s">
        <v>599</v>
      </c>
      <c r="J412" s="305" t="s">
        <v>612</v>
      </c>
      <c r="K412" s="306">
        <v>598000</v>
      </c>
      <c r="L412"/>
    </row>
    <row r="413" spans="1:12" ht="22.5" x14ac:dyDescent="0.25">
      <c r="A413" s="303" t="s">
        <v>1113</v>
      </c>
      <c r="B413" s="303" t="s">
        <v>605</v>
      </c>
      <c r="C413" s="303" t="s">
        <v>606</v>
      </c>
      <c r="D413" s="303" t="s">
        <v>518</v>
      </c>
      <c r="E413" s="304" t="s">
        <v>1499</v>
      </c>
      <c r="F413" s="304" t="s">
        <v>1391</v>
      </c>
      <c r="G413" s="304" t="s">
        <v>609</v>
      </c>
      <c r="H413" s="304" t="s">
        <v>610</v>
      </c>
      <c r="I413" s="303" t="s">
        <v>599</v>
      </c>
      <c r="J413" s="305" t="s">
        <v>612</v>
      </c>
      <c r="K413" s="306">
        <v>598000</v>
      </c>
      <c r="L413"/>
    </row>
    <row r="414" spans="1:12" ht="22.5" x14ac:dyDescent="0.25">
      <c r="A414" s="303" t="s">
        <v>1116</v>
      </c>
      <c r="B414" s="303" t="s">
        <v>605</v>
      </c>
      <c r="C414" s="303" t="s">
        <v>606</v>
      </c>
      <c r="D414" s="303" t="s">
        <v>518</v>
      </c>
      <c r="E414" s="304" t="s">
        <v>1501</v>
      </c>
      <c r="F414" s="304" t="s">
        <v>1391</v>
      </c>
      <c r="G414" s="304" t="s">
        <v>609</v>
      </c>
      <c r="H414" s="304" t="s">
        <v>610</v>
      </c>
      <c r="I414" s="303" t="s">
        <v>599</v>
      </c>
      <c r="J414" s="305" t="s">
        <v>612</v>
      </c>
      <c r="K414" s="306">
        <v>598000</v>
      </c>
      <c r="L414"/>
    </row>
    <row r="415" spans="1:12" ht="22.5" x14ac:dyDescent="0.25">
      <c r="A415" s="303" t="s">
        <v>1130</v>
      </c>
      <c r="B415" s="303" t="s">
        <v>605</v>
      </c>
      <c r="C415" s="303" t="s">
        <v>606</v>
      </c>
      <c r="D415" s="303" t="s">
        <v>525</v>
      </c>
      <c r="E415" s="304" t="s">
        <v>1503</v>
      </c>
      <c r="F415" s="304" t="s">
        <v>1504</v>
      </c>
      <c r="G415" s="304" t="s">
        <v>609</v>
      </c>
      <c r="H415" s="304" t="s">
        <v>610</v>
      </c>
      <c r="I415" s="303" t="s">
        <v>599</v>
      </c>
      <c r="J415" s="305" t="s">
        <v>612</v>
      </c>
      <c r="K415" s="306">
        <v>971980</v>
      </c>
      <c r="L415"/>
    </row>
    <row r="416" spans="1:12" ht="22.5" x14ac:dyDescent="0.25">
      <c r="A416" s="303" t="s">
        <v>1132</v>
      </c>
      <c r="B416" s="303" t="s">
        <v>605</v>
      </c>
      <c r="C416" s="303" t="s">
        <v>606</v>
      </c>
      <c r="D416" s="303" t="s">
        <v>525</v>
      </c>
      <c r="E416" s="304" t="s">
        <v>1506</v>
      </c>
      <c r="F416" s="304" t="s">
        <v>1504</v>
      </c>
      <c r="G416" s="304" t="s">
        <v>609</v>
      </c>
      <c r="H416" s="304" t="s">
        <v>610</v>
      </c>
      <c r="I416" s="303" t="s">
        <v>599</v>
      </c>
      <c r="J416" s="305" t="s">
        <v>612</v>
      </c>
      <c r="K416" s="306">
        <v>971980</v>
      </c>
      <c r="L416"/>
    </row>
    <row r="417" spans="1:12" ht="33.75" x14ac:dyDescent="0.25">
      <c r="A417" s="303" t="s">
        <v>1134</v>
      </c>
      <c r="B417" s="303" t="s">
        <v>605</v>
      </c>
      <c r="C417" s="303" t="s">
        <v>606</v>
      </c>
      <c r="D417" s="303" t="s">
        <v>494</v>
      </c>
      <c r="E417" s="304" t="s">
        <v>1508</v>
      </c>
      <c r="F417" s="304" t="s">
        <v>1509</v>
      </c>
      <c r="G417" s="304" t="s">
        <v>609</v>
      </c>
      <c r="H417" s="304" t="s">
        <v>610</v>
      </c>
      <c r="I417" s="303" t="s">
        <v>599</v>
      </c>
      <c r="J417" s="305" t="s">
        <v>612</v>
      </c>
      <c r="K417" s="306">
        <v>23115920</v>
      </c>
      <c r="L417"/>
    </row>
    <row r="418" spans="1:12" ht="33.75" x14ac:dyDescent="0.25">
      <c r="A418" s="303" t="s">
        <v>1136</v>
      </c>
      <c r="B418" s="303" t="s">
        <v>605</v>
      </c>
      <c r="C418" s="303" t="s">
        <v>606</v>
      </c>
      <c r="D418" s="303" t="s">
        <v>494</v>
      </c>
      <c r="E418" s="304" t="s">
        <v>1511</v>
      </c>
      <c r="F418" s="304" t="s">
        <v>1512</v>
      </c>
      <c r="G418" s="304" t="s">
        <v>609</v>
      </c>
      <c r="H418" s="304" t="s">
        <v>610</v>
      </c>
      <c r="I418" s="303" t="s">
        <v>599</v>
      </c>
      <c r="J418" s="305" t="s">
        <v>612</v>
      </c>
      <c r="K418" s="306">
        <v>23686895</v>
      </c>
      <c r="L418"/>
    </row>
    <row r="419" spans="1:12" ht="33.75" x14ac:dyDescent="0.25">
      <c r="A419" s="303" t="s">
        <v>1138</v>
      </c>
      <c r="B419" s="303" t="s">
        <v>605</v>
      </c>
      <c r="C419" s="303" t="s">
        <v>606</v>
      </c>
      <c r="D419" s="303" t="s">
        <v>494</v>
      </c>
      <c r="E419" s="304" t="s">
        <v>1514</v>
      </c>
      <c r="F419" s="304" t="s">
        <v>1515</v>
      </c>
      <c r="G419" s="304" t="s">
        <v>609</v>
      </c>
      <c r="H419" s="304" t="s">
        <v>610</v>
      </c>
      <c r="I419" s="303" t="s">
        <v>599</v>
      </c>
      <c r="J419" s="305" t="s">
        <v>612</v>
      </c>
      <c r="K419" s="306">
        <v>8142000</v>
      </c>
      <c r="L419"/>
    </row>
    <row r="420" spans="1:12" ht="33.75" x14ac:dyDescent="0.25">
      <c r="A420" s="303" t="s">
        <v>1170</v>
      </c>
      <c r="B420" s="303" t="s">
        <v>605</v>
      </c>
      <c r="C420" s="303" t="s">
        <v>606</v>
      </c>
      <c r="D420" s="303" t="s">
        <v>1534</v>
      </c>
      <c r="E420" s="304" t="s">
        <v>1633</v>
      </c>
      <c r="F420" s="304" t="s">
        <v>1634</v>
      </c>
      <c r="G420" s="304" t="s">
        <v>609</v>
      </c>
      <c r="H420" s="304" t="s">
        <v>610</v>
      </c>
      <c r="I420" s="303" t="s">
        <v>599</v>
      </c>
      <c r="J420" s="305" t="s">
        <v>612</v>
      </c>
      <c r="K420" s="306">
        <v>3910000</v>
      </c>
      <c r="L420"/>
    </row>
    <row r="421" spans="1:12" ht="22.5" x14ac:dyDescent="0.25">
      <c r="A421" s="303" t="s">
        <v>1172</v>
      </c>
      <c r="B421" s="303" t="s">
        <v>605</v>
      </c>
      <c r="C421" s="303" t="s">
        <v>606</v>
      </c>
      <c r="D421" s="303" t="s">
        <v>1534</v>
      </c>
      <c r="E421" s="304" t="s">
        <v>1636</v>
      </c>
      <c r="F421" s="304" t="s">
        <v>1637</v>
      </c>
      <c r="G421" s="304" t="s">
        <v>609</v>
      </c>
      <c r="H421" s="304" t="s">
        <v>610</v>
      </c>
      <c r="I421" s="303" t="s">
        <v>599</v>
      </c>
      <c r="J421" s="305" t="s">
        <v>612</v>
      </c>
      <c r="K421" s="306">
        <v>1858975</v>
      </c>
      <c r="L421"/>
    </row>
    <row r="422" spans="1:12" ht="22.5" x14ac:dyDescent="0.25">
      <c r="A422" s="303" t="s">
        <v>1174</v>
      </c>
      <c r="B422" s="303" t="s">
        <v>605</v>
      </c>
      <c r="C422" s="303" t="s">
        <v>606</v>
      </c>
      <c r="D422" s="303" t="s">
        <v>1534</v>
      </c>
      <c r="E422" s="304" t="s">
        <v>1639</v>
      </c>
      <c r="F422" s="304" t="s">
        <v>1637</v>
      </c>
      <c r="G422" s="304" t="s">
        <v>609</v>
      </c>
      <c r="H422" s="304" t="s">
        <v>610</v>
      </c>
      <c r="I422" s="303" t="s">
        <v>599</v>
      </c>
      <c r="J422" s="305" t="s">
        <v>612</v>
      </c>
      <c r="K422" s="306">
        <v>1858975</v>
      </c>
      <c r="L422"/>
    </row>
    <row r="423" spans="1:12" ht="22.5" x14ac:dyDescent="0.25">
      <c r="A423" s="303" t="s">
        <v>1176</v>
      </c>
      <c r="B423" s="303" t="s">
        <v>605</v>
      </c>
      <c r="C423" s="303" t="s">
        <v>606</v>
      </c>
      <c r="D423" s="303" t="s">
        <v>1534</v>
      </c>
      <c r="E423" s="304" t="s">
        <v>1641</v>
      </c>
      <c r="F423" s="304" t="s">
        <v>1637</v>
      </c>
      <c r="G423" s="304" t="s">
        <v>609</v>
      </c>
      <c r="H423" s="304" t="s">
        <v>610</v>
      </c>
      <c r="I423" s="303" t="s">
        <v>599</v>
      </c>
      <c r="J423" s="305" t="s">
        <v>612</v>
      </c>
      <c r="K423" s="306">
        <v>1858975</v>
      </c>
      <c r="L423"/>
    </row>
    <row r="424" spans="1:12" ht="22.5" x14ac:dyDescent="0.25">
      <c r="A424" s="303" t="s">
        <v>1179</v>
      </c>
      <c r="B424" s="303" t="s">
        <v>605</v>
      </c>
      <c r="C424" s="303" t="s">
        <v>606</v>
      </c>
      <c r="D424" s="303" t="s">
        <v>1534</v>
      </c>
      <c r="E424" s="304" t="s">
        <v>1643</v>
      </c>
      <c r="F424" s="304" t="s">
        <v>1637</v>
      </c>
      <c r="G424" s="304" t="s">
        <v>609</v>
      </c>
      <c r="H424" s="304" t="s">
        <v>610</v>
      </c>
      <c r="I424" s="303" t="s">
        <v>599</v>
      </c>
      <c r="J424" s="305" t="s">
        <v>612</v>
      </c>
      <c r="K424" s="306">
        <v>1858975</v>
      </c>
      <c r="L424"/>
    </row>
    <row r="425" spans="1:12" ht="22.5" x14ac:dyDescent="0.25">
      <c r="A425" s="303" t="s">
        <v>1182</v>
      </c>
      <c r="B425" s="303" t="s">
        <v>605</v>
      </c>
      <c r="C425" s="303" t="s">
        <v>606</v>
      </c>
      <c r="D425" s="303" t="s">
        <v>1534</v>
      </c>
      <c r="E425" s="304" t="s">
        <v>1645</v>
      </c>
      <c r="F425" s="304" t="s">
        <v>1637</v>
      </c>
      <c r="G425" s="304" t="s">
        <v>609</v>
      </c>
      <c r="H425" s="304" t="s">
        <v>610</v>
      </c>
      <c r="I425" s="303" t="s">
        <v>599</v>
      </c>
      <c r="J425" s="305" t="s">
        <v>612</v>
      </c>
      <c r="K425" s="306">
        <v>1858975</v>
      </c>
      <c r="L425"/>
    </row>
    <row r="426" spans="1:12" ht="22.5" x14ac:dyDescent="0.25">
      <c r="A426" s="303" t="s">
        <v>1185</v>
      </c>
      <c r="B426" s="303" t="s">
        <v>605</v>
      </c>
      <c r="C426" s="303" t="s">
        <v>606</v>
      </c>
      <c r="D426" s="303" t="s">
        <v>1534</v>
      </c>
      <c r="E426" s="304" t="s">
        <v>1647</v>
      </c>
      <c r="F426" s="304" t="s">
        <v>1637</v>
      </c>
      <c r="G426" s="304" t="s">
        <v>609</v>
      </c>
      <c r="H426" s="304" t="s">
        <v>610</v>
      </c>
      <c r="I426" s="303" t="s">
        <v>599</v>
      </c>
      <c r="J426" s="305" t="s">
        <v>612</v>
      </c>
      <c r="K426" s="306">
        <v>1858975</v>
      </c>
      <c r="L426"/>
    </row>
    <row r="427" spans="1:12" ht="22.5" x14ac:dyDescent="0.25">
      <c r="A427" s="303" t="s">
        <v>1187</v>
      </c>
      <c r="B427" s="303" t="s">
        <v>605</v>
      </c>
      <c r="C427" s="303" t="s">
        <v>606</v>
      </c>
      <c r="D427" s="303" t="s">
        <v>1534</v>
      </c>
      <c r="E427" s="304" t="s">
        <v>1649</v>
      </c>
      <c r="F427" s="304" t="s">
        <v>1637</v>
      </c>
      <c r="G427" s="304" t="s">
        <v>609</v>
      </c>
      <c r="H427" s="304" t="s">
        <v>610</v>
      </c>
      <c r="I427" s="303" t="s">
        <v>599</v>
      </c>
      <c r="J427" s="305" t="s">
        <v>612</v>
      </c>
      <c r="K427" s="306">
        <v>1858975</v>
      </c>
      <c r="L427"/>
    </row>
    <row r="428" spans="1:12" ht="22.5" x14ac:dyDescent="0.25">
      <c r="A428" s="303" t="s">
        <v>1189</v>
      </c>
      <c r="B428" s="303" t="s">
        <v>605</v>
      </c>
      <c r="C428" s="303" t="s">
        <v>606</v>
      </c>
      <c r="D428" s="303" t="s">
        <v>1534</v>
      </c>
      <c r="E428" s="304" t="s">
        <v>1651</v>
      </c>
      <c r="F428" s="304" t="s">
        <v>1637</v>
      </c>
      <c r="G428" s="304" t="s">
        <v>609</v>
      </c>
      <c r="H428" s="304" t="s">
        <v>610</v>
      </c>
      <c r="I428" s="303" t="s">
        <v>599</v>
      </c>
      <c r="J428" s="305" t="s">
        <v>612</v>
      </c>
      <c r="K428" s="306">
        <v>1858975</v>
      </c>
      <c r="L428"/>
    </row>
    <row r="429" spans="1:12" ht="22.5" x14ac:dyDescent="0.25">
      <c r="A429" s="303" t="s">
        <v>1191</v>
      </c>
      <c r="B429" s="303" t="s">
        <v>605</v>
      </c>
      <c r="C429" s="303" t="s">
        <v>606</v>
      </c>
      <c r="D429" s="303" t="s">
        <v>1534</v>
      </c>
      <c r="E429" s="304" t="s">
        <v>1653</v>
      </c>
      <c r="F429" s="304" t="s">
        <v>1637</v>
      </c>
      <c r="G429" s="304" t="s">
        <v>609</v>
      </c>
      <c r="H429" s="304" t="s">
        <v>610</v>
      </c>
      <c r="I429" s="303" t="s">
        <v>599</v>
      </c>
      <c r="J429" s="305" t="s">
        <v>612</v>
      </c>
      <c r="K429" s="306">
        <v>1858975</v>
      </c>
      <c r="L429"/>
    </row>
    <row r="430" spans="1:12" ht="22.5" x14ac:dyDescent="0.25">
      <c r="A430" s="303" t="s">
        <v>1193</v>
      </c>
      <c r="B430" s="303" t="s">
        <v>605</v>
      </c>
      <c r="C430" s="303" t="s">
        <v>606</v>
      </c>
      <c r="D430" s="303" t="s">
        <v>1534</v>
      </c>
      <c r="E430" s="304" t="s">
        <v>1655</v>
      </c>
      <c r="F430" s="304" t="s">
        <v>1637</v>
      </c>
      <c r="G430" s="304" t="s">
        <v>609</v>
      </c>
      <c r="H430" s="304" t="s">
        <v>610</v>
      </c>
      <c r="I430" s="303" t="s">
        <v>599</v>
      </c>
      <c r="J430" s="305" t="s">
        <v>612</v>
      </c>
      <c r="K430" s="306">
        <v>1858975</v>
      </c>
      <c r="L430"/>
    </row>
    <row r="431" spans="1:12" ht="22.5" x14ac:dyDescent="0.25">
      <c r="A431" s="303" t="s">
        <v>1195</v>
      </c>
      <c r="B431" s="303" t="s">
        <v>605</v>
      </c>
      <c r="C431" s="303" t="s">
        <v>606</v>
      </c>
      <c r="D431" s="303" t="s">
        <v>1534</v>
      </c>
      <c r="E431" s="304" t="s">
        <v>1657</v>
      </c>
      <c r="F431" s="304" t="s">
        <v>1637</v>
      </c>
      <c r="G431" s="304" t="s">
        <v>609</v>
      </c>
      <c r="H431" s="304" t="s">
        <v>610</v>
      </c>
      <c r="I431" s="303" t="s">
        <v>599</v>
      </c>
      <c r="J431" s="305" t="s">
        <v>612</v>
      </c>
      <c r="K431" s="306">
        <v>1858975</v>
      </c>
      <c r="L431"/>
    </row>
    <row r="432" spans="1:12" ht="22.5" x14ac:dyDescent="0.25">
      <c r="A432" s="303" t="s">
        <v>1197</v>
      </c>
      <c r="B432" s="303" t="s">
        <v>605</v>
      </c>
      <c r="C432" s="303" t="s">
        <v>606</v>
      </c>
      <c r="D432" s="303" t="s">
        <v>1534</v>
      </c>
      <c r="E432" s="304" t="s">
        <v>1659</v>
      </c>
      <c r="F432" s="304" t="s">
        <v>1637</v>
      </c>
      <c r="G432" s="304" t="s">
        <v>609</v>
      </c>
      <c r="H432" s="304" t="s">
        <v>610</v>
      </c>
      <c r="I432" s="303" t="s">
        <v>599</v>
      </c>
      <c r="J432" s="305" t="s">
        <v>612</v>
      </c>
      <c r="K432" s="306">
        <v>1858975</v>
      </c>
      <c r="L432"/>
    </row>
    <row r="433" spans="1:12" ht="22.5" x14ac:dyDescent="0.25">
      <c r="A433" s="303" t="s">
        <v>1200</v>
      </c>
      <c r="B433" s="303" t="s">
        <v>605</v>
      </c>
      <c r="C433" s="303" t="s">
        <v>606</v>
      </c>
      <c r="D433" s="303" t="s">
        <v>1534</v>
      </c>
      <c r="E433" s="304" t="s">
        <v>1661</v>
      </c>
      <c r="F433" s="304" t="s">
        <v>1637</v>
      </c>
      <c r="G433" s="304" t="s">
        <v>609</v>
      </c>
      <c r="H433" s="304" t="s">
        <v>610</v>
      </c>
      <c r="I433" s="303" t="s">
        <v>599</v>
      </c>
      <c r="J433" s="305" t="s">
        <v>612</v>
      </c>
      <c r="K433" s="306">
        <v>1858975</v>
      </c>
      <c r="L433"/>
    </row>
    <row r="434" spans="1:12" ht="22.5" x14ac:dyDescent="0.25">
      <c r="A434" s="303" t="s">
        <v>1202</v>
      </c>
      <c r="B434" s="303" t="s">
        <v>605</v>
      </c>
      <c r="C434" s="303" t="s">
        <v>606</v>
      </c>
      <c r="D434" s="303" t="s">
        <v>1534</v>
      </c>
      <c r="E434" s="304" t="s">
        <v>1663</v>
      </c>
      <c r="F434" s="304" t="s">
        <v>1637</v>
      </c>
      <c r="G434" s="304" t="s">
        <v>609</v>
      </c>
      <c r="H434" s="304" t="s">
        <v>610</v>
      </c>
      <c r="I434" s="303" t="s">
        <v>599</v>
      </c>
      <c r="J434" s="305" t="s">
        <v>612</v>
      </c>
      <c r="K434" s="306">
        <v>1858975</v>
      </c>
      <c r="L434"/>
    </row>
    <row r="435" spans="1:12" ht="22.5" x14ac:dyDescent="0.25">
      <c r="A435" s="303" t="s">
        <v>1204</v>
      </c>
      <c r="B435" s="303" t="s">
        <v>605</v>
      </c>
      <c r="C435" s="303" t="s">
        <v>606</v>
      </c>
      <c r="D435" s="303" t="s">
        <v>1534</v>
      </c>
      <c r="E435" s="304" t="s">
        <v>1665</v>
      </c>
      <c r="F435" s="304" t="s">
        <v>1637</v>
      </c>
      <c r="G435" s="304" t="s">
        <v>609</v>
      </c>
      <c r="H435" s="304" t="s">
        <v>610</v>
      </c>
      <c r="I435" s="303" t="s">
        <v>599</v>
      </c>
      <c r="J435" s="305" t="s">
        <v>612</v>
      </c>
      <c r="K435" s="306">
        <v>1858975</v>
      </c>
      <c r="L435"/>
    </row>
    <row r="436" spans="1:12" ht="22.5" x14ac:dyDescent="0.25">
      <c r="A436" s="303" t="s">
        <v>1206</v>
      </c>
      <c r="B436" s="303" t="s">
        <v>605</v>
      </c>
      <c r="C436" s="303" t="s">
        <v>606</v>
      </c>
      <c r="D436" s="303" t="s">
        <v>1534</v>
      </c>
      <c r="E436" s="304" t="s">
        <v>1667</v>
      </c>
      <c r="F436" s="304" t="s">
        <v>1637</v>
      </c>
      <c r="G436" s="304" t="s">
        <v>609</v>
      </c>
      <c r="H436" s="304" t="s">
        <v>610</v>
      </c>
      <c r="I436" s="303" t="s">
        <v>599</v>
      </c>
      <c r="J436" s="305" t="s">
        <v>612</v>
      </c>
      <c r="K436" s="306">
        <v>1858975</v>
      </c>
      <c r="L436"/>
    </row>
    <row r="437" spans="1:12" ht="22.5" x14ac:dyDescent="0.25">
      <c r="A437" s="303" t="s">
        <v>1208</v>
      </c>
      <c r="B437" s="303" t="s">
        <v>605</v>
      </c>
      <c r="C437" s="303" t="s">
        <v>606</v>
      </c>
      <c r="D437" s="303" t="s">
        <v>1534</v>
      </c>
      <c r="E437" s="304" t="s">
        <v>1669</v>
      </c>
      <c r="F437" s="304" t="s">
        <v>1637</v>
      </c>
      <c r="G437" s="304" t="s">
        <v>609</v>
      </c>
      <c r="H437" s="304" t="s">
        <v>610</v>
      </c>
      <c r="I437" s="303" t="s">
        <v>599</v>
      </c>
      <c r="J437" s="305" t="s">
        <v>612</v>
      </c>
      <c r="K437" s="306">
        <v>1858975</v>
      </c>
      <c r="L437"/>
    </row>
    <row r="438" spans="1:12" ht="22.5" x14ac:dyDescent="0.25">
      <c r="A438" s="303" t="s">
        <v>1211</v>
      </c>
      <c r="B438" s="303" t="s">
        <v>605</v>
      </c>
      <c r="C438" s="303" t="s">
        <v>606</v>
      </c>
      <c r="D438" s="303" t="s">
        <v>1534</v>
      </c>
      <c r="E438" s="304" t="s">
        <v>1671</v>
      </c>
      <c r="F438" s="304" t="s">
        <v>1637</v>
      </c>
      <c r="G438" s="304" t="s">
        <v>609</v>
      </c>
      <c r="H438" s="304" t="s">
        <v>610</v>
      </c>
      <c r="I438" s="303" t="s">
        <v>599</v>
      </c>
      <c r="J438" s="305" t="s">
        <v>612</v>
      </c>
      <c r="K438" s="306">
        <v>1858975</v>
      </c>
      <c r="L438"/>
    </row>
    <row r="439" spans="1:12" ht="22.5" x14ac:dyDescent="0.25">
      <c r="A439" s="303" t="s">
        <v>1214</v>
      </c>
      <c r="B439" s="303" t="s">
        <v>605</v>
      </c>
      <c r="C439" s="303" t="s">
        <v>606</v>
      </c>
      <c r="D439" s="303" t="s">
        <v>1534</v>
      </c>
      <c r="E439" s="304" t="s">
        <v>1673</v>
      </c>
      <c r="F439" s="304" t="s">
        <v>1637</v>
      </c>
      <c r="G439" s="304" t="s">
        <v>609</v>
      </c>
      <c r="H439" s="304" t="s">
        <v>610</v>
      </c>
      <c r="I439" s="303" t="s">
        <v>599</v>
      </c>
      <c r="J439" s="305" t="s">
        <v>612</v>
      </c>
      <c r="K439" s="306">
        <v>1858975</v>
      </c>
      <c r="L439"/>
    </row>
    <row r="440" spans="1:12" ht="22.5" x14ac:dyDescent="0.25">
      <c r="A440" s="303" t="s">
        <v>1217</v>
      </c>
      <c r="B440" s="303" t="s">
        <v>605</v>
      </c>
      <c r="C440" s="303" t="s">
        <v>606</v>
      </c>
      <c r="D440" s="303" t="s">
        <v>1534</v>
      </c>
      <c r="E440" s="304" t="s">
        <v>1675</v>
      </c>
      <c r="F440" s="304" t="s">
        <v>1637</v>
      </c>
      <c r="G440" s="304" t="s">
        <v>609</v>
      </c>
      <c r="H440" s="304" t="s">
        <v>610</v>
      </c>
      <c r="I440" s="303" t="s">
        <v>599</v>
      </c>
      <c r="J440" s="305" t="s">
        <v>612</v>
      </c>
      <c r="K440" s="306">
        <v>1858975</v>
      </c>
      <c r="L440"/>
    </row>
    <row r="441" spans="1:12" ht="22.5" x14ac:dyDescent="0.25">
      <c r="A441" s="303" t="s">
        <v>1220</v>
      </c>
      <c r="B441" s="303" t="s">
        <v>605</v>
      </c>
      <c r="C441" s="303" t="s">
        <v>606</v>
      </c>
      <c r="D441" s="303" t="s">
        <v>1534</v>
      </c>
      <c r="E441" s="304" t="s">
        <v>1677</v>
      </c>
      <c r="F441" s="304" t="s">
        <v>1637</v>
      </c>
      <c r="G441" s="304" t="s">
        <v>609</v>
      </c>
      <c r="H441" s="304" t="s">
        <v>610</v>
      </c>
      <c r="I441" s="303" t="s">
        <v>599</v>
      </c>
      <c r="J441" s="305" t="s">
        <v>612</v>
      </c>
      <c r="K441" s="306">
        <v>1858975</v>
      </c>
      <c r="L441"/>
    </row>
    <row r="442" spans="1:12" ht="22.5" x14ac:dyDescent="0.25">
      <c r="A442" s="303" t="s">
        <v>1223</v>
      </c>
      <c r="B442" s="303" t="s">
        <v>605</v>
      </c>
      <c r="C442" s="303" t="s">
        <v>606</v>
      </c>
      <c r="D442" s="303" t="s">
        <v>1534</v>
      </c>
      <c r="E442" s="304" t="s">
        <v>1679</v>
      </c>
      <c r="F442" s="304" t="s">
        <v>1637</v>
      </c>
      <c r="G442" s="304" t="s">
        <v>609</v>
      </c>
      <c r="H442" s="304" t="s">
        <v>610</v>
      </c>
      <c r="I442" s="303" t="s">
        <v>599</v>
      </c>
      <c r="J442" s="305" t="s">
        <v>612</v>
      </c>
      <c r="K442" s="306">
        <v>1858975</v>
      </c>
      <c r="L442"/>
    </row>
    <row r="443" spans="1:12" ht="22.5" x14ac:dyDescent="0.25">
      <c r="A443" s="303" t="s">
        <v>1226</v>
      </c>
      <c r="B443" s="303" t="s">
        <v>605</v>
      </c>
      <c r="C443" s="303" t="s">
        <v>606</v>
      </c>
      <c r="D443" s="303" t="s">
        <v>1534</v>
      </c>
      <c r="E443" s="304" t="s">
        <v>1681</v>
      </c>
      <c r="F443" s="304" t="s">
        <v>1637</v>
      </c>
      <c r="G443" s="304" t="s">
        <v>609</v>
      </c>
      <c r="H443" s="304" t="s">
        <v>610</v>
      </c>
      <c r="I443" s="303" t="s">
        <v>599</v>
      </c>
      <c r="J443" s="305" t="s">
        <v>612</v>
      </c>
      <c r="K443" s="306">
        <v>1858975</v>
      </c>
      <c r="L443"/>
    </row>
    <row r="444" spans="1:12" ht="22.5" x14ac:dyDescent="0.25">
      <c r="A444" s="303" t="s">
        <v>1228</v>
      </c>
      <c r="B444" s="303" t="s">
        <v>605</v>
      </c>
      <c r="C444" s="303" t="s">
        <v>606</v>
      </c>
      <c r="D444" s="303" t="s">
        <v>1534</v>
      </c>
      <c r="E444" s="304" t="s">
        <v>1683</v>
      </c>
      <c r="F444" s="304" t="s">
        <v>1637</v>
      </c>
      <c r="G444" s="304" t="s">
        <v>609</v>
      </c>
      <c r="H444" s="304" t="s">
        <v>610</v>
      </c>
      <c r="I444" s="303" t="s">
        <v>599</v>
      </c>
      <c r="J444" s="305" t="s">
        <v>612</v>
      </c>
      <c r="K444" s="306">
        <v>1858975</v>
      </c>
      <c r="L444"/>
    </row>
    <row r="445" spans="1:12" ht="22.5" x14ac:dyDescent="0.25">
      <c r="A445" s="303" t="s">
        <v>1230</v>
      </c>
      <c r="B445" s="303" t="s">
        <v>605</v>
      </c>
      <c r="C445" s="303" t="s">
        <v>606</v>
      </c>
      <c r="D445" s="303" t="s">
        <v>1534</v>
      </c>
      <c r="E445" s="304" t="s">
        <v>1685</v>
      </c>
      <c r="F445" s="304" t="s">
        <v>1637</v>
      </c>
      <c r="G445" s="304" t="s">
        <v>609</v>
      </c>
      <c r="H445" s="304" t="s">
        <v>610</v>
      </c>
      <c r="I445" s="303" t="s">
        <v>599</v>
      </c>
      <c r="J445" s="305" t="s">
        <v>612</v>
      </c>
      <c r="K445" s="306">
        <v>1858975</v>
      </c>
      <c r="L445"/>
    </row>
    <row r="446" spans="1:12" ht="22.5" x14ac:dyDescent="0.25">
      <c r="A446" s="303" t="s">
        <v>1232</v>
      </c>
      <c r="B446" s="303" t="s">
        <v>605</v>
      </c>
      <c r="C446" s="303" t="s">
        <v>606</v>
      </c>
      <c r="D446" s="303" t="s">
        <v>1534</v>
      </c>
      <c r="E446" s="304" t="s">
        <v>1687</v>
      </c>
      <c r="F446" s="304" t="s">
        <v>1637</v>
      </c>
      <c r="G446" s="304" t="s">
        <v>609</v>
      </c>
      <c r="H446" s="304" t="s">
        <v>610</v>
      </c>
      <c r="I446" s="303" t="s">
        <v>599</v>
      </c>
      <c r="J446" s="305" t="s">
        <v>612</v>
      </c>
      <c r="K446" s="306">
        <v>1858975</v>
      </c>
      <c r="L446"/>
    </row>
    <row r="447" spans="1:12" ht="22.5" x14ac:dyDescent="0.25">
      <c r="A447" s="303" t="s">
        <v>1234</v>
      </c>
      <c r="B447" s="303" t="s">
        <v>605</v>
      </c>
      <c r="C447" s="303" t="s">
        <v>606</v>
      </c>
      <c r="D447" s="303" t="s">
        <v>1534</v>
      </c>
      <c r="E447" s="304" t="s">
        <v>1689</v>
      </c>
      <c r="F447" s="304" t="s">
        <v>1637</v>
      </c>
      <c r="G447" s="304" t="s">
        <v>609</v>
      </c>
      <c r="H447" s="304" t="s">
        <v>610</v>
      </c>
      <c r="I447" s="303" t="s">
        <v>599</v>
      </c>
      <c r="J447" s="305" t="s">
        <v>612</v>
      </c>
      <c r="K447" s="306">
        <v>1858975</v>
      </c>
      <c r="L447"/>
    </row>
    <row r="448" spans="1:12" ht="22.5" x14ac:dyDescent="0.25">
      <c r="A448" s="303" t="s">
        <v>1236</v>
      </c>
      <c r="B448" s="303" t="s">
        <v>605</v>
      </c>
      <c r="C448" s="303" t="s">
        <v>606</v>
      </c>
      <c r="D448" s="303" t="s">
        <v>1534</v>
      </c>
      <c r="E448" s="304" t="s">
        <v>1691</v>
      </c>
      <c r="F448" s="304" t="s">
        <v>1637</v>
      </c>
      <c r="G448" s="304" t="s">
        <v>609</v>
      </c>
      <c r="H448" s="304" t="s">
        <v>610</v>
      </c>
      <c r="I448" s="303" t="s">
        <v>599</v>
      </c>
      <c r="J448" s="305" t="s">
        <v>612</v>
      </c>
      <c r="K448" s="306">
        <v>1858975</v>
      </c>
      <c r="L448"/>
    </row>
    <row r="449" spans="1:12" ht="22.5" x14ac:dyDescent="0.25">
      <c r="A449" s="303" t="s">
        <v>1238</v>
      </c>
      <c r="B449" s="303" t="s">
        <v>605</v>
      </c>
      <c r="C449" s="303" t="s">
        <v>606</v>
      </c>
      <c r="D449" s="303" t="s">
        <v>1534</v>
      </c>
      <c r="E449" s="304" t="s">
        <v>1693</v>
      </c>
      <c r="F449" s="304" t="s">
        <v>1637</v>
      </c>
      <c r="G449" s="304" t="s">
        <v>609</v>
      </c>
      <c r="H449" s="304" t="s">
        <v>610</v>
      </c>
      <c r="I449" s="303" t="s">
        <v>599</v>
      </c>
      <c r="J449" s="305" t="s">
        <v>612</v>
      </c>
      <c r="K449" s="306">
        <v>1858975</v>
      </c>
      <c r="L449"/>
    </row>
    <row r="450" spans="1:12" ht="22.5" x14ac:dyDescent="0.25">
      <c r="A450" s="303" t="s">
        <v>1240</v>
      </c>
      <c r="B450" s="303" t="s">
        <v>605</v>
      </c>
      <c r="C450" s="303" t="s">
        <v>606</v>
      </c>
      <c r="D450" s="303" t="s">
        <v>1534</v>
      </c>
      <c r="E450" s="304" t="s">
        <v>1695</v>
      </c>
      <c r="F450" s="304" t="s">
        <v>1637</v>
      </c>
      <c r="G450" s="304" t="s">
        <v>609</v>
      </c>
      <c r="H450" s="304" t="s">
        <v>610</v>
      </c>
      <c r="I450" s="303" t="s">
        <v>599</v>
      </c>
      <c r="J450" s="305" t="s">
        <v>612</v>
      </c>
      <c r="K450" s="306">
        <v>1858975</v>
      </c>
      <c r="L450"/>
    </row>
    <row r="451" spans="1:12" ht="22.5" x14ac:dyDescent="0.25">
      <c r="A451" s="303" t="s">
        <v>1242</v>
      </c>
      <c r="B451" s="303" t="s">
        <v>605</v>
      </c>
      <c r="C451" s="303" t="s">
        <v>606</v>
      </c>
      <c r="D451" s="303" t="s">
        <v>1534</v>
      </c>
      <c r="E451" s="304" t="s">
        <v>1697</v>
      </c>
      <c r="F451" s="304" t="s">
        <v>1637</v>
      </c>
      <c r="G451" s="304" t="s">
        <v>609</v>
      </c>
      <c r="H451" s="304" t="s">
        <v>610</v>
      </c>
      <c r="I451" s="303" t="s">
        <v>599</v>
      </c>
      <c r="J451" s="305" t="s">
        <v>612</v>
      </c>
      <c r="K451" s="306">
        <v>1858975</v>
      </c>
      <c r="L451"/>
    </row>
    <row r="452" spans="1:12" ht="22.5" x14ac:dyDescent="0.25">
      <c r="A452" s="303" t="s">
        <v>1244</v>
      </c>
      <c r="B452" s="303" t="s">
        <v>605</v>
      </c>
      <c r="C452" s="303" t="s">
        <v>606</v>
      </c>
      <c r="D452" s="303" t="s">
        <v>1534</v>
      </c>
      <c r="E452" s="304" t="s">
        <v>1699</v>
      </c>
      <c r="F452" s="304" t="s">
        <v>1637</v>
      </c>
      <c r="G452" s="304" t="s">
        <v>609</v>
      </c>
      <c r="H452" s="304" t="s">
        <v>610</v>
      </c>
      <c r="I452" s="303" t="s">
        <v>599</v>
      </c>
      <c r="J452" s="305" t="s">
        <v>612</v>
      </c>
      <c r="K452" s="306">
        <v>1858975</v>
      </c>
      <c r="L452"/>
    </row>
    <row r="453" spans="1:12" ht="22.5" x14ac:dyDescent="0.25">
      <c r="A453" s="303" t="s">
        <v>1246</v>
      </c>
      <c r="B453" s="303" t="s">
        <v>605</v>
      </c>
      <c r="C453" s="303" t="s">
        <v>606</v>
      </c>
      <c r="D453" s="303" t="s">
        <v>1534</v>
      </c>
      <c r="E453" s="304" t="s">
        <v>1701</v>
      </c>
      <c r="F453" s="304" t="s">
        <v>1637</v>
      </c>
      <c r="G453" s="304" t="s">
        <v>609</v>
      </c>
      <c r="H453" s="304" t="s">
        <v>610</v>
      </c>
      <c r="I453" s="303" t="s">
        <v>599</v>
      </c>
      <c r="J453" s="305" t="s">
        <v>612</v>
      </c>
      <c r="K453" s="306">
        <v>1858975</v>
      </c>
      <c r="L453"/>
    </row>
    <row r="454" spans="1:12" ht="22.5" x14ac:dyDescent="0.25">
      <c r="A454" s="303" t="s">
        <v>1248</v>
      </c>
      <c r="B454" s="303" t="s">
        <v>605</v>
      </c>
      <c r="C454" s="303" t="s">
        <v>606</v>
      </c>
      <c r="D454" s="303" t="s">
        <v>1534</v>
      </c>
      <c r="E454" s="304" t="s">
        <v>1703</v>
      </c>
      <c r="F454" s="304" t="s">
        <v>1637</v>
      </c>
      <c r="G454" s="304" t="s">
        <v>609</v>
      </c>
      <c r="H454" s="304" t="s">
        <v>610</v>
      </c>
      <c r="I454" s="303" t="s">
        <v>599</v>
      </c>
      <c r="J454" s="305" t="s">
        <v>612</v>
      </c>
      <c r="K454" s="306">
        <v>1858975</v>
      </c>
      <c r="L454"/>
    </row>
    <row r="455" spans="1:12" ht="22.5" x14ac:dyDescent="0.25">
      <c r="A455" s="303" t="s">
        <v>1250</v>
      </c>
      <c r="B455" s="303" t="s">
        <v>605</v>
      </c>
      <c r="C455" s="303" t="s">
        <v>606</v>
      </c>
      <c r="D455" s="303" t="s">
        <v>1534</v>
      </c>
      <c r="E455" s="304" t="s">
        <v>1705</v>
      </c>
      <c r="F455" s="304" t="s">
        <v>1637</v>
      </c>
      <c r="G455" s="304" t="s">
        <v>609</v>
      </c>
      <c r="H455" s="304" t="s">
        <v>610</v>
      </c>
      <c r="I455" s="303" t="s">
        <v>599</v>
      </c>
      <c r="J455" s="305" t="s">
        <v>612</v>
      </c>
      <c r="K455" s="306">
        <v>1858975</v>
      </c>
      <c r="L455"/>
    </row>
    <row r="456" spans="1:12" ht="22.5" x14ac:dyDescent="0.25">
      <c r="A456" s="303" t="s">
        <v>1252</v>
      </c>
      <c r="B456" s="303" t="s">
        <v>605</v>
      </c>
      <c r="C456" s="303" t="s">
        <v>606</v>
      </c>
      <c r="D456" s="303" t="s">
        <v>1534</v>
      </c>
      <c r="E456" s="304" t="s">
        <v>1707</v>
      </c>
      <c r="F456" s="304" t="s">
        <v>1637</v>
      </c>
      <c r="G456" s="304" t="s">
        <v>609</v>
      </c>
      <c r="H456" s="304" t="s">
        <v>610</v>
      </c>
      <c r="I456" s="303" t="s">
        <v>599</v>
      </c>
      <c r="J456" s="305" t="s">
        <v>612</v>
      </c>
      <c r="K456" s="306">
        <v>1858975</v>
      </c>
      <c r="L456"/>
    </row>
    <row r="457" spans="1:12" ht="33.75" x14ac:dyDescent="0.25">
      <c r="A457" s="303" t="s">
        <v>1254</v>
      </c>
      <c r="B457" s="303" t="s">
        <v>605</v>
      </c>
      <c r="C457" s="303" t="s">
        <v>606</v>
      </c>
      <c r="D457" s="303" t="s">
        <v>1534</v>
      </c>
      <c r="E457" s="304" t="s">
        <v>1709</v>
      </c>
      <c r="F457" s="304" t="s">
        <v>1710</v>
      </c>
      <c r="G457" s="304" t="s">
        <v>609</v>
      </c>
      <c r="H457" s="304" t="s">
        <v>610</v>
      </c>
      <c r="I457" s="303" t="s">
        <v>599</v>
      </c>
      <c r="J457" s="305" t="s">
        <v>612</v>
      </c>
      <c r="K457" s="306">
        <v>3239895</v>
      </c>
      <c r="L457"/>
    </row>
    <row r="458" spans="1:12" ht="33.75" x14ac:dyDescent="0.25">
      <c r="A458" s="303" t="s">
        <v>1256</v>
      </c>
      <c r="B458" s="303" t="s">
        <v>605</v>
      </c>
      <c r="C458" s="303" t="s">
        <v>606</v>
      </c>
      <c r="D458" s="303" t="s">
        <v>1534</v>
      </c>
      <c r="E458" s="304" t="s">
        <v>1712</v>
      </c>
      <c r="F458" s="304" t="s">
        <v>1710</v>
      </c>
      <c r="G458" s="304" t="s">
        <v>609</v>
      </c>
      <c r="H458" s="304" t="s">
        <v>610</v>
      </c>
      <c r="I458" s="303" t="s">
        <v>599</v>
      </c>
      <c r="J458" s="305" t="s">
        <v>612</v>
      </c>
      <c r="K458" s="306">
        <v>3239895</v>
      </c>
      <c r="L458"/>
    </row>
    <row r="459" spans="1:12" ht="33.75" x14ac:dyDescent="0.25">
      <c r="A459" s="303" t="s">
        <v>1258</v>
      </c>
      <c r="B459" s="303" t="s">
        <v>605</v>
      </c>
      <c r="C459" s="303" t="s">
        <v>606</v>
      </c>
      <c r="D459" s="303" t="s">
        <v>1534</v>
      </c>
      <c r="E459" s="304" t="s">
        <v>1714</v>
      </c>
      <c r="F459" s="304" t="s">
        <v>1710</v>
      </c>
      <c r="G459" s="304" t="s">
        <v>609</v>
      </c>
      <c r="H459" s="304" t="s">
        <v>610</v>
      </c>
      <c r="I459" s="303" t="s">
        <v>599</v>
      </c>
      <c r="J459" s="305" t="s">
        <v>612</v>
      </c>
      <c r="K459" s="306">
        <v>3239895</v>
      </c>
      <c r="L459"/>
    </row>
    <row r="460" spans="1:12" ht="33.75" x14ac:dyDescent="0.25">
      <c r="A460" s="303" t="s">
        <v>1261</v>
      </c>
      <c r="B460" s="303" t="s">
        <v>605</v>
      </c>
      <c r="C460" s="303" t="s">
        <v>606</v>
      </c>
      <c r="D460" s="303" t="s">
        <v>1534</v>
      </c>
      <c r="E460" s="304" t="s">
        <v>1716</v>
      </c>
      <c r="F460" s="304" t="s">
        <v>1710</v>
      </c>
      <c r="G460" s="304" t="s">
        <v>609</v>
      </c>
      <c r="H460" s="304" t="s">
        <v>610</v>
      </c>
      <c r="I460" s="303" t="s">
        <v>599</v>
      </c>
      <c r="J460" s="305" t="s">
        <v>612</v>
      </c>
      <c r="K460" s="306">
        <v>3239895</v>
      </c>
      <c r="L460"/>
    </row>
    <row r="461" spans="1:12" ht="33.75" x14ac:dyDescent="0.25">
      <c r="A461" s="303" t="s">
        <v>1264</v>
      </c>
      <c r="B461" s="303" t="s">
        <v>605</v>
      </c>
      <c r="C461" s="303" t="s">
        <v>606</v>
      </c>
      <c r="D461" s="303" t="s">
        <v>1534</v>
      </c>
      <c r="E461" s="304" t="s">
        <v>1718</v>
      </c>
      <c r="F461" s="304" t="s">
        <v>1710</v>
      </c>
      <c r="G461" s="304" t="s">
        <v>609</v>
      </c>
      <c r="H461" s="304" t="s">
        <v>610</v>
      </c>
      <c r="I461" s="303" t="s">
        <v>599</v>
      </c>
      <c r="J461" s="305" t="s">
        <v>612</v>
      </c>
      <c r="K461" s="306">
        <v>3239895</v>
      </c>
      <c r="L461"/>
    </row>
    <row r="462" spans="1:12" ht="22.5" x14ac:dyDescent="0.25">
      <c r="A462" s="303" t="s">
        <v>1267</v>
      </c>
      <c r="B462" s="303" t="s">
        <v>605</v>
      </c>
      <c r="C462" s="303" t="s">
        <v>606</v>
      </c>
      <c r="D462" s="303" t="s">
        <v>1534</v>
      </c>
      <c r="E462" s="304" t="s">
        <v>1720</v>
      </c>
      <c r="F462" s="304" t="s">
        <v>1721</v>
      </c>
      <c r="G462" s="304" t="s">
        <v>609</v>
      </c>
      <c r="H462" s="304" t="s">
        <v>610</v>
      </c>
      <c r="I462" s="303" t="s">
        <v>599</v>
      </c>
      <c r="J462" s="305" t="s">
        <v>612</v>
      </c>
      <c r="K462" s="306">
        <v>1809985</v>
      </c>
      <c r="L462"/>
    </row>
    <row r="463" spans="1:12" ht="22.5" x14ac:dyDescent="0.25">
      <c r="A463" s="303" t="s">
        <v>1270</v>
      </c>
      <c r="B463" s="303" t="s">
        <v>605</v>
      </c>
      <c r="C463" s="303" t="s">
        <v>606</v>
      </c>
      <c r="D463" s="303" t="s">
        <v>1534</v>
      </c>
      <c r="E463" s="304" t="s">
        <v>1723</v>
      </c>
      <c r="F463" s="304" t="s">
        <v>1721</v>
      </c>
      <c r="G463" s="304" t="s">
        <v>609</v>
      </c>
      <c r="H463" s="304" t="s">
        <v>610</v>
      </c>
      <c r="I463" s="303" t="s">
        <v>599</v>
      </c>
      <c r="J463" s="305" t="s">
        <v>612</v>
      </c>
      <c r="K463" s="306">
        <v>1809985</v>
      </c>
      <c r="L463"/>
    </row>
    <row r="464" spans="1:12" ht="33.75" x14ac:dyDescent="0.25">
      <c r="A464" s="303" t="s">
        <v>1273</v>
      </c>
      <c r="B464" s="303" t="s">
        <v>605</v>
      </c>
      <c r="C464" s="303" t="s">
        <v>606</v>
      </c>
      <c r="D464" s="303" t="s">
        <v>1725</v>
      </c>
      <c r="E464" s="304" t="s">
        <v>1726</v>
      </c>
      <c r="F464" s="304" t="s">
        <v>1727</v>
      </c>
      <c r="G464" s="304" t="s">
        <v>609</v>
      </c>
      <c r="H464" s="304" t="s">
        <v>610</v>
      </c>
      <c r="I464" s="303" t="s">
        <v>599</v>
      </c>
      <c r="J464" s="305" t="s">
        <v>612</v>
      </c>
      <c r="K464" s="306">
        <v>8759895</v>
      </c>
      <c r="L464"/>
    </row>
    <row r="465" spans="1:12" ht="22.5" x14ac:dyDescent="0.25">
      <c r="A465" s="303" t="s">
        <v>1275</v>
      </c>
      <c r="B465" s="303" t="s">
        <v>605</v>
      </c>
      <c r="C465" s="303" t="s">
        <v>606</v>
      </c>
      <c r="D465" s="303" t="s">
        <v>1725</v>
      </c>
      <c r="E465" s="304" t="s">
        <v>1729</v>
      </c>
      <c r="F465" s="304" t="s">
        <v>1730</v>
      </c>
      <c r="G465" s="304" t="s">
        <v>609</v>
      </c>
      <c r="H465" s="304" t="s">
        <v>610</v>
      </c>
      <c r="I465" s="303" t="s">
        <v>599</v>
      </c>
      <c r="J465" s="305" t="s">
        <v>612</v>
      </c>
      <c r="K465" s="306">
        <v>5121985</v>
      </c>
      <c r="L465"/>
    </row>
    <row r="466" spans="1:12" ht="22.5" x14ac:dyDescent="0.25">
      <c r="A466" s="303" t="s">
        <v>1277</v>
      </c>
      <c r="B466" s="303" t="s">
        <v>605</v>
      </c>
      <c r="C466" s="303" t="s">
        <v>606</v>
      </c>
      <c r="D466" s="303" t="s">
        <v>1725</v>
      </c>
      <c r="E466" s="304" t="s">
        <v>1732</v>
      </c>
      <c r="F466" s="304" t="s">
        <v>1730</v>
      </c>
      <c r="G466" s="304" t="s">
        <v>609</v>
      </c>
      <c r="H466" s="304" t="s">
        <v>610</v>
      </c>
      <c r="I466" s="303" t="s">
        <v>599</v>
      </c>
      <c r="J466" s="305" t="s">
        <v>612</v>
      </c>
      <c r="K466" s="306">
        <v>5121985</v>
      </c>
      <c r="L466"/>
    </row>
    <row r="467" spans="1:12" ht="22.5" x14ac:dyDescent="0.25">
      <c r="A467" s="303" t="s">
        <v>1279</v>
      </c>
      <c r="B467" s="303" t="s">
        <v>605</v>
      </c>
      <c r="C467" s="303" t="s">
        <v>606</v>
      </c>
      <c r="D467" s="303" t="s">
        <v>1725</v>
      </c>
      <c r="E467" s="304" t="s">
        <v>1734</v>
      </c>
      <c r="F467" s="304" t="s">
        <v>1730</v>
      </c>
      <c r="G467" s="304" t="s">
        <v>609</v>
      </c>
      <c r="H467" s="304" t="s">
        <v>610</v>
      </c>
      <c r="I467" s="303" t="s">
        <v>599</v>
      </c>
      <c r="J467" s="305" t="s">
        <v>612</v>
      </c>
      <c r="K467" s="306">
        <v>5121985</v>
      </c>
      <c r="L467"/>
    </row>
    <row r="468" spans="1:12" ht="22.5" x14ac:dyDescent="0.25">
      <c r="A468" s="303" t="s">
        <v>1281</v>
      </c>
      <c r="B468" s="303" t="s">
        <v>605</v>
      </c>
      <c r="C468" s="303" t="s">
        <v>606</v>
      </c>
      <c r="D468" s="303" t="s">
        <v>1725</v>
      </c>
      <c r="E468" s="304" t="s">
        <v>1736</v>
      </c>
      <c r="F468" s="304" t="s">
        <v>1730</v>
      </c>
      <c r="G468" s="304" t="s">
        <v>609</v>
      </c>
      <c r="H468" s="304" t="s">
        <v>610</v>
      </c>
      <c r="I468" s="303" t="s">
        <v>599</v>
      </c>
      <c r="J468" s="305" t="s">
        <v>612</v>
      </c>
      <c r="K468" s="306">
        <v>5121985</v>
      </c>
      <c r="L468"/>
    </row>
    <row r="469" spans="1:12" ht="22.5" x14ac:dyDescent="0.25">
      <c r="A469" s="303" t="s">
        <v>1283</v>
      </c>
      <c r="B469" s="303" t="s">
        <v>605</v>
      </c>
      <c r="C469" s="303" t="s">
        <v>606</v>
      </c>
      <c r="D469" s="303" t="s">
        <v>1725</v>
      </c>
      <c r="E469" s="304" t="s">
        <v>1738</v>
      </c>
      <c r="F469" s="304" t="s">
        <v>1730</v>
      </c>
      <c r="G469" s="304" t="s">
        <v>609</v>
      </c>
      <c r="H469" s="304" t="s">
        <v>610</v>
      </c>
      <c r="I469" s="303" t="s">
        <v>599</v>
      </c>
      <c r="J469" s="305" t="s">
        <v>612</v>
      </c>
      <c r="K469" s="306">
        <v>5121985</v>
      </c>
      <c r="L469"/>
    </row>
    <row r="470" spans="1:12" ht="22.5" x14ac:dyDescent="0.25">
      <c r="A470" s="303" t="s">
        <v>1285</v>
      </c>
      <c r="B470" s="303" t="s">
        <v>605</v>
      </c>
      <c r="C470" s="303" t="s">
        <v>606</v>
      </c>
      <c r="D470" s="303" t="s">
        <v>1725</v>
      </c>
      <c r="E470" s="304" t="s">
        <v>1740</v>
      </c>
      <c r="F470" s="304" t="s">
        <v>1730</v>
      </c>
      <c r="G470" s="304" t="s">
        <v>609</v>
      </c>
      <c r="H470" s="304" t="s">
        <v>610</v>
      </c>
      <c r="I470" s="303" t="s">
        <v>599</v>
      </c>
      <c r="J470" s="305" t="s">
        <v>612</v>
      </c>
      <c r="K470" s="306">
        <v>5121985</v>
      </c>
      <c r="L470"/>
    </row>
    <row r="471" spans="1:12" ht="22.5" x14ac:dyDescent="0.25">
      <c r="A471" s="303" t="s">
        <v>1287</v>
      </c>
      <c r="B471" s="303" t="s">
        <v>605</v>
      </c>
      <c r="C471" s="303" t="s">
        <v>606</v>
      </c>
      <c r="D471" s="303" t="s">
        <v>1725</v>
      </c>
      <c r="E471" s="304" t="s">
        <v>1742</v>
      </c>
      <c r="F471" s="304" t="s">
        <v>1730</v>
      </c>
      <c r="G471" s="304" t="s">
        <v>609</v>
      </c>
      <c r="H471" s="304" t="s">
        <v>610</v>
      </c>
      <c r="I471" s="303" t="s">
        <v>599</v>
      </c>
      <c r="J471" s="305" t="s">
        <v>612</v>
      </c>
      <c r="K471" s="306">
        <v>5121985</v>
      </c>
      <c r="L471"/>
    </row>
    <row r="472" spans="1:12" ht="22.5" x14ac:dyDescent="0.25">
      <c r="A472" s="303" t="s">
        <v>1289</v>
      </c>
      <c r="B472" s="303" t="s">
        <v>605</v>
      </c>
      <c r="C472" s="303" t="s">
        <v>606</v>
      </c>
      <c r="D472" s="303" t="s">
        <v>1725</v>
      </c>
      <c r="E472" s="304" t="s">
        <v>1744</v>
      </c>
      <c r="F472" s="304" t="s">
        <v>1730</v>
      </c>
      <c r="G472" s="304" t="s">
        <v>609</v>
      </c>
      <c r="H472" s="304" t="s">
        <v>610</v>
      </c>
      <c r="I472" s="303" t="s">
        <v>599</v>
      </c>
      <c r="J472" s="305" t="s">
        <v>612</v>
      </c>
      <c r="K472" s="306">
        <v>5121985</v>
      </c>
      <c r="L472"/>
    </row>
    <row r="473" spans="1:12" ht="22.5" x14ac:dyDescent="0.25">
      <c r="A473" s="303" t="s">
        <v>1291</v>
      </c>
      <c r="B473" s="303" t="s">
        <v>605</v>
      </c>
      <c r="C473" s="303" t="s">
        <v>606</v>
      </c>
      <c r="D473" s="303" t="s">
        <v>1725</v>
      </c>
      <c r="E473" s="304" t="s">
        <v>1746</v>
      </c>
      <c r="F473" s="304" t="s">
        <v>1730</v>
      </c>
      <c r="G473" s="304" t="s">
        <v>609</v>
      </c>
      <c r="H473" s="304" t="s">
        <v>610</v>
      </c>
      <c r="I473" s="303" t="s">
        <v>599</v>
      </c>
      <c r="J473" s="305" t="s">
        <v>612</v>
      </c>
      <c r="K473" s="306">
        <v>5121985</v>
      </c>
      <c r="L473"/>
    </row>
    <row r="474" spans="1:12" ht="22.5" x14ac:dyDescent="0.25">
      <c r="A474" s="303" t="s">
        <v>1293</v>
      </c>
      <c r="B474" s="303" t="s">
        <v>605</v>
      </c>
      <c r="C474" s="303" t="s">
        <v>606</v>
      </c>
      <c r="D474" s="303" t="s">
        <v>1725</v>
      </c>
      <c r="E474" s="304" t="s">
        <v>1748</v>
      </c>
      <c r="F474" s="304" t="s">
        <v>1730</v>
      </c>
      <c r="G474" s="304" t="s">
        <v>609</v>
      </c>
      <c r="H474" s="304" t="s">
        <v>610</v>
      </c>
      <c r="I474" s="303" t="s">
        <v>599</v>
      </c>
      <c r="J474" s="305" t="s">
        <v>612</v>
      </c>
      <c r="K474" s="306">
        <v>5121985</v>
      </c>
      <c r="L474"/>
    </row>
    <row r="475" spans="1:12" ht="22.5" x14ac:dyDescent="0.25">
      <c r="A475" s="303" t="s">
        <v>1296</v>
      </c>
      <c r="B475" s="303" t="s">
        <v>605</v>
      </c>
      <c r="C475" s="303" t="s">
        <v>606</v>
      </c>
      <c r="D475" s="303" t="s">
        <v>1725</v>
      </c>
      <c r="E475" s="304" t="s">
        <v>1750</v>
      </c>
      <c r="F475" s="304" t="s">
        <v>1730</v>
      </c>
      <c r="G475" s="304" t="s">
        <v>609</v>
      </c>
      <c r="H475" s="304" t="s">
        <v>610</v>
      </c>
      <c r="I475" s="303" t="s">
        <v>599</v>
      </c>
      <c r="J475" s="305" t="s">
        <v>612</v>
      </c>
      <c r="K475" s="306">
        <v>5121985</v>
      </c>
      <c r="L475"/>
    </row>
    <row r="476" spans="1:12" ht="22.5" x14ac:dyDescent="0.25">
      <c r="A476" s="303" t="s">
        <v>1298</v>
      </c>
      <c r="B476" s="303" t="s">
        <v>605</v>
      </c>
      <c r="C476" s="303" t="s">
        <v>606</v>
      </c>
      <c r="D476" s="303" t="s">
        <v>1725</v>
      </c>
      <c r="E476" s="304" t="s">
        <v>1752</v>
      </c>
      <c r="F476" s="304" t="s">
        <v>1730</v>
      </c>
      <c r="G476" s="304" t="s">
        <v>609</v>
      </c>
      <c r="H476" s="304" t="s">
        <v>610</v>
      </c>
      <c r="I476" s="303" t="s">
        <v>599</v>
      </c>
      <c r="J476" s="305" t="s">
        <v>612</v>
      </c>
      <c r="K476" s="306">
        <v>5121985</v>
      </c>
      <c r="L476"/>
    </row>
    <row r="477" spans="1:12" ht="22.5" x14ac:dyDescent="0.25">
      <c r="A477" s="303" t="s">
        <v>1300</v>
      </c>
      <c r="B477" s="303" t="s">
        <v>605</v>
      </c>
      <c r="C477" s="303" t="s">
        <v>606</v>
      </c>
      <c r="D477" s="303" t="s">
        <v>1725</v>
      </c>
      <c r="E477" s="304" t="s">
        <v>1754</v>
      </c>
      <c r="F477" s="304" t="s">
        <v>1730</v>
      </c>
      <c r="G477" s="304" t="s">
        <v>609</v>
      </c>
      <c r="H477" s="304" t="s">
        <v>610</v>
      </c>
      <c r="I477" s="303" t="s">
        <v>599</v>
      </c>
      <c r="J477" s="305" t="s">
        <v>612</v>
      </c>
      <c r="K477" s="306">
        <v>5121985</v>
      </c>
      <c r="L477"/>
    </row>
    <row r="478" spans="1:12" ht="33.75" x14ac:dyDescent="0.25">
      <c r="A478" s="303" t="s">
        <v>1304</v>
      </c>
      <c r="B478" s="303" t="s">
        <v>605</v>
      </c>
      <c r="C478" s="303" t="s">
        <v>606</v>
      </c>
      <c r="D478" s="303" t="s">
        <v>517</v>
      </c>
      <c r="E478" s="304" t="s">
        <v>1768</v>
      </c>
      <c r="F478" s="304" t="s">
        <v>1769</v>
      </c>
      <c r="G478" s="304" t="s">
        <v>609</v>
      </c>
      <c r="H478" s="304" t="s">
        <v>610</v>
      </c>
      <c r="I478" s="303" t="s">
        <v>599</v>
      </c>
      <c r="J478" s="305" t="s">
        <v>612</v>
      </c>
      <c r="K478" s="306">
        <v>3259905</v>
      </c>
      <c r="L478"/>
    </row>
    <row r="479" spans="1:12" ht="33.75" x14ac:dyDescent="0.25">
      <c r="A479" s="303" t="s">
        <v>1318</v>
      </c>
      <c r="B479" s="303" t="s">
        <v>605</v>
      </c>
      <c r="C479" s="303" t="s">
        <v>606</v>
      </c>
      <c r="D479" s="303" t="s">
        <v>507</v>
      </c>
      <c r="E479" s="304" t="s">
        <v>1792</v>
      </c>
      <c r="F479" s="304" t="s">
        <v>1793</v>
      </c>
      <c r="G479" s="304" t="s">
        <v>609</v>
      </c>
      <c r="H479" s="304" t="s">
        <v>610</v>
      </c>
      <c r="I479" s="303" t="s">
        <v>599</v>
      </c>
      <c r="J479" s="305" t="s">
        <v>612</v>
      </c>
      <c r="K479" s="306">
        <v>2684905</v>
      </c>
      <c r="L479"/>
    </row>
    <row r="480" spans="1:12" ht="33.75" x14ac:dyDescent="0.25">
      <c r="A480" s="303" t="s">
        <v>1320</v>
      </c>
      <c r="B480" s="303" t="s">
        <v>605</v>
      </c>
      <c r="C480" s="303" t="s">
        <v>606</v>
      </c>
      <c r="D480" s="303" t="s">
        <v>507</v>
      </c>
      <c r="E480" s="304" t="s">
        <v>1795</v>
      </c>
      <c r="F480" s="304" t="s">
        <v>1796</v>
      </c>
      <c r="G480" s="304" t="s">
        <v>609</v>
      </c>
      <c r="H480" s="304" t="s">
        <v>610</v>
      </c>
      <c r="I480" s="303" t="s">
        <v>599</v>
      </c>
      <c r="J480" s="305" t="s">
        <v>612</v>
      </c>
      <c r="K480" s="306">
        <v>2431905</v>
      </c>
      <c r="L480"/>
    </row>
    <row r="481" spans="1:12" ht="33.75" x14ac:dyDescent="0.25">
      <c r="A481" s="303" t="s">
        <v>1322</v>
      </c>
      <c r="B481" s="303" t="s">
        <v>605</v>
      </c>
      <c r="C481" s="303" t="s">
        <v>606</v>
      </c>
      <c r="D481" s="303" t="s">
        <v>507</v>
      </c>
      <c r="E481" s="304" t="s">
        <v>1798</v>
      </c>
      <c r="F481" s="304" t="s">
        <v>1799</v>
      </c>
      <c r="G481" s="304" t="s">
        <v>609</v>
      </c>
      <c r="H481" s="304" t="s">
        <v>610</v>
      </c>
      <c r="I481" s="303" t="s">
        <v>599</v>
      </c>
      <c r="J481" s="305" t="s">
        <v>612</v>
      </c>
      <c r="K481" s="306">
        <v>4976970</v>
      </c>
      <c r="L481"/>
    </row>
    <row r="482" spans="1:12" ht="33.75" x14ac:dyDescent="0.25">
      <c r="A482" s="303" t="s">
        <v>1324</v>
      </c>
      <c r="B482" s="303" t="s">
        <v>605</v>
      </c>
      <c r="C482" s="303" t="s">
        <v>606</v>
      </c>
      <c r="D482" s="303" t="s">
        <v>507</v>
      </c>
      <c r="E482" s="304" t="s">
        <v>1801</v>
      </c>
      <c r="F482" s="304" t="s">
        <v>1802</v>
      </c>
      <c r="G482" s="304" t="s">
        <v>609</v>
      </c>
      <c r="H482" s="304" t="s">
        <v>610</v>
      </c>
      <c r="I482" s="303" t="s">
        <v>599</v>
      </c>
      <c r="J482" s="305" t="s">
        <v>612</v>
      </c>
      <c r="K482" s="306">
        <v>844905</v>
      </c>
      <c r="L482"/>
    </row>
    <row r="483" spans="1:12" ht="33.75" x14ac:dyDescent="0.25">
      <c r="A483" s="303" t="s">
        <v>1326</v>
      </c>
      <c r="B483" s="303" t="s">
        <v>605</v>
      </c>
      <c r="C483" s="303" t="s">
        <v>606</v>
      </c>
      <c r="D483" s="303" t="s">
        <v>507</v>
      </c>
      <c r="E483" s="304" t="s">
        <v>1804</v>
      </c>
      <c r="F483" s="304" t="s">
        <v>1802</v>
      </c>
      <c r="G483" s="304" t="s">
        <v>609</v>
      </c>
      <c r="H483" s="304" t="s">
        <v>610</v>
      </c>
      <c r="I483" s="303" t="s">
        <v>599</v>
      </c>
      <c r="J483" s="305" t="s">
        <v>612</v>
      </c>
      <c r="K483" s="306">
        <v>844905</v>
      </c>
      <c r="L483"/>
    </row>
    <row r="484" spans="1:12" ht="56.25" x14ac:dyDescent="0.25">
      <c r="A484" s="303" t="s">
        <v>1328</v>
      </c>
      <c r="B484" s="303" t="s">
        <v>605</v>
      </c>
      <c r="C484" s="303" t="s">
        <v>606</v>
      </c>
      <c r="D484" s="303" t="s">
        <v>524</v>
      </c>
      <c r="E484" s="304" t="s">
        <v>1806</v>
      </c>
      <c r="F484" s="304" t="s">
        <v>1807</v>
      </c>
      <c r="G484" s="304" t="s">
        <v>609</v>
      </c>
      <c r="H484" s="304" t="s">
        <v>610</v>
      </c>
      <c r="I484" s="303" t="s">
        <v>599</v>
      </c>
      <c r="J484" s="305" t="s">
        <v>612</v>
      </c>
      <c r="K484" s="306">
        <v>1288920</v>
      </c>
      <c r="L484"/>
    </row>
    <row r="485" spans="1:12" ht="56.25" x14ac:dyDescent="0.25">
      <c r="A485" s="303" t="s">
        <v>1330</v>
      </c>
      <c r="B485" s="303" t="s">
        <v>605</v>
      </c>
      <c r="C485" s="303" t="s">
        <v>606</v>
      </c>
      <c r="D485" s="303" t="s">
        <v>524</v>
      </c>
      <c r="E485" s="304" t="s">
        <v>1809</v>
      </c>
      <c r="F485" s="304" t="s">
        <v>1807</v>
      </c>
      <c r="G485" s="304" t="s">
        <v>609</v>
      </c>
      <c r="H485" s="304" t="s">
        <v>610</v>
      </c>
      <c r="I485" s="303" t="s">
        <v>599</v>
      </c>
      <c r="J485" s="305" t="s">
        <v>612</v>
      </c>
      <c r="K485" s="306">
        <v>1288920</v>
      </c>
      <c r="L485"/>
    </row>
    <row r="486" spans="1:12" ht="56.25" x14ac:dyDescent="0.25">
      <c r="A486" s="303" t="s">
        <v>1332</v>
      </c>
      <c r="B486" s="303" t="s">
        <v>605</v>
      </c>
      <c r="C486" s="303" t="s">
        <v>606</v>
      </c>
      <c r="D486" s="303" t="s">
        <v>524</v>
      </c>
      <c r="E486" s="304" t="s">
        <v>1811</v>
      </c>
      <c r="F486" s="304" t="s">
        <v>1807</v>
      </c>
      <c r="G486" s="304" t="s">
        <v>609</v>
      </c>
      <c r="H486" s="304" t="s">
        <v>610</v>
      </c>
      <c r="I486" s="303" t="s">
        <v>599</v>
      </c>
      <c r="J486" s="305" t="s">
        <v>612</v>
      </c>
      <c r="K486" s="306">
        <v>1288920</v>
      </c>
      <c r="L486"/>
    </row>
    <row r="487" spans="1:12" ht="56.25" x14ac:dyDescent="0.25">
      <c r="A487" s="303" t="s">
        <v>1334</v>
      </c>
      <c r="B487" s="303" t="s">
        <v>605</v>
      </c>
      <c r="C487" s="303" t="s">
        <v>606</v>
      </c>
      <c r="D487" s="303" t="s">
        <v>524</v>
      </c>
      <c r="E487" s="304" t="s">
        <v>1813</v>
      </c>
      <c r="F487" s="304" t="s">
        <v>1807</v>
      </c>
      <c r="G487" s="304" t="s">
        <v>609</v>
      </c>
      <c r="H487" s="304" t="s">
        <v>610</v>
      </c>
      <c r="I487" s="303" t="s">
        <v>599</v>
      </c>
      <c r="J487" s="305" t="s">
        <v>612</v>
      </c>
      <c r="K487" s="306">
        <v>1288920</v>
      </c>
      <c r="L487"/>
    </row>
    <row r="488" spans="1:12" ht="56.25" x14ac:dyDescent="0.25">
      <c r="A488" s="303" t="s">
        <v>1336</v>
      </c>
      <c r="B488" s="303" t="s">
        <v>605</v>
      </c>
      <c r="C488" s="303" t="s">
        <v>606</v>
      </c>
      <c r="D488" s="303" t="s">
        <v>524</v>
      </c>
      <c r="E488" s="304" t="s">
        <v>1815</v>
      </c>
      <c r="F488" s="304" t="s">
        <v>1807</v>
      </c>
      <c r="G488" s="304" t="s">
        <v>609</v>
      </c>
      <c r="H488" s="304" t="s">
        <v>610</v>
      </c>
      <c r="I488" s="303" t="s">
        <v>599</v>
      </c>
      <c r="J488" s="305" t="s">
        <v>612</v>
      </c>
      <c r="K488" s="306">
        <v>1288920</v>
      </c>
      <c r="L488"/>
    </row>
    <row r="489" spans="1:12" ht="56.25" x14ac:dyDescent="0.25">
      <c r="A489" s="303" t="s">
        <v>1338</v>
      </c>
      <c r="B489" s="303" t="s">
        <v>605</v>
      </c>
      <c r="C489" s="303" t="s">
        <v>606</v>
      </c>
      <c r="D489" s="303" t="s">
        <v>524</v>
      </c>
      <c r="E489" s="304" t="s">
        <v>1817</v>
      </c>
      <c r="F489" s="304" t="s">
        <v>1807</v>
      </c>
      <c r="G489" s="304" t="s">
        <v>609</v>
      </c>
      <c r="H489" s="304" t="s">
        <v>610</v>
      </c>
      <c r="I489" s="303" t="s">
        <v>599</v>
      </c>
      <c r="J489" s="305" t="s">
        <v>612</v>
      </c>
      <c r="K489" s="306">
        <v>1288920</v>
      </c>
      <c r="L489"/>
    </row>
    <row r="490" spans="1:12" ht="56.25" x14ac:dyDescent="0.25">
      <c r="A490" s="303" t="s">
        <v>1340</v>
      </c>
      <c r="B490" s="303" t="s">
        <v>605</v>
      </c>
      <c r="C490" s="303" t="s">
        <v>606</v>
      </c>
      <c r="D490" s="303" t="s">
        <v>524</v>
      </c>
      <c r="E490" s="304" t="s">
        <v>1819</v>
      </c>
      <c r="F490" s="304" t="s">
        <v>1807</v>
      </c>
      <c r="G490" s="304" t="s">
        <v>609</v>
      </c>
      <c r="H490" s="304" t="s">
        <v>610</v>
      </c>
      <c r="I490" s="303" t="s">
        <v>599</v>
      </c>
      <c r="J490" s="305" t="s">
        <v>612</v>
      </c>
      <c r="K490" s="306">
        <v>1288920</v>
      </c>
      <c r="L490"/>
    </row>
    <row r="491" spans="1:12" ht="56.25" x14ac:dyDescent="0.25">
      <c r="A491" s="303" t="s">
        <v>1342</v>
      </c>
      <c r="B491" s="303" t="s">
        <v>605</v>
      </c>
      <c r="C491" s="303" t="s">
        <v>606</v>
      </c>
      <c r="D491" s="303" t="s">
        <v>524</v>
      </c>
      <c r="E491" s="304" t="s">
        <v>1821</v>
      </c>
      <c r="F491" s="304" t="s">
        <v>1807</v>
      </c>
      <c r="G491" s="304" t="s">
        <v>609</v>
      </c>
      <c r="H491" s="304" t="s">
        <v>610</v>
      </c>
      <c r="I491" s="303" t="s">
        <v>599</v>
      </c>
      <c r="J491" s="305" t="s">
        <v>612</v>
      </c>
      <c r="K491" s="306">
        <v>1288920</v>
      </c>
      <c r="L491"/>
    </row>
    <row r="492" spans="1:12" ht="45" x14ac:dyDescent="0.25">
      <c r="A492" s="303" t="s">
        <v>1344</v>
      </c>
      <c r="B492" s="303" t="s">
        <v>605</v>
      </c>
      <c r="C492" s="303" t="s">
        <v>606</v>
      </c>
      <c r="D492" s="303" t="s">
        <v>524</v>
      </c>
      <c r="E492" s="304" t="s">
        <v>1823</v>
      </c>
      <c r="F492" s="304" t="s">
        <v>1824</v>
      </c>
      <c r="G492" s="304" t="s">
        <v>609</v>
      </c>
      <c r="H492" s="304" t="s">
        <v>610</v>
      </c>
      <c r="I492" s="303" t="s">
        <v>599</v>
      </c>
      <c r="J492" s="305" t="s">
        <v>612</v>
      </c>
      <c r="K492" s="306">
        <v>3187915</v>
      </c>
      <c r="L492"/>
    </row>
    <row r="493" spans="1:12" ht="45" x14ac:dyDescent="0.25">
      <c r="A493" s="303" t="s">
        <v>1346</v>
      </c>
      <c r="B493" s="303" t="s">
        <v>605</v>
      </c>
      <c r="C493" s="303" t="s">
        <v>606</v>
      </c>
      <c r="D493" s="303" t="s">
        <v>524</v>
      </c>
      <c r="E493" s="304" t="s">
        <v>1826</v>
      </c>
      <c r="F493" s="304" t="s">
        <v>1824</v>
      </c>
      <c r="G493" s="304" t="s">
        <v>609</v>
      </c>
      <c r="H493" s="304" t="s">
        <v>610</v>
      </c>
      <c r="I493" s="303" t="s">
        <v>599</v>
      </c>
      <c r="J493" s="305" t="s">
        <v>612</v>
      </c>
      <c r="K493" s="306">
        <v>3187915</v>
      </c>
      <c r="L493"/>
    </row>
    <row r="494" spans="1:12" ht="45" x14ac:dyDescent="0.25">
      <c r="A494" s="303" t="s">
        <v>1348</v>
      </c>
      <c r="B494" s="303" t="s">
        <v>605</v>
      </c>
      <c r="C494" s="303" t="s">
        <v>606</v>
      </c>
      <c r="D494" s="303" t="s">
        <v>524</v>
      </c>
      <c r="E494" s="304" t="s">
        <v>1828</v>
      </c>
      <c r="F494" s="304" t="s">
        <v>1824</v>
      </c>
      <c r="G494" s="304" t="s">
        <v>609</v>
      </c>
      <c r="H494" s="304" t="s">
        <v>610</v>
      </c>
      <c r="I494" s="303" t="s">
        <v>599</v>
      </c>
      <c r="J494" s="305" t="s">
        <v>612</v>
      </c>
      <c r="K494" s="306">
        <v>3187915</v>
      </c>
      <c r="L494"/>
    </row>
    <row r="495" spans="1:12" ht="45" x14ac:dyDescent="0.25">
      <c r="A495" s="303" t="s">
        <v>1350</v>
      </c>
      <c r="B495" s="303" t="s">
        <v>605</v>
      </c>
      <c r="C495" s="303" t="s">
        <v>606</v>
      </c>
      <c r="D495" s="303" t="s">
        <v>524</v>
      </c>
      <c r="E495" s="304" t="s">
        <v>1830</v>
      </c>
      <c r="F495" s="304" t="s">
        <v>1824</v>
      </c>
      <c r="G495" s="304" t="s">
        <v>609</v>
      </c>
      <c r="H495" s="304" t="s">
        <v>610</v>
      </c>
      <c r="I495" s="303" t="s">
        <v>599</v>
      </c>
      <c r="J495" s="305" t="s">
        <v>612</v>
      </c>
      <c r="K495" s="306">
        <v>3187915</v>
      </c>
      <c r="L495"/>
    </row>
    <row r="496" spans="1:12" ht="45" x14ac:dyDescent="0.25">
      <c r="A496" s="303" t="s">
        <v>1353</v>
      </c>
      <c r="B496" s="303" t="s">
        <v>605</v>
      </c>
      <c r="C496" s="303" t="s">
        <v>606</v>
      </c>
      <c r="D496" s="303" t="s">
        <v>524</v>
      </c>
      <c r="E496" s="304" t="s">
        <v>1832</v>
      </c>
      <c r="F496" s="304" t="s">
        <v>1824</v>
      </c>
      <c r="G496" s="304" t="s">
        <v>609</v>
      </c>
      <c r="H496" s="304" t="s">
        <v>610</v>
      </c>
      <c r="I496" s="303" t="s">
        <v>599</v>
      </c>
      <c r="J496" s="305" t="s">
        <v>612</v>
      </c>
      <c r="K496" s="306">
        <v>3187915</v>
      </c>
      <c r="L496"/>
    </row>
    <row r="497" spans="1:12" ht="45" x14ac:dyDescent="0.25">
      <c r="A497" s="303" t="s">
        <v>1355</v>
      </c>
      <c r="B497" s="303" t="s">
        <v>605</v>
      </c>
      <c r="C497" s="303" t="s">
        <v>606</v>
      </c>
      <c r="D497" s="303" t="s">
        <v>524</v>
      </c>
      <c r="E497" s="304" t="s">
        <v>1834</v>
      </c>
      <c r="F497" s="304" t="s">
        <v>1824</v>
      </c>
      <c r="G497" s="304" t="s">
        <v>609</v>
      </c>
      <c r="H497" s="304" t="s">
        <v>610</v>
      </c>
      <c r="I497" s="303" t="s">
        <v>599</v>
      </c>
      <c r="J497" s="305" t="s">
        <v>612</v>
      </c>
      <c r="K497" s="306">
        <v>3187915</v>
      </c>
      <c r="L497"/>
    </row>
    <row r="498" spans="1:12" ht="45" x14ac:dyDescent="0.25">
      <c r="A498" s="303" t="s">
        <v>1357</v>
      </c>
      <c r="B498" s="303" t="s">
        <v>605</v>
      </c>
      <c r="C498" s="303" t="s">
        <v>606</v>
      </c>
      <c r="D498" s="303" t="s">
        <v>524</v>
      </c>
      <c r="E498" s="304" t="s">
        <v>1836</v>
      </c>
      <c r="F498" s="304" t="s">
        <v>1824</v>
      </c>
      <c r="G498" s="304" t="s">
        <v>609</v>
      </c>
      <c r="H498" s="304" t="s">
        <v>610</v>
      </c>
      <c r="I498" s="303" t="s">
        <v>599</v>
      </c>
      <c r="J498" s="305" t="s">
        <v>612</v>
      </c>
      <c r="K498" s="306">
        <v>3187915</v>
      </c>
      <c r="L498"/>
    </row>
    <row r="499" spans="1:12" ht="45" x14ac:dyDescent="0.25">
      <c r="A499" s="303" t="s">
        <v>1359</v>
      </c>
      <c r="B499" s="303" t="s">
        <v>605</v>
      </c>
      <c r="C499" s="303" t="s">
        <v>606</v>
      </c>
      <c r="D499" s="303" t="s">
        <v>524</v>
      </c>
      <c r="E499" s="304" t="s">
        <v>1838</v>
      </c>
      <c r="F499" s="304" t="s">
        <v>1824</v>
      </c>
      <c r="G499" s="304" t="s">
        <v>609</v>
      </c>
      <c r="H499" s="304" t="s">
        <v>610</v>
      </c>
      <c r="I499" s="303" t="s">
        <v>599</v>
      </c>
      <c r="J499" s="305" t="s">
        <v>612</v>
      </c>
      <c r="K499" s="306">
        <v>3187915</v>
      </c>
      <c r="L499"/>
    </row>
    <row r="500" spans="1:12" ht="45" x14ac:dyDescent="0.25">
      <c r="A500" s="303" t="s">
        <v>1361</v>
      </c>
      <c r="B500" s="303" t="s">
        <v>605</v>
      </c>
      <c r="C500" s="303" t="s">
        <v>606</v>
      </c>
      <c r="D500" s="303" t="s">
        <v>524</v>
      </c>
      <c r="E500" s="304" t="s">
        <v>1840</v>
      </c>
      <c r="F500" s="304" t="s">
        <v>1841</v>
      </c>
      <c r="G500" s="304" t="s">
        <v>609</v>
      </c>
      <c r="H500" s="304" t="s">
        <v>610</v>
      </c>
      <c r="I500" s="303" t="s">
        <v>599</v>
      </c>
      <c r="J500" s="305" t="s">
        <v>612</v>
      </c>
      <c r="K500" s="306">
        <v>3433900</v>
      </c>
      <c r="L500"/>
    </row>
    <row r="501" spans="1:12" ht="45" x14ac:dyDescent="0.25">
      <c r="A501" s="303" t="s">
        <v>1363</v>
      </c>
      <c r="B501" s="303" t="s">
        <v>605</v>
      </c>
      <c r="C501" s="303" t="s">
        <v>606</v>
      </c>
      <c r="D501" s="303" t="s">
        <v>524</v>
      </c>
      <c r="E501" s="304" t="s">
        <v>1843</v>
      </c>
      <c r="F501" s="304" t="s">
        <v>1841</v>
      </c>
      <c r="G501" s="304" t="s">
        <v>609</v>
      </c>
      <c r="H501" s="304" t="s">
        <v>610</v>
      </c>
      <c r="I501" s="303" t="s">
        <v>599</v>
      </c>
      <c r="J501" s="305" t="s">
        <v>612</v>
      </c>
      <c r="K501" s="306">
        <v>3433900</v>
      </c>
      <c r="L501"/>
    </row>
    <row r="502" spans="1:12" ht="45" x14ac:dyDescent="0.25">
      <c r="A502" s="303" t="s">
        <v>1365</v>
      </c>
      <c r="B502" s="303" t="s">
        <v>605</v>
      </c>
      <c r="C502" s="303" t="s">
        <v>606</v>
      </c>
      <c r="D502" s="303" t="s">
        <v>524</v>
      </c>
      <c r="E502" s="304" t="s">
        <v>1845</v>
      </c>
      <c r="F502" s="304" t="s">
        <v>1841</v>
      </c>
      <c r="G502" s="304" t="s">
        <v>609</v>
      </c>
      <c r="H502" s="304" t="s">
        <v>610</v>
      </c>
      <c r="I502" s="303" t="s">
        <v>599</v>
      </c>
      <c r="J502" s="305" t="s">
        <v>612</v>
      </c>
      <c r="K502" s="306">
        <v>3433900</v>
      </c>
      <c r="L502"/>
    </row>
    <row r="503" spans="1:12" ht="45" x14ac:dyDescent="0.25">
      <c r="A503" s="303" t="s">
        <v>1367</v>
      </c>
      <c r="B503" s="303" t="s">
        <v>605</v>
      </c>
      <c r="C503" s="303" t="s">
        <v>606</v>
      </c>
      <c r="D503" s="303" t="s">
        <v>524</v>
      </c>
      <c r="E503" s="304" t="s">
        <v>1847</v>
      </c>
      <c r="F503" s="304" t="s">
        <v>1841</v>
      </c>
      <c r="G503" s="304" t="s">
        <v>609</v>
      </c>
      <c r="H503" s="304" t="s">
        <v>610</v>
      </c>
      <c r="I503" s="303" t="s">
        <v>599</v>
      </c>
      <c r="J503" s="305" t="s">
        <v>612</v>
      </c>
      <c r="K503" s="306">
        <v>3433900</v>
      </c>
      <c r="L503"/>
    </row>
    <row r="504" spans="1:12" ht="45" x14ac:dyDescent="0.25">
      <c r="A504" s="303" t="s">
        <v>1370</v>
      </c>
      <c r="B504" s="303" t="s">
        <v>605</v>
      </c>
      <c r="C504" s="303" t="s">
        <v>606</v>
      </c>
      <c r="D504" s="303" t="s">
        <v>524</v>
      </c>
      <c r="E504" s="304" t="s">
        <v>1849</v>
      </c>
      <c r="F504" s="304" t="s">
        <v>1841</v>
      </c>
      <c r="G504" s="304" t="s">
        <v>609</v>
      </c>
      <c r="H504" s="304" t="s">
        <v>610</v>
      </c>
      <c r="I504" s="303" t="s">
        <v>599</v>
      </c>
      <c r="J504" s="305" t="s">
        <v>612</v>
      </c>
      <c r="K504" s="306">
        <v>3433900</v>
      </c>
      <c r="L504"/>
    </row>
    <row r="505" spans="1:12" ht="45" x14ac:dyDescent="0.25">
      <c r="A505" s="303" t="s">
        <v>1372</v>
      </c>
      <c r="B505" s="303" t="s">
        <v>605</v>
      </c>
      <c r="C505" s="303" t="s">
        <v>606</v>
      </c>
      <c r="D505" s="303" t="s">
        <v>524</v>
      </c>
      <c r="E505" s="304" t="s">
        <v>1851</v>
      </c>
      <c r="F505" s="304" t="s">
        <v>1852</v>
      </c>
      <c r="G505" s="304" t="s">
        <v>609</v>
      </c>
      <c r="H505" s="304" t="s">
        <v>610</v>
      </c>
      <c r="I505" s="303" t="s">
        <v>599</v>
      </c>
      <c r="J505" s="305" t="s">
        <v>612</v>
      </c>
      <c r="K505" s="306">
        <v>3365935</v>
      </c>
      <c r="L505"/>
    </row>
    <row r="506" spans="1:12" ht="45" x14ac:dyDescent="0.25">
      <c r="A506" s="303" t="s">
        <v>1374</v>
      </c>
      <c r="B506" s="303" t="s">
        <v>605</v>
      </c>
      <c r="C506" s="303" t="s">
        <v>606</v>
      </c>
      <c r="D506" s="303" t="s">
        <v>524</v>
      </c>
      <c r="E506" s="304" t="s">
        <v>1854</v>
      </c>
      <c r="F506" s="304" t="s">
        <v>1852</v>
      </c>
      <c r="G506" s="304" t="s">
        <v>609</v>
      </c>
      <c r="H506" s="304" t="s">
        <v>610</v>
      </c>
      <c r="I506" s="303" t="s">
        <v>599</v>
      </c>
      <c r="J506" s="305" t="s">
        <v>612</v>
      </c>
      <c r="K506" s="306">
        <v>3365935</v>
      </c>
      <c r="L506"/>
    </row>
    <row r="507" spans="1:12" ht="45" x14ac:dyDescent="0.25">
      <c r="A507" s="303" t="s">
        <v>1376</v>
      </c>
      <c r="B507" s="303" t="s">
        <v>605</v>
      </c>
      <c r="C507" s="303" t="s">
        <v>606</v>
      </c>
      <c r="D507" s="303" t="s">
        <v>524</v>
      </c>
      <c r="E507" s="304" t="s">
        <v>1856</v>
      </c>
      <c r="F507" s="304" t="s">
        <v>1852</v>
      </c>
      <c r="G507" s="304" t="s">
        <v>609</v>
      </c>
      <c r="H507" s="304" t="s">
        <v>610</v>
      </c>
      <c r="I507" s="303" t="s">
        <v>599</v>
      </c>
      <c r="J507" s="305" t="s">
        <v>612</v>
      </c>
      <c r="K507" s="306">
        <v>3365935</v>
      </c>
      <c r="L507"/>
    </row>
    <row r="508" spans="1:12" ht="45" x14ac:dyDescent="0.25">
      <c r="A508" s="303" t="s">
        <v>1379</v>
      </c>
      <c r="B508" s="303" t="s">
        <v>605</v>
      </c>
      <c r="C508" s="303" t="s">
        <v>606</v>
      </c>
      <c r="D508" s="303" t="s">
        <v>524</v>
      </c>
      <c r="E508" s="304" t="s">
        <v>1858</v>
      </c>
      <c r="F508" s="304" t="s">
        <v>1852</v>
      </c>
      <c r="G508" s="304" t="s">
        <v>609</v>
      </c>
      <c r="H508" s="304" t="s">
        <v>610</v>
      </c>
      <c r="I508" s="303" t="s">
        <v>599</v>
      </c>
      <c r="J508" s="305" t="s">
        <v>612</v>
      </c>
      <c r="K508" s="306">
        <v>3365935</v>
      </c>
      <c r="L508"/>
    </row>
    <row r="509" spans="1:12" ht="45" x14ac:dyDescent="0.25">
      <c r="A509" s="303" t="s">
        <v>1381</v>
      </c>
      <c r="B509" s="303" t="s">
        <v>605</v>
      </c>
      <c r="C509" s="303" t="s">
        <v>606</v>
      </c>
      <c r="D509" s="303" t="s">
        <v>524</v>
      </c>
      <c r="E509" s="304" t="s">
        <v>1860</v>
      </c>
      <c r="F509" s="304" t="s">
        <v>1852</v>
      </c>
      <c r="G509" s="304" t="s">
        <v>609</v>
      </c>
      <c r="H509" s="304" t="s">
        <v>610</v>
      </c>
      <c r="I509" s="303" t="s">
        <v>599</v>
      </c>
      <c r="J509" s="305" t="s">
        <v>612</v>
      </c>
      <c r="K509" s="306">
        <v>3365935</v>
      </c>
      <c r="L509"/>
    </row>
    <row r="510" spans="1:12" ht="45" x14ac:dyDescent="0.25">
      <c r="A510" s="303" t="s">
        <v>1383</v>
      </c>
      <c r="B510" s="303" t="s">
        <v>605</v>
      </c>
      <c r="C510" s="303" t="s">
        <v>606</v>
      </c>
      <c r="D510" s="303" t="s">
        <v>524</v>
      </c>
      <c r="E510" s="304" t="s">
        <v>1862</v>
      </c>
      <c r="F510" s="304" t="s">
        <v>1852</v>
      </c>
      <c r="G510" s="304" t="s">
        <v>609</v>
      </c>
      <c r="H510" s="304" t="s">
        <v>610</v>
      </c>
      <c r="I510" s="303" t="s">
        <v>599</v>
      </c>
      <c r="J510" s="305" t="s">
        <v>612</v>
      </c>
      <c r="K510" s="306">
        <v>3365935</v>
      </c>
      <c r="L510"/>
    </row>
    <row r="511" spans="1:12" ht="45" x14ac:dyDescent="0.25">
      <c r="A511" s="303" t="s">
        <v>1385</v>
      </c>
      <c r="B511" s="303" t="s">
        <v>605</v>
      </c>
      <c r="C511" s="303" t="s">
        <v>606</v>
      </c>
      <c r="D511" s="303" t="s">
        <v>524</v>
      </c>
      <c r="E511" s="304" t="s">
        <v>1864</v>
      </c>
      <c r="F511" s="304" t="s">
        <v>1852</v>
      </c>
      <c r="G511" s="304" t="s">
        <v>609</v>
      </c>
      <c r="H511" s="304" t="s">
        <v>610</v>
      </c>
      <c r="I511" s="303" t="s">
        <v>599</v>
      </c>
      <c r="J511" s="305" t="s">
        <v>612</v>
      </c>
      <c r="K511" s="306">
        <v>3365935</v>
      </c>
      <c r="L511"/>
    </row>
    <row r="512" spans="1:12" ht="45" x14ac:dyDescent="0.25">
      <c r="A512" s="303" t="s">
        <v>1387</v>
      </c>
      <c r="B512" s="303" t="s">
        <v>605</v>
      </c>
      <c r="C512" s="303" t="s">
        <v>606</v>
      </c>
      <c r="D512" s="303" t="s">
        <v>524</v>
      </c>
      <c r="E512" s="304" t="s">
        <v>1866</v>
      </c>
      <c r="F512" s="304" t="s">
        <v>1852</v>
      </c>
      <c r="G512" s="304" t="s">
        <v>609</v>
      </c>
      <c r="H512" s="304" t="s">
        <v>610</v>
      </c>
      <c r="I512" s="303" t="s">
        <v>599</v>
      </c>
      <c r="J512" s="305" t="s">
        <v>612</v>
      </c>
      <c r="K512" s="306">
        <v>3365935</v>
      </c>
      <c r="L512"/>
    </row>
    <row r="513" spans="1:12" ht="45" x14ac:dyDescent="0.25">
      <c r="A513" s="303" t="s">
        <v>1389</v>
      </c>
      <c r="B513" s="303" t="s">
        <v>605</v>
      </c>
      <c r="C513" s="303" t="s">
        <v>606</v>
      </c>
      <c r="D513" s="303" t="s">
        <v>524</v>
      </c>
      <c r="E513" s="304" t="s">
        <v>1868</v>
      </c>
      <c r="F513" s="304" t="s">
        <v>1852</v>
      </c>
      <c r="G513" s="304" t="s">
        <v>609</v>
      </c>
      <c r="H513" s="304" t="s">
        <v>610</v>
      </c>
      <c r="I513" s="303" t="s">
        <v>599</v>
      </c>
      <c r="J513" s="305" t="s">
        <v>612</v>
      </c>
      <c r="K513" s="306">
        <v>3365935</v>
      </c>
      <c r="L513"/>
    </row>
    <row r="514" spans="1:12" ht="45" x14ac:dyDescent="0.25">
      <c r="A514" s="303" t="s">
        <v>1392</v>
      </c>
      <c r="B514" s="303" t="s">
        <v>605</v>
      </c>
      <c r="C514" s="303" t="s">
        <v>606</v>
      </c>
      <c r="D514" s="303" t="s">
        <v>524</v>
      </c>
      <c r="E514" s="304" t="s">
        <v>1870</v>
      </c>
      <c r="F514" s="304" t="s">
        <v>1852</v>
      </c>
      <c r="G514" s="304" t="s">
        <v>609</v>
      </c>
      <c r="H514" s="304" t="s">
        <v>610</v>
      </c>
      <c r="I514" s="303" t="s">
        <v>599</v>
      </c>
      <c r="J514" s="305" t="s">
        <v>612</v>
      </c>
      <c r="K514" s="306">
        <v>3365935</v>
      </c>
      <c r="L514"/>
    </row>
    <row r="515" spans="1:12" ht="45" x14ac:dyDescent="0.25">
      <c r="A515" s="303" t="s">
        <v>1394</v>
      </c>
      <c r="B515" s="303" t="s">
        <v>605</v>
      </c>
      <c r="C515" s="303" t="s">
        <v>606</v>
      </c>
      <c r="D515" s="303" t="s">
        <v>524</v>
      </c>
      <c r="E515" s="304" t="s">
        <v>1872</v>
      </c>
      <c r="F515" s="304" t="s">
        <v>1852</v>
      </c>
      <c r="G515" s="304" t="s">
        <v>609</v>
      </c>
      <c r="H515" s="304" t="s">
        <v>610</v>
      </c>
      <c r="I515" s="303" t="s">
        <v>599</v>
      </c>
      <c r="J515" s="305" t="s">
        <v>612</v>
      </c>
      <c r="K515" s="306">
        <v>3365935</v>
      </c>
      <c r="L515"/>
    </row>
    <row r="516" spans="1:12" ht="45" x14ac:dyDescent="0.25">
      <c r="A516" s="303" t="s">
        <v>1396</v>
      </c>
      <c r="B516" s="303" t="s">
        <v>605</v>
      </c>
      <c r="C516" s="303" t="s">
        <v>606</v>
      </c>
      <c r="D516" s="303" t="s">
        <v>524</v>
      </c>
      <c r="E516" s="304" t="s">
        <v>1874</v>
      </c>
      <c r="F516" s="304" t="s">
        <v>1852</v>
      </c>
      <c r="G516" s="304" t="s">
        <v>609</v>
      </c>
      <c r="H516" s="304" t="s">
        <v>610</v>
      </c>
      <c r="I516" s="303" t="s">
        <v>599</v>
      </c>
      <c r="J516" s="305" t="s">
        <v>612</v>
      </c>
      <c r="K516" s="306">
        <v>3365935</v>
      </c>
      <c r="L516"/>
    </row>
    <row r="517" spans="1:12" ht="45" x14ac:dyDescent="0.25">
      <c r="A517" s="303" t="s">
        <v>1398</v>
      </c>
      <c r="B517" s="303" t="s">
        <v>605</v>
      </c>
      <c r="C517" s="303" t="s">
        <v>606</v>
      </c>
      <c r="D517" s="303" t="s">
        <v>524</v>
      </c>
      <c r="E517" s="304" t="s">
        <v>1876</v>
      </c>
      <c r="F517" s="304" t="s">
        <v>1852</v>
      </c>
      <c r="G517" s="304" t="s">
        <v>609</v>
      </c>
      <c r="H517" s="304" t="s">
        <v>610</v>
      </c>
      <c r="I517" s="303" t="s">
        <v>599</v>
      </c>
      <c r="J517" s="305" t="s">
        <v>612</v>
      </c>
      <c r="K517" s="306">
        <v>3365935</v>
      </c>
      <c r="L517"/>
    </row>
    <row r="518" spans="1:12" ht="45" x14ac:dyDescent="0.25">
      <c r="A518" s="303" t="s">
        <v>1400</v>
      </c>
      <c r="B518" s="303" t="s">
        <v>605</v>
      </c>
      <c r="C518" s="303" t="s">
        <v>606</v>
      </c>
      <c r="D518" s="303" t="s">
        <v>524</v>
      </c>
      <c r="E518" s="304" t="s">
        <v>1878</v>
      </c>
      <c r="F518" s="304" t="s">
        <v>1852</v>
      </c>
      <c r="G518" s="304" t="s">
        <v>609</v>
      </c>
      <c r="H518" s="304" t="s">
        <v>610</v>
      </c>
      <c r="I518" s="303" t="s">
        <v>599</v>
      </c>
      <c r="J518" s="305" t="s">
        <v>612</v>
      </c>
      <c r="K518" s="306">
        <v>3365935</v>
      </c>
      <c r="L518"/>
    </row>
    <row r="519" spans="1:12" ht="45" x14ac:dyDescent="0.25">
      <c r="A519" s="303" t="s">
        <v>1402</v>
      </c>
      <c r="B519" s="303" t="s">
        <v>605</v>
      </c>
      <c r="C519" s="303" t="s">
        <v>606</v>
      </c>
      <c r="D519" s="303" t="s">
        <v>524</v>
      </c>
      <c r="E519" s="304" t="s">
        <v>1880</v>
      </c>
      <c r="F519" s="304" t="s">
        <v>1852</v>
      </c>
      <c r="G519" s="304" t="s">
        <v>609</v>
      </c>
      <c r="H519" s="304" t="s">
        <v>610</v>
      </c>
      <c r="I519" s="303" t="s">
        <v>599</v>
      </c>
      <c r="J519" s="305" t="s">
        <v>612</v>
      </c>
      <c r="K519" s="306">
        <v>3365935</v>
      </c>
      <c r="L519"/>
    </row>
    <row r="520" spans="1:12" ht="45" x14ac:dyDescent="0.25">
      <c r="A520" s="303" t="s">
        <v>1404</v>
      </c>
      <c r="B520" s="303" t="s">
        <v>605</v>
      </c>
      <c r="C520" s="303" t="s">
        <v>606</v>
      </c>
      <c r="D520" s="303" t="s">
        <v>524</v>
      </c>
      <c r="E520" s="304" t="s">
        <v>1882</v>
      </c>
      <c r="F520" s="304" t="s">
        <v>1852</v>
      </c>
      <c r="G520" s="304" t="s">
        <v>609</v>
      </c>
      <c r="H520" s="304" t="s">
        <v>610</v>
      </c>
      <c r="I520" s="303" t="s">
        <v>599</v>
      </c>
      <c r="J520" s="305" t="s">
        <v>612</v>
      </c>
      <c r="K520" s="306">
        <v>3365935</v>
      </c>
      <c r="L520"/>
    </row>
    <row r="521" spans="1:12" ht="45" x14ac:dyDescent="0.25">
      <c r="A521" s="303" t="s">
        <v>1406</v>
      </c>
      <c r="B521" s="303" t="s">
        <v>605</v>
      </c>
      <c r="C521" s="303" t="s">
        <v>606</v>
      </c>
      <c r="D521" s="303" t="s">
        <v>524</v>
      </c>
      <c r="E521" s="304" t="s">
        <v>1884</v>
      </c>
      <c r="F521" s="304" t="s">
        <v>1852</v>
      </c>
      <c r="G521" s="304" t="s">
        <v>609</v>
      </c>
      <c r="H521" s="304" t="s">
        <v>610</v>
      </c>
      <c r="I521" s="303" t="s">
        <v>599</v>
      </c>
      <c r="J521" s="305" t="s">
        <v>612</v>
      </c>
      <c r="K521" s="306">
        <v>3365935</v>
      </c>
      <c r="L521"/>
    </row>
    <row r="522" spans="1:12" ht="45" x14ac:dyDescent="0.25">
      <c r="A522" s="303" t="s">
        <v>1408</v>
      </c>
      <c r="B522" s="303" t="s">
        <v>605</v>
      </c>
      <c r="C522" s="303" t="s">
        <v>606</v>
      </c>
      <c r="D522" s="303" t="s">
        <v>524</v>
      </c>
      <c r="E522" s="304" t="s">
        <v>1886</v>
      </c>
      <c r="F522" s="304" t="s">
        <v>1852</v>
      </c>
      <c r="G522" s="304" t="s">
        <v>609</v>
      </c>
      <c r="H522" s="304" t="s">
        <v>610</v>
      </c>
      <c r="I522" s="303" t="s">
        <v>599</v>
      </c>
      <c r="J522" s="305" t="s">
        <v>612</v>
      </c>
      <c r="K522" s="306">
        <v>3365935</v>
      </c>
      <c r="L522"/>
    </row>
    <row r="523" spans="1:12" ht="45" x14ac:dyDescent="0.25">
      <c r="A523" s="303" t="s">
        <v>1410</v>
      </c>
      <c r="B523" s="303" t="s">
        <v>605</v>
      </c>
      <c r="C523" s="303" t="s">
        <v>606</v>
      </c>
      <c r="D523" s="303" t="s">
        <v>524</v>
      </c>
      <c r="E523" s="304" t="s">
        <v>1888</v>
      </c>
      <c r="F523" s="304" t="s">
        <v>1852</v>
      </c>
      <c r="G523" s="304" t="s">
        <v>609</v>
      </c>
      <c r="H523" s="304" t="s">
        <v>610</v>
      </c>
      <c r="I523" s="303" t="s">
        <v>599</v>
      </c>
      <c r="J523" s="305" t="s">
        <v>612</v>
      </c>
      <c r="K523" s="306">
        <v>3365935</v>
      </c>
      <c r="L523"/>
    </row>
    <row r="524" spans="1:12" ht="45" x14ac:dyDescent="0.25">
      <c r="A524" s="303" t="s">
        <v>1412</v>
      </c>
      <c r="B524" s="303" t="s">
        <v>605</v>
      </c>
      <c r="C524" s="303" t="s">
        <v>606</v>
      </c>
      <c r="D524" s="303" t="s">
        <v>524</v>
      </c>
      <c r="E524" s="304" t="s">
        <v>1890</v>
      </c>
      <c r="F524" s="304" t="s">
        <v>1852</v>
      </c>
      <c r="G524" s="304" t="s">
        <v>609</v>
      </c>
      <c r="H524" s="304" t="s">
        <v>610</v>
      </c>
      <c r="I524" s="303" t="s">
        <v>599</v>
      </c>
      <c r="J524" s="305" t="s">
        <v>612</v>
      </c>
      <c r="K524" s="306">
        <v>3365935</v>
      </c>
      <c r="L524"/>
    </row>
    <row r="525" spans="1:12" ht="45" x14ac:dyDescent="0.25">
      <c r="A525" s="303" t="s">
        <v>1414</v>
      </c>
      <c r="B525" s="303" t="s">
        <v>605</v>
      </c>
      <c r="C525" s="303" t="s">
        <v>606</v>
      </c>
      <c r="D525" s="303" t="s">
        <v>524</v>
      </c>
      <c r="E525" s="304" t="s">
        <v>1892</v>
      </c>
      <c r="F525" s="304" t="s">
        <v>1852</v>
      </c>
      <c r="G525" s="304" t="s">
        <v>609</v>
      </c>
      <c r="H525" s="304" t="s">
        <v>610</v>
      </c>
      <c r="I525" s="303" t="s">
        <v>599</v>
      </c>
      <c r="J525" s="305" t="s">
        <v>612</v>
      </c>
      <c r="K525" s="306">
        <v>3365935</v>
      </c>
      <c r="L525"/>
    </row>
    <row r="526" spans="1:12" ht="45" x14ac:dyDescent="0.25">
      <c r="A526" s="303" t="s">
        <v>1416</v>
      </c>
      <c r="B526" s="303" t="s">
        <v>605</v>
      </c>
      <c r="C526" s="303" t="s">
        <v>606</v>
      </c>
      <c r="D526" s="303" t="s">
        <v>524</v>
      </c>
      <c r="E526" s="304" t="s">
        <v>1894</v>
      </c>
      <c r="F526" s="304" t="s">
        <v>1852</v>
      </c>
      <c r="G526" s="304" t="s">
        <v>609</v>
      </c>
      <c r="H526" s="304" t="s">
        <v>610</v>
      </c>
      <c r="I526" s="303" t="s">
        <v>599</v>
      </c>
      <c r="J526" s="305" t="s">
        <v>612</v>
      </c>
      <c r="K526" s="306">
        <v>3365935</v>
      </c>
      <c r="L526"/>
    </row>
    <row r="527" spans="1:12" ht="45" x14ac:dyDescent="0.25">
      <c r="A527" s="303" t="s">
        <v>1418</v>
      </c>
      <c r="B527" s="303" t="s">
        <v>605</v>
      </c>
      <c r="C527" s="303" t="s">
        <v>606</v>
      </c>
      <c r="D527" s="303" t="s">
        <v>524</v>
      </c>
      <c r="E527" s="304" t="s">
        <v>1896</v>
      </c>
      <c r="F527" s="304" t="s">
        <v>1852</v>
      </c>
      <c r="G527" s="304" t="s">
        <v>609</v>
      </c>
      <c r="H527" s="304" t="s">
        <v>610</v>
      </c>
      <c r="I527" s="303" t="s">
        <v>599</v>
      </c>
      <c r="J527" s="305" t="s">
        <v>612</v>
      </c>
      <c r="K527" s="306">
        <v>3365935</v>
      </c>
      <c r="L527"/>
    </row>
    <row r="528" spans="1:12" ht="45" x14ac:dyDescent="0.25">
      <c r="A528" s="303" t="s">
        <v>1420</v>
      </c>
      <c r="B528" s="303" t="s">
        <v>605</v>
      </c>
      <c r="C528" s="303" t="s">
        <v>606</v>
      </c>
      <c r="D528" s="303" t="s">
        <v>524</v>
      </c>
      <c r="E528" s="304" t="s">
        <v>1898</v>
      </c>
      <c r="F528" s="304" t="s">
        <v>1852</v>
      </c>
      <c r="G528" s="304" t="s">
        <v>609</v>
      </c>
      <c r="H528" s="304" t="s">
        <v>610</v>
      </c>
      <c r="I528" s="303" t="s">
        <v>599</v>
      </c>
      <c r="J528" s="305" t="s">
        <v>612</v>
      </c>
      <c r="K528" s="306">
        <v>3365935</v>
      </c>
      <c r="L528"/>
    </row>
    <row r="529" spans="1:12" ht="45" x14ac:dyDescent="0.25">
      <c r="A529" s="303" t="s">
        <v>1422</v>
      </c>
      <c r="B529" s="303" t="s">
        <v>605</v>
      </c>
      <c r="C529" s="303" t="s">
        <v>606</v>
      </c>
      <c r="D529" s="303" t="s">
        <v>524</v>
      </c>
      <c r="E529" s="304" t="s">
        <v>1900</v>
      </c>
      <c r="F529" s="304" t="s">
        <v>1852</v>
      </c>
      <c r="G529" s="304" t="s">
        <v>609</v>
      </c>
      <c r="H529" s="304" t="s">
        <v>610</v>
      </c>
      <c r="I529" s="303" t="s">
        <v>599</v>
      </c>
      <c r="J529" s="305" t="s">
        <v>612</v>
      </c>
      <c r="K529" s="306">
        <v>3365935</v>
      </c>
      <c r="L529"/>
    </row>
    <row r="530" spans="1:12" ht="45" x14ac:dyDescent="0.25">
      <c r="A530" s="303" t="s">
        <v>1424</v>
      </c>
      <c r="B530" s="303" t="s">
        <v>605</v>
      </c>
      <c r="C530" s="303" t="s">
        <v>606</v>
      </c>
      <c r="D530" s="303" t="s">
        <v>524</v>
      </c>
      <c r="E530" s="304" t="s">
        <v>1902</v>
      </c>
      <c r="F530" s="304" t="s">
        <v>1852</v>
      </c>
      <c r="G530" s="304" t="s">
        <v>609</v>
      </c>
      <c r="H530" s="304" t="s">
        <v>610</v>
      </c>
      <c r="I530" s="303" t="s">
        <v>599</v>
      </c>
      <c r="J530" s="305" t="s">
        <v>612</v>
      </c>
      <c r="K530" s="306">
        <v>3365935</v>
      </c>
      <c r="L530"/>
    </row>
    <row r="531" spans="1:12" ht="22.5" x14ac:dyDescent="0.25">
      <c r="A531" s="303" t="s">
        <v>1426</v>
      </c>
      <c r="B531" s="303" t="s">
        <v>605</v>
      </c>
      <c r="C531" s="303" t="s">
        <v>606</v>
      </c>
      <c r="D531" s="303" t="s">
        <v>524</v>
      </c>
      <c r="E531" s="304" t="s">
        <v>1904</v>
      </c>
      <c r="F531" s="304" t="s">
        <v>519</v>
      </c>
      <c r="G531" s="304" t="s">
        <v>609</v>
      </c>
      <c r="H531" s="304" t="s">
        <v>610</v>
      </c>
      <c r="I531" s="303" t="s">
        <v>599</v>
      </c>
      <c r="J531" s="305" t="s">
        <v>1905</v>
      </c>
      <c r="K531" s="306">
        <v>2894000</v>
      </c>
      <c r="L531"/>
    </row>
    <row r="532" spans="1:12" ht="22.5" x14ac:dyDescent="0.25">
      <c r="A532" s="303" t="s">
        <v>1428</v>
      </c>
      <c r="B532" s="303" t="s">
        <v>605</v>
      </c>
      <c r="C532" s="303" t="s">
        <v>606</v>
      </c>
      <c r="D532" s="303" t="s">
        <v>524</v>
      </c>
      <c r="E532" s="304" t="s">
        <v>1907</v>
      </c>
      <c r="F532" s="304" t="s">
        <v>519</v>
      </c>
      <c r="G532" s="304" t="s">
        <v>609</v>
      </c>
      <c r="H532" s="304" t="s">
        <v>610</v>
      </c>
      <c r="I532" s="303" t="s">
        <v>599</v>
      </c>
      <c r="J532" s="305" t="s">
        <v>1905</v>
      </c>
      <c r="K532" s="306">
        <v>2894000</v>
      </c>
      <c r="L532"/>
    </row>
    <row r="533" spans="1:12" ht="22.5" x14ac:dyDescent="0.25">
      <c r="A533" s="303" t="s">
        <v>1430</v>
      </c>
      <c r="B533" s="303" t="s">
        <v>605</v>
      </c>
      <c r="C533" s="303" t="s">
        <v>606</v>
      </c>
      <c r="D533" s="303" t="s">
        <v>524</v>
      </c>
      <c r="E533" s="304" t="s">
        <v>1909</v>
      </c>
      <c r="F533" s="304" t="s">
        <v>519</v>
      </c>
      <c r="G533" s="304" t="s">
        <v>609</v>
      </c>
      <c r="H533" s="304" t="s">
        <v>610</v>
      </c>
      <c r="I533" s="303" t="s">
        <v>599</v>
      </c>
      <c r="J533" s="305" t="s">
        <v>1905</v>
      </c>
      <c r="K533" s="306">
        <v>2894000</v>
      </c>
      <c r="L533"/>
    </row>
    <row r="534" spans="1:12" ht="22.5" x14ac:dyDescent="0.25">
      <c r="A534" s="303" t="s">
        <v>1432</v>
      </c>
      <c r="B534" s="303" t="s">
        <v>605</v>
      </c>
      <c r="C534" s="303" t="s">
        <v>606</v>
      </c>
      <c r="D534" s="303" t="s">
        <v>524</v>
      </c>
      <c r="E534" s="304" t="s">
        <v>1911</v>
      </c>
      <c r="F534" s="304" t="s">
        <v>519</v>
      </c>
      <c r="G534" s="304" t="s">
        <v>609</v>
      </c>
      <c r="H534" s="304" t="s">
        <v>610</v>
      </c>
      <c r="I534" s="303" t="s">
        <v>599</v>
      </c>
      <c r="J534" s="305" t="s">
        <v>1905</v>
      </c>
      <c r="K534" s="306">
        <v>2894000</v>
      </c>
      <c r="L534"/>
    </row>
    <row r="535" spans="1:12" ht="45" x14ac:dyDescent="0.25">
      <c r="A535" s="303" t="s">
        <v>1434</v>
      </c>
      <c r="B535" s="303" t="s">
        <v>605</v>
      </c>
      <c r="C535" s="303" t="s">
        <v>606</v>
      </c>
      <c r="D535" s="303" t="s">
        <v>524</v>
      </c>
      <c r="E535" s="304" t="s">
        <v>1913</v>
      </c>
      <c r="F535" s="304" t="s">
        <v>1914</v>
      </c>
      <c r="G535" s="304" t="s">
        <v>609</v>
      </c>
      <c r="H535" s="304" t="s">
        <v>610</v>
      </c>
      <c r="I535" s="303" t="s">
        <v>599</v>
      </c>
      <c r="J535" s="305" t="s">
        <v>1905</v>
      </c>
      <c r="K535" s="306">
        <v>5297000</v>
      </c>
      <c r="L535"/>
    </row>
    <row r="536" spans="1:12" ht="45" x14ac:dyDescent="0.25">
      <c r="A536" s="303" t="s">
        <v>1436</v>
      </c>
      <c r="B536" s="303" t="s">
        <v>605</v>
      </c>
      <c r="C536" s="303" t="s">
        <v>606</v>
      </c>
      <c r="D536" s="303" t="s">
        <v>524</v>
      </c>
      <c r="E536" s="304" t="s">
        <v>1916</v>
      </c>
      <c r="F536" s="304" t="s">
        <v>1914</v>
      </c>
      <c r="G536" s="304" t="s">
        <v>609</v>
      </c>
      <c r="H536" s="304" t="s">
        <v>610</v>
      </c>
      <c r="I536" s="303" t="s">
        <v>599</v>
      </c>
      <c r="J536" s="305" t="s">
        <v>1905</v>
      </c>
      <c r="K536" s="306">
        <v>5297000</v>
      </c>
      <c r="L536"/>
    </row>
    <row r="537" spans="1:12" ht="45" x14ac:dyDescent="0.25">
      <c r="A537" s="303" t="s">
        <v>1438</v>
      </c>
      <c r="B537" s="303" t="s">
        <v>605</v>
      </c>
      <c r="C537" s="303" t="s">
        <v>606</v>
      </c>
      <c r="D537" s="303" t="s">
        <v>524</v>
      </c>
      <c r="E537" s="304" t="s">
        <v>1918</v>
      </c>
      <c r="F537" s="304" t="s">
        <v>1914</v>
      </c>
      <c r="G537" s="304" t="s">
        <v>609</v>
      </c>
      <c r="H537" s="304" t="s">
        <v>610</v>
      </c>
      <c r="I537" s="303" t="s">
        <v>599</v>
      </c>
      <c r="J537" s="305" t="s">
        <v>1905</v>
      </c>
      <c r="K537" s="306">
        <v>5297000</v>
      </c>
      <c r="L537"/>
    </row>
    <row r="538" spans="1:12" ht="22.5" x14ac:dyDescent="0.25">
      <c r="A538" s="303" t="s">
        <v>1440</v>
      </c>
      <c r="B538" s="303" t="s">
        <v>605</v>
      </c>
      <c r="C538" s="303" t="s">
        <v>606</v>
      </c>
      <c r="D538" s="303" t="s">
        <v>1920</v>
      </c>
      <c r="E538" s="304" t="s">
        <v>1921</v>
      </c>
      <c r="F538" s="304" t="s">
        <v>1922</v>
      </c>
      <c r="G538" s="304" t="s">
        <v>609</v>
      </c>
      <c r="H538" s="304" t="s">
        <v>610</v>
      </c>
      <c r="I538" s="303" t="s">
        <v>599</v>
      </c>
      <c r="J538" s="305" t="s">
        <v>612</v>
      </c>
      <c r="K538" s="306">
        <v>711965</v>
      </c>
      <c r="L538"/>
    </row>
    <row r="539" spans="1:12" ht="33.75" x14ac:dyDescent="0.25">
      <c r="A539" s="303" t="s">
        <v>1458</v>
      </c>
      <c r="B539" s="303" t="s">
        <v>605</v>
      </c>
      <c r="C539" s="303" t="s">
        <v>606</v>
      </c>
      <c r="D539" s="303" t="s">
        <v>1960</v>
      </c>
      <c r="E539" s="304" t="s">
        <v>1961</v>
      </c>
      <c r="F539" s="304" t="s">
        <v>1962</v>
      </c>
      <c r="G539" s="304" t="s">
        <v>609</v>
      </c>
      <c r="H539" s="304" t="s">
        <v>610</v>
      </c>
      <c r="I539" s="303" t="s">
        <v>599</v>
      </c>
      <c r="J539" s="305" t="s">
        <v>612</v>
      </c>
      <c r="K539" s="306">
        <v>1987890</v>
      </c>
      <c r="L539"/>
    </row>
    <row r="540" spans="1:12" ht="33.75" x14ac:dyDescent="0.25">
      <c r="A540" s="303" t="s">
        <v>1460</v>
      </c>
      <c r="B540" s="303" t="s">
        <v>605</v>
      </c>
      <c r="C540" s="303" t="s">
        <v>606</v>
      </c>
      <c r="D540" s="303" t="s">
        <v>1960</v>
      </c>
      <c r="E540" s="304" t="s">
        <v>1964</v>
      </c>
      <c r="F540" s="304" t="s">
        <v>1962</v>
      </c>
      <c r="G540" s="304" t="s">
        <v>609</v>
      </c>
      <c r="H540" s="304" t="s">
        <v>610</v>
      </c>
      <c r="I540" s="303" t="s">
        <v>599</v>
      </c>
      <c r="J540" s="305" t="s">
        <v>612</v>
      </c>
      <c r="K540" s="306">
        <v>1987890</v>
      </c>
      <c r="L540"/>
    </row>
    <row r="541" spans="1:12" ht="33.75" x14ac:dyDescent="0.25">
      <c r="A541" s="303" t="s">
        <v>1462</v>
      </c>
      <c r="B541" s="303" t="s">
        <v>605</v>
      </c>
      <c r="C541" s="303" t="s">
        <v>606</v>
      </c>
      <c r="D541" s="303" t="s">
        <v>1960</v>
      </c>
      <c r="E541" s="304" t="s">
        <v>1966</v>
      </c>
      <c r="F541" s="304" t="s">
        <v>1962</v>
      </c>
      <c r="G541" s="304" t="s">
        <v>609</v>
      </c>
      <c r="H541" s="304" t="s">
        <v>610</v>
      </c>
      <c r="I541" s="303" t="s">
        <v>599</v>
      </c>
      <c r="J541" s="305" t="s">
        <v>612</v>
      </c>
      <c r="K541" s="306">
        <v>1987890</v>
      </c>
      <c r="L541"/>
    </row>
    <row r="542" spans="1:12" ht="33.75" x14ac:dyDescent="0.25">
      <c r="A542" s="303" t="s">
        <v>1464</v>
      </c>
      <c r="B542" s="303" t="s">
        <v>605</v>
      </c>
      <c r="C542" s="303" t="s">
        <v>606</v>
      </c>
      <c r="D542" s="303" t="s">
        <v>1960</v>
      </c>
      <c r="E542" s="304" t="s">
        <v>1968</v>
      </c>
      <c r="F542" s="304" t="s">
        <v>1962</v>
      </c>
      <c r="G542" s="304" t="s">
        <v>609</v>
      </c>
      <c r="H542" s="304" t="s">
        <v>610</v>
      </c>
      <c r="I542" s="303" t="s">
        <v>599</v>
      </c>
      <c r="J542" s="305" t="s">
        <v>612</v>
      </c>
      <c r="K542" s="306">
        <v>1987890</v>
      </c>
      <c r="L542"/>
    </row>
    <row r="543" spans="1:12" ht="33.75" x14ac:dyDescent="0.25">
      <c r="A543" s="303" t="s">
        <v>1466</v>
      </c>
      <c r="B543" s="303" t="s">
        <v>605</v>
      </c>
      <c r="C543" s="303" t="s">
        <v>606</v>
      </c>
      <c r="D543" s="303" t="s">
        <v>1960</v>
      </c>
      <c r="E543" s="304" t="s">
        <v>1970</v>
      </c>
      <c r="F543" s="304" t="s">
        <v>1962</v>
      </c>
      <c r="G543" s="304" t="s">
        <v>609</v>
      </c>
      <c r="H543" s="304" t="s">
        <v>610</v>
      </c>
      <c r="I543" s="303" t="s">
        <v>599</v>
      </c>
      <c r="J543" s="305" t="s">
        <v>612</v>
      </c>
      <c r="K543" s="306">
        <v>1987890</v>
      </c>
      <c r="L543"/>
    </row>
    <row r="544" spans="1:12" ht="22.5" x14ac:dyDescent="0.25">
      <c r="A544" s="303" t="s">
        <v>1468</v>
      </c>
      <c r="B544" s="303" t="s">
        <v>605</v>
      </c>
      <c r="C544" s="303" t="s">
        <v>606</v>
      </c>
      <c r="D544" s="303" t="s">
        <v>1960</v>
      </c>
      <c r="E544" s="304" t="s">
        <v>1972</v>
      </c>
      <c r="F544" s="304" t="s">
        <v>1973</v>
      </c>
      <c r="G544" s="304" t="s">
        <v>609</v>
      </c>
      <c r="H544" s="304" t="s">
        <v>610</v>
      </c>
      <c r="I544" s="303" t="s">
        <v>599</v>
      </c>
      <c r="J544" s="305" t="s">
        <v>612</v>
      </c>
      <c r="K544" s="306">
        <v>8235955</v>
      </c>
      <c r="L544"/>
    </row>
    <row r="545" spans="1:12" ht="45" x14ac:dyDescent="0.25">
      <c r="A545" s="303" t="s">
        <v>1470</v>
      </c>
      <c r="B545" s="303" t="s">
        <v>605</v>
      </c>
      <c r="C545" s="303" t="s">
        <v>606</v>
      </c>
      <c r="D545" s="303" t="s">
        <v>1960</v>
      </c>
      <c r="E545" s="304" t="s">
        <v>1975</v>
      </c>
      <c r="F545" s="304" t="s">
        <v>1976</v>
      </c>
      <c r="G545" s="304" t="s">
        <v>609</v>
      </c>
      <c r="H545" s="304" t="s">
        <v>610</v>
      </c>
      <c r="I545" s="303" t="s">
        <v>599</v>
      </c>
      <c r="J545" s="305" t="s">
        <v>612</v>
      </c>
      <c r="K545" s="306">
        <v>13586905</v>
      </c>
      <c r="L545"/>
    </row>
    <row r="546" spans="1:12" ht="22.5" x14ac:dyDescent="0.25">
      <c r="A546" s="303" t="s">
        <v>1472</v>
      </c>
      <c r="B546" s="303" t="s">
        <v>605</v>
      </c>
      <c r="C546" s="303" t="s">
        <v>606</v>
      </c>
      <c r="D546" s="303" t="s">
        <v>1978</v>
      </c>
      <c r="E546" s="304" t="s">
        <v>1979</v>
      </c>
      <c r="F546" s="304" t="s">
        <v>1980</v>
      </c>
      <c r="G546" s="304" t="s">
        <v>609</v>
      </c>
      <c r="H546" s="304" t="s">
        <v>610</v>
      </c>
      <c r="I546" s="303" t="s">
        <v>599</v>
      </c>
      <c r="J546" s="305" t="s">
        <v>612</v>
      </c>
      <c r="K546" s="306">
        <v>18699920</v>
      </c>
      <c r="L546"/>
    </row>
    <row r="547" spans="1:12" ht="33.75" x14ac:dyDescent="0.25">
      <c r="A547" s="303" t="s">
        <v>1474</v>
      </c>
      <c r="B547" s="303" t="s">
        <v>605</v>
      </c>
      <c r="C547" s="303" t="s">
        <v>606</v>
      </c>
      <c r="D547" s="303" t="s">
        <v>1978</v>
      </c>
      <c r="E547" s="304" t="s">
        <v>1982</v>
      </c>
      <c r="F547" s="304" t="s">
        <v>1983</v>
      </c>
      <c r="G547" s="304" t="s">
        <v>609</v>
      </c>
      <c r="H547" s="304" t="s">
        <v>610</v>
      </c>
      <c r="I547" s="303" t="s">
        <v>599</v>
      </c>
      <c r="J547" s="305" t="s">
        <v>612</v>
      </c>
      <c r="K547" s="306">
        <v>3122940</v>
      </c>
      <c r="L547"/>
    </row>
    <row r="548" spans="1:12" ht="33.75" x14ac:dyDescent="0.25">
      <c r="A548" s="303" t="s">
        <v>1598</v>
      </c>
      <c r="B548" s="303" t="s">
        <v>605</v>
      </c>
      <c r="C548" s="303" t="s">
        <v>606</v>
      </c>
      <c r="D548" s="303" t="s">
        <v>510</v>
      </c>
      <c r="E548" s="304" t="s">
        <v>2096</v>
      </c>
      <c r="F548" s="304" t="s">
        <v>2097</v>
      </c>
      <c r="G548" s="304" t="s">
        <v>609</v>
      </c>
      <c r="H548" s="304" t="s">
        <v>610</v>
      </c>
      <c r="I548" s="303" t="s">
        <v>599</v>
      </c>
      <c r="J548" s="305" t="s">
        <v>2098</v>
      </c>
      <c r="K548" s="306">
        <v>8549999</v>
      </c>
      <c r="L548"/>
    </row>
    <row r="549" spans="1:12" ht="33.75" x14ac:dyDescent="0.25">
      <c r="A549" s="303" t="s">
        <v>1600</v>
      </c>
      <c r="B549" s="303" t="s">
        <v>605</v>
      </c>
      <c r="C549" s="303" t="s">
        <v>606</v>
      </c>
      <c r="D549" s="303" t="s">
        <v>510</v>
      </c>
      <c r="E549" s="304" t="s">
        <v>2100</v>
      </c>
      <c r="F549" s="304" t="s">
        <v>2097</v>
      </c>
      <c r="G549" s="304" t="s">
        <v>609</v>
      </c>
      <c r="H549" s="304" t="s">
        <v>610</v>
      </c>
      <c r="I549" s="303" t="s">
        <v>599</v>
      </c>
      <c r="J549" s="305" t="s">
        <v>2098</v>
      </c>
      <c r="K549" s="306">
        <v>8549999</v>
      </c>
      <c r="L549"/>
    </row>
    <row r="550" spans="1:12" ht="33.75" x14ac:dyDescent="0.25">
      <c r="A550" s="303" t="s">
        <v>1602</v>
      </c>
      <c r="B550" s="303" t="s">
        <v>605</v>
      </c>
      <c r="C550" s="303" t="s">
        <v>606</v>
      </c>
      <c r="D550" s="303" t="s">
        <v>510</v>
      </c>
      <c r="E550" s="304" t="s">
        <v>2102</v>
      </c>
      <c r="F550" s="304" t="s">
        <v>2097</v>
      </c>
      <c r="G550" s="304" t="s">
        <v>609</v>
      </c>
      <c r="H550" s="304" t="s">
        <v>610</v>
      </c>
      <c r="I550" s="303" t="s">
        <v>599</v>
      </c>
      <c r="J550" s="305" t="s">
        <v>2098</v>
      </c>
      <c r="K550" s="306">
        <v>8549999</v>
      </c>
      <c r="L550"/>
    </row>
    <row r="551" spans="1:12" ht="33.75" x14ac:dyDescent="0.25">
      <c r="A551" s="303" t="s">
        <v>1604</v>
      </c>
      <c r="B551" s="303" t="s">
        <v>605</v>
      </c>
      <c r="C551" s="303" t="s">
        <v>606</v>
      </c>
      <c r="D551" s="303" t="s">
        <v>510</v>
      </c>
      <c r="E551" s="304" t="s">
        <v>2104</v>
      </c>
      <c r="F551" s="304" t="s">
        <v>2097</v>
      </c>
      <c r="G551" s="304" t="s">
        <v>609</v>
      </c>
      <c r="H551" s="304" t="s">
        <v>610</v>
      </c>
      <c r="I551" s="303" t="s">
        <v>599</v>
      </c>
      <c r="J551" s="305" t="s">
        <v>2098</v>
      </c>
      <c r="K551" s="306">
        <v>8549999</v>
      </c>
      <c r="L551"/>
    </row>
    <row r="552" spans="1:12" ht="33.75" x14ac:dyDescent="0.25">
      <c r="A552" s="303" t="s">
        <v>1606</v>
      </c>
      <c r="B552" s="303" t="s">
        <v>605</v>
      </c>
      <c r="C552" s="303" t="s">
        <v>606</v>
      </c>
      <c r="D552" s="303" t="s">
        <v>510</v>
      </c>
      <c r="E552" s="304" t="s">
        <v>2106</v>
      </c>
      <c r="F552" s="304" t="s">
        <v>2097</v>
      </c>
      <c r="G552" s="304" t="s">
        <v>609</v>
      </c>
      <c r="H552" s="304" t="s">
        <v>610</v>
      </c>
      <c r="I552" s="303" t="s">
        <v>599</v>
      </c>
      <c r="J552" s="305" t="s">
        <v>2098</v>
      </c>
      <c r="K552" s="306">
        <v>8549999</v>
      </c>
      <c r="L552"/>
    </row>
    <row r="553" spans="1:12" ht="33.75" x14ac:dyDescent="0.25">
      <c r="A553" s="303" t="s">
        <v>1608</v>
      </c>
      <c r="B553" s="303" t="s">
        <v>605</v>
      </c>
      <c r="C553" s="303" t="s">
        <v>606</v>
      </c>
      <c r="D553" s="303" t="s">
        <v>510</v>
      </c>
      <c r="E553" s="304" t="s">
        <v>2108</v>
      </c>
      <c r="F553" s="304" t="s">
        <v>2097</v>
      </c>
      <c r="G553" s="304" t="s">
        <v>609</v>
      </c>
      <c r="H553" s="304" t="s">
        <v>610</v>
      </c>
      <c r="I553" s="303" t="s">
        <v>599</v>
      </c>
      <c r="J553" s="305" t="s">
        <v>2098</v>
      </c>
      <c r="K553" s="306">
        <v>8549999</v>
      </c>
      <c r="L553"/>
    </row>
    <row r="554" spans="1:12" ht="33.75" x14ac:dyDescent="0.25">
      <c r="A554" s="303" t="s">
        <v>1610</v>
      </c>
      <c r="B554" s="303" t="s">
        <v>605</v>
      </c>
      <c r="C554" s="303" t="s">
        <v>606</v>
      </c>
      <c r="D554" s="303" t="s">
        <v>510</v>
      </c>
      <c r="E554" s="304" t="s">
        <v>2110</v>
      </c>
      <c r="F554" s="304" t="s">
        <v>2097</v>
      </c>
      <c r="G554" s="304" t="s">
        <v>609</v>
      </c>
      <c r="H554" s="304" t="s">
        <v>610</v>
      </c>
      <c r="I554" s="303" t="s">
        <v>599</v>
      </c>
      <c r="J554" s="305" t="s">
        <v>2098</v>
      </c>
      <c r="K554" s="306">
        <v>8549999</v>
      </c>
      <c r="L554"/>
    </row>
    <row r="555" spans="1:12" ht="33.75" x14ac:dyDescent="0.25">
      <c r="A555" s="303" t="s">
        <v>1612</v>
      </c>
      <c r="B555" s="303" t="s">
        <v>605</v>
      </c>
      <c r="C555" s="303" t="s">
        <v>606</v>
      </c>
      <c r="D555" s="303" t="s">
        <v>510</v>
      </c>
      <c r="E555" s="304" t="s">
        <v>2112</v>
      </c>
      <c r="F555" s="304" t="s">
        <v>2097</v>
      </c>
      <c r="G555" s="304" t="s">
        <v>609</v>
      </c>
      <c r="H555" s="304" t="s">
        <v>610</v>
      </c>
      <c r="I555" s="303" t="s">
        <v>599</v>
      </c>
      <c r="J555" s="305" t="s">
        <v>2098</v>
      </c>
      <c r="K555" s="306">
        <v>8549999</v>
      </c>
      <c r="L555"/>
    </row>
    <row r="556" spans="1:12" ht="33.75" x14ac:dyDescent="0.25">
      <c r="A556" s="303" t="s">
        <v>1614</v>
      </c>
      <c r="B556" s="303" t="s">
        <v>605</v>
      </c>
      <c r="C556" s="303" t="s">
        <v>606</v>
      </c>
      <c r="D556" s="303" t="s">
        <v>510</v>
      </c>
      <c r="E556" s="304" t="s">
        <v>2114</v>
      </c>
      <c r="F556" s="304" t="s">
        <v>2097</v>
      </c>
      <c r="G556" s="304" t="s">
        <v>609</v>
      </c>
      <c r="H556" s="304" t="s">
        <v>610</v>
      </c>
      <c r="I556" s="303" t="s">
        <v>599</v>
      </c>
      <c r="J556" s="305" t="s">
        <v>2098</v>
      </c>
      <c r="K556" s="306">
        <v>8549999</v>
      </c>
      <c r="L556"/>
    </row>
    <row r="557" spans="1:12" ht="33.75" x14ac:dyDescent="0.25">
      <c r="A557" s="303" t="s">
        <v>1616</v>
      </c>
      <c r="B557" s="303" t="s">
        <v>605</v>
      </c>
      <c r="C557" s="303" t="s">
        <v>606</v>
      </c>
      <c r="D557" s="303" t="s">
        <v>510</v>
      </c>
      <c r="E557" s="304" t="s">
        <v>2116</v>
      </c>
      <c r="F557" s="304" t="s">
        <v>2097</v>
      </c>
      <c r="G557" s="304" t="s">
        <v>609</v>
      </c>
      <c r="H557" s="304" t="s">
        <v>610</v>
      </c>
      <c r="I557" s="303" t="s">
        <v>599</v>
      </c>
      <c r="J557" s="305" t="s">
        <v>2098</v>
      </c>
      <c r="K557" s="306">
        <v>8549999</v>
      </c>
      <c r="L557"/>
    </row>
    <row r="558" spans="1:12" ht="22.5" x14ac:dyDescent="0.25">
      <c r="A558" s="303" t="s">
        <v>1644</v>
      </c>
      <c r="B558" s="303" t="s">
        <v>605</v>
      </c>
      <c r="C558" s="303" t="s">
        <v>606</v>
      </c>
      <c r="D558" s="303" t="s">
        <v>2156</v>
      </c>
      <c r="E558" s="304" t="s">
        <v>2160</v>
      </c>
      <c r="F558" s="304" t="s">
        <v>472</v>
      </c>
      <c r="G558" s="304" t="s">
        <v>609</v>
      </c>
      <c r="H558" s="304" t="s">
        <v>610</v>
      </c>
      <c r="I558" s="303" t="s">
        <v>599</v>
      </c>
      <c r="J558" s="305" t="s">
        <v>2161</v>
      </c>
      <c r="K558" s="306">
        <v>4601111</v>
      </c>
      <c r="L558"/>
    </row>
    <row r="559" spans="1:12" ht="22.5" x14ac:dyDescent="0.25">
      <c r="A559" s="303" t="s">
        <v>1646</v>
      </c>
      <c r="B559" s="303" t="s">
        <v>605</v>
      </c>
      <c r="C559" s="303" t="s">
        <v>606</v>
      </c>
      <c r="D559" s="303" t="s">
        <v>2156</v>
      </c>
      <c r="E559" s="304" t="s">
        <v>2163</v>
      </c>
      <c r="F559" s="304" t="s">
        <v>472</v>
      </c>
      <c r="G559" s="304" t="s">
        <v>609</v>
      </c>
      <c r="H559" s="304" t="s">
        <v>610</v>
      </c>
      <c r="I559" s="303" t="s">
        <v>599</v>
      </c>
      <c r="J559" s="305" t="s">
        <v>2161</v>
      </c>
      <c r="K559" s="306">
        <v>4601111</v>
      </c>
      <c r="L559"/>
    </row>
    <row r="560" spans="1:12" ht="22.5" x14ac:dyDescent="0.25">
      <c r="A560" s="303" t="s">
        <v>1648</v>
      </c>
      <c r="B560" s="303" t="s">
        <v>605</v>
      </c>
      <c r="C560" s="303" t="s">
        <v>606</v>
      </c>
      <c r="D560" s="303" t="s">
        <v>2156</v>
      </c>
      <c r="E560" s="304" t="s">
        <v>2165</v>
      </c>
      <c r="F560" s="304" t="s">
        <v>472</v>
      </c>
      <c r="G560" s="304" t="s">
        <v>609</v>
      </c>
      <c r="H560" s="304" t="s">
        <v>610</v>
      </c>
      <c r="I560" s="303" t="s">
        <v>599</v>
      </c>
      <c r="J560" s="305" t="s">
        <v>2161</v>
      </c>
      <c r="K560" s="306">
        <v>4601111</v>
      </c>
      <c r="L560"/>
    </row>
    <row r="561" spans="1:12" ht="45" x14ac:dyDescent="0.25">
      <c r="A561" s="303" t="s">
        <v>1666</v>
      </c>
      <c r="B561" s="303" t="s">
        <v>605</v>
      </c>
      <c r="C561" s="303" t="s">
        <v>606</v>
      </c>
      <c r="D561" s="303" t="s">
        <v>2184</v>
      </c>
      <c r="E561" s="304" t="s">
        <v>2196</v>
      </c>
      <c r="F561" s="304" t="s">
        <v>2197</v>
      </c>
      <c r="G561" s="304" t="s">
        <v>609</v>
      </c>
      <c r="H561" s="304" t="s">
        <v>610</v>
      </c>
      <c r="I561" s="303" t="s">
        <v>599</v>
      </c>
      <c r="J561" s="305" t="s">
        <v>2098</v>
      </c>
      <c r="K561" s="306">
        <v>3304250</v>
      </c>
      <c r="L561"/>
    </row>
    <row r="562" spans="1:12" ht="45" x14ac:dyDescent="0.25">
      <c r="A562" s="303" t="s">
        <v>1668</v>
      </c>
      <c r="B562" s="303" t="s">
        <v>605</v>
      </c>
      <c r="C562" s="303" t="s">
        <v>606</v>
      </c>
      <c r="D562" s="303" t="s">
        <v>2184</v>
      </c>
      <c r="E562" s="304" t="s">
        <v>2199</v>
      </c>
      <c r="F562" s="304" t="s">
        <v>2197</v>
      </c>
      <c r="G562" s="304" t="s">
        <v>609</v>
      </c>
      <c r="H562" s="304" t="s">
        <v>610</v>
      </c>
      <c r="I562" s="303" t="s">
        <v>599</v>
      </c>
      <c r="J562" s="305" t="s">
        <v>2098</v>
      </c>
      <c r="K562" s="306">
        <v>3304250</v>
      </c>
      <c r="L562"/>
    </row>
    <row r="563" spans="1:12" ht="45" x14ac:dyDescent="0.25">
      <c r="A563" s="303" t="s">
        <v>1670</v>
      </c>
      <c r="B563" s="303" t="s">
        <v>605</v>
      </c>
      <c r="C563" s="303" t="s">
        <v>606</v>
      </c>
      <c r="D563" s="303" t="s">
        <v>2184</v>
      </c>
      <c r="E563" s="304" t="s">
        <v>2201</v>
      </c>
      <c r="F563" s="304" t="s">
        <v>2197</v>
      </c>
      <c r="G563" s="304" t="s">
        <v>609</v>
      </c>
      <c r="H563" s="304" t="s">
        <v>610</v>
      </c>
      <c r="I563" s="303" t="s">
        <v>599</v>
      </c>
      <c r="J563" s="305" t="s">
        <v>2098</v>
      </c>
      <c r="K563" s="306">
        <v>3304250</v>
      </c>
      <c r="L563"/>
    </row>
    <row r="564" spans="1:12" ht="45" x14ac:dyDescent="0.25">
      <c r="A564" s="303" t="s">
        <v>1672</v>
      </c>
      <c r="B564" s="303" t="s">
        <v>605</v>
      </c>
      <c r="C564" s="303" t="s">
        <v>606</v>
      </c>
      <c r="D564" s="303" t="s">
        <v>2184</v>
      </c>
      <c r="E564" s="304" t="s">
        <v>2203</v>
      </c>
      <c r="F564" s="304" t="s">
        <v>2197</v>
      </c>
      <c r="G564" s="304" t="s">
        <v>609</v>
      </c>
      <c r="H564" s="304" t="s">
        <v>610</v>
      </c>
      <c r="I564" s="303" t="s">
        <v>599</v>
      </c>
      <c r="J564" s="305" t="s">
        <v>2098</v>
      </c>
      <c r="K564" s="306">
        <v>3304250</v>
      </c>
      <c r="L564"/>
    </row>
    <row r="565" spans="1:12" ht="45" x14ac:dyDescent="0.25">
      <c r="A565" s="303" t="s">
        <v>1674</v>
      </c>
      <c r="B565" s="303" t="s">
        <v>605</v>
      </c>
      <c r="C565" s="303" t="s">
        <v>606</v>
      </c>
      <c r="D565" s="303" t="s">
        <v>2184</v>
      </c>
      <c r="E565" s="304" t="s">
        <v>2205</v>
      </c>
      <c r="F565" s="304" t="s">
        <v>2197</v>
      </c>
      <c r="G565" s="304" t="s">
        <v>609</v>
      </c>
      <c r="H565" s="304" t="s">
        <v>610</v>
      </c>
      <c r="I565" s="303" t="s">
        <v>599</v>
      </c>
      <c r="J565" s="305" t="s">
        <v>2098</v>
      </c>
      <c r="K565" s="306">
        <v>3304250</v>
      </c>
      <c r="L565"/>
    </row>
    <row r="566" spans="1:12" ht="45" x14ac:dyDescent="0.25">
      <c r="A566" s="303" t="s">
        <v>1676</v>
      </c>
      <c r="B566" s="303" t="s">
        <v>605</v>
      </c>
      <c r="C566" s="303" t="s">
        <v>606</v>
      </c>
      <c r="D566" s="303" t="s">
        <v>2184</v>
      </c>
      <c r="E566" s="304" t="s">
        <v>2207</v>
      </c>
      <c r="F566" s="304" t="s">
        <v>2197</v>
      </c>
      <c r="G566" s="304" t="s">
        <v>609</v>
      </c>
      <c r="H566" s="304" t="s">
        <v>610</v>
      </c>
      <c r="I566" s="303" t="s">
        <v>599</v>
      </c>
      <c r="J566" s="305" t="s">
        <v>2098</v>
      </c>
      <c r="K566" s="306">
        <v>3304250</v>
      </c>
      <c r="L566"/>
    </row>
    <row r="567" spans="1:12" ht="45" x14ac:dyDescent="0.25">
      <c r="A567" s="303" t="s">
        <v>1678</v>
      </c>
      <c r="B567" s="303" t="s">
        <v>605</v>
      </c>
      <c r="C567" s="303" t="s">
        <v>606</v>
      </c>
      <c r="D567" s="303" t="s">
        <v>2184</v>
      </c>
      <c r="E567" s="304" t="s">
        <v>2209</v>
      </c>
      <c r="F567" s="304" t="s">
        <v>2197</v>
      </c>
      <c r="G567" s="304" t="s">
        <v>609</v>
      </c>
      <c r="H567" s="304" t="s">
        <v>610</v>
      </c>
      <c r="I567" s="303" t="s">
        <v>599</v>
      </c>
      <c r="J567" s="305" t="s">
        <v>2098</v>
      </c>
      <c r="K567" s="306">
        <v>3304250</v>
      </c>
      <c r="L567"/>
    </row>
    <row r="568" spans="1:12" ht="45" x14ac:dyDescent="0.25">
      <c r="A568" s="303" t="s">
        <v>1680</v>
      </c>
      <c r="B568" s="303" t="s">
        <v>605</v>
      </c>
      <c r="C568" s="303" t="s">
        <v>606</v>
      </c>
      <c r="D568" s="303" t="s">
        <v>2184</v>
      </c>
      <c r="E568" s="304" t="s">
        <v>2211</v>
      </c>
      <c r="F568" s="304" t="s">
        <v>2197</v>
      </c>
      <c r="G568" s="304" t="s">
        <v>609</v>
      </c>
      <c r="H568" s="304" t="s">
        <v>610</v>
      </c>
      <c r="I568" s="303" t="s">
        <v>599</v>
      </c>
      <c r="J568" s="305" t="s">
        <v>2098</v>
      </c>
      <c r="K568" s="306">
        <v>3304250</v>
      </c>
      <c r="L568"/>
    </row>
    <row r="569" spans="1:12" ht="45" x14ac:dyDescent="0.25">
      <c r="A569" s="303" t="s">
        <v>1682</v>
      </c>
      <c r="B569" s="303" t="s">
        <v>605</v>
      </c>
      <c r="C569" s="303" t="s">
        <v>606</v>
      </c>
      <c r="D569" s="303" t="s">
        <v>2184</v>
      </c>
      <c r="E569" s="304" t="s">
        <v>2213</v>
      </c>
      <c r="F569" s="304" t="s">
        <v>2197</v>
      </c>
      <c r="G569" s="304" t="s">
        <v>609</v>
      </c>
      <c r="H569" s="304" t="s">
        <v>610</v>
      </c>
      <c r="I569" s="303" t="s">
        <v>599</v>
      </c>
      <c r="J569" s="305" t="s">
        <v>2098</v>
      </c>
      <c r="K569" s="306">
        <v>3304250</v>
      </c>
      <c r="L569"/>
    </row>
    <row r="570" spans="1:12" ht="22.5" x14ac:dyDescent="0.25">
      <c r="A570" s="303" t="s">
        <v>1696</v>
      </c>
      <c r="B570" s="303" t="s">
        <v>605</v>
      </c>
      <c r="C570" s="303" t="s">
        <v>606</v>
      </c>
      <c r="D570" s="303" t="s">
        <v>2228</v>
      </c>
      <c r="E570" s="304" t="s">
        <v>2229</v>
      </c>
      <c r="F570" s="304" t="s">
        <v>526</v>
      </c>
      <c r="G570" s="304" t="s">
        <v>609</v>
      </c>
      <c r="H570" s="304" t="s">
        <v>610</v>
      </c>
      <c r="I570" s="303" t="s">
        <v>599</v>
      </c>
      <c r="J570" s="305" t="s">
        <v>2230</v>
      </c>
      <c r="K570" s="306">
        <v>450000</v>
      </c>
      <c r="L570"/>
    </row>
    <row r="571" spans="1:12" ht="67.5" x14ac:dyDescent="0.25">
      <c r="A571" s="303" t="s">
        <v>1728</v>
      </c>
      <c r="B571" s="303" t="s">
        <v>605</v>
      </c>
      <c r="C571" s="303" t="s">
        <v>606</v>
      </c>
      <c r="D571" s="303" t="s">
        <v>2261</v>
      </c>
      <c r="E571" s="304" t="s">
        <v>2262</v>
      </c>
      <c r="F571" s="304" t="s">
        <v>459</v>
      </c>
      <c r="G571" s="304" t="s">
        <v>609</v>
      </c>
      <c r="H571" s="304" t="s">
        <v>610</v>
      </c>
      <c r="I571" s="303" t="s">
        <v>599</v>
      </c>
      <c r="J571" s="305" t="s">
        <v>2263</v>
      </c>
      <c r="K571" s="306">
        <v>11799999.939999999</v>
      </c>
      <c r="L571"/>
    </row>
    <row r="572" spans="1:12" x14ac:dyDescent="0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x14ac:dyDescent="0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x14ac:dyDescent="0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x14ac:dyDescent="0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x14ac:dyDescent="0.25">
      <c r="A576" s="307" t="s">
        <v>5550</v>
      </c>
      <c r="B576" s="308"/>
      <c r="C576" s="308"/>
      <c r="D576" s="308"/>
      <c r="E576" s="308"/>
      <c r="F576" s="307" t="s">
        <v>5551</v>
      </c>
      <c r="G576"/>
      <c r="H576"/>
      <c r="I576"/>
      <c r="J576"/>
      <c r="K576"/>
      <c r="L576"/>
    </row>
    <row r="577" spans="1:12" x14ac:dyDescent="0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x14ac:dyDescent="0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x14ac:dyDescent="0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x14ac:dyDescent="0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x14ac:dyDescent="0.25">
      <c r="A585"/>
      <c r="B585"/>
      <c r="C585"/>
      <c r="D585"/>
      <c r="E585"/>
      <c r="F585"/>
    </row>
    <row r="586" spans="1:12" x14ac:dyDescent="0.25">
      <c r="A586"/>
      <c r="B586"/>
      <c r="C586"/>
      <c r="D586"/>
      <c r="E586"/>
      <c r="F586"/>
    </row>
    <row r="587" spans="1:12" x14ac:dyDescent="0.25">
      <c r="A587"/>
      <c r="B587"/>
      <c r="C587"/>
      <c r="D587"/>
      <c r="E587"/>
      <c r="F587"/>
    </row>
    <row r="588" spans="1:12" x14ac:dyDescent="0.25">
      <c r="A588"/>
      <c r="B588"/>
      <c r="C588"/>
      <c r="D588"/>
      <c r="E588"/>
      <c r="F588"/>
    </row>
    <row r="589" spans="1:12" x14ac:dyDescent="0.25">
      <c r="A589"/>
      <c r="B589"/>
      <c r="C589"/>
      <c r="D589"/>
      <c r="E589"/>
      <c r="F589"/>
    </row>
    <row r="590" spans="1:12" x14ac:dyDescent="0.25">
      <c r="A590"/>
      <c r="B590"/>
      <c r="C590"/>
      <c r="D590"/>
      <c r="E590"/>
      <c r="F590"/>
    </row>
    <row r="591" spans="1:12" x14ac:dyDescent="0.25">
      <c r="A591"/>
      <c r="B591"/>
      <c r="C591"/>
      <c r="D591"/>
      <c r="E591"/>
      <c r="F591"/>
    </row>
    <row r="592" spans="1:12" x14ac:dyDescent="0.25">
      <c r="A592"/>
      <c r="B592"/>
      <c r="C592"/>
      <c r="D592"/>
      <c r="E592"/>
      <c r="F592"/>
    </row>
    <row r="593" spans="1:6" x14ac:dyDescent="0.25">
      <c r="A593"/>
      <c r="B593"/>
      <c r="C593"/>
      <c r="D593"/>
      <c r="E593"/>
      <c r="F593"/>
    </row>
    <row r="594" spans="1:6" x14ac:dyDescent="0.25">
      <c r="A594"/>
      <c r="B594"/>
      <c r="C594"/>
      <c r="D594"/>
      <c r="E594"/>
      <c r="F594"/>
    </row>
    <row r="595" spans="1:6" x14ac:dyDescent="0.25">
      <c r="A595"/>
      <c r="B595"/>
      <c r="C595"/>
      <c r="D595"/>
      <c r="E595"/>
      <c r="F595"/>
    </row>
    <row r="596" spans="1:6" x14ac:dyDescent="0.25">
      <c r="A596"/>
      <c r="B596"/>
      <c r="C596"/>
      <c r="D596"/>
      <c r="E596"/>
      <c r="F596"/>
    </row>
    <row r="597" spans="1:6" x14ac:dyDescent="0.25">
      <c r="A597"/>
      <c r="B597"/>
      <c r="C597"/>
      <c r="D597"/>
      <c r="E597"/>
      <c r="F597"/>
    </row>
    <row r="598" spans="1:6" x14ac:dyDescent="0.25">
      <c r="A598"/>
      <c r="B598"/>
      <c r="C598"/>
      <c r="D598"/>
      <c r="E598"/>
      <c r="F598"/>
    </row>
    <row r="599" spans="1:6" x14ac:dyDescent="0.25">
      <c r="A599"/>
      <c r="B599"/>
      <c r="C599"/>
      <c r="D599"/>
      <c r="E599"/>
      <c r="F599"/>
    </row>
    <row r="600" spans="1:6" x14ac:dyDescent="0.25">
      <c r="A600"/>
      <c r="B600"/>
      <c r="C600"/>
      <c r="D600"/>
      <c r="E600"/>
      <c r="F600"/>
    </row>
    <row r="601" spans="1:6" x14ac:dyDescent="0.25">
      <c r="A601"/>
      <c r="B601"/>
      <c r="C601"/>
      <c r="D601"/>
      <c r="E601"/>
      <c r="F601"/>
    </row>
    <row r="602" spans="1:6" x14ac:dyDescent="0.25">
      <c r="A602"/>
      <c r="B602"/>
      <c r="C602"/>
      <c r="D602"/>
      <c r="E602"/>
      <c r="F602"/>
    </row>
    <row r="603" spans="1:6" x14ac:dyDescent="0.25">
      <c r="A603"/>
      <c r="B603"/>
      <c r="C603"/>
      <c r="D603"/>
      <c r="E603"/>
      <c r="F603"/>
    </row>
    <row r="604" spans="1:6" x14ac:dyDescent="0.25">
      <c r="A604"/>
      <c r="B604"/>
      <c r="C604"/>
      <c r="D604"/>
      <c r="E604"/>
      <c r="F604"/>
    </row>
    <row r="605" spans="1:6" x14ac:dyDescent="0.25">
      <c r="A605"/>
      <c r="B605"/>
      <c r="C605"/>
      <c r="D605"/>
      <c r="E605"/>
      <c r="F605"/>
    </row>
    <row r="606" spans="1:6" x14ac:dyDescent="0.25">
      <c r="A606"/>
      <c r="B606"/>
      <c r="C606"/>
      <c r="D606"/>
      <c r="E606"/>
      <c r="F606"/>
    </row>
    <row r="607" spans="1:6" x14ac:dyDescent="0.25">
      <c r="A607"/>
      <c r="B607"/>
      <c r="C607"/>
      <c r="D607"/>
      <c r="E607"/>
      <c r="F607"/>
    </row>
    <row r="608" spans="1:6" x14ac:dyDescent="0.25">
      <c r="A608"/>
      <c r="B608"/>
      <c r="C608"/>
      <c r="D608"/>
      <c r="E608"/>
      <c r="F608"/>
    </row>
    <row r="609" spans="1:6" x14ac:dyDescent="0.25">
      <c r="A609"/>
      <c r="B609"/>
      <c r="C609"/>
      <c r="D609"/>
      <c r="E609"/>
      <c r="F609"/>
    </row>
    <row r="610" spans="1:6" x14ac:dyDescent="0.25">
      <c r="A610"/>
      <c r="B610"/>
      <c r="C610"/>
      <c r="D610"/>
      <c r="E610"/>
      <c r="F610"/>
    </row>
    <row r="611" spans="1:6" x14ac:dyDescent="0.25">
      <c r="A611"/>
      <c r="B611"/>
      <c r="C611"/>
      <c r="D611"/>
      <c r="E611"/>
      <c r="F611"/>
    </row>
    <row r="612" spans="1:6" x14ac:dyDescent="0.25">
      <c r="A612"/>
      <c r="B612"/>
      <c r="C612"/>
      <c r="D612"/>
      <c r="E612"/>
      <c r="F612"/>
    </row>
    <row r="613" spans="1:6" x14ac:dyDescent="0.25">
      <c r="A613"/>
      <c r="B613"/>
      <c r="C613"/>
      <c r="D613"/>
      <c r="E613"/>
      <c r="F613"/>
    </row>
    <row r="614" spans="1:6" x14ac:dyDescent="0.25">
      <c r="A614"/>
      <c r="B614"/>
      <c r="C614"/>
      <c r="D614"/>
      <c r="E614"/>
      <c r="F614"/>
    </row>
    <row r="615" spans="1:6" x14ac:dyDescent="0.25">
      <c r="A615"/>
      <c r="B615"/>
      <c r="C615"/>
      <c r="D615"/>
      <c r="E615"/>
      <c r="F615"/>
    </row>
    <row r="616" spans="1:6" x14ac:dyDescent="0.25">
      <c r="A616"/>
      <c r="B616"/>
      <c r="C616"/>
      <c r="D616"/>
      <c r="E616"/>
      <c r="F616"/>
    </row>
    <row r="617" spans="1:6" x14ac:dyDescent="0.25">
      <c r="A617"/>
      <c r="B617"/>
      <c r="C617"/>
      <c r="D617"/>
      <c r="E617"/>
      <c r="F617"/>
    </row>
    <row r="618" spans="1:6" x14ac:dyDescent="0.25">
      <c r="A618"/>
      <c r="B618"/>
      <c r="C618"/>
      <c r="D618"/>
      <c r="E618"/>
      <c r="F618"/>
    </row>
    <row r="619" spans="1:6" x14ac:dyDescent="0.25">
      <c r="A619"/>
      <c r="B619"/>
      <c r="C619"/>
      <c r="D619"/>
      <c r="E619"/>
      <c r="F619"/>
    </row>
    <row r="620" spans="1:6" x14ac:dyDescent="0.25">
      <c r="A620"/>
      <c r="B620"/>
      <c r="C620"/>
      <c r="D620"/>
      <c r="E620"/>
      <c r="F620"/>
    </row>
    <row r="621" spans="1:6" x14ac:dyDescent="0.25">
      <c r="A621"/>
      <c r="B621"/>
      <c r="C621"/>
      <c r="D621"/>
      <c r="E621"/>
      <c r="F621"/>
    </row>
    <row r="622" spans="1:6" x14ac:dyDescent="0.25">
      <c r="A622"/>
      <c r="B622"/>
      <c r="C622"/>
      <c r="D622"/>
      <c r="E622"/>
      <c r="F622"/>
    </row>
    <row r="623" spans="1:6" x14ac:dyDescent="0.25">
      <c r="A623"/>
      <c r="B623"/>
      <c r="C623"/>
      <c r="D623"/>
      <c r="E623"/>
      <c r="F623"/>
    </row>
    <row r="624" spans="1:6" x14ac:dyDescent="0.25">
      <c r="A624"/>
      <c r="B624"/>
      <c r="C624"/>
      <c r="D624"/>
      <c r="E624"/>
      <c r="F624"/>
    </row>
    <row r="625" spans="1:6" x14ac:dyDescent="0.25">
      <c r="A625"/>
      <c r="B625"/>
      <c r="C625"/>
      <c r="D625"/>
      <c r="E625"/>
      <c r="F625"/>
    </row>
    <row r="626" spans="1:6" x14ac:dyDescent="0.25">
      <c r="A626"/>
      <c r="B626"/>
      <c r="C626"/>
      <c r="D626"/>
      <c r="E626"/>
      <c r="F626"/>
    </row>
    <row r="627" spans="1:6" x14ac:dyDescent="0.25">
      <c r="A627"/>
      <c r="B627"/>
      <c r="C627"/>
      <c r="D627"/>
      <c r="E627"/>
      <c r="F627"/>
    </row>
    <row r="628" spans="1:6" x14ac:dyDescent="0.25">
      <c r="A628"/>
      <c r="B628"/>
      <c r="C628"/>
      <c r="D628"/>
      <c r="E628"/>
      <c r="F628"/>
    </row>
    <row r="629" spans="1:6" x14ac:dyDescent="0.25">
      <c r="A629"/>
      <c r="B629"/>
      <c r="C629"/>
      <c r="D629"/>
      <c r="E629"/>
      <c r="F629"/>
    </row>
    <row r="630" spans="1:6" x14ac:dyDescent="0.25">
      <c r="A630"/>
      <c r="B630"/>
      <c r="C630"/>
      <c r="D630"/>
      <c r="E630"/>
      <c r="F630"/>
    </row>
    <row r="631" spans="1:6" x14ac:dyDescent="0.25">
      <c r="A631"/>
      <c r="B631"/>
      <c r="C631"/>
      <c r="D631"/>
      <c r="E631"/>
      <c r="F631"/>
    </row>
    <row r="632" spans="1:6" x14ac:dyDescent="0.25">
      <c r="A632"/>
      <c r="B632"/>
      <c r="C632"/>
      <c r="D632"/>
      <c r="E632"/>
      <c r="F632"/>
    </row>
    <row r="633" spans="1:6" x14ac:dyDescent="0.25">
      <c r="A633"/>
      <c r="B633"/>
      <c r="C633"/>
      <c r="D633"/>
      <c r="E633"/>
      <c r="F633"/>
    </row>
    <row r="634" spans="1:6" x14ac:dyDescent="0.25">
      <c r="A634"/>
      <c r="B634"/>
      <c r="C634"/>
      <c r="D634"/>
      <c r="E634"/>
      <c r="F634"/>
    </row>
    <row r="635" spans="1:6" x14ac:dyDescent="0.25">
      <c r="A635"/>
      <c r="B635"/>
      <c r="C635"/>
      <c r="D635"/>
      <c r="E635"/>
      <c r="F635"/>
    </row>
    <row r="636" spans="1:6" x14ac:dyDescent="0.25">
      <c r="A636"/>
      <c r="B636"/>
      <c r="C636"/>
      <c r="D636"/>
      <c r="E636"/>
      <c r="F636"/>
    </row>
    <row r="637" spans="1:6" x14ac:dyDescent="0.25">
      <c r="A637"/>
      <c r="B637"/>
      <c r="C637"/>
      <c r="D637"/>
      <c r="E637"/>
      <c r="F637"/>
    </row>
    <row r="638" spans="1:6" x14ac:dyDescent="0.25">
      <c r="A638"/>
      <c r="B638"/>
      <c r="C638"/>
      <c r="D638"/>
      <c r="E638"/>
      <c r="F638"/>
    </row>
    <row r="639" spans="1:6" x14ac:dyDescent="0.25">
      <c r="A639"/>
      <c r="B639"/>
      <c r="C639"/>
      <c r="D639"/>
      <c r="E639"/>
      <c r="F639"/>
    </row>
    <row r="640" spans="1:6" x14ac:dyDescent="0.25">
      <c r="A640"/>
      <c r="B640"/>
      <c r="C640"/>
      <c r="D640"/>
      <c r="E640"/>
      <c r="F640"/>
    </row>
    <row r="641" spans="1:6" x14ac:dyDescent="0.25">
      <c r="A641"/>
      <c r="B641"/>
      <c r="C641"/>
      <c r="D641"/>
      <c r="E641"/>
      <c r="F641"/>
    </row>
    <row r="642" spans="1:6" x14ac:dyDescent="0.25">
      <c r="A642"/>
      <c r="B642"/>
      <c r="C642"/>
      <c r="D642"/>
      <c r="E642"/>
      <c r="F642"/>
    </row>
    <row r="643" spans="1:6" x14ac:dyDescent="0.25">
      <c r="A643"/>
      <c r="B643"/>
      <c r="C643"/>
      <c r="D643"/>
      <c r="E643"/>
      <c r="F643"/>
    </row>
    <row r="644" spans="1:6" x14ac:dyDescent="0.25">
      <c r="A644"/>
      <c r="B644"/>
      <c r="C644"/>
      <c r="D644"/>
      <c r="E644"/>
      <c r="F644"/>
    </row>
    <row r="645" spans="1:6" x14ac:dyDescent="0.25">
      <c r="A645"/>
      <c r="B645"/>
      <c r="C645"/>
      <c r="D645"/>
      <c r="E645"/>
      <c r="F645"/>
    </row>
    <row r="646" spans="1:6" x14ac:dyDescent="0.25">
      <c r="A646"/>
      <c r="B646"/>
      <c r="C646"/>
      <c r="D646"/>
      <c r="E646"/>
      <c r="F646"/>
    </row>
    <row r="647" spans="1:6" x14ac:dyDescent="0.25">
      <c r="A647"/>
      <c r="B647"/>
      <c r="C647"/>
      <c r="D647"/>
      <c r="E647"/>
      <c r="F647"/>
    </row>
    <row r="648" spans="1:6" x14ac:dyDescent="0.25">
      <c r="A648"/>
      <c r="B648"/>
      <c r="C648"/>
      <c r="D648"/>
      <c r="E648"/>
      <c r="F648"/>
    </row>
    <row r="649" spans="1:6" x14ac:dyDescent="0.25">
      <c r="A649"/>
      <c r="B649"/>
      <c r="C649"/>
      <c r="D649"/>
      <c r="E649"/>
      <c r="F649"/>
    </row>
    <row r="650" spans="1:6" x14ac:dyDescent="0.25">
      <c r="A650"/>
      <c r="B650"/>
      <c r="C650"/>
      <c r="D650"/>
      <c r="E650"/>
      <c r="F650"/>
    </row>
    <row r="651" spans="1:6" x14ac:dyDescent="0.25">
      <c r="A651"/>
      <c r="B651"/>
      <c r="C651"/>
      <c r="D651"/>
      <c r="E651"/>
      <c r="F651"/>
    </row>
    <row r="652" spans="1:6" x14ac:dyDescent="0.25">
      <c r="A652"/>
      <c r="B652"/>
      <c r="C652"/>
      <c r="D652"/>
      <c r="E652"/>
      <c r="F652"/>
    </row>
    <row r="653" spans="1:6" x14ac:dyDescent="0.25">
      <c r="A653"/>
      <c r="B653"/>
      <c r="C653"/>
      <c r="D653"/>
      <c r="E653"/>
      <c r="F653"/>
    </row>
    <row r="654" spans="1:6" x14ac:dyDescent="0.25">
      <c r="A654"/>
      <c r="B654"/>
      <c r="C654"/>
      <c r="D654"/>
      <c r="E654"/>
      <c r="F654"/>
    </row>
    <row r="655" spans="1:6" x14ac:dyDescent="0.25">
      <c r="A655"/>
      <c r="B655"/>
      <c r="C655"/>
      <c r="D655"/>
      <c r="E655"/>
      <c r="F655"/>
    </row>
    <row r="656" spans="1:6" x14ac:dyDescent="0.25">
      <c r="A656"/>
      <c r="B656"/>
      <c r="C656"/>
      <c r="D656"/>
      <c r="E656"/>
      <c r="F656"/>
    </row>
    <row r="657" spans="1:6" x14ac:dyDescent="0.25">
      <c r="A657"/>
      <c r="B657"/>
      <c r="C657"/>
      <c r="D657"/>
      <c r="E657"/>
      <c r="F657"/>
    </row>
    <row r="658" spans="1:6" x14ac:dyDescent="0.25">
      <c r="A658"/>
      <c r="B658"/>
      <c r="C658"/>
      <c r="D658"/>
      <c r="E658"/>
      <c r="F658"/>
    </row>
    <row r="659" spans="1:6" x14ac:dyDescent="0.25">
      <c r="A659"/>
      <c r="B659"/>
      <c r="C659"/>
      <c r="D659"/>
      <c r="E659"/>
      <c r="F659"/>
    </row>
    <row r="660" spans="1:6" x14ac:dyDescent="0.25">
      <c r="A660"/>
      <c r="B660"/>
      <c r="C660"/>
      <c r="D660"/>
      <c r="E660"/>
      <c r="F660"/>
    </row>
    <row r="661" spans="1:6" x14ac:dyDescent="0.25">
      <c r="A661"/>
      <c r="B661"/>
      <c r="C661"/>
      <c r="D661"/>
      <c r="E661"/>
      <c r="F661"/>
    </row>
    <row r="662" spans="1:6" x14ac:dyDescent="0.25">
      <c r="A662"/>
      <c r="B662"/>
      <c r="C662"/>
      <c r="D662"/>
      <c r="E662"/>
      <c r="F662"/>
    </row>
    <row r="663" spans="1:6" x14ac:dyDescent="0.25">
      <c r="A663"/>
      <c r="B663"/>
      <c r="C663"/>
      <c r="D663"/>
      <c r="E663"/>
      <c r="F663"/>
    </row>
    <row r="664" spans="1:6" x14ac:dyDescent="0.25">
      <c r="A664"/>
      <c r="B664"/>
      <c r="C664"/>
      <c r="D664"/>
      <c r="E664"/>
      <c r="F664"/>
    </row>
    <row r="665" spans="1:6" x14ac:dyDescent="0.25">
      <c r="A665"/>
      <c r="B665"/>
      <c r="C665"/>
      <c r="D665"/>
      <c r="E665"/>
      <c r="F665"/>
    </row>
    <row r="666" spans="1:6" x14ac:dyDescent="0.25">
      <c r="A666"/>
      <c r="B666"/>
      <c r="C666"/>
      <c r="D666"/>
      <c r="E666"/>
      <c r="F666"/>
    </row>
    <row r="667" spans="1:6" x14ac:dyDescent="0.25">
      <c r="A667"/>
      <c r="B667"/>
      <c r="C667"/>
      <c r="D667"/>
      <c r="E667"/>
      <c r="F667"/>
    </row>
    <row r="668" spans="1:6" x14ac:dyDescent="0.25">
      <c r="A668"/>
      <c r="B668"/>
      <c r="C668"/>
      <c r="D668"/>
      <c r="E668"/>
      <c r="F668"/>
    </row>
    <row r="669" spans="1:6" x14ac:dyDescent="0.25">
      <c r="A669"/>
      <c r="B669"/>
      <c r="C669"/>
      <c r="D669"/>
      <c r="E669"/>
      <c r="F669"/>
    </row>
    <row r="670" spans="1:6" x14ac:dyDescent="0.25">
      <c r="A670"/>
      <c r="B670"/>
      <c r="C670"/>
      <c r="D670"/>
      <c r="E670"/>
      <c r="F670"/>
    </row>
    <row r="671" spans="1:6" x14ac:dyDescent="0.25">
      <c r="A671"/>
      <c r="B671"/>
      <c r="C671"/>
      <c r="D671"/>
      <c r="E671"/>
      <c r="F671"/>
    </row>
    <row r="672" spans="1:6" x14ac:dyDescent="0.25">
      <c r="A672"/>
      <c r="B672"/>
      <c r="C672"/>
      <c r="D672"/>
      <c r="E672"/>
      <c r="F672"/>
    </row>
    <row r="673" spans="1:6" x14ac:dyDescent="0.25">
      <c r="A673"/>
      <c r="B673"/>
      <c r="C673"/>
      <c r="D673"/>
      <c r="E673"/>
      <c r="F673"/>
    </row>
    <row r="674" spans="1:6" x14ac:dyDescent="0.25">
      <c r="A674"/>
      <c r="B674"/>
      <c r="C674"/>
      <c r="D674"/>
      <c r="E674"/>
      <c r="F674"/>
    </row>
    <row r="675" spans="1:6" x14ac:dyDescent="0.25">
      <c r="A675"/>
      <c r="B675"/>
      <c r="C675"/>
      <c r="D675"/>
      <c r="E675"/>
      <c r="F675"/>
    </row>
    <row r="676" spans="1:6" x14ac:dyDescent="0.25">
      <c r="A676"/>
      <c r="B676"/>
      <c r="C676"/>
      <c r="D676"/>
      <c r="E676"/>
      <c r="F676"/>
    </row>
    <row r="677" spans="1:6" x14ac:dyDescent="0.25">
      <c r="A677"/>
      <c r="B677"/>
      <c r="C677"/>
      <c r="D677"/>
      <c r="E677"/>
      <c r="F677"/>
    </row>
    <row r="678" spans="1:6" x14ac:dyDescent="0.25">
      <c r="A678"/>
      <c r="B678"/>
      <c r="C678"/>
      <c r="D678"/>
      <c r="E678"/>
      <c r="F678"/>
    </row>
    <row r="679" spans="1:6" x14ac:dyDescent="0.25">
      <c r="A679"/>
      <c r="B679"/>
      <c r="C679"/>
      <c r="D679"/>
      <c r="E679"/>
      <c r="F679"/>
    </row>
    <row r="680" spans="1:6" x14ac:dyDescent="0.25">
      <c r="A680"/>
      <c r="B680"/>
      <c r="C680"/>
      <c r="D680"/>
      <c r="E680"/>
      <c r="F680"/>
    </row>
    <row r="681" spans="1:6" x14ac:dyDescent="0.25">
      <c r="A681"/>
      <c r="B681"/>
      <c r="C681"/>
      <c r="D681"/>
      <c r="E681"/>
      <c r="F681"/>
    </row>
    <row r="682" spans="1:6" x14ac:dyDescent="0.25">
      <c r="A682"/>
      <c r="B682"/>
      <c r="C682"/>
      <c r="D682"/>
      <c r="E682"/>
      <c r="F682"/>
    </row>
    <row r="683" spans="1:6" x14ac:dyDescent="0.25">
      <c r="A683"/>
      <c r="B683"/>
      <c r="C683"/>
      <c r="D683"/>
      <c r="E683"/>
      <c r="F683"/>
    </row>
    <row r="684" spans="1:6" x14ac:dyDescent="0.25">
      <c r="A684"/>
      <c r="B684"/>
      <c r="C684"/>
      <c r="D684"/>
      <c r="E684"/>
      <c r="F684"/>
    </row>
    <row r="685" spans="1:6" x14ac:dyDescent="0.25">
      <c r="A685"/>
      <c r="B685"/>
      <c r="C685"/>
      <c r="D685"/>
      <c r="E685"/>
      <c r="F685"/>
    </row>
    <row r="686" spans="1:6" x14ac:dyDescent="0.25">
      <c r="A686"/>
      <c r="B686"/>
      <c r="C686"/>
      <c r="D686"/>
      <c r="E686"/>
      <c r="F686"/>
    </row>
    <row r="687" spans="1:6" x14ac:dyDescent="0.25">
      <c r="A687"/>
      <c r="B687"/>
      <c r="C687"/>
      <c r="D687"/>
      <c r="E687"/>
      <c r="F687"/>
    </row>
    <row r="688" spans="1:6" x14ac:dyDescent="0.25">
      <c r="A688"/>
      <c r="B688"/>
      <c r="C688"/>
      <c r="D688"/>
      <c r="E688"/>
      <c r="F688"/>
    </row>
    <row r="689" spans="1:6" x14ac:dyDescent="0.25">
      <c r="A689"/>
      <c r="B689"/>
      <c r="C689"/>
      <c r="D689"/>
      <c r="E689"/>
      <c r="F689"/>
    </row>
    <row r="690" spans="1:6" x14ac:dyDescent="0.25">
      <c r="A690"/>
      <c r="B690"/>
      <c r="C690"/>
      <c r="D690"/>
      <c r="E690"/>
      <c r="F690"/>
    </row>
    <row r="691" spans="1:6" x14ac:dyDescent="0.25">
      <c r="A691"/>
      <c r="B691"/>
      <c r="C691"/>
      <c r="D691"/>
      <c r="E691"/>
      <c r="F691"/>
    </row>
    <row r="692" spans="1:6" x14ac:dyDescent="0.25">
      <c r="A692"/>
      <c r="B692"/>
      <c r="C692"/>
      <c r="D692"/>
      <c r="E692"/>
      <c r="F692"/>
    </row>
    <row r="693" spans="1:6" x14ac:dyDescent="0.25">
      <c r="A693"/>
      <c r="B693"/>
      <c r="C693"/>
      <c r="D693"/>
      <c r="E693"/>
      <c r="F693"/>
    </row>
    <row r="694" spans="1:6" x14ac:dyDescent="0.25">
      <c r="A694"/>
      <c r="B694"/>
      <c r="C694"/>
      <c r="D694"/>
      <c r="E694"/>
      <c r="F694"/>
    </row>
    <row r="695" spans="1:6" x14ac:dyDescent="0.25">
      <c r="A695"/>
      <c r="B695"/>
      <c r="C695"/>
      <c r="D695"/>
      <c r="E695"/>
      <c r="F695"/>
    </row>
    <row r="696" spans="1:6" x14ac:dyDescent="0.25">
      <c r="A696"/>
      <c r="B696"/>
      <c r="C696"/>
      <c r="D696"/>
      <c r="E696"/>
      <c r="F696"/>
    </row>
    <row r="697" spans="1:6" x14ac:dyDescent="0.25">
      <c r="A697"/>
      <c r="B697"/>
      <c r="C697"/>
      <c r="D697"/>
      <c r="E697"/>
      <c r="F697"/>
    </row>
    <row r="698" spans="1:6" x14ac:dyDescent="0.25">
      <c r="A698"/>
      <c r="B698"/>
      <c r="C698"/>
      <c r="D698"/>
      <c r="E698"/>
      <c r="F698"/>
    </row>
    <row r="699" spans="1:6" x14ac:dyDescent="0.25">
      <c r="A699"/>
      <c r="B699"/>
      <c r="C699"/>
      <c r="D699"/>
      <c r="E699"/>
      <c r="F699"/>
    </row>
    <row r="700" spans="1:6" x14ac:dyDescent="0.25">
      <c r="A700"/>
      <c r="B700"/>
      <c r="C700"/>
      <c r="D700"/>
      <c r="E700"/>
      <c r="F700"/>
    </row>
    <row r="701" spans="1:6" x14ac:dyDescent="0.25">
      <c r="A701"/>
      <c r="B701"/>
      <c r="C701"/>
      <c r="D701"/>
      <c r="E701"/>
      <c r="F701"/>
    </row>
    <row r="702" spans="1:6" x14ac:dyDescent="0.25">
      <c r="A702"/>
      <c r="B702"/>
      <c r="C702"/>
      <c r="D702"/>
      <c r="E702"/>
      <c r="F702"/>
    </row>
    <row r="703" spans="1:6" x14ac:dyDescent="0.25">
      <c r="A703"/>
      <c r="B703"/>
      <c r="C703"/>
      <c r="D703"/>
      <c r="E703"/>
      <c r="F703"/>
    </row>
    <row r="704" spans="1:6" x14ac:dyDescent="0.25">
      <c r="A704"/>
      <c r="B704"/>
      <c r="C704"/>
      <c r="D704"/>
      <c r="E704"/>
      <c r="F704"/>
    </row>
    <row r="705" spans="1:6" x14ac:dyDescent="0.25">
      <c r="A705"/>
      <c r="B705"/>
      <c r="C705"/>
      <c r="D705"/>
      <c r="E705"/>
      <c r="F705"/>
    </row>
    <row r="706" spans="1:6" x14ac:dyDescent="0.25">
      <c r="A706"/>
      <c r="B706"/>
      <c r="C706"/>
      <c r="D706"/>
      <c r="E706"/>
      <c r="F706"/>
    </row>
    <row r="707" spans="1:6" x14ac:dyDescent="0.25">
      <c r="A707"/>
      <c r="B707"/>
      <c r="C707"/>
      <c r="D707"/>
      <c r="E707"/>
      <c r="F707"/>
    </row>
    <row r="708" spans="1:6" x14ac:dyDescent="0.25">
      <c r="A708"/>
      <c r="B708"/>
      <c r="C708"/>
      <c r="D708"/>
      <c r="E708"/>
      <c r="F708"/>
    </row>
    <row r="709" spans="1:6" x14ac:dyDescent="0.25">
      <c r="A709"/>
      <c r="B709"/>
      <c r="C709"/>
      <c r="D709"/>
      <c r="E709"/>
      <c r="F709"/>
    </row>
    <row r="710" spans="1:6" x14ac:dyDescent="0.25">
      <c r="A710"/>
      <c r="B710"/>
      <c r="C710"/>
      <c r="D710"/>
      <c r="E710"/>
      <c r="F710"/>
    </row>
    <row r="711" spans="1:6" x14ac:dyDescent="0.25">
      <c r="A711"/>
      <c r="B711"/>
      <c r="C711"/>
      <c r="D711"/>
      <c r="E711"/>
      <c r="F711"/>
    </row>
    <row r="712" spans="1:6" x14ac:dyDescent="0.25">
      <c r="A712"/>
      <c r="B712"/>
      <c r="C712"/>
      <c r="D712"/>
      <c r="E712"/>
      <c r="F712"/>
    </row>
    <row r="713" spans="1:6" x14ac:dyDescent="0.25">
      <c r="A713"/>
      <c r="B713"/>
      <c r="C713"/>
      <c r="D713"/>
      <c r="E713"/>
      <c r="F713"/>
    </row>
    <row r="714" spans="1:6" x14ac:dyDescent="0.25">
      <c r="A714"/>
      <c r="B714"/>
      <c r="C714"/>
      <c r="D714"/>
      <c r="E714"/>
      <c r="F714"/>
    </row>
    <row r="715" spans="1:6" x14ac:dyDescent="0.25">
      <c r="A715"/>
      <c r="B715"/>
      <c r="C715"/>
      <c r="D715"/>
      <c r="E715"/>
      <c r="F715"/>
    </row>
    <row r="716" spans="1:6" x14ac:dyDescent="0.25">
      <c r="A716"/>
      <c r="B716"/>
      <c r="C716"/>
      <c r="D716"/>
      <c r="E716"/>
      <c r="F716"/>
    </row>
    <row r="717" spans="1:6" x14ac:dyDescent="0.25">
      <c r="A717"/>
      <c r="B717"/>
      <c r="C717"/>
      <c r="D717"/>
      <c r="E717"/>
      <c r="F717"/>
    </row>
    <row r="718" spans="1:6" x14ac:dyDescent="0.25">
      <c r="A718"/>
      <c r="B718"/>
      <c r="C718"/>
      <c r="D718"/>
      <c r="E718"/>
      <c r="F718"/>
    </row>
    <row r="719" spans="1:6" x14ac:dyDescent="0.25">
      <c r="A719"/>
      <c r="B719"/>
      <c r="C719"/>
      <c r="D719"/>
      <c r="E719"/>
      <c r="F719"/>
    </row>
    <row r="720" spans="1:6" x14ac:dyDescent="0.25">
      <c r="A720"/>
      <c r="B720"/>
      <c r="C720"/>
      <c r="D720"/>
      <c r="E720"/>
      <c r="F720"/>
    </row>
    <row r="721" spans="1:6" x14ac:dyDescent="0.25">
      <c r="A721"/>
      <c r="B721"/>
      <c r="C721"/>
      <c r="D721"/>
      <c r="E721"/>
      <c r="F721"/>
    </row>
    <row r="722" spans="1:6" x14ac:dyDescent="0.25">
      <c r="A722"/>
      <c r="B722"/>
      <c r="C722"/>
      <c r="D722"/>
      <c r="E722"/>
      <c r="F722"/>
    </row>
    <row r="723" spans="1:6" x14ac:dyDescent="0.25">
      <c r="A723"/>
      <c r="B723"/>
      <c r="C723"/>
      <c r="D723"/>
      <c r="E723"/>
      <c r="F723"/>
    </row>
    <row r="724" spans="1:6" x14ac:dyDescent="0.25">
      <c r="A724"/>
      <c r="B724"/>
      <c r="C724"/>
      <c r="D724"/>
      <c r="E724"/>
      <c r="F724"/>
    </row>
    <row r="725" spans="1:6" x14ac:dyDescent="0.25">
      <c r="A725"/>
      <c r="B725"/>
      <c r="C725"/>
      <c r="D725"/>
      <c r="E725"/>
      <c r="F725"/>
    </row>
    <row r="726" spans="1:6" x14ac:dyDescent="0.25">
      <c r="A726"/>
      <c r="B726"/>
      <c r="C726"/>
      <c r="D726"/>
      <c r="E726"/>
      <c r="F726"/>
    </row>
    <row r="727" spans="1:6" x14ac:dyDescent="0.25">
      <c r="A727"/>
      <c r="B727"/>
      <c r="C727"/>
      <c r="D727"/>
      <c r="E727"/>
      <c r="F727"/>
    </row>
    <row r="728" spans="1:6" x14ac:dyDescent="0.25">
      <c r="A728"/>
      <c r="B728"/>
      <c r="C728"/>
      <c r="D728"/>
      <c r="E728"/>
      <c r="F728"/>
    </row>
    <row r="729" spans="1:6" x14ac:dyDescent="0.25">
      <c r="A729"/>
      <c r="B729"/>
      <c r="C729"/>
      <c r="D729"/>
      <c r="E729"/>
      <c r="F729"/>
    </row>
    <row r="730" spans="1:6" x14ac:dyDescent="0.25">
      <c r="A730"/>
      <c r="B730"/>
      <c r="C730"/>
      <c r="D730"/>
      <c r="E730"/>
      <c r="F730"/>
    </row>
    <row r="731" spans="1:6" x14ac:dyDescent="0.25">
      <c r="A731"/>
      <c r="B731"/>
      <c r="C731"/>
      <c r="D731"/>
      <c r="E731"/>
      <c r="F731"/>
    </row>
    <row r="732" spans="1:6" x14ac:dyDescent="0.25">
      <c r="A732"/>
      <c r="B732"/>
      <c r="C732"/>
      <c r="D732"/>
      <c r="E732"/>
      <c r="F732"/>
    </row>
    <row r="733" spans="1:6" x14ac:dyDescent="0.25">
      <c r="A733"/>
      <c r="B733"/>
      <c r="C733"/>
      <c r="D733"/>
      <c r="E733"/>
      <c r="F733"/>
    </row>
    <row r="734" spans="1:6" x14ac:dyDescent="0.25">
      <c r="A734"/>
      <c r="B734"/>
      <c r="C734"/>
      <c r="D734"/>
      <c r="E734"/>
      <c r="F734"/>
    </row>
    <row r="735" spans="1:6" x14ac:dyDescent="0.25">
      <c r="A735"/>
      <c r="B735"/>
      <c r="C735"/>
      <c r="D735"/>
      <c r="E735"/>
      <c r="F735"/>
    </row>
    <row r="736" spans="1:6" x14ac:dyDescent="0.25">
      <c r="A736"/>
      <c r="B736"/>
      <c r="C736"/>
      <c r="D736"/>
      <c r="E736"/>
      <c r="F736"/>
    </row>
    <row r="737" spans="1:6" x14ac:dyDescent="0.25">
      <c r="A737"/>
      <c r="B737"/>
      <c r="C737"/>
      <c r="D737"/>
      <c r="E737"/>
      <c r="F737"/>
    </row>
    <row r="738" spans="1:6" x14ac:dyDescent="0.25">
      <c r="A738"/>
      <c r="B738"/>
      <c r="C738"/>
      <c r="D738"/>
      <c r="E738"/>
      <c r="F738"/>
    </row>
    <row r="739" spans="1:6" x14ac:dyDescent="0.25">
      <c r="A739"/>
      <c r="B739"/>
      <c r="C739"/>
      <c r="D739"/>
      <c r="E739"/>
      <c r="F739"/>
    </row>
    <row r="740" spans="1:6" x14ac:dyDescent="0.25">
      <c r="A740"/>
      <c r="B740"/>
      <c r="C740"/>
      <c r="D740"/>
      <c r="E740"/>
      <c r="F740"/>
    </row>
    <row r="741" spans="1:6" x14ac:dyDescent="0.25">
      <c r="A741"/>
      <c r="B741"/>
      <c r="C741"/>
      <c r="D741"/>
      <c r="E741"/>
      <c r="F741"/>
    </row>
    <row r="742" spans="1:6" x14ac:dyDescent="0.25">
      <c r="A742"/>
      <c r="B742"/>
      <c r="C742"/>
      <c r="D742"/>
      <c r="E742"/>
      <c r="F742"/>
    </row>
    <row r="743" spans="1:6" x14ac:dyDescent="0.25">
      <c r="A743"/>
      <c r="B743"/>
      <c r="C743"/>
      <c r="D743"/>
      <c r="E743"/>
      <c r="F743"/>
    </row>
    <row r="744" spans="1:6" x14ac:dyDescent="0.25">
      <c r="A744"/>
      <c r="B744"/>
      <c r="C744"/>
      <c r="D744"/>
      <c r="E744"/>
      <c r="F744"/>
    </row>
    <row r="745" spans="1:6" x14ac:dyDescent="0.25">
      <c r="A745"/>
      <c r="B745"/>
      <c r="C745"/>
      <c r="D745"/>
      <c r="E745"/>
      <c r="F745"/>
    </row>
    <row r="746" spans="1:6" x14ac:dyDescent="0.25">
      <c r="A746"/>
      <c r="B746"/>
      <c r="C746"/>
      <c r="D746"/>
      <c r="E746"/>
      <c r="F746"/>
    </row>
    <row r="747" spans="1:6" x14ac:dyDescent="0.25">
      <c r="A747"/>
      <c r="B747"/>
      <c r="C747"/>
      <c r="D747"/>
      <c r="E747"/>
      <c r="F747"/>
    </row>
    <row r="748" spans="1:6" x14ac:dyDescent="0.25">
      <c r="A748"/>
      <c r="B748"/>
      <c r="C748"/>
      <c r="D748"/>
      <c r="E748"/>
      <c r="F748"/>
    </row>
    <row r="749" spans="1:6" x14ac:dyDescent="0.25">
      <c r="A749"/>
      <c r="B749"/>
      <c r="C749"/>
      <c r="D749"/>
      <c r="E749"/>
      <c r="F749"/>
    </row>
    <row r="750" spans="1:6" x14ac:dyDescent="0.25">
      <c r="A750"/>
      <c r="B750"/>
      <c r="C750"/>
      <c r="D750"/>
      <c r="E750"/>
      <c r="F750"/>
    </row>
    <row r="751" spans="1:6" x14ac:dyDescent="0.25">
      <c r="A751"/>
      <c r="B751"/>
      <c r="C751"/>
      <c r="D751"/>
      <c r="E751"/>
      <c r="F751"/>
    </row>
    <row r="752" spans="1:6" x14ac:dyDescent="0.25">
      <c r="A752"/>
      <c r="B752"/>
      <c r="C752"/>
      <c r="D752"/>
      <c r="E752"/>
      <c r="F752"/>
    </row>
    <row r="753" spans="1:6" x14ac:dyDescent="0.25">
      <c r="A753"/>
      <c r="B753"/>
      <c r="C753"/>
      <c r="D753"/>
      <c r="E753"/>
      <c r="F753"/>
    </row>
    <row r="754" spans="1:6" x14ac:dyDescent="0.25">
      <c r="A754"/>
      <c r="B754"/>
      <c r="C754"/>
      <c r="D754"/>
      <c r="E754"/>
      <c r="F754"/>
    </row>
    <row r="755" spans="1:6" x14ac:dyDescent="0.25">
      <c r="A755"/>
      <c r="B755"/>
      <c r="C755"/>
      <c r="D755"/>
      <c r="E755"/>
      <c r="F755"/>
    </row>
    <row r="756" spans="1:6" x14ac:dyDescent="0.25">
      <c r="A756"/>
      <c r="B756"/>
      <c r="C756"/>
      <c r="D756"/>
      <c r="E756"/>
      <c r="F756"/>
    </row>
    <row r="757" spans="1:6" x14ac:dyDescent="0.25">
      <c r="A757"/>
      <c r="B757"/>
      <c r="C757"/>
      <c r="D757"/>
      <c r="E757"/>
      <c r="F757"/>
    </row>
    <row r="758" spans="1:6" x14ac:dyDescent="0.25">
      <c r="A758"/>
      <c r="B758"/>
      <c r="C758"/>
      <c r="D758"/>
      <c r="E758"/>
      <c r="F758"/>
    </row>
    <row r="759" spans="1:6" x14ac:dyDescent="0.25">
      <c r="A759"/>
      <c r="B759"/>
      <c r="C759"/>
      <c r="D759"/>
      <c r="E759"/>
      <c r="F759"/>
    </row>
    <row r="760" spans="1:6" x14ac:dyDescent="0.25">
      <c r="A760"/>
      <c r="B760"/>
      <c r="C760"/>
      <c r="D760"/>
      <c r="E760"/>
      <c r="F760"/>
    </row>
    <row r="761" spans="1:6" x14ac:dyDescent="0.25">
      <c r="A761"/>
      <c r="B761"/>
      <c r="C761"/>
      <c r="D761"/>
      <c r="E761"/>
      <c r="F761"/>
    </row>
    <row r="762" spans="1:6" x14ac:dyDescent="0.25">
      <c r="A762"/>
      <c r="B762"/>
      <c r="C762"/>
      <c r="D762"/>
      <c r="E762"/>
      <c r="F762"/>
    </row>
    <row r="763" spans="1:6" x14ac:dyDescent="0.25">
      <c r="A763"/>
      <c r="B763"/>
      <c r="C763"/>
      <c r="D763"/>
      <c r="E763"/>
      <c r="F763"/>
    </row>
    <row r="764" spans="1:6" x14ac:dyDescent="0.25">
      <c r="A764"/>
      <c r="B764"/>
      <c r="C764"/>
      <c r="D764"/>
      <c r="E764"/>
      <c r="F764"/>
    </row>
    <row r="765" spans="1:6" x14ac:dyDescent="0.25">
      <c r="A765"/>
      <c r="B765"/>
      <c r="C765"/>
      <c r="D765"/>
      <c r="E765"/>
      <c r="F765"/>
    </row>
    <row r="766" spans="1:6" x14ac:dyDescent="0.25">
      <c r="A766"/>
      <c r="B766"/>
      <c r="C766"/>
      <c r="D766"/>
      <c r="E766"/>
      <c r="F766"/>
    </row>
    <row r="767" spans="1:6" x14ac:dyDescent="0.25">
      <c r="A767"/>
      <c r="B767"/>
      <c r="C767"/>
      <c r="D767"/>
      <c r="E767"/>
      <c r="F767"/>
    </row>
    <row r="768" spans="1:6" x14ac:dyDescent="0.25">
      <c r="A768"/>
      <c r="B768"/>
      <c r="C768"/>
      <c r="D768"/>
      <c r="E768"/>
      <c r="F768"/>
    </row>
    <row r="769" spans="1:6" x14ac:dyDescent="0.25">
      <c r="A769"/>
      <c r="B769"/>
      <c r="C769"/>
      <c r="D769"/>
      <c r="E769"/>
      <c r="F769"/>
    </row>
    <row r="770" spans="1:6" x14ac:dyDescent="0.25">
      <c r="A770"/>
      <c r="B770"/>
      <c r="C770"/>
      <c r="D770"/>
      <c r="E770"/>
      <c r="F770"/>
    </row>
    <row r="771" spans="1:6" x14ac:dyDescent="0.25">
      <c r="A771"/>
      <c r="B771"/>
      <c r="C771"/>
      <c r="D771"/>
      <c r="E771"/>
      <c r="F771"/>
    </row>
    <row r="772" spans="1:6" x14ac:dyDescent="0.25">
      <c r="A772"/>
      <c r="B772"/>
      <c r="C772"/>
      <c r="D772"/>
      <c r="E772"/>
      <c r="F772"/>
    </row>
    <row r="773" spans="1:6" x14ac:dyDescent="0.25">
      <c r="A773"/>
      <c r="B773"/>
      <c r="C773"/>
      <c r="D773"/>
      <c r="E773"/>
      <c r="F773"/>
    </row>
    <row r="774" spans="1:6" x14ac:dyDescent="0.25">
      <c r="A774"/>
      <c r="B774"/>
      <c r="C774"/>
      <c r="D774"/>
      <c r="E774"/>
      <c r="F774"/>
    </row>
    <row r="775" spans="1:6" x14ac:dyDescent="0.25">
      <c r="A775"/>
      <c r="B775"/>
      <c r="C775"/>
      <c r="D775"/>
      <c r="E775"/>
      <c r="F775"/>
    </row>
    <row r="776" spans="1:6" x14ac:dyDescent="0.25">
      <c r="A776"/>
      <c r="B776"/>
      <c r="C776"/>
      <c r="D776"/>
      <c r="E776"/>
      <c r="F776"/>
    </row>
    <row r="777" spans="1:6" x14ac:dyDescent="0.25">
      <c r="A777"/>
      <c r="B777"/>
      <c r="C777"/>
      <c r="D777"/>
      <c r="E777"/>
      <c r="F777"/>
    </row>
    <row r="778" spans="1:6" x14ac:dyDescent="0.25">
      <c r="A778"/>
      <c r="B778"/>
      <c r="C778"/>
      <c r="D778"/>
      <c r="E778"/>
      <c r="F778"/>
    </row>
    <row r="779" spans="1:6" x14ac:dyDescent="0.25">
      <c r="A779"/>
      <c r="B779"/>
      <c r="C779"/>
      <c r="D779"/>
      <c r="E779"/>
      <c r="F779"/>
    </row>
    <row r="780" spans="1:6" x14ac:dyDescent="0.25">
      <c r="A780"/>
      <c r="B780"/>
      <c r="C780"/>
      <c r="D780"/>
      <c r="E780"/>
      <c r="F780"/>
    </row>
    <row r="781" spans="1:6" x14ac:dyDescent="0.25">
      <c r="A781"/>
      <c r="B781"/>
      <c r="C781"/>
      <c r="D781"/>
      <c r="E781"/>
      <c r="F781"/>
    </row>
    <row r="782" spans="1:6" x14ac:dyDescent="0.25">
      <c r="A782"/>
      <c r="B782"/>
      <c r="C782"/>
      <c r="D782"/>
      <c r="E782"/>
      <c r="F782"/>
    </row>
    <row r="783" spans="1:6" x14ac:dyDescent="0.25">
      <c r="A783"/>
      <c r="B783"/>
      <c r="C783"/>
      <c r="D783"/>
      <c r="E783"/>
      <c r="F783"/>
    </row>
    <row r="784" spans="1:6" x14ac:dyDescent="0.25">
      <c r="A784"/>
      <c r="B784"/>
      <c r="C784"/>
      <c r="D784"/>
      <c r="E784"/>
      <c r="F784"/>
    </row>
    <row r="785" spans="1:6" x14ac:dyDescent="0.25">
      <c r="A785"/>
      <c r="B785"/>
      <c r="C785"/>
      <c r="D785"/>
      <c r="E785"/>
      <c r="F785"/>
    </row>
    <row r="786" spans="1:6" x14ac:dyDescent="0.25">
      <c r="A786"/>
      <c r="B786"/>
      <c r="C786"/>
      <c r="D786"/>
      <c r="E786"/>
      <c r="F786"/>
    </row>
    <row r="787" spans="1:6" x14ac:dyDescent="0.25">
      <c r="A787"/>
      <c r="B787"/>
      <c r="C787"/>
      <c r="D787"/>
      <c r="E787"/>
    </row>
    <row r="788" spans="1:6" x14ac:dyDescent="0.25">
      <c r="A788"/>
      <c r="B788"/>
      <c r="C788"/>
      <c r="D788"/>
      <c r="E788"/>
    </row>
    <row r="789" spans="1:6" x14ac:dyDescent="0.25">
      <c r="A789"/>
      <c r="B789"/>
      <c r="C789"/>
      <c r="D789"/>
      <c r="E789"/>
    </row>
    <row r="790" spans="1:6" x14ac:dyDescent="0.25">
      <c r="A790"/>
      <c r="B790"/>
      <c r="C790"/>
      <c r="D790"/>
      <c r="E790"/>
    </row>
    <row r="791" spans="1:6" x14ac:dyDescent="0.25">
      <c r="A791"/>
      <c r="B791"/>
      <c r="C791"/>
      <c r="D791"/>
      <c r="E791"/>
    </row>
    <row r="792" spans="1:6" x14ac:dyDescent="0.25">
      <c r="A792"/>
      <c r="B792"/>
      <c r="C792"/>
      <c r="D792"/>
      <c r="E792"/>
    </row>
    <row r="793" spans="1:6" x14ac:dyDescent="0.25">
      <c r="A793"/>
      <c r="B793"/>
      <c r="C793"/>
      <c r="D793"/>
      <c r="E793"/>
    </row>
    <row r="794" spans="1:6" x14ac:dyDescent="0.25">
      <c r="A794"/>
      <c r="B794"/>
      <c r="C794"/>
      <c r="D794"/>
      <c r="E794"/>
    </row>
    <row r="795" spans="1:6" x14ac:dyDescent="0.25">
      <c r="A795"/>
      <c r="B795"/>
      <c r="C795"/>
      <c r="D795"/>
      <c r="E795"/>
    </row>
    <row r="796" spans="1:6" x14ac:dyDescent="0.25">
      <c r="A796"/>
      <c r="B796"/>
      <c r="C796"/>
      <c r="D796"/>
      <c r="E796"/>
    </row>
    <row r="797" spans="1:6" x14ac:dyDescent="0.25">
      <c r="A797"/>
      <c r="B797"/>
      <c r="C797"/>
      <c r="D797"/>
      <c r="E797"/>
    </row>
    <row r="798" spans="1:6" x14ac:dyDescent="0.25">
      <c r="A798"/>
      <c r="B798"/>
      <c r="C798"/>
      <c r="D798"/>
      <c r="E798"/>
    </row>
    <row r="799" spans="1:6" x14ac:dyDescent="0.25">
      <c r="A799"/>
      <c r="B799"/>
      <c r="C799"/>
      <c r="D799"/>
      <c r="E799"/>
    </row>
    <row r="800" spans="1:6" x14ac:dyDescent="0.25">
      <c r="A800"/>
      <c r="B800"/>
      <c r="C800"/>
      <c r="D800"/>
      <c r="E800"/>
    </row>
    <row r="801" spans="1:5" x14ac:dyDescent="0.25">
      <c r="A801"/>
      <c r="B801"/>
      <c r="C801"/>
      <c r="D801"/>
      <c r="E801"/>
    </row>
    <row r="802" spans="1:5" x14ac:dyDescent="0.25">
      <c r="A802"/>
      <c r="B802"/>
      <c r="C802"/>
      <c r="D802"/>
      <c r="E802"/>
    </row>
    <row r="803" spans="1:5" x14ac:dyDescent="0.25">
      <c r="A803"/>
      <c r="B803"/>
      <c r="C803"/>
      <c r="D803"/>
      <c r="E803"/>
    </row>
    <row r="804" spans="1:5" x14ac:dyDescent="0.25">
      <c r="A804"/>
      <c r="B804"/>
      <c r="C804"/>
      <c r="D804"/>
      <c r="E804"/>
    </row>
    <row r="805" spans="1:5" x14ac:dyDescent="0.25">
      <c r="A805"/>
      <c r="B805"/>
      <c r="C805"/>
      <c r="D805"/>
      <c r="E805"/>
    </row>
    <row r="806" spans="1:5" x14ac:dyDescent="0.25">
      <c r="A806"/>
      <c r="B806"/>
      <c r="C806"/>
      <c r="D806"/>
      <c r="E806"/>
    </row>
    <row r="807" spans="1:5" x14ac:dyDescent="0.25">
      <c r="A807"/>
      <c r="B807"/>
      <c r="C807"/>
      <c r="D807"/>
      <c r="E807"/>
    </row>
    <row r="808" spans="1:5" x14ac:dyDescent="0.25">
      <c r="A808"/>
      <c r="B808"/>
      <c r="C808"/>
      <c r="D808"/>
      <c r="E808"/>
    </row>
    <row r="809" spans="1:5" x14ac:dyDescent="0.25">
      <c r="A809"/>
      <c r="B809"/>
      <c r="C809"/>
      <c r="D809"/>
      <c r="E809"/>
    </row>
    <row r="810" spans="1:5" x14ac:dyDescent="0.25">
      <c r="A810"/>
      <c r="B810"/>
      <c r="C810"/>
      <c r="D810"/>
      <c r="E810"/>
    </row>
    <row r="811" spans="1:5" x14ac:dyDescent="0.25">
      <c r="A811"/>
      <c r="B811"/>
      <c r="C811"/>
      <c r="D811"/>
      <c r="E811"/>
    </row>
    <row r="812" spans="1:5" x14ac:dyDescent="0.25">
      <c r="A812"/>
      <c r="B812"/>
      <c r="C812"/>
      <c r="D812"/>
      <c r="E812"/>
    </row>
    <row r="813" spans="1:5" x14ac:dyDescent="0.25">
      <c r="A813"/>
      <c r="B813"/>
      <c r="C813"/>
      <c r="D813"/>
      <c r="E813"/>
    </row>
    <row r="814" spans="1:5" x14ac:dyDescent="0.25">
      <c r="A814"/>
      <c r="B814"/>
      <c r="C814"/>
      <c r="D814"/>
      <c r="E814"/>
    </row>
    <row r="815" spans="1:5" x14ac:dyDescent="0.25">
      <c r="A815"/>
      <c r="B815"/>
      <c r="C815"/>
      <c r="D815"/>
      <c r="E815"/>
    </row>
    <row r="816" spans="1:5" x14ac:dyDescent="0.25">
      <c r="A816"/>
      <c r="B816"/>
      <c r="C816"/>
      <c r="D816"/>
      <c r="E816"/>
    </row>
    <row r="817" spans="1:5" x14ac:dyDescent="0.25">
      <c r="A817"/>
      <c r="B817"/>
      <c r="C817"/>
      <c r="D817"/>
      <c r="E817"/>
    </row>
    <row r="818" spans="1:5" x14ac:dyDescent="0.25">
      <c r="A818"/>
      <c r="B818"/>
      <c r="C818"/>
      <c r="D818"/>
      <c r="E818"/>
    </row>
    <row r="819" spans="1:5" x14ac:dyDescent="0.25">
      <c r="A819"/>
      <c r="B819"/>
      <c r="C819"/>
      <c r="D819"/>
      <c r="E819"/>
    </row>
    <row r="820" spans="1:5" x14ac:dyDescent="0.25">
      <c r="A820"/>
      <c r="B820"/>
      <c r="C820"/>
      <c r="D820"/>
      <c r="E820"/>
    </row>
    <row r="821" spans="1:5" x14ac:dyDescent="0.25">
      <c r="A821"/>
      <c r="B821"/>
      <c r="C821"/>
      <c r="D821"/>
      <c r="E821"/>
    </row>
    <row r="822" spans="1:5" x14ac:dyDescent="0.25">
      <c r="A822"/>
      <c r="B822"/>
      <c r="C822"/>
      <c r="D822"/>
      <c r="E822"/>
    </row>
    <row r="823" spans="1:5" x14ac:dyDescent="0.25">
      <c r="A823"/>
      <c r="B823"/>
      <c r="C823"/>
      <c r="D823"/>
      <c r="E823"/>
    </row>
    <row r="824" spans="1:5" x14ac:dyDescent="0.25">
      <c r="A824"/>
      <c r="B824"/>
      <c r="C824"/>
      <c r="D824"/>
      <c r="E824"/>
    </row>
    <row r="825" spans="1:5" x14ac:dyDescent="0.25">
      <c r="A825"/>
      <c r="B825"/>
      <c r="C825"/>
      <c r="D825"/>
      <c r="E825"/>
    </row>
    <row r="826" spans="1:5" x14ac:dyDescent="0.25">
      <c r="A826"/>
      <c r="B826"/>
      <c r="C826"/>
      <c r="D826"/>
      <c r="E826"/>
    </row>
    <row r="827" spans="1:5" x14ac:dyDescent="0.25">
      <c r="A827"/>
      <c r="B827"/>
      <c r="C827"/>
      <c r="D827"/>
      <c r="E827"/>
    </row>
    <row r="828" spans="1:5" x14ac:dyDescent="0.25">
      <c r="A828"/>
      <c r="B828"/>
      <c r="C828"/>
      <c r="D828"/>
      <c r="E828"/>
    </row>
    <row r="829" spans="1:5" x14ac:dyDescent="0.25">
      <c r="A829"/>
      <c r="B829"/>
      <c r="C829"/>
      <c r="D829"/>
      <c r="E829"/>
    </row>
    <row r="830" spans="1:5" x14ac:dyDescent="0.25">
      <c r="A830"/>
      <c r="B830"/>
      <c r="C830"/>
      <c r="D830"/>
      <c r="E830"/>
    </row>
    <row r="831" spans="1:5" x14ac:dyDescent="0.25">
      <c r="A831"/>
      <c r="B831"/>
      <c r="C831"/>
      <c r="D831"/>
      <c r="E831"/>
    </row>
    <row r="832" spans="1:5" x14ac:dyDescent="0.25">
      <c r="A832"/>
      <c r="B832"/>
      <c r="C832"/>
      <c r="D832"/>
      <c r="E832"/>
    </row>
    <row r="833" spans="1:5" x14ac:dyDescent="0.25">
      <c r="A833"/>
      <c r="B833"/>
      <c r="C833"/>
      <c r="D833"/>
      <c r="E833"/>
    </row>
    <row r="834" spans="1:5" x14ac:dyDescent="0.25">
      <c r="A834"/>
      <c r="B834"/>
      <c r="C834"/>
      <c r="D834"/>
      <c r="E834"/>
    </row>
    <row r="835" spans="1:5" x14ac:dyDescent="0.25">
      <c r="A835"/>
      <c r="B835"/>
      <c r="C835"/>
      <c r="D835"/>
      <c r="E835"/>
    </row>
    <row r="836" spans="1:5" x14ac:dyDescent="0.25">
      <c r="A836"/>
      <c r="B836"/>
      <c r="C836"/>
      <c r="D836"/>
      <c r="E836"/>
    </row>
    <row r="837" spans="1:5" x14ac:dyDescent="0.25">
      <c r="A837"/>
      <c r="B837"/>
      <c r="C837"/>
      <c r="D837"/>
      <c r="E837"/>
    </row>
    <row r="838" spans="1:5" x14ac:dyDescent="0.25">
      <c r="A838"/>
      <c r="B838"/>
      <c r="C838"/>
      <c r="D838"/>
      <c r="E838"/>
    </row>
    <row r="839" spans="1:5" x14ac:dyDescent="0.25">
      <c r="A839"/>
      <c r="B839"/>
      <c r="C839"/>
      <c r="D839"/>
      <c r="E839"/>
    </row>
    <row r="840" spans="1:5" x14ac:dyDescent="0.25">
      <c r="A840"/>
      <c r="B840"/>
      <c r="C840"/>
      <c r="D840"/>
      <c r="E840"/>
    </row>
    <row r="841" spans="1:5" x14ac:dyDescent="0.25">
      <c r="A841"/>
      <c r="B841"/>
      <c r="C841"/>
      <c r="D841"/>
      <c r="E841"/>
    </row>
    <row r="842" spans="1:5" x14ac:dyDescent="0.25">
      <c r="A842"/>
      <c r="B842"/>
      <c r="C842"/>
      <c r="D842"/>
      <c r="E842"/>
    </row>
    <row r="843" spans="1:5" x14ac:dyDescent="0.25">
      <c r="A843"/>
      <c r="B843"/>
      <c r="C843"/>
      <c r="D843"/>
      <c r="E843"/>
    </row>
    <row r="844" spans="1:5" x14ac:dyDescent="0.25">
      <c r="A844"/>
      <c r="B844"/>
      <c r="C844"/>
      <c r="D844"/>
      <c r="E844"/>
    </row>
    <row r="845" spans="1:5" x14ac:dyDescent="0.25">
      <c r="A845"/>
      <c r="B845"/>
      <c r="C845"/>
      <c r="D845"/>
      <c r="E845"/>
    </row>
    <row r="846" spans="1:5" x14ac:dyDescent="0.25">
      <c r="A846"/>
      <c r="B846"/>
      <c r="C846"/>
      <c r="D846"/>
      <c r="E846"/>
    </row>
    <row r="847" spans="1:5" x14ac:dyDescent="0.25">
      <c r="A847"/>
      <c r="B847"/>
      <c r="C847"/>
      <c r="D847"/>
      <c r="E847"/>
    </row>
    <row r="848" spans="1:5" x14ac:dyDescent="0.25">
      <c r="A848"/>
      <c r="B848"/>
      <c r="C848"/>
      <c r="D848"/>
      <c r="E848"/>
    </row>
    <row r="849" spans="1:5" x14ac:dyDescent="0.25">
      <c r="A849"/>
      <c r="B849"/>
      <c r="C849"/>
      <c r="D849"/>
      <c r="E849"/>
    </row>
    <row r="850" spans="1:5" x14ac:dyDescent="0.25">
      <c r="A850"/>
      <c r="B850"/>
      <c r="C850"/>
      <c r="D850"/>
      <c r="E850"/>
    </row>
    <row r="851" spans="1:5" x14ac:dyDescent="0.25">
      <c r="A851"/>
      <c r="B851"/>
      <c r="C851"/>
      <c r="D851"/>
      <c r="E851"/>
    </row>
    <row r="852" spans="1:5" x14ac:dyDescent="0.25">
      <c r="A852"/>
      <c r="B852"/>
      <c r="C852"/>
      <c r="D852"/>
      <c r="E852"/>
    </row>
    <row r="853" spans="1:5" x14ac:dyDescent="0.25">
      <c r="A853"/>
      <c r="B853"/>
      <c r="C853"/>
      <c r="D853"/>
      <c r="E853"/>
    </row>
    <row r="854" spans="1:5" x14ac:dyDescent="0.25">
      <c r="A854"/>
      <c r="B854"/>
      <c r="C854"/>
      <c r="D854"/>
      <c r="E854"/>
    </row>
    <row r="855" spans="1:5" x14ac:dyDescent="0.25">
      <c r="A855"/>
      <c r="B855"/>
      <c r="C855"/>
      <c r="D855"/>
      <c r="E855"/>
    </row>
    <row r="856" spans="1:5" x14ac:dyDescent="0.25">
      <c r="A856"/>
      <c r="B856"/>
      <c r="C856"/>
      <c r="D856"/>
      <c r="E856"/>
    </row>
    <row r="857" spans="1:5" x14ac:dyDescent="0.25">
      <c r="A857"/>
      <c r="B857"/>
      <c r="C857"/>
      <c r="D857"/>
      <c r="E857"/>
    </row>
    <row r="858" spans="1:5" x14ac:dyDescent="0.25">
      <c r="A858"/>
      <c r="B858"/>
      <c r="C858"/>
      <c r="D858"/>
      <c r="E858"/>
    </row>
    <row r="859" spans="1:5" x14ac:dyDescent="0.25">
      <c r="A859"/>
      <c r="B859"/>
      <c r="C859"/>
      <c r="D859"/>
      <c r="E859"/>
    </row>
    <row r="860" spans="1:5" x14ac:dyDescent="0.25">
      <c r="A860"/>
      <c r="B860"/>
      <c r="C860"/>
      <c r="D860"/>
      <c r="E860"/>
    </row>
    <row r="861" spans="1:5" x14ac:dyDescent="0.25">
      <c r="A861"/>
      <c r="B861"/>
      <c r="C861"/>
      <c r="D861"/>
      <c r="E861"/>
    </row>
    <row r="862" spans="1:5" x14ac:dyDescent="0.25">
      <c r="A862"/>
      <c r="B862"/>
      <c r="C862"/>
      <c r="D862"/>
      <c r="E862"/>
    </row>
    <row r="863" spans="1:5" x14ac:dyDescent="0.25">
      <c r="A863"/>
      <c r="B863"/>
      <c r="C863"/>
      <c r="D863"/>
      <c r="E863"/>
    </row>
    <row r="864" spans="1:5" x14ac:dyDescent="0.25">
      <c r="A864"/>
      <c r="B864"/>
      <c r="C864"/>
      <c r="D864"/>
      <c r="E864"/>
    </row>
    <row r="865" spans="1:5" x14ac:dyDescent="0.25">
      <c r="A865"/>
      <c r="B865"/>
      <c r="C865"/>
      <c r="D865"/>
      <c r="E865"/>
    </row>
    <row r="866" spans="1:5" x14ac:dyDescent="0.25">
      <c r="A866"/>
      <c r="B866"/>
      <c r="C866"/>
      <c r="D866"/>
      <c r="E866"/>
    </row>
    <row r="867" spans="1:5" x14ac:dyDescent="0.25">
      <c r="A867"/>
      <c r="B867"/>
      <c r="C867"/>
      <c r="D867"/>
      <c r="E867"/>
    </row>
    <row r="868" spans="1:5" x14ac:dyDescent="0.25">
      <c r="A868"/>
      <c r="B868"/>
      <c r="C868"/>
      <c r="D868"/>
      <c r="E868"/>
    </row>
    <row r="869" spans="1:5" x14ac:dyDescent="0.25">
      <c r="A869"/>
      <c r="B869"/>
      <c r="C869"/>
      <c r="D869"/>
      <c r="E869"/>
    </row>
    <row r="870" spans="1:5" x14ac:dyDescent="0.25">
      <c r="A870"/>
      <c r="B870"/>
      <c r="C870"/>
      <c r="D870"/>
      <c r="E870"/>
    </row>
    <row r="871" spans="1:5" x14ac:dyDescent="0.25">
      <c r="A871"/>
      <c r="B871"/>
      <c r="C871"/>
      <c r="D871"/>
    </row>
  </sheetData>
  <mergeCells count="5">
    <mergeCell ref="B2:E2"/>
    <mergeCell ref="B3:E3"/>
    <mergeCell ref="B4:E4"/>
    <mergeCell ref="B5:E5"/>
    <mergeCell ref="A191:B19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E5ABA-CD3D-4B5B-9079-CA8EA1B5967F}">
  <sheetPr>
    <tabColor rgb="FFFF0000"/>
  </sheetPr>
  <dimension ref="A1:J220"/>
  <sheetViews>
    <sheetView showGridLines="0" view="pageBreakPreview" zoomScaleNormal="100" zoomScaleSheetLayoutView="100" workbookViewId="0">
      <selection activeCell="F11" sqref="F11"/>
    </sheetView>
  </sheetViews>
  <sheetFormatPr defaultColWidth="9.140625" defaultRowHeight="15.75" x14ac:dyDescent="0.25"/>
  <cols>
    <col min="1" max="1" width="16.5703125" style="3" bestFit="1" customWidth="1"/>
    <col min="2" max="2" width="32.42578125" style="3" customWidth="1"/>
    <col min="3" max="3" width="14" style="9" customWidth="1"/>
    <col min="4" max="4" width="17.140625" style="3" customWidth="1"/>
    <col min="5" max="5" width="20.140625" style="3" customWidth="1"/>
    <col min="6" max="6" width="14.7109375" style="2" customWidth="1"/>
    <col min="7" max="7" width="15.5703125" style="2" customWidth="1"/>
    <col min="8" max="8" width="16.5703125" style="2" customWidth="1"/>
    <col min="9" max="9" width="19.85546875" style="2" customWidth="1"/>
    <col min="10" max="10" width="21.140625" style="2" customWidth="1"/>
    <col min="11" max="16384" width="9.140625" style="2"/>
  </cols>
  <sheetData>
    <row r="1" spans="1:10" ht="15.75" customHeight="1" x14ac:dyDescent="0.25">
      <c r="A1" s="321"/>
      <c r="B1" s="321"/>
      <c r="C1" s="97"/>
      <c r="D1" s="322" t="s">
        <v>416</v>
      </c>
      <c r="E1" s="322"/>
    </row>
    <row r="2" spans="1:10" ht="15.75" customHeight="1" x14ac:dyDescent="0.25">
      <c r="A2" s="314"/>
      <c r="B2" s="314"/>
      <c r="C2" s="109"/>
      <c r="D2" s="325" t="s">
        <v>411</v>
      </c>
      <c r="E2" s="325"/>
    </row>
    <row r="3" spans="1:10" ht="15.75" customHeight="1" x14ac:dyDescent="0.25">
      <c r="A3" s="314"/>
      <c r="B3" s="314"/>
      <c r="C3" s="109"/>
      <c r="D3" s="325" t="s">
        <v>412</v>
      </c>
      <c r="E3" s="325"/>
    </row>
    <row r="4" spans="1:10" ht="15.75" customHeight="1" x14ac:dyDescent="0.25">
      <c r="A4" s="314"/>
      <c r="B4" s="314"/>
      <c r="C4" s="109"/>
      <c r="D4" s="325" t="s">
        <v>413</v>
      </c>
      <c r="E4" s="325"/>
    </row>
    <row r="5" spans="1:10" ht="15.75" customHeight="1" x14ac:dyDescent="0.25">
      <c r="A5" s="314"/>
      <c r="B5" s="314"/>
      <c r="C5" s="109"/>
      <c r="D5" s="326" t="s">
        <v>414</v>
      </c>
      <c r="E5" s="326"/>
    </row>
    <row r="6" spans="1:10" ht="16.5" x14ac:dyDescent="0.25">
      <c r="A6" s="314"/>
      <c r="B6" s="314"/>
      <c r="C6" s="109"/>
      <c r="D6" s="109"/>
      <c r="E6" s="110"/>
    </row>
    <row r="7" spans="1:10" ht="15.75" customHeight="1" x14ac:dyDescent="0.25">
      <c r="A7" s="314"/>
      <c r="B7" s="314"/>
      <c r="C7" s="109"/>
      <c r="D7" s="325" t="s">
        <v>415</v>
      </c>
      <c r="E7" s="325"/>
    </row>
    <row r="8" spans="1:10" x14ac:dyDescent="0.25">
      <c r="A8" s="314"/>
      <c r="B8" s="314"/>
      <c r="C8" s="109"/>
      <c r="D8" s="109" t="s">
        <v>5607</v>
      </c>
      <c r="E8" s="109"/>
    </row>
    <row r="9" spans="1:10" x14ac:dyDescent="0.25">
      <c r="A9" s="324" t="s">
        <v>410</v>
      </c>
      <c r="B9" s="324"/>
      <c r="C9" s="324"/>
      <c r="D9" s="324"/>
      <c r="E9" s="324"/>
    </row>
    <row r="10" spans="1:10" ht="33.75" customHeight="1" x14ac:dyDescent="0.25">
      <c r="A10" s="323" t="s">
        <v>5606</v>
      </c>
      <c r="B10" s="323"/>
      <c r="C10" s="323"/>
      <c r="D10" s="323"/>
      <c r="E10" s="323"/>
    </row>
    <row r="11" spans="1:10" x14ac:dyDescent="0.25">
      <c r="A11" s="320"/>
      <c r="B11" s="320"/>
      <c r="C11" s="320"/>
      <c r="D11" s="320"/>
      <c r="E11" s="320"/>
    </row>
    <row r="12" spans="1:10" ht="16.5" thickBot="1" x14ac:dyDescent="0.3">
      <c r="A12" s="1"/>
      <c r="B12" s="1"/>
      <c r="C12" s="84"/>
      <c r="E12" s="118"/>
      <c r="I12" s="181"/>
    </row>
    <row r="13" spans="1:10" s="3" customFormat="1" ht="62.25" customHeight="1" x14ac:dyDescent="0.25">
      <c r="A13" s="98" t="s">
        <v>1</v>
      </c>
      <c r="B13" s="98" t="s">
        <v>2</v>
      </c>
      <c r="C13" s="99" t="s">
        <v>3</v>
      </c>
      <c r="D13" s="98" t="s">
        <v>4</v>
      </c>
      <c r="E13" s="98" t="s">
        <v>5</v>
      </c>
      <c r="F13" s="117" t="s">
        <v>3</v>
      </c>
      <c r="G13" s="117" t="s">
        <v>4</v>
      </c>
      <c r="H13" s="178" t="s">
        <v>5</v>
      </c>
      <c r="I13" s="316" t="s">
        <v>446</v>
      </c>
      <c r="J13" s="318" t="s">
        <v>446</v>
      </c>
    </row>
    <row r="14" spans="1:10" s="3" customFormat="1" ht="16.5" thickBot="1" x14ac:dyDescent="0.3">
      <c r="A14" s="100" t="s">
        <v>6</v>
      </c>
      <c r="B14" s="100" t="s">
        <v>7</v>
      </c>
      <c r="C14" s="100" t="s">
        <v>444</v>
      </c>
      <c r="D14" s="100">
        <v>4</v>
      </c>
      <c r="E14" s="100" t="s">
        <v>445</v>
      </c>
      <c r="F14" s="105" t="s">
        <v>403</v>
      </c>
      <c r="G14" s="105"/>
      <c r="H14" s="179" t="s">
        <v>403</v>
      </c>
      <c r="I14" s="317"/>
      <c r="J14" s="319"/>
    </row>
    <row r="15" spans="1:10" x14ac:dyDescent="0.25">
      <c r="A15" s="40" t="s">
        <v>8</v>
      </c>
      <c r="B15" s="40" t="s">
        <v>9</v>
      </c>
      <c r="C15" s="63">
        <f>'00111'!C9+'00192'!C9+'00200'!C9+'00226'!C9+'00282'!C9+'00328'!C9+'00368'!C9+'00446'!C9+'00498'!C9+'00551'!C9+'00585'!C9+'00982'!C9+'00986'!C9+'00989'!C9+'01019'!C9+'01083'!C9+'01084'!C9+'01144'!C9+'01154'!C9+'01171'!C9</f>
        <v>30</v>
      </c>
      <c r="D15" s="101">
        <f>'00111'!D9+'00192'!D9+'00200'!D9+'00226'!D9+'00282'!D9+'00328'!D9+'00368'!D9+'00446'!D9+'00498'!D9+'00551'!D9+'00585'!D9+'00982'!D9+'00986'!D9+'00989'!D9+'01019'!D9+'01083'!D9+'01084'!D9+'01144'!D9+'01154'!D9+'01171'!D9</f>
        <v>0</v>
      </c>
      <c r="E15" s="32">
        <f>'00111'!E9+'00192'!E9+'00200'!E9+'00226'!E9+'00282'!E9+'00328'!E9+'00368'!E9+'00446'!E9+'00498'!E9+'00551'!E9+'00585'!E9+'00982'!E9+'00986'!E9+'00989'!E9+'01019'!E9+'01083'!E9+'01084'!E9+'01144'!E9+'01154'!E9+'01171'!E9</f>
        <v>3881712</v>
      </c>
      <c r="F15" s="66">
        <f>SUM(F16:F25)</f>
        <v>17</v>
      </c>
      <c r="G15" s="66">
        <f t="shared" ref="G15:H15" si="0">SUM(G16:G25)</f>
        <v>1652382</v>
      </c>
      <c r="H15" s="111">
        <f t="shared" si="0"/>
        <v>1652382</v>
      </c>
      <c r="I15" s="180">
        <f>C15-F15</f>
        <v>13</v>
      </c>
      <c r="J15" s="121">
        <f>-E15-H15</f>
        <v>-5534094</v>
      </c>
    </row>
    <row r="16" spans="1:10" x14ac:dyDescent="0.25">
      <c r="A16" s="26" t="s">
        <v>10</v>
      </c>
      <c r="B16" s="26" t="s">
        <v>11</v>
      </c>
      <c r="C16" s="27">
        <f>'00111'!C10+'00192'!C10+'00200'!C10+'00226'!C10+'00282'!C10+'00328'!C10+'00368'!C10+'00446'!C10+'00498'!C10+'00551'!C10+'00585'!C10+'00982'!C10+'00986'!C10+'00989'!C10+'01019'!C10+'01083'!C10+'01084'!C10+'01144'!C10+'01154'!C10+'01171'!C10</f>
        <v>0</v>
      </c>
      <c r="D16" s="102">
        <f>'00111'!D10+'00192'!D10+'00200'!D10+'00226'!D10+'00282'!D10+'00328'!D10+'00368'!D10+'00446'!D10+'00498'!D10+'00551'!D10+'00585'!D10+'00982'!D10+'00986'!D10+'00989'!D10+'01019'!D10+'01083'!D10+'01084'!D10+'01144'!D10+'01154'!D10+'01171'!D10</f>
        <v>0</v>
      </c>
      <c r="E16" s="28">
        <f>'00111'!E10+'00192'!E10+'00200'!E10+'00226'!E10+'00282'!E10+'00328'!E10+'00368'!E10+'00446'!E10+'00498'!E10+'00551'!E10+'00585'!E10+'00982'!E10+'00986'!E10+'00989'!E10+'01019'!E10+'01083'!E10+'01084'!E10+'01144'!E10+'01154'!E10+'01171'!E10</f>
        <v>0</v>
      </c>
      <c r="F16" s="64">
        <f>'00111'!F10+'00192'!F10+'00200'!F10+'00226'!F10+'00282'!F10+'00328'!F10+'00368'!F10+'00446'!F10+'00498'!F10+'00551'!F10+'00585'!F10+'00982'!F10+'00986'!F10+'00989'!F10+'01019'!F10+'01083'!F10+'01084'!F10+'01144'!F10+'01154'!F10+'01171'!F10</f>
        <v>0</v>
      </c>
      <c r="G16" s="64">
        <f>'00111'!G10+'00192'!G10+'00200'!G10+'00226'!G10+'00282'!G10+'00328'!G10+'00368'!G10+'00446'!G10+'00498'!G10+'00551'!G10+'00585'!G10+'00982'!G10+'00986'!G10+'00989'!G10+'01019'!G10+'01083'!G10+'01084'!G10+'01144'!G10+'01154'!G10+'01171'!G10</f>
        <v>0</v>
      </c>
      <c r="H16" s="187">
        <f>'00111'!H10+'00192'!H10+'00200'!H10+'00226'!H10+'00282'!H10+'00328'!H10+'00368'!H10+'00446'!H10+'00498'!H10+'00551'!H10+'00585'!H10+'00982'!H10+'00986'!H10+'00989'!H10+'01019'!H10+'01083'!H10+'01084'!H10+'01144'!H10+'01154'!H10+'01171'!H10</f>
        <v>0</v>
      </c>
      <c r="I16" s="120">
        <f t="shared" ref="I16:I79" si="1">C16-F16</f>
        <v>0</v>
      </c>
      <c r="J16" s="121">
        <f t="shared" ref="J16:J79" si="2">-E16-H16</f>
        <v>0</v>
      </c>
    </row>
    <row r="17" spans="1:10" x14ac:dyDescent="0.25">
      <c r="A17" s="26" t="s">
        <v>12</v>
      </c>
      <c r="B17" s="26" t="s">
        <v>13</v>
      </c>
      <c r="C17" s="27">
        <f>'00111'!C11+'00192'!C11+'00200'!C11+'00226'!C11+'00282'!C11+'00328'!C11+'00368'!C11+'00446'!C11+'00498'!C11+'00551'!C11+'00585'!C11+'00982'!C11+'00986'!C11+'00989'!C11+'01019'!C11+'01083'!C11+'01084'!C11+'01144'!C11+'01154'!C11+'01171'!C11</f>
        <v>0</v>
      </c>
      <c r="D17" s="102">
        <f>'00111'!D11+'00192'!D11+'00200'!D11+'00226'!D11+'00282'!D11+'00328'!D11+'00368'!D11+'00446'!D11+'00498'!D11+'00551'!D11+'00585'!D11+'00982'!D11+'00986'!D11+'00989'!D11+'01019'!D11+'01083'!D11+'01084'!D11+'01144'!D11+'01154'!D11+'01171'!D11</f>
        <v>0</v>
      </c>
      <c r="E17" s="28">
        <f>'00111'!E11+'00192'!E11+'00200'!E11+'00226'!E11+'00282'!E11+'00328'!E11+'00368'!E11+'00446'!E11+'00498'!E11+'00551'!E11+'00585'!E11+'00982'!E11+'00986'!E11+'00989'!E11+'01019'!E11+'01083'!E11+'01084'!E11+'01144'!E11+'01154'!E11+'01171'!E11</f>
        <v>0</v>
      </c>
      <c r="F17" s="64">
        <f>'00111'!F11+'00192'!F11+'00200'!F11+'00226'!F11+'00282'!F11+'00328'!F11+'00368'!F11+'00446'!F11+'00498'!F11+'00551'!F11+'00585'!F11+'00982'!F11+'00986'!F11+'00989'!F11+'01019'!F11+'01083'!F11+'01084'!F11+'01144'!F11+'01154'!F11+'01171'!F11</f>
        <v>0</v>
      </c>
      <c r="G17" s="64">
        <f>'00111'!G11+'00192'!G11+'00200'!G11+'00226'!G11+'00282'!G11+'00328'!G11+'00368'!G11+'00446'!G11+'00498'!G11+'00551'!G11+'00585'!G11+'00982'!G11+'00986'!G11+'00989'!G11+'01019'!G11+'01083'!G11+'01084'!G11+'01144'!G11+'01154'!G11+'01171'!G11</f>
        <v>0</v>
      </c>
      <c r="H17" s="187">
        <f>'00111'!H11+'00192'!H11+'00200'!H11+'00226'!H11+'00282'!H11+'00328'!H11+'00368'!H11+'00446'!H11+'00498'!H11+'00551'!H11+'00585'!H11+'00982'!H11+'00986'!H11+'00989'!H11+'01019'!H11+'01083'!H11+'01084'!H11+'01144'!H11+'01154'!H11+'01171'!H11</f>
        <v>0</v>
      </c>
      <c r="I17" s="120">
        <f t="shared" si="1"/>
        <v>0</v>
      </c>
      <c r="J17" s="121">
        <f t="shared" si="2"/>
        <v>0</v>
      </c>
    </row>
    <row r="18" spans="1:10" x14ac:dyDescent="0.25">
      <c r="A18" s="26" t="s">
        <v>14</v>
      </c>
      <c r="B18" s="26" t="s">
        <v>15</v>
      </c>
      <c r="C18" s="27">
        <f>'00111'!C12+'00192'!C12+'00200'!C12+'00226'!C12+'00282'!C12+'00328'!C12+'00368'!C12+'00446'!C12+'00498'!C12+'00551'!C12+'00585'!C12+'00982'!C12+'00986'!C12+'00989'!C12+'01019'!C12+'01083'!C12+'01084'!C12+'01144'!C12+'01154'!C12+'01171'!C12</f>
        <v>2</v>
      </c>
      <c r="D18" s="102">
        <v>116000</v>
      </c>
      <c r="E18" s="28">
        <f>'00111'!E12+'00192'!E12+'00200'!E12+'00226'!E12+'00282'!E12+'00328'!E12+'00368'!E12+'00446'!E12+'00498'!E12+'00551'!E12+'00585'!E12+'00982'!E12+'00986'!E12+'00989'!E12+'01019'!E12+'01083'!E12+'01084'!E12+'01144'!E12+'01154'!E12+'01171'!E12</f>
        <v>232000</v>
      </c>
      <c r="F18" s="64">
        <f>'00111'!F12+'00192'!F12+'00200'!F12+'00226'!F12+'00282'!F12+'00328'!F12+'00368'!F12+'00446'!F12+'00498'!F12+'00551'!F12+'00585'!F12+'00982'!F12+'00986'!F12+'00989'!F12+'01019'!F12+'01083'!F12+'01084'!F12+'01144'!F12+'01154'!F12+'01171'!F12</f>
        <v>3</v>
      </c>
      <c r="G18" s="64">
        <f>'00111'!G12+'00192'!G12+'00200'!G12+'00226'!G12+'00282'!G12+'00328'!G12+'00368'!G12+'00446'!G12+'00498'!G12+'00551'!G12+'00585'!G12+'00982'!G12+'00986'!G12+'00989'!G12+'01019'!G12+'01083'!G12+'01084'!G12+'01144'!G12+'01154'!G12+'01171'!G12</f>
        <v>367195</v>
      </c>
      <c r="H18" s="187">
        <f>'00111'!H12+'00192'!H12+'00200'!H12+'00226'!H12+'00282'!H12+'00328'!H12+'00368'!H12+'00446'!H12+'00498'!H12+'00551'!H12+'00585'!H12+'00982'!H12+'00986'!H12+'00989'!H12+'01019'!H12+'01083'!H12+'01084'!H12+'01144'!H12+'01154'!H12+'01171'!H12</f>
        <v>367195</v>
      </c>
      <c r="I18" s="120">
        <f t="shared" si="1"/>
        <v>-1</v>
      </c>
      <c r="J18" s="121">
        <f t="shared" si="2"/>
        <v>-599195</v>
      </c>
    </row>
    <row r="19" spans="1:10" x14ac:dyDescent="0.25">
      <c r="A19" s="26" t="s">
        <v>16</v>
      </c>
      <c r="B19" s="26" t="s">
        <v>17</v>
      </c>
      <c r="C19" s="27">
        <f>'00111'!C13+'00192'!C13+'00200'!C13+'00226'!C13+'00282'!C13+'00328'!C13+'00368'!C13+'00446'!C13+'00498'!C13+'00551'!C13+'00585'!C13+'00982'!C13+'00986'!C13+'00989'!C13+'01019'!C13+'01083'!C13+'01084'!C13+'01144'!C13+'01154'!C13+'01171'!C13</f>
        <v>21</v>
      </c>
      <c r="D19" s="102">
        <v>80462.48</v>
      </c>
      <c r="E19" s="28">
        <f>'00111'!E13+'00192'!E13+'00200'!E13+'00226'!E13+'00282'!E13+'00328'!E13+'00368'!E13+'00446'!E13+'00498'!E13+'00551'!E13+'00585'!E13+'00982'!E13+'00986'!E13+'00989'!E13+'01019'!E13+'01083'!E13+'01084'!E13+'01144'!E13+'01154'!E13+'01171'!E13</f>
        <v>1689712</v>
      </c>
      <c r="F19" s="64">
        <f>'00111'!F13+'00192'!F13+'00200'!F13+'00226'!F13+'00282'!F13+'00328'!F13+'00368'!F13+'00446'!F13+'00498'!F13+'00551'!F13+'00585'!F13+'00982'!F13+'00986'!F13+'00989'!F13+'01019'!F13+'01083'!F13+'01084'!F13+'01144'!F13+'01154'!F13+'01171'!F13</f>
        <v>3</v>
      </c>
      <c r="G19" s="64">
        <f>'00111'!G13+'00192'!G13+'00200'!G13+'00226'!G13+'00282'!G13+'00328'!G13+'00368'!G13+'00446'!G13+'00498'!G13+'00551'!G13+'00585'!G13+'00982'!G13+'00986'!G13+'00989'!G13+'01019'!G13+'01083'!G13+'01084'!G13+'01144'!G13+'01154'!G13+'01171'!G13</f>
        <v>236184</v>
      </c>
      <c r="H19" s="187">
        <f>'00111'!H13+'00192'!H13+'00200'!H13+'00226'!H13+'00282'!H13+'00328'!H13+'00368'!H13+'00446'!H13+'00498'!H13+'00551'!H13+'00585'!H13+'00982'!H13+'00986'!H13+'00989'!H13+'01019'!H13+'01083'!H13+'01084'!H13+'01144'!H13+'01154'!H13+'01171'!H13</f>
        <v>236184</v>
      </c>
      <c r="I19" s="120">
        <f t="shared" si="1"/>
        <v>18</v>
      </c>
      <c r="J19" s="121">
        <f t="shared" si="2"/>
        <v>-1925896</v>
      </c>
    </row>
    <row r="20" spans="1:10" x14ac:dyDescent="0.25">
      <c r="A20" s="26" t="s">
        <v>18</v>
      </c>
      <c r="B20" s="26" t="s">
        <v>19</v>
      </c>
      <c r="C20" s="27">
        <f>'00111'!C14+'00192'!C14+'00200'!C14+'00226'!C14+'00282'!C14+'00328'!C14+'00368'!C14+'00446'!C14+'00498'!C14+'00551'!C14+'00585'!C14+'00982'!C14+'00986'!C14+'00989'!C14+'01019'!C14+'01083'!C14+'01084'!C14+'01144'!C14+'01154'!C14+'01171'!C14</f>
        <v>4</v>
      </c>
      <c r="D20" s="102">
        <v>140000</v>
      </c>
      <c r="E20" s="28">
        <f>'00111'!E14+'00192'!E14+'00200'!E14+'00226'!E14+'00282'!E14+'00328'!E14+'00368'!E14+'00446'!E14+'00498'!E14+'00551'!E14+'00585'!E14+'00982'!E14+'00986'!E14+'00989'!E14+'01019'!E14+'01083'!E14+'01084'!E14+'01144'!E14+'01154'!E14+'01171'!E14</f>
        <v>560000</v>
      </c>
      <c r="F20" s="64">
        <f>'00111'!F14+'00192'!F14+'00200'!F14+'00226'!F14+'00282'!F14+'00328'!F14+'00368'!F14+'00446'!F14+'00498'!F14+'00551'!F14+'00585'!F14+'00982'!F14+'00986'!F14+'00989'!F14+'01019'!F14+'01083'!F14+'01084'!F14+'01144'!F14+'01154'!F14+'01171'!F14</f>
        <v>4</v>
      </c>
      <c r="G20" s="64">
        <f>'00111'!G14+'00192'!G14+'00200'!G14+'00226'!G14+'00282'!G14+'00328'!G14+'00368'!G14+'00446'!G14+'00498'!G14+'00551'!G14+'00585'!G14+'00982'!G14+'00986'!G14+'00989'!G14+'01019'!G14+'01083'!G14+'01084'!G14+'01144'!G14+'01154'!G14+'01171'!G14</f>
        <v>611137</v>
      </c>
      <c r="H20" s="187">
        <f>'00111'!H14+'00192'!H14+'00200'!H14+'00226'!H14+'00282'!H14+'00328'!H14+'00368'!H14+'00446'!H14+'00498'!H14+'00551'!H14+'00585'!H14+'00982'!H14+'00986'!H14+'00989'!H14+'01019'!H14+'01083'!H14+'01084'!H14+'01144'!H14+'01154'!H14+'01171'!H14</f>
        <v>611137</v>
      </c>
      <c r="I20" s="120">
        <f t="shared" si="1"/>
        <v>0</v>
      </c>
      <c r="J20" s="121">
        <f t="shared" si="2"/>
        <v>-1171137</v>
      </c>
    </row>
    <row r="21" spans="1:10" x14ac:dyDescent="0.25">
      <c r="A21" s="26" t="s">
        <v>20</v>
      </c>
      <c r="B21" s="26" t="s">
        <v>21</v>
      </c>
      <c r="C21" s="27">
        <f>'00111'!C15+'00192'!C15+'00200'!C15+'00226'!C15+'00282'!C15+'00328'!C15+'00368'!C15+'00446'!C15+'00498'!C15+'00551'!C15+'00585'!C15+'00982'!C15+'00986'!C15+'00989'!C15+'01019'!C15+'01083'!C15+'01084'!C15+'01144'!C15+'01154'!C15+'01171'!C15</f>
        <v>2</v>
      </c>
      <c r="D21" s="102">
        <v>400000</v>
      </c>
      <c r="E21" s="28">
        <f>'00111'!E15+'00192'!E15+'00200'!E15+'00226'!E15+'00282'!E15+'00328'!E15+'00368'!E15+'00446'!E15+'00498'!E15+'00551'!E15+'00585'!E15+'00982'!E15+'00986'!E15+'00989'!E15+'01019'!E15+'01083'!E15+'01084'!E15+'01144'!E15+'01154'!E15+'01171'!E15</f>
        <v>800000</v>
      </c>
      <c r="F21" s="64">
        <f>'00111'!F15+'00192'!F15+'00200'!F15+'00226'!F15+'00282'!F15+'00328'!F15+'00368'!F15+'00446'!F15+'00498'!F15+'00551'!F15+'00585'!F15+'00982'!F15+'00986'!F15+'00989'!F15+'01019'!F15+'01083'!F15+'01084'!F15+'01144'!F15+'01154'!F15+'01171'!F15</f>
        <v>1</v>
      </c>
      <c r="G21" s="64">
        <f>'00111'!G15+'00192'!G15+'00200'!G15+'00226'!G15+'00282'!G15+'00328'!G15+'00368'!G15+'00446'!G15+'00498'!G15+'00551'!G15+'00585'!G15+'00982'!G15+'00986'!G15+'00989'!G15+'01019'!G15+'01083'!G15+'01084'!G15+'01144'!G15+'01154'!G15+'01171'!G15</f>
        <v>405900</v>
      </c>
      <c r="H21" s="187">
        <f>'00111'!H15+'00192'!H15+'00200'!H15+'00226'!H15+'00282'!H15+'00328'!H15+'00368'!H15+'00446'!H15+'00498'!H15+'00551'!H15+'00585'!H15+'00982'!H15+'00986'!H15+'00989'!H15+'01019'!H15+'01083'!H15+'01084'!H15+'01144'!H15+'01154'!H15+'01171'!H15</f>
        <v>405900</v>
      </c>
      <c r="I21" s="120">
        <f t="shared" si="1"/>
        <v>1</v>
      </c>
      <c r="J21" s="121">
        <f t="shared" si="2"/>
        <v>-1205900</v>
      </c>
    </row>
    <row r="22" spans="1:10" x14ac:dyDescent="0.25">
      <c r="A22" s="26" t="s">
        <v>22</v>
      </c>
      <c r="B22" s="26" t="s">
        <v>408</v>
      </c>
      <c r="C22" s="27">
        <f>'00111'!C16+'00192'!C16+'00200'!C16+'00226'!C16+'00282'!C16+'00328'!C16+'00368'!C16+'00446'!C16+'00498'!C16+'00551'!C16+'00585'!C16+'00982'!C16+'00986'!C16+'00989'!C16+'01019'!C16+'01083'!C16+'01084'!C16+'01144'!C16+'01154'!C16+'01171'!C16</f>
        <v>1</v>
      </c>
      <c r="D22" s="102">
        <v>600000</v>
      </c>
      <c r="E22" s="28">
        <f>'00111'!E16+'00192'!E16+'00200'!E16+'00226'!E16+'00282'!E16+'00328'!E16+'00368'!E16+'00446'!E16+'00498'!E16+'00551'!E16+'00585'!E16+'00982'!E16+'00986'!E16+'00989'!E16+'01019'!E16+'01083'!E16+'01084'!E16+'01144'!E16+'01154'!E16+'01171'!E16</f>
        <v>600000</v>
      </c>
      <c r="F22" s="64">
        <f>'00111'!F16+'00192'!F16+'00200'!F16+'00226'!F16+'00282'!F16+'00328'!F16+'00368'!F16+'00446'!F16+'00498'!F16+'00551'!F16+'00585'!F16+'00982'!F16+'00986'!F16+'00989'!F16+'01019'!F16+'01083'!F16+'01084'!F16+'01144'!F16+'01154'!F16+'01171'!F16</f>
        <v>0</v>
      </c>
      <c r="G22" s="64">
        <f>'00111'!G16+'00192'!G16+'00200'!G16+'00226'!G16+'00282'!G16+'00328'!G16+'00368'!G16+'00446'!G16+'00498'!G16+'00551'!G16+'00585'!G16+'00982'!G16+'00986'!G16+'00989'!G16+'01019'!G16+'01083'!G16+'01084'!G16+'01144'!G16+'01154'!G16+'01171'!G16</f>
        <v>0</v>
      </c>
      <c r="H22" s="187">
        <f>'00111'!H16+'00192'!H16+'00200'!H16+'00226'!H16+'00282'!H16+'00328'!H16+'00368'!H16+'00446'!H16+'00498'!H16+'00551'!H16+'00585'!H16+'00982'!H16+'00986'!H16+'00989'!H16+'01019'!H16+'01083'!H16+'01084'!H16+'01144'!H16+'01154'!H16+'01171'!H16</f>
        <v>0</v>
      </c>
      <c r="I22" s="120">
        <f t="shared" si="1"/>
        <v>1</v>
      </c>
      <c r="J22" s="121">
        <f t="shared" si="2"/>
        <v>-600000</v>
      </c>
    </row>
    <row r="23" spans="1:10" x14ac:dyDescent="0.25">
      <c r="A23" s="26" t="s">
        <v>24</v>
      </c>
      <c r="B23" s="26" t="s">
        <v>25</v>
      </c>
      <c r="C23" s="27">
        <f>'00111'!C17+'00192'!C17+'00200'!C17+'00226'!C17+'00282'!C17+'00328'!C17+'00368'!C17+'00446'!C17+'00498'!C17+'00551'!C17+'00585'!C17+'00982'!C17+'00986'!C17+'00989'!C17+'01019'!C17+'01083'!C17+'01084'!C17+'01144'!C17+'01154'!C17+'01171'!C17</f>
        <v>0</v>
      </c>
      <c r="D23" s="102"/>
      <c r="E23" s="28">
        <f>'00111'!E17+'00192'!E17+'00200'!E17+'00226'!E17+'00282'!E17+'00328'!E17+'00368'!E17+'00446'!E17+'00498'!E17+'00551'!E17+'00585'!E17+'00982'!E17+'00986'!E17+'00989'!E17+'01019'!E17+'01083'!E17+'01084'!E17+'01144'!E17+'01154'!E17+'01171'!E17</f>
        <v>0</v>
      </c>
      <c r="F23" s="64">
        <f>'00111'!F17+'00192'!F17+'00200'!F17+'00226'!F17+'00282'!F17+'00328'!F17+'00368'!F17+'00446'!F17+'00498'!F17+'00551'!F17+'00585'!F17+'00982'!F17+'00986'!F17+'00989'!F17+'01019'!F17+'01083'!F17+'01084'!F17+'01144'!F17+'01154'!F17+'01171'!F17</f>
        <v>0</v>
      </c>
      <c r="G23" s="64">
        <f>'00111'!G17+'00192'!G17+'00200'!G17+'00226'!G17+'00282'!G17+'00328'!G17+'00368'!G17+'00446'!G17+'00498'!G17+'00551'!G17+'00585'!G17+'00982'!G17+'00986'!G17+'00989'!G17+'01019'!G17+'01083'!G17+'01084'!G17+'01144'!G17+'01154'!G17+'01171'!G17</f>
        <v>0</v>
      </c>
      <c r="H23" s="187">
        <f>'00111'!H17+'00192'!H17+'00200'!H17+'00226'!H17+'00282'!H17+'00328'!H17+'00368'!H17+'00446'!H17+'00498'!H17+'00551'!H17+'00585'!H17+'00982'!H17+'00986'!H17+'00989'!H17+'01019'!H17+'01083'!H17+'01084'!H17+'01144'!H17+'01154'!H17+'01171'!H17</f>
        <v>0</v>
      </c>
      <c r="I23" s="120">
        <f t="shared" si="1"/>
        <v>0</v>
      </c>
      <c r="J23" s="121">
        <f t="shared" si="2"/>
        <v>0</v>
      </c>
    </row>
    <row r="24" spans="1:10" x14ac:dyDescent="0.25">
      <c r="A24" s="26" t="s">
        <v>26</v>
      </c>
      <c r="B24" s="26" t="s">
        <v>27</v>
      </c>
      <c r="C24" s="27">
        <f>'00111'!C18+'00192'!C18+'00200'!C18+'00226'!C18+'00282'!C18+'00328'!C18+'00368'!C18+'00446'!C18+'00498'!C18+'00551'!C18+'00585'!C18+'00982'!C18+'00986'!C18+'00989'!C18+'01019'!C18+'01083'!C18+'01084'!C18+'01144'!C18+'01154'!C18+'01171'!C18</f>
        <v>0</v>
      </c>
      <c r="D24" s="102"/>
      <c r="E24" s="28">
        <f>'00111'!E18+'00192'!E18+'00200'!E18+'00226'!E18+'00282'!E18+'00328'!E18+'00368'!E18+'00446'!E18+'00498'!E18+'00551'!E18+'00585'!E18+'00982'!E18+'00986'!E18+'00989'!E18+'01019'!E18+'01083'!E18+'01084'!E18+'01144'!E18+'01154'!E18+'01171'!E18</f>
        <v>0</v>
      </c>
      <c r="F24" s="64">
        <f>'00111'!F18+'00192'!F18+'00200'!F18+'00226'!F18+'00282'!F18+'00328'!F18+'00368'!F18+'00446'!F18+'00498'!F18+'00551'!F18+'00585'!F18+'00982'!F18+'00986'!F18+'00989'!F18+'01019'!F18+'01083'!F18+'01084'!F18+'01144'!F18+'01154'!F18+'01171'!F18</f>
        <v>0</v>
      </c>
      <c r="G24" s="64">
        <f>'00111'!G18+'00192'!G18+'00200'!G18+'00226'!G18+'00282'!G18+'00328'!G18+'00368'!G18+'00446'!G18+'00498'!G18+'00551'!G18+'00585'!G18+'00982'!G18+'00986'!G18+'00989'!G18+'01019'!G18+'01083'!G18+'01084'!G18+'01144'!G18+'01154'!G18+'01171'!G18</f>
        <v>0</v>
      </c>
      <c r="H24" s="187">
        <f>'00111'!H18+'00192'!H18+'00200'!H18+'00226'!H18+'00282'!H18+'00328'!H18+'00368'!H18+'00446'!H18+'00498'!H18+'00551'!H18+'00585'!H18+'00982'!H18+'00986'!H18+'00989'!H18+'01019'!H18+'01083'!H18+'01084'!H18+'01144'!H18+'01154'!H18+'01171'!H18</f>
        <v>0</v>
      </c>
      <c r="I24" s="120">
        <f t="shared" si="1"/>
        <v>0</v>
      </c>
      <c r="J24" s="121">
        <f t="shared" si="2"/>
        <v>0</v>
      </c>
    </row>
    <row r="25" spans="1:10" ht="47.25" x14ac:dyDescent="0.25">
      <c r="A25" s="26" t="s">
        <v>28</v>
      </c>
      <c r="B25" s="40" t="s">
        <v>29</v>
      </c>
      <c r="C25" s="63">
        <f>'00111'!C19+'00192'!C19+'00200'!C19+'00226'!C19+'00282'!C19+'00328'!C19+'00368'!C19+'00446'!C19+'00498'!C19+'00551'!C19+'00585'!C19+'00982'!C19+'00986'!C19+'00989'!C19+'01019'!C19+'01083'!C19+'01084'!C19+'01144'!C19+'01154'!C19+'01171'!C19</f>
        <v>31</v>
      </c>
      <c r="D25" s="101">
        <v>5919.3548387096771</v>
      </c>
      <c r="E25" s="32">
        <f>'00111'!E19+'00192'!E19+'00200'!E19+'00226'!E19+'00282'!E19+'00328'!E19+'00368'!E19+'00446'!E19+'00498'!E19+'00551'!E19+'00585'!E19+'00982'!E19+'00986'!E19+'00989'!E19+'01019'!E19+'01083'!E19+'01084'!E19+'01144'!E19+'01154'!E19+'01171'!E19</f>
        <v>183500</v>
      </c>
      <c r="F25" s="66">
        <f>'00111'!F19+'00192'!F19+'00200'!F19+'00226'!F19+'00282'!F19+'00328'!F19+'00368'!F19+'00446'!F19+'00498'!F19+'00551'!F19+'00585'!F19+'00982'!F19+'00986'!F19+'00989'!F19+'01019'!F19+'01083'!F19+'01084'!F19+'01144'!F19+'01154'!F19+'01171'!F19</f>
        <v>6</v>
      </c>
      <c r="G25" s="66">
        <f>'00111'!G19+'00192'!G19+'00200'!G19+'00226'!G19+'00282'!G19+'00328'!G19+'00368'!G19+'00446'!G19+'00498'!G19+'00551'!G19+'00585'!G19+'00982'!G19+'00986'!G19+'00989'!G19+'01019'!G19+'01083'!G19+'01084'!G19+'01144'!G19+'01154'!G19+'01171'!G19</f>
        <v>31966</v>
      </c>
      <c r="H25" s="187">
        <f>'00111'!H19+'00192'!H19+'00200'!H19+'00226'!H19+'00282'!H19+'00328'!H19+'00368'!H19+'00446'!H19+'00498'!H19+'00551'!H19+'00585'!H19+'00982'!H19+'00986'!H19+'00989'!H19+'01019'!H19+'01083'!H19+'01084'!H19+'01144'!H19+'01154'!H19+'01171'!H19</f>
        <v>31966</v>
      </c>
      <c r="I25" s="120">
        <f t="shared" si="1"/>
        <v>25</v>
      </c>
      <c r="J25" s="121">
        <f t="shared" si="2"/>
        <v>-215466</v>
      </c>
    </row>
    <row r="26" spans="1:10" ht="31.5" x14ac:dyDescent="0.25">
      <c r="A26" s="40" t="s">
        <v>30</v>
      </c>
      <c r="B26" s="40" t="s">
        <v>31</v>
      </c>
      <c r="C26" s="63">
        <f>'00111'!C20+'00192'!C20+'00200'!C20+'00226'!C20+'00282'!C20+'00328'!C20+'00368'!C20+'00446'!C20+'00498'!C20+'00551'!C20+'00585'!C20+'00982'!C20+'00986'!C20+'00989'!C20+'01019'!C20+'01083'!C20+'01084'!C20+'01144'!C20+'01154'!C20+'01171'!C20</f>
        <v>2965</v>
      </c>
      <c r="D26" s="101">
        <f>'00111'!D20+'00192'!D20+'00200'!D20+'00226'!D20+'00282'!D20+'00328'!D20+'00368'!D20+'00446'!D20+'00498'!D20+'00551'!D20+'00585'!D20+'00982'!D20+'00986'!D20+'00989'!D20+'01019'!D20+'01083'!D20+'01084'!D20+'01144'!D20+'01154'!D20+'01171'!D20</f>
        <v>0</v>
      </c>
      <c r="E26" s="32">
        <f>'00111'!E20+'00192'!E20+'00200'!E20+'00226'!E20+'00282'!E20+'00328'!E20+'00368'!E20+'00446'!E20+'00498'!E20+'00551'!E20+'00585'!E20+'00982'!E20+'00986'!E20+'00989'!E20+'01019'!E20+'01083'!E20+'01084'!E20+'01144'!E20+'01154'!E20+'01171'!E20</f>
        <v>13715706</v>
      </c>
      <c r="F26" s="66">
        <f>SUM(F27:F57)</f>
        <v>1452</v>
      </c>
      <c r="G26" s="66">
        <f t="shared" ref="G26" si="3">SUM(G27:G57)</f>
        <v>2271296</v>
      </c>
      <c r="H26" s="301">
        <f>H27+H58+H82+H89+H95+H119+H140</f>
        <v>20001752.800000001</v>
      </c>
      <c r="I26" s="120">
        <f t="shared" si="1"/>
        <v>1513</v>
      </c>
      <c r="J26" s="121">
        <f t="shared" si="2"/>
        <v>-33717458.799999997</v>
      </c>
    </row>
    <row r="27" spans="1:10" x14ac:dyDescent="0.25">
      <c r="A27" s="26" t="s">
        <v>32</v>
      </c>
      <c r="B27" s="26" t="s">
        <v>33</v>
      </c>
      <c r="C27" s="27">
        <f>'00111'!C21+'00192'!C21+'00200'!C21+'00226'!C21+'00282'!C21+'00328'!C21+'00368'!C21+'00446'!C21+'00498'!C21+'00551'!C21+'00585'!C21+'00982'!C21+'00986'!C21+'00989'!C21+'01019'!C21+'01083'!C21+'01084'!C21+'01144'!C21+'01154'!C21+'01171'!C21</f>
        <v>0</v>
      </c>
      <c r="D27" s="102"/>
      <c r="E27" s="28">
        <f>'00111'!E21+'00192'!E21+'00200'!E21+'00226'!E21+'00282'!E21+'00328'!E21+'00368'!E21+'00446'!E21+'00498'!E21+'00551'!E21+'00585'!E21+'00982'!E21+'00986'!E21+'00989'!E21+'01019'!E21+'01083'!E21+'01084'!E21+'01144'!E21+'01154'!E21+'01171'!E21</f>
        <v>0</v>
      </c>
      <c r="F27" s="64">
        <f>'00111'!F21+'00192'!F21+'00200'!F21+'00226'!F21+'00282'!F21+'00328'!F21+'00368'!F21+'00446'!F21+'00498'!F21+'00551'!F21+'00585'!F21+'00982'!F21+'00986'!F21+'00989'!F21+'01019'!F21+'01083'!F21+'01084'!F21+'01144'!F21+'01154'!F21+'01171'!F21</f>
        <v>0</v>
      </c>
      <c r="G27" s="64">
        <f>'00111'!G21+'00192'!G21+'00200'!G21+'00226'!G21+'00282'!G21+'00328'!G21+'00368'!G21+'00446'!G21+'00498'!G21+'00551'!G21+'00585'!G21+'00982'!G21+'00986'!G21+'00989'!G21+'01019'!G21+'01083'!G21+'01084'!G21+'01144'!G21+'01154'!G21+'01171'!G21</f>
        <v>0</v>
      </c>
      <c r="H27" s="302">
        <f>SUM(H28:H57)</f>
        <v>2819529</v>
      </c>
      <c r="I27" s="120">
        <f t="shared" si="1"/>
        <v>0</v>
      </c>
      <c r="J27" s="121">
        <f t="shared" si="2"/>
        <v>-2819529</v>
      </c>
    </row>
    <row r="28" spans="1:10" x14ac:dyDescent="0.25">
      <c r="A28" s="26" t="s">
        <v>34</v>
      </c>
      <c r="B28" s="26" t="s">
        <v>35</v>
      </c>
      <c r="C28" s="27">
        <f>'00111'!C22+'00192'!C22+'00200'!C22+'00226'!C22+'00282'!C22+'00328'!C22+'00368'!C22+'00446'!C22+'00498'!C22+'00551'!C22+'00585'!C22+'00982'!C22+'00986'!C22+'00989'!C22+'01019'!C22+'01083'!C22+'01084'!C22+'01144'!C22+'01154'!C22+'01171'!C22</f>
        <v>117</v>
      </c>
      <c r="D28" s="102">
        <v>3729.9145299145298</v>
      </c>
      <c r="E28" s="28">
        <f>'00111'!E22+'00192'!E22+'00200'!E22+'00226'!E22+'00282'!E22+'00328'!E22+'00368'!E22+'00446'!E22+'00498'!E22+'00551'!E22+'00585'!E22+'00982'!E22+'00986'!E22+'00989'!E22+'01019'!E22+'01083'!E22+'01084'!E22+'01144'!E22+'01154'!E22+'01171'!E22</f>
        <v>436400</v>
      </c>
      <c r="F28" s="64">
        <f>'00111'!F22+'00192'!F22+'00200'!F22+'00226'!F22+'00282'!F22+'00328'!F22+'00368'!F22+'00446'!F22+'00498'!F22+'00551'!F22+'00585'!F22+'00982'!F22+'00986'!F22+'00989'!F22+'01019'!F22+'01083'!F22+'01084'!F22+'01144'!F22+'01154'!F22+'01171'!F22</f>
        <v>25</v>
      </c>
      <c r="G28" s="64">
        <f>'00111'!G22+'00192'!G22+'00200'!G22+'00226'!G22+'00282'!G22+'00328'!G22+'00368'!G22+'00446'!G22+'00498'!G22+'00551'!G22+'00585'!G22+'00982'!G22+'00986'!G22+'00989'!G22+'01019'!G22+'01083'!G22+'01084'!G22+'01144'!G22+'01154'!G22+'01171'!G22</f>
        <v>4314</v>
      </c>
      <c r="H28" s="187">
        <f>'00111'!H22+'00192'!H22+'00200'!H22+'00226'!H22+'00282'!H22+'00328'!H22+'00368'!H22+'00446'!H22+'00498'!H22+'00551'!H22+'00585'!H22+'00982'!H22+'00986'!H22+'00989'!H22+'01019'!H22+'01083'!H22+'01084'!H22+'01144'!H22+'01154'!H22+'01171'!H22</f>
        <v>53070</v>
      </c>
      <c r="I28" s="120">
        <f t="shared" si="1"/>
        <v>92</v>
      </c>
      <c r="J28" s="121">
        <f t="shared" si="2"/>
        <v>-489470</v>
      </c>
    </row>
    <row r="29" spans="1:10" x14ac:dyDescent="0.25">
      <c r="A29" s="26" t="s">
        <v>36</v>
      </c>
      <c r="B29" s="26" t="s">
        <v>37</v>
      </c>
      <c r="C29" s="27">
        <f>'00111'!C23+'00192'!C23+'00200'!C23+'00226'!C23+'00282'!C23+'00328'!C23+'00368'!C23+'00446'!C23+'00498'!C23+'00551'!C23+'00585'!C23+'00982'!C23+'00986'!C23+'00989'!C23+'01019'!C23+'01083'!C23+'01084'!C23+'01144'!C23+'01154'!C23+'01171'!C23</f>
        <v>137</v>
      </c>
      <c r="D29" s="102">
        <v>2930.6569343065694</v>
      </c>
      <c r="E29" s="28">
        <f>'00111'!E23+'00192'!E23+'00200'!E23+'00226'!E23+'00282'!E23+'00328'!E23+'00368'!E23+'00446'!E23+'00498'!E23+'00551'!E23+'00585'!E23+'00982'!E23+'00986'!E23+'00989'!E23+'01019'!E23+'01083'!E23+'01084'!E23+'01144'!E23+'01154'!E23+'01171'!E23</f>
        <v>401500</v>
      </c>
      <c r="F29" s="64">
        <f>'00111'!F23+'00192'!F23+'00200'!F23+'00226'!F23+'00282'!F23+'00328'!F23+'00368'!F23+'00446'!F23+'00498'!F23+'00551'!F23+'00585'!F23+'00982'!F23+'00986'!F23+'00989'!F23+'01019'!F23+'01083'!F23+'01084'!F23+'01144'!F23+'01154'!F23+'01171'!F23</f>
        <v>74</v>
      </c>
      <c r="G29" s="64">
        <f>'00111'!G23+'00192'!G23+'00200'!G23+'00226'!G23+'00282'!G23+'00328'!G23+'00368'!G23+'00446'!G23+'00498'!G23+'00551'!G23+'00585'!G23+'00982'!G23+'00986'!G23+'00989'!G23+'01019'!G23+'01083'!G23+'01084'!G23+'01144'!G23+'01154'!G23+'01171'!G23</f>
        <v>192151</v>
      </c>
      <c r="H29" s="187">
        <f>'00111'!H23+'00192'!H23+'00200'!H23+'00226'!H23+'00282'!H23+'00328'!H23+'00368'!H23+'00446'!H23+'00498'!H23+'00551'!H23+'00585'!H23+'00982'!H23+'00986'!H23+'00989'!H23+'01019'!H23+'01083'!H23+'01084'!H23+'01144'!H23+'01154'!H23+'01171'!H23</f>
        <v>216851</v>
      </c>
      <c r="I29" s="120">
        <f t="shared" si="1"/>
        <v>63</v>
      </c>
      <c r="J29" s="121">
        <f t="shared" si="2"/>
        <v>-618351</v>
      </c>
    </row>
    <row r="30" spans="1:10" x14ac:dyDescent="0.25">
      <c r="A30" s="26" t="s">
        <v>38</v>
      </c>
      <c r="B30" s="26" t="s">
        <v>39</v>
      </c>
      <c r="C30" s="27">
        <f>'00111'!C24+'00192'!C24+'00200'!C24+'00226'!C24+'00282'!C24+'00328'!C24+'00368'!C24+'00446'!C24+'00498'!C24+'00551'!C24+'00585'!C24+'00982'!C24+'00986'!C24+'00989'!C24+'01019'!C24+'01083'!C24+'01084'!C24+'01144'!C24+'01154'!C24+'01171'!C24</f>
        <v>102</v>
      </c>
      <c r="D30" s="102">
        <v>2510.7843137254904</v>
      </c>
      <c r="E30" s="28">
        <f>'00111'!E24+'00192'!E24+'00200'!E24+'00226'!E24+'00282'!E24+'00328'!E24+'00368'!E24+'00446'!E24+'00498'!E24+'00551'!E24+'00585'!E24+'00982'!E24+'00986'!E24+'00989'!E24+'01019'!E24+'01083'!E24+'01084'!E24+'01144'!E24+'01154'!E24+'01171'!E24</f>
        <v>256100</v>
      </c>
      <c r="F30" s="64">
        <f>'00111'!F24+'00192'!F24+'00200'!F24+'00226'!F24+'00282'!F24+'00328'!F24+'00368'!F24+'00446'!F24+'00498'!F24+'00551'!F24+'00585'!F24+'00982'!F24+'00986'!F24+'00989'!F24+'01019'!F24+'01083'!F24+'01084'!F24+'01144'!F24+'01154'!F24+'01171'!F24</f>
        <v>57</v>
      </c>
      <c r="G30" s="64">
        <f>'00111'!G24+'00192'!G24+'00200'!G24+'00226'!G24+'00282'!G24+'00328'!G24+'00368'!G24+'00446'!G24+'00498'!G24+'00551'!G24+'00585'!G24+'00982'!G24+'00986'!G24+'00989'!G24+'01019'!G24+'01083'!G24+'01084'!G24+'01144'!G24+'01154'!G24+'01171'!G24</f>
        <v>137884</v>
      </c>
      <c r="H30" s="187">
        <f>'00111'!H24+'00192'!H24+'00200'!H24+'00226'!H24+'00282'!H24+'00328'!H24+'00368'!H24+'00446'!H24+'00498'!H24+'00551'!H24+'00585'!H24+'00982'!H24+'00986'!H24+'00989'!H24+'01019'!H24+'01083'!H24+'01084'!H24+'01144'!H24+'01154'!H24+'01171'!H24</f>
        <v>137884</v>
      </c>
      <c r="I30" s="120">
        <f t="shared" si="1"/>
        <v>45</v>
      </c>
      <c r="J30" s="121">
        <f t="shared" si="2"/>
        <v>-393984</v>
      </c>
    </row>
    <row r="31" spans="1:10" x14ac:dyDescent="0.25">
      <c r="A31" s="26" t="s">
        <v>40</v>
      </c>
      <c r="B31" s="26" t="s">
        <v>41</v>
      </c>
      <c r="C31" s="27">
        <f>'00111'!C25+'00192'!C25+'00200'!C25+'00226'!C25+'00282'!C25+'00328'!C25+'00368'!C25+'00446'!C25+'00498'!C25+'00551'!C25+'00585'!C25+'00982'!C25+'00986'!C25+'00989'!C25+'01019'!C25+'01083'!C25+'01084'!C25+'01144'!C25+'01154'!C25+'01171'!C25</f>
        <v>274</v>
      </c>
      <c r="D31" s="102">
        <v>2559.4890510948903</v>
      </c>
      <c r="E31" s="28">
        <f>'00111'!E25+'00192'!E25+'00200'!E25+'00226'!E25+'00282'!E25+'00328'!E25+'00368'!E25+'00446'!E25+'00498'!E25+'00551'!E25+'00585'!E25+'00982'!E25+'00986'!E25+'00989'!E25+'01019'!E25+'01083'!E25+'01084'!E25+'01144'!E25+'01154'!E25+'01171'!E25</f>
        <v>701300</v>
      </c>
      <c r="F31" s="64">
        <f>'00111'!F25+'00192'!F25+'00200'!F25+'00226'!F25+'00282'!F25+'00328'!F25+'00368'!F25+'00446'!F25+'00498'!F25+'00551'!F25+'00585'!F25+'00982'!F25+'00986'!F25+'00989'!F25+'01019'!G26+'01083'!F25+'01084'!F25+'01144'!F25+'01154'!F25+'01171'!F25</f>
        <v>292</v>
      </c>
      <c r="G31" s="64">
        <f>'00111'!G25+'00192'!G25+'00200'!G25+'00226'!G25+'00282'!G25+'00328'!G25+'00368'!G25+'00446'!G25+'00498'!G25+'00551'!G25+'00585'!G25+'00982'!G25+'00986'!G25+'00989'!G25+'01019'!G25+'01083'!G25+'01084'!G25+'01144'!G25+'01154'!G25+'01171'!G25</f>
        <v>700745</v>
      </c>
      <c r="H31" s="187">
        <f>'00111'!H25+'00192'!H25+'00200'!H25+'00226'!H25+'00282'!H25+'00328'!H25+'00368'!H25+'00446'!H25+'00498'!H25+'00551'!H25+'00585'!H25+'00982'!H25+'00986'!H25+'00989'!H25+'01019'!H25+'01083'!H25+'01084'!H25+'01144'!H25+'01154'!H25+'01171'!H25</f>
        <v>720504</v>
      </c>
      <c r="I31" s="120">
        <f t="shared" si="1"/>
        <v>-18</v>
      </c>
      <c r="J31" s="121">
        <f t="shared" si="2"/>
        <v>-1421804</v>
      </c>
    </row>
    <row r="32" spans="1:10" x14ac:dyDescent="0.25">
      <c r="A32" s="26" t="s">
        <v>42</v>
      </c>
      <c r="B32" s="26" t="s">
        <v>43</v>
      </c>
      <c r="C32" s="27">
        <f>'00111'!C26+'00192'!C26+'00200'!C26+'00226'!C26+'00282'!C26+'00328'!C26+'00368'!C26+'00446'!C26+'00498'!C26+'00551'!C26+'00585'!C26+'00982'!C26+'00986'!C26+'00989'!C26+'01019'!C26+'01083'!C26+'01084'!C26+'01144'!C26+'01154'!C26+'01171'!C26</f>
        <v>75</v>
      </c>
      <c r="D32" s="102">
        <v>1752.6666666666667</v>
      </c>
      <c r="E32" s="28">
        <f>'00111'!E26+'00192'!E26+'00200'!E26+'00226'!E26+'00282'!E26+'00328'!E26+'00368'!E26+'00446'!E26+'00498'!E26+'00551'!E26+'00585'!E26+'00982'!E26+'00986'!E26+'00989'!E26+'01019'!E26+'01083'!E26+'01084'!E26+'01144'!E26+'01154'!E26+'01171'!E26</f>
        <v>131450</v>
      </c>
      <c r="F32" s="64">
        <f>'00111'!F26+'00192'!F26+'00200'!F26+'00226'!F26+'00282'!F26+'00328'!F26+'00368'!F26+'00446'!F26+'00498'!F26+'00551'!F26+'00585'!F26+'00982'!F26+'00986'!F26+'00989'!F26+'01019'!F26+'01083'!F26+'01084'!F26+'01144'!F26+'01154'!F26+'01171'!F26</f>
        <v>9</v>
      </c>
      <c r="G32" s="64">
        <f>'00111'!G26+'00192'!G26+'00200'!G26+'00226'!G26+'00282'!G26+'00328'!G26+'00368'!G26+'00446'!G26+'00498'!G26+'00551'!G26+'00585'!G26+'00982'!G26+'00986'!G26+'00989'!G26+'01019'!G26+'01083'!G26+'01084'!G26+'01144'!G26+'01154'!G26+'01171'!G26</f>
        <v>11404</v>
      </c>
      <c r="H32" s="187">
        <f>'00111'!H26+'00192'!H26+'00200'!H26+'00226'!H26+'00282'!H26+'00328'!H26+'00368'!H26+'00446'!H26+'00498'!H26+'00551'!H26+'00585'!H26+'00982'!H26+'00986'!H26+'00989'!H26+'01019'!H26+'01083'!H26+'01084'!H26+'01144'!H26+'01154'!H26+'01171'!H26</f>
        <v>12984</v>
      </c>
      <c r="I32" s="120">
        <f t="shared" si="1"/>
        <v>66</v>
      </c>
      <c r="J32" s="121">
        <f t="shared" si="2"/>
        <v>-144434</v>
      </c>
    </row>
    <row r="33" spans="1:10" ht="31.5" x14ac:dyDescent="0.25">
      <c r="A33" s="26" t="s">
        <v>44</v>
      </c>
      <c r="B33" s="26" t="s">
        <v>45</v>
      </c>
      <c r="C33" s="27">
        <f>'00111'!C27+'00192'!C27+'00200'!C27+'00226'!C27+'00282'!C27+'00328'!C27+'00368'!C27+'00446'!C27+'00498'!C27+'00551'!C27+'00585'!C27+'00982'!C27+'00986'!C27+'00989'!C27+'01019'!C27+'01083'!C27+'01084'!C27+'01144'!C27+'01154'!C27+'01171'!C27</f>
        <v>73</v>
      </c>
      <c r="D33" s="102">
        <v>3858.9041095890411</v>
      </c>
      <c r="E33" s="28">
        <f>'00111'!E27+'00192'!E27+'00200'!E27+'00226'!E27+'00282'!E27+'00328'!E27+'00368'!E27+'00446'!E27+'00498'!E27+'00551'!E27+'00585'!E27+'00982'!E27+'00986'!E27+'00989'!E27+'01019'!E27+'01083'!E27+'01084'!E27+'01144'!E27+'01154'!E27+'01171'!E27</f>
        <v>281700</v>
      </c>
      <c r="F33" s="64">
        <f>'00111'!F27+'00192'!F27+'00200'!F27+'00226'!F27+'00282'!F27+'00328'!F27+'00368'!F27+'00446'!F27+'00498'!F27+'00551'!F27+'00585'!F27+'00982'!F27+'00986'!F27+'00989'!F27+'01019'!F27+'01083'!F27+'01084'!F27+'01144'!F27+'01154'!F27+'01171'!F27</f>
        <v>1</v>
      </c>
      <c r="G33" s="64">
        <f>'00111'!G27+'00192'!G27+'00200'!G27+'00226'!G27+'00282'!G27+'00328'!G27+'00368'!G27+'00446'!G27+'00498'!G27+'00551'!G27+'00585'!G27+'00982'!G27+'00986'!G27+'00989'!G27+'01019'!G27+'01083'!G27+'01084'!G27+'01144'!G27+'01154'!G27+'01171'!G27</f>
        <v>1750</v>
      </c>
      <c r="H33" s="187">
        <f>'00111'!H27+'00192'!H27+'00200'!H27+'00226'!H27+'00282'!H27+'00328'!H27+'00368'!H27+'00446'!H27+'00498'!H27+'00551'!H27+'00585'!H27+'00982'!H27+'00986'!H27+'00989'!H27+'01019'!H27+'01083'!H27+'01084'!H27+'01144'!H27+'01154'!H27+'01171'!H27</f>
        <v>1750</v>
      </c>
      <c r="I33" s="120">
        <f t="shared" si="1"/>
        <v>72</v>
      </c>
      <c r="J33" s="121">
        <f t="shared" si="2"/>
        <v>-283450</v>
      </c>
    </row>
    <row r="34" spans="1:10" x14ac:dyDescent="0.25">
      <c r="A34" s="26" t="s">
        <v>46</v>
      </c>
      <c r="B34" s="26" t="s">
        <v>47</v>
      </c>
      <c r="C34" s="27">
        <f>'00111'!C28+'00192'!C28+'00200'!C28+'00226'!C28+'00282'!C28+'00328'!C28+'00368'!C28+'00446'!C28+'00498'!C28+'00551'!C28+'00585'!C28+'00982'!C28+'00986'!C28+'00989'!C28+'01019'!C28+'01083'!C28+'01084'!C28+'01144'!C28+'01154'!C28+'01171'!C28</f>
        <v>426</v>
      </c>
      <c r="D34" s="102">
        <v>864.31924882629107</v>
      </c>
      <c r="E34" s="28">
        <f>'00111'!E28+'00192'!E28+'00200'!E28+'00226'!E28+'00282'!E28+'00328'!E28+'00368'!E28+'00446'!E28+'00498'!E28+'00551'!E28+'00585'!E28+'00982'!E28+'00986'!E28+'00989'!E28+'01019'!E28+'01083'!E28+'01084'!E28+'01144'!E28+'01154'!E28+'01171'!E28</f>
        <v>368200</v>
      </c>
      <c r="F34" s="64">
        <f>'00111'!F28+'00192'!F28+'00200'!F28+'00226'!F28+'00282'!F28+'00328'!F28+'00368'!F28+'00446'!F28+'00498'!F28+'00551'!F28+'00585'!F28+'00982'!F28+'00986'!F28+'00989'!F28+'01019'!F28+'01083'!F28+'01084'!F28+'01144'!F28+'01154'!F28+'01171'!F28</f>
        <v>271</v>
      </c>
      <c r="G34" s="64">
        <f>'00111'!G28+'00192'!G28+'00200'!G28+'00226'!G28+'00282'!G28+'00328'!G28+'00368'!G28+'00446'!G28+'00498'!G28+'00551'!G28+'00585'!G28+'00982'!G28+'00986'!G28+'00989'!G28+'01019'!G28+'01083'!G28+'01084'!G28+'01144'!G28+'01154'!G28+'01171'!G28</f>
        <v>152296</v>
      </c>
      <c r="H34" s="187">
        <f>'00111'!H28+'00192'!H28+'00200'!H28+'00226'!H28+'00282'!H28+'00328'!H28+'00368'!H28+'00446'!H28+'00498'!H28+'00551'!H28+'00585'!H28+'00982'!H28+'00986'!H28+'00989'!H28+'01019'!H28+'01083'!H28+'01084'!H28+'01144'!H28+'01154'!H28+'01171'!H28</f>
        <v>188694</v>
      </c>
      <c r="I34" s="120">
        <f t="shared" si="1"/>
        <v>155</v>
      </c>
      <c r="J34" s="121">
        <f t="shared" si="2"/>
        <v>-556894</v>
      </c>
    </row>
    <row r="35" spans="1:10" x14ac:dyDescent="0.25">
      <c r="A35" s="26" t="s">
        <v>48</v>
      </c>
      <c r="B35" s="26" t="s">
        <v>49</v>
      </c>
      <c r="C35" s="27">
        <f>'00111'!C29+'00192'!C29+'00200'!C29+'00226'!C29+'00282'!C29+'00328'!C29+'00368'!C29+'00446'!C29+'00498'!C29+'00551'!C29+'00585'!C29+'00982'!C29+'00986'!C29+'00989'!C29+'01019'!C29+'01083'!C29+'01084'!C29+'01144'!C29+'01154'!C29+'01171'!C29</f>
        <v>52</v>
      </c>
      <c r="D35" s="102">
        <v>1705.7692307692307</v>
      </c>
      <c r="E35" s="28">
        <f>'00111'!E29+'00192'!E29+'00200'!E29+'00226'!E29+'00282'!E29+'00328'!E29+'00368'!E29+'00446'!E29+'00498'!E29+'00551'!E29+'00585'!E29+'00982'!E29+'00986'!E29+'00989'!E29+'01019'!E29+'01083'!E29+'01084'!E29+'01144'!E29+'01154'!E29+'01171'!E29</f>
        <v>88700</v>
      </c>
      <c r="F35" s="64">
        <f>'00111'!F29+'00192'!F29+'00200'!F29+'00226'!F29+'00282'!F29+'00328'!F29+'00368'!F29+'00446'!F29+'00498'!F29+'00551'!F29+'00585'!F29+'00982'!F29+'00986'!F29+'00989'!F29+'01019'!F29+'01083'!F29+'01084'!F29+'01144'!F29+'01154'!F29+'01171'!F29</f>
        <v>6</v>
      </c>
      <c r="G35" s="64">
        <f>'00111'!G29+'00192'!G29+'00200'!G29+'00226'!G29+'00282'!G29+'00328'!G29+'00368'!G29+'00446'!G29+'00498'!G29+'00551'!G29+'00585'!G29+'00982'!G29+'00986'!G29+'00989'!G29+'01019'!G29+'01083'!G29+'01084'!G29+'01144'!G29+'01154'!G29+'01171'!G29</f>
        <v>5246</v>
      </c>
      <c r="H35" s="187">
        <f>'00111'!H29+'00192'!H29+'00200'!H29+'00226'!H29+'00282'!H29+'00328'!H29+'00368'!H29+'00446'!H29+'00498'!H29+'00551'!H29+'00585'!H29+'00982'!H29+'00986'!H29+'00989'!H29+'01019'!H29+'01083'!H29+'01084'!H29+'01144'!H29+'01154'!H29+'01171'!H29</f>
        <v>20550</v>
      </c>
      <c r="I35" s="120">
        <f t="shared" si="1"/>
        <v>46</v>
      </c>
      <c r="J35" s="121">
        <f t="shared" si="2"/>
        <v>-109250</v>
      </c>
    </row>
    <row r="36" spans="1:10" ht="31.5" x14ac:dyDescent="0.25">
      <c r="A36" s="26" t="s">
        <v>50</v>
      </c>
      <c r="B36" s="26" t="s">
        <v>51</v>
      </c>
      <c r="C36" s="27">
        <f>'00111'!C30+'00192'!C30+'00200'!C30+'00226'!C30+'00282'!C30+'00328'!C30+'00368'!C30+'00446'!C30+'00498'!C30+'00551'!C30+'00585'!C30+'00982'!C30+'00986'!C30+'00989'!C30+'01019'!C30+'01083'!C30+'01084'!C30+'01144'!C30+'01154'!C30+'01171'!C30</f>
        <v>90</v>
      </c>
      <c r="D36" s="102">
        <v>2745.5555555555557</v>
      </c>
      <c r="E36" s="28">
        <f>'00111'!E30+'00192'!E30+'00200'!E30+'00226'!E30+'00282'!E30+'00328'!E30+'00368'!E30+'00446'!E30+'00498'!E30+'00551'!E30+'00585'!E30+'00982'!E30+'00986'!E30+'00989'!E30+'01019'!E30+'01083'!E30+'01084'!E30+'01144'!E30+'01154'!E30+'01171'!E30</f>
        <v>247100</v>
      </c>
      <c r="F36" s="64">
        <f>'00111'!F30+'00192'!F30+'00200'!F30+'00226'!F30+'00282'!F30+'00328'!F30+'00368'!F30+'00446'!F30+'00498'!F30+'00551'!F30+'00585'!F30+'00982'!F30+'00986'!F30+'00989'!F30+'01019'!F30+'01083'!F30+'01084'!F30+'01144'!F30+'01154'!F30+'01171'!F30</f>
        <v>21</v>
      </c>
      <c r="G36" s="64">
        <f>'00111'!G30+'00192'!G30+'00200'!G30+'00226'!G30+'00282'!G30+'00328'!G30+'00368'!G30+'00446'!G30+'00498'!G30+'00551'!G30+'00585'!G30+'00982'!G30+'00986'!G30+'00989'!G30+'01019'!G30+'01083'!G30+'01084'!G30+'01144'!G30+'01154'!G30+'01171'!G30</f>
        <v>24308</v>
      </c>
      <c r="H36" s="187">
        <f>'00111'!H30+'00192'!H30+'00200'!H30+'00226'!H30+'00282'!H30+'00328'!H30+'00368'!H30+'00446'!H30+'00498'!H30+'00551'!H30+'00585'!H30+'00982'!H30+'00986'!H30+'00989'!H30+'01019'!H30+'01083'!H30+'01084'!H30+'01144'!H30+'01154'!H30+'01171'!H30</f>
        <v>40424</v>
      </c>
      <c r="I36" s="120">
        <f t="shared" si="1"/>
        <v>69</v>
      </c>
      <c r="J36" s="121">
        <f t="shared" si="2"/>
        <v>-287524</v>
      </c>
    </row>
    <row r="37" spans="1:10" x14ac:dyDescent="0.25">
      <c r="A37" s="26" t="s">
        <v>52</v>
      </c>
      <c r="B37" s="26" t="s">
        <v>53</v>
      </c>
      <c r="C37" s="27">
        <f>'00111'!C31+'00192'!C31+'00200'!C31+'00226'!C31+'00282'!C31+'00328'!C31+'00368'!C31+'00446'!C31+'00498'!C31+'00551'!C31+'00585'!C31+'00982'!C31+'00986'!C31+'00989'!C31+'01019'!C31+'01083'!C31+'01084'!C31+'01144'!C31+'01154'!C31+'01171'!C31</f>
        <v>67</v>
      </c>
      <c r="D37" s="102">
        <v>3785.0746268656717</v>
      </c>
      <c r="E37" s="28">
        <f>'00111'!E31+'00192'!E31+'00200'!E31+'00226'!E31+'00282'!E31+'00328'!E31+'00368'!E31+'00446'!E31+'00498'!E31+'00551'!E31+'00585'!E31+'00982'!E31+'00986'!E31+'00989'!E31+'01019'!E31+'01083'!E31+'01084'!E31+'01144'!E31+'01154'!E31+'01171'!E31</f>
        <v>253600</v>
      </c>
      <c r="F37" s="64">
        <f>'00111'!F31+'00192'!F31+'00200'!F31+'00226'!F31+'00282'!F31+'00328'!F31+'00368'!F31+'00446'!F31+'00498'!F31+'00551'!F31+'00585'!F31+'00982'!F31+'00986'!F31+'00989'!F31+'01019'!F31+'01083'!F31+'01084'!F31+'01144'!F31+'01154'!F31+'01171'!F31</f>
        <v>57</v>
      </c>
      <c r="G37" s="64">
        <f>'00111'!G31+'00192'!G31+'00200'!G31+'00226'!G31+'00282'!G31+'00328'!G31+'00368'!G31+'00446'!G31+'00498'!G31+'00551'!G31+'00585'!G31+'00982'!G31+'00986'!G31+'00989'!G31+'01019'!G31+'01083'!G31+'01084'!G31+'01144'!G31+'01154'!G31+'01171'!G31</f>
        <v>12329</v>
      </c>
      <c r="H37" s="187">
        <f>'00111'!H31+'00192'!H31+'00200'!H31+'00226'!H31+'00282'!H31+'00328'!H31+'00368'!H31+'00446'!H31+'00498'!H31+'00551'!H31+'00585'!H31+'00982'!H31+'00986'!H31+'00989'!H31+'01019'!H31+'01083'!H31+'01084'!H31+'01144'!H31+'01154'!H31+'01171'!H31</f>
        <v>65270</v>
      </c>
      <c r="I37" s="120">
        <f t="shared" si="1"/>
        <v>10</v>
      </c>
      <c r="J37" s="121">
        <f t="shared" si="2"/>
        <v>-318870</v>
      </c>
    </row>
    <row r="38" spans="1:10" x14ac:dyDescent="0.25">
      <c r="A38" s="26" t="s">
        <v>54</v>
      </c>
      <c r="B38" s="26" t="s">
        <v>55</v>
      </c>
      <c r="C38" s="27">
        <f>'00111'!C32+'00192'!C32+'00200'!C32+'00226'!C32+'00282'!C32+'00328'!C32+'00368'!C32+'00446'!C32+'00498'!C32+'00551'!C32+'00585'!C32+'00982'!C32+'00986'!C32+'00989'!C32+'01019'!C32+'01083'!C32+'01084'!C32+'01144'!C32+'01154'!C32+'01171'!C32</f>
        <v>201</v>
      </c>
      <c r="D38" s="102">
        <v>1531.3432835820895</v>
      </c>
      <c r="E38" s="28">
        <f>'00111'!E32+'00192'!E32+'00200'!E32+'00226'!E32+'00282'!E32+'00328'!E32+'00368'!E32+'00446'!E32+'00498'!E32+'00551'!E32+'00585'!E32+'00982'!E32+'00986'!E32+'00989'!E32+'01019'!E32+'01083'!E32+'01084'!E32+'01144'!E32+'01154'!E32+'01171'!E32</f>
        <v>307800</v>
      </c>
      <c r="F38" s="64">
        <f>'00111'!F32+'00192'!F32+'00200'!F32+'00226'!F32+'00282'!F32+'00328'!F32+'00368'!F32+'00446'!F32+'00498'!F32+'00551'!F32+'00585'!F32+'00982'!F32+'00986'!F32+'00989'!F32+'01019'!F32+'01083'!F32+'01084'!F32+'01144'!F32+'01154'!F32+'01171'!F32</f>
        <v>72</v>
      </c>
      <c r="G38" s="64">
        <f>'00111'!G32+'00192'!G32+'00200'!G32+'00226'!G32+'00282'!G32+'00328'!G32+'00368'!G32+'00446'!G32+'00498'!G32+'00551'!G32+'00585'!G32+'00982'!G32+'00986'!G32+'00989'!G32+'01019'!G32+'01083'!G32+'01084'!G32+'01144'!G32+'01154'!G32+'01171'!G32</f>
        <v>4447</v>
      </c>
      <c r="H38" s="187">
        <f>'00111'!H32+'00192'!H32+'00200'!H32+'00226'!H32+'00282'!H32+'00328'!H32+'00368'!H32+'00446'!H32+'00498'!H32+'00551'!H32+'00585'!H32+'00982'!H32+'00986'!H32+'00989'!H32+'01019'!H32+'01083'!H32+'01084'!H32+'01144'!H32+'01154'!H32+'01171'!H32</f>
        <v>116354</v>
      </c>
      <c r="I38" s="120">
        <f t="shared" si="1"/>
        <v>129</v>
      </c>
      <c r="J38" s="121">
        <f t="shared" si="2"/>
        <v>-424154</v>
      </c>
    </row>
    <row r="39" spans="1:10" x14ac:dyDescent="0.25">
      <c r="A39" s="26" t="s">
        <v>56</v>
      </c>
      <c r="B39" s="26" t="s">
        <v>57</v>
      </c>
      <c r="C39" s="27">
        <f>'00111'!C33+'00192'!C33+'00200'!C33+'00226'!C33+'00282'!C33+'00328'!C33+'00368'!C33+'00446'!C33+'00498'!C33+'00551'!C33+'00585'!C33+'00982'!C33+'00986'!C33+'00989'!C33+'01019'!C33+'01083'!C33+'01084'!C33+'01144'!C33+'01154'!C33+'01171'!C33</f>
        <v>351</v>
      </c>
      <c r="D39" s="102">
        <v>2195.6011396011395</v>
      </c>
      <c r="E39" s="28">
        <f>'00111'!E33+'00192'!E33+'00200'!E33+'00226'!E33+'00282'!E33+'00328'!E33+'00368'!E33+'00446'!E33+'00498'!E33+'00551'!E33+'00585'!E33+'00982'!E33+'00986'!E33+'00989'!E33+'01019'!E33+'01083'!E33+'01084'!E33+'01144'!E33+'01154'!E33+'01171'!E33</f>
        <v>770656</v>
      </c>
      <c r="F39" s="64">
        <f>'00111'!F33+'00192'!F33+'00200'!F33+'00226'!F33+'00282'!F33+'00328'!F33+'00368'!F33+'00446'!F33+'00498'!F33+'00551'!F33+'00585'!F33+'00982'!F33+'00986'!F33+'00989'!F33+'01019'!F33+'01083'!F33+'01084'!F33+'01144'!F33+'01154'!F33+'01171'!F33</f>
        <v>192</v>
      </c>
      <c r="G39" s="64">
        <f>'00111'!G33+'00192'!G33+'00200'!G33+'00226'!G33+'00282'!G33+'00328'!G33+'00368'!G33+'00446'!G33+'00498'!G33+'00551'!G33+'00585'!G33+'00982'!G33+'00986'!G33+'00989'!G33+'01019'!G33+'01083'!G33+'01084'!G33+'01144'!G33+'01154'!G33+'01171'!G33</f>
        <v>355204</v>
      </c>
      <c r="H39" s="187">
        <f>'00111'!H33+'00192'!H33+'00200'!H33+'00226'!H33+'00282'!H33+'00328'!H33+'00368'!H33+'00446'!H33+'00498'!H33+'00551'!H33+'00585'!H33+'00982'!H33+'00986'!H33+'00989'!H33+'01019'!H33+'01083'!H33+'01084'!H33+'01144'!H33+'01154'!H33+'01171'!H33</f>
        <v>394124</v>
      </c>
      <c r="I39" s="120">
        <f t="shared" si="1"/>
        <v>159</v>
      </c>
      <c r="J39" s="121">
        <f t="shared" si="2"/>
        <v>-1164780</v>
      </c>
    </row>
    <row r="40" spans="1:10" x14ac:dyDescent="0.25">
      <c r="A40" s="26" t="s">
        <v>58</v>
      </c>
      <c r="B40" s="26" t="s">
        <v>59</v>
      </c>
      <c r="C40" s="27">
        <f>'00111'!C34+'00192'!C34+'00200'!C34+'00226'!C34+'00282'!C34+'00328'!C34+'00368'!C34+'00446'!C34+'00498'!C34+'00551'!C34+'00585'!C34+'00982'!C34+'00986'!C34+'00989'!C34+'01019'!C34+'01083'!C34+'01084'!C34+'01144'!C34+'01154'!C34+'01171'!C34</f>
        <v>50</v>
      </c>
      <c r="D40" s="102">
        <v>2200</v>
      </c>
      <c r="E40" s="28">
        <f>'00111'!E34+'00192'!E34+'00200'!E34+'00226'!E34+'00282'!E34+'00328'!E34+'00368'!E34+'00446'!E34+'00498'!E34+'00551'!E34+'00585'!E34+'00982'!E34+'00986'!E34+'00989'!E34+'01019'!E34+'01083'!E34+'01084'!E34+'01144'!E34+'01154'!E34+'01171'!E34</f>
        <v>110000</v>
      </c>
      <c r="F40" s="64">
        <f>'00111'!F34+'00192'!F34+'00200'!F34+'00226'!F34+'00282'!F34+'00328'!F34+'00368'!F34+'00446'!F34+'00498'!F34+'00551'!F34+'00585'!F34+'00982'!F34+'00986'!F34+'00989'!F34+'01019'!F34+'01083'!F34+'01084'!F34+'01144'!F34+'01154'!F34+'01171'!F34</f>
        <v>54</v>
      </c>
      <c r="G40" s="64">
        <f>'00111'!G34+'00192'!G34+'00200'!G34+'00226'!G34+'00282'!G34+'00328'!G34+'00368'!G34+'00446'!G34+'00498'!G34+'00551'!G34+'00585'!G34+'00982'!G34+'00986'!G34+'00989'!G34+'01019'!G34+'01083'!G34+'01084'!G34+'01144'!G34+'01154'!G34+'01171'!G34</f>
        <v>31684</v>
      </c>
      <c r="H40" s="187">
        <f>'00111'!H34+'00192'!H34+'00200'!H34+'00226'!H34+'00282'!H34+'00328'!H34+'00368'!H34+'00446'!H34+'00498'!H34+'00551'!H34+'00585'!H34+'00982'!H34+'00986'!H34+'00989'!H34+'01019'!H34+'01083'!H34+'01084'!H34+'01144'!H34+'01154'!H34+'01171'!H34</f>
        <v>70309</v>
      </c>
      <c r="I40" s="120">
        <f t="shared" si="1"/>
        <v>-4</v>
      </c>
      <c r="J40" s="121">
        <f t="shared" si="2"/>
        <v>-180309</v>
      </c>
    </row>
    <row r="41" spans="1:10" x14ac:dyDescent="0.25">
      <c r="A41" s="26" t="s">
        <v>60</v>
      </c>
      <c r="B41" s="26" t="s">
        <v>61</v>
      </c>
      <c r="C41" s="27">
        <f>'00111'!C35+'00192'!C35+'00200'!C35+'00226'!C35+'00282'!C35+'00328'!C35+'00368'!C35+'00446'!C35+'00498'!C35+'00551'!C35+'00585'!C35+'00982'!C35+'00986'!C35+'00989'!C35+'01019'!C35+'01083'!C35+'01084'!C35+'01144'!C35+'01154'!C35+'01171'!C35</f>
        <v>48</v>
      </c>
      <c r="D41" s="102">
        <v>5698.958333333333</v>
      </c>
      <c r="E41" s="28">
        <f>'00111'!E35+'00192'!E35+'00200'!E35+'00226'!E35+'00282'!E35+'00328'!E35+'00368'!E35+'00446'!E35+'00498'!E35+'00551'!E35+'00585'!E35+'00982'!E35+'00986'!E35+'00989'!E35+'01019'!E35+'01083'!E35+'01084'!E35+'01144'!E35+'01154'!E35+'01171'!E35</f>
        <v>273550</v>
      </c>
      <c r="F41" s="64">
        <f>'00111'!F35+'00192'!F35+'00200'!F35+'00226'!F35+'00282'!F35+'00328'!F35+'00368'!F35+'00446'!F35+'00498'!F35+'00551'!F35+'00585'!F35+'00982'!F35+'00986'!F35+'00989'!F35+'01019'!F35+'01083'!F35+'01084'!F35+'01144'!F35+'01154'!F35+'01171'!F35</f>
        <v>12</v>
      </c>
      <c r="G41" s="64">
        <f>'00111'!G35+'00192'!G35+'00200'!G35+'00226'!G35+'00282'!G35+'00328'!G35+'00368'!G35+'00446'!G35+'00498'!G35+'00551'!G35+'00585'!G35+'00982'!G35+'00986'!G35+'00989'!G35+'01019'!G35+'01083'!G35+'01084'!G35+'01144'!G35+'01154'!G35+'01171'!G35</f>
        <v>104869</v>
      </c>
      <c r="H41" s="187">
        <f>'00111'!H35+'00192'!H35+'00200'!H35+'00226'!H35+'00282'!H35+'00328'!H35+'00368'!H35+'00446'!H35+'00498'!H35+'00551'!H35+'00585'!H35+'00982'!H35+'00986'!H35+'00989'!H35+'01019'!H35+'01083'!H35+'01084'!H35+'01144'!H35+'01154'!H35+'01171'!H35</f>
        <v>104869</v>
      </c>
      <c r="I41" s="120">
        <f t="shared" si="1"/>
        <v>36</v>
      </c>
      <c r="J41" s="121">
        <f t="shared" si="2"/>
        <v>-378419</v>
      </c>
    </row>
    <row r="42" spans="1:10" x14ac:dyDescent="0.25">
      <c r="A42" s="26" t="s">
        <v>62</v>
      </c>
      <c r="B42" s="26" t="s">
        <v>63</v>
      </c>
      <c r="C42" s="27">
        <f>'00111'!C36+'00192'!C36+'00200'!C36+'00226'!C36+'00282'!C36+'00328'!C36+'00368'!C36+'00446'!C36+'00498'!C36+'00551'!C36+'00585'!C36+'00982'!C36+'00986'!C36+'00989'!C36+'01019'!C36+'01083'!C36+'01084'!C36+'01144'!C36+'01154'!C36+'01171'!C36</f>
        <v>58</v>
      </c>
      <c r="D42" s="102">
        <v>3727.5862068965516</v>
      </c>
      <c r="E42" s="28">
        <f>'00111'!E36+'00192'!E36+'00200'!E36+'00226'!E36+'00282'!E36+'00328'!E36+'00368'!E36+'00446'!E36+'00498'!E36+'00551'!E36+'00585'!E36+'00982'!E36+'00986'!E36+'00989'!E36+'01019'!E36+'01083'!E36+'01084'!E36+'01144'!E36+'01154'!E36+'01171'!E36</f>
        <v>216200</v>
      </c>
      <c r="F42" s="64">
        <f>'00111'!F36+'00192'!F36+'00200'!F36+'00226'!F36+'00282'!F36+'00328'!F36+'00368'!F36+'00446'!F36+'00498'!F36+'00551'!F36+'00585'!F36+'00982'!F36+'00986'!F36+'00989'!F36+'01019'!F36+'01083'!F36+'01084'!F36+'01144'!F36+'01154'!F36+'01171'!F36</f>
        <v>0</v>
      </c>
      <c r="G42" s="64">
        <f>'00111'!G36+'00192'!G36+'00200'!G36+'00226'!G36+'00282'!G36+'00328'!G36+'00368'!G36+'00446'!G36+'00498'!G36+'00551'!G36+'00585'!G36+'00982'!G36+'00986'!G36+'00989'!G36+'01019'!G36+'01083'!G36+'01084'!G36+'01144'!G36+'01154'!G36+'01171'!G36</f>
        <v>0</v>
      </c>
      <c r="H42" s="187">
        <f>'00111'!H36+'00192'!H36+'00200'!H36+'00226'!H36+'00282'!H36+'00328'!H36+'00368'!H36+'00446'!H36+'00498'!H36+'00551'!H36+'00585'!H36+'00982'!H36+'00986'!H36+'00989'!H36+'01019'!H36+'01083'!H36+'01084'!H36+'01144'!H36+'01154'!H36+'01171'!H36</f>
        <v>0</v>
      </c>
      <c r="I42" s="120">
        <f t="shared" si="1"/>
        <v>58</v>
      </c>
      <c r="J42" s="121">
        <f t="shared" si="2"/>
        <v>-216200</v>
      </c>
    </row>
    <row r="43" spans="1:10" x14ac:dyDescent="0.25">
      <c r="A43" s="26" t="s">
        <v>64</v>
      </c>
      <c r="B43" s="26" t="s">
        <v>65</v>
      </c>
      <c r="C43" s="27">
        <f>'00111'!C37+'00192'!C37+'00200'!C37+'00226'!C37+'00282'!C37+'00328'!C37+'00368'!C37+'00446'!C37+'00498'!C37+'00551'!C37+'00585'!C37+'00982'!C37+'00986'!C37+'00989'!C37+'01019'!C37+'01083'!C37+'01084'!C37+'01144'!C37+'01154'!C37+'01171'!C37</f>
        <v>11</v>
      </c>
      <c r="D43" s="102">
        <v>7818.181818181818</v>
      </c>
      <c r="E43" s="28">
        <f>'00111'!E37+'00192'!E37+'00200'!E37+'00226'!E37+'00282'!E37+'00328'!E37+'00368'!E37+'00446'!E37+'00498'!E37+'00551'!E37+'00585'!E37+'00982'!E37+'00986'!E37+'00989'!E37+'01019'!E37+'01083'!E37+'01084'!E37+'01144'!E37+'01154'!E37+'01171'!E37</f>
        <v>86000</v>
      </c>
      <c r="F43" s="64">
        <f>'00111'!F37+'00192'!F37+'00200'!F37+'00226'!F37+'00282'!F37+'00328'!F37+'00368'!F37+'00446'!F37+'00498'!F37+'00551'!F37+'00585'!F37+'00982'!F37+'00986'!F37+'00989'!F37+'01019'!F37+'01083'!F37+'01084'!F37+'01144'!F37+'01154'!F37+'01171'!F37</f>
        <v>1</v>
      </c>
      <c r="G43" s="64">
        <f>'00111'!G37+'00192'!G37+'00200'!G37+'00226'!G37+'00282'!G37+'00328'!G37+'00368'!G37+'00446'!G37+'00498'!G37+'00551'!G37+'00585'!G37+'00982'!G37+'00986'!G37+'00989'!G37+'01019'!G37+'01083'!G37+'01084'!G37+'01144'!G37+'01154'!G37+'01171'!G37</f>
        <v>8400</v>
      </c>
      <c r="H43" s="187">
        <f>'00111'!H37+'00192'!H37+'00200'!H37+'00226'!H37+'00282'!H37+'00328'!H37+'00368'!H37+'00446'!H37+'00498'!H37+'00551'!H37+'00585'!H37+'00982'!H37+'00986'!H37+'00989'!H37+'01019'!H37+'01083'!H37+'01084'!H37+'01144'!H37+'01154'!H37+'01171'!H37</f>
        <v>8400</v>
      </c>
      <c r="I43" s="120">
        <f t="shared" si="1"/>
        <v>10</v>
      </c>
      <c r="J43" s="121">
        <f t="shared" si="2"/>
        <v>-94400</v>
      </c>
    </row>
    <row r="44" spans="1:10" x14ac:dyDescent="0.25">
      <c r="A44" s="26" t="s">
        <v>66</v>
      </c>
      <c r="B44" s="26" t="s">
        <v>67</v>
      </c>
      <c r="C44" s="27">
        <f>'00111'!C38+'00192'!C38+'00200'!C38+'00226'!C38+'00282'!C38+'00328'!C38+'00368'!C38+'00446'!C38+'00498'!C38+'00551'!C38+'00585'!C38+'00982'!C38+'00986'!C38+'00989'!C38+'01019'!C38+'01083'!C38+'01084'!C38+'01144'!C38+'01154'!C38+'01171'!C38</f>
        <v>15</v>
      </c>
      <c r="D44" s="102">
        <v>3053.3333333333335</v>
      </c>
      <c r="E44" s="28">
        <f>'00111'!E38+'00192'!E38+'00200'!E38+'00226'!E38+'00282'!E38+'00328'!E38+'00368'!E38+'00446'!E38+'00498'!E38+'00551'!E38+'00585'!E38+'00982'!E38+'00986'!E38+'00989'!E38+'01019'!E38+'01083'!E38+'01084'!E38+'01144'!E38+'01154'!E38+'01171'!E38</f>
        <v>45800</v>
      </c>
      <c r="F44" s="64">
        <f>'00111'!F38+'00192'!F38+'00200'!F38+'00226'!F38+'00282'!F38+'00328'!F38+'00368'!F38+'00446'!F38+'00498'!F38+'00551'!F38+'00585'!F38+'00982'!F38+'00986'!F38+'00989'!F38+'01019'!F38+'01083'!F38+'01084'!F38+'01144'!F38+'01154'!F38+'01171'!F38</f>
        <v>2</v>
      </c>
      <c r="G44" s="64">
        <f>'00111'!G38+'00192'!G38+'00200'!G38+'00226'!G38+'00282'!G38+'00328'!G38+'00368'!G38+'00446'!G38+'00498'!G38+'00551'!G38+'00585'!G38+'00982'!G38+'00986'!G38+'00989'!G38+'01019'!G38+'01083'!G38+'01084'!G38+'01144'!G38+'01154'!G38+'01171'!G38</f>
        <v>5057</v>
      </c>
      <c r="H44" s="187">
        <f>'00111'!H38+'00192'!H38+'00200'!H38+'00226'!H38+'00282'!H38+'00328'!H38+'00368'!H38+'00446'!H38+'00498'!H38+'00551'!H38+'00585'!H38+'00982'!H38+'00986'!H38+'00989'!H38+'01019'!H38+'01083'!H38+'01084'!H38+'01144'!H38+'01154'!H38+'01171'!H38</f>
        <v>5057</v>
      </c>
      <c r="I44" s="120">
        <f t="shared" si="1"/>
        <v>13</v>
      </c>
      <c r="J44" s="121">
        <f t="shared" si="2"/>
        <v>-50857</v>
      </c>
    </row>
    <row r="45" spans="1:10" x14ac:dyDescent="0.25">
      <c r="A45" s="26" t="s">
        <v>68</v>
      </c>
      <c r="B45" s="26" t="s">
        <v>69</v>
      </c>
      <c r="C45" s="27">
        <f>'00111'!C39+'00192'!C39+'00200'!C39+'00226'!C39+'00282'!C39+'00328'!C39+'00368'!C39+'00446'!C39+'00498'!C39+'00551'!C39+'00585'!C39+'00982'!C39+'00986'!C39+'00989'!C39+'01019'!C39+'01083'!C39+'01084'!C39+'01144'!C39+'01154'!C39+'01171'!C39</f>
        <v>190</v>
      </c>
      <c r="D45" s="102">
        <v>798.68421052631584</v>
      </c>
      <c r="E45" s="28">
        <f>'00111'!E39+'00192'!E39+'00200'!E39+'00226'!E39+'00282'!E39+'00328'!E39+'00368'!E39+'00446'!E39+'00498'!E39+'00551'!E39+'00585'!E39+'00982'!E39+'00986'!E39+'00989'!E39+'01019'!E39+'01083'!E39+'01084'!E39+'01144'!E39+'01154'!E39+'01171'!E39</f>
        <v>151750</v>
      </c>
      <c r="F45" s="64">
        <f>'00111'!F39+'00192'!F39+'00200'!F39+'00226'!F39+'00282'!F39+'00328'!F39+'00368'!F39+'00446'!F39+'00498'!F39+'00551'!F39+'00585'!F39+'00982'!F39+'00986'!F39+'00989'!F39+'01019'!F39+'01083'!F39+'01084'!F39+'01144'!F39+'01154'!F39+'01171'!F39</f>
        <v>135</v>
      </c>
      <c r="G45" s="64">
        <f>'00111'!G39+'00192'!G39+'00200'!G39+'00226'!G39+'00282'!G39+'00328'!G39+'00368'!G39+'00446'!G39+'00498'!G39+'00551'!G39+'00585'!G39+'00982'!G39+'00986'!G39+'00989'!G39+'01019'!G39+'01083'!G39+'01084'!G39+'01144'!G39+'01154'!G39+'01171'!G39</f>
        <v>108136</v>
      </c>
      <c r="H45" s="187">
        <f>'00111'!H39+'00192'!H39+'00200'!H39+'00226'!H39+'00282'!H39+'00328'!H39+'00368'!H39+'00446'!H39+'00498'!H39+'00551'!H39+'00585'!H39+'00982'!H39+'00986'!H39+'00989'!H39+'01019'!H39+'01083'!H39+'01084'!H39+'01144'!H39+'01154'!H39+'01171'!H39</f>
        <v>108579</v>
      </c>
      <c r="I45" s="120">
        <f t="shared" si="1"/>
        <v>55</v>
      </c>
      <c r="J45" s="121">
        <f t="shared" si="2"/>
        <v>-260329</v>
      </c>
    </row>
    <row r="46" spans="1:10" x14ac:dyDescent="0.25">
      <c r="A46" s="45" t="s">
        <v>70</v>
      </c>
      <c r="B46" s="45" t="s">
        <v>71</v>
      </c>
      <c r="C46" s="67">
        <f>'00111'!C40+'00192'!C40+'00200'!C40+'00226'!C40+'00282'!C40+'00328'!C40+'00368'!C40+'00446'!C40+'00498'!C40+'00551'!C40+'00585'!C40+'00982'!C40+'00986'!C40+'00989'!C40+'01019'!C40+'01083'!C40+'01084'!C40+'01144'!C40+'01154'!C40+'01171'!C40</f>
        <v>0</v>
      </c>
      <c r="D46" s="103"/>
      <c r="E46" s="44">
        <f>'00111'!E40+'00192'!E40+'00200'!E40+'00226'!E40+'00282'!E40+'00328'!E40+'00368'!E40+'00446'!E40+'00498'!E40+'00551'!E40+'00585'!E40+'00982'!E40+'00986'!E40+'00989'!E40+'01019'!E40+'01083'!E40+'01084'!E40+'01144'!E40+'01154'!E40+'01171'!E40</f>
        <v>0</v>
      </c>
      <c r="F46" s="64">
        <f>'00111'!F40+'00192'!F40+'00200'!F40+'00226'!F40+'00282'!F40+'00328'!F40+'00368'!F40+'00446'!F40+'00498'!F40+'00551'!F40+'00585'!F40+'00982'!F40+'00986'!F40+'00989'!F40+'01019'!F40+'01083'!F40+'01084'!F40+'01144'!F40+'01154'!F40+'01171'!F40</f>
        <v>6</v>
      </c>
      <c r="G46" s="64">
        <f>'00111'!G40+'00192'!G40+'00200'!G40+'00226'!G40+'00282'!G40+'00328'!G40+'00368'!G40+'00446'!G40+'00498'!G40+'00551'!G40+'00585'!G40+'00982'!G40+'00986'!G40+'00989'!G40+'01019'!G40+'01083'!G40+'01084'!G40+'01144'!G40+'01154'!G40+'01171'!G40</f>
        <v>4650</v>
      </c>
      <c r="H46" s="187">
        <f>'00111'!H40+'00192'!H40+'00200'!H40+'00226'!H40+'00282'!H40+'00328'!H40+'00368'!H40+'00446'!H40+'00498'!H40+'00551'!H40+'00585'!H40+'00982'!H40+'00986'!H40+'00989'!H40+'01019'!H40+'01083'!H40+'01084'!H40+'01144'!H40+'01154'!H40+'01171'!H40</f>
        <v>27900</v>
      </c>
      <c r="I46" s="120">
        <f t="shared" si="1"/>
        <v>-6</v>
      </c>
      <c r="J46" s="121">
        <f t="shared" si="2"/>
        <v>-27900</v>
      </c>
    </row>
    <row r="47" spans="1:10" x14ac:dyDescent="0.25">
      <c r="A47" s="26" t="s">
        <v>72</v>
      </c>
      <c r="B47" s="26" t="s">
        <v>73</v>
      </c>
      <c r="C47" s="27">
        <f>'00111'!C41+'00192'!C41+'00200'!C41+'00226'!C41+'00282'!C41+'00328'!C41+'00368'!C41+'00446'!C41+'00498'!C41+'00551'!C41+'00585'!C41+'00982'!C41+'00986'!C41+'00989'!C41+'01019'!C41+'01083'!C41+'01084'!C41+'01144'!C41+'01154'!C41+'01171'!C41</f>
        <v>107</v>
      </c>
      <c r="D47" s="102">
        <v>2916.8224299065419</v>
      </c>
      <c r="E47" s="28">
        <f>'00111'!E41+'00192'!E41+'00200'!E41+'00226'!E41+'00282'!E41+'00328'!E41+'00368'!E41+'00446'!E41+'00498'!E41+'00551'!E41+'00585'!E41+'00982'!E41+'00986'!E41+'00989'!E41+'01019'!E41+'01083'!E41+'01084'!E41+'01144'!E41+'01154'!E41+'01171'!E41</f>
        <v>312100</v>
      </c>
      <c r="F47" s="64">
        <f>'00111'!F41+'00192'!F41+'00200'!F41+'00226'!F41+'00282'!F41+'00328'!F41+'00368'!F41+'00446'!F41+'00498'!F41+'00551'!F41+'00585'!F41+'00982'!F41+'00986'!F41+'00989'!F41+'01019'!F41+'01083'!F41+'01084'!F41+'01144'!F41+'01154'!F41+'01171'!F41</f>
        <v>50</v>
      </c>
      <c r="G47" s="64">
        <f>'00111'!G41+'00192'!G41+'00200'!G41+'00226'!G41+'00282'!G41+'00328'!G41+'00368'!G41+'00446'!G41+'00498'!G41+'00551'!G41+'00585'!G41+'00982'!G41+'00986'!G41+'00989'!G41+'01019'!G41+'01083'!G41+'01084'!G41+'01144'!G41+'01154'!G41+'01171'!G41</f>
        <v>49264</v>
      </c>
      <c r="H47" s="187">
        <f>'00111'!H41+'00192'!H41+'00200'!H41+'00226'!H41+'00282'!H41+'00328'!H41+'00368'!H41+'00446'!H41+'00498'!H41+'00551'!H41+'00585'!H41+'00982'!H41+'00986'!H41+'00989'!H41+'01019'!H41+'01083'!H41+'01084'!H41+'01144'!H41+'01154'!H41+'01171'!H41</f>
        <v>131952</v>
      </c>
      <c r="I47" s="120">
        <f t="shared" si="1"/>
        <v>57</v>
      </c>
      <c r="J47" s="121">
        <f t="shared" si="2"/>
        <v>-444052</v>
      </c>
    </row>
    <row r="48" spans="1:10" x14ac:dyDescent="0.25">
      <c r="A48" s="26" t="s">
        <v>74</v>
      </c>
      <c r="B48" s="26" t="s">
        <v>75</v>
      </c>
      <c r="C48" s="27">
        <f>'00111'!C42+'00192'!C42+'00200'!C42+'00226'!C42+'00282'!C42+'00328'!C42+'00368'!C42+'00446'!C42+'00498'!C42+'00551'!C42+'00585'!C42+'00982'!C42+'00986'!C42+'00989'!C42+'01019'!C42+'01083'!C42+'01084'!C42+'01144'!C42+'01154'!C42+'01171'!C42</f>
        <v>101</v>
      </c>
      <c r="D48" s="102">
        <v>3872.2772277227723</v>
      </c>
      <c r="E48" s="28">
        <f>'00111'!E42+'00192'!E42+'00200'!E42+'00226'!E42+'00282'!E42+'00328'!E42+'00368'!E42+'00446'!E42+'00498'!E42+'00551'!E42+'00585'!E42+'00982'!E42+'00986'!E42+'00989'!E42+'01019'!E42+'01083'!E42+'01084'!E42+'01144'!E42+'01154'!E42+'01171'!E42</f>
        <v>391100</v>
      </c>
      <c r="F48" s="64">
        <f>'00111'!F42+'00192'!F42+'00200'!F42+'00226'!F42+'00282'!F42+'00328'!F42+'00368'!F42+'00446'!F42+'00498'!F42+'00551'!F42+'00585'!F42+'00982'!F42+'00986'!F42+'00989'!F42+'01019'!F42+'01083'!F42+'01084'!F42+'01144'!F42+'01154'!F42+'01171'!F42</f>
        <v>81</v>
      </c>
      <c r="G48" s="64">
        <f>'00111'!G42+'00192'!G42+'00200'!G42+'00226'!G42+'00282'!G42+'00328'!G42+'00368'!G42+'00446'!G42+'00498'!G42+'00551'!G42+'00585'!G42+'00982'!G42+'00986'!G42+'00989'!G42+'01019'!G42+'01083'!G42+'01084'!G42+'01144'!G42+'01154'!G42+'01171'!G42</f>
        <v>160765</v>
      </c>
      <c r="H48" s="187">
        <f>'00111'!H42+'00192'!H42+'00200'!H42+'00226'!H42+'00282'!H42+'00328'!H42+'00368'!H42+'00446'!H42+'00498'!H42+'00551'!H42+'00585'!H42+'00982'!H42+'00986'!H42+'00989'!H42+'01019'!H42+'01083'!H42+'01084'!H42+'01144'!H42+'01154'!H42+'01171'!H42</f>
        <v>197611</v>
      </c>
      <c r="I48" s="120">
        <f t="shared" si="1"/>
        <v>20</v>
      </c>
      <c r="J48" s="121">
        <f t="shared" si="2"/>
        <v>-588711</v>
      </c>
    </row>
    <row r="49" spans="1:10" x14ac:dyDescent="0.25">
      <c r="A49" s="26" t="s">
        <v>76</v>
      </c>
      <c r="B49" s="26" t="s">
        <v>77</v>
      </c>
      <c r="C49" s="27">
        <f>'00111'!C43+'00192'!C43+'00200'!C43+'00226'!C43+'00282'!C43+'00328'!C43+'00368'!C43+'00446'!C43+'00498'!C43+'00551'!C43+'00585'!C43+'00982'!C43+'00986'!C43+'00989'!C43+'01019'!C43+'01083'!C43+'01084'!C43+'01144'!C43+'01154'!C43+'01171'!C43</f>
        <v>51</v>
      </c>
      <c r="D49" s="102">
        <v>4166.666666666667</v>
      </c>
      <c r="E49" s="28">
        <f>'00111'!E43+'00192'!E43+'00200'!E43+'00226'!E43+'00282'!E43+'00328'!E43+'00368'!E43+'00446'!E43+'00498'!E43+'00551'!E43+'00585'!E43+'00982'!E43+'00986'!E43+'00989'!E43+'01019'!E43+'01083'!E43+'01084'!E43+'01144'!E43+'01154'!E43+'01171'!E43</f>
        <v>212500</v>
      </c>
      <c r="F49" s="64">
        <f>'00111'!F43+'00192'!F43+'00200'!F43+'00226'!F43+'00282'!F43+'00328'!F43+'00368'!F43+'00446'!F43+'00498'!F43+'00551'!F43+'00585'!F43+'00982'!F43+'00986'!F43+'00989'!F43+'01019'!F43+'01083'!F43+'01084'!F43+'01144'!F43+'01154'!F43+'01171'!F43</f>
        <v>0</v>
      </c>
      <c r="G49" s="64">
        <f>'00111'!G43+'00192'!G43+'00200'!G43+'00226'!G43+'00282'!G43+'00328'!G43+'00368'!G43+'00446'!G43+'00498'!G43+'00551'!G43+'00585'!G43+'00982'!G43+'00986'!G43+'00989'!G43+'01019'!G43+'01083'!G43+'01084'!G43+'01144'!G43+'01154'!G43+'01171'!G43</f>
        <v>0</v>
      </c>
      <c r="H49" s="187">
        <f>'00111'!H43+'00192'!H43+'00200'!H43+'00226'!H43+'00282'!H43+'00328'!H43+'00368'!H43+'00446'!H43+'00498'!H43+'00551'!H43+'00585'!H43+'00982'!H43+'00986'!H43+'00989'!H43+'01019'!H43+'01083'!H43+'01084'!H43+'01144'!H43+'01154'!H43+'01171'!H43</f>
        <v>0</v>
      </c>
      <c r="I49" s="120">
        <f t="shared" si="1"/>
        <v>51</v>
      </c>
      <c r="J49" s="121">
        <f t="shared" si="2"/>
        <v>-212500</v>
      </c>
    </row>
    <row r="50" spans="1:10" x14ac:dyDescent="0.25">
      <c r="A50" s="26" t="s">
        <v>78</v>
      </c>
      <c r="B50" s="26" t="s">
        <v>79</v>
      </c>
      <c r="C50" s="27">
        <f>'00111'!C44+'00192'!C44+'00200'!C44+'00226'!C44+'00282'!C44+'00328'!C44+'00368'!C44+'00446'!C44+'00498'!C44+'00551'!C44+'00585'!C44+'00982'!C44+'00986'!C44+'00989'!C44+'01019'!C44+'01083'!C44+'01084'!C44+'01144'!C44+'01154'!C44+'01171'!C44</f>
        <v>30</v>
      </c>
      <c r="D50" s="102">
        <v>993.33333333333337</v>
      </c>
      <c r="E50" s="28">
        <f>'00111'!E44+'00192'!E44+'00200'!E44+'00226'!E44+'00282'!E44+'00328'!E44+'00368'!E44+'00446'!E44+'00498'!E44+'00551'!E44+'00585'!E44+'00982'!E44+'00986'!E44+'00989'!E44+'01019'!E44+'01083'!E44+'01084'!E44+'01144'!E44+'01154'!E44+'01171'!E44</f>
        <v>29800</v>
      </c>
      <c r="F50" s="64">
        <f>'00111'!F44+'00192'!F44+'00200'!F44+'00226'!F44+'00282'!F44+'00328'!F44+'00368'!F44+'00446'!F44+'00498'!F44+'00551'!F44+'00585'!F44+'00982'!F44+'00986'!F44+'00989'!F44+'01019'!F44+'01083'!F44+'01084'!F44+'01144'!F44+'01154'!F44+'01171'!F44</f>
        <v>0</v>
      </c>
      <c r="G50" s="64">
        <f>'00111'!G44+'00192'!G44+'00200'!G44+'00226'!G44+'00282'!G44+'00328'!G44+'00368'!G44+'00446'!G44+'00498'!G44+'00551'!G44+'00585'!G44+'00982'!G44+'00986'!G44+'00989'!G44+'01019'!G44+'01083'!G44+'01084'!G44+'01144'!G44+'01154'!G44+'01171'!G44</f>
        <v>0</v>
      </c>
      <c r="H50" s="187">
        <f>'00111'!H44+'00192'!H44+'00200'!H44+'00226'!H44+'00282'!H44+'00328'!H44+'00368'!H44+'00446'!H44+'00498'!H44+'00551'!H44+'00585'!H44+'00982'!H44+'00986'!H44+'00989'!H44+'01019'!H44+'01083'!H44+'01084'!H44+'01144'!H44+'01154'!H44+'01171'!H44</f>
        <v>0</v>
      </c>
      <c r="I50" s="120">
        <f t="shared" si="1"/>
        <v>30</v>
      </c>
      <c r="J50" s="121">
        <f t="shared" si="2"/>
        <v>-29800</v>
      </c>
    </row>
    <row r="51" spans="1:10" x14ac:dyDescent="0.25">
      <c r="A51" s="26" t="s">
        <v>80</v>
      </c>
      <c r="B51" s="26" t="s">
        <v>409</v>
      </c>
      <c r="C51" s="27">
        <f>'00111'!C45+'00192'!C45+'00200'!C45+'00226'!C45+'00282'!C45+'00328'!C45+'00368'!C45+'00446'!C45+'00498'!C45+'00551'!C45+'00585'!C45+'00982'!C45+'00986'!C45+'00989'!C45+'01019'!C45+'01083'!C45+'01084'!C45+'01144'!C45+'01154'!C45+'01171'!C45</f>
        <v>0</v>
      </c>
      <c r="D51" s="102"/>
      <c r="E51" s="28">
        <f>'00111'!E45+'00192'!E45+'00200'!E45+'00226'!E45+'00282'!E45+'00328'!E45+'00368'!E45+'00446'!E45+'00498'!E45+'00551'!E45+'00585'!E45+'00982'!E45+'00986'!E45+'00989'!E45+'01019'!E45+'01083'!E45+'01084'!E45+'01144'!E45+'01154'!E45+'01171'!E45</f>
        <v>5000000</v>
      </c>
      <c r="F51" s="64">
        <f>'00111'!F45+'00192'!F45+'00200'!F45+'00226'!F45+'00282'!F45+'00328'!F45+'00368'!F45+'00446'!F45+'00498'!F45+'00551'!F45+'00585'!F45+'00982'!F45+'00986'!F45+'00989'!F45+'01019'!F45+'01083'!F45+'01084'!F45+'01144'!F45+'01154'!F45+'01171'!F45</f>
        <v>5</v>
      </c>
      <c r="G51" s="64">
        <f>'00111'!G45+'00192'!G45+'00200'!G45+'00226'!G45+'00282'!G45+'00328'!G45+'00368'!G45+'00446'!G45+'00498'!G45+'00551'!G45+'00585'!G45+'00982'!G45+'00986'!G45+'00989'!G45+'01019'!G45+'01083'!G45+'01084'!G45+'01144'!G45+'01154'!G45+'01171'!G45</f>
        <v>73203</v>
      </c>
      <c r="H51" s="187">
        <f>'00111'!H45+'00192'!H45+'00200'!H45+'00226'!H45+'00282'!H45+'00328'!H45+'00368'!H45+'00446'!H45+'00498'!H45+'00551'!H45+'00585'!H45+'00982'!H45+'00986'!H45+'00989'!H45+'01019'!H45+'01083'!H45+'01084'!H45+'01144'!H45+'01154'!H45+'01171'!H45</f>
        <v>73203</v>
      </c>
      <c r="I51" s="120">
        <f t="shared" si="1"/>
        <v>-5</v>
      </c>
      <c r="J51" s="121">
        <f t="shared" si="2"/>
        <v>-5073203</v>
      </c>
    </row>
    <row r="52" spans="1:10" x14ac:dyDescent="0.25">
      <c r="A52" s="26" t="s">
        <v>82</v>
      </c>
      <c r="B52" s="26" t="s">
        <v>83</v>
      </c>
      <c r="C52" s="27">
        <f>'00111'!C46+'00192'!C46+'00200'!C46+'00226'!C46+'00282'!C46+'00328'!C46+'00368'!C46+'00446'!C46+'00498'!C46+'00551'!C46+'00585'!C46+'00982'!C46+'00986'!C46+'00989'!C46+'01019'!C46+'01083'!C46+'01084'!C46+'01144'!C46+'01154'!C46+'01171'!C46</f>
        <v>40</v>
      </c>
      <c r="D52" s="102">
        <v>3987.5</v>
      </c>
      <c r="E52" s="28">
        <f>'00111'!E46+'00192'!E46+'00200'!E46+'00226'!E46+'00282'!E46+'00328'!E46+'00368'!E46+'00446'!E46+'00498'!E46+'00551'!E46+'00585'!E46+'00982'!E46+'00986'!E46+'00989'!E46+'01019'!E46+'01083'!E46+'01084'!E46+'01144'!E46+'01154'!E46+'01171'!E46</f>
        <v>159500</v>
      </c>
      <c r="F52" s="64">
        <f>'00111'!F46+'00192'!F46+'00200'!F46+'00226'!F46+'00282'!F46+'00328'!F46+'00368'!F46+'00446'!F46+'00498'!F46+'00551'!F46+'00585'!F46+'00982'!F46+'00986'!F46+'00989'!F46+'01019'!F46+'01083'!F46+'01084'!F46+'01144'!F46+'01154'!F46+'01171'!F46</f>
        <v>2</v>
      </c>
      <c r="G52" s="64">
        <f>'00111'!G46+'00192'!G46+'00200'!G46+'00226'!G46+'00282'!G46+'00328'!G46+'00368'!G46+'00446'!G46+'00498'!G46+'00551'!G46+'00585'!G46+'00982'!G46+'00986'!G46+'00989'!G46+'01019'!G46+'01083'!G46+'01084'!G46+'01144'!G46+'01154'!G46+'01171'!G46</f>
        <v>13000</v>
      </c>
      <c r="H52" s="187">
        <f>'00111'!H46+'00192'!H46+'00200'!H46+'00226'!H46+'00282'!H46+'00328'!H46+'00368'!H46+'00446'!H46+'00498'!H46+'00551'!H46+'00585'!H46+'00982'!H46+'00986'!H46+'00989'!H46+'01019'!H46+'01083'!H46+'01084'!H46+'01144'!H46+'01154'!H46+'01171'!H46</f>
        <v>13000</v>
      </c>
      <c r="I52" s="120">
        <f t="shared" si="1"/>
        <v>38</v>
      </c>
      <c r="J52" s="121">
        <f t="shared" si="2"/>
        <v>-172500</v>
      </c>
    </row>
    <row r="53" spans="1:10" x14ac:dyDescent="0.25">
      <c r="A53" s="45" t="s">
        <v>84</v>
      </c>
      <c r="B53" s="45" t="s">
        <v>85</v>
      </c>
      <c r="C53" s="67">
        <f>'00111'!C47+'00192'!C47+'00200'!C47+'00226'!C47+'00282'!C47+'00328'!C47+'00368'!C47+'00446'!C47+'00498'!C47+'00551'!C47+'00585'!C47+'00982'!C47+'00986'!C47+'00989'!C47+'01019'!C47+'01083'!C47+'01084'!C47+'01144'!C47+'01154'!C47+'01171'!C47</f>
        <v>33</v>
      </c>
      <c r="D53" s="103">
        <v>56969.696969696968</v>
      </c>
      <c r="E53" s="44">
        <f>'00111'!E47+'00192'!E47+'00200'!E47+'00226'!E47+'00282'!E47+'00328'!E47+'00368'!E47+'00446'!E47+'00498'!E47+'00551'!E47+'00585'!E47+'00982'!E47+'00986'!E47+'00989'!E47+'01019'!E47+'01083'!E47+'01084'!E47+'01144'!E47+'01154'!E47+'01171'!E47</f>
        <v>1880000</v>
      </c>
      <c r="F53" s="64">
        <f>'00111'!F47+'00192'!F47+'00200'!F47+'00226'!F47+'00282'!F47+'00328'!F47+'00368'!F47+'00446'!F47+'00498'!F47+'00551'!F47+'00585'!F47+'00982'!F47+'00986'!F47+'00989'!F47+'01019'!F47+'01083'!F47+'01084'!F47+'01144'!F47+'01154'!F47+'01171'!F47</f>
        <v>1</v>
      </c>
      <c r="G53" s="64">
        <f>'00111'!G47+'00192'!G47+'00200'!G47+'00226'!G47+'00282'!G47+'00328'!G47+'00368'!G47+'00446'!G47+'00498'!G47+'00551'!G47+'00585'!G47+'00982'!G47+'00986'!G47+'00989'!G47+'01019'!G47+'01083'!G47+'01084'!G47+'01144'!G47+'01154'!G47+'01171'!G47</f>
        <v>54500</v>
      </c>
      <c r="H53" s="187">
        <f>'00111'!H47+'00192'!H47+'00200'!H47+'00226'!H47+'00282'!H47+'00328'!H47+'00368'!H47+'00446'!H47+'00498'!H47+'00551'!H47+'00585'!H47+'00982'!H47+'00986'!H47+'00989'!H47+'01019'!H47+'01083'!H47+'01084'!H47+'01144'!H47+'01154'!H47+'01171'!H47</f>
        <v>54500</v>
      </c>
      <c r="I53" s="120">
        <f t="shared" si="1"/>
        <v>32</v>
      </c>
      <c r="J53" s="121">
        <f t="shared" si="2"/>
        <v>-1934500</v>
      </c>
    </row>
    <row r="54" spans="1:10" ht="31.5" x14ac:dyDescent="0.25">
      <c r="A54" s="26" t="s">
        <v>86</v>
      </c>
      <c r="B54" s="26" t="s">
        <v>87</v>
      </c>
      <c r="C54" s="27">
        <f>'00111'!C48+'00192'!C48+'00200'!C48+'00226'!C48+'00282'!C48+'00328'!C48+'00368'!C48+'00446'!C48+'00498'!C48+'00551'!C48+'00585'!C48+'00982'!C48+'00986'!C48+'00989'!C48+'01019'!C48+'01083'!C48+'01084'!C48+'01144'!C48+'01154'!C48+'01171'!C48</f>
        <v>107</v>
      </c>
      <c r="D54" s="102">
        <v>2705.6074766355141</v>
      </c>
      <c r="E54" s="28">
        <f>'00111'!E48+'00192'!E48+'00200'!E48+'00226'!E48+'00282'!E48+'00328'!E48+'00368'!E48+'00446'!E48+'00498'!E48+'00551'!E48+'00585'!E48+'00982'!E48+'00986'!E48+'00989'!E48+'01019'!E48+'01083'!E48+'01084'!E48+'01144'!E48+'01154'!E48+'01171'!E48</f>
        <v>289500</v>
      </c>
      <c r="F54" s="64">
        <f>'00111'!F48+'00192'!F48+'00200'!F48+'00226'!F48+'00282'!F48+'00328'!F48+'00368'!F48+'00446'!F48+'00498'!F48+'00551'!F48+'00585'!F48+'00982'!F48+'00986'!F48+'00989'!F48+'01019'!F48+'01083'!F48+'01084'!F48+'01144'!F48+'01154'!F48+'01171'!F48</f>
        <v>26</v>
      </c>
      <c r="G54" s="64">
        <f>'00111'!G48+'00192'!G48+'00200'!G48+'00226'!G48+'00282'!G48+'00328'!G48+'00368'!G48+'00446'!G48+'00498'!G48+'00551'!G48+'00585'!G48+'00982'!G48+'00986'!G48+'00989'!G48+'01019'!G48+'01083'!G48+'01084'!G48+'01144'!G48+'01154'!G48+'01171'!G48</f>
        <v>55690</v>
      </c>
      <c r="H54" s="187">
        <f>'00111'!H48+'00192'!H48+'00200'!H48+'00226'!H48+'00282'!H48+'00328'!H48+'00368'!H48+'00446'!H48+'00498'!H48+'00551'!H48+'00585'!H48+'00982'!H48+'00986'!H48+'00989'!H48+'01019'!H48+'01083'!H48+'01084'!H48+'01144'!H48+'01154'!H48+'01171'!H48</f>
        <v>55690</v>
      </c>
      <c r="I54" s="120">
        <f t="shared" si="1"/>
        <v>81</v>
      </c>
      <c r="J54" s="121">
        <f t="shared" si="2"/>
        <v>-345190</v>
      </c>
    </row>
    <row r="55" spans="1:10" ht="31.5" x14ac:dyDescent="0.25">
      <c r="A55" s="26" t="s">
        <v>88</v>
      </c>
      <c r="B55" s="26" t="s">
        <v>89</v>
      </c>
      <c r="C55" s="27">
        <f>'00111'!C49+'00192'!C49+'00200'!C49+'00226'!C49+'00282'!C49+'00328'!C49+'00368'!C49+'00446'!C49+'00498'!C49+'00551'!C49+'00585'!C49+'00982'!C49+'00986'!C49+'00989'!C49+'01019'!C49+'01083'!C49+'01084'!C49+'01144'!C49+'01154'!C49+'01171'!C49</f>
        <v>55</v>
      </c>
      <c r="D55" s="102">
        <v>3298.18</v>
      </c>
      <c r="E55" s="28">
        <f>'00111'!E49+'00192'!E49+'00200'!E49+'00226'!E49+'00282'!E49+'00328'!E49+'00368'!E49+'00446'!E49+'00498'!E49+'00551'!E49+'00585'!E49+'00982'!E49+'00986'!E49+'00989'!E49+'01019'!E49+'01083'!E49+'01084'!E49+'01144'!E49+'01154'!E49+'01171'!E49</f>
        <v>181400</v>
      </c>
      <c r="F55" s="64">
        <f>'00111'!F49+'00192'!F49+'00200'!F49+'00226'!F49+'00282'!F49+'00328'!F49+'00368'!F49+'00446'!F49+'00498'!F49+'00551'!F49+'00585'!F49+'00982'!F49+'00986'!F49+'00989'!F49+'01019'!F49+'01083'!F49+'01084'!F49+'01144'!F49+'01154'!F49+'01171'!F49</f>
        <v>0</v>
      </c>
      <c r="G55" s="64">
        <f>'00111'!G49+'00192'!G49+'00200'!G49+'00226'!G49+'00282'!G49+'00328'!G49+'00368'!G49+'00446'!G49+'00498'!G49+'00551'!G49+'00585'!G49+'00982'!G49+'00986'!G49+'00989'!G49+'01019'!G49+'01083'!G49+'01084'!G49+'01144'!G49+'01154'!G49+'01171'!G49</f>
        <v>0</v>
      </c>
      <c r="H55" s="187">
        <f>'00111'!H49+'00192'!H49+'00200'!H49+'00226'!H49+'00282'!H49+'00328'!H49+'00368'!H49+'00446'!H49+'00498'!H49+'00551'!H49+'00585'!H49+'00982'!H49+'00986'!H49+'00989'!H49+'01019'!H49+'01083'!H49+'01084'!H49+'01144'!H49+'01154'!H49+'01171'!H49</f>
        <v>0</v>
      </c>
      <c r="I55" s="120">
        <f t="shared" si="1"/>
        <v>55</v>
      </c>
      <c r="J55" s="121">
        <f t="shared" si="2"/>
        <v>-181400</v>
      </c>
    </row>
    <row r="56" spans="1:10" x14ac:dyDescent="0.25">
      <c r="A56" s="26" t="s">
        <v>90</v>
      </c>
      <c r="B56" s="26" t="s">
        <v>91</v>
      </c>
      <c r="C56" s="27">
        <f>'00111'!C50+'00192'!C50+'00200'!C50+'00226'!C50+'00282'!C50+'00328'!C50+'00368'!C50+'00446'!C50+'00498'!C50+'00551'!C50+'00585'!C50+'00982'!C50+'00986'!C50+'00989'!C50+'01019'!C50+'01083'!C50+'01084'!C50+'01144'!C50+'01154'!C50+'01171'!C50</f>
        <v>104</v>
      </c>
      <c r="D56" s="102">
        <v>1269.2307692307693</v>
      </c>
      <c r="E56" s="28">
        <f>'00111'!E50+'00192'!E50+'00200'!E50+'00226'!E50+'00282'!E50+'00328'!E50+'00368'!E50+'00446'!E50+'00498'!E50+'00551'!E50+'00585'!E50+'00982'!E50+'00986'!E50+'00989'!E50+'01019'!E50+'01083'!E50+'01084'!E50+'01144'!E50+'01154'!E50+'01171'!E50</f>
        <v>132000</v>
      </c>
      <c r="F56" s="64">
        <f>'00111'!F50+'00192'!F50+'00200'!F50+'00226'!F50+'00282'!F50+'00328'!F50+'00368'!F50+'00446'!F50+'00498'!F50+'00551'!F50+'00585'!F50+'00982'!F50+'00986'!F50+'00989'!F50+'01019'!F50+'01083'!F50+'01084'!F50+'01144'!F50+'01154'!F50+'01171'!F50</f>
        <v>0</v>
      </c>
      <c r="G56" s="64">
        <f>'00111'!G50+'00192'!G50+'00200'!G50+'00226'!G50+'00282'!G50+'00328'!G50+'00368'!G50+'00446'!G50+'00498'!G50+'00551'!G50+'00585'!G50+'00982'!G50+'00986'!G50+'00989'!G50+'01019'!G50+'01083'!G50+'01084'!G50+'01144'!G50+'01154'!G50+'01171'!G50</f>
        <v>0</v>
      </c>
      <c r="H56" s="187">
        <f>'00111'!H50+'00192'!H50+'00200'!H50+'00226'!H50+'00282'!H50+'00328'!H50+'00368'!H50+'00446'!H50+'00498'!H50+'00551'!H50+'00585'!H50+'00982'!H50+'00986'!H50+'00989'!H50+'01019'!H50+'01083'!H50+'01084'!H50+'01144'!H50+'01154'!H50+'01171'!H50</f>
        <v>0</v>
      </c>
      <c r="I56" s="120">
        <f t="shared" si="1"/>
        <v>104</v>
      </c>
      <c r="J56" s="121">
        <f t="shared" si="2"/>
        <v>-132000</v>
      </c>
    </row>
    <row r="57" spans="1:10" x14ac:dyDescent="0.25">
      <c r="A57" s="26" t="s">
        <v>92</v>
      </c>
      <c r="B57" s="26" t="s">
        <v>81</v>
      </c>
      <c r="C57" s="27">
        <f>'00111'!C51+'00192'!C51+'00200'!C51+'00226'!C51+'00282'!C51+'00328'!C51+'00368'!C51+'00446'!C51+'00498'!C51+'00551'!C51+'00585'!C51+'00982'!C51+'00986'!C51+'00989'!C51+'01019'!C51+'01083'!C51+'01084'!C51+'01144'!C51+'01154'!C51+'01171'!C51</f>
        <v>0</v>
      </c>
      <c r="D57" s="102"/>
      <c r="E57" s="28">
        <f>'00111'!E51+'00192'!E51+'00200'!E51+'00226'!E51+'00282'!E51+'00328'!E51+'00368'!E51+'00446'!E51+'00498'!E51+'00551'!E51+'00585'!E51+'00982'!E51+'00986'!E51+'00989'!E51+'01019'!E51+'01083'!E51+'01084'!E51+'01144'!E51+'01154'!E51+'01171'!E51</f>
        <v>0</v>
      </c>
      <c r="F57" s="64">
        <f>'00111'!F51+'00192'!F51+'00200'!F51+'00226'!F51+'00282'!F51+'00328'!F51+'00368'!F51+'00446'!F51+'00498'!F51+'00551'!F51+'00585'!F51+'00982'!F51+'00986'!F51+'00989'!F51+'01019'!F51+'01083'!F51+'01084'!F51+'01144'!F51+'01154'!F51+'01171'!F51</f>
        <v>0</v>
      </c>
      <c r="G57" s="64">
        <f>'00111'!G51+'00192'!G51+'00200'!G51+'00226'!G51+'00282'!G51+'00328'!G51+'00368'!G51+'00446'!G51+'00498'!G51+'00551'!G51+'00585'!G51+'00982'!G51+'00986'!G51+'00989'!G51+'01019'!G51+'01083'!G51+'01084'!G51+'01144'!G51+'01154'!G51+'01171'!G51</f>
        <v>0</v>
      </c>
      <c r="H57" s="187">
        <f>'00111'!H51+'00192'!H51+'00200'!H51+'00226'!H51+'00282'!H51+'00328'!H51+'00368'!H51+'00446'!H51+'00498'!H51+'00551'!H51+'00585'!H51+'00982'!H51+'00986'!H51+'00989'!H51+'01019'!H51+'01083'!H51+'01084'!H51+'01144'!H51+'01154'!H51+'01171'!H51</f>
        <v>0</v>
      </c>
      <c r="I57" s="120">
        <f t="shared" si="1"/>
        <v>0</v>
      </c>
      <c r="J57" s="121">
        <f t="shared" si="2"/>
        <v>0</v>
      </c>
    </row>
    <row r="58" spans="1:10" ht="63" x14ac:dyDescent="0.25">
      <c r="A58" s="26" t="s">
        <v>93</v>
      </c>
      <c r="B58" s="40" t="s">
        <v>94</v>
      </c>
      <c r="C58" s="63">
        <f>'00111'!C52+'00192'!C52+'00200'!C52+'00226'!C52+'00282'!C52+'00328'!C52+'00368'!C52+'00446'!C52+'00498'!C52+'00551'!C52+'00585'!C52+'00982'!C52+'00986'!C52+'00989'!C52+'01019'!C52+'01083'!C52+'01084'!C52+'01144'!C52+'01154'!C52+'01171'!C52</f>
        <v>2275</v>
      </c>
      <c r="D58" s="101">
        <f>'00111'!D52+'00192'!D52+'00200'!D52+'00226'!D52+'00282'!D52+'00328'!D52+'00368'!D52+'00446'!D52+'00498'!D52+'00551'!D52+'00585'!D52+'00982'!D52+'00986'!D52+'00989'!D52+'01019'!D52+'01083'!D52+'01084'!D52+'01144'!D52+'01154'!D52+'01171'!D52</f>
        <v>0</v>
      </c>
      <c r="E58" s="32">
        <f>'00111'!E52+'00192'!E52+'00200'!E52+'00226'!E52+'00282'!E52+'00328'!E52+'00368'!E52+'00446'!E52+'00498'!E52+'00551'!E52+'00585'!E52+'00982'!E52+'00986'!E52+'00989'!E52+'01019'!E52+'01083'!E52+'01084'!E52+'01144'!E52+'01154'!E52+'01171'!E52</f>
        <v>26007762</v>
      </c>
      <c r="F58" s="66">
        <f>SUM(F59:F81)</f>
        <v>535</v>
      </c>
      <c r="G58" s="66">
        <f t="shared" ref="G58" si="4">SUM(G59:G81)</f>
        <v>10743645</v>
      </c>
      <c r="H58" s="302">
        <f>SUM(H59:H81)</f>
        <v>11997412</v>
      </c>
      <c r="I58" s="120">
        <f t="shared" si="1"/>
        <v>1740</v>
      </c>
      <c r="J58" s="121">
        <f t="shared" si="2"/>
        <v>-38005174</v>
      </c>
    </row>
    <row r="59" spans="1:10" x14ac:dyDescent="0.25">
      <c r="A59" s="26" t="s">
        <v>95</v>
      </c>
      <c r="B59" s="26" t="s">
        <v>96</v>
      </c>
      <c r="C59" s="27">
        <f>'00111'!C53+'00192'!C53+'00200'!C53+'00226'!C53+'00282'!C53+'00328'!C53+'00368'!C53+'00446'!C53+'00498'!C53+'00551'!C53+'00585'!C53+'00982'!C53+'00986'!C53+'00989'!C53+'01019'!C53+'01083'!C53+'01084'!C53+'01144'!C53+'01154'!C53+'01171'!C53</f>
        <v>323</v>
      </c>
      <c r="D59" s="102">
        <v>8377.6780185758507</v>
      </c>
      <c r="E59" s="28">
        <f>'00111'!E53+'00192'!E53+'00200'!E53+'00226'!E53+'00282'!E53+'00328'!E53+'00368'!E53+'00446'!E53+'00498'!E53+'00551'!E53+'00585'!E53+'00982'!E53+'00986'!E53+'00989'!E53+'01019'!E53+'01083'!E53+'01084'!E53+'01144'!E53+'01154'!E53+'01171'!E53</f>
        <v>2705990</v>
      </c>
      <c r="F59" s="64">
        <f>'00111'!F53+'00192'!F53+'00200'!F53+'00226'!F53+'00282'!F53+'00328'!F53+'00368'!F53+'00446'!F53+'00498'!F53+'00551'!F53+'00585'!F53+'00982'!F53+'00986'!F53+'00989'!F53+'01019'!F53+'01083'!F53+'01084'!F53+'01144'!F53+'01154'!F53+'01171'!F53</f>
        <v>84</v>
      </c>
      <c r="G59" s="64">
        <f>'00111'!G53+'00192'!G53+'00200'!G53+'00226'!G53+'00282'!G53+'00328'!G53+'00368'!G53+'00446'!G53+'00498'!G53+'00551'!G53+'00585'!G53+'00982'!G53+'00986'!G53+'00989'!G53+'01019'!G53+'01083'!G53+'01084'!G53+'01144'!G53+'01154'!G53+'01171'!G53</f>
        <v>490473</v>
      </c>
      <c r="H59" s="187">
        <f>'00111'!H53+'00192'!H53+'00200'!H53+'00226'!H53+'00282'!H53+'00328'!H53+'00368'!H53+'00446'!H53+'00498'!H53+'00551'!H53+'00585'!H53+'00982'!H53+'00986'!H53+'00989'!H53+'01019'!H53+'01083'!H53+'01084'!H53+'01144'!H53+'01154'!H53+'01171'!H53</f>
        <v>713673</v>
      </c>
      <c r="I59" s="120">
        <f t="shared" si="1"/>
        <v>239</v>
      </c>
      <c r="J59" s="121">
        <f t="shared" si="2"/>
        <v>-3419663</v>
      </c>
    </row>
    <row r="60" spans="1:10" x14ac:dyDescent="0.25">
      <c r="A60" s="26" t="s">
        <v>97</v>
      </c>
      <c r="B60" s="26" t="s">
        <v>98</v>
      </c>
      <c r="C60" s="27">
        <f>'00111'!C54+'00192'!C54+'00200'!C54+'00226'!C54+'00282'!C54+'00328'!C54+'00368'!C54+'00446'!C54+'00498'!C54+'00551'!C54+'00585'!C54+'00982'!C54+'00986'!C54+'00989'!C54+'01019'!C54+'01083'!C54+'01084'!C54+'01144'!C54+'01154'!C54+'01171'!C54</f>
        <v>312</v>
      </c>
      <c r="D60" s="102">
        <v>8842.9551282051289</v>
      </c>
      <c r="E60" s="28">
        <f>'00111'!E54+'00192'!E54+'00200'!E54+'00226'!E54+'00282'!E54+'00328'!E54+'00368'!E54+'00446'!E54+'00498'!E54+'00551'!E54+'00585'!E54+'00982'!E54+'00986'!E54+'00989'!E54+'01019'!E54+'01083'!E54+'01084'!E54+'01144'!E54+'01154'!E54+'01171'!E54</f>
        <v>2759002</v>
      </c>
      <c r="F60" s="64">
        <f>'00111'!F54+'00192'!F54+'00200'!F54+'00226'!F54+'00282'!F54+'00328'!F54+'00368'!F54+'00446'!F54+'00498'!F54+'00551'!F54+'00585'!F54+'00982'!F54+'00986'!F54+'00989'!F54+'01019'!F54+'01083'!F54+'01084'!F54+'01144'!F54+'01154'!F54+'01171'!F54</f>
        <v>159</v>
      </c>
      <c r="G60" s="64">
        <f>'00111'!G54+'00192'!G54+'00200'!G54+'00226'!G54+'00282'!G54+'00328'!G54+'00368'!G54+'00446'!G54+'00498'!G54+'00551'!G54+'00585'!G54+'00982'!G54+'00986'!G54+'00989'!G54+'01019'!G54+'01083'!G54+'01084'!G54+'01144'!G54+'01154'!G54+'01171'!G54</f>
        <v>850038</v>
      </c>
      <c r="H60" s="187">
        <f>'00111'!H54+'00192'!H54+'00200'!H54+'00226'!H54+'00282'!H54+'00328'!H54+'00368'!H54+'00446'!H54+'00498'!H54+'00551'!H54+'00585'!H54+'00982'!H54+'00986'!H54+'00989'!H54+'01019'!H54+'01083'!H54+'01084'!H54+'01144'!H54+'01154'!H54+'01171'!H54</f>
        <v>1461632</v>
      </c>
      <c r="I60" s="120">
        <f t="shared" si="1"/>
        <v>153</v>
      </c>
      <c r="J60" s="121">
        <f t="shared" si="2"/>
        <v>-4220634</v>
      </c>
    </row>
    <row r="61" spans="1:10" x14ac:dyDescent="0.25">
      <c r="A61" s="26" t="s">
        <v>99</v>
      </c>
      <c r="B61" s="26" t="s">
        <v>100</v>
      </c>
      <c r="C61" s="27">
        <f>'00111'!C55+'00192'!C55+'00200'!C55+'00226'!C55+'00282'!C55+'00328'!C55+'00368'!C55+'00446'!C55+'00498'!C55+'00551'!C55+'00585'!C55+'00982'!C55+'00986'!C55+'00989'!C55+'01019'!C55+'01083'!C55+'01084'!C55+'01144'!C55+'01154'!C55+'01171'!C55</f>
        <v>20</v>
      </c>
      <c r="D61" s="102">
        <v>5950</v>
      </c>
      <c r="E61" s="28">
        <f>'00111'!E55+'00192'!E55+'00200'!E55+'00226'!E55+'00282'!E55+'00328'!E55+'00368'!E55+'00446'!E55+'00498'!E55+'00551'!E55+'00585'!E55+'00982'!E55+'00986'!E55+'00989'!E55+'01019'!E55+'01083'!E55+'01084'!E55+'01144'!E55+'01154'!E55+'01171'!E55</f>
        <v>119000</v>
      </c>
      <c r="F61" s="64">
        <f>'00111'!F55+'00192'!F55+'00200'!F55+'00226'!F55+'00282'!F55+'00328'!F55+'00368'!F55+'00446'!F55+'00498'!F55+'00551'!F55+'00585'!F55+'00982'!F55+'00986'!F55+'00989'!F55+'01019'!F55+'01083'!F55+'01084'!F55+'01144'!F55+'01154'!F55+'01171'!F55</f>
        <v>15</v>
      </c>
      <c r="G61" s="64">
        <f>'00111'!G55+'00192'!G55+'00200'!G55+'00226'!G55+'00282'!G55+'00328'!G55+'00368'!G55+'00446'!G55+'00498'!G55+'00551'!G55+'00585'!G55+'00982'!G55+'00986'!G55+'00989'!G55+'01019'!G55+'01083'!G55+'01084'!G55+'01144'!G55+'01154'!G55+'01171'!G55</f>
        <v>20871</v>
      </c>
      <c r="H61" s="187">
        <f>'00111'!H55+'00192'!H55+'00200'!H55+'00226'!H55+'00282'!H55+'00328'!H55+'00368'!H55+'00446'!H55+'00498'!H55+'00551'!H55+'00585'!H55+'00982'!H55+'00986'!H55+'00989'!H55+'01019'!H55+'01083'!H55+'01084'!H55+'01144'!H55+'01154'!H55+'01171'!H55</f>
        <v>162571</v>
      </c>
      <c r="I61" s="120">
        <f t="shared" si="1"/>
        <v>5</v>
      </c>
      <c r="J61" s="121">
        <f t="shared" si="2"/>
        <v>-281571</v>
      </c>
    </row>
    <row r="62" spans="1:10" x14ac:dyDescent="0.25">
      <c r="A62" s="26" t="s">
        <v>101</v>
      </c>
      <c r="B62" s="26" t="s">
        <v>102</v>
      </c>
      <c r="C62" s="27">
        <f>'00111'!C56+'00192'!C56+'00200'!C56+'00226'!C56+'00282'!C56+'00328'!C56+'00368'!C56+'00446'!C56+'00498'!C56+'00551'!C56+'00585'!C56+'00982'!C56+'00986'!C56+'00989'!C56+'01019'!C56+'01083'!C56+'01084'!C56+'01144'!C56+'01154'!C56+'01171'!C56</f>
        <v>194</v>
      </c>
      <c r="D62" s="102">
        <v>4440.1237113402058</v>
      </c>
      <c r="E62" s="28">
        <f>'00111'!E56+'00192'!E56+'00200'!E56+'00226'!E56+'00282'!E56+'00328'!E56+'00368'!E56+'00446'!E56+'00498'!E56+'00551'!E56+'00585'!E56+'00982'!E56+'00986'!E56+'00989'!E56+'01019'!E56+'01083'!E56+'01084'!E56+'01144'!E56+'01154'!E56+'01171'!E56</f>
        <v>861384</v>
      </c>
      <c r="F62" s="64">
        <f>'00111'!F56+'00192'!F56+'00200'!F56+'00226'!F56+'00282'!F56+'00328'!F56+'00368'!F56+'00446'!F56+'00498'!F56+'00551'!F56+'00585'!F56+'00982'!F56+'00986'!F56+'00989'!F56+'01019'!F56+'01083'!F56+'01084'!F56+'01144'!F56+'01154'!F56+'01171'!F56</f>
        <v>101</v>
      </c>
      <c r="G62" s="64">
        <f>'00111'!G56+'00192'!G56+'00200'!G56+'00226'!G56+'00282'!G56+'00328'!G56+'00368'!G56+'00446'!G56+'00498'!G56+'00551'!G56+'00585'!G56+'00982'!G56+'00986'!G56+'00989'!G56+'01019'!G56+'01083'!G56+'01084'!G56+'01144'!G56+'01154'!G56+'01171'!G56</f>
        <v>277003</v>
      </c>
      <c r="H62" s="187">
        <f>'00111'!H56+'00192'!H56+'00200'!H56+'00226'!H56+'00282'!H56+'00328'!H56+'00368'!H56+'00446'!H56+'00498'!H56+'00551'!H56+'00585'!H56+'00982'!H56+'00986'!H56+'00989'!H56+'01019'!H56+'01083'!H56+'01084'!H56+'01144'!H56+'01154'!H56+'01171'!H56</f>
        <v>393142</v>
      </c>
      <c r="I62" s="120">
        <f t="shared" si="1"/>
        <v>93</v>
      </c>
      <c r="J62" s="121">
        <f t="shared" si="2"/>
        <v>-1254526</v>
      </c>
    </row>
    <row r="63" spans="1:10" x14ac:dyDescent="0.25">
      <c r="A63" s="26" t="s">
        <v>103</v>
      </c>
      <c r="B63" s="26" t="s">
        <v>104</v>
      </c>
      <c r="C63" s="27">
        <f>'00111'!C57+'00192'!C57+'00200'!C57+'00226'!C57+'00282'!C57+'00328'!C57+'00368'!C57+'00446'!C57+'00498'!C57+'00551'!C57+'00585'!C57+'00982'!C57+'00986'!C57+'00989'!C57+'01019'!C57+'01083'!C57+'01084'!C57+'01144'!C57+'01154'!C57+'01171'!C57</f>
        <v>66</v>
      </c>
      <c r="D63" s="102">
        <v>3815.151515151515</v>
      </c>
      <c r="E63" s="28">
        <f>'00111'!E57+'00192'!E57+'00200'!E57+'00226'!E57+'00282'!E57+'00328'!E57+'00368'!E57+'00446'!E57+'00498'!E57+'00551'!E57+'00585'!E57+'00982'!E57+'00986'!E57+'00989'!E57+'01019'!E57+'01083'!E57+'01084'!E57+'01144'!E57+'01154'!E57+'01171'!E57</f>
        <v>251800</v>
      </c>
      <c r="F63" s="64">
        <f>'00111'!F57+'00192'!F57+'00200'!F57+'00226'!F57+'00282'!F57+'00328'!F57+'00368'!F57+'00446'!F57+'00498'!F57+'00551'!F57+'00585'!F57+'00982'!F57+'00986'!F57+'00989'!F57+'01019'!F57+'01083'!F57+'01084'!F57+'01144'!F57+'01154'!F57+'01171'!F57</f>
        <v>32</v>
      </c>
      <c r="G63" s="64">
        <f>'00111'!G57+'00192'!G57+'00200'!G57+'00226'!G57+'00282'!G57+'00328'!G57+'00368'!G57+'00446'!G57+'00498'!G57+'00551'!G57+'00585'!G57+'00982'!G57+'00986'!G57+'00989'!G57+'01019'!G57+'01083'!G57+'01084'!G57+'01144'!G57+'01154'!G57+'01171'!G57</f>
        <v>48994</v>
      </c>
      <c r="H63" s="187">
        <f>'00111'!H57+'00192'!H57+'00200'!H57+'00226'!H57+'00282'!H57+'00328'!H57+'00368'!H57+'00446'!H57+'00498'!H57+'00551'!H57+'00585'!H57+'00982'!H57+'00986'!H57+'00989'!H57+'01019'!H57+'01083'!H57+'01084'!H57+'01144'!H57+'01154'!H57+'01171'!H57</f>
        <v>141766</v>
      </c>
      <c r="I63" s="120">
        <f t="shared" si="1"/>
        <v>34</v>
      </c>
      <c r="J63" s="121">
        <f t="shared" si="2"/>
        <v>-393566</v>
      </c>
    </row>
    <row r="64" spans="1:10" x14ac:dyDescent="0.25">
      <c r="A64" s="26" t="s">
        <v>105</v>
      </c>
      <c r="B64" s="26" t="s">
        <v>106</v>
      </c>
      <c r="C64" s="27">
        <f>'00111'!C58+'00192'!C58+'00200'!C58+'00226'!C58+'00282'!C58+'00328'!C58+'00368'!C58+'00446'!C58+'00498'!C58+'00551'!C58+'00585'!C58+'00982'!C58+'00986'!C58+'00989'!C58+'01019'!C58+'01083'!C58+'01084'!C58+'01144'!C58+'01154'!C58+'01171'!C58</f>
        <v>11</v>
      </c>
      <c r="D64" s="102">
        <v>7636.181818181818</v>
      </c>
      <c r="E64" s="28">
        <f>'00111'!E58+'00192'!E58+'00200'!E58+'00226'!E58+'00282'!E58+'00328'!E58+'00368'!E58+'00446'!E58+'00498'!E58+'00551'!E58+'00585'!E58+'00982'!E58+'00986'!E58+'00989'!E58+'01019'!E58+'01083'!E58+'01084'!E58+'01144'!E58+'01154'!E58+'01171'!E58</f>
        <v>83998</v>
      </c>
      <c r="F64" s="64">
        <f>'00111'!F58+'00192'!F58+'00200'!F58+'00226'!F58+'00282'!F58+'00328'!F58+'00368'!F58+'00446'!F58+'00498'!F58+'00551'!F58+'00585'!F58+'00982'!F58+'00986'!F58+'00989'!F58+'01019'!F58+'01083'!F58+'01084'!F58+'01144'!F58+'01154'!F58+'01171'!F58</f>
        <v>0</v>
      </c>
      <c r="G64" s="64">
        <f>'00111'!G58+'00192'!G58+'00200'!G58+'00226'!G58+'00282'!G58+'00328'!G58+'00368'!G58+'00446'!G58+'00498'!G58+'00551'!G58+'00585'!G58+'00982'!G58+'00986'!G58+'00989'!G58+'01019'!G58+'01083'!G58+'01084'!G58+'01144'!G58+'01154'!G58+'01171'!G58</f>
        <v>0</v>
      </c>
      <c r="H64" s="187">
        <f>'00111'!H58+'00192'!H58+'00200'!H58+'00226'!H58+'00282'!H58+'00328'!H58+'00368'!H58+'00446'!H58+'00498'!H58+'00551'!H58+'00585'!H58+'00982'!H58+'00986'!H58+'00989'!H58+'01019'!H58+'01083'!H58+'01084'!H58+'01144'!H58+'01154'!H58+'01171'!H58</f>
        <v>0</v>
      </c>
      <c r="I64" s="120">
        <f t="shared" si="1"/>
        <v>11</v>
      </c>
      <c r="J64" s="121">
        <f t="shared" si="2"/>
        <v>-83998</v>
      </c>
    </row>
    <row r="65" spans="1:10" x14ac:dyDescent="0.25">
      <c r="A65" s="26" t="s">
        <v>107</v>
      </c>
      <c r="B65" s="26" t="s">
        <v>108</v>
      </c>
      <c r="C65" s="27">
        <f>'00111'!C59+'00192'!C59+'00200'!C59+'00226'!C59+'00282'!C59+'00328'!C59+'00368'!C59+'00446'!C59+'00498'!C59+'00551'!C59+'00585'!C59+'00982'!C59+'00986'!C59+'00989'!C59+'01019'!C59+'01083'!C59+'01084'!C59+'01144'!C59+'01154'!C59+'01171'!C59</f>
        <v>5</v>
      </c>
      <c r="D65" s="102">
        <v>4900</v>
      </c>
      <c r="E65" s="28">
        <f>'00111'!E59+'00192'!E59+'00200'!E59+'00226'!E59+'00282'!E59+'00328'!E59+'00368'!E59+'00446'!E59+'00498'!E59+'00551'!E59+'00585'!E59+'00982'!E59+'00986'!E59+'00989'!E59+'01019'!E59+'01083'!E59+'01084'!E59+'01144'!E59+'01154'!E59+'01171'!E59</f>
        <v>24500</v>
      </c>
      <c r="F65" s="64">
        <f>'00111'!F59+'00192'!F59+'00200'!F59+'00226'!F59+'00282'!F59+'00328'!F59+'00368'!F59+'00446'!F59+'00498'!F59+'00551'!F59+'00585'!F59+'00982'!F59+'00986'!F59+'00989'!F59+'01019'!F59+'01083'!F59+'01084'!F59+'01144'!F59+'01154'!F59+'01171'!F59</f>
        <v>0</v>
      </c>
      <c r="G65" s="64">
        <f>'00111'!G59+'00192'!G59+'00200'!G59+'00226'!G59+'00282'!G59+'00328'!G59+'00368'!G59+'00446'!G59+'00498'!G59+'00551'!G59+'00585'!G59+'00982'!G59+'00986'!G59+'00989'!G59+'01019'!G59+'01083'!G59+'01084'!G59+'01144'!G59+'01154'!G59+'01171'!G59</f>
        <v>0</v>
      </c>
      <c r="H65" s="187">
        <f>'00111'!H59+'00192'!H59+'00200'!H59+'00226'!H59+'00282'!H59+'00328'!H59+'00368'!H59+'00446'!H59+'00498'!H59+'00551'!H59+'00585'!H59+'00982'!H59+'00986'!H59+'00989'!H59+'01019'!H59+'01083'!H59+'01084'!H59+'01144'!H59+'01154'!H59+'01171'!H59</f>
        <v>0</v>
      </c>
      <c r="I65" s="120">
        <f t="shared" si="1"/>
        <v>5</v>
      </c>
      <c r="J65" s="121">
        <f t="shared" si="2"/>
        <v>-24500</v>
      </c>
    </row>
    <row r="66" spans="1:10" x14ac:dyDescent="0.25">
      <c r="A66" s="26" t="s">
        <v>109</v>
      </c>
      <c r="B66" s="26" t="s">
        <v>354</v>
      </c>
      <c r="C66" s="27">
        <f>'00111'!C60+'00192'!C60+'00200'!C60+'00226'!C60+'00282'!C60+'00328'!C60+'00368'!C60+'00446'!C60+'00498'!C60+'00551'!C60+'00585'!C60+'00982'!C60+'00986'!C60+'00989'!C60+'01019'!C60+'01083'!C60+'01084'!C60+'01144'!C60+'01154'!C60+'01171'!C60</f>
        <v>60</v>
      </c>
      <c r="D66" s="102">
        <v>5379.8666666666668</v>
      </c>
      <c r="E66" s="28">
        <f>'00111'!E60+'00192'!E60+'00200'!E60+'00226'!E60+'00282'!E60+'00328'!E60+'00368'!E60+'00446'!E60+'00498'!E60+'00551'!E60+'00585'!E60+'00982'!E60+'00986'!E60+'00989'!E60+'01019'!E60+'01083'!E60+'01084'!E60+'01144'!E60+'01154'!E60+'01171'!E60</f>
        <v>322792</v>
      </c>
      <c r="F66" s="64">
        <f>'00111'!F60+'00192'!F60+'00200'!F60+'00226'!F60+'00282'!F60+'00328'!F60+'00368'!F60+'00446'!F60+'00498'!F60+'00551'!F60+'00585'!F60+'00982'!F60+'00986'!F60+'00989'!F60+'01019'!F60+'01083'!F60+'01084'!F60+'01144'!F60+'01154'!F60+'01171'!F60</f>
        <v>7</v>
      </c>
      <c r="G66" s="64">
        <f>'00111'!G60+'00192'!G60+'00200'!G60+'00226'!G60+'00282'!G60+'00328'!G60+'00368'!G60+'00446'!G60+'00498'!G60+'00551'!G60+'00585'!G60+'00982'!G60+'00986'!G60+'00989'!G60+'01019'!G60+'01083'!G60+'01084'!G60+'01144'!G60+'01154'!G60+'01171'!G60</f>
        <v>28390</v>
      </c>
      <c r="H66" s="187">
        <f>'00111'!H60+'00192'!H60+'00200'!H60+'00226'!H60+'00282'!H60+'00328'!H60+'00368'!H60+'00446'!H60+'00498'!H60+'00551'!H60+'00585'!H60+'00982'!H60+'00986'!H60+'00989'!H60+'01019'!H60+'01083'!H60+'01084'!H60+'01144'!H60+'01154'!H60+'01171'!H60</f>
        <v>44190</v>
      </c>
      <c r="I66" s="120">
        <f t="shared" si="1"/>
        <v>53</v>
      </c>
      <c r="J66" s="121">
        <f t="shared" si="2"/>
        <v>-366982</v>
      </c>
    </row>
    <row r="67" spans="1:10" s="69" customFormat="1" x14ac:dyDescent="0.25">
      <c r="A67" s="45" t="s">
        <v>111</v>
      </c>
      <c r="B67" s="45" t="s">
        <v>112</v>
      </c>
      <c r="C67" s="67">
        <f>'00111'!C61+'00192'!C61+'00200'!C61+'00226'!C61+'00282'!C61+'00328'!C61+'00368'!C61+'00446'!C61+'00498'!C61+'00551'!C61+'00585'!C61+'00982'!C61+'00986'!C61+'00989'!C61+'01019'!C61+'01083'!C61+'01084'!C61+'01144'!C61+'01154'!C61+'01171'!C61</f>
        <v>5</v>
      </c>
      <c r="D67" s="103">
        <v>3462000</v>
      </c>
      <c r="E67" s="44">
        <f>'00111'!E61+'00192'!E61+'00200'!E61+'00226'!E61+'00282'!E61+'00328'!E61+'00368'!E61+'00446'!E61+'00498'!E61+'00551'!E61+'00585'!E61+'00982'!E61+'00986'!E61+'00989'!E61+'01019'!E61+'01083'!E61+'01084'!E61+'01144'!E61+'01154'!E61+'01171'!E61</f>
        <v>17310000</v>
      </c>
      <c r="F67" s="64">
        <f>'00111'!F61+'00192'!F61+'00200'!F61+'00226'!F61+'00282'!F61+'00328'!F61+'00368'!F61+'00446'!F61+'00498'!F61+'00551'!F61+'00585'!F61+'00982'!F61+'00986'!F61+'00989'!F61+'01019'!F61+'01083'!F61+'01084'!F61+'01144'!F61+'01154'!F61+'01171'!F61</f>
        <v>6</v>
      </c>
      <c r="G67" s="64">
        <f>'00111'!G61+'00192'!G61+'00200'!G61+'00226'!G61+'00282'!G61+'00328'!G61+'00368'!G61+'00446'!G61+'00498'!G61+'00551'!G61+'00585'!G61+'00982'!G61+'00986'!G61+'00989'!G61+'01019'!G61+'01083'!G61+'01084'!G61+'01144'!G61+'01154'!G61+'01171'!G61</f>
        <v>7561541</v>
      </c>
      <c r="H67" s="187">
        <f>'00111'!H61+'00192'!H61+'00200'!H61+'00226'!H61+'00282'!H61+'00328'!H61+'00368'!H61+'00446'!H61+'00498'!H61+'00551'!H61+'00585'!H61+'00982'!H61+'00986'!H61+'00989'!H61+'01019'!H61+'01083'!H61+'01084'!H61+'01144'!H61+'01154'!H61+'01171'!H61</f>
        <v>7561541</v>
      </c>
      <c r="I67" s="120">
        <f t="shared" si="1"/>
        <v>-1</v>
      </c>
      <c r="J67" s="121">
        <f t="shared" si="2"/>
        <v>-24871541</v>
      </c>
    </row>
    <row r="68" spans="1:10" x14ac:dyDescent="0.25">
      <c r="A68" s="26" t="s">
        <v>113</v>
      </c>
      <c r="B68" s="26" t="s">
        <v>114</v>
      </c>
      <c r="C68" s="27">
        <f>'00111'!C62+'00192'!C62+'00200'!C62+'00226'!C62+'00282'!C62+'00328'!C62+'00368'!C62+'00446'!C62+'00498'!C62+'00551'!C62+'00585'!C62+'00982'!C62+'00986'!C62+'00989'!C62+'01019'!C62+'01083'!C62+'01084'!C62+'01144'!C62+'01154'!C62+'01171'!C62</f>
        <v>84</v>
      </c>
      <c r="D68" s="102">
        <v>853.57142857142856</v>
      </c>
      <c r="E68" s="28">
        <f>'00111'!E62+'00192'!E62+'00200'!E62+'00226'!E62+'00282'!E62+'00328'!E62+'00368'!E62+'00446'!E62+'00498'!E62+'00551'!E62+'00585'!E62+'00982'!E62+'00986'!E62+'00989'!E62+'01019'!E62+'01083'!E62+'01084'!E62+'01144'!E62+'01154'!E62+'01171'!E62</f>
        <v>71700</v>
      </c>
      <c r="F68" s="64">
        <f>'00111'!F62+'00192'!F62+'00200'!F62+'00226'!F62+'00282'!F62+'00328'!F62+'00368'!F62+'00446'!F62+'00498'!F62+'00551'!F62+'00585'!F62+'00982'!F62+'00986'!F62+'00989'!F62+'01019'!F62+'01083'!F62+'01084'!F62+'01144'!F62+'01154'!F62+'01171'!F62</f>
        <v>19</v>
      </c>
      <c r="G68" s="64">
        <f>'00111'!G62+'00192'!G62+'00200'!G62+'00226'!G62+'00282'!G62+'00328'!G62+'00368'!G62+'00446'!G62+'00498'!G62+'00551'!G62+'00585'!G62+'00982'!G62+'00986'!G62+'00989'!G62+'01019'!G62+'01083'!G62+'01084'!G62+'01144'!G62+'01154'!G62+'01171'!G62</f>
        <v>23729</v>
      </c>
      <c r="H68" s="187">
        <f>'00111'!H62+'00192'!H62+'00200'!H62+'00226'!H62+'00282'!H62+'00328'!H62+'00368'!H62+'00446'!H62+'00498'!H62+'00551'!H62+'00585'!H62+'00982'!H62+'00986'!H62+'00989'!H62+'01019'!H62+'01083'!H62+'01084'!H62+'01144'!H62+'01154'!H62+'01171'!H62</f>
        <v>28241</v>
      </c>
      <c r="I68" s="120">
        <f t="shared" si="1"/>
        <v>65</v>
      </c>
      <c r="J68" s="121">
        <f t="shared" si="2"/>
        <v>-99941</v>
      </c>
    </row>
    <row r="69" spans="1:10" x14ac:dyDescent="0.25">
      <c r="A69" s="26" t="s">
        <v>115</v>
      </c>
      <c r="B69" s="26" t="s">
        <v>116</v>
      </c>
      <c r="C69" s="27">
        <f>'00111'!C63+'00192'!C63+'00200'!C63+'00226'!C63+'00282'!C63+'00328'!C63+'00368'!C63+'00446'!C63+'00498'!C63+'00551'!C63+'00585'!C63+'00982'!C63+'00986'!C63+'00989'!C63+'01019'!C63+'01083'!C63+'01084'!C63+'01144'!C63+'01154'!C63+'01171'!C63</f>
        <v>70</v>
      </c>
      <c r="D69" s="102">
        <v>1167.1428571428571</v>
      </c>
      <c r="E69" s="28">
        <f>'00111'!E63+'00192'!E63+'00200'!E63+'00226'!E63+'00282'!E63+'00328'!E63+'00368'!E63+'00446'!E63+'00498'!E63+'00551'!E63+'00585'!E63+'00982'!E63+'00986'!E63+'00989'!E63+'01019'!E63+'01083'!E63+'01084'!E63+'01144'!E63+'01154'!E63+'01171'!E63</f>
        <v>81700</v>
      </c>
      <c r="F69" s="64">
        <f>'00111'!F63+'00192'!F63+'00200'!F63+'00226'!F63+'00282'!F63+'00328'!F63+'00368'!F63+'00446'!F63+'00498'!F63+'00551'!F63+'00585'!F63+'00982'!F63+'00986'!F63+'00989'!F63+'01019'!F63+'01083'!F63+'01084'!F63+'01144'!F63+'01154'!F63+'01171'!F63</f>
        <v>7</v>
      </c>
      <c r="G69" s="64">
        <f>'00111'!G63+'00192'!G63+'00200'!G63+'00226'!G63+'00282'!G63+'00328'!G63+'00368'!G63+'00446'!G63+'00498'!G63+'00551'!G63+'00585'!G63+'00982'!G63+'00986'!G63+'00989'!G63+'01019'!G63+'01083'!G63+'01084'!G63+'01144'!G63+'01154'!G63+'01171'!G63</f>
        <v>2429</v>
      </c>
      <c r="H69" s="187">
        <f>'00111'!H63+'00192'!H63+'00200'!H63+'00226'!H63+'00282'!H63+'00328'!H63+'00368'!H63+'00446'!H63+'00498'!H63+'00551'!H63+'00585'!H63+'00982'!H63+'00986'!H63+'00989'!H63+'01019'!H63+'01083'!H63+'01084'!H63+'01144'!H63+'01154'!H63+'01171'!H63</f>
        <v>4766</v>
      </c>
      <c r="I69" s="120">
        <f t="shared" si="1"/>
        <v>63</v>
      </c>
      <c r="J69" s="121">
        <f t="shared" si="2"/>
        <v>-86466</v>
      </c>
    </row>
    <row r="70" spans="1:10" x14ac:dyDescent="0.25">
      <c r="A70" s="26" t="s">
        <v>117</v>
      </c>
      <c r="B70" s="26" t="s">
        <v>118</v>
      </c>
      <c r="C70" s="27">
        <f>'00111'!C64+'00192'!C64+'00200'!C64+'00226'!C64+'00282'!C64+'00328'!C64+'00368'!C64+'00446'!C64+'00498'!C64+'00551'!C64+'00585'!C64+'00982'!C64+'00986'!C64+'00989'!C64+'01019'!C64+'01083'!C64+'01084'!C64+'01144'!C64+'01154'!C64+'01171'!C64</f>
        <v>101</v>
      </c>
      <c r="D70" s="102">
        <v>1127.7227722772277</v>
      </c>
      <c r="E70" s="28">
        <f>'00111'!E64+'00192'!E64+'00200'!E64+'00226'!E64+'00282'!E64+'00328'!E64+'00368'!E64+'00446'!E64+'00498'!E64+'00551'!E64+'00585'!E64+'00982'!E64+'00986'!E64+'00989'!E64+'01019'!E64+'01083'!E64+'01084'!E64+'01144'!E64+'01154'!E64+'01171'!E64</f>
        <v>113900</v>
      </c>
      <c r="F70" s="64">
        <f>'00111'!F64+'00192'!F64+'00200'!F64+'00226'!F64+'00282'!F64+'00328'!F64+'00368'!F64+'00446'!F64+'00498'!F64+'00551'!F64+'00585'!F64+'00982'!F64+'00986'!F64+'00989'!F64+'01019'!F64+'01083'!F64+'01084'!F64+'01144'!F64+'01154'!F64+'01171'!F64</f>
        <v>14</v>
      </c>
      <c r="G70" s="64">
        <f>'00111'!G64+'00192'!G64+'00200'!G64+'00226'!G64+'00282'!G64+'00328'!G64+'00368'!G64+'00446'!G64+'00498'!G64+'00551'!G64+'00585'!G64+'00982'!G64+'00986'!G64+'00989'!G64+'01019'!G64+'01083'!G64+'01084'!G64+'01144'!G64+'01154'!G64+'01171'!G64</f>
        <v>26594</v>
      </c>
      <c r="H70" s="187">
        <f>'00111'!H64+'00192'!H64+'00200'!H64+'00226'!H64+'00282'!H64+'00328'!H64+'00368'!H64+'00446'!H64+'00498'!H64+'00551'!H64+'00585'!H64+'00982'!H64+'00986'!H64+'00989'!H64+'01019'!H64+'01083'!H64+'01084'!H64+'01144'!H64+'01154'!H64+'01171'!H64</f>
        <v>28994</v>
      </c>
      <c r="I70" s="120">
        <f t="shared" si="1"/>
        <v>87</v>
      </c>
      <c r="J70" s="121">
        <f t="shared" si="2"/>
        <v>-142894</v>
      </c>
    </row>
    <row r="71" spans="1:10" x14ac:dyDescent="0.25">
      <c r="A71" s="26" t="s">
        <v>119</v>
      </c>
      <c r="B71" s="26" t="s">
        <v>120</v>
      </c>
      <c r="C71" s="27">
        <f>'00111'!C65+'00192'!C65+'00200'!C65+'00226'!C65+'00282'!C65+'00328'!C65+'00368'!C65+'00446'!C65+'00498'!C65+'00551'!C65+'00585'!C65+'00982'!C65+'00986'!C65+'00989'!C65+'01019'!C65+'01083'!C65+'01084'!C65+'01144'!C65+'01154'!C65+'01171'!C65</f>
        <v>13</v>
      </c>
      <c r="D71" s="102">
        <v>4092.3076923076924</v>
      </c>
      <c r="E71" s="28">
        <f>'00111'!E65+'00192'!E65+'00200'!E65+'00226'!E65+'00282'!E65+'00328'!E65+'00368'!E65+'00446'!E65+'00498'!E65+'00551'!E65+'00585'!E65+'00982'!E65+'00986'!E65+'00989'!E65+'01019'!E65+'01083'!E65+'01084'!E65+'01144'!E65+'01154'!E65+'01171'!E65</f>
        <v>53200</v>
      </c>
      <c r="F71" s="64">
        <f>'00111'!F65+'00192'!F65+'00200'!F65+'00226'!F65+'00282'!F65+'00328'!F65+'00368'!F65+'00446'!F65+'00498'!F65+'00551'!F65+'00585'!F65+'00982'!F65+'00986'!F65+'00989'!F65+'01019'!F65+'01083'!F65+'01084'!F65+'01144'!F65+'01154'!F65+'01171'!F65</f>
        <v>2</v>
      </c>
      <c r="G71" s="64">
        <f>'00111'!G65+'00192'!G65+'00200'!G65+'00226'!G65+'00282'!G65+'00328'!G65+'00368'!G65+'00446'!G65+'00498'!G65+'00551'!G65+'00585'!G65+'00982'!G65+'00986'!G65+'00989'!G65+'01019'!G65+'01083'!G65+'01084'!G65+'01144'!G65+'01154'!G65+'01171'!G65</f>
        <v>4183</v>
      </c>
      <c r="H71" s="187">
        <f>'00111'!H65+'00192'!H65+'00200'!H65+'00226'!H65+'00282'!H65+'00328'!H65+'00368'!H65+'00446'!H65+'00498'!H65+'00551'!H65+'00585'!H65+'00982'!H65+'00986'!H65+'00989'!H65+'01019'!H65+'01083'!H65+'01084'!H65+'01144'!H65+'01154'!H65+'01171'!H65</f>
        <v>4183</v>
      </c>
      <c r="I71" s="120">
        <f t="shared" si="1"/>
        <v>11</v>
      </c>
      <c r="J71" s="121">
        <f t="shared" si="2"/>
        <v>-57383</v>
      </c>
    </row>
    <row r="72" spans="1:10" x14ac:dyDescent="0.25">
      <c r="A72" s="26" t="s">
        <v>121</v>
      </c>
      <c r="B72" s="26" t="s">
        <v>122</v>
      </c>
      <c r="C72" s="27">
        <f>'00111'!C66+'00192'!C66+'00200'!C66+'00226'!C66+'00282'!C66+'00328'!C66+'00368'!C66+'00446'!C66+'00498'!C66+'00551'!C66+'00585'!C66+'00982'!C66+'00986'!C66+'00989'!C66+'01019'!C66+'01083'!C66+'01084'!C66+'01144'!C66+'01154'!C66+'01171'!C66</f>
        <v>11</v>
      </c>
      <c r="D72" s="102">
        <v>4181.818181818182</v>
      </c>
      <c r="E72" s="28">
        <f>'00111'!E66+'00192'!E66+'00200'!E66+'00226'!E66+'00282'!E66+'00328'!E66+'00368'!E66+'00446'!E66+'00498'!E66+'00551'!E66+'00585'!E66+'00982'!E66+'00986'!E66+'00989'!E66+'01019'!E66+'01083'!E66+'01084'!E66+'01144'!E66+'01154'!E66+'01171'!E66</f>
        <v>46000</v>
      </c>
      <c r="F72" s="64">
        <f>'00111'!F66+'00192'!F66+'00200'!F66+'00226'!F66+'00282'!F66+'00328'!F66+'00368'!F66+'00446'!F66+'00498'!F66+'00551'!F66+'00585'!F66+'00982'!F66+'00986'!F66+'00989'!F66+'01019'!F66+'01083'!F66+'01084'!F66+'01144'!F66+'01154'!F66+'01171'!F66</f>
        <v>3</v>
      </c>
      <c r="G72" s="64">
        <f>'00111'!G66+'00192'!G66+'00200'!G66+'00226'!G66+'00282'!G66+'00328'!G66+'00368'!G66+'00446'!G66+'00498'!G66+'00551'!G66+'00585'!G66+'00982'!G66+'00986'!G66+'00989'!G66+'01019'!G66+'01083'!G66+'01084'!G66+'01144'!G66+'01154'!G66+'01171'!G66</f>
        <v>18034</v>
      </c>
      <c r="H72" s="187">
        <f>'00111'!H66+'00192'!H66+'00200'!H66+'00226'!H66+'00282'!H66+'00328'!H66+'00368'!H66+'00446'!H66+'00498'!H66+'00551'!H66+'00585'!H66+'00982'!H66+'00986'!H66+'00989'!H66+'01019'!H66+'01083'!H66+'01084'!H66+'01144'!H66+'01154'!H66+'01171'!H66</f>
        <v>30108</v>
      </c>
      <c r="I72" s="120">
        <f t="shared" si="1"/>
        <v>8</v>
      </c>
      <c r="J72" s="121">
        <f t="shared" si="2"/>
        <v>-76108</v>
      </c>
    </row>
    <row r="73" spans="1:10" x14ac:dyDescent="0.25">
      <c r="A73" s="26" t="s">
        <v>123</v>
      </c>
      <c r="B73" s="26" t="s">
        <v>124</v>
      </c>
      <c r="C73" s="27">
        <f>'00111'!C67+'00192'!C67+'00200'!C67+'00226'!C67+'00282'!C67+'00328'!C67+'00368'!C67+'00446'!C67+'00498'!C67+'00551'!C67+'00585'!C67+'00982'!C67+'00986'!C67+'00989'!C67+'01019'!C67+'01083'!C67+'01084'!C67+'01144'!C67+'01154'!C67+'01171'!C67</f>
        <v>47</v>
      </c>
      <c r="D73" s="102">
        <v>2838.2978723404253</v>
      </c>
      <c r="E73" s="28">
        <f>'00111'!E67+'00192'!E67+'00200'!E67+'00226'!E67+'00282'!E67+'00328'!E67+'00368'!E67+'00446'!E67+'00498'!E67+'00551'!E67+'00585'!E67+'00982'!E67+'00986'!E67+'00989'!E67+'01019'!E67+'01083'!E67+'01084'!E67+'01144'!E67+'01154'!E67+'01171'!E67</f>
        <v>133400</v>
      </c>
      <c r="F73" s="64">
        <f>'00111'!F67+'00192'!F67+'00200'!F67+'00226'!F67+'00282'!F67+'00328'!F67+'00368'!F67+'00446'!F67+'00498'!F67+'00551'!F67+'00585'!F67+'00982'!F67+'00986'!F67+'00989'!F67+'01019'!F67+'01083'!F67+'01084'!F67+'01144'!F67+'01154'!F67+'01171'!F67</f>
        <v>27</v>
      </c>
      <c r="G73" s="64">
        <f>'00111'!G67+'00192'!G67+'00200'!G67+'00226'!G67+'00282'!G67+'00328'!G67+'00368'!G67+'00446'!G67+'00498'!G67+'00551'!G67+'00585'!G67+'00982'!G67+'00986'!G67+'00989'!G67+'01019'!G67+'01083'!G67+'01084'!G67+'01144'!G67+'01154'!G67+'01171'!G67</f>
        <v>94227</v>
      </c>
      <c r="H73" s="187">
        <f>'00111'!H67+'00192'!H67+'00200'!H67+'00226'!H67+'00282'!H67+'00328'!H67+'00368'!H67+'00446'!H67+'00498'!H67+'00551'!H67+'00585'!H67+'00982'!H67+'00986'!H67+'00989'!H67+'01019'!H67+'01083'!H67+'01084'!H67+'01144'!H67+'01154'!H67+'01171'!H67</f>
        <v>94227</v>
      </c>
      <c r="I73" s="120">
        <f t="shared" si="1"/>
        <v>20</v>
      </c>
      <c r="J73" s="121">
        <f t="shared" si="2"/>
        <v>-227627</v>
      </c>
    </row>
    <row r="74" spans="1:10" x14ac:dyDescent="0.25">
      <c r="A74" s="26" t="s">
        <v>125</v>
      </c>
      <c r="B74" s="26" t="s">
        <v>126</v>
      </c>
      <c r="C74" s="27">
        <f>'00111'!C68+'00192'!C68+'00200'!C68+'00226'!C68+'00282'!C68+'00328'!C68+'00368'!C68+'00446'!C68+'00498'!C68+'00551'!C68+'00585'!C68+'00982'!C68+'00986'!C68+'00989'!C68+'01019'!C68+'01083'!C68+'01084'!C68+'01144'!C68+'01154'!C68+'01171'!C68</f>
        <v>45</v>
      </c>
      <c r="D74" s="102">
        <v>1548.8888888888889</v>
      </c>
      <c r="E74" s="28">
        <f>'00111'!E68+'00192'!E68+'00200'!E68+'00226'!E68+'00282'!E68+'00328'!E68+'00368'!E68+'00446'!E68+'00498'!E68+'00551'!E68+'00585'!E68+'00982'!E68+'00986'!E68+'00989'!E68+'01019'!E68+'01083'!E68+'01084'!E68+'01144'!E68+'01154'!E68+'01171'!E68</f>
        <v>69700</v>
      </c>
      <c r="F74" s="64">
        <f>'00111'!F68+'00192'!F68+'00200'!F68+'00226'!F68+'00282'!F68+'00328'!F68+'00368'!F68+'00446'!F68+'00498'!F68+'00551'!F68+'00585'!F68+'00982'!F68+'00986'!F68+'00989'!F68+'01019'!F68+'01083'!F68+'01084'!F68+'01144'!F68+'01154'!F68+'01171'!F68</f>
        <v>1</v>
      </c>
      <c r="G74" s="64">
        <f>'00111'!G68+'00192'!G68+'00200'!G68+'00226'!G68+'00282'!G68+'00328'!G68+'00368'!G68+'00446'!G68+'00498'!G68+'00551'!G68+'00585'!G68+'00982'!G68+'00986'!G68+'00989'!G68+'01019'!G68+'01083'!G68+'01084'!G68+'01144'!G68+'01154'!G68+'01171'!G68</f>
        <v>2500</v>
      </c>
      <c r="H74" s="187">
        <f>'00111'!H68+'00192'!H68+'00200'!H68+'00226'!H68+'00282'!H68+'00328'!H68+'00368'!H68+'00446'!H68+'00498'!H68+'00551'!H68+'00585'!H68+'00982'!H68+'00986'!H68+'00989'!H68+'01019'!H68+'01083'!H68+'01084'!H68+'01144'!H68+'01154'!H68+'01171'!H68</f>
        <v>2500</v>
      </c>
      <c r="I74" s="120">
        <f t="shared" si="1"/>
        <v>44</v>
      </c>
      <c r="J74" s="121">
        <f t="shared" si="2"/>
        <v>-72200</v>
      </c>
    </row>
    <row r="75" spans="1:10" ht="31.5" x14ac:dyDescent="0.25">
      <c r="A75" s="26" t="s">
        <v>127</v>
      </c>
      <c r="B75" s="26" t="s">
        <v>128</v>
      </c>
      <c r="C75" s="27">
        <f>'00111'!C69+'00192'!C69+'00200'!C69+'00226'!C69+'00282'!C69+'00328'!C69+'00368'!C69+'00446'!C69+'00498'!C69+'00551'!C69+'00585'!C69+'00982'!C69+'00986'!C69+'00989'!C69+'01019'!C69+'01083'!C69+'01084'!C69+'01144'!C69+'01154'!C69+'01171'!C69</f>
        <v>13</v>
      </c>
      <c r="D75" s="102">
        <v>5938.4615384615381</v>
      </c>
      <c r="E75" s="28">
        <f>'00111'!E69+'00192'!E69+'00200'!E69+'00226'!E69+'00282'!E69+'00328'!E69+'00368'!E69+'00446'!E69+'00498'!E69+'00551'!E69+'00585'!E69+'00982'!E69+'00986'!E69+'00989'!E69+'01019'!E69+'01083'!E69+'01084'!E69+'01144'!E69+'01154'!E69+'01171'!E69</f>
        <v>77200</v>
      </c>
      <c r="F75" s="64">
        <f>'00111'!F69+'00192'!F69+'00200'!F69+'00226'!F69+'00282'!F69+'00328'!F69+'00368'!F69+'00446'!F69+'00498'!F69+'00551'!F69+'00585'!F69+'00982'!F69+'00986'!F69+'00989'!F69+'01019'!F69+'01083'!F69+'01084'!F69+'01144'!F69+'01154'!F69+'01171'!F69</f>
        <v>13</v>
      </c>
      <c r="G75" s="64">
        <f>'00111'!G69+'00192'!G69+'00200'!G69+'00226'!G69+'00282'!G69+'00328'!G69+'00368'!G69+'00446'!G69+'00498'!G69+'00551'!G69+'00585'!G69+'00982'!G69+'00986'!G69+'00989'!G69+'01019'!G69+'01083'!G69+'01084'!G69+'01144'!G69+'01154'!G69+'01171'!G69</f>
        <v>1229849</v>
      </c>
      <c r="H75" s="187">
        <f>'00111'!H69+'00192'!H69+'00200'!H69+'00226'!H69+'00282'!H69+'00328'!H69+'00368'!H69+'00446'!H69+'00498'!H69+'00551'!H69+'00585'!H69+'00982'!H69+'00986'!H69+'00989'!H69+'01019'!H69+'01083'!H69+'01084'!H69+'01144'!H69+'01154'!H69+'01171'!H69</f>
        <v>1232819</v>
      </c>
      <c r="I75" s="120">
        <f t="shared" si="1"/>
        <v>0</v>
      </c>
      <c r="J75" s="121">
        <f t="shared" si="2"/>
        <v>-1310019</v>
      </c>
    </row>
    <row r="76" spans="1:10" x14ac:dyDescent="0.25">
      <c r="A76" s="26" t="s">
        <v>129</v>
      </c>
      <c r="B76" s="26" t="s">
        <v>130</v>
      </c>
      <c r="C76" s="27">
        <f>'00111'!C70+'00192'!C70+'00200'!C70+'00226'!C70+'00282'!C70+'00328'!C70+'00368'!C70+'00446'!C70+'00498'!C70+'00551'!C70+'00585'!C70+'00982'!C70+'00986'!C70+'00989'!C70+'01019'!C70+'01083'!C70+'01084'!C70+'01144'!C70+'01154'!C70+'01171'!C70</f>
        <v>37</v>
      </c>
      <c r="D76" s="102">
        <v>3932.4324324324325</v>
      </c>
      <c r="E76" s="28">
        <f>'00111'!E70+'00192'!E70+'00200'!E70+'00226'!E70+'00282'!E70+'00328'!E70+'00368'!E70+'00446'!E70+'00498'!E70+'00551'!E70+'00585'!E70+'00982'!E70+'00986'!E70+'00989'!E70+'01019'!E70+'01083'!E70+'01084'!E70+'01144'!E70+'01154'!E70+'01171'!E70</f>
        <v>145500</v>
      </c>
      <c r="F76" s="64">
        <f>'00111'!F70+'00192'!F70+'00200'!F70+'00226'!F70+'00282'!F70+'00328'!F70+'00368'!F70+'00446'!F70+'00498'!F70+'00551'!F70+'00585'!F70+'00982'!F70+'00986'!F70+'00989'!F70+'01019'!F70+'01083'!F70+'01084'!F70+'01144'!F70+'01154'!F70+'01171'!F70</f>
        <v>17</v>
      </c>
      <c r="G76" s="64">
        <f>'00111'!G70+'00192'!G70+'00200'!G70+'00226'!G70+'00282'!G70+'00328'!G70+'00368'!G70+'00446'!G70+'00498'!G70+'00551'!G70+'00585'!G70+'00982'!G70+'00986'!G70+'00989'!G70+'01019'!G70+'01083'!G70+'01084'!G70+'01144'!G70+'01154'!G70+'01171'!G70</f>
        <v>27402</v>
      </c>
      <c r="H76" s="187">
        <f>'00111'!H70+'00192'!H70+'00200'!H70+'00226'!H70+'00282'!H70+'00328'!H70+'00368'!H70+'00446'!H70+'00498'!H70+'00551'!H70+'00585'!H70+'00982'!H70+'00986'!H70+'00989'!H70+'01019'!H70+'01083'!H70+'01084'!H70+'01144'!H70+'01154'!H70+'01171'!H70</f>
        <v>51682</v>
      </c>
      <c r="I76" s="120">
        <f t="shared" si="1"/>
        <v>20</v>
      </c>
      <c r="J76" s="121">
        <f t="shared" si="2"/>
        <v>-197182</v>
      </c>
    </row>
    <row r="77" spans="1:10" x14ac:dyDescent="0.25">
      <c r="A77" s="26" t="s">
        <v>131</v>
      </c>
      <c r="B77" s="26" t="s">
        <v>132</v>
      </c>
      <c r="C77" s="27">
        <f>'00111'!C71+'00192'!C71+'00200'!C71+'00226'!C71+'00282'!C71+'00328'!C71+'00368'!C71+'00446'!C71+'00498'!C71+'00551'!C71+'00585'!C71+'00982'!C71+'00986'!C71+'00989'!C71+'01019'!C71+'01083'!C71+'01084'!C71+'01144'!C71+'01154'!C71+'01171'!C71</f>
        <v>26</v>
      </c>
      <c r="D77" s="102">
        <v>2780.6153846153848</v>
      </c>
      <c r="E77" s="28">
        <f>'00111'!E71+'00192'!E71+'00200'!E71+'00226'!E71+'00282'!E71+'00328'!E71+'00368'!E71+'00446'!E71+'00498'!E71+'00551'!E71+'00585'!E71+'00982'!E71+'00986'!E71+'00989'!E71+'01019'!E71+'01083'!E71+'01084'!E71+'01144'!E71+'01154'!E71+'01171'!E71</f>
        <v>72296</v>
      </c>
      <c r="F77" s="64">
        <f>'00111'!F71+'00192'!F71+'00200'!F71+'00226'!F71+'00282'!F71+'00328'!F71+'00368'!F71+'00446'!F71+'00498'!F71+'00551'!F71+'00585'!F71+'00982'!F71+'00986'!F71+'00989'!F71+'01019'!F71+'01083'!F71+'01084'!F71+'01144'!F71+'01154'!F71+'01171'!F71</f>
        <v>0</v>
      </c>
      <c r="G77" s="64">
        <f>'00111'!G71+'00192'!G71+'00200'!G71+'00226'!G71+'00282'!G71+'00328'!G71+'00368'!G71+'00446'!G71+'00498'!G71+'00551'!G71+'00585'!G71+'00982'!G71+'00986'!G71+'00989'!G71+'01019'!G71+'01083'!G71+'01084'!G71+'01144'!G71+'01154'!G71+'01171'!G71</f>
        <v>0</v>
      </c>
      <c r="H77" s="187">
        <f>'00111'!H71+'00192'!H71+'00200'!H71+'00226'!H71+'00282'!H71+'00328'!H71+'00368'!H71+'00446'!H71+'00498'!H71+'00551'!H71+'00585'!H71+'00982'!H71+'00986'!H71+'00989'!H71+'01019'!H71+'01083'!H71+'01084'!H71+'01144'!H71+'01154'!H71+'01171'!H71</f>
        <v>0</v>
      </c>
      <c r="I77" s="120">
        <f t="shared" si="1"/>
        <v>26</v>
      </c>
      <c r="J77" s="121">
        <f t="shared" si="2"/>
        <v>-72296</v>
      </c>
    </row>
    <row r="78" spans="1:10" x14ac:dyDescent="0.25">
      <c r="A78" s="26" t="s">
        <v>133</v>
      </c>
      <c r="B78" s="26" t="s">
        <v>134</v>
      </c>
      <c r="C78" s="27">
        <f>'00111'!C72+'00192'!C72+'00200'!C72+'00226'!C72+'00282'!C72+'00328'!C72+'00368'!C72+'00446'!C72+'00498'!C72+'00551'!C72+'00585'!C72+'00982'!C72+'00986'!C72+'00989'!C72+'01019'!C72+'01083'!C72+'01084'!C72+'01144'!C72+'01154'!C72+'01171'!C72</f>
        <v>143</v>
      </c>
      <c r="D78" s="102">
        <v>800</v>
      </c>
      <c r="E78" s="28">
        <f>'00111'!E72+'00192'!E72+'00200'!E72+'00226'!E72+'00282'!E72+'00328'!E72+'00368'!E72+'00446'!E72+'00498'!E72+'00551'!E72+'00585'!E72+'00982'!E72+'00986'!E72+'00989'!E72+'01019'!E72+'01083'!E72+'01084'!E72+'01144'!E72+'01154'!E72+'01171'!E72</f>
        <v>114400</v>
      </c>
      <c r="F78" s="64">
        <f>'00111'!F72+'00192'!F72+'00200'!F72+'00226'!F72+'00282'!F72+'00328'!F72+'00368'!F72+'00446'!F72+'00498'!F72+'00551'!F72+'00585'!F72+'00982'!F72+'00986'!F72+'00989'!F72+'01019'!F72+'01083'!F72+'01084'!F72+'01144'!F72+'01154'!F72+'01171'!F72</f>
        <v>11</v>
      </c>
      <c r="G78" s="64">
        <f>'00111'!G72+'00192'!G72+'00200'!G72+'00226'!G72+'00282'!G72+'00328'!G72+'00368'!G72+'00446'!G72+'00498'!G72+'00551'!G72+'00585'!G72+'00982'!G72+'00986'!G72+'00989'!G72+'01019'!G72+'01083'!G72+'01084'!G72+'01144'!G72+'01154'!G72+'01171'!G72</f>
        <v>839</v>
      </c>
      <c r="H78" s="187">
        <f>'00111'!H72+'00192'!H72+'00200'!H72+'00226'!H72+'00282'!H72+'00328'!H72+'00368'!H72+'00446'!H72+'00498'!H72+'00551'!H72+'00585'!H72+'00982'!H72+'00986'!H72+'00989'!H72+'01019'!H72+'01083'!H72+'01084'!H72+'01144'!H72+'01154'!H72+'01171'!H72</f>
        <v>4828</v>
      </c>
      <c r="I78" s="120">
        <f t="shared" si="1"/>
        <v>132</v>
      </c>
      <c r="J78" s="121">
        <f t="shared" si="2"/>
        <v>-119228</v>
      </c>
    </row>
    <row r="79" spans="1:10" x14ac:dyDescent="0.25">
      <c r="A79" s="26" t="s">
        <v>135</v>
      </c>
      <c r="B79" s="26" t="s">
        <v>136</v>
      </c>
      <c r="C79" s="27">
        <f>'00111'!C73+'00192'!C73+'00200'!C73+'00226'!C73+'00282'!C73+'00328'!C73+'00368'!C73+'00446'!C73+'00498'!C73+'00551'!C73+'00585'!C73+'00982'!C73+'00986'!C73+'00989'!C73+'01019'!C73+'01083'!C73+'01084'!C73+'01144'!C73+'01154'!C73+'01171'!C73</f>
        <v>162</v>
      </c>
      <c r="D79" s="102">
        <v>1206.7901234567901</v>
      </c>
      <c r="E79" s="28">
        <f>'00111'!E73+'00192'!E73+'00200'!E73+'00226'!E73+'00282'!E73+'00328'!E73+'00368'!E73+'00446'!E73+'00498'!E73+'00551'!E73+'00585'!E73+'00982'!E73+'00986'!E73+'00989'!E73+'01019'!E73+'01083'!E73+'01084'!E73+'01144'!E73+'01154'!E73+'01171'!E73</f>
        <v>195500</v>
      </c>
      <c r="F79" s="64">
        <f>'00111'!F73+'00192'!F73+'00200'!F73+'00226'!F73+'00282'!F73+'00328'!F73+'00368'!F73+'00446'!F73+'00498'!F73+'00551'!F73+'00585'!F73+'00982'!F73+'00986'!F73+'00989'!F73+'01019'!F73+'01083'!F73+'01084'!F73+'01144'!F73+'01154'!F73+'01171'!F73</f>
        <v>17</v>
      </c>
      <c r="G79" s="64">
        <f>'00111'!G73+'00192'!G73+'00200'!G73+'00226'!G73+'00282'!G73+'00328'!G73+'00368'!G73+'00446'!G73+'00498'!G73+'00551'!G73+'00585'!G73+'00982'!G73+'00986'!G73+'00989'!G73+'01019'!G73+'01083'!G73+'01084'!G73+'01144'!G73+'01154'!G73+'01171'!G73</f>
        <v>36549</v>
      </c>
      <c r="H79" s="187">
        <f>'00111'!H73+'00192'!H73+'00200'!H73+'00226'!H73+'00282'!H73+'00328'!H73+'00368'!H73+'00446'!H73+'00498'!H73+'00551'!H73+'00585'!H73+'00982'!H73+'00986'!H73+'00989'!H73+'01019'!H73+'01083'!H73+'01084'!H73+'01144'!H73+'01154'!H73+'01171'!H73</f>
        <v>36549</v>
      </c>
      <c r="I79" s="120">
        <f t="shared" si="1"/>
        <v>145</v>
      </c>
      <c r="J79" s="121">
        <f t="shared" si="2"/>
        <v>-232049</v>
      </c>
    </row>
    <row r="80" spans="1:10" ht="63" x14ac:dyDescent="0.25">
      <c r="A80" s="26" t="s">
        <v>137</v>
      </c>
      <c r="B80" s="26" t="s">
        <v>138</v>
      </c>
      <c r="C80" s="27">
        <f>'00111'!C74+'00192'!C74+'00200'!C74+'00226'!C74+'00282'!C74+'00328'!C74+'00368'!C74+'00446'!C74+'00498'!C74+'00551'!C74+'00585'!C74+'00982'!C74+'00986'!C74+'00989'!C74+'01019'!C74+'01083'!C74+'01084'!C74+'01144'!C74+'01154'!C74+'01171'!C74</f>
        <v>17</v>
      </c>
      <c r="D80" s="102">
        <v>3988.2352941176468</v>
      </c>
      <c r="E80" s="28">
        <f>'00111'!E74+'00192'!E74+'00200'!E74+'00226'!E74+'00282'!E74+'00328'!E74+'00368'!E74+'00446'!E74+'00498'!E74+'00551'!E74+'00585'!E74+'00982'!E74+'00986'!E74+'00989'!E74+'01019'!E74+'01083'!E74+'01084'!E74+'01144'!E74+'01154'!E74+'01171'!E74</f>
        <v>67800</v>
      </c>
      <c r="F80" s="64">
        <f>'00111'!F74+'00192'!F74+'00200'!F74+'00226'!F74+'00282'!F74+'00328'!F74+'00368'!F74+'00446'!F74+'00498'!F74+'00551'!F74+'00585'!F74+'00982'!F74+'00986'!F74+'00989'!F74+'01019'!F74+'01083'!F74+'01084'!F74+'01144'!F74+'01154'!F74+'01171'!F74</f>
        <v>0</v>
      </c>
      <c r="G80" s="64">
        <f>'00111'!G74+'00192'!G74+'00200'!G74+'00226'!G74+'00282'!G74+'00328'!G74+'00368'!G74+'00446'!G74+'00498'!G74+'00551'!G74+'00585'!G74+'00982'!G74+'00986'!G74+'00989'!G74+'01019'!G74+'01083'!G74+'01084'!G74+'01144'!G74+'01154'!G74+'01171'!G74</f>
        <v>0</v>
      </c>
      <c r="H80" s="187">
        <f>'00111'!H74+'00192'!H74+'00200'!H74+'00226'!H74+'00282'!H74+'00328'!H74+'00368'!H74+'00446'!H74+'00498'!H74+'00551'!H74+'00585'!H74+'00982'!H74+'00986'!H74+'00989'!H74+'01019'!H74+'01083'!H74+'01084'!H74+'01144'!H74+'01154'!H74+'01171'!H74</f>
        <v>0</v>
      </c>
      <c r="I80" s="120">
        <f t="shared" ref="I80:I143" si="5">C80-F80</f>
        <v>17</v>
      </c>
      <c r="J80" s="121">
        <f t="shared" ref="J80:J143" si="6">-E80-H80</f>
        <v>-67800</v>
      </c>
    </row>
    <row r="81" spans="1:10" ht="157.5" x14ac:dyDescent="0.25">
      <c r="A81" s="26" t="s">
        <v>139</v>
      </c>
      <c r="B81" s="26" t="s">
        <v>393</v>
      </c>
      <c r="C81" s="27">
        <f>'00111'!C75+'00192'!C75+'00200'!C75+'00226'!C75+'00282'!C75+'00328'!C75+'00368'!C75+'00446'!C75+'00498'!C75+'00551'!C75+'00585'!C75+'00982'!C75+'00986'!C75+'00989'!C75+'01019'!C75+'01083'!C75+'01084'!C75+'01144'!C75+'01154'!C75+'01171'!C75</f>
        <v>510</v>
      </c>
      <c r="D81" s="102">
        <v>641.17647058823525</v>
      </c>
      <c r="E81" s="28">
        <f>'00111'!E75+'00192'!E75+'00200'!E75+'00226'!E75+'00282'!E75+'00328'!E75+'00368'!E75+'00446'!E75+'00498'!E75+'00551'!E75+'00585'!E75+'00982'!E75+'00986'!E75+'00989'!E75+'01019'!E75+'01083'!E75+'01084'!E75+'01144'!E75+'01154'!E75+'01171'!E75</f>
        <v>327000</v>
      </c>
      <c r="F81" s="64">
        <f>'00111'!F75+'00192'!F75+'00200'!F75+'00226'!F75+'00282'!F75+'00328'!F75+'00368'!F75+'00446'!F75+'00498'!F75+'00551'!F75+'00585'!F75+'00982'!F75+'00986'!F75+'00989'!F75+'01019'!F75+'01083'!F75+'01084'!F75+'01144'!F75+'01154'!F75+'01171'!F75</f>
        <v>0</v>
      </c>
      <c r="G81" s="64">
        <f>'00111'!G75+'00192'!G75+'00200'!G75+'00226'!G75+'00282'!G75+'00328'!G75+'00368'!G75+'00446'!G75+'00498'!G75+'00551'!G75+'00585'!G75+'00982'!G75+'00986'!G75+'00989'!G75+'01019'!G75+'01083'!G75+'01084'!G75+'01144'!G75+'01154'!G75+'01171'!G75</f>
        <v>0</v>
      </c>
      <c r="H81" s="187">
        <f>'00111'!H75+'00192'!H75+'00200'!H75+'00226'!H75+'00282'!H75+'00328'!H75+'00368'!H75+'00446'!H75+'00498'!H75+'00551'!H75+'00585'!H75+'00982'!H75+'00986'!H75+'00989'!H75+'01019'!H75+'01083'!H75+'01084'!H75+'01144'!H75+'01154'!H75+'01171'!H75</f>
        <v>0</v>
      </c>
      <c r="I81" s="120">
        <f t="shared" si="5"/>
        <v>510</v>
      </c>
      <c r="J81" s="121">
        <f t="shared" si="6"/>
        <v>-327000</v>
      </c>
    </row>
    <row r="82" spans="1:10" x14ac:dyDescent="0.25">
      <c r="A82" s="26" t="s">
        <v>140</v>
      </c>
      <c r="B82" s="40" t="s">
        <v>141</v>
      </c>
      <c r="C82" s="63">
        <f>'00111'!C76+'00192'!C76+'00200'!C76+'00226'!C76+'00282'!C76+'00328'!C76+'00368'!C76+'00446'!C76+'00498'!C76+'00551'!C76+'00585'!C76+'00982'!C76+'00986'!C76+'00989'!C76+'01019'!C76+'01083'!C76+'01084'!C76+'01144'!C76+'01154'!C76+'01171'!C76</f>
        <v>300</v>
      </c>
      <c r="D82" s="101">
        <f>'00111'!D76+'00192'!D76+'00200'!D76+'00226'!D76+'00282'!D76+'00328'!D76+'00368'!D76+'00446'!D76+'00498'!D76+'00551'!D76+'00585'!D76+'00982'!D76+'00986'!D76+'00989'!D76+'01019'!D76+'01083'!D76+'01084'!D76+'01144'!D76+'01154'!D76+'01171'!D76</f>
        <v>0</v>
      </c>
      <c r="E82" s="32">
        <f>'00111'!E76+'00192'!E76+'00200'!E76+'00226'!E76+'00282'!E76+'00328'!E76+'00368'!E76+'00446'!E76+'00498'!E76+'00551'!E76+'00585'!E76+'00982'!E76+'00986'!E76+'00989'!E76+'01019'!E76+'01083'!E76+'01084'!E76+'01144'!E76+'01154'!E76+'01171'!E76</f>
        <v>5412620</v>
      </c>
      <c r="F82" s="66">
        <f>SUM(F83:F88)</f>
        <v>86</v>
      </c>
      <c r="G82" s="66">
        <f t="shared" ref="G82" si="7">SUM(G83:G88)</f>
        <v>1253824</v>
      </c>
      <c r="H82" s="302">
        <f>SUM(H83:H88)</f>
        <v>1805740</v>
      </c>
      <c r="I82" s="120">
        <f t="shared" si="5"/>
        <v>214</v>
      </c>
      <c r="J82" s="121">
        <f t="shared" si="6"/>
        <v>-7218360</v>
      </c>
    </row>
    <row r="83" spans="1:10" x14ac:dyDescent="0.25">
      <c r="A83" s="26" t="s">
        <v>142</v>
      </c>
      <c r="B83" s="26" t="s">
        <v>143</v>
      </c>
      <c r="C83" s="27">
        <f>'00111'!C77+'00192'!C77+'00200'!C77+'00226'!C77+'00282'!C77+'00328'!C77+'00368'!C77+'00446'!C77+'00498'!C77+'00551'!C77+'00585'!C77+'00982'!C77+'00986'!C77+'00989'!C77+'01019'!C77+'01083'!C77+'01084'!C77+'01144'!C77+'01154'!C77+'01171'!C77</f>
        <v>25</v>
      </c>
      <c r="D83" s="102">
        <v>65000</v>
      </c>
      <c r="E83" s="28">
        <f>'00111'!E77+'00192'!E77+'00200'!E77+'00226'!E77+'00282'!E77+'00328'!E77+'00368'!E77+'00446'!E77+'00498'!E77+'00551'!E77+'00585'!E77+'00982'!E77+'00986'!E77+'00989'!E77+'01019'!E77+'01083'!E77+'01084'!E77+'01144'!E77+'01154'!E77+'01171'!E77</f>
        <v>1625000</v>
      </c>
      <c r="F83" s="64">
        <f>'00111'!F77+'00192'!F77+'00200'!F77+'00226'!F77+'00282'!F77+'00328'!F77+'00368'!F77+'00446'!F77+'00498'!F77+'00551'!F77+'00585'!F77+'00982'!F77+'00986'!F77+'00989'!F77+'01019'!F77+'01083'!F77+'01084'!F77+'01144'!F77+'01154'!F77+'01171'!F77</f>
        <v>2</v>
      </c>
      <c r="G83" s="64">
        <f>'00111'!G77+'00192'!G77+'00200'!G77+'00226'!G77+'00282'!G77+'00328'!G77+'00368'!G77+'00446'!G77+'00498'!G77+'00551'!G77+'00585'!G77+'00982'!G77+'00986'!G77+'00989'!G77+'01019'!G77+'01083'!G77+'01084'!G77+'01144'!G77+'01154'!G77+'01171'!G77</f>
        <v>129000</v>
      </c>
      <c r="H83" s="187">
        <f>'00111'!H77+'00192'!H77+'00200'!H77+'00226'!H77+'00282'!H77+'00328'!H77+'00368'!H77+'00446'!H77+'00498'!H77+'00551'!H77+'00585'!H77+'00982'!H77+'00986'!H77+'00989'!H77+'01019'!H77+'01083'!H77+'01084'!H77+'01144'!H77+'01154'!H77+'01171'!H77</f>
        <v>129000</v>
      </c>
      <c r="I83" s="120">
        <f t="shared" si="5"/>
        <v>23</v>
      </c>
      <c r="J83" s="121">
        <f t="shared" si="6"/>
        <v>-1754000</v>
      </c>
    </row>
    <row r="84" spans="1:10" x14ac:dyDescent="0.25">
      <c r="A84" s="26" t="s">
        <v>144</v>
      </c>
      <c r="B84" s="26" t="s">
        <v>145</v>
      </c>
      <c r="C84" s="27">
        <f>'00111'!C78+'00192'!C78+'00200'!C78+'00226'!C78+'00282'!C78+'00328'!C78+'00368'!C78+'00446'!C78+'00498'!C78+'00551'!C78+'00585'!C78+'00982'!C78+'00986'!C78+'00989'!C78+'01019'!C78+'01083'!C78+'01084'!C78+'01144'!C78+'01154'!C78+'01171'!C78</f>
        <v>77</v>
      </c>
      <c r="D84" s="102">
        <v>4841.5584415584417</v>
      </c>
      <c r="E84" s="28">
        <f>'00111'!E78+'00192'!E78+'00200'!E78+'00226'!E78+'00282'!E78+'00328'!E78+'00368'!E78+'00446'!E78+'00498'!E78+'00551'!E78+'00585'!E78+'00982'!E78+'00986'!E78+'00989'!E78+'01019'!E78+'01083'!E78+'01084'!E78+'01144'!E78+'01154'!E78+'01171'!E78</f>
        <v>372800</v>
      </c>
      <c r="F84" s="64">
        <f>'00111'!F78+'00192'!F78+'00200'!F78+'00226'!F78+'00282'!F78+'00328'!F78+'00368'!F78+'00446'!F78+'00498'!F78+'00551'!F78+'00585'!F78+'00982'!F78+'00986'!F78+'00989'!F78+'01019'!F78+'01083'!F78+'01084'!F78+'01144'!F78+'01154'!F78+'01171'!F78</f>
        <v>4</v>
      </c>
      <c r="G84" s="64">
        <f>'00111'!G78+'00192'!G78+'00200'!G78+'00226'!G78+'00282'!G78+'00328'!G78+'00368'!G78+'00446'!G78+'00498'!G78+'00551'!G78+'00585'!G78+'00982'!G78+'00986'!G78+'00989'!G78+'01019'!G78+'01083'!G78+'01084'!G78+'01144'!G78+'01154'!G78+'01171'!G78</f>
        <v>8238</v>
      </c>
      <c r="H84" s="187">
        <f>'00111'!H78+'00192'!H78+'00200'!H78+'00226'!H78+'00282'!H78+'00328'!H78+'00368'!H78+'00446'!H78+'00498'!H78+'00551'!H78+'00585'!H78+'00982'!H78+'00986'!H78+'00989'!H78+'01019'!H78+'01083'!H78+'01084'!H78+'01144'!H78+'01154'!H78+'01171'!H78</f>
        <v>18114</v>
      </c>
      <c r="I84" s="120">
        <f t="shared" si="5"/>
        <v>73</v>
      </c>
      <c r="J84" s="121">
        <f t="shared" si="6"/>
        <v>-390914</v>
      </c>
    </row>
    <row r="85" spans="1:10" x14ac:dyDescent="0.25">
      <c r="A85" s="26" t="s">
        <v>146</v>
      </c>
      <c r="B85" s="26" t="s">
        <v>147</v>
      </c>
      <c r="C85" s="27">
        <f>'00111'!C79+'00192'!C79+'00200'!C79+'00226'!C79+'00282'!C79+'00328'!C79+'00368'!C79+'00446'!C79+'00498'!C79+'00551'!C79+'00585'!C79+'00982'!C79+'00986'!C79+'00989'!C79+'01019'!C79+'01083'!C79+'01084'!C79+'01144'!C79+'01154'!C79+'01171'!C79</f>
        <v>69</v>
      </c>
      <c r="D85" s="102">
        <v>18797.101449275364</v>
      </c>
      <c r="E85" s="28">
        <f>'00111'!E79+'00192'!E79+'00200'!E79+'00226'!E79+'00282'!E79+'00328'!E79+'00368'!E79+'00446'!E79+'00498'!E79+'00551'!E79+'00585'!E79+'00982'!E79+'00986'!E79+'00989'!E79+'01019'!E79+'01083'!E79+'01084'!E79+'01144'!E79+'01154'!E79+'01171'!E79</f>
        <v>1297000</v>
      </c>
      <c r="F85" s="64">
        <f>'00111'!F79+'00192'!F79+'00200'!F79+'00226'!F79+'00282'!F79+'00328'!F79+'00368'!F79+'00446'!F79+'00498'!F79+'00551'!F79+'00585'!F79+'00982'!F79+'00986'!F79+'00989'!F79+'01019'!F79+'01083'!F79+'01084'!F79+'01144'!F79+'01154'!F79+'01171'!F79</f>
        <v>0</v>
      </c>
      <c r="G85" s="64">
        <f>'00111'!G79+'00192'!G79+'00200'!G79+'00226'!G79+'00282'!G79+'00328'!G79+'00368'!G79+'00446'!G79+'00498'!G79+'00551'!G79+'00585'!G79+'00982'!G79+'00986'!G79+'00989'!G79+'01019'!G79+'01083'!G79+'01084'!G79+'01144'!G79+'01154'!G79+'01171'!G79</f>
        <v>0</v>
      </c>
      <c r="H85" s="187">
        <f>'00111'!H79+'00192'!H79+'00200'!H79+'00226'!H79+'00282'!H79+'00328'!H79+'00368'!H79+'00446'!H79+'00498'!H79+'00551'!H79+'00585'!H79+'00982'!H79+'00986'!H79+'00989'!H79+'01019'!H79+'01083'!H79+'01084'!H79+'01144'!H79+'01154'!H79+'01171'!H79</f>
        <v>0</v>
      </c>
      <c r="I85" s="120">
        <f t="shared" si="5"/>
        <v>69</v>
      </c>
      <c r="J85" s="121">
        <f t="shared" si="6"/>
        <v>-1297000</v>
      </c>
    </row>
    <row r="86" spans="1:10" x14ac:dyDescent="0.25">
      <c r="A86" s="26" t="s">
        <v>148</v>
      </c>
      <c r="B86" s="26" t="s">
        <v>149</v>
      </c>
      <c r="C86" s="27">
        <f>'00111'!C80+'00192'!C80+'00200'!C80+'00226'!C80+'00282'!C80+'00328'!C80+'00368'!C80+'00446'!C80+'00498'!C80+'00551'!C80+'00585'!C80+'00982'!C80+'00986'!C80+'00989'!C80+'01019'!C80+'01083'!C80+'01084'!C80+'01144'!C80+'01154'!C80+'01171'!C80</f>
        <v>81</v>
      </c>
      <c r="D86" s="102">
        <v>25000</v>
      </c>
      <c r="E86" s="28">
        <f>'00111'!E80+'00192'!E80+'00200'!E80+'00226'!E80+'00282'!E80+'00328'!E80+'00368'!E80+'00446'!E80+'00498'!E80+'00551'!E80+'00585'!E80+'00982'!E80+'00986'!E80+'00989'!E80+'01019'!E80+'01083'!E80+'01084'!E80+'01144'!E80+'01154'!E80+'01171'!E80</f>
        <v>2025000</v>
      </c>
      <c r="F86" s="64">
        <f>'00111'!F80+'00192'!F80+'00200'!F80+'00226'!F80+'00282'!F80+'00328'!F80+'00368'!F80+'00446'!F80+'00498'!F80+'00551'!F80+'00585'!F80+'00982'!F80+'00986'!F80+'00989'!F80+'01019'!F80+'01083'!F80+'01084'!F80+'01144'!F80+'01154'!F80+'01171'!F80</f>
        <v>80</v>
      </c>
      <c r="G86" s="64">
        <f>'00111'!G80+'00192'!G80+'00200'!G80+'00226'!G80+'00282'!G80+'00328'!G80+'00368'!G80+'00446'!G80+'00498'!G80+'00551'!G80+'00585'!G80+'00982'!G80+'00986'!G80+'00989'!G80+'01019'!G80+'01083'!G80+'01084'!G80+'01144'!G80+'01154'!G80+'01171'!G80</f>
        <v>1116586</v>
      </c>
      <c r="H86" s="187">
        <f>'00111'!H80+'00192'!H80+'00200'!H80+'00226'!H80+'00282'!H80+'00328'!H80+'00368'!H80+'00446'!H80+'00498'!H80+'00551'!H80+'00585'!H80+'00982'!H80+'00986'!H80+'00989'!H80+'01019'!H80+'01083'!H80+'01084'!H80+'01144'!H80+'01154'!H80+'01171'!H80</f>
        <v>1658626</v>
      </c>
      <c r="I86" s="120">
        <f t="shared" si="5"/>
        <v>1</v>
      </c>
      <c r="J86" s="121">
        <f t="shared" si="6"/>
        <v>-3683626</v>
      </c>
    </row>
    <row r="87" spans="1:10" x14ac:dyDescent="0.25">
      <c r="A87" s="26" t="s">
        <v>150</v>
      </c>
      <c r="B87" s="26" t="s">
        <v>151</v>
      </c>
      <c r="C87" s="27">
        <f>'00111'!C81+'00192'!C81+'00200'!C81+'00226'!C81+'00282'!C81+'00328'!C81+'00368'!C81+'00446'!C81+'00498'!C81+'00551'!C81+'00585'!C81+'00982'!C81+'00986'!C81+'00989'!C81+'01019'!C81+'01083'!C81+'01084'!C81+'01144'!C81+'01154'!C81+'01171'!C81</f>
        <v>29</v>
      </c>
      <c r="D87" s="102">
        <v>2000</v>
      </c>
      <c r="E87" s="28">
        <f>'00111'!E81+'00192'!E81+'00200'!E81+'00226'!E81+'00282'!E81+'00328'!E81+'00368'!E81+'00446'!E81+'00498'!E81+'00551'!E81+'00585'!E81+'00982'!E81+'00986'!E81+'00989'!E81+'01019'!E81+'01083'!E81+'01084'!E81+'01144'!E81+'01154'!E81+'01171'!E81</f>
        <v>58000</v>
      </c>
      <c r="F87" s="64">
        <f>'00111'!F81+'00192'!F81+'00200'!F81+'00226'!F81+'00282'!F81+'00328'!F81+'00368'!F81+'00446'!F81+'00498'!F81+'00551'!F81+'00585'!F81+'00982'!F81+'00986'!F81+'00989'!F81+'01019'!F81+'01083'!F81+'01084'!F81+'01144'!F81+'01154'!F81+'01171'!F81</f>
        <v>0</v>
      </c>
      <c r="G87" s="64">
        <f>'00111'!G81+'00192'!G81+'00200'!G81+'00226'!G81+'00282'!G81+'00328'!G81+'00368'!G81+'00446'!G81+'00498'!G81+'00551'!G81+'00585'!G81+'00982'!G81+'00986'!G81+'00989'!G81+'01019'!G81+'01083'!G81+'01084'!G81+'01144'!G81+'01154'!G81+'01171'!G81</f>
        <v>0</v>
      </c>
      <c r="H87" s="187">
        <f>'00111'!H81+'00192'!H81+'00200'!H81+'00226'!H81+'00282'!H81+'00328'!H81+'00368'!H81+'00446'!H81+'00498'!H81+'00551'!H81+'00585'!H81+'00982'!H81+'00986'!H81+'00989'!H81+'01019'!H81+'01083'!H81+'01084'!H81+'01144'!H81+'01154'!H81+'01171'!H81</f>
        <v>0</v>
      </c>
      <c r="I87" s="120">
        <f t="shared" si="5"/>
        <v>29</v>
      </c>
      <c r="J87" s="121">
        <f t="shared" si="6"/>
        <v>-58000</v>
      </c>
    </row>
    <row r="88" spans="1:10" x14ac:dyDescent="0.25">
      <c r="A88" s="26" t="s">
        <v>152</v>
      </c>
      <c r="B88" s="26" t="s">
        <v>153</v>
      </c>
      <c r="C88" s="27">
        <f>'00111'!C82+'00192'!C82+'00200'!C82+'00226'!C82+'00282'!C82+'00328'!C82+'00368'!C82+'00446'!C82+'00498'!C82+'00551'!C82+'00585'!C82+'00982'!C82+'00986'!C82+'00989'!C82+'01019'!C82+'01083'!C82+'01084'!C82+'01144'!C82+'01154'!C82+'01171'!C82</f>
        <v>19</v>
      </c>
      <c r="D88" s="102">
        <v>1832.6315789473683</v>
      </c>
      <c r="E88" s="28">
        <f>'00111'!E82+'00192'!E82+'00200'!E82+'00226'!E82+'00282'!E82+'00328'!E82+'00368'!E82+'00446'!E82+'00498'!E82+'00551'!E82+'00585'!E82+'00982'!E82+'00986'!E82+'00989'!E82+'01019'!E82+'01083'!E82+'01084'!E82+'01144'!E82+'01154'!E82+'01171'!E82</f>
        <v>34820</v>
      </c>
      <c r="F88" s="64">
        <f>'00111'!F82+'00192'!F82+'00200'!F82+'00226'!F82+'00282'!F82+'00328'!F82+'00368'!F82+'00446'!F82+'00498'!F82+'00551'!F82+'00585'!F82+'00982'!F82+'00986'!F82+'00989'!F82+'01019'!F82+'01083'!F82+'01084'!F82+'01144'!F82+'01154'!F82+'01171'!F82</f>
        <v>0</v>
      </c>
      <c r="G88" s="64">
        <f>'00111'!G82+'00192'!G82+'00200'!G82+'00226'!G82+'00282'!G82+'00328'!G82+'00368'!G82+'00446'!G82+'00498'!G82+'00551'!G82+'00585'!G82+'00982'!G82+'00986'!G82+'00989'!G82+'01019'!G82+'01083'!G82+'01084'!G82+'01144'!G82+'01154'!G82+'01171'!G82</f>
        <v>0</v>
      </c>
      <c r="H88" s="187">
        <f>'00111'!H82+'00192'!H82+'00200'!H82+'00226'!H82+'00282'!H82+'00328'!H82+'00368'!H82+'00446'!H82+'00498'!H82+'00551'!H82+'00585'!H82+'00982'!H82+'00986'!H82+'00989'!H82+'01019'!H82+'01083'!H82+'01084'!H82+'01144'!H82+'01154'!H82+'01171'!H82</f>
        <v>0</v>
      </c>
      <c r="I88" s="120">
        <f t="shared" si="5"/>
        <v>19</v>
      </c>
      <c r="J88" s="121">
        <f t="shared" si="6"/>
        <v>-34820</v>
      </c>
    </row>
    <row r="89" spans="1:10" ht="31.5" x14ac:dyDescent="0.25">
      <c r="A89" s="26" t="s">
        <v>154</v>
      </c>
      <c r="B89" s="40" t="s">
        <v>155</v>
      </c>
      <c r="C89" s="63">
        <f>'00111'!C83+'00192'!C83+'00200'!C83+'00226'!C83+'00282'!C83+'00328'!C83+'00368'!C83+'00446'!C83+'00498'!C83+'00551'!C83+'00585'!C83+'00982'!C83+'00986'!C83+'00989'!C83+'01019'!C83+'01083'!C83+'01084'!C83+'01144'!C83+'01154'!C83+'01171'!C83</f>
        <v>314</v>
      </c>
      <c r="D89" s="101">
        <f>'00111'!D83+'00192'!D83+'00200'!D83+'00226'!D83+'00282'!D83+'00328'!D83+'00368'!D83+'00446'!D83+'00498'!D83+'00551'!D83+'00585'!D83+'00982'!D83+'00986'!D83+'00989'!D83+'01019'!D83+'01083'!D83+'01084'!D83+'01144'!D83+'01154'!D83+'01171'!D83</f>
        <v>0</v>
      </c>
      <c r="E89" s="32">
        <f>'00111'!E83+'00192'!E83+'00200'!E83+'00226'!E83+'00282'!E83+'00328'!E83+'00368'!E83+'00446'!E83+'00498'!E83+'00551'!E83+'00585'!E83+'00982'!E83+'00986'!E83+'00989'!E83+'01019'!E83+'01083'!E83+'01084'!E83+'01144'!E83+'01154'!E83+'01171'!E83</f>
        <v>2621300</v>
      </c>
      <c r="F89" s="66">
        <f>SUM(F90:F94)</f>
        <v>83</v>
      </c>
      <c r="G89" s="66">
        <f t="shared" ref="G89:H89" si="8">SUM(G90:G94)</f>
        <v>1302610</v>
      </c>
      <c r="H89" s="200">
        <f t="shared" si="8"/>
        <v>1325660</v>
      </c>
      <c r="I89" s="120">
        <f t="shared" si="5"/>
        <v>231</v>
      </c>
      <c r="J89" s="121">
        <f t="shared" si="6"/>
        <v>-3946960</v>
      </c>
    </row>
    <row r="90" spans="1:10" x14ac:dyDescent="0.25">
      <c r="A90" s="26" t="s">
        <v>156</v>
      </c>
      <c r="B90" s="26" t="s">
        <v>157</v>
      </c>
      <c r="C90" s="27">
        <f>'00111'!C84+'00192'!C84+'00200'!C84+'00226'!C84+'00282'!C84+'00328'!C84+'00368'!C84+'00446'!C84+'00498'!C84+'00551'!C84+'00585'!C84+'00982'!C84+'00986'!C84+'00989'!C84+'01019'!C84+'01083'!C84+'01084'!C84+'01144'!C84+'01154'!C84+'01171'!C84</f>
        <v>26</v>
      </c>
      <c r="D90" s="102">
        <v>22288.461538461539</v>
      </c>
      <c r="E90" s="28">
        <f>'00111'!E84+'00192'!E84+'00200'!E84+'00226'!E84+'00282'!E84+'00328'!E84+'00368'!E84+'00446'!E84+'00498'!E84+'00551'!E84+'00585'!E84+'00982'!E84+'00986'!E84+'00989'!E84+'01019'!E84+'01083'!E84+'01084'!E84+'01144'!E84+'01154'!E84+'01171'!E84</f>
        <v>579500</v>
      </c>
      <c r="F90" s="64">
        <f>'00111'!F84+'00192'!F84+'00200'!F84+'00226'!F84+'00282'!F84+'00328'!F84+'00368'!F84+'00446'!F84+'00498'!F84+'00551'!F84+'00585'!F84+'00982'!F84+'00986'!F84+'00989'!F84+'01019'!F84+'01083'!F84+'01084'!F84+'01144'!F84+'01154'!F84+'01171'!F84</f>
        <v>0</v>
      </c>
      <c r="G90" s="64">
        <f>'00111'!G84+'00192'!G84+'00200'!G84+'00226'!G84+'00282'!G84+'00328'!G84+'00368'!G84+'00446'!G84+'00498'!G84+'00551'!G84+'00585'!G84+'00982'!G84+'00986'!G84+'00989'!G84+'01019'!G84+'01083'!G84+'01084'!G84+'01144'!G84+'01154'!G84+'01171'!G84</f>
        <v>0</v>
      </c>
      <c r="H90" s="187">
        <f>'00111'!H84+'00192'!H84+'00200'!H84+'00226'!H84+'00282'!H84+'00328'!H84+'00368'!H84+'00446'!H84+'00498'!H84+'00551'!H84+'00585'!H84+'00982'!H84+'00986'!H84+'00989'!H84+'01019'!H84+'01083'!H84+'01084'!H84+'01144'!H84+'01154'!H84+'01171'!H84</f>
        <v>0</v>
      </c>
      <c r="I90" s="120">
        <f t="shared" si="5"/>
        <v>26</v>
      </c>
      <c r="J90" s="121">
        <f t="shared" si="6"/>
        <v>-579500</v>
      </c>
    </row>
    <row r="91" spans="1:10" x14ac:dyDescent="0.25">
      <c r="A91" s="26" t="s">
        <v>158</v>
      </c>
      <c r="B91" s="26" t="s">
        <v>159</v>
      </c>
      <c r="C91" s="27">
        <f>'00111'!C85+'00192'!C85+'00200'!C85+'00226'!C85+'00282'!C85+'00328'!C85+'00368'!C85+'00446'!C85+'00498'!C85+'00551'!C85+'00585'!C85+'00982'!C85+'00986'!C85+'00989'!C85+'01019'!C85+'01083'!C85+'01084'!C85+'01144'!C85+'01154'!C85+'01171'!C85</f>
        <v>9</v>
      </c>
      <c r="D91" s="102">
        <v>124444.44444444444</v>
      </c>
      <c r="E91" s="28">
        <f>'00111'!E85+'00192'!E85+'00200'!E85+'00226'!E85+'00282'!E85+'00328'!E85+'00368'!E85+'00446'!E85+'00498'!E85+'00551'!E85+'00585'!E85+'00982'!E85+'00986'!E85+'00989'!E85+'01019'!E85+'01083'!E85+'01084'!E85+'01144'!E85+'01154'!E85+'01171'!E85</f>
        <v>1120000</v>
      </c>
      <c r="F91" s="64">
        <f>'00111'!F85+'00192'!F85+'00200'!F85+'00226'!F85+'00282'!F85+'00328'!F85+'00368'!F85+'00446'!F85+'00498'!F85+'00551'!F85+'00585'!F85+'00982'!F85+'00986'!F85+'00989'!F85+'01019'!F85+'01083'!F85+'01084'!F85+'01144'!F85+'01154'!F85+'01171'!F85</f>
        <v>4</v>
      </c>
      <c r="G91" s="64">
        <f>'00111'!G85+'00192'!G85+'00200'!G85+'00226'!G85+'00282'!G85+'00328'!G85+'00368'!G85+'00446'!G85+'00498'!G85+'00551'!G85+'00585'!G85+'00982'!G85+'00986'!G85+'00989'!G85+'01019'!G85+'01083'!G85+'01084'!G85+'01144'!G85+'01154'!G85+'01171'!G85</f>
        <v>467120</v>
      </c>
      <c r="H91" s="187">
        <f>'00111'!H85+'00192'!H85+'00200'!H85+'00226'!H85+'00282'!H85+'00328'!H85+'00368'!H85+'00446'!H85+'00498'!H85+'00551'!H85+'00585'!H85+'00982'!H85+'00986'!H85+'00989'!H85+'01019'!H85+'01083'!H85+'01084'!H85+'01144'!H85+'01154'!H85+'01171'!H85</f>
        <v>467120</v>
      </c>
      <c r="I91" s="120">
        <f t="shared" si="5"/>
        <v>5</v>
      </c>
      <c r="J91" s="121">
        <f t="shared" si="6"/>
        <v>-1587120</v>
      </c>
    </row>
    <row r="92" spans="1:10" x14ac:dyDescent="0.25">
      <c r="A92" s="26" t="s">
        <v>160</v>
      </c>
      <c r="B92" s="26" t="s">
        <v>161</v>
      </c>
      <c r="C92" s="27">
        <f>'00111'!C86+'00192'!C86+'00200'!C86+'00226'!C86+'00282'!C86+'00328'!C86+'00368'!C86+'00446'!C86+'00498'!C86+'00551'!C86+'00585'!C86+'00982'!C86+'00986'!C86+'00989'!C86+'01019'!C86+'01083'!C86+'01084'!C86+'01144'!C86+'01154'!C86+'01171'!C86</f>
        <v>50</v>
      </c>
      <c r="D92" s="102">
        <v>4434</v>
      </c>
      <c r="E92" s="28">
        <f>'00111'!E86+'00192'!E86+'00200'!E86+'00226'!E86+'00282'!E86+'00328'!E86+'00368'!E86+'00446'!E86+'00498'!E86+'00551'!E86+'00585'!E86+'00982'!E86+'00986'!E86+'00989'!E86+'01019'!E86+'01083'!E86+'01084'!E86+'01144'!E86+'01154'!E86+'01171'!E86</f>
        <v>221700</v>
      </c>
      <c r="F92" s="64">
        <f>'00111'!F86+'00192'!F86+'00200'!F86+'00226'!F86+'00282'!F86+'00328'!F86+'00368'!F86+'00446'!F86+'00498'!F86+'00551'!F86+'00585'!F86+'00982'!F86+'00986'!F86+'00989'!F86+'01019'!F86+'01083'!F86+'01084'!F86+'01144'!F86+'01154'!F86+'01171'!F86</f>
        <v>6</v>
      </c>
      <c r="G92" s="64">
        <f>'00111'!G86+'00192'!G86+'00200'!G86+'00226'!G86+'00282'!G86+'00328'!G86+'00368'!G86+'00446'!G86+'00498'!G86+'00551'!G86+'00585'!G86+'00982'!G86+'00986'!G86+'00989'!G86+'01019'!G86+'01083'!G86+'01084'!G86+'01144'!G86+'01154'!G86+'01171'!G86</f>
        <v>15939</v>
      </c>
      <c r="H92" s="187">
        <f>'00111'!H86+'00192'!H86+'00200'!H86+'00226'!H86+'00282'!H86+'00328'!H86+'00368'!H86+'00446'!H86+'00498'!H86+'00551'!H86+'00585'!H86+'00982'!H86+'00986'!H86+'00989'!H86+'01019'!H86+'01083'!H86+'01084'!H86+'01144'!H86+'01154'!H86+'01171'!H86</f>
        <v>18039</v>
      </c>
      <c r="I92" s="120">
        <f t="shared" si="5"/>
        <v>44</v>
      </c>
      <c r="J92" s="121">
        <f t="shared" si="6"/>
        <v>-239739</v>
      </c>
    </row>
    <row r="93" spans="1:10" x14ac:dyDescent="0.25">
      <c r="A93" s="26" t="s">
        <v>162</v>
      </c>
      <c r="B93" s="26" t="s">
        <v>163</v>
      </c>
      <c r="C93" s="27">
        <f>'00111'!C87+'00192'!C87+'00200'!C87+'00226'!C87+'00282'!C87+'00328'!C87+'00368'!C87+'00446'!C87+'00498'!C87+'00551'!C87+'00585'!C87+'00982'!C87+'00986'!C87+'00989'!C87+'01019'!C87+'01083'!C87+'01084'!C87+'01144'!C87+'01154'!C87+'01171'!C87</f>
        <v>4</v>
      </c>
      <c r="D93" s="102">
        <v>57500</v>
      </c>
      <c r="E93" s="28">
        <f>'00111'!E87+'00192'!E87+'00200'!E87+'00226'!E87+'00282'!E87+'00328'!E87+'00368'!E87+'00446'!E87+'00498'!E87+'00551'!E87+'00585'!E87+'00982'!E87+'00986'!E87+'00989'!E87+'01019'!E87+'01083'!E87+'01084'!E87+'01144'!E87+'01154'!E87+'01171'!E87</f>
        <v>230000</v>
      </c>
      <c r="F93" s="64">
        <f>'00111'!F87+'00192'!F87+'00200'!F87+'00226'!F87+'00282'!F87+'00328'!F87+'00368'!F87+'00446'!F87+'00498'!F87+'00551'!F87+'00585'!F87+'00982'!F87+'00986'!F87+'00989'!F87+'01019'!F87+'01083'!F87+'01084'!F87+'01144'!F87+'01154'!F87+'01171'!F87</f>
        <v>3</v>
      </c>
      <c r="G93" s="64">
        <f>'00111'!G87+'00192'!G87+'00200'!G87+'00226'!G87+'00282'!G87+'00328'!G87+'00368'!G87+'00446'!G87+'00498'!G87+'00551'!G87+'00585'!G87+'00982'!G87+'00986'!G87+'00989'!G87+'01019'!G87+'01083'!G87+'01084'!G87+'01144'!G87+'01154'!G87+'01171'!G87</f>
        <v>238845</v>
      </c>
      <c r="H93" s="187">
        <f>'00111'!H87+'00192'!H87+'00200'!H87+'00226'!H87+'00282'!H87+'00328'!H87+'00368'!H87+'00446'!H87+'00498'!H87+'00551'!H87+'00585'!H87+'00982'!H87+'00986'!H87+'00989'!H87+'01019'!H87+'01083'!H87+'01084'!H87+'01144'!H87+'01154'!H87+'01171'!H87</f>
        <v>238845</v>
      </c>
      <c r="I93" s="120">
        <f t="shared" si="5"/>
        <v>1</v>
      </c>
      <c r="J93" s="121">
        <f t="shared" si="6"/>
        <v>-468845</v>
      </c>
    </row>
    <row r="94" spans="1:10" x14ac:dyDescent="0.25">
      <c r="A94" s="26" t="s">
        <v>164</v>
      </c>
      <c r="B94" s="26" t="s">
        <v>165</v>
      </c>
      <c r="C94" s="27">
        <f>'00111'!C88+'00192'!C88+'00200'!C88+'00226'!C88+'00282'!C88+'00328'!C88+'00368'!C88+'00446'!C88+'00498'!C88+'00551'!C88+'00585'!C88+'00982'!C88+'00986'!C88+'00989'!C88+'01019'!C88+'01083'!C88+'01084'!C88+'01144'!C88+'01154'!C88+'01171'!C88</f>
        <v>225</v>
      </c>
      <c r="D94" s="102">
        <v>2089.3333333333335</v>
      </c>
      <c r="E94" s="28">
        <f>'00111'!E88+'00192'!E88+'00200'!E88+'00226'!E88+'00282'!E88+'00328'!E88+'00368'!E88+'00446'!E88+'00498'!E88+'00551'!E88+'00585'!E88+'00982'!E88+'00986'!E88+'00989'!E88+'01019'!E88+'01083'!E88+'01084'!E88+'01144'!E88+'01154'!E88+'01171'!E88</f>
        <v>470100</v>
      </c>
      <c r="F94" s="64">
        <f>'00111'!F88+'00192'!F88+'00200'!F88+'00226'!F88+'00282'!F88+'00328'!F88+'00368'!F88+'00446'!F88+'00498'!F88+'00551'!F88+'00585'!F88+'00982'!F88+'00986'!F88+'00989'!F88+'01019'!F88+'01083'!F88+'01084'!F88+'01144'!F88+'01154'!F88+'01171'!F88</f>
        <v>70</v>
      </c>
      <c r="G94" s="64">
        <f>'00111'!G88+'00192'!G88+'00200'!G88+'00226'!G88+'00282'!G88+'00328'!G88+'00368'!G88+'00446'!G88+'00498'!G88+'00551'!G88+'00585'!G88+'00982'!G88+'00986'!G88+'00989'!G88+'01019'!G88+'01083'!G88+'01084'!G88+'01144'!G88+'01154'!G88+'01171'!G88</f>
        <v>580706</v>
      </c>
      <c r="H94" s="187">
        <f>'00111'!H88+'00192'!H88+'00200'!H88+'00226'!H88+'00282'!H88+'00328'!H88+'00368'!H88+'00446'!H88+'00498'!H88+'00551'!H88+'00585'!H88+'00982'!H88+'00986'!H88+'00989'!H88+'01019'!H88+'01083'!H88+'01084'!H88+'01144'!H88+'01154'!H88+'01171'!H88</f>
        <v>601656</v>
      </c>
      <c r="I94" s="120">
        <f t="shared" si="5"/>
        <v>155</v>
      </c>
      <c r="J94" s="121">
        <f t="shared" si="6"/>
        <v>-1071756</v>
      </c>
    </row>
    <row r="95" spans="1:10" x14ac:dyDescent="0.25">
      <c r="A95" s="26" t="s">
        <v>166</v>
      </c>
      <c r="B95" s="40" t="s">
        <v>167</v>
      </c>
      <c r="C95" s="63">
        <f>'00111'!C89+'00192'!C89+'00200'!C89+'00226'!C89+'00282'!C89+'00328'!C89+'00368'!C89+'00446'!C89+'00498'!C89+'00551'!C89+'00585'!C89+'00982'!C89+'00986'!C89+'00989'!C89+'01019'!C89+'01083'!C89+'01084'!C89+'01144'!C89+'01154'!C89+'01171'!C89</f>
        <v>3847</v>
      </c>
      <c r="D95" s="101">
        <f>'00111'!D89+'00192'!D89+'00200'!D89+'00226'!D89+'00282'!D89+'00328'!D89+'00368'!D89+'00446'!D89+'00498'!D89+'00551'!D89+'00585'!D89+'00982'!D89+'00986'!D89+'00989'!D89+'01019'!D89+'01083'!D89+'01084'!D89+'01144'!D89+'01154'!D89+'01171'!D89</f>
        <v>0</v>
      </c>
      <c r="E95" s="32">
        <f>'00111'!E89+'00192'!E89+'00200'!E89+'00226'!E89+'00282'!E89+'00328'!E89+'00368'!E89+'00446'!E89+'00498'!E89+'00551'!E89+'00585'!E89+'00982'!E89+'00986'!E89+'00989'!E89+'01019'!E89+'01083'!E89+'01084'!E89+'01144'!E89+'01154'!E89+'01171'!E89</f>
        <v>18992000</v>
      </c>
      <c r="F95" s="66">
        <f>SUM(F96:F118)</f>
        <v>479</v>
      </c>
      <c r="G95" s="66">
        <f t="shared" ref="G95:H95" si="9">SUM(G96:G118)</f>
        <v>335393.8</v>
      </c>
      <c r="H95" s="200">
        <f t="shared" si="9"/>
        <v>427977.69999999995</v>
      </c>
      <c r="I95" s="120">
        <f t="shared" si="5"/>
        <v>3368</v>
      </c>
      <c r="J95" s="121">
        <f t="shared" si="6"/>
        <v>-19419977.699999999</v>
      </c>
    </row>
    <row r="96" spans="1:10" ht="47.25" x14ac:dyDescent="0.25">
      <c r="A96" s="26" t="s">
        <v>168</v>
      </c>
      <c r="B96" s="26" t="s">
        <v>169</v>
      </c>
      <c r="C96" s="27">
        <f>'00111'!C90+'00192'!C90+'00200'!C90+'00226'!C90+'00282'!C90+'00328'!C90+'00368'!C90+'00446'!C90+'00498'!C90+'00551'!C90+'00585'!C90+'00982'!C90+'00986'!C90+'00989'!C90+'01019'!C90+'01083'!C90+'01084'!C90+'01144'!C90+'01154'!C90+'01171'!C90</f>
        <v>20</v>
      </c>
      <c r="D96" s="102">
        <v>15000</v>
      </c>
      <c r="E96" s="28">
        <f>'00111'!E90+'00192'!E90+'00200'!E90+'00226'!E90+'00282'!E90+'00328'!E90+'00368'!E90+'00446'!E90+'00498'!E90+'00551'!E90+'00585'!E90+'00982'!E90+'00986'!E90+'00989'!E90+'01019'!E90+'01083'!E90+'01084'!E90+'01144'!E90+'01154'!E90+'01171'!E90</f>
        <v>300000</v>
      </c>
      <c r="F96" s="64">
        <f>'00111'!F90+'00192'!F90+'00200'!F90+'00226'!F90+'00282'!F90+'00328'!F90+'00368'!F90+'00446'!F90+'00498'!F90+'00551'!F90+'00585'!F90+'00982'!F90+'00986'!F90+'00989'!F90+'01019'!F90+'01083'!F90+'01084'!F90+'01144'!F90+'01154'!F90+'01171'!F90</f>
        <v>6</v>
      </c>
      <c r="G96" s="64">
        <f>'00111'!G90+'00192'!G90+'00200'!G90+'00226'!G90+'00282'!G90+'00328'!G90+'00368'!G90+'00446'!G90+'00498'!G90+'00551'!G90+'00585'!G90+'00982'!G90+'00986'!G90+'00989'!G90+'01019'!G90+'01083'!G90+'01084'!G90+'01144'!G90+'01154'!G90+'01171'!G90</f>
        <v>32069</v>
      </c>
      <c r="H96" s="187">
        <f>'00111'!H90+'00192'!H90+'00200'!H90+'00226'!H90+'00282'!H90+'00328'!H90+'00368'!H90+'00446'!H90+'00498'!H90+'00551'!H90+'00585'!H90+'00982'!H90+'00986'!H90+'00989'!H90+'01019'!H90+'01083'!H90+'01084'!H90+'01144'!H90+'01154'!H90+'01171'!H90</f>
        <v>35519</v>
      </c>
      <c r="I96" s="120">
        <f t="shared" si="5"/>
        <v>14</v>
      </c>
      <c r="J96" s="121">
        <f t="shared" si="6"/>
        <v>-335519</v>
      </c>
    </row>
    <row r="97" spans="1:10" x14ac:dyDescent="0.25">
      <c r="A97" s="26" t="s">
        <v>170</v>
      </c>
      <c r="B97" s="26" t="s">
        <v>171</v>
      </c>
      <c r="C97" s="27">
        <f>'00111'!C91+'00192'!C91+'00200'!C91+'00226'!C91+'00282'!C91+'00328'!C91+'00368'!C91+'00446'!C91+'00498'!C91+'00551'!C91+'00585'!C91+'00982'!C91+'00986'!C91+'00989'!C91+'01019'!C91+'01083'!C91+'01084'!C91+'01144'!C91+'01154'!C91+'01171'!C91</f>
        <v>200</v>
      </c>
      <c r="D97" s="102">
        <v>1000</v>
      </c>
      <c r="E97" s="28">
        <f>'00111'!E91+'00192'!E91+'00200'!E91+'00226'!E91+'00282'!E91+'00328'!E91+'00368'!E91+'00446'!E91+'00498'!E91+'00551'!E91+'00585'!E91+'00982'!E91+'00986'!E91+'00989'!E91+'01019'!E91+'01083'!E91+'01084'!E91+'01144'!E91+'01154'!E91+'01171'!E91</f>
        <v>200000</v>
      </c>
      <c r="F97" s="64">
        <f>'00111'!F91+'00192'!F91+'00200'!F91+'00226'!F91+'00282'!F91+'00328'!F91+'00368'!F91+'00446'!F91+'00498'!F91+'00551'!F91+'00585'!F91+'00982'!F91+'00986'!F91+'00989'!F91+'01019'!F91+'01083'!F91+'01084'!F91+'01144'!F91+'01154'!F91+'01171'!F91</f>
        <v>86</v>
      </c>
      <c r="G97" s="64">
        <f>'00111'!G91+'00192'!G91+'00200'!G91+'00226'!G91+'00282'!G91+'00328'!G91+'00368'!G91+'00446'!G91+'00498'!G91+'00551'!G91+'00585'!G91+'00982'!G91+'00986'!G91+'00989'!G91+'01019'!G91+'01083'!G91+'01084'!G91+'01144'!G91+'01154'!G91+'01171'!G91</f>
        <v>144133</v>
      </c>
      <c r="H97" s="187">
        <f>'00111'!H91+'00192'!H91+'00200'!H91+'00226'!H91+'00282'!H91+'00328'!H91+'00368'!H91+'00446'!H91+'00498'!H91+'00551'!H91+'00585'!H91+'00982'!H91+'00986'!H91+'00989'!H91+'01019'!H91+'01083'!H91+'01084'!H91+'01144'!H91+'01154'!H91+'01171'!H91</f>
        <v>144633</v>
      </c>
      <c r="I97" s="120">
        <f t="shared" si="5"/>
        <v>114</v>
      </c>
      <c r="J97" s="121">
        <f t="shared" si="6"/>
        <v>-344633</v>
      </c>
    </row>
    <row r="98" spans="1:10" ht="31.5" x14ac:dyDescent="0.25">
      <c r="A98" s="26" t="s">
        <v>172</v>
      </c>
      <c r="B98" s="26" t="s">
        <v>173</v>
      </c>
      <c r="C98" s="27">
        <f>'00111'!C92+'00192'!C92+'00200'!C92+'00226'!C92+'00282'!C92+'00328'!C92+'00368'!C92+'00446'!C92+'00498'!C92+'00551'!C92+'00585'!C92+'00982'!C92+'00986'!C92+'00989'!C92+'01019'!C92+'01083'!C92+'01084'!C92+'01144'!C92+'01154'!C92+'01171'!C92</f>
        <v>100</v>
      </c>
      <c r="D98" s="102">
        <v>20000</v>
      </c>
      <c r="E98" s="28">
        <f>'00111'!E92+'00192'!E92+'00200'!E92+'00226'!E92+'00282'!E92+'00328'!E92+'00368'!E92+'00446'!E92+'00498'!E92+'00551'!E92+'00585'!E92+'00982'!E92+'00986'!E92+'00989'!E92+'01019'!E92+'01083'!E92+'01084'!E92+'01144'!E92+'01154'!E92+'01171'!E92</f>
        <v>2000000</v>
      </c>
      <c r="F98" s="64">
        <f>'00111'!F92+'00192'!F92+'00200'!F92+'00226'!F92+'00282'!F92+'00328'!F92+'00368'!F92+'00446'!F92+'00498'!F92+'00551'!F92+'00585'!F92+'00982'!F92+'00986'!F92+'00989'!F92+'01019'!F92+'01083'!F92+'01084'!F92+'01144'!F92+'01154'!F92+'01171'!F92</f>
        <v>9</v>
      </c>
      <c r="G98" s="64">
        <f>'00111'!G92+'00192'!G92+'00200'!G92+'00226'!G92+'00282'!G92+'00328'!G92+'00368'!G92+'00446'!G92+'00498'!G92+'00551'!G92+'00585'!G92+'00982'!G92+'00986'!G92+'00989'!G92+'01019'!G92+'01083'!G92+'01084'!G92+'01144'!G92+'01154'!G92+'01171'!G92</f>
        <v>123792</v>
      </c>
      <c r="H98" s="187">
        <f>'00111'!H92+'00192'!H92+'00200'!H92+'00226'!H92+'00282'!H92+'00328'!H92+'00368'!H92+'00446'!H92+'00498'!H92+'00551'!H92+'00585'!H92+'00982'!H92+'00986'!H92+'00989'!H92+'01019'!H92+'01083'!H92+'01084'!H92+'01144'!H92+'01154'!H92+'01171'!H92</f>
        <v>123792</v>
      </c>
      <c r="I98" s="120">
        <f t="shared" si="5"/>
        <v>91</v>
      </c>
      <c r="J98" s="121">
        <f t="shared" si="6"/>
        <v>-2123792</v>
      </c>
    </row>
    <row r="99" spans="1:10" x14ac:dyDescent="0.25">
      <c r="A99" s="26" t="s">
        <v>174</v>
      </c>
      <c r="B99" s="26" t="s">
        <v>175</v>
      </c>
      <c r="C99" s="27">
        <f>'00111'!C93+'00192'!C93+'00200'!C93+'00226'!C93+'00282'!C93+'00328'!C93+'00368'!C93+'00446'!C93+'00498'!C93+'00551'!C93+'00585'!C93+'00982'!C93+'00986'!C93+'00989'!C93+'01019'!C93+'01083'!C93+'01084'!C93+'01144'!C93+'01154'!C93+'01171'!C93</f>
        <v>48</v>
      </c>
      <c r="D99" s="102">
        <v>2000</v>
      </c>
      <c r="E99" s="28">
        <f>'00111'!E93+'00192'!E93+'00200'!E93+'00226'!E93+'00282'!E93+'00328'!E93+'00368'!E93+'00446'!E93+'00498'!E93+'00551'!E93+'00585'!E93+'00982'!E93+'00986'!E93+'00989'!E93+'01019'!E93+'01083'!E93+'01084'!E93+'01144'!E93+'01154'!E93+'01171'!E93</f>
        <v>96000</v>
      </c>
      <c r="F99" s="64">
        <f>'00111'!F93+'00192'!F93+'00200'!F93+'00226'!F93+'00282'!F93+'00328'!F93+'00368'!F93+'00446'!F93+'00498'!F93+'00551'!F93+'00585'!F93+'00982'!F93+'00986'!F93+'00989'!F93+'01019'!F93+'01083'!F93+'01084'!F93+'01144'!F93+'01154'!F93+'01171'!F93</f>
        <v>0</v>
      </c>
      <c r="G99" s="64">
        <f>'00111'!G93+'00192'!G93+'00200'!G93+'00226'!G93+'00282'!G93+'00328'!G93+'00368'!G93+'00446'!G93+'00498'!G93+'00551'!G93+'00585'!G93+'00982'!G93+'00986'!G93+'00989'!G93+'01019'!G93+'01083'!G93+'01084'!G93+'01144'!G93+'01154'!G93+'01171'!G93</f>
        <v>0</v>
      </c>
      <c r="H99" s="187">
        <f>'00111'!H93+'00192'!H93+'00200'!H93+'00226'!H93+'00282'!H93+'00328'!H93+'00368'!H93+'00446'!H93+'00498'!H93+'00551'!H93+'00585'!H93+'00982'!H93+'00986'!H93+'00989'!H93+'01019'!H93+'01083'!H93+'01084'!H93+'01144'!H93+'01154'!H93+'01171'!H93</f>
        <v>0</v>
      </c>
      <c r="I99" s="120">
        <f t="shared" si="5"/>
        <v>48</v>
      </c>
      <c r="J99" s="121">
        <f t="shared" si="6"/>
        <v>-96000</v>
      </c>
    </row>
    <row r="100" spans="1:10" ht="47.25" x14ac:dyDescent="0.25">
      <c r="A100" s="26" t="s">
        <v>176</v>
      </c>
      <c r="B100" s="26" t="s">
        <v>177</v>
      </c>
      <c r="C100" s="27">
        <f>'00111'!C94+'00192'!C94+'00200'!C94+'00226'!C94+'00282'!C94+'00328'!C94+'00368'!C94+'00446'!C94+'00498'!C94+'00551'!C94+'00585'!C94+'00982'!C94+'00986'!C94+'00989'!C94+'01019'!C94+'01083'!C94+'01084'!C94+'01144'!C94+'01154'!C94+'01171'!C94</f>
        <v>20</v>
      </c>
      <c r="D100" s="102">
        <v>6000</v>
      </c>
      <c r="E100" s="28">
        <f>'00111'!E94+'00192'!E94+'00200'!E94+'00226'!E94+'00282'!E94+'00328'!E94+'00368'!E94+'00446'!E94+'00498'!E94+'00551'!E94+'00585'!E94+'00982'!E94+'00986'!E94+'00989'!E94+'01019'!E94+'01083'!E94+'01084'!E94+'01144'!E94+'01154'!E94+'01171'!E94</f>
        <v>120000</v>
      </c>
      <c r="F100" s="64">
        <f>'00111'!F94+'00192'!F94+'00200'!F94+'00226'!F94+'00282'!F94+'00328'!F94+'00368'!F94+'00446'!F94+'00498'!F94+'00551'!F94+'00585'!F94+'00982'!F94+'00986'!F94+'00989'!F94+'01019'!F94+'01083'!F94+'01084'!F94+'01144'!F94+'01154'!F94+'01171'!F94</f>
        <v>12</v>
      </c>
      <c r="G100" s="64">
        <f>'00111'!G94+'00192'!G94+'00200'!G94+'00226'!G94+'00282'!G94+'00328'!G94+'00368'!G94+'00446'!G94+'00498'!G94+'00551'!G94+'00585'!G94+'00982'!G94+'00986'!G94+'00989'!G94+'01019'!G94+'01083'!G94+'01084'!G94+'01144'!G94+'01154'!G94+'01171'!G94</f>
        <v>3235.6</v>
      </c>
      <c r="H100" s="187">
        <f>'00111'!H94+'00192'!H94+'00200'!H94+'00226'!H94+'00282'!H94+'00328'!H94+'00368'!H94+'00446'!H94+'00498'!H94+'00551'!H94+'00585'!H94+'00982'!H94+'00986'!H94+'00989'!H94+'01019'!H94+'01083'!H94+'01084'!H94+'01144'!H94+'01154'!H94+'01171'!H94</f>
        <v>6044.8</v>
      </c>
      <c r="I100" s="120">
        <f t="shared" si="5"/>
        <v>8</v>
      </c>
      <c r="J100" s="121">
        <f t="shared" si="6"/>
        <v>-126044.8</v>
      </c>
    </row>
    <row r="101" spans="1:10" ht="94.5" x14ac:dyDescent="0.25">
      <c r="A101" s="45" t="s">
        <v>178</v>
      </c>
      <c r="B101" s="45" t="s">
        <v>179</v>
      </c>
      <c r="C101" s="67">
        <f>'00111'!C95+'00192'!C95+'00200'!C95+'00226'!C95+'00282'!C95+'00328'!C95+'00368'!C95+'00446'!C95+'00498'!C95+'00551'!C95+'00585'!C95+'00982'!C95+'00986'!C95+'00989'!C95+'01019'!C95+'01083'!C95+'01084'!C95+'01144'!C95+'01154'!C95+'01171'!C95</f>
        <v>1</v>
      </c>
      <c r="D101" s="103">
        <v>1156000</v>
      </c>
      <c r="E101" s="44">
        <f>'00111'!E95+'00192'!E95+'00200'!E95+'00226'!E95+'00282'!E95+'00328'!E95+'00368'!E95+'00446'!E95+'00498'!E95+'00551'!E95+'00585'!E95+'00982'!E95+'00986'!E95+'00989'!E95+'01019'!E95+'01083'!E95+'01084'!E95+'01144'!E95+'01154'!E95+'01171'!E95</f>
        <v>1156000</v>
      </c>
      <c r="F101" s="64">
        <f>'00111'!F95+'00192'!F95+'00200'!F95+'00226'!F95+'00282'!F95+'00328'!F95+'00368'!F95+'00446'!F95+'00498'!F95+'00551'!F95+'00585'!F95+'00982'!F95+'00986'!F95+'00989'!F95+'01019'!F95+'01083'!F95+'01084'!F95+'01144'!F95+'01154'!F95+'01171'!F95</f>
        <v>0</v>
      </c>
      <c r="G101" s="64">
        <f>'00111'!G95+'00192'!G95+'00200'!G95+'00226'!G95+'00282'!G95+'00328'!G95+'00368'!G95+'00446'!G95+'00498'!G95+'00551'!G95+'00585'!G95+'00982'!G95+'00986'!G95+'00989'!G95+'01019'!G95+'01083'!G95+'01084'!G95+'01144'!G95+'01154'!G95+'01171'!G95</f>
        <v>0</v>
      </c>
      <c r="H101" s="187">
        <f>'00111'!H95+'00192'!H95+'00200'!H95+'00226'!H95+'00282'!H95+'00328'!H95+'00368'!H95+'00446'!H95+'00498'!H95+'00551'!H95+'00585'!H95+'00982'!H95+'00986'!H95+'00989'!H95+'01019'!H95+'01083'!H95+'01084'!H95+'01144'!H95+'01154'!H95+'01171'!H95</f>
        <v>0</v>
      </c>
      <c r="I101" s="120">
        <f t="shared" si="5"/>
        <v>1</v>
      </c>
      <c r="J101" s="121">
        <f t="shared" si="6"/>
        <v>-1156000</v>
      </c>
    </row>
    <row r="102" spans="1:10" ht="47.25" x14ac:dyDescent="0.25">
      <c r="A102" s="45" t="s">
        <v>180</v>
      </c>
      <c r="B102" s="45" t="s">
        <v>181</v>
      </c>
      <c r="C102" s="67">
        <f>'00111'!C96+'00192'!C96+'00200'!C96+'00226'!C96+'00282'!C96+'00328'!C96+'00368'!C96+'00446'!C96+'00498'!C96+'00551'!C96+'00585'!C96+'00982'!C96+'00986'!C96+'00989'!C96+'01019'!C96+'01083'!C96+'01084'!C96+'01144'!C96+'01154'!C96+'01171'!C96</f>
        <v>100</v>
      </c>
      <c r="D102" s="103">
        <v>31000</v>
      </c>
      <c r="E102" s="44">
        <f>'00111'!E96+'00192'!E96+'00200'!E96+'00226'!E96+'00282'!E96+'00328'!E96+'00368'!E96+'00446'!E96+'00498'!E96+'00551'!E96+'00585'!E96+'00982'!E96+'00986'!E96+'00989'!E96+'01019'!E96+'01083'!E96+'01084'!E96+'01144'!E96+'01154'!E96+'01171'!E96</f>
        <v>3100000</v>
      </c>
      <c r="F102" s="64">
        <f>'00111'!F96+'00192'!F96+'00200'!F96+'00226'!F96+'00282'!F96+'00328'!F96+'00368'!F96+'00446'!F96+'00498'!F96+'00551'!F96+'00585'!F96+'00982'!F96+'00986'!F96+'00989'!F96+'01019'!F96+'01083'!F96+'01084'!F96+'01144'!F96+'01154'!F96+'01171'!F96</f>
        <v>1</v>
      </c>
      <c r="G102" s="64">
        <f>'00111'!G96+'00192'!G96+'00200'!G96+'00226'!G96+'00282'!G96+'00328'!G96+'00368'!G96+'00446'!G96+'00498'!G96+'00551'!G96+'00585'!G96+'00982'!G96+'00986'!G96+'00989'!G96+'01019'!G96+'01083'!G96+'01084'!G96+'01144'!G96+'01154'!G96+'01171'!G96</f>
        <v>23781</v>
      </c>
      <c r="H102" s="187">
        <f>'00111'!H96+'00192'!H96+'00200'!H96+'00226'!H96+'00282'!H96+'00328'!H96+'00368'!H96+'00446'!H96+'00498'!H96+'00551'!H96+'00585'!H96+'00982'!H96+'00986'!H96+'00989'!H96+'01019'!H96+'01083'!H96+'01084'!H96+'01144'!H96+'01154'!H96+'01171'!H96</f>
        <v>23781</v>
      </c>
      <c r="I102" s="120">
        <f t="shared" si="5"/>
        <v>99</v>
      </c>
      <c r="J102" s="121">
        <f t="shared" si="6"/>
        <v>-3123781</v>
      </c>
    </row>
    <row r="103" spans="1:10" ht="63" x14ac:dyDescent="0.25">
      <c r="A103" s="26" t="s">
        <v>182</v>
      </c>
      <c r="B103" s="26" t="s">
        <v>183</v>
      </c>
      <c r="C103" s="27">
        <f>'00111'!C97+'00192'!C97+'00200'!C97+'00226'!C97+'00282'!C97+'00328'!C97+'00368'!C97+'00446'!C97+'00498'!C97+'00551'!C97+'00585'!C97+'00982'!C97+'00986'!C97+'00989'!C97+'01019'!C97+'01083'!C97+'01084'!C97+'01144'!C97+'01154'!C97+'01171'!C97</f>
        <v>300</v>
      </c>
      <c r="D103" s="102">
        <v>4000</v>
      </c>
      <c r="E103" s="28">
        <f>'00111'!E97+'00192'!E97+'00200'!E97+'00226'!E97+'00282'!E97+'00328'!E97+'00368'!E97+'00446'!E97+'00498'!E97+'00551'!E97+'00585'!E97+'00982'!E97+'00986'!E97+'00989'!E97+'01019'!E97+'01083'!E97+'01084'!E97+'01144'!E97+'01154'!E97+'01171'!E97</f>
        <v>1200000</v>
      </c>
      <c r="F103" s="64">
        <f>'00111'!F97+'00192'!F97+'00200'!F97+'00226'!F97+'00282'!F97+'00328'!F97+'00368'!F97+'00446'!F97+'00498'!F97+'00551'!F97+'00585'!F97+'00982'!F97+'00986'!F97+'00989'!F97+'01019'!F97+'01083'!F97+'01084'!F97+'01144'!F97+'01154'!F97+'01171'!F97</f>
        <v>0</v>
      </c>
      <c r="G103" s="64">
        <f>'00111'!G97+'00192'!G97+'00200'!G97+'00226'!G97+'00282'!G97+'00328'!G97+'00368'!G97+'00446'!G97+'00498'!G97+'00551'!G97+'00585'!G97+'00982'!G97+'00986'!G97+'00989'!G97+'01019'!G97+'01083'!G97+'01084'!G97+'01144'!G97+'01154'!G97+'01171'!G97</f>
        <v>0</v>
      </c>
      <c r="H103" s="187">
        <f>'00111'!H97+'00192'!H97+'00200'!H97+'00226'!H97+'00282'!H97+'00328'!H97+'00368'!H97+'00446'!H97+'00498'!H97+'00551'!H97+'00585'!H97+'00982'!H97+'00986'!H97+'00989'!H97+'01019'!H97+'01083'!H97+'01084'!H97+'01144'!H97+'01154'!H97+'01171'!H97</f>
        <v>0</v>
      </c>
      <c r="I103" s="120">
        <f t="shared" si="5"/>
        <v>300</v>
      </c>
      <c r="J103" s="121">
        <f t="shared" si="6"/>
        <v>-1200000</v>
      </c>
    </row>
    <row r="104" spans="1:10" ht="47.25" x14ac:dyDescent="0.25">
      <c r="A104" s="45" t="s">
        <v>184</v>
      </c>
      <c r="B104" s="45" t="s">
        <v>185</v>
      </c>
      <c r="C104" s="67">
        <f>'00111'!C98+'00192'!C98+'00200'!C98+'00226'!C98+'00282'!C98+'00328'!C98+'00368'!C98+'00446'!C98+'00498'!C98+'00551'!C98+'00585'!C98+'00982'!C98+'00986'!C98+'00989'!C98+'01019'!C98+'01083'!C98+'01084'!C98+'01144'!C98+'01154'!C98+'01171'!C98</f>
        <v>20</v>
      </c>
      <c r="D104" s="103">
        <v>65000</v>
      </c>
      <c r="E104" s="44">
        <f>'00111'!E98+'00192'!E98+'00200'!E98+'00226'!E98+'00282'!E98+'00328'!E98+'00368'!E98+'00446'!E98+'00498'!E98+'00551'!E98+'00585'!E98+'00982'!E98+'00986'!E98+'00989'!E98+'01019'!E98+'01083'!E98+'01084'!E98+'01144'!E98+'01154'!E98+'01171'!E98</f>
        <v>1300000</v>
      </c>
      <c r="F104" s="64">
        <f>'00111'!F98+'00192'!F98+'00200'!F98+'00226'!F98+'00282'!F98+'00328'!F98+'00368'!F98+'00446'!F98+'00498'!F98+'00551'!F98+'00585'!F98+'00982'!F98+'00986'!F98+'00989'!F98+'01019'!F98+'01083'!F98+'01084'!F98+'01144'!F98+'01154'!F98+'01171'!F98</f>
        <v>0</v>
      </c>
      <c r="G104" s="64">
        <f>'00111'!G98+'00192'!G98+'00200'!G98+'00226'!G98+'00282'!G98+'00328'!G98+'00368'!G98+'00446'!G98+'00498'!G98+'00551'!G98+'00585'!G98+'00982'!G98+'00986'!G98+'00989'!G98+'01019'!G98+'01083'!G98+'01084'!G98+'01144'!G98+'01154'!G98+'01171'!G98</f>
        <v>0</v>
      </c>
      <c r="H104" s="187">
        <f>'00111'!H98+'00192'!H98+'00200'!H98+'00226'!H98+'00282'!H98+'00328'!H98+'00368'!H98+'00446'!H98+'00498'!H98+'00551'!H98+'00585'!H98+'00982'!H98+'00986'!H98+'00989'!H98+'01019'!H98+'01083'!H98+'01084'!H98+'01144'!H98+'01154'!H98+'01171'!H98</f>
        <v>0</v>
      </c>
      <c r="I104" s="120">
        <f t="shared" si="5"/>
        <v>20</v>
      </c>
      <c r="J104" s="121">
        <f t="shared" si="6"/>
        <v>-1300000</v>
      </c>
    </row>
    <row r="105" spans="1:10" ht="31.5" x14ac:dyDescent="0.25">
      <c r="A105" s="26" t="s">
        <v>186</v>
      </c>
      <c r="B105" s="26" t="s">
        <v>187</v>
      </c>
      <c r="C105" s="27">
        <f>'00111'!C99+'00192'!C99+'00200'!C99+'00226'!C99+'00282'!C99+'00328'!C99+'00368'!C99+'00446'!C99+'00498'!C99+'00551'!C99+'00585'!C99+'00982'!C99+'00986'!C99+'00989'!C99+'01019'!C99+'01083'!C99+'01084'!C99+'01144'!C99+'01154'!C99+'01171'!C99</f>
        <v>3000</v>
      </c>
      <c r="D105" s="102">
        <v>300</v>
      </c>
      <c r="E105" s="28">
        <f>'00111'!E99+'00192'!E99+'00200'!E99+'00226'!E99+'00282'!E99+'00328'!E99+'00368'!E99+'00446'!E99+'00498'!E99+'00551'!E99+'00585'!E99+'00982'!E99+'00986'!E99+'00989'!E99+'01019'!E99+'01083'!E99+'01084'!E99+'01144'!E99+'01154'!E99+'01171'!E99</f>
        <v>900000</v>
      </c>
      <c r="F105" s="64">
        <f>'00111'!F99+'00192'!F99+'00200'!F99+'00226'!F99+'00282'!F99+'00328'!F99+'00368'!F99+'00446'!F99+'00498'!F99+'00551'!F99+'00585'!F99+'00982'!F99+'00986'!F99+'00989'!F99+'01019'!F99+'01083'!F99+'01084'!F99+'01144'!F99+'01154'!F99+'01171'!F99</f>
        <v>363</v>
      </c>
      <c r="G105" s="64">
        <f>'00111'!G99+'00192'!G99+'00200'!G99+'00226'!G99+'00282'!G99+'00328'!G99+'00368'!G99+'00446'!G99+'00498'!G99+'00551'!G99+'00585'!G99+'00982'!G99+'00986'!G99+'00989'!G99+'01019'!G99+'01083'!G99+'01084'!G99+'01144'!G99+'01154'!G99+'01171'!G99</f>
        <v>2258.2000000000003</v>
      </c>
      <c r="H105" s="187">
        <f>'00111'!H99+'00192'!H99+'00200'!H99+'00226'!H99+'00282'!H99+'00328'!H99+'00368'!H99+'00446'!H99+'00498'!H99+'00551'!H99+'00585'!H99+'00982'!H99+'00986'!H99+'00989'!H99+'01019'!H99+'01083'!H99+'01084'!H99+'01144'!H99+'01154'!H99+'01171'!H99</f>
        <v>81957.899999999994</v>
      </c>
      <c r="I105" s="120">
        <f t="shared" si="5"/>
        <v>2637</v>
      </c>
      <c r="J105" s="121">
        <f t="shared" si="6"/>
        <v>-981957.9</v>
      </c>
    </row>
    <row r="106" spans="1:10" ht="78.75" x14ac:dyDescent="0.25">
      <c r="A106" s="45" t="s">
        <v>188</v>
      </c>
      <c r="B106" s="45" t="s">
        <v>189</v>
      </c>
      <c r="C106" s="67">
        <f>'00111'!C100+'00192'!C100+'00200'!C100+'00226'!C100+'00282'!C100+'00328'!C100+'00368'!C100+'00446'!C100+'00498'!C100+'00551'!C100+'00585'!C100+'00982'!C100+'00986'!C100+'00989'!C100+'01019'!C100+'01083'!C100+'01084'!C100+'01144'!C100+'01154'!C100+'01171'!C100</f>
        <v>1</v>
      </c>
      <c r="D106" s="103">
        <v>500000</v>
      </c>
      <c r="E106" s="44">
        <f>'00111'!E100+'00192'!E100+'00200'!E100+'00226'!E100+'00282'!E100+'00328'!E100+'00368'!E100+'00446'!E100+'00498'!E100+'00551'!E100+'00585'!E100+'00982'!E100+'00986'!E100+'00989'!E100+'01019'!E100+'01083'!E100+'01084'!E100+'01144'!E100+'01154'!E100+'01171'!E100</f>
        <v>500000</v>
      </c>
      <c r="F106" s="64">
        <f>'00111'!F100+'00192'!F100+'00200'!F100+'00226'!F100+'00282'!F100+'00328'!F100+'00368'!F100+'00446'!F100+'00498'!F100+'00551'!F100+'00585'!F100+'00982'!F100+'00986'!F100+'00989'!F100+'01019'!F100+'01083'!F100+'01084'!F100+'01144'!F100+'01154'!F100+'01171'!F100</f>
        <v>0</v>
      </c>
      <c r="G106" s="64">
        <f>'00111'!G100+'00192'!G100+'00200'!G100+'00226'!G100+'00282'!G100+'00328'!G100+'00368'!G100+'00446'!G100+'00498'!G100+'00551'!G100+'00585'!G100+'00982'!G100+'00986'!G100+'00989'!G100+'01019'!G100+'01083'!G100+'01084'!G100+'01144'!G100+'01154'!G100+'01171'!G100</f>
        <v>0</v>
      </c>
      <c r="H106" s="187">
        <f>'00111'!H100+'00192'!H100+'00200'!H100+'00226'!H100+'00282'!H100+'00328'!H100+'00368'!H100+'00446'!H100+'00498'!H100+'00551'!H100+'00585'!H100+'00982'!H100+'00986'!H100+'00989'!H100+'01019'!H100+'01083'!H100+'01084'!H100+'01144'!H100+'01154'!H100+'01171'!H100</f>
        <v>0</v>
      </c>
      <c r="I106" s="120">
        <f t="shared" si="5"/>
        <v>1</v>
      </c>
      <c r="J106" s="121">
        <f t="shared" si="6"/>
        <v>-500000</v>
      </c>
    </row>
    <row r="107" spans="1:10" ht="47.25" x14ac:dyDescent="0.25">
      <c r="A107" s="45" t="s">
        <v>190</v>
      </c>
      <c r="B107" s="45" t="s">
        <v>191</v>
      </c>
      <c r="C107" s="67">
        <f>'00111'!C101+'00192'!C101+'00200'!C101+'00226'!C101+'00282'!C101+'00328'!C101+'00368'!C101+'00446'!C101+'00498'!C101+'00551'!C101+'00585'!C101+'00982'!C101+'00986'!C101+'00989'!C101+'01019'!C101+'01083'!C101+'01084'!C101+'01144'!C101+'01154'!C101+'01171'!C101</f>
        <v>1</v>
      </c>
      <c r="D107" s="103">
        <v>1000000</v>
      </c>
      <c r="E107" s="44">
        <f>'00111'!E101+'00192'!E101+'00200'!E101+'00226'!E101+'00282'!E101+'00328'!E101+'00368'!E101+'00446'!E101+'00498'!E101+'00551'!E101+'00585'!E101+'00982'!E101+'00986'!E101+'00989'!E101+'01019'!E101+'01083'!E101+'01084'!E101+'01144'!E101+'01154'!E101+'01171'!E101</f>
        <v>1000000</v>
      </c>
      <c r="F107" s="64">
        <f>'00111'!F101+'00192'!F101+'00200'!F101+'00226'!F101+'00282'!F101+'00328'!F101+'00368'!F101+'00446'!F101+'00498'!F101+'00551'!F101+'00585'!F101+'00982'!F101+'00986'!F101+'00989'!F101+'01019'!F101+'01083'!F101+'01084'!F101+'01144'!F101+'01154'!F101+'01171'!F101</f>
        <v>0</v>
      </c>
      <c r="G107" s="64">
        <f>'00111'!G101+'00192'!G101+'00200'!G101+'00226'!G101+'00282'!G101+'00328'!G101+'00368'!G101+'00446'!G101+'00498'!G101+'00551'!G101+'00585'!G101+'00982'!G101+'00986'!G101+'00989'!G101+'01019'!G101+'01083'!G101+'01084'!G101+'01144'!G101+'01154'!G101+'01171'!G101</f>
        <v>0</v>
      </c>
      <c r="H107" s="187">
        <f>'00111'!H101+'00192'!H101+'00200'!H101+'00226'!H101+'00282'!H101+'00328'!H101+'00368'!H101+'00446'!H101+'00498'!H101+'00551'!H101+'00585'!H101+'00982'!H101+'00986'!H101+'00989'!H101+'01019'!H101+'01083'!H101+'01084'!H101+'01144'!H101+'01154'!H101+'01171'!H101</f>
        <v>0</v>
      </c>
      <c r="I107" s="120">
        <f t="shared" si="5"/>
        <v>1</v>
      </c>
      <c r="J107" s="121">
        <f t="shared" si="6"/>
        <v>-1000000</v>
      </c>
    </row>
    <row r="108" spans="1:10" ht="31.5" x14ac:dyDescent="0.25">
      <c r="A108" s="26" t="s">
        <v>192</v>
      </c>
      <c r="B108" s="26" t="s">
        <v>193</v>
      </c>
      <c r="C108" s="27">
        <f>'00111'!C102+'00192'!C102+'00200'!C102+'00226'!C102+'00282'!C102+'00328'!C102+'00368'!C102+'00446'!C102+'00498'!C102+'00551'!C102+'00585'!C102+'00982'!C102+'00986'!C102+'00989'!C102+'01019'!C102+'01083'!C102+'01084'!C102+'01144'!C102+'01154'!C102+'01171'!C102</f>
        <v>1</v>
      </c>
      <c r="D108" s="102">
        <v>100000</v>
      </c>
      <c r="E108" s="28">
        <f>'00111'!E102+'00192'!E102+'00200'!E102+'00226'!E102+'00282'!E102+'00328'!E102+'00368'!E102+'00446'!E102+'00498'!E102+'00551'!E102+'00585'!E102+'00982'!E102+'00986'!E102+'00989'!E102+'01019'!E102+'01083'!E102+'01084'!E102+'01144'!E102+'01154'!E102+'01171'!E102</f>
        <v>100000</v>
      </c>
      <c r="F108" s="64">
        <f>'00111'!F102+'00192'!F102+'00200'!F102+'00226'!F102+'00282'!F102+'00328'!F102+'00368'!F102+'00446'!F102+'00498'!F102+'00551'!F102+'00585'!F102+'00982'!F102+'00986'!F102+'00989'!F102+'01019'!F102+'01083'!F102+'01084'!F102+'01144'!F102+'01154'!F102+'01171'!F102</f>
        <v>0</v>
      </c>
      <c r="G108" s="64">
        <f>'00111'!G102+'00192'!G102+'00200'!G102+'00226'!G102+'00282'!G102+'00328'!G102+'00368'!G102+'00446'!G102+'00498'!G102+'00551'!G102+'00585'!G102+'00982'!G102+'00986'!G102+'00989'!G102+'01019'!G102+'01083'!G102+'01084'!G102+'01144'!G102+'01154'!G102+'01171'!G102</f>
        <v>0</v>
      </c>
      <c r="H108" s="187">
        <f>'00111'!H102+'00192'!H102+'00200'!H102+'00226'!H102+'00282'!H102+'00328'!H102+'00368'!H102+'00446'!H102+'00498'!H102+'00551'!H102+'00585'!H102+'00982'!H102+'00986'!H102+'00989'!H102+'01019'!H102+'01083'!H102+'01084'!H102+'01144'!H102+'01154'!H102+'01171'!H102</f>
        <v>0</v>
      </c>
      <c r="I108" s="120">
        <f t="shared" si="5"/>
        <v>1</v>
      </c>
      <c r="J108" s="121">
        <f t="shared" si="6"/>
        <v>-100000</v>
      </c>
    </row>
    <row r="109" spans="1:10" ht="47.25" x14ac:dyDescent="0.25">
      <c r="A109" s="26" t="s">
        <v>194</v>
      </c>
      <c r="B109" s="26" t="s">
        <v>195</v>
      </c>
      <c r="C109" s="27">
        <f>'00111'!C103+'00192'!C103+'00200'!C103+'00226'!C103+'00282'!C103+'00328'!C103+'00368'!C103+'00446'!C103+'00498'!C103+'00551'!C103+'00585'!C103+'00982'!C103+'00986'!C103+'00989'!C103+'01019'!C103+'01083'!C103+'01084'!C103+'01144'!C103+'01154'!C103+'01171'!C103</f>
        <v>1</v>
      </c>
      <c r="D109" s="102">
        <v>400000</v>
      </c>
      <c r="E109" s="28">
        <f>'00111'!E103+'00192'!E103+'00200'!E103+'00226'!E103+'00282'!E103+'00328'!E103+'00368'!E103+'00446'!E103+'00498'!E103+'00551'!E103+'00585'!E103+'00982'!E103+'00986'!E103+'00989'!E103+'01019'!E103+'01083'!E103+'01084'!E103+'01144'!E103+'01154'!E103+'01171'!E103</f>
        <v>400000</v>
      </c>
      <c r="F109" s="64">
        <f>'00111'!F103+'00192'!F103+'00200'!F103+'00226'!F103+'00282'!F103+'00328'!F103+'00368'!F103+'00446'!F103+'00498'!F103+'00551'!F103+'00585'!F103+'00982'!F103+'00986'!F103+'00989'!F103+'01019'!F103+'01083'!F103+'01084'!F103+'01144'!F103+'01154'!F103+'01171'!F103</f>
        <v>0</v>
      </c>
      <c r="G109" s="64">
        <f>'00111'!G103+'00192'!G103+'00200'!G103+'00226'!G103+'00282'!G103+'00328'!G103+'00368'!G103+'00446'!G103+'00498'!G103+'00551'!G103+'00585'!G103+'00982'!G103+'00986'!G103+'00989'!G103+'01019'!G103+'01083'!G103+'01084'!G103+'01144'!G103+'01154'!G103+'01171'!G103</f>
        <v>0</v>
      </c>
      <c r="H109" s="187">
        <f>'00111'!H103+'00192'!H103+'00200'!H103+'00226'!H103+'00282'!H103+'00328'!H103+'00368'!H103+'00446'!H103+'00498'!H103+'00551'!H103+'00585'!H103+'00982'!H103+'00986'!H103+'00989'!H103+'01019'!H103+'01083'!H103+'01084'!H103+'01144'!H103+'01154'!H103+'01171'!H103</f>
        <v>0</v>
      </c>
      <c r="I109" s="120">
        <f t="shared" si="5"/>
        <v>1</v>
      </c>
      <c r="J109" s="121">
        <f t="shared" si="6"/>
        <v>-400000</v>
      </c>
    </row>
    <row r="110" spans="1:10" ht="31.5" x14ac:dyDescent="0.25">
      <c r="A110" s="26" t="s">
        <v>196</v>
      </c>
      <c r="B110" s="26" t="s">
        <v>197</v>
      </c>
      <c r="C110" s="27">
        <f>'00111'!C104+'00192'!C104+'00200'!C104+'00226'!C104+'00282'!C104+'00328'!C104+'00368'!C104+'00446'!C104+'00498'!C104+'00551'!C104+'00585'!C104+'00982'!C104+'00986'!C104+'00989'!C104+'01019'!C104+'01083'!C104+'01084'!C104+'01144'!C104+'01154'!C104+'01171'!C104</f>
        <v>20</v>
      </c>
      <c r="D110" s="102">
        <v>2000</v>
      </c>
      <c r="E110" s="28">
        <f>'00111'!E104+'00192'!E104+'00200'!E104+'00226'!E104+'00282'!E104+'00328'!E104+'00368'!E104+'00446'!E104+'00498'!E104+'00551'!E104+'00585'!E104+'00982'!E104+'00986'!E104+'00989'!E104+'01019'!E104+'01083'!E104+'01084'!E104+'01144'!E104+'01154'!E104+'01171'!E104</f>
        <v>40000</v>
      </c>
      <c r="F110" s="64">
        <f>'00111'!F104+'00192'!F104+'00200'!F104+'00226'!F104+'00282'!F104+'00328'!F104+'00368'!F104+'00446'!F104+'00498'!F104+'00551'!F104+'00585'!F104+'00982'!F104+'00986'!F104+'00989'!F104+'01019'!F104+'01083'!F104+'01084'!F104+'01144'!F104+'01154'!F104+'01171'!F104</f>
        <v>0</v>
      </c>
      <c r="G110" s="64">
        <f>'00111'!G104+'00192'!G104+'00200'!G104+'00226'!G104+'00282'!G104+'00328'!G104+'00368'!G104+'00446'!G104+'00498'!G104+'00551'!G104+'00585'!G104+'00982'!G104+'00986'!G104+'00989'!G104+'01019'!G104+'01083'!G104+'01084'!G104+'01144'!G104+'01154'!G104+'01171'!G104</f>
        <v>0</v>
      </c>
      <c r="H110" s="187">
        <f>'00111'!H104+'00192'!H104+'00200'!H104+'00226'!H104+'00282'!H104+'00328'!H104+'00368'!H104+'00446'!H104+'00498'!H104+'00551'!H104+'00585'!H104+'00982'!H104+'00986'!H104+'00989'!H104+'01019'!H104+'01083'!H104+'01084'!H104+'01144'!H104+'01154'!H104+'01171'!H104</f>
        <v>0</v>
      </c>
      <c r="I110" s="120">
        <f t="shared" si="5"/>
        <v>20</v>
      </c>
      <c r="J110" s="121">
        <f t="shared" si="6"/>
        <v>-40000</v>
      </c>
    </row>
    <row r="111" spans="1:10" ht="31.5" x14ac:dyDescent="0.25">
      <c r="A111" s="26" t="s">
        <v>198</v>
      </c>
      <c r="B111" s="26" t="s">
        <v>199</v>
      </c>
      <c r="C111" s="27">
        <f>'00111'!C105+'00192'!C105+'00200'!C105+'00226'!C105+'00282'!C105+'00328'!C105+'00368'!C105+'00446'!C105+'00498'!C105+'00551'!C105+'00585'!C105+'00982'!C105+'00986'!C105+'00989'!C105+'01019'!C105+'01083'!C105+'01084'!C105+'01144'!C105+'01154'!C105+'01171'!C105</f>
        <v>1</v>
      </c>
      <c r="D111" s="102">
        <v>200000</v>
      </c>
      <c r="E111" s="28">
        <f>'00111'!E105+'00192'!E105+'00200'!E105+'00226'!E105+'00282'!E105+'00328'!E105+'00368'!E105+'00446'!E105+'00498'!E105+'00551'!E105+'00585'!E105+'00982'!E105+'00986'!E105+'00989'!E105+'01019'!E105+'01083'!E105+'01084'!E105+'01144'!E105+'01154'!E105+'01171'!E105</f>
        <v>200000</v>
      </c>
      <c r="F111" s="64">
        <f>'00111'!F105+'00192'!F105+'00200'!F105+'00226'!F105+'00282'!F105+'00328'!F105+'00368'!F105+'00446'!F105+'00498'!F105+'00551'!F105+'00585'!F105+'00982'!F105+'00986'!F105+'00989'!F105+'01019'!F105+'01083'!F105+'01084'!F105+'01144'!F105+'01154'!F105+'01171'!F105</f>
        <v>0</v>
      </c>
      <c r="G111" s="64">
        <f>'00111'!G105+'00192'!G105+'00200'!G105+'00226'!G105+'00282'!G105+'00328'!G105+'00368'!G105+'00446'!G105+'00498'!G105+'00551'!G105+'00585'!G105+'00982'!G105+'00986'!G105+'00989'!G105+'01019'!G105+'01083'!G105+'01084'!G105+'01144'!G105+'01154'!G105+'01171'!G105</f>
        <v>0</v>
      </c>
      <c r="H111" s="187">
        <f>'00111'!H105+'00192'!H105+'00200'!H105+'00226'!H105+'00282'!H105+'00328'!H105+'00368'!H105+'00446'!H105+'00498'!H105+'00551'!H105+'00585'!H105+'00982'!H105+'00986'!H105+'00989'!H105+'01019'!H105+'01083'!H105+'01084'!H105+'01144'!H105+'01154'!H105+'01171'!H105</f>
        <v>0</v>
      </c>
      <c r="I111" s="120">
        <f t="shared" si="5"/>
        <v>1</v>
      </c>
      <c r="J111" s="121">
        <f t="shared" si="6"/>
        <v>-200000</v>
      </c>
    </row>
    <row r="112" spans="1:10" ht="63" x14ac:dyDescent="0.25">
      <c r="A112" s="45" t="s">
        <v>200</v>
      </c>
      <c r="B112" s="45" t="s">
        <v>201</v>
      </c>
      <c r="C112" s="67">
        <f>'00111'!C106+'00192'!C106+'00200'!C106+'00226'!C106+'00282'!C106+'00328'!C106+'00368'!C106+'00446'!C106+'00498'!C106+'00551'!C106+'00585'!C106+'00982'!C106+'00986'!C106+'00989'!C106+'01019'!C106+'01083'!C106+'01084'!C106+'01144'!C106+'01154'!C106+'01171'!C106</f>
        <v>1</v>
      </c>
      <c r="D112" s="103">
        <v>3050000</v>
      </c>
      <c r="E112" s="44">
        <f>'00111'!E106+'00192'!E106+'00200'!E106+'00226'!E106+'00282'!E106+'00328'!E106+'00368'!E106+'00446'!E106+'00498'!E106+'00551'!E106+'00585'!E106+'00982'!E106+'00986'!E106+'00989'!E106+'01019'!E106+'01083'!E106+'01084'!E106+'01144'!E106+'01154'!E106+'01171'!E106</f>
        <v>3050000</v>
      </c>
      <c r="F112" s="64">
        <f>'00111'!F106+'00192'!F106+'00200'!F106+'00226'!F106+'00282'!F106+'00328'!F106+'00368'!F106+'00446'!F106+'00498'!F106+'00551'!F106+'00585'!F106+'00982'!F106+'00986'!F106+'00989'!F106+'01019'!F106+'01083'!F106+'01084'!F106+'01144'!F106+'01154'!F106+'01171'!F106</f>
        <v>0</v>
      </c>
      <c r="G112" s="64">
        <f>'00111'!G106+'00192'!G106+'00200'!G106+'00226'!G106+'00282'!G106+'00328'!G106+'00368'!G106+'00446'!G106+'00498'!G106+'00551'!G106+'00585'!G106+'00982'!G106+'00986'!G106+'00989'!G106+'01019'!G106+'01083'!G106+'01084'!G106+'01144'!G106+'01154'!G106+'01171'!G106</f>
        <v>0</v>
      </c>
      <c r="H112" s="187">
        <f>'00111'!H106+'00192'!H106+'00200'!H106+'00226'!H106+'00282'!H106+'00328'!H106+'00368'!H106+'00446'!H106+'00498'!H106+'00551'!H106+'00585'!H106+'00982'!H106+'00986'!H106+'00989'!H106+'01019'!H106+'01083'!H106+'01084'!H106+'01144'!H106+'01154'!H106+'01171'!H106</f>
        <v>0</v>
      </c>
      <c r="I112" s="120">
        <f t="shared" si="5"/>
        <v>1</v>
      </c>
      <c r="J112" s="121">
        <f t="shared" si="6"/>
        <v>-3050000</v>
      </c>
    </row>
    <row r="113" spans="1:10" ht="47.25" x14ac:dyDescent="0.25">
      <c r="A113" s="45" t="s">
        <v>202</v>
      </c>
      <c r="B113" s="45" t="s">
        <v>203</v>
      </c>
      <c r="C113" s="67">
        <f>'00111'!C107+'00192'!C107+'00200'!C107+'00226'!C107+'00282'!C107+'00328'!C107+'00368'!C107+'00446'!C107+'00498'!C107+'00551'!C107+'00585'!C107+'00982'!C107+'00986'!C107+'00989'!C107+'01019'!C107+'01083'!C107+'01084'!C107+'01144'!C107+'01154'!C107+'01171'!C107</f>
        <v>1</v>
      </c>
      <c r="D113" s="103">
        <v>700000</v>
      </c>
      <c r="E113" s="44">
        <f>'00111'!E107+'00192'!E107+'00200'!E107+'00226'!E107+'00282'!E107+'00328'!E107+'00368'!E107+'00446'!E107+'00498'!E107+'00551'!E107+'00585'!E107+'00982'!E107+'00986'!E107+'00989'!E107+'01019'!E107+'01083'!E107+'01084'!E107+'01144'!E107+'01154'!E107+'01171'!E107</f>
        <v>700000</v>
      </c>
      <c r="F113" s="64">
        <f>'00111'!F107+'00192'!F107+'00200'!F107+'00226'!F107+'00282'!F107+'00328'!F107+'00368'!F107+'00446'!F107+'00498'!F107+'00551'!F107+'00585'!F107+'00982'!F107+'00986'!F107+'00989'!F107+'01019'!F107+'01083'!F107+'01084'!F107+'01144'!F107+'01154'!F107+'01171'!F107</f>
        <v>0</v>
      </c>
      <c r="G113" s="64">
        <f>'00111'!G107+'00192'!G107+'00200'!G107+'00226'!G107+'00282'!G107+'00328'!G107+'00368'!G107+'00446'!G107+'00498'!G107+'00551'!G107+'00585'!G107+'00982'!G107+'00986'!G107+'00989'!G107+'01019'!G107+'01083'!G107+'01084'!G107+'01144'!G107+'01154'!G107+'01171'!G107</f>
        <v>0</v>
      </c>
      <c r="H113" s="187">
        <f>'00111'!H107+'00192'!H107+'00200'!H107+'00226'!H107+'00282'!H107+'00328'!H107+'00368'!H107+'00446'!H107+'00498'!H107+'00551'!H107+'00585'!H107+'00982'!H107+'00986'!H107+'00989'!H107+'01019'!H107+'01083'!H107+'01084'!H107+'01144'!H107+'01154'!H107+'01171'!H107</f>
        <v>0</v>
      </c>
      <c r="I113" s="120">
        <f t="shared" si="5"/>
        <v>1</v>
      </c>
      <c r="J113" s="121">
        <f t="shared" si="6"/>
        <v>-700000</v>
      </c>
    </row>
    <row r="114" spans="1:10" x14ac:dyDescent="0.25">
      <c r="A114" s="26" t="s">
        <v>204</v>
      </c>
      <c r="B114" s="26" t="s">
        <v>205</v>
      </c>
      <c r="C114" s="27">
        <f>'00111'!C108+'00192'!C108+'00200'!C108+'00226'!C108+'00282'!C108+'00328'!C108+'00368'!C108+'00446'!C108+'00498'!C108+'00551'!C108+'00585'!C108+'00982'!C108+'00986'!C108+'00989'!C108+'01019'!C108+'01083'!C108+'01084'!C108+'01144'!C108+'01154'!C108+'01171'!C108</f>
        <v>0</v>
      </c>
      <c r="D114" s="102"/>
      <c r="E114" s="28">
        <f>'00111'!E108+'00192'!E108+'00200'!E108+'00226'!E108+'00282'!E108+'00328'!E108+'00368'!E108+'00446'!E108+'00498'!E108+'00551'!E108+'00585'!E108+'00982'!E108+'00986'!E108+'00989'!E108+'01019'!E108+'01083'!E108+'01084'!E108+'01144'!E108+'01154'!E108+'01171'!E108</f>
        <v>0</v>
      </c>
      <c r="F114" s="64">
        <f>'00111'!F108+'00192'!F108+'00200'!F108+'00226'!F108+'00282'!F108+'00328'!F108+'00368'!F108+'00446'!F108+'00498'!F108+'00551'!F108+'00585'!F108+'00982'!F108+'00986'!F108+'00989'!F108+'01019'!F108+'01083'!F108+'01084'!F108+'01144'!F108+'01154'!F108+'01171'!F108</f>
        <v>0</v>
      </c>
      <c r="G114" s="64">
        <f>'00111'!G108+'00192'!G108+'00200'!G108+'00226'!G108+'00282'!G108+'00328'!G108+'00368'!G108+'00446'!G108+'00498'!G108+'00551'!G108+'00585'!G108+'00982'!G108+'00986'!G108+'00989'!G108+'01019'!G108+'01083'!G108+'01084'!G108+'01144'!G108+'01154'!G108+'01171'!G108</f>
        <v>0</v>
      </c>
      <c r="H114" s="187">
        <f>'00111'!H108+'00192'!H108+'00200'!H108+'00226'!H108+'00282'!H108+'00328'!H108+'00368'!H108+'00446'!H108+'00498'!H108+'00551'!H108+'00585'!H108+'00982'!H108+'00986'!H108+'00989'!H108+'01019'!H108+'01083'!H108+'01084'!H108+'01144'!H108+'01154'!H108+'01171'!H108</f>
        <v>0</v>
      </c>
      <c r="I114" s="120">
        <f t="shared" si="5"/>
        <v>0</v>
      </c>
      <c r="J114" s="121">
        <f t="shared" si="6"/>
        <v>0</v>
      </c>
    </row>
    <row r="115" spans="1:10" x14ac:dyDescent="0.25">
      <c r="A115" s="26" t="s">
        <v>206</v>
      </c>
      <c r="B115" s="26" t="s">
        <v>207</v>
      </c>
      <c r="C115" s="27">
        <f>'00111'!C109+'00192'!C109+'00200'!C109+'00226'!C109+'00282'!C109+'00328'!C109+'00368'!C109+'00446'!C109+'00498'!C109+'00551'!C109+'00585'!C109+'00982'!C109+'00986'!C109+'00989'!C109+'01019'!C109+'01083'!C109+'01084'!C109+'01144'!C109+'01154'!C109+'01171'!C109</f>
        <v>0</v>
      </c>
      <c r="D115" s="102"/>
      <c r="E115" s="28">
        <f>'00111'!E109+'00192'!E109+'00200'!E109+'00226'!E109+'00282'!E109+'00328'!E109+'00368'!E109+'00446'!E109+'00498'!E109+'00551'!E109+'00585'!E109+'00982'!E109+'00986'!E109+'00989'!E109+'01019'!E109+'01083'!E109+'01084'!E109+'01144'!E109+'01154'!E109+'01171'!E109</f>
        <v>0</v>
      </c>
      <c r="F115" s="64">
        <f>'00111'!F109+'00192'!F109+'00200'!F109+'00226'!F109+'00282'!F109+'00328'!F109+'00368'!F109+'00446'!F109+'00498'!F109+'00551'!F109+'00585'!F109+'00982'!F109+'00986'!F109+'00989'!F109+'01019'!F109+'01083'!F109+'01084'!F109+'01144'!F109+'01154'!F109+'01171'!F109</f>
        <v>2</v>
      </c>
      <c r="G115" s="64">
        <f>'00111'!G109+'00192'!G109+'00200'!G109+'00226'!G109+'00282'!G109+'00328'!G109+'00368'!G109+'00446'!G109+'00498'!G109+'00551'!G109+'00585'!G109+'00982'!G109+'00986'!G109+'00989'!G109+'01019'!G109+'01083'!G109+'01084'!G109+'01144'!G109+'01154'!G109+'01171'!G109</f>
        <v>6125</v>
      </c>
      <c r="H115" s="187">
        <f>'00111'!H109+'00192'!H109+'00200'!H109+'00226'!H109+'00282'!H109+'00328'!H109+'00368'!H109+'00446'!H109+'00498'!H109+'00551'!H109+'00585'!H109+'00982'!H109+'00986'!H109+'00989'!H109+'01019'!H109+'01083'!H109+'01084'!H109+'01144'!H109+'01154'!H109+'01171'!H109</f>
        <v>12250</v>
      </c>
      <c r="I115" s="120">
        <f t="shared" si="5"/>
        <v>-2</v>
      </c>
      <c r="J115" s="121">
        <f t="shared" si="6"/>
        <v>-12250</v>
      </c>
    </row>
    <row r="116" spans="1:10" ht="94.5" x14ac:dyDescent="0.25">
      <c r="A116" s="45" t="s">
        <v>208</v>
      </c>
      <c r="B116" s="45" t="s">
        <v>209</v>
      </c>
      <c r="C116" s="67">
        <f>'00111'!C110+'00192'!C110+'00200'!C110+'00226'!C110+'00282'!C110+'00328'!C110+'00368'!C110+'00446'!C110+'00498'!C110+'00551'!C110+'00585'!C110+'00982'!C110+'00986'!C110+'00989'!C110+'01019'!C110+'01083'!C110+'01084'!C110+'01144'!C110+'01154'!C110+'01171'!C110</f>
        <v>1</v>
      </c>
      <c r="D116" s="103">
        <v>2600000</v>
      </c>
      <c r="E116" s="44">
        <f>'00111'!E110+'00192'!E110+'00200'!E110+'00226'!E110+'00282'!E110+'00328'!E110+'00368'!E110+'00446'!E110+'00498'!E110+'00551'!E110+'00585'!E110+'00982'!E110+'00986'!E110+'00989'!E110+'01019'!E110+'01083'!E110+'01084'!E110+'01144'!E110+'01154'!E110+'01171'!E110</f>
        <v>2600000</v>
      </c>
      <c r="F116" s="64">
        <f>'00111'!F110+'00192'!F110+'00200'!F110+'00226'!F110+'00282'!F110+'00328'!F110+'00368'!F110+'00446'!F110+'00498'!F110+'00551'!F110+'00585'!F110+'00982'!F110+'00986'!F110+'00989'!F110+'01019'!F110+'01083'!F110+'01084'!F110+'01144'!F110+'01154'!F110+'01171'!F110</f>
        <v>0</v>
      </c>
      <c r="G116" s="64">
        <f>'00111'!G110+'00192'!G110+'00200'!G110+'00226'!G110+'00282'!G110+'00328'!G110+'00368'!G110+'00446'!G110+'00498'!G110+'00551'!G110+'00585'!G110+'00982'!G110+'00986'!G110+'00989'!G110+'01019'!G110+'01083'!G110+'01084'!G110+'01144'!G110+'01154'!G110+'01171'!G110</f>
        <v>0</v>
      </c>
      <c r="H116" s="187">
        <f>'00111'!H110+'00192'!H110+'00200'!H110+'00226'!H110+'00282'!H110+'00328'!H110+'00368'!H110+'00446'!H110+'00498'!H110+'00551'!H110+'00585'!H110+'00982'!H110+'00986'!H110+'00989'!H110+'01019'!H110+'01083'!H110+'01084'!H110+'01144'!H110+'01154'!H110+'01171'!H110</f>
        <v>0</v>
      </c>
      <c r="I116" s="120">
        <f t="shared" si="5"/>
        <v>1</v>
      </c>
      <c r="J116" s="121">
        <f t="shared" si="6"/>
        <v>-2600000</v>
      </c>
    </row>
    <row r="117" spans="1:10" x14ac:dyDescent="0.25">
      <c r="A117" s="26" t="s">
        <v>210</v>
      </c>
      <c r="B117" s="26" t="s">
        <v>211</v>
      </c>
      <c r="C117" s="27">
        <f>'00111'!C111+'00192'!C111+'00200'!C111+'00226'!C111+'00282'!C111+'00328'!C111+'00368'!C111+'00446'!C111+'00498'!C111+'00551'!C111+'00585'!C111+'00982'!C111+'00986'!C111+'00989'!C111+'01019'!C111+'01083'!C111+'01084'!C111+'01144'!C111+'01154'!C111+'01171'!C111</f>
        <v>10</v>
      </c>
      <c r="D117" s="102">
        <v>3000</v>
      </c>
      <c r="E117" s="28">
        <f>'00111'!E111+'00192'!E111+'00200'!E111+'00226'!E111+'00282'!E111+'00328'!E111+'00368'!E111+'00446'!E111+'00498'!E111+'00551'!E111+'00585'!E111+'00982'!E111+'00986'!E111+'00989'!E111+'01019'!E111+'01083'!E111+'01084'!E111+'01144'!E111+'01154'!E111+'01171'!E111</f>
        <v>30000</v>
      </c>
      <c r="F117" s="64">
        <f>'00111'!F111+'00192'!F111+'00200'!F111+'00226'!F111+'00282'!F111+'00328'!F111+'00368'!F111+'00446'!F111+'00498'!F111+'00551'!F111+'00585'!F111+'00982'!F111+'00986'!F111+'00989'!F111+'01019'!F111+'01083'!F111+'01084'!F111+'01144'!F111+'01154'!F111+'01171'!F111</f>
        <v>0</v>
      </c>
      <c r="G117" s="64">
        <f>'00111'!G111+'00192'!G111+'00200'!G111+'00226'!G111+'00282'!G111+'00328'!G111+'00368'!G111+'00446'!G111+'00498'!G111+'00551'!G111+'00585'!G111+'00982'!G111+'00986'!G111+'00989'!G111+'01019'!G111+'01083'!G111+'01084'!G111+'01144'!G111+'01154'!G111+'01171'!G111</f>
        <v>0</v>
      </c>
      <c r="H117" s="187">
        <f>'00111'!H111+'00192'!H111+'00200'!H111+'00226'!H111+'00282'!H111+'00328'!H111+'00368'!H111+'00446'!H111+'00498'!H111+'00551'!H111+'00585'!H111+'00982'!H111+'00986'!H111+'00989'!H111+'01019'!H111+'01083'!H111+'01084'!H111+'01144'!H111+'01154'!H111+'01171'!H111</f>
        <v>0</v>
      </c>
      <c r="I117" s="120">
        <f t="shared" si="5"/>
        <v>10</v>
      </c>
      <c r="J117" s="121">
        <f t="shared" si="6"/>
        <v>-30000</v>
      </c>
    </row>
    <row r="118" spans="1:10" ht="78.75" x14ac:dyDescent="0.25">
      <c r="A118" s="26" t="s">
        <v>212</v>
      </c>
      <c r="B118" s="26" t="s">
        <v>394</v>
      </c>
      <c r="C118" s="27">
        <f>'00111'!C112+'00192'!C112+'00200'!C112+'00226'!C112+'00282'!C112+'00328'!C112+'00368'!C112+'00446'!C112+'00498'!C112+'00551'!C112+'00585'!C112+'00982'!C112+'00986'!C112+'00989'!C112+'01019'!C112+'01083'!C112+'01084'!C112+'01144'!C112+'01154'!C112+'01171'!C112</f>
        <v>0</v>
      </c>
      <c r="D118" s="102"/>
      <c r="E118" s="28">
        <f>'00111'!E112+'00192'!E112+'00200'!E112+'00226'!E112+'00282'!E112+'00328'!E112+'00368'!E112+'00446'!E112+'00498'!E112+'00551'!E112+'00585'!E112+'00982'!E112+'00986'!E112+'00989'!E112+'01019'!E112+'01083'!E112+'01084'!E112+'01144'!E112+'01154'!E112+'01171'!E112</f>
        <v>0</v>
      </c>
      <c r="F118" s="64">
        <f>'00111'!F112+'00192'!F112+'00200'!F112+'00226'!F112+'00282'!F112+'00328'!F112+'00368'!F112+'00446'!F112+'00498'!F112+'00551'!F112+'00585'!F112+'00982'!F112+'00986'!F112+'00989'!F112+'01019'!F112+'01083'!F112+'01084'!F112+'01144'!F112+'01154'!F112+'01171'!F112</f>
        <v>0</v>
      </c>
      <c r="G118" s="64">
        <f>'00111'!G112+'00192'!G112+'00200'!G112+'00226'!G112+'00282'!G112+'00328'!G112+'00368'!G112+'00446'!G112+'00498'!G112+'00551'!G112+'00585'!G112+'00982'!G112+'00986'!G112+'00989'!G112+'01019'!G112+'01083'!G112+'01084'!G112+'01144'!G112+'01154'!G112+'01171'!G112</f>
        <v>0</v>
      </c>
      <c r="H118" s="187">
        <f>'00111'!H112+'00192'!H112+'00200'!H112+'00226'!H112+'00282'!H112+'00328'!H112+'00368'!H112+'00446'!H112+'00498'!H112+'00551'!H112+'00585'!H112+'00982'!H112+'00986'!H112+'00989'!H112+'01019'!H112+'01083'!H112+'01084'!H112+'01144'!H112+'01154'!H112+'01171'!H112</f>
        <v>0</v>
      </c>
      <c r="I118" s="120">
        <f t="shared" si="5"/>
        <v>0</v>
      </c>
      <c r="J118" s="121">
        <f t="shared" si="6"/>
        <v>0</v>
      </c>
    </row>
    <row r="119" spans="1:10" x14ac:dyDescent="0.25">
      <c r="A119" s="26" t="s">
        <v>214</v>
      </c>
      <c r="B119" s="40" t="s">
        <v>215</v>
      </c>
      <c r="C119" s="63">
        <f>'00111'!C113+'00192'!C113+'00200'!C113+'00226'!C113+'00282'!C113+'00328'!C113+'00368'!C113+'00446'!C113+'00498'!C113+'00551'!C113+'00585'!C113+'00982'!C113+'00986'!C113+'00989'!C113+'01019'!C113+'01083'!C113+'01084'!C113+'01144'!C113+'01154'!C113+'01171'!C113</f>
        <v>471</v>
      </c>
      <c r="D119" s="101">
        <f>'00111'!D113+'00192'!D113+'00200'!D113+'00226'!D113+'00282'!D113+'00328'!D113+'00368'!D113+'00446'!D113+'00498'!D113+'00551'!D113+'00585'!D113+'00982'!D113+'00986'!D113+'00989'!D113+'01019'!D113+'01083'!D113+'01084'!D113+'01144'!D113+'01154'!D113+'01171'!D113</f>
        <v>0</v>
      </c>
      <c r="E119" s="32">
        <f>'00111'!E113+'00192'!E113+'00200'!E113+'00226'!E113+'00282'!E113+'00328'!E113+'00368'!E113+'00446'!E113+'00498'!E113+'00551'!E113+'00585'!E113+'00982'!E113+'00986'!E113+'00989'!E113+'01019'!E113+'01083'!E113+'01084'!E113+'01144'!E113+'01154'!E113+'01171'!E113</f>
        <v>994300</v>
      </c>
      <c r="F119" s="66">
        <f>SUM(F120:F139)</f>
        <v>22</v>
      </c>
      <c r="G119" s="66">
        <f t="shared" ref="G119:H119" si="10">SUM(G120:G139)</f>
        <v>104065</v>
      </c>
      <c r="H119" s="200">
        <f t="shared" si="10"/>
        <v>109632</v>
      </c>
      <c r="I119" s="120">
        <f t="shared" si="5"/>
        <v>449</v>
      </c>
      <c r="J119" s="121">
        <f t="shared" si="6"/>
        <v>-1103932</v>
      </c>
    </row>
    <row r="120" spans="1:10" ht="31.5" x14ac:dyDescent="0.25">
      <c r="A120" s="26" t="s">
        <v>216</v>
      </c>
      <c r="B120" s="26" t="s">
        <v>217</v>
      </c>
      <c r="C120" s="27">
        <f>'00111'!C114+'00192'!C114+'00200'!C114+'00226'!C114+'00282'!C114+'00328'!C114+'00368'!C114+'00446'!C114+'00498'!C114+'00551'!C114+'00585'!C114+'00982'!C114+'00986'!C114+'00989'!C114+'01019'!C114+'01083'!C114+'01084'!C114+'01144'!C114+'01154'!C114+'01171'!C114</f>
        <v>71</v>
      </c>
      <c r="D120" s="102">
        <v>1085.6300000000001</v>
      </c>
      <c r="E120" s="28">
        <f>'00111'!E114+'00192'!E114+'00200'!E114+'00226'!E114+'00282'!E114+'00328'!E114+'00368'!E114+'00446'!E114+'00498'!E114+'00551'!E114+'00585'!E114+'00982'!E114+'00986'!E114+'00989'!E114+'01019'!E114+'01083'!E114+'01084'!E114+'01144'!E114+'01154'!E114+'01171'!E114</f>
        <v>77080</v>
      </c>
      <c r="F120" s="64">
        <f>'00111'!F114+'00192'!F114+'00200'!F114+'00226'!F114+'00282'!F114+'00328'!F114+'00368'!F114+'00446'!F114+'00498'!F114+'00551'!F114+'00585'!F114+'00982'!F114+'00986'!F114+'00989'!F114+'01019'!F114+'01083'!F114+'01084'!F114+'01144'!F114+'01154'!F114+'01171'!F114</f>
        <v>3</v>
      </c>
      <c r="G120" s="64">
        <f>'00111'!G114+'00192'!G114+'00200'!G114+'00226'!G114+'00282'!G114+'00328'!G114+'00368'!G114+'00446'!G114+'00498'!G114+'00551'!G114+'00585'!G114+'00982'!G114+'00986'!G114+'00989'!G114+'01019'!G114+'01083'!G114+'01084'!G114+'01144'!G114+'01154'!G114+'01171'!G114</f>
        <v>53400</v>
      </c>
      <c r="H120" s="187">
        <f>'00111'!H114+'00192'!H114+'00200'!H114+'00226'!H114+'00282'!H114+'00328'!H114+'00368'!H114+'00446'!H114+'00498'!H114+'00551'!H114+'00585'!H114+'00982'!H114+'00986'!H114+'00989'!H114+'01019'!H114+'01083'!H114+'01084'!H114+'01144'!H114+'01154'!H114+'01171'!H114</f>
        <v>53400</v>
      </c>
      <c r="I120" s="120">
        <f t="shared" si="5"/>
        <v>68</v>
      </c>
      <c r="J120" s="121">
        <f t="shared" si="6"/>
        <v>-130480</v>
      </c>
    </row>
    <row r="121" spans="1:10" x14ac:dyDescent="0.25">
      <c r="A121" s="26" t="s">
        <v>218</v>
      </c>
      <c r="B121" s="26" t="s">
        <v>219</v>
      </c>
      <c r="C121" s="27">
        <f>'00111'!C115+'00192'!C115+'00200'!C115+'00226'!C115+'00282'!C115+'00328'!C115+'00368'!C115+'00446'!C115+'00498'!C115+'00551'!C115+'00585'!C115+'00982'!C115+'00986'!C115+'00989'!C115+'01019'!C115+'01083'!C115+'01084'!C115+'01144'!C115+'01154'!C115+'01171'!C115</f>
        <v>26</v>
      </c>
      <c r="D121" s="102">
        <v>1547.6923076923076</v>
      </c>
      <c r="E121" s="28">
        <f>'00111'!E115+'00192'!E115+'00200'!E115+'00226'!E115+'00282'!E115+'00328'!E115+'00368'!E115+'00446'!E115+'00498'!E115+'00551'!E115+'00585'!E115+'00982'!E115+'00986'!E115+'00989'!E115+'01019'!E115+'01083'!E115+'01084'!E115+'01144'!E115+'01154'!E115+'01171'!E115</f>
        <v>40240</v>
      </c>
      <c r="F121" s="64">
        <f>'00111'!F115+'00192'!F115+'00200'!F115+'00226'!F115+'00282'!F115+'00328'!F115+'00368'!F115+'00446'!F115+'00498'!F115+'00551'!F115+'00585'!F115+'00982'!F115+'00986'!F115+'00989'!F115+'01019'!F115+'01083'!F115+'01084'!F115+'01144'!F115+'01154'!F115+'01171'!F115</f>
        <v>3</v>
      </c>
      <c r="G121" s="64">
        <f>'00111'!G115+'00192'!G115+'00200'!G115+'00226'!G115+'00282'!G115+'00328'!G115+'00368'!G115+'00446'!G115+'00498'!G115+'00551'!G115+'00585'!G115+'00982'!G115+'00986'!G115+'00989'!G115+'01019'!G115+'01083'!G115+'01084'!G115+'01144'!G115+'01154'!G115+'01171'!G115</f>
        <v>660</v>
      </c>
      <c r="H121" s="187">
        <f>'00111'!H115+'00192'!H115+'00200'!H115+'00226'!H115+'00282'!H115+'00328'!H115+'00368'!H115+'00446'!H115+'00498'!H115+'00551'!H115+'00585'!H115+'00982'!H115+'00986'!H115+'00989'!H115+'01019'!H115+'01083'!H115+'01084'!H115+'01144'!H115+'01154'!H115+'01171'!H115</f>
        <v>1980</v>
      </c>
      <c r="I121" s="120">
        <f t="shared" si="5"/>
        <v>23</v>
      </c>
      <c r="J121" s="121">
        <f t="shared" si="6"/>
        <v>-42220</v>
      </c>
    </row>
    <row r="122" spans="1:10" x14ac:dyDescent="0.25">
      <c r="A122" s="26" t="s">
        <v>220</v>
      </c>
      <c r="B122" s="26" t="s">
        <v>221</v>
      </c>
      <c r="C122" s="27">
        <f>'00111'!C116+'00192'!C116+'00200'!C116+'00226'!C116+'00282'!C116+'00328'!C116+'00368'!C116+'00446'!C116+'00498'!C116+'00551'!C116+'00585'!C116+'00982'!C116+'00986'!C116+'00989'!C116+'01019'!C116+'01083'!C116+'01084'!C116+'01144'!C116+'01154'!C116+'01171'!C116</f>
        <v>40</v>
      </c>
      <c r="D122" s="102">
        <v>1835</v>
      </c>
      <c r="E122" s="28">
        <f>'00111'!E116+'00192'!E116+'00200'!E116+'00226'!E116+'00282'!E116+'00328'!E116+'00368'!E116+'00446'!E116+'00498'!E116+'00551'!E116+'00585'!E116+'00982'!E116+'00986'!E116+'00989'!E116+'01019'!E116+'01083'!E116+'01084'!E116+'01144'!E116+'01154'!E116+'01171'!E116</f>
        <v>73400</v>
      </c>
      <c r="F122" s="64">
        <f>'00111'!F116+'00192'!F116+'00200'!F116+'00226'!F116+'00282'!F116+'00328'!F116+'00368'!F116+'00446'!F116+'00498'!F116+'00551'!F116+'00585'!F116+'00982'!F116+'00986'!F116+'00989'!F116+'01019'!F116+'01083'!F116+'01084'!F116+'01144'!F116+'01154'!F116+'01171'!F116</f>
        <v>0</v>
      </c>
      <c r="G122" s="64">
        <f>'00111'!G116+'00192'!G116+'00200'!G116+'00226'!G116+'00282'!G116+'00328'!G116+'00368'!G116+'00446'!G116+'00498'!G116+'00551'!G116+'00585'!G116+'00982'!G116+'00986'!G116+'00989'!G116+'01019'!G116+'01083'!G116+'01084'!G116+'01144'!G116+'01154'!G116+'01171'!G116</f>
        <v>0</v>
      </c>
      <c r="H122" s="187">
        <f>'00111'!H116+'00192'!H116+'00200'!H116+'00226'!H116+'00282'!H116+'00328'!H116+'00368'!H116+'00446'!H116+'00498'!H116+'00551'!H116+'00585'!H116+'00982'!H116+'00986'!H116+'00989'!H116+'01019'!H116+'01083'!H116+'01084'!H116+'01144'!H116+'01154'!H116+'01171'!H116</f>
        <v>0</v>
      </c>
      <c r="I122" s="120">
        <f t="shared" si="5"/>
        <v>40</v>
      </c>
      <c r="J122" s="121">
        <f t="shared" si="6"/>
        <v>-73400</v>
      </c>
    </row>
    <row r="123" spans="1:10" x14ac:dyDescent="0.25">
      <c r="A123" s="26" t="s">
        <v>222</v>
      </c>
      <c r="B123" s="26" t="s">
        <v>223</v>
      </c>
      <c r="C123" s="27">
        <f>'00111'!C117+'00192'!C117+'00200'!C117+'00226'!C117+'00282'!C117+'00328'!C117+'00368'!C117+'00446'!C117+'00498'!C117+'00551'!C117+'00585'!C117+'00982'!C117+'00986'!C117+'00989'!C117+'01019'!C117+'01083'!C117+'01084'!C117+'01144'!C117+'01154'!C117+'01171'!C117</f>
        <v>35</v>
      </c>
      <c r="D123" s="102">
        <v>1738.57</v>
      </c>
      <c r="E123" s="28">
        <f>'00111'!E117+'00192'!E117+'00200'!E117+'00226'!E117+'00282'!E117+'00328'!E117+'00368'!E117+'00446'!E117+'00498'!E117+'00551'!E117+'00585'!E117+'00982'!E117+'00986'!E117+'00989'!E117+'01019'!E117+'01083'!E117+'01084'!E117+'01144'!E117+'01154'!E117+'01171'!E117</f>
        <v>60850</v>
      </c>
      <c r="F123" s="64">
        <f>'00111'!F117+'00192'!F117+'00200'!F117+'00226'!F117+'00282'!F117+'00328'!F117+'00368'!F117+'00446'!F117+'00498'!F117+'00551'!F117+'00585'!F117+'00982'!F117+'00986'!F117+'00989'!F117+'01019'!F117+'01083'!F117+'01084'!F117+'01144'!F117+'01154'!F117+'01171'!F117</f>
        <v>3</v>
      </c>
      <c r="G123" s="64">
        <f>'00111'!G117+'00192'!G117+'00200'!G117+'00226'!G117+'00282'!G117+'00328'!G117+'00368'!G117+'00446'!G117+'00498'!G117+'00551'!G117+'00585'!G117+'00982'!G117+'00986'!G117+'00989'!G117+'01019'!G117+'01083'!G117+'01084'!G117+'01144'!G117+'01154'!G117+'01171'!G117</f>
        <v>9744</v>
      </c>
      <c r="H123" s="187">
        <f>'00111'!H117+'00192'!H117+'00200'!H117+'00226'!H117+'00282'!H117+'00328'!H117+'00368'!H117+'00446'!H117+'00498'!H117+'00551'!H117+'00585'!H117+'00982'!H117+'00986'!H117+'00989'!H117+'01019'!H117+'01083'!H117+'01084'!H117+'01144'!H117+'01154'!H117+'01171'!H117</f>
        <v>9744</v>
      </c>
      <c r="I123" s="120">
        <f t="shared" si="5"/>
        <v>32</v>
      </c>
      <c r="J123" s="121">
        <f t="shared" si="6"/>
        <v>-70594</v>
      </c>
    </row>
    <row r="124" spans="1:10" x14ac:dyDescent="0.25">
      <c r="A124" s="26" t="s">
        <v>224</v>
      </c>
      <c r="B124" s="26" t="s">
        <v>225</v>
      </c>
      <c r="C124" s="27">
        <f>'00111'!C118+'00192'!C118+'00200'!C118+'00226'!C118+'00282'!C118+'00328'!C118+'00368'!C118+'00446'!C118+'00498'!C118+'00551'!C118+'00585'!C118+'00982'!C118+'00986'!C118+'00989'!C118+'01019'!C118+'01083'!C118+'01084'!C118+'01144'!C118+'01154'!C118+'01171'!C118</f>
        <v>6</v>
      </c>
      <c r="D124" s="102">
        <v>6083.333333333333</v>
      </c>
      <c r="E124" s="28">
        <f>'00111'!E118+'00192'!E118+'00200'!E118+'00226'!E118+'00282'!E118+'00328'!E118+'00368'!E118+'00446'!E118+'00498'!E118+'00551'!E118+'00585'!E118+'00982'!E118+'00986'!E118+'00989'!E118+'01019'!E118+'01083'!E118+'01084'!E118+'01144'!E118+'01154'!E118+'01171'!E118</f>
        <v>36500</v>
      </c>
      <c r="F124" s="64">
        <f>'00111'!F118+'00192'!F118+'00200'!F118+'00226'!F118+'00282'!F118+'00328'!F118+'00368'!F118+'00446'!F118+'00498'!F118+'00551'!F118+'00585'!F118+'00982'!F118+'00986'!F118+'00989'!F118+'01019'!F118+'01083'!F118+'01084'!F118+'01144'!F118+'01154'!F118+'01171'!F118</f>
        <v>0</v>
      </c>
      <c r="G124" s="64">
        <f>'00111'!G118+'00192'!G118+'00200'!G118+'00226'!G118+'00282'!G118+'00328'!G118+'00368'!G118+'00446'!G118+'00498'!G118+'00551'!G118+'00585'!G118+'00982'!G118+'00986'!G118+'00989'!G118+'01019'!G118+'01083'!G118+'01084'!G118+'01144'!G118+'01154'!G118+'01171'!G118</f>
        <v>0</v>
      </c>
      <c r="H124" s="187">
        <f>'00111'!H118+'00192'!H118+'00200'!H118+'00226'!H118+'00282'!H118+'00328'!H118+'00368'!H118+'00446'!H118+'00498'!H118+'00551'!H118+'00585'!H118+'00982'!H118+'00986'!H118+'00989'!H118+'01019'!H118+'01083'!H118+'01084'!H118+'01144'!H118+'01154'!H118+'01171'!H118</f>
        <v>0</v>
      </c>
      <c r="I124" s="120">
        <f t="shared" si="5"/>
        <v>6</v>
      </c>
      <c r="J124" s="121">
        <f t="shared" si="6"/>
        <v>-36500</v>
      </c>
    </row>
    <row r="125" spans="1:10" x14ac:dyDescent="0.25">
      <c r="A125" s="26" t="s">
        <v>226</v>
      </c>
      <c r="B125" s="26" t="s">
        <v>227</v>
      </c>
      <c r="C125" s="27">
        <f>'00111'!C119+'00192'!C119+'00200'!C119+'00226'!C119+'00282'!C119+'00328'!C119+'00368'!C119+'00446'!C119+'00498'!C119+'00551'!C119+'00585'!C119+'00982'!C119+'00986'!C119+'00989'!C119+'01019'!C119+'01083'!C119+'01084'!C119+'01144'!C119+'01154'!C119+'01171'!C119</f>
        <v>33</v>
      </c>
      <c r="D125" s="102">
        <v>4495.454545454545</v>
      </c>
      <c r="E125" s="28">
        <f>'00111'!E119+'00192'!E119+'00200'!E119+'00226'!E119+'00282'!E119+'00328'!E119+'00368'!E119+'00446'!E119+'00498'!E119+'00551'!E119+'00585'!E119+'00982'!E119+'00986'!E119+'00989'!E119+'01019'!E119+'01083'!E119+'01084'!E119+'01144'!E119+'01154'!E119+'01171'!E119</f>
        <v>148350</v>
      </c>
      <c r="F125" s="64">
        <f>'00111'!F119+'00192'!F119+'00200'!F119+'00226'!F119+'00282'!F119+'00328'!F119+'00368'!F119+'00446'!F119+'00498'!F119+'00551'!F119+'00585'!F119+'00982'!F119+'00986'!F119+'00989'!F119+'01019'!F119+'01083'!F119+'01084'!F119+'01144'!F119+'01154'!F119+'01171'!F119</f>
        <v>3</v>
      </c>
      <c r="G125" s="64">
        <f>'00111'!G119+'00192'!G119+'00200'!G119+'00226'!G119+'00282'!G119+'00328'!G119+'00368'!G119+'00446'!G119+'00498'!G119+'00551'!G119+'00585'!G119+'00982'!G119+'00986'!G119+'00989'!G119+'01019'!G119+'01083'!G119+'01084'!G119+'01144'!G119+'01154'!G119+'01171'!G119</f>
        <v>13460</v>
      </c>
      <c r="H125" s="187">
        <f>'00111'!H119+'00192'!H119+'00200'!H119+'00226'!H119+'00282'!H119+'00328'!H119+'00368'!H119+'00446'!H119+'00498'!H119+'00551'!H119+'00585'!H119+'00982'!H119+'00986'!H119+'00989'!H119+'01019'!H119+'01083'!H119+'01084'!H119+'01144'!H119+'01154'!H119+'01171'!H119</f>
        <v>13460</v>
      </c>
      <c r="I125" s="120">
        <f t="shared" si="5"/>
        <v>30</v>
      </c>
      <c r="J125" s="121">
        <f t="shared" si="6"/>
        <v>-161810</v>
      </c>
    </row>
    <row r="126" spans="1:10" x14ac:dyDescent="0.25">
      <c r="A126" s="26" t="s">
        <v>228</v>
      </c>
      <c r="B126" s="26" t="s">
        <v>229</v>
      </c>
      <c r="C126" s="27">
        <f>'00111'!C120+'00192'!C120+'00200'!C120+'00226'!C120+'00282'!C120+'00328'!C120+'00368'!C120+'00446'!C120+'00498'!C120+'00551'!C120+'00585'!C120+'00982'!C120+'00986'!C120+'00989'!C120+'01019'!C120+'01083'!C120+'01084'!C120+'01144'!C120+'01154'!C120+'01171'!C120</f>
        <v>24</v>
      </c>
      <c r="D126" s="102">
        <v>4979.17</v>
      </c>
      <c r="E126" s="28">
        <f>'00111'!E120+'00192'!E120+'00200'!E120+'00226'!E120+'00282'!E120+'00328'!E120+'00368'!E120+'00446'!E120+'00498'!E120+'00551'!E120+'00585'!E120+'00982'!E120+'00986'!E120+'00989'!E120+'01019'!E120+'01083'!E120+'01084'!E120+'01144'!E120+'01154'!E120+'01171'!E120</f>
        <v>119500</v>
      </c>
      <c r="F126" s="64">
        <f>'00111'!F120+'00192'!F120+'00200'!F120+'00226'!F120+'00282'!F120+'00328'!F120+'00368'!F120+'00446'!F120+'00498'!F120+'00551'!F120+'00585'!F120+'00982'!F120+'00986'!F120+'00989'!F120+'01019'!F120+'01083'!F120+'01084'!F120+'01144'!F120+'01154'!F120+'01171'!F120</f>
        <v>3</v>
      </c>
      <c r="G126" s="64">
        <f>'00111'!G120+'00192'!G120+'00200'!G120+'00226'!G120+'00282'!G120+'00328'!G120+'00368'!G120+'00446'!G120+'00498'!G120+'00551'!G120+'00585'!G120+'00982'!G120+'00986'!G120+'00989'!G120+'01019'!G120+'01083'!G120+'01084'!G120+'01144'!G120+'01154'!G120+'01171'!G120</f>
        <v>5170</v>
      </c>
      <c r="H126" s="187">
        <f>'00111'!H120+'00192'!H120+'00200'!H120+'00226'!H120+'00282'!H120+'00328'!H120+'00368'!H120+'00446'!H120+'00498'!H120+'00551'!H120+'00585'!H120+'00982'!H120+'00986'!H120+'00989'!H120+'01019'!H120+'01083'!H120+'01084'!H120+'01144'!H120+'01154'!H120+'01171'!H120</f>
        <v>5170</v>
      </c>
      <c r="I126" s="120">
        <f t="shared" si="5"/>
        <v>21</v>
      </c>
      <c r="J126" s="121">
        <f t="shared" si="6"/>
        <v>-124670</v>
      </c>
    </row>
    <row r="127" spans="1:10" x14ac:dyDescent="0.25">
      <c r="A127" s="26" t="s">
        <v>230</v>
      </c>
      <c r="B127" s="26" t="s">
        <v>231</v>
      </c>
      <c r="C127" s="27">
        <f>'00111'!C121+'00192'!C121+'00200'!C121+'00226'!C121+'00282'!C121+'00328'!C121+'00368'!C121+'00446'!C121+'00498'!C121+'00551'!C121+'00585'!C121+'00982'!C121+'00986'!C121+'00989'!C121+'01019'!C121+'01083'!C121+'01084'!C121+'01144'!C121+'01154'!C121+'01171'!C121</f>
        <v>20</v>
      </c>
      <c r="D127" s="102">
        <v>1200</v>
      </c>
      <c r="E127" s="28">
        <f>'00111'!E121+'00192'!E121+'00200'!E121+'00226'!E121+'00282'!E121+'00328'!E121+'00368'!E121+'00446'!E121+'00498'!E121+'00551'!E121+'00585'!E121+'00982'!E121+'00986'!E121+'00989'!E121+'01019'!E121+'01083'!E121+'01084'!E121+'01144'!E121+'01154'!E121+'01171'!E121</f>
        <v>24000</v>
      </c>
      <c r="F127" s="64">
        <f>'00111'!F121+'00192'!F121+'00200'!F121+'00226'!F121+'00282'!F121+'00328'!F121+'00368'!F121+'00446'!F121+'00498'!F121+'00551'!F121+'00585'!F121+'00982'!F121+'00986'!F121+'00989'!F121+'01019'!F121+'01083'!F121+'01084'!F121+'01144'!F121+'01154'!F121+'01171'!F121</f>
        <v>1</v>
      </c>
      <c r="G127" s="64">
        <f>'00111'!G121+'00192'!G121+'00200'!G121+'00226'!G121+'00282'!G121+'00328'!G121+'00368'!G121+'00446'!G121+'00498'!G121+'00551'!G121+'00585'!G121+'00982'!G121+'00986'!G121+'00989'!G121+'01019'!G121+'01083'!G121+'01084'!G121+'01144'!G121+'01154'!G121+'01171'!G121</f>
        <v>805</v>
      </c>
      <c r="H127" s="187">
        <f>'00111'!H121+'00192'!H121+'00200'!H121+'00226'!H121+'00282'!H121+'00328'!H121+'00368'!H121+'00446'!H121+'00498'!H121+'00551'!H121+'00585'!H121+'00982'!H121+'00986'!H121+'00989'!H121+'01019'!H121+'01083'!H121+'01084'!H121+'01144'!H121+'01154'!H121+'01171'!H121</f>
        <v>805</v>
      </c>
      <c r="I127" s="120">
        <f t="shared" si="5"/>
        <v>19</v>
      </c>
      <c r="J127" s="121">
        <f t="shared" si="6"/>
        <v>-24805</v>
      </c>
    </row>
    <row r="128" spans="1:10" x14ac:dyDescent="0.25">
      <c r="A128" s="26" t="s">
        <v>232</v>
      </c>
      <c r="B128" s="26" t="s">
        <v>233</v>
      </c>
      <c r="C128" s="27">
        <f>'00111'!C122+'00192'!C122+'00200'!C122+'00226'!C122+'00282'!C122+'00328'!C122+'00368'!C122+'00446'!C122+'00498'!C122+'00551'!C122+'00585'!C122+'00982'!C122+'00986'!C122+'00989'!C122+'01019'!C122+'01083'!C122+'01084'!C122+'01144'!C122+'01154'!C122+'01171'!C122</f>
        <v>5</v>
      </c>
      <c r="D128" s="102">
        <v>2710</v>
      </c>
      <c r="E128" s="28">
        <f>'00111'!E122+'00192'!E122+'00200'!E122+'00226'!E122+'00282'!E122+'00328'!E122+'00368'!E122+'00446'!E122+'00498'!E122+'00551'!E122+'00585'!E122+'00982'!E122+'00986'!E122+'00989'!E122+'01019'!E122+'01083'!E122+'01084'!E122+'01144'!E122+'01154'!E122+'01171'!E122</f>
        <v>13550</v>
      </c>
      <c r="F128" s="64">
        <f>'00111'!F122+'00192'!F122+'00200'!F122+'00226'!F122+'00282'!F122+'00328'!F122+'00368'!F122+'00446'!F122+'00498'!F122+'00551'!F122+'00585'!F122+'00982'!F122+'00986'!F122+'00989'!F122+'01019'!F122+'01083'!F122+'01084'!F122+'01144'!F122+'01154'!F122+'01171'!F122</f>
        <v>3</v>
      </c>
      <c r="G128" s="64">
        <f>'00111'!G122+'00192'!G122+'00200'!G122+'00226'!G122+'00282'!G122+'00328'!G122+'00368'!G122+'00446'!G122+'00498'!G122+'00551'!G122+'00585'!G122+'00982'!G122+'00986'!G122+'00989'!G122+'01019'!G122+'01083'!G122+'01084'!G122+'01144'!G122+'01154'!G122+'01171'!G122</f>
        <v>11885</v>
      </c>
      <c r="H128" s="187">
        <f>'00111'!H122+'00192'!H122+'00200'!H122+'00226'!H122+'00282'!H122+'00328'!H122+'00368'!H122+'00446'!H122+'00498'!H122+'00551'!H122+'00585'!H122+'00982'!H122+'00986'!H122+'00989'!H122+'01019'!H122+'01083'!H122+'01084'!H122+'01144'!H122+'01154'!H122+'01171'!H122</f>
        <v>16132</v>
      </c>
      <c r="I128" s="120">
        <f t="shared" si="5"/>
        <v>2</v>
      </c>
      <c r="J128" s="121">
        <f t="shared" si="6"/>
        <v>-29682</v>
      </c>
    </row>
    <row r="129" spans="1:10" x14ac:dyDescent="0.25">
      <c r="A129" s="26" t="s">
        <v>234</v>
      </c>
      <c r="B129" s="26" t="s">
        <v>235</v>
      </c>
      <c r="C129" s="27">
        <f>'00111'!C123+'00192'!C123+'00200'!C123+'00226'!C123+'00282'!C123+'00328'!C123+'00368'!C123+'00446'!C123+'00498'!C123+'00551'!C123+'00585'!C123+'00982'!C123+'00986'!C123+'00989'!C123+'01019'!C123+'01083'!C123+'01084'!C123+'01144'!C123+'01154'!C123+'01171'!C123</f>
        <v>17</v>
      </c>
      <c r="D129" s="102">
        <v>1270.5899999999999</v>
      </c>
      <c r="E129" s="28">
        <f>'00111'!E123+'00192'!E123+'00200'!E123+'00226'!E123+'00282'!E123+'00328'!E123+'00368'!E123+'00446'!E123+'00498'!E123+'00551'!E123+'00585'!E123+'00982'!E123+'00986'!E123+'00989'!E123+'01019'!E123+'01083'!E123+'01084'!E123+'01144'!E123+'01154'!E123+'01171'!E123</f>
        <v>21600</v>
      </c>
      <c r="F129" s="64">
        <f>'00111'!F123+'00192'!F123+'00200'!F123+'00226'!F123+'00282'!F123+'00328'!F123+'00368'!F123+'00446'!F123+'00498'!F123+'00551'!F123+'00585'!F123+'00982'!F123+'00986'!F123+'00989'!F123+'01019'!F123+'01083'!F123+'01084'!F123+'01144'!F123+'01154'!F123+'01171'!F123</f>
        <v>0</v>
      </c>
      <c r="G129" s="64">
        <f>'00111'!G123+'00192'!G123+'00200'!G123+'00226'!G123+'00282'!G123+'00328'!G123+'00368'!G123+'00446'!G123+'00498'!G123+'00551'!G123+'00585'!G123+'00982'!G123+'00986'!G123+'00989'!G123+'01019'!G123+'01083'!G123+'01084'!G123+'01144'!G123+'01154'!G123+'01171'!G123</f>
        <v>0</v>
      </c>
      <c r="H129" s="187">
        <f>'00111'!H123+'00192'!H123+'00200'!H123+'00226'!H123+'00282'!H123+'00328'!H123+'00368'!H123+'00446'!H123+'00498'!H123+'00551'!H123+'00585'!H123+'00982'!H123+'00986'!H123+'00989'!H123+'01019'!H123+'01083'!H123+'01084'!H123+'01144'!H123+'01154'!H123+'01171'!H123</f>
        <v>0</v>
      </c>
      <c r="I129" s="120">
        <f t="shared" si="5"/>
        <v>17</v>
      </c>
      <c r="J129" s="121">
        <f t="shared" si="6"/>
        <v>-21600</v>
      </c>
    </row>
    <row r="130" spans="1:10" x14ac:dyDescent="0.25">
      <c r="A130" s="26" t="s">
        <v>236</v>
      </c>
      <c r="B130" s="26" t="s">
        <v>237</v>
      </c>
      <c r="C130" s="27">
        <f>'00111'!C124+'00192'!C124+'00200'!C124+'00226'!C124+'00282'!C124+'00328'!C124+'00368'!C124+'00446'!C124+'00498'!C124+'00551'!C124+'00585'!C124+'00982'!C124+'00986'!C124+'00989'!C124+'01019'!C124+'01083'!C124+'01084'!C124+'01144'!C124+'01154'!C124+'01171'!C124</f>
        <v>12</v>
      </c>
      <c r="D130" s="102">
        <v>3708.3333333333335</v>
      </c>
      <c r="E130" s="28">
        <f>'00111'!E124+'00192'!E124+'00200'!E124+'00226'!E124+'00282'!E124+'00328'!E124+'00368'!E124+'00446'!E124+'00498'!E124+'00551'!E124+'00585'!E124+'00982'!E124+'00986'!E124+'00989'!E124+'01019'!E124+'01083'!E124+'01084'!E124+'01144'!E124+'01154'!E124+'01171'!E124</f>
        <v>44500</v>
      </c>
      <c r="F130" s="64">
        <f>'00111'!F124+'00192'!F124+'00200'!F124+'00226'!F124+'00282'!F124+'00328'!F124+'00368'!F124+'00446'!F124+'00498'!F124+'00551'!F124+'00585'!F124+'00982'!F124+'00986'!F124+'00989'!F124+'01019'!F124+'01083'!F124+'01084'!F124+'01144'!F124+'01154'!F124+'01171'!F124</f>
        <v>1</v>
      </c>
      <c r="G130" s="64">
        <f>'00111'!G124+'00192'!G124+'00200'!G124+'00226'!G124+'00282'!G124+'00328'!G124+'00368'!G124+'00446'!G124+'00498'!G124+'00551'!G124+'00585'!G124+'00982'!G124+'00986'!G124+'00989'!G124+'01019'!G124+'01083'!G124+'01084'!G124+'01144'!G124+'01154'!G124+'01171'!G124</f>
        <v>4326</v>
      </c>
      <c r="H130" s="187">
        <f>'00111'!H124+'00192'!H124+'00200'!H124+'00226'!H124+'00282'!H124+'00328'!H124+'00368'!H124+'00446'!H124+'00498'!H124+'00551'!H124+'00585'!H124+'00982'!H124+'00986'!H124+'00989'!H124+'01019'!H124+'01083'!H124+'01084'!H124+'01144'!H124+'01154'!H124+'01171'!H124</f>
        <v>4326</v>
      </c>
      <c r="I130" s="120">
        <f t="shared" si="5"/>
        <v>11</v>
      </c>
      <c r="J130" s="121">
        <f t="shared" si="6"/>
        <v>-48826</v>
      </c>
    </row>
    <row r="131" spans="1:10" x14ac:dyDescent="0.25">
      <c r="A131" s="26" t="s">
        <v>238</v>
      </c>
      <c r="B131" s="26" t="s">
        <v>239</v>
      </c>
      <c r="C131" s="27">
        <f>'00111'!C125+'00192'!C125+'00200'!C125+'00226'!C125+'00282'!C125+'00328'!C125+'00368'!C125+'00446'!C125+'00498'!C125+'00551'!C125+'00585'!C125+'00982'!C125+'00986'!C125+'00989'!C125+'01019'!C125+'01083'!C125+'01084'!C125+'01144'!C125+'01154'!C125+'01171'!C125</f>
        <v>6</v>
      </c>
      <c r="D131" s="102">
        <v>3266.67</v>
      </c>
      <c r="E131" s="28">
        <f>'00111'!E125+'00192'!E125+'00200'!E125+'00226'!E125+'00282'!E125+'00328'!E125+'00368'!E125+'00446'!E125+'00498'!E125+'00551'!E125+'00585'!E125+'00982'!E125+'00986'!E125+'00989'!E125+'01019'!E125+'01083'!E125+'01084'!E125+'01144'!E125+'01154'!E125+'01171'!E125</f>
        <v>19600</v>
      </c>
      <c r="F131" s="64">
        <f>'00111'!F125+'00192'!F125+'00200'!F125+'00226'!F125+'00282'!F125+'00328'!F125+'00368'!F125+'00446'!F125+'00498'!F125+'00551'!F125+'00585'!F125+'00982'!F125+'00986'!F125+'00989'!F125+'01019'!F125+'01083'!F125+'01084'!F125+'01144'!F125+'01154'!F125+'01171'!F125</f>
        <v>1</v>
      </c>
      <c r="G131" s="64">
        <f>'00111'!G125+'00192'!G125+'00200'!G125+'00226'!G125+'00282'!G125+'00328'!G125+'00368'!G125+'00446'!G125+'00498'!G125+'00551'!G125+'00585'!G125+'00982'!G125+'00986'!G125+'00989'!G125+'01019'!G125+'01083'!G125+'01084'!G125+'01144'!G125+'01154'!G125+'01171'!G125</f>
        <v>1800</v>
      </c>
      <c r="H131" s="187">
        <f>'00111'!H125+'00192'!H125+'00200'!H125+'00226'!H125+'00282'!H125+'00328'!H125+'00368'!H125+'00446'!H125+'00498'!H125+'00551'!H125+'00585'!H125+'00982'!H125+'00986'!H125+'00989'!H125+'01019'!H125+'01083'!H125+'01084'!H125+'01144'!H125+'01154'!H125+'01171'!H125</f>
        <v>1800</v>
      </c>
      <c r="I131" s="120">
        <f t="shared" si="5"/>
        <v>5</v>
      </c>
      <c r="J131" s="121">
        <f t="shared" si="6"/>
        <v>-21400</v>
      </c>
    </row>
    <row r="132" spans="1:10" x14ac:dyDescent="0.25">
      <c r="A132" s="26" t="s">
        <v>240</v>
      </c>
      <c r="B132" s="26" t="s">
        <v>241</v>
      </c>
      <c r="C132" s="27">
        <f>'00111'!C126+'00192'!C126+'00200'!C126+'00226'!C126+'00282'!C126+'00328'!C126+'00368'!C126+'00446'!C126+'00498'!C126+'00551'!C126+'00585'!C126+'00982'!C126+'00986'!C126+'00989'!C126+'01019'!C126+'01083'!C126+'01084'!C126+'01144'!C126+'01154'!C126+'01171'!C126</f>
        <v>54</v>
      </c>
      <c r="D132" s="102">
        <v>1053.3333333333333</v>
      </c>
      <c r="E132" s="28">
        <f>'00111'!E126+'00192'!E126+'00200'!E126+'00226'!E126+'00282'!E126+'00328'!E126+'00368'!E126+'00446'!E126+'00498'!E126+'00551'!E126+'00585'!E126+'00982'!E126+'00986'!E126+'00989'!E126+'01019'!E126+'01083'!E126+'01084'!E126+'01144'!E126+'01154'!E126+'01171'!E126</f>
        <v>56880</v>
      </c>
      <c r="F132" s="64">
        <f>'00111'!F126+'00192'!F126+'00200'!F126+'00226'!F126+'00282'!F126+'00328'!F126+'00368'!F126+'00446'!F126+'00498'!F126+'00551'!F126+'00585'!F126+'00982'!F126+'00986'!F126+'00989'!F126+'01019'!F126+'01083'!F126+'01084'!F126+'01144'!F126+'01154'!F126+'01171'!F126</f>
        <v>0</v>
      </c>
      <c r="G132" s="64">
        <f>'00111'!G126+'00192'!G126+'00200'!G126+'00226'!G126+'00282'!G126+'00328'!G126+'00368'!G126+'00446'!G126+'00498'!G126+'00551'!G126+'00585'!G126+'00982'!G126+'00986'!G126+'00989'!G126+'01019'!G126+'01083'!G126+'01084'!G126+'01144'!G126+'01154'!G126+'01171'!G126</f>
        <v>0</v>
      </c>
      <c r="H132" s="187">
        <f>'00111'!H126+'00192'!H126+'00200'!H126+'00226'!H126+'00282'!H126+'00328'!H126+'00368'!H126+'00446'!H126+'00498'!H126+'00551'!H126+'00585'!H126+'00982'!H126+'00986'!H126+'00989'!H126+'01019'!H126+'01083'!H126+'01084'!H126+'01144'!H126+'01154'!H126+'01171'!H126</f>
        <v>0</v>
      </c>
      <c r="I132" s="120">
        <f t="shared" si="5"/>
        <v>54</v>
      </c>
      <c r="J132" s="121">
        <f t="shared" si="6"/>
        <v>-56880</v>
      </c>
    </row>
    <row r="133" spans="1:10" x14ac:dyDescent="0.25">
      <c r="A133" s="26" t="s">
        <v>242</v>
      </c>
      <c r="B133" s="26" t="s">
        <v>243</v>
      </c>
      <c r="C133" s="27">
        <f>'00111'!C127+'00192'!C127+'00200'!C127+'00226'!C127+'00282'!C127+'00328'!C127+'00368'!C127+'00446'!C127+'00498'!C127+'00551'!C127+'00585'!C127+'00982'!C127+'00986'!C127+'00989'!C127+'01019'!C127+'01083'!C127+'01084'!C127+'01144'!C127+'01154'!C127+'01171'!C127</f>
        <v>12</v>
      </c>
      <c r="D133" s="102">
        <v>1166.6666666666667</v>
      </c>
      <c r="E133" s="28">
        <f>'00111'!E127+'00192'!E127+'00200'!E127+'00226'!E127+'00282'!E127+'00328'!E127+'00368'!E127+'00446'!E127+'00498'!E127+'00551'!E127+'00585'!E127+'00982'!E127+'00986'!E127+'00989'!E127+'01019'!E127+'01083'!E127+'01084'!E127+'01144'!E127+'01154'!E127+'01171'!E127</f>
        <v>14000</v>
      </c>
      <c r="F133" s="64">
        <f>'00111'!F127+'00192'!F127+'00200'!F127+'00226'!F127+'00282'!F127+'00328'!F127+'00368'!F127+'00446'!F127+'00498'!F127+'00551'!F127+'00585'!F127+'00982'!F127+'00986'!F127+'00989'!F127+'01019'!F127+'01083'!F127+'01084'!F127+'01144'!F127+'01154'!F127+'01171'!F127</f>
        <v>0</v>
      </c>
      <c r="G133" s="64">
        <f>'00111'!G127+'00192'!G127+'00200'!G127+'00226'!G127+'00282'!G127+'00328'!G127+'00368'!G127+'00446'!G127+'00498'!G127+'00551'!G127+'00585'!G127+'00982'!G127+'00986'!G127+'00989'!G127+'01019'!G127+'01083'!G127+'01084'!G127+'01144'!G127+'01154'!G127+'01171'!G127</f>
        <v>0</v>
      </c>
      <c r="H133" s="187">
        <f>'00111'!H127+'00192'!H127+'00200'!H127+'00226'!H127+'00282'!H127+'00328'!H127+'00368'!H127+'00446'!H127+'00498'!H127+'00551'!H127+'00585'!H127+'00982'!H127+'00986'!H127+'00989'!H127+'01019'!H127+'01083'!H127+'01084'!H127+'01144'!H127+'01154'!H127+'01171'!H127</f>
        <v>0</v>
      </c>
      <c r="I133" s="120">
        <f t="shared" si="5"/>
        <v>12</v>
      </c>
      <c r="J133" s="121">
        <f t="shared" si="6"/>
        <v>-14000</v>
      </c>
    </row>
    <row r="134" spans="1:10" x14ac:dyDescent="0.25">
      <c r="A134" s="26" t="s">
        <v>244</v>
      </c>
      <c r="B134" s="26" t="s">
        <v>245</v>
      </c>
      <c r="C134" s="27">
        <f>'00111'!C128+'00192'!C128+'00200'!C128+'00226'!C128+'00282'!C128+'00328'!C128+'00368'!C128+'00446'!C128+'00498'!C128+'00551'!C128+'00585'!C128+'00982'!C128+'00986'!C128+'00989'!C128+'01019'!C128+'01083'!C128+'01084'!C128+'01144'!C128+'01154'!C128+'01171'!C128</f>
        <v>4</v>
      </c>
      <c r="D134" s="102">
        <v>4375</v>
      </c>
      <c r="E134" s="28">
        <f>'00111'!E128+'00192'!E128+'00200'!E128+'00226'!E128+'00282'!E128+'00328'!E128+'00368'!E128+'00446'!E128+'00498'!E128+'00551'!E128+'00585'!E128+'00982'!E128+'00986'!E128+'00989'!E128+'01019'!E128+'01083'!E128+'01084'!E128+'01144'!E128+'01154'!E128+'01171'!E128</f>
        <v>17500</v>
      </c>
      <c r="F134" s="64">
        <f>'00111'!F128+'00192'!F128+'00200'!F128+'00226'!F128+'00282'!F128+'00328'!F128+'00368'!F128+'00446'!F128+'00498'!F128+'00551'!F128+'00585'!F128+'00982'!F128+'00986'!F128+'00989'!F128+'01019'!F128+'01083'!F128+'01084'!F128+'01144'!F128+'01154'!F128+'01171'!F128</f>
        <v>0</v>
      </c>
      <c r="G134" s="64">
        <f>'00111'!G128+'00192'!G128+'00200'!G128+'00226'!G128+'00282'!G128+'00328'!G128+'00368'!G128+'00446'!G128+'00498'!G128+'00551'!G128+'00585'!G128+'00982'!G128+'00986'!G128+'00989'!G128+'01019'!G128+'01083'!G128+'01084'!G128+'01144'!G128+'01154'!G128+'01171'!G128</f>
        <v>0</v>
      </c>
      <c r="H134" s="187">
        <f>'00111'!H128+'00192'!H128+'00200'!H128+'00226'!H128+'00282'!H128+'00328'!H128+'00368'!H128+'00446'!H128+'00498'!H128+'00551'!H128+'00585'!H128+'00982'!H128+'00986'!H128+'00989'!H128+'01019'!H128+'01083'!H128+'01084'!H128+'01144'!H128+'01154'!H128+'01171'!H128</f>
        <v>0</v>
      </c>
      <c r="I134" s="120">
        <f t="shared" si="5"/>
        <v>4</v>
      </c>
      <c r="J134" s="121">
        <f t="shared" si="6"/>
        <v>-17500</v>
      </c>
    </row>
    <row r="135" spans="1:10" x14ac:dyDescent="0.25">
      <c r="A135" s="26" t="s">
        <v>246</v>
      </c>
      <c r="B135" s="26" t="s">
        <v>247</v>
      </c>
      <c r="C135" s="27">
        <f>'00111'!C129+'00192'!C129+'00200'!C129+'00226'!C129+'00282'!C129+'00328'!C129+'00368'!C129+'00446'!C129+'00498'!C129+'00551'!C129+'00585'!C129+'00982'!C129+'00986'!C129+'00989'!C129+'01019'!C129+'01083'!C129+'01084'!C129+'01144'!C129+'01154'!C129+'01171'!C129</f>
        <v>51</v>
      </c>
      <c r="D135" s="102">
        <v>2852.9411764705883</v>
      </c>
      <c r="E135" s="28">
        <f>'00111'!E129+'00192'!E129+'00200'!E129+'00226'!E129+'00282'!E129+'00328'!E129+'00368'!E129+'00446'!E129+'00498'!E129+'00551'!E129+'00585'!E129+'00982'!E129+'00986'!E129+'00989'!E129+'01019'!E129+'01083'!E129+'01084'!E129+'01144'!E129+'01154'!E129+'01171'!E129</f>
        <v>145500</v>
      </c>
      <c r="F135" s="64">
        <f>'00111'!F129+'00192'!F129+'00200'!F129+'00226'!F129+'00282'!F129+'00328'!F129+'00368'!F129+'00446'!F129+'00498'!F129+'00551'!F129+'00585'!F129+'00982'!F129+'00986'!F129+'00989'!F129+'01019'!F129+'01083'!F129+'01084'!F129+'01144'!F129+'01154'!F129+'01171'!F129</f>
        <v>0</v>
      </c>
      <c r="G135" s="64">
        <f>'00111'!G129+'00192'!G129+'00200'!G129+'00226'!G129+'00282'!G129+'00328'!G129+'00368'!G129+'00446'!G129+'00498'!G129+'00551'!G129+'00585'!G129+'00982'!G129+'00986'!G129+'00989'!G129+'01019'!G129+'01083'!G129+'01084'!G129+'01144'!G129+'01154'!G129+'01171'!G129</f>
        <v>0</v>
      </c>
      <c r="H135" s="187">
        <f>'00111'!H129+'00192'!H129+'00200'!H129+'00226'!H129+'00282'!H129+'00328'!H129+'00368'!H129+'00446'!H129+'00498'!H129+'00551'!H129+'00585'!H129+'00982'!H129+'00986'!H129+'00989'!H129+'01019'!H129+'01083'!H129+'01084'!H129+'01144'!H129+'01154'!H129+'01171'!H129</f>
        <v>0</v>
      </c>
      <c r="I135" s="120">
        <f t="shared" si="5"/>
        <v>51</v>
      </c>
      <c r="J135" s="121">
        <f t="shared" si="6"/>
        <v>-145500</v>
      </c>
    </row>
    <row r="136" spans="1:10" x14ac:dyDescent="0.25">
      <c r="A136" s="26" t="s">
        <v>248</v>
      </c>
      <c r="B136" s="26" t="s">
        <v>249</v>
      </c>
      <c r="C136" s="27">
        <f>'00111'!C130+'00192'!C130+'00200'!C130+'00226'!C130+'00282'!C130+'00328'!C130+'00368'!C130+'00446'!C130+'00498'!C130+'00551'!C130+'00585'!C130+'00982'!C130+'00986'!C130+'00989'!C130+'01019'!C130+'01083'!C130+'01084'!C130+'01144'!C130+'01154'!C130+'01171'!C130</f>
        <v>13</v>
      </c>
      <c r="D136" s="102">
        <v>2423.08</v>
      </c>
      <c r="E136" s="28">
        <f>'00111'!E130+'00192'!E130+'00200'!E130+'00226'!E130+'00282'!E130+'00328'!E130+'00368'!E130+'00446'!E130+'00498'!E130+'00551'!E130+'00585'!E130+'00982'!E130+'00986'!E130+'00989'!E130+'01019'!E130+'01083'!E130+'01084'!E130+'01144'!E130+'01154'!E130+'01171'!E130</f>
        <v>31500</v>
      </c>
      <c r="F136" s="64">
        <f>'00111'!F130+'00192'!F130+'00200'!F130+'00226'!F130+'00282'!F130+'00328'!F130+'00368'!F130+'00446'!F130+'00498'!F130+'00551'!F130+'00585'!F130+'00982'!F130+'00986'!F130+'00989'!F130+'01019'!F130+'01083'!F130+'01084'!F130+'01144'!F130+'01154'!F130+'01171'!F130</f>
        <v>0</v>
      </c>
      <c r="G136" s="64">
        <f>'00111'!G130+'00192'!G130+'00200'!G130+'00226'!G130+'00282'!G130+'00328'!G130+'00368'!G130+'00446'!G130+'00498'!G130+'00551'!G130+'00585'!G130+'00982'!G130+'00986'!G130+'00989'!G130+'01019'!G130+'01083'!G130+'01084'!G130+'01144'!G130+'01154'!G130+'01171'!G130</f>
        <v>0</v>
      </c>
      <c r="H136" s="187">
        <f>'00111'!H130+'00192'!H130+'00200'!H130+'00226'!H130+'00282'!H130+'00328'!H130+'00368'!H130+'00446'!H130+'00498'!H130+'00551'!H130+'00585'!H130+'00982'!H130+'00986'!H130+'00989'!H130+'01019'!H130+'01083'!H130+'01084'!H130+'01144'!H130+'01154'!H130+'01171'!H130</f>
        <v>0</v>
      </c>
      <c r="I136" s="120">
        <f t="shared" si="5"/>
        <v>13</v>
      </c>
      <c r="J136" s="121">
        <f t="shared" si="6"/>
        <v>-31500</v>
      </c>
    </row>
    <row r="137" spans="1:10" x14ac:dyDescent="0.25">
      <c r="A137" s="26" t="s">
        <v>250</v>
      </c>
      <c r="B137" s="26" t="s">
        <v>251</v>
      </c>
      <c r="C137" s="27">
        <f>'00111'!C131+'00192'!C131+'00200'!C131+'00226'!C131+'00282'!C131+'00328'!C131+'00368'!C131+'00446'!C131+'00498'!C131+'00551'!C131+'00585'!C131+'00982'!C131+'00986'!C131+'00989'!C131+'01019'!C131+'01083'!C131+'01084'!C131+'01144'!C131+'01154'!C131+'01171'!C131</f>
        <v>24</v>
      </c>
      <c r="D137" s="102">
        <v>1270.8333333333333</v>
      </c>
      <c r="E137" s="28">
        <f>'00111'!E131+'00192'!E131+'00200'!E131+'00226'!E131+'00282'!E131+'00328'!E131+'00368'!E131+'00446'!E131+'00498'!E131+'00551'!E131+'00585'!E131+'00982'!E131+'00986'!E131+'00989'!E131+'01019'!E131+'01083'!E131+'01084'!E131+'01144'!E131+'01154'!E131+'01171'!E131</f>
        <v>30500</v>
      </c>
      <c r="F137" s="64">
        <f>'00111'!F131+'00192'!F131+'00200'!F131+'00226'!F131+'00282'!F131+'00328'!F131+'00368'!F131+'00446'!F131+'00498'!F131+'00551'!F131+'00585'!F131+'00982'!F131+'00986'!F131+'00989'!F131+'01019'!F131+'01083'!F131+'01084'!F131+'01144'!F131+'01154'!F131+'01171'!F131</f>
        <v>1</v>
      </c>
      <c r="G137" s="64">
        <f>'00111'!G131+'00192'!G131+'00200'!G131+'00226'!G131+'00282'!G131+'00328'!G131+'00368'!G131+'00446'!G131+'00498'!G131+'00551'!G131+'00585'!G131+'00982'!G131+'00986'!G131+'00989'!G131+'01019'!G131+'01083'!G131+'01084'!G131+'01144'!G131+'01154'!G131+'01171'!G131</f>
        <v>2815</v>
      </c>
      <c r="H137" s="187">
        <f>'00111'!H131+'00192'!H131+'00200'!H131+'00226'!H131+'00282'!H131+'00328'!H131+'00368'!H131+'00446'!H131+'00498'!H131+'00551'!H131+'00585'!H131+'00982'!H131+'00986'!H131+'00989'!H131+'01019'!H131+'01083'!H131+'01084'!H131+'01144'!H131+'01154'!H131+'01171'!H131</f>
        <v>2815</v>
      </c>
      <c r="I137" s="120">
        <f t="shared" si="5"/>
        <v>23</v>
      </c>
      <c r="J137" s="121">
        <f t="shared" si="6"/>
        <v>-33315</v>
      </c>
    </row>
    <row r="138" spans="1:10" x14ac:dyDescent="0.25">
      <c r="A138" s="26" t="s">
        <v>252</v>
      </c>
      <c r="B138" s="26" t="s">
        <v>253</v>
      </c>
      <c r="C138" s="27">
        <f>'00111'!C132+'00192'!C132+'00200'!C132+'00226'!C132+'00282'!C132+'00328'!C132+'00368'!C132+'00446'!C132+'00498'!C132+'00551'!C132+'00585'!C132+'00982'!C132+'00986'!C132+'00989'!C132+'01019'!C132+'01083'!C132+'01084'!C132+'01144'!C132+'01154'!C132+'01171'!C132</f>
        <v>6</v>
      </c>
      <c r="D138" s="102">
        <v>1341.6666666666667</v>
      </c>
      <c r="E138" s="28">
        <f>'00111'!E132+'00192'!E132+'00200'!E132+'00226'!E132+'00282'!E132+'00328'!E132+'00368'!E132+'00446'!E132+'00498'!E132+'00551'!E132+'00585'!E132+'00982'!E132+'00986'!E132+'00989'!E132+'01019'!E132+'01083'!E132+'01084'!E132+'01144'!E132+'01154'!E132+'01171'!E132</f>
        <v>8050</v>
      </c>
      <c r="F138" s="64">
        <f>'00111'!F132+'00192'!F132+'00200'!F132+'00226'!F132+'00282'!F132+'00328'!F132+'00368'!F132+'00446'!F132+'00498'!F132+'00551'!F132+'00585'!F132+'00982'!F132+'00986'!F132+'00989'!F132+'01019'!F132+'01083'!F132+'01084'!F132+'01144'!F132+'01154'!F132+'01171'!F132</f>
        <v>0</v>
      </c>
      <c r="G138" s="64">
        <f>'00111'!G132+'00192'!G132+'00200'!G132+'00226'!G132+'00282'!G132+'00328'!G132+'00368'!G132+'00446'!G132+'00498'!G132+'00551'!G132+'00585'!G132+'00982'!G132+'00986'!G132+'00989'!G132+'01019'!G132+'01083'!G132+'01084'!G132+'01144'!G132+'01154'!G132+'01171'!G132</f>
        <v>0</v>
      </c>
      <c r="H138" s="187">
        <f>'00111'!H132+'00192'!H132+'00200'!H132+'00226'!H132+'00282'!H132+'00328'!H132+'00368'!H132+'00446'!H132+'00498'!H132+'00551'!H132+'00585'!H132+'00982'!H132+'00986'!H132+'00989'!H132+'01019'!H132+'01083'!H132+'01084'!H132+'01144'!H132+'01154'!H132+'01171'!H132</f>
        <v>0</v>
      </c>
      <c r="I138" s="120">
        <f t="shared" si="5"/>
        <v>6</v>
      </c>
      <c r="J138" s="121">
        <f t="shared" si="6"/>
        <v>-8050</v>
      </c>
    </row>
    <row r="139" spans="1:10" x14ac:dyDescent="0.25">
      <c r="A139" s="26">
        <v>1653506020</v>
      </c>
      <c r="B139" s="26" t="s">
        <v>402</v>
      </c>
      <c r="C139" s="27">
        <f>'00111'!C133+'00192'!C133+'00200'!C133+'00226'!C133+'00282'!C133+'00328'!C133+'00368'!C133+'00446'!C133+'00498'!C133+'00551'!C133+'00585'!C133+'00982'!C133+'00986'!C133+'00989'!C133+'01019'!C133+'01083'!C133+'01084'!C133+'01144'!C133+'01154'!C133+'01171'!C133</f>
        <v>12</v>
      </c>
      <c r="D139" s="102">
        <v>933.33333333333337</v>
      </c>
      <c r="E139" s="28">
        <f>'00111'!E133+'00192'!E133+'00200'!E133+'00226'!E133+'00282'!E133+'00328'!E133+'00368'!E133+'00446'!E133+'00498'!E133+'00551'!E133+'00585'!E133+'00982'!E133+'00986'!E133+'00989'!E133+'01019'!E133+'01083'!E133+'01084'!E133+'01144'!E133+'01154'!E133+'01171'!E133</f>
        <v>11200</v>
      </c>
      <c r="F139" s="64">
        <f>'00111'!F133+'00192'!F133+'00200'!F133+'00226'!F133+'00282'!F133+'00328'!F133+'00368'!F133+'00446'!F133+'00498'!F133+'00551'!F133+'00585'!F133+'00982'!F133+'00986'!F133+'00989'!F133+'01019'!F133+'01083'!F133+'01084'!F133+'01144'!F133+'01154'!F133+'01171'!F133</f>
        <v>0</v>
      </c>
      <c r="G139" s="64">
        <f>'00111'!G133+'00192'!G133+'00200'!G133+'00226'!G133+'00282'!G133+'00328'!G133+'00368'!G133+'00446'!G133+'00498'!G133+'00551'!G133+'00585'!G133+'00982'!G133+'00986'!G133+'00989'!G133+'01019'!G133+'01083'!G133+'01084'!G133+'01144'!G133+'01154'!G133+'01171'!G133</f>
        <v>0</v>
      </c>
      <c r="H139" s="187">
        <f>'00111'!H133+'00192'!H133+'00200'!H133+'00226'!H133+'00282'!H133+'00328'!H133+'00368'!H133+'00446'!H133+'00498'!H133+'00551'!H133+'00585'!H133+'00982'!H133+'00986'!H133+'00989'!H133+'01019'!H133+'01083'!H133+'01084'!H133+'01144'!H133+'01154'!H133+'01171'!H133</f>
        <v>0</v>
      </c>
      <c r="I139" s="120">
        <f t="shared" si="5"/>
        <v>12</v>
      </c>
      <c r="J139" s="121">
        <f t="shared" si="6"/>
        <v>-11200</v>
      </c>
    </row>
    <row r="140" spans="1:10" x14ac:dyDescent="0.25">
      <c r="A140" s="26" t="s">
        <v>255</v>
      </c>
      <c r="B140" s="40" t="s">
        <v>256</v>
      </c>
      <c r="C140" s="63">
        <f>'00111'!C134+'00192'!C134+'00200'!C134+'00226'!C134+'00282'!C134+'00328'!C134+'00368'!C134+'00446'!C134+'00498'!C134+'00551'!C134+'00585'!C134+'00982'!C134+'00986'!C134+'00989'!C134+'01019'!C134+'01083'!C134+'01084'!C134+'01144'!C134+'01154'!C134+'01171'!C134</f>
        <v>912</v>
      </c>
      <c r="D140" s="101">
        <f>'00111'!D134+'00192'!D134+'00200'!D134+'00226'!D134+'00282'!D134+'00328'!D134+'00368'!D134+'00446'!D134+'00498'!D134+'00551'!D134+'00585'!D134+'00982'!D134+'00986'!D134+'00989'!D134+'01019'!D134+'01083'!D134+'01084'!D134+'01144'!D134+'01154'!D134+'01171'!D134</f>
        <v>0</v>
      </c>
      <c r="E140" s="32">
        <f>'00111'!E134+'00192'!E134+'00200'!E134+'00226'!E134+'00282'!E134+'00328'!E134+'00368'!E134+'00446'!E134+'00498'!E134+'00551'!E134+'00585'!E134+'00982'!E134+'00986'!E134+'00989'!E134+'01019'!E134+'01083'!E134+'01084'!E134+'01144'!E134+'01154'!E134+'01171'!E134</f>
        <v>6493825</v>
      </c>
      <c r="F140" s="66">
        <f>SUM(F141:F157)</f>
        <v>253</v>
      </c>
      <c r="G140" s="66">
        <f t="shared" ref="G140" si="11">SUM(G141:G157)</f>
        <v>1379043.71</v>
      </c>
      <c r="H140" s="302">
        <f>SUM(H141:H157)</f>
        <v>1515802.1</v>
      </c>
      <c r="I140" s="120">
        <f t="shared" si="5"/>
        <v>659</v>
      </c>
      <c r="J140" s="121">
        <f t="shared" si="6"/>
        <v>-8009627.0999999996</v>
      </c>
    </row>
    <row r="141" spans="1:10" x14ac:dyDescent="0.25">
      <c r="A141" s="26" t="s">
        <v>257</v>
      </c>
      <c r="B141" s="26" t="s">
        <v>258</v>
      </c>
      <c r="C141" s="27">
        <f>'00111'!C135+'00192'!C135+'00200'!C135+'00226'!C135+'00282'!C135+'00328'!C135+'00368'!C135+'00446'!C135+'00498'!C135+'00551'!C135+'00585'!C135+'00982'!C135+'00986'!C135+'00989'!C135+'01019'!C135+'01083'!C135+'01084'!C135+'01144'!C135+'01154'!C135+'01171'!C135</f>
        <v>5</v>
      </c>
      <c r="D141" s="102">
        <v>2050</v>
      </c>
      <c r="E141" s="28">
        <f>'00111'!E135+'00192'!E135+'00200'!E135+'00226'!E135+'00282'!E135+'00328'!E135+'00368'!E135+'00446'!E135+'00498'!E135+'00551'!E135+'00585'!E135+'00982'!E135+'00986'!E135+'00989'!E135+'01019'!E135+'01083'!E135+'01084'!E135+'01144'!E135+'01154'!E135+'01171'!E135</f>
        <v>10250</v>
      </c>
      <c r="F141" s="64">
        <f>'00111'!F135+'00192'!F135+'00200'!F135+'00226'!F135+'00282'!F135+'00328'!F135+'00368'!F135+'00446'!F135+'00498'!F135+'00551'!F135+'00585'!F135+'00982'!F135+'00986'!F135+'00989'!F135+'01019'!F135+'01083'!F135+'01084'!F135+'01144'!F135+'01154'!F135+'01171'!F135</f>
        <v>0</v>
      </c>
      <c r="G141" s="64">
        <f>'00111'!G135+'00192'!G135+'00200'!G135+'00226'!G135+'00282'!G135+'00328'!G135+'00368'!G135+'00446'!G135+'00498'!G135+'00551'!G135+'00585'!G135+'00982'!G135+'00986'!G135+'00989'!G135+'01019'!G135+'01083'!G135+'01084'!G135+'01144'!G135+'01154'!G135+'01171'!G135</f>
        <v>0</v>
      </c>
      <c r="H141" s="187">
        <f>'00111'!H135+'00192'!H135+'00200'!H135+'00226'!H135+'00282'!H135+'00328'!H135+'00368'!H135+'00446'!H135+'00498'!H135+'00551'!H135+'00585'!H135+'00982'!H135+'00986'!H135+'00989'!H135+'01019'!H135+'01083'!H135+'01084'!H135+'01144'!H135+'01154'!H135+'01171'!H135</f>
        <v>0</v>
      </c>
      <c r="I141" s="120">
        <f t="shared" si="5"/>
        <v>5</v>
      </c>
      <c r="J141" s="121">
        <f t="shared" si="6"/>
        <v>-10250</v>
      </c>
    </row>
    <row r="142" spans="1:10" x14ac:dyDescent="0.25">
      <c r="A142" s="26" t="s">
        <v>259</v>
      </c>
      <c r="B142" s="26" t="s">
        <v>260</v>
      </c>
      <c r="C142" s="27">
        <f>'00111'!C136+'00192'!C136+'00200'!C136+'00226'!C136+'00282'!C136+'00328'!C136+'00368'!C136+'00446'!C136+'00498'!C136+'00551'!C136+'00585'!C136+'00982'!C136+'00986'!C136+'00989'!C136+'01019'!C136+'01083'!C136+'01084'!C136+'01144'!C136+'01154'!C136+'01171'!C136</f>
        <v>94</v>
      </c>
      <c r="D142" s="102">
        <v>5768.0851063829787</v>
      </c>
      <c r="E142" s="28">
        <f>'00111'!E136+'00192'!E136+'00200'!E136+'00226'!E136+'00282'!E136+'00328'!E136+'00368'!E136+'00446'!E136+'00498'!E136+'00551'!E136+'00585'!E136+'00982'!E136+'00986'!E136+'00989'!E136+'01019'!E136+'01083'!E136+'01084'!E136+'01144'!E136+'01154'!E136+'01171'!E136</f>
        <v>542200</v>
      </c>
      <c r="F142" s="64">
        <f>'00111'!F136+'00192'!F136+'00200'!F136+'00226'!F136+'00282'!F136+'00328'!F136+'00368'!F136+'00446'!F136+'00498'!F136+'00551'!F136+'00585'!F136+'00982'!F136+'00986'!F136+'00989'!F136+'01019'!F136+'01083'!F136+'01084'!F136+'01144'!F136+'01154'!F136+'01171'!F136</f>
        <v>60</v>
      </c>
      <c r="G142" s="64">
        <f>'00111'!G136+'00192'!G136+'00200'!G136+'00226'!G136+'00282'!G136+'00328'!G136+'00368'!G136+'00446'!G136+'00498'!G136+'00551'!G136+'00585'!G136+'00982'!G136+'00986'!G136+'00989'!G136+'01019'!G136+'01083'!G136+'01084'!G136+'01144'!G136+'01154'!G136+'01171'!G136</f>
        <v>386631</v>
      </c>
      <c r="H142" s="187">
        <f>'00111'!H136+'00192'!H136+'00200'!H136+'00226'!H136+'00282'!H136+'00328'!H136+'00368'!H136+'00446'!H136+'00498'!H136+'00551'!H136+'00585'!H136+'00982'!H136+'00986'!H136+'00989'!H136+'01019'!H136+'01083'!H136+'01084'!H136+'01144'!H136+'01154'!H136+'01171'!H136</f>
        <v>432499</v>
      </c>
      <c r="I142" s="120">
        <f t="shared" si="5"/>
        <v>34</v>
      </c>
      <c r="J142" s="121">
        <f t="shared" si="6"/>
        <v>-974699</v>
      </c>
    </row>
    <row r="143" spans="1:10" x14ac:dyDescent="0.25">
      <c r="A143" s="26" t="s">
        <v>261</v>
      </c>
      <c r="B143" s="26" t="s">
        <v>262</v>
      </c>
      <c r="C143" s="27">
        <f>'00111'!C137+'00192'!C137+'00200'!C137+'00226'!C137+'00282'!C137+'00328'!C137+'00368'!C137+'00446'!C137+'00498'!C137+'00551'!C137+'00585'!C137+'00982'!C137+'00986'!C137+'00989'!C137+'01019'!C137+'01083'!C137+'01084'!C137+'01144'!C137+'01154'!C137+'01171'!C137</f>
        <v>29</v>
      </c>
      <c r="D143" s="102">
        <v>16024.137931034482</v>
      </c>
      <c r="E143" s="28">
        <f>'00111'!E137+'00192'!E137+'00200'!E137+'00226'!E137+'00282'!E137+'00328'!E137+'00368'!E137+'00446'!E137+'00498'!E137+'00551'!E137+'00585'!E137+'00982'!E137+'00986'!E137+'00989'!E137+'01019'!E137+'01083'!E137+'01084'!E137+'01144'!E137+'01154'!E137+'01171'!E137</f>
        <v>464700</v>
      </c>
      <c r="F143" s="64">
        <f>'00111'!F137+'00192'!F137+'00200'!F137+'00226'!F137+'00282'!F137+'00328'!F137+'00368'!F137+'00446'!F137+'00498'!F137+'00551'!F137+'00585'!F137+'00982'!F137+'00986'!F137+'00989'!F137+'01019'!F137+'01083'!F137+'01084'!F137+'01144'!F137+'01154'!F137+'01171'!F137</f>
        <v>4</v>
      </c>
      <c r="G143" s="64">
        <f>'00111'!G137+'00192'!G137+'00200'!G137+'00226'!G137+'00282'!G137+'00328'!G137+'00368'!G137+'00446'!G137+'00498'!G137+'00551'!G137+'00585'!G137+'00982'!G137+'00986'!G137+'00989'!G137+'01019'!G137+'01083'!G137+'01084'!G137+'01144'!G137+'01154'!G137+'01171'!G137</f>
        <v>63146</v>
      </c>
      <c r="H143" s="187">
        <f>'00111'!H137+'00192'!H137+'00200'!H137+'00226'!H137+'00282'!H137+'00328'!H137+'00368'!H137+'00446'!H137+'00498'!H137+'00551'!H137+'00585'!H137+'00982'!H137+'00986'!H137+'00989'!H137+'01019'!H137+'01083'!H137+'01084'!H137+'01144'!H137+'01154'!H137+'01171'!H137</f>
        <v>88746</v>
      </c>
      <c r="I143" s="120">
        <f t="shared" si="5"/>
        <v>25</v>
      </c>
      <c r="J143" s="121">
        <f t="shared" si="6"/>
        <v>-553446</v>
      </c>
    </row>
    <row r="144" spans="1:10" ht="31.5" x14ac:dyDescent="0.25">
      <c r="A144" s="26" t="s">
        <v>263</v>
      </c>
      <c r="B144" s="26" t="s">
        <v>264</v>
      </c>
      <c r="C144" s="27">
        <f>'00111'!C138+'00192'!C138+'00200'!C138+'00226'!C138+'00282'!C138+'00328'!C138+'00368'!C138+'00446'!C138+'00498'!C138+'00551'!C138+'00585'!C138+'00982'!C138+'00986'!C138+'00989'!C138+'01019'!C138+'01083'!C138+'01084'!C138+'01144'!C138+'01154'!C138+'01171'!C138</f>
        <v>19</v>
      </c>
      <c r="D144" s="102">
        <v>2507.8947368421054</v>
      </c>
      <c r="E144" s="28">
        <f>'00111'!E138+'00192'!E138+'00200'!E138+'00226'!E138+'00282'!E138+'00328'!E138+'00368'!E138+'00446'!E138+'00498'!E138+'00551'!E138+'00585'!E138+'00982'!E138+'00986'!E138+'00989'!E138+'01019'!E138+'01083'!E138+'01084'!E138+'01144'!E138+'01154'!E138+'01171'!E138</f>
        <v>47650</v>
      </c>
      <c r="F144" s="64">
        <f>'00111'!F138+'00192'!F138+'00200'!F138+'00226'!F138+'00282'!F138+'00328'!F138+'00368'!F138+'00446'!F138+'00498'!F138+'00551'!F138+'00585'!F138+'00982'!F138+'00986'!F138+'00989'!F138+'01019'!F138+'01083'!F138+'01084'!F138+'01144'!F138+'01154'!F138+'01171'!F138</f>
        <v>9</v>
      </c>
      <c r="G144" s="64">
        <f>'00111'!G138+'00192'!G138+'00200'!G138+'00226'!G138+'00282'!G138+'00328'!G138+'00368'!G138+'00446'!G138+'00498'!G138+'00551'!G138+'00585'!G138+'00982'!G138+'00986'!G138+'00989'!G138+'01019'!G138+'01083'!G138+'01084'!G138+'01144'!G138+'01154'!G138+'01171'!G138</f>
        <v>4730</v>
      </c>
      <c r="H144" s="187">
        <f>'00111'!H138+'00192'!H138+'00200'!H138+'00226'!H138+'00282'!H138+'00328'!H138+'00368'!H138+'00446'!H138+'00498'!H138+'00551'!H138+'00585'!H138+'00982'!H138+'00986'!H138+'00989'!H138+'01019'!H138+'01083'!H138+'01084'!H138+'01144'!H138+'01154'!H138+'01171'!H138</f>
        <v>10505</v>
      </c>
      <c r="I144" s="120">
        <f t="shared" ref="I144:I195" si="12">C144-F144</f>
        <v>10</v>
      </c>
      <c r="J144" s="121">
        <f t="shared" ref="J144:J195" si="13">-E144-H144</f>
        <v>-58155</v>
      </c>
    </row>
    <row r="145" spans="1:10" x14ac:dyDescent="0.25">
      <c r="A145" s="26" t="s">
        <v>265</v>
      </c>
      <c r="B145" s="26" t="s">
        <v>266</v>
      </c>
      <c r="C145" s="27">
        <f>'00111'!C139+'00192'!C139+'00200'!C139+'00226'!C139+'00282'!C139+'00328'!C139+'00368'!C139+'00446'!C139+'00498'!C139+'00551'!C139+'00585'!C139+'00982'!C139+'00986'!C139+'00989'!C139+'01019'!C139+'01083'!C139+'01084'!C139+'01144'!C139+'01154'!C139+'01171'!C139</f>
        <v>97</v>
      </c>
      <c r="D145" s="102">
        <v>1957.73</v>
      </c>
      <c r="E145" s="28">
        <f>'00111'!E139+'00192'!E139+'00200'!E139+'00226'!E139+'00282'!E139+'00328'!E139+'00368'!E139+'00446'!E139+'00498'!E139+'00551'!E139+'00585'!E139+'00982'!E139+'00986'!E139+'00989'!E139+'01019'!E139+'01083'!E139+'01084'!E139+'01144'!E139+'01154'!E139+'01171'!E139</f>
        <v>189900</v>
      </c>
      <c r="F145" s="64">
        <f>'00111'!F139+'00192'!F139+'00200'!F139+'00226'!F139+'00282'!F139+'00328'!F139+'00368'!F139+'00446'!F139+'00498'!F139+'00551'!F139+'00585'!F139+'00982'!F139+'00986'!F139+'00989'!F139+'01019'!F139+'01083'!F139+'01084'!F139+'01144'!F139+'01154'!F139+'01171'!F139</f>
        <v>7</v>
      </c>
      <c r="G145" s="64">
        <f>'00111'!G139+'00192'!G139+'00200'!G139+'00226'!G139+'00282'!G139+'00328'!G139+'00368'!G139+'00446'!G139+'00498'!G139+'00551'!G139+'00585'!G139+'00982'!G139+'00986'!G139+'00989'!G139+'01019'!G139+'01083'!G139+'01084'!G139+'01144'!G139+'01154'!G139+'01171'!G139</f>
        <v>10837</v>
      </c>
      <c r="H145" s="187">
        <f>'00111'!H139+'00192'!H139+'00200'!H139+'00226'!H139+'00282'!H139+'00328'!H139+'00368'!H139+'00446'!H139+'00498'!H139+'00551'!H139+'00585'!H139+'00982'!H139+'00986'!H139+'00989'!H139+'01019'!H139+'01083'!H139+'01084'!H139+'01144'!H139+'01154'!H139+'01171'!H139</f>
        <v>14397</v>
      </c>
      <c r="I145" s="120">
        <f t="shared" si="12"/>
        <v>90</v>
      </c>
      <c r="J145" s="121">
        <f t="shared" si="13"/>
        <v>-204297</v>
      </c>
    </row>
    <row r="146" spans="1:10" x14ac:dyDescent="0.25">
      <c r="A146" s="26" t="s">
        <v>267</v>
      </c>
      <c r="B146" s="26" t="s">
        <v>268</v>
      </c>
      <c r="C146" s="27">
        <f>'00111'!C140+'00192'!C140+'00200'!C140+'00226'!C140+'00282'!C140+'00328'!C140+'00368'!C140+'00446'!C140+'00498'!C140+'00551'!C140+'00585'!C140+'00982'!C140+'00986'!C140+'00989'!C140+'01019'!C140+'01083'!C140+'01084'!C140+'01144'!C140+'01154'!C140+'01171'!C140</f>
        <v>24</v>
      </c>
      <c r="D146" s="102">
        <v>4316.666666666667</v>
      </c>
      <c r="E146" s="28">
        <f>'00111'!E140+'00192'!E140+'00200'!E140+'00226'!E140+'00282'!E140+'00328'!E140+'00368'!E140+'00446'!E140+'00498'!E140+'00551'!E140+'00585'!E140+'00982'!E140+'00986'!E140+'00989'!E140+'01019'!E140+'01083'!E140+'01084'!E140+'01144'!E140+'01154'!E140+'01171'!E140</f>
        <v>103600</v>
      </c>
      <c r="F146" s="64">
        <f>'00111'!F140+'00192'!F140+'00200'!F140+'00226'!F140+'00282'!F140+'00328'!F140+'00368'!F140+'00446'!F140+'00498'!F140+'00551'!F140+'00585'!F140+'00982'!F140+'00986'!F140+'00989'!F140+'01019'!F140+'01083'!F140+'01084'!F140+'01144'!F140+'01154'!F140+'01171'!F140</f>
        <v>3</v>
      </c>
      <c r="G146" s="64">
        <f>'00111'!G140+'00192'!G140+'00200'!G140+'00226'!G140+'00282'!G140+'00328'!G140+'00368'!G140+'00446'!G140+'00498'!G140+'00551'!G140+'00585'!G140+'00982'!G140+'00986'!G140+'00989'!G140+'01019'!G140+'01083'!G140+'01084'!G140+'01144'!G140+'01154'!G140+'01171'!G140</f>
        <v>46886</v>
      </c>
      <c r="H146" s="187">
        <f>'00111'!H140+'00192'!H140+'00200'!H140+'00226'!H140+'00282'!H140+'00328'!H140+'00368'!H140+'00446'!H140+'00498'!H140+'00551'!H140+'00585'!H140+'00982'!H140+'00986'!H140+'00989'!H140+'01019'!H140+'01083'!H140+'01084'!H140+'01144'!H140+'01154'!H140+'01171'!H140</f>
        <v>46886</v>
      </c>
      <c r="I146" s="120">
        <f t="shared" si="12"/>
        <v>21</v>
      </c>
      <c r="J146" s="121">
        <f t="shared" si="13"/>
        <v>-150486</v>
      </c>
    </row>
    <row r="147" spans="1:10" x14ac:dyDescent="0.25">
      <c r="A147" s="26" t="s">
        <v>269</v>
      </c>
      <c r="B147" s="26" t="s">
        <v>270</v>
      </c>
      <c r="C147" s="27">
        <f>'00111'!C141+'00192'!C141+'00200'!C141+'00226'!C141+'00282'!C141+'00328'!C141+'00368'!C141+'00446'!C141+'00498'!C141+'00551'!C141+'00585'!C141+'00982'!C141+'00986'!C141+'00989'!C141+'01019'!C141+'01083'!C141+'01084'!C141+'01144'!C141+'01154'!C141+'01171'!C141</f>
        <v>32</v>
      </c>
      <c r="D147" s="102">
        <v>1299.6875</v>
      </c>
      <c r="E147" s="28">
        <f>'00111'!E141+'00192'!E141+'00200'!E141+'00226'!E141+'00282'!E141+'00328'!E141+'00368'!E141+'00446'!E141+'00498'!E141+'00551'!E141+'00585'!E141+'00982'!E141+'00986'!E141+'00989'!E141+'01019'!E141+'01083'!E141+'01084'!E141+'01144'!E141+'01154'!E141+'01171'!E141</f>
        <v>41590</v>
      </c>
      <c r="F147" s="64">
        <f>'00111'!F141+'00192'!F141+'00200'!F141+'00226'!F141+'00282'!F141+'00328'!F141+'00368'!F141+'00446'!F141+'00498'!F141+'00551'!F141+'00585'!F141+'00982'!F141+'00986'!F141+'00989'!F141+'01019'!F141+'01083'!F141+'01084'!F141+'01144'!F141+'01154'!F141+'01171'!F141</f>
        <v>10</v>
      </c>
      <c r="G147" s="64">
        <f>'00111'!G141+'00192'!G141+'00200'!G141+'00226'!G141+'00282'!G141+'00328'!G141+'00368'!G141+'00446'!G141+'00498'!G141+'00551'!G141+'00585'!G141+'00982'!G141+'00986'!G141+'00989'!G141+'01019'!G141+'01083'!G141+'01084'!G141+'01144'!G141+'01154'!G141+'01171'!G141</f>
        <v>45356</v>
      </c>
      <c r="H147" s="187">
        <f>'00111'!H141+'00192'!H141+'00200'!H141+'00226'!H141+'00282'!H141+'00328'!H141+'00368'!H141+'00446'!H141+'00498'!H141+'00551'!H141+'00585'!H141+'00982'!H141+'00986'!H141+'00989'!H141+'01019'!H141+'01083'!H141+'01084'!H141+'01144'!H141+'01154'!H141+'01171'!H141</f>
        <v>50048</v>
      </c>
      <c r="I147" s="120">
        <f t="shared" si="12"/>
        <v>22</v>
      </c>
      <c r="J147" s="121">
        <f t="shared" si="13"/>
        <v>-91638</v>
      </c>
    </row>
    <row r="148" spans="1:10" x14ac:dyDescent="0.25">
      <c r="A148" s="26" t="s">
        <v>271</v>
      </c>
      <c r="B148" s="26" t="s">
        <v>272</v>
      </c>
      <c r="C148" s="27">
        <f>'00111'!C142+'00192'!C142+'00200'!C142+'00226'!C142+'00282'!C142+'00328'!C142+'00368'!C142+'00446'!C142+'00498'!C142+'00551'!C142+'00585'!C142+'00982'!C142+'00986'!C142+'00989'!C142+'01019'!C142+'01083'!C142+'01084'!C142+'01144'!C142+'01154'!C142+'01171'!C142</f>
        <v>17</v>
      </c>
      <c r="D148" s="102">
        <v>1072.9411764705883</v>
      </c>
      <c r="E148" s="28">
        <f>'00111'!E142+'00192'!E142+'00200'!E142+'00226'!E142+'00282'!E142+'00328'!E142+'00368'!E142+'00446'!E142+'00498'!E142+'00551'!E142+'00585'!E142+'00982'!E142+'00986'!E142+'00989'!E142+'01019'!E142+'01083'!E142+'01084'!E142+'01144'!E142+'01154'!E142+'01171'!E142</f>
        <v>18240</v>
      </c>
      <c r="F148" s="64">
        <f>'00111'!F142+'00192'!F142+'00200'!F142+'00226'!F142+'00282'!F142+'00328'!F142+'00368'!F142+'00446'!F142+'00498'!F142+'00551'!F142+'00585'!F142+'00982'!F142+'00986'!F142+'00989'!F142+'01019'!F142+'01083'!F142+'01084'!F142+'01144'!F142+'01154'!F142+'01171'!F142</f>
        <v>1</v>
      </c>
      <c r="G148" s="64">
        <f>'00111'!G142+'00192'!G142+'00200'!G142+'00226'!G142+'00282'!G142+'00328'!G142+'00368'!G142+'00446'!G142+'00498'!G142+'00551'!G142+'00585'!G142+'00982'!G142+'00986'!G142+'00989'!G142+'01019'!G142+'01083'!G142+'01084'!G142+'01144'!G142+'01154'!G142+'01171'!G142</f>
        <v>5577</v>
      </c>
      <c r="H148" s="187">
        <f>'00111'!H142+'00192'!H142+'00200'!H142+'00226'!H142+'00282'!H142+'00328'!H142+'00368'!H142+'00446'!H142+'00498'!H142+'00551'!H142+'00585'!H142+'00982'!H142+'00986'!H142+'00989'!H142+'01019'!H142+'01083'!H142+'01084'!H142+'01144'!H142+'01154'!H142+'01171'!H142</f>
        <v>5577</v>
      </c>
      <c r="I148" s="120">
        <f t="shared" si="12"/>
        <v>16</v>
      </c>
      <c r="J148" s="121">
        <f t="shared" si="13"/>
        <v>-23817</v>
      </c>
    </row>
    <row r="149" spans="1:10" x14ac:dyDescent="0.25">
      <c r="A149" s="26" t="s">
        <v>273</v>
      </c>
      <c r="B149" s="26" t="s">
        <v>274</v>
      </c>
      <c r="C149" s="27">
        <f>'00111'!C143+'00192'!C143+'00200'!C143+'00226'!C143+'00282'!C143+'00328'!C143+'00368'!C143+'00446'!C143+'00498'!C143+'00551'!C143+'00585'!C143+'00982'!C143+'00986'!C143+'00989'!C143+'01019'!C143+'01083'!C143+'01084'!C143+'01144'!C143+'01154'!C143+'01171'!C143</f>
        <v>6</v>
      </c>
      <c r="D149" s="102">
        <v>2516.6666666666665</v>
      </c>
      <c r="E149" s="28">
        <f>'00111'!E143+'00192'!E143+'00200'!E143+'00226'!E143+'00282'!E143+'00328'!E143+'00368'!E143+'00446'!E143+'00498'!E143+'00551'!E143+'00585'!E143+'00982'!E143+'00986'!E143+'00989'!E143+'01019'!E143+'01083'!E143+'01084'!E143+'01144'!E143+'01154'!E143+'01171'!E143</f>
        <v>15100</v>
      </c>
      <c r="F149" s="64">
        <f>'00111'!F143+'00192'!F143+'00200'!F143+'00226'!F143+'00282'!F143+'00328'!F143+'00368'!F143+'00446'!F143+'00498'!F143+'00551'!F143+'00585'!F143+'00982'!F143+'00986'!F143+'00989'!F143+'01019'!F143+'01083'!F143+'01084'!F143+'01144'!F143+'01154'!F143+'01171'!F143</f>
        <v>1</v>
      </c>
      <c r="G149" s="64">
        <f>'00111'!G143+'00192'!G143+'00200'!G143+'00226'!G143+'00282'!G143+'00328'!G143+'00368'!G143+'00446'!G143+'00498'!G143+'00551'!G143+'00585'!G143+'00982'!G143+'00986'!G143+'00989'!G143+'01019'!G143+'01083'!G143+'01084'!G143+'01144'!G143+'01154'!G143+'01171'!G143</f>
        <v>5350</v>
      </c>
      <c r="H149" s="187">
        <f>'00111'!H143+'00192'!H143+'00200'!H143+'00226'!H143+'00282'!H143+'00328'!H143+'00368'!H143+'00446'!H143+'00498'!H143+'00551'!H143+'00585'!H143+'00982'!H143+'00986'!H143+'00989'!H143+'01019'!H143+'01083'!H143+'01084'!H143+'01144'!H143+'01154'!H143+'01171'!H143</f>
        <v>5350</v>
      </c>
      <c r="I149" s="120">
        <f t="shared" si="12"/>
        <v>5</v>
      </c>
      <c r="J149" s="121">
        <f t="shared" si="13"/>
        <v>-20450</v>
      </c>
    </row>
    <row r="150" spans="1:10" x14ac:dyDescent="0.25">
      <c r="A150" s="26" t="s">
        <v>275</v>
      </c>
      <c r="B150" s="26" t="s">
        <v>276</v>
      </c>
      <c r="C150" s="27">
        <f>'00111'!C144+'00192'!C144+'00200'!C144+'00226'!C144+'00282'!C144+'00328'!C144+'00368'!C144+'00446'!C144+'00498'!C144+'00551'!C144+'00585'!C144+'00982'!C144+'00986'!C144+'00989'!C144+'01019'!C144+'01083'!C144+'01084'!C144+'01144'!C144+'01154'!C144+'01171'!C144</f>
        <v>18</v>
      </c>
      <c r="D150" s="102">
        <v>2538.8888888888887</v>
      </c>
      <c r="E150" s="28">
        <f>'00111'!E144+'00192'!E144+'00200'!E144+'00226'!E144+'00282'!E144+'00328'!E144+'00368'!E144+'00446'!E144+'00498'!E144+'00551'!E144+'00585'!E144+'00982'!E144+'00986'!E144+'00989'!E144+'01019'!E144+'01083'!E144+'01084'!E144+'01144'!E144+'01154'!E144+'01171'!E144</f>
        <v>45700</v>
      </c>
      <c r="F150" s="64">
        <f>'00111'!F144+'00192'!F144+'00200'!F144+'00226'!F144+'00282'!F144+'00328'!F144+'00368'!F144+'00446'!F144+'00498'!F144+'00551'!F144+'00585'!F144+'00982'!F144+'00986'!F144+'00989'!F144+'01019'!F144+'01083'!F144+'01084'!F144+'01144'!F144+'01154'!F144+'01171'!F144</f>
        <v>1</v>
      </c>
      <c r="G150" s="64">
        <f>'00111'!G144+'00192'!G144+'00200'!G144+'00226'!G144+'00282'!G144+'00328'!G144+'00368'!G144+'00446'!G144+'00498'!G144+'00551'!G144+'00585'!G144+'00982'!G144+'00986'!G144+'00989'!G144+'01019'!G144+'01083'!G144+'01084'!G144+'01144'!G144+'01154'!G144+'01171'!G144</f>
        <v>4321</v>
      </c>
      <c r="H150" s="187">
        <f>'00111'!H144+'00192'!H144+'00200'!H144+'00226'!H144+'00282'!H144+'00328'!H144+'00368'!H144+'00446'!H144+'00498'!H144+'00551'!H144+'00585'!H144+'00982'!H144+'00986'!H144+'00989'!H144+'01019'!H144+'01083'!H144+'01084'!H144+'01144'!H144+'01154'!H144+'01171'!H144</f>
        <v>4321</v>
      </c>
      <c r="I150" s="120">
        <f t="shared" si="12"/>
        <v>17</v>
      </c>
      <c r="J150" s="121">
        <f t="shared" si="13"/>
        <v>-50021</v>
      </c>
    </row>
    <row r="151" spans="1:10" x14ac:dyDescent="0.25">
      <c r="A151" s="26" t="s">
        <v>277</v>
      </c>
      <c r="B151" s="26" t="s">
        <v>278</v>
      </c>
      <c r="C151" s="27">
        <f>'00111'!C145+'00192'!C145+'00200'!C145+'00226'!C145+'00282'!C145+'00328'!C145+'00368'!C145+'00446'!C145+'00498'!C145+'00551'!C145+'00585'!C145+'00982'!C145+'00986'!C145+'00989'!C145+'01019'!C145+'01083'!C145+'01084'!C145+'01144'!C145+'01154'!C145+'01171'!C145</f>
        <v>66</v>
      </c>
      <c r="D151" s="102">
        <v>3696.212121212121</v>
      </c>
      <c r="E151" s="28">
        <f>'00111'!E145+'00192'!E145+'00200'!E145+'00226'!E145+'00282'!E145+'00328'!E145+'00368'!E145+'00446'!E145+'00498'!E145+'00551'!E145+'00585'!E145+'00982'!E145+'00986'!E145+'00989'!E145+'01019'!E145+'01083'!E145+'01084'!E145+'01144'!E145+'01154'!E145+'01171'!E145</f>
        <v>243950</v>
      </c>
      <c r="F151" s="64">
        <f>'00111'!F145+'00192'!F145+'00200'!F145+'00226'!F145+'00282'!F145+'00328'!F145+'00368'!F145+'00446'!F145+'00498'!F145+'00551'!F145+'00585'!F145+'00982'!F145+'00986'!F145+'00989'!F145+'01019'!F145+'01083'!F145+'01084'!F145+'01144'!F145+'01154'!F145+'01171'!F145</f>
        <v>5</v>
      </c>
      <c r="G151" s="64">
        <f>'00111'!G145+'00192'!G145+'00200'!G145+'00226'!G145+'00282'!G145+'00328'!G145+'00368'!G145+'00446'!G145+'00498'!G145+'00551'!G145+'00585'!G145+'00982'!G145+'00986'!G145+'00989'!G145+'01019'!G145+'01083'!G145+'01084'!G145+'01144'!G145+'01154'!G145+'01171'!G145</f>
        <v>24800</v>
      </c>
      <c r="H151" s="187">
        <f>'00111'!H145+'00192'!H145+'00200'!H145+'00226'!H145+'00282'!H145+'00328'!H145+'00368'!H145+'00446'!H145+'00498'!H145+'00551'!H145+'00585'!H145+'00982'!H145+'00986'!H145+'00989'!H145+'01019'!H145+'01083'!H145+'01084'!H145+'01144'!H145+'01154'!H145+'01171'!H145</f>
        <v>24800</v>
      </c>
      <c r="I151" s="120">
        <f t="shared" si="12"/>
        <v>61</v>
      </c>
      <c r="J151" s="121">
        <f t="shared" si="13"/>
        <v>-268750</v>
      </c>
    </row>
    <row r="152" spans="1:10" x14ac:dyDescent="0.25">
      <c r="A152" s="26" t="s">
        <v>279</v>
      </c>
      <c r="B152" s="26" t="s">
        <v>280</v>
      </c>
      <c r="C152" s="27">
        <f>'00111'!C146+'00192'!C146+'00200'!C146+'00226'!C146+'00282'!C146+'00328'!C146+'00368'!C146+'00446'!C146+'00498'!C146+'00551'!C146+'00585'!C146+'00982'!C146+'00986'!C146+'00989'!C146+'01019'!C146+'01083'!C146+'01084'!C146+'01144'!C146+'01154'!C146+'01171'!C146</f>
        <v>171</v>
      </c>
      <c r="D152" s="102">
        <v>550.58479532163744</v>
      </c>
      <c r="E152" s="28">
        <f>'00111'!E146+'00192'!E146+'00200'!E146+'00226'!E146+'00282'!E146+'00328'!E146+'00368'!E146+'00446'!E146+'00498'!E146+'00551'!E146+'00585'!E146+'00982'!E146+'00986'!E146+'00989'!E146+'01019'!E146+'01083'!E146+'01084'!E146+'01144'!E146+'01154'!E146+'01171'!E146</f>
        <v>94150</v>
      </c>
      <c r="F152" s="64">
        <f>'00111'!F146+'00192'!F146+'00200'!F146+'00226'!F146+'00282'!F146+'00328'!F146+'00368'!F146+'00446'!F146+'00498'!F146+'00551'!F146+'00585'!F146+'00982'!F146+'00986'!F146+'00989'!F146+'01019'!F146+'01083'!F146+'01084'!F146+'01144'!F146+'01154'!F146+'01171'!F146</f>
        <v>65</v>
      </c>
      <c r="G152" s="64">
        <f>'00111'!G146+'00192'!G146+'00200'!G146+'00226'!G146+'00282'!G146+'00328'!G146+'00368'!G146+'00446'!G146+'00498'!G146+'00551'!G146+'00585'!G146+'00982'!G146+'00986'!G146+'00989'!G146+'01019'!G146+'01083'!G146+'01084'!G146+'01144'!G146+'01154'!G146+'01171'!G146</f>
        <v>1579.5</v>
      </c>
      <c r="H152" s="187">
        <f>'00111'!H146+'00192'!H146+'00200'!H146+'00226'!H146+'00282'!H146+'00328'!H146+'00368'!H146+'00446'!H146+'00498'!H146+'00551'!H146+'00585'!H146+'00982'!H146+'00986'!H146+'00989'!H146+'01019'!H146+'01083'!H146+'01084'!H146+'01144'!H146+'01154'!H146+'01171'!H146</f>
        <v>32037.5</v>
      </c>
      <c r="I152" s="120">
        <f t="shared" si="12"/>
        <v>106</v>
      </c>
      <c r="J152" s="121">
        <f t="shared" si="13"/>
        <v>-126187.5</v>
      </c>
    </row>
    <row r="153" spans="1:10" x14ac:dyDescent="0.25">
      <c r="A153" s="26" t="s">
        <v>281</v>
      </c>
      <c r="B153" s="26" t="s">
        <v>282</v>
      </c>
      <c r="C153" s="27">
        <f>'00111'!C147+'00192'!C147+'00200'!C147+'00226'!C147+'00282'!C147+'00328'!C147+'00368'!C147+'00446'!C147+'00498'!C147+'00551'!C147+'00585'!C147+'00982'!C147+'00986'!C147+'00989'!C147+'01019'!C147+'01083'!C147+'01084'!C147+'01144'!C147+'01154'!C147+'01171'!C147</f>
        <v>189</v>
      </c>
      <c r="D153" s="102">
        <v>1179.0740740740741</v>
      </c>
      <c r="E153" s="28">
        <f>'00111'!E147+'00192'!E147+'00200'!E147+'00226'!E147+'00282'!E147+'00328'!E147+'00368'!E147+'00446'!E147+'00498'!E147+'00551'!E147+'00585'!E147+'00982'!E147+'00986'!E147+'00989'!E147+'01019'!E147+'01083'!E147+'01084'!E147+'01144'!E147+'01154'!E147+'01171'!E147</f>
        <v>222845</v>
      </c>
      <c r="F153" s="64">
        <f>'00111'!F147+'00192'!F147+'00200'!F147+'00226'!F147+'00282'!F147+'00328'!F147+'00368'!F147+'00446'!F147+'00498'!F147+'00551'!F147+'00585'!F147+'00982'!F147+'00986'!F147+'00989'!F147+'01019'!F147+'01083'!F147+'01084'!F147+'01144'!F147+'01154'!F147+'01171'!F147</f>
        <v>66</v>
      </c>
      <c r="G153" s="64">
        <f>'00111'!G147+'00192'!G147+'00200'!G147+'00226'!G147+'00282'!G147+'00328'!G147+'00368'!G147+'00446'!G147+'00498'!G147+'00551'!G147+'00585'!G147+'00982'!G147+'00986'!G147+'00989'!G147+'01019'!G147+'01083'!G147+'01084'!G147+'01144'!G147+'01154'!G147+'01171'!G147</f>
        <v>69659.709999999992</v>
      </c>
      <c r="H153" s="187">
        <f>'00111'!H147+'00192'!H147+'00200'!H147+'00226'!H147+'00282'!H147+'00328'!H147+'00368'!H147+'00446'!H147+'00498'!H147+'00551'!H147+'00585'!H147+'00982'!H147+'00986'!H147+'00989'!H147+'01019'!H147+'01083'!H147+'01084'!H147+'01144'!H147+'01154'!H147+'01171'!H147</f>
        <v>88295.1</v>
      </c>
      <c r="I153" s="120">
        <f t="shared" si="12"/>
        <v>123</v>
      </c>
      <c r="J153" s="121">
        <f t="shared" si="13"/>
        <v>-311140.09999999998</v>
      </c>
    </row>
    <row r="154" spans="1:10" x14ac:dyDescent="0.25">
      <c r="A154" s="26" t="s">
        <v>283</v>
      </c>
      <c r="B154" s="26" t="s">
        <v>284</v>
      </c>
      <c r="C154" s="27">
        <f>'00111'!C148+'00192'!C148+'00200'!C148+'00226'!C148+'00282'!C148+'00328'!C148+'00368'!C148+'00446'!C148+'00498'!C148+'00551'!C148+'00585'!C148+'00982'!C148+'00986'!C148+'00989'!C148+'01019'!C148+'01083'!C148+'01084'!C148+'01144'!C148+'01154'!C148+'01171'!C148</f>
        <v>80</v>
      </c>
      <c r="D154" s="102">
        <v>40000</v>
      </c>
      <c r="E154" s="28">
        <f>'00111'!E148+'00192'!E148+'00200'!E148+'00226'!E148+'00282'!E148+'00328'!E148+'00368'!E148+'00446'!E148+'00498'!E148+'00551'!E148+'00585'!E148+'00982'!E148+'00986'!E148+'00989'!E148+'01019'!E148+'01083'!E148+'01084'!E148+'01144'!E148+'01154'!E148+'01171'!E148</f>
        <v>3200000</v>
      </c>
      <c r="F154" s="64">
        <f>'00111'!F148+'00192'!F148+'00200'!F148+'00226'!F148+'00282'!F148+'00328'!F148+'00368'!F148+'00446'!F148+'00498'!F148+'00551'!F148+'00585'!F148+'00982'!F148+'00986'!F148+'00989'!F148+'01019'!F148+'01083'!F148+'01084'!F148+'01144'!F148+'01154'!F148+'01171'!F148</f>
        <v>18</v>
      </c>
      <c r="G154" s="64">
        <f>'00111'!G148+'00192'!G148+'00200'!G148+'00226'!G148+'00282'!G148+'00328'!G148+'00368'!G148+'00446'!G148+'00498'!G148+'00551'!G148+'00585'!G148+'00982'!G148+'00986'!G148+'00989'!G148+'01019'!G148+'01083'!G148+'01084'!G148+'01144'!G148+'01154'!G148+'01171'!G148</f>
        <v>696980.5</v>
      </c>
      <c r="H154" s="187">
        <f>'00111'!H148+'00192'!H148+'00200'!H148+'00226'!H148+'00282'!H148+'00328'!H148+'00368'!H148+'00446'!H148+'00498'!H148+'00551'!H148+'00585'!H148+'00982'!H148+'00986'!H148+'00989'!H148+'01019'!H148+'01083'!H148+'01084'!H148+'01144'!H148+'01154'!H148+'01171'!H148</f>
        <v>696980.5</v>
      </c>
      <c r="I154" s="120">
        <f t="shared" si="12"/>
        <v>62</v>
      </c>
      <c r="J154" s="121">
        <f t="shared" si="13"/>
        <v>-3896980.5</v>
      </c>
    </row>
    <row r="155" spans="1:10" x14ac:dyDescent="0.25">
      <c r="A155" s="26" t="s">
        <v>285</v>
      </c>
      <c r="B155" s="26" t="s">
        <v>286</v>
      </c>
      <c r="C155" s="27">
        <f>'00111'!C149+'00192'!C149+'00200'!C149+'00226'!C149+'00282'!C149+'00328'!C149+'00368'!C149+'00446'!C149+'00498'!C149+'00551'!C149+'00585'!C149+'00982'!C149+'00986'!C149+'00989'!C149+'01019'!C149+'01083'!C149+'01084'!C149+'01144'!C149+'01154'!C149+'01171'!C149</f>
        <v>12</v>
      </c>
      <c r="D155" s="102">
        <v>8933.3333333333339</v>
      </c>
      <c r="E155" s="28">
        <f>'00111'!E149+'00192'!E149+'00200'!E149+'00226'!E149+'00282'!E149+'00328'!E149+'00368'!E149+'00446'!E149+'00498'!E149+'00551'!E149+'00585'!E149+'00982'!E149+'00986'!E149+'00989'!E149+'01019'!E149+'01083'!E149+'01084'!E149+'01144'!E149+'01154'!E149+'01171'!E149</f>
        <v>107200</v>
      </c>
      <c r="F155" s="64">
        <f>'00111'!F149+'00192'!F149+'00200'!F149+'00226'!F149+'00282'!F149+'00328'!F149+'00368'!F149+'00446'!F149+'00498'!F149+'00551'!F149+'00585'!F149+'00982'!F149+'00986'!F149+'00989'!F149+'01019'!F149+'01083'!F149+'01084'!F149+'01144'!F149+'01154'!F149+'01171'!F149</f>
        <v>1</v>
      </c>
      <c r="G155" s="64">
        <f>'00111'!G149+'00192'!G149+'00200'!G149+'00226'!G149+'00282'!G149+'00328'!G149+'00368'!G149+'00446'!G149+'00498'!G149+'00551'!G149+'00585'!G149+'00982'!G149+'00986'!G149+'00989'!G149+'01019'!G149+'01083'!G149+'01084'!G149+'01144'!G149+'01154'!G149+'01171'!G149</f>
        <v>11020</v>
      </c>
      <c r="H155" s="187">
        <f>'00111'!H149+'00192'!H149+'00200'!H149+'00226'!H149+'00282'!H149+'00328'!H149+'00368'!H149+'00446'!H149+'00498'!H149+'00551'!H149+'00585'!H149+'00982'!H149+'00986'!H149+'00989'!H149+'01019'!H149+'01083'!H149+'01084'!H149+'01144'!H149+'01154'!H149+'01171'!H149</f>
        <v>11020</v>
      </c>
      <c r="I155" s="120">
        <f t="shared" si="12"/>
        <v>11</v>
      </c>
      <c r="J155" s="121">
        <f t="shared" si="13"/>
        <v>-118220</v>
      </c>
    </row>
    <row r="156" spans="1:10" ht="47.25" x14ac:dyDescent="0.25">
      <c r="A156" s="26" t="s">
        <v>287</v>
      </c>
      <c r="B156" s="26" t="s">
        <v>288</v>
      </c>
      <c r="C156" s="27">
        <f>'00111'!C150+'00192'!C150+'00200'!C150+'00226'!C150+'00282'!C150+'00328'!C150+'00368'!C150+'00446'!C150+'00498'!C150+'00551'!C150+'00585'!C150+'00982'!C150+'00986'!C150+'00989'!C150+'01019'!C150+'01083'!C150+'01084'!C150+'01144'!C150+'01154'!C150+'01171'!C150</f>
        <v>53</v>
      </c>
      <c r="D156" s="102">
        <v>21636.792452830188</v>
      </c>
      <c r="E156" s="28">
        <f>'00111'!E150+'00192'!E150+'00200'!E150+'00226'!E150+'00282'!E150+'00328'!E150+'00368'!E150+'00446'!E150+'00498'!E150+'00551'!E150+'00585'!E150+'00982'!E150+'00986'!E150+'00989'!E150+'01019'!E150+'01083'!E150+'01084'!E150+'01144'!E150+'01154'!E150+'01171'!E150</f>
        <v>1146750</v>
      </c>
      <c r="F156" s="64">
        <f>'00111'!F150+'00192'!F150+'00200'!F150+'00226'!F150+'00282'!F150+'00328'!F150+'00368'!F150+'00446'!F150+'00498'!F150+'00551'!F150+'00585'!F150+'00982'!F150+'00986'!F150+'00989'!F150+'01019'!F150+'01083'!F150+'01084'!F150+'01144'!F150+'01154'!F150+'01171'!F150</f>
        <v>0</v>
      </c>
      <c r="G156" s="64">
        <f>'00111'!G150+'00192'!G150+'00200'!G150+'00226'!G150+'00282'!G150+'00328'!G150+'00368'!G150+'00446'!G150+'00498'!G150+'00551'!G150+'00585'!G150+'00982'!G150+'00986'!G150+'00989'!G150+'01019'!G150+'01083'!G150+'01084'!G150+'01144'!G150+'01154'!G150+'01171'!G150</f>
        <v>0</v>
      </c>
      <c r="H156" s="187">
        <f>'00111'!H150+'00192'!H150+'00200'!H150+'00226'!H150+'00282'!H150+'00328'!H150+'00368'!H150+'00446'!H150+'00498'!H150+'00551'!H150+'00585'!H150+'00982'!H150+'00986'!H150+'00989'!H150+'01019'!H150+'01083'!H150+'01084'!H150+'01144'!H150+'01154'!H150+'01171'!H150</f>
        <v>0</v>
      </c>
      <c r="I156" s="120">
        <f t="shared" si="12"/>
        <v>53</v>
      </c>
      <c r="J156" s="121">
        <f t="shared" si="13"/>
        <v>-1146750</v>
      </c>
    </row>
    <row r="157" spans="1:10" x14ac:dyDescent="0.25">
      <c r="A157" s="26" t="s">
        <v>289</v>
      </c>
      <c r="B157" s="26" t="s">
        <v>81</v>
      </c>
      <c r="C157" s="27">
        <f>'00111'!C151+'00192'!C151+'00200'!C151+'00226'!C151+'00282'!C151+'00328'!C151+'00368'!C151+'00446'!C151+'00498'!C151+'00551'!C151+'00585'!C151+'00982'!C151+'00986'!C151+'00989'!C151+'01019'!C151+'01083'!C151+'01084'!C151+'01144'!C151+'01154'!C151+'01171'!C151</f>
        <v>0</v>
      </c>
      <c r="D157" s="102"/>
      <c r="E157" s="28">
        <f>'00111'!E151+'00192'!E151+'00200'!E151+'00226'!E151+'00282'!E151+'00328'!E151+'00368'!E151+'00446'!E151+'00498'!E151+'00551'!E151+'00585'!E151+'00982'!E151+'00986'!E151+'00989'!E151+'01019'!E151+'01083'!E151+'01084'!E151+'01144'!E151+'01154'!E151+'01171'!E151</f>
        <v>0</v>
      </c>
      <c r="F157" s="64">
        <f>'00111'!F151+'00192'!F151+'00200'!F151+'00226'!F151+'00282'!F151+'00328'!F151+'00368'!F151+'00446'!F151+'00498'!F151+'00551'!F151+'00585'!F151+'00982'!F151+'00986'!F151+'00989'!F151+'01019'!F151+'01083'!F151+'01084'!F151+'01144'!F151+'01154'!F151+'01171'!F151</f>
        <v>2</v>
      </c>
      <c r="G157" s="64">
        <f>'00111'!G151+'00192'!G151+'00200'!G151+'00226'!G151+'00282'!G151+'00328'!G151+'00368'!G151+'00446'!G151+'00498'!G151+'00551'!G151+'00585'!G151+'00982'!G151+'00986'!G151+'00989'!G151+'01019'!G151+'01083'!G151+'01084'!G151+'01144'!G151+'01154'!G151+'01171'!G151</f>
        <v>2170</v>
      </c>
      <c r="H157" s="187">
        <f>'00111'!H151+'00192'!H151+'00200'!H151+'00226'!H151+'00282'!H151+'00328'!H151+'00368'!H151+'00446'!H151+'00498'!H151+'00551'!H151+'00585'!H151+'00982'!H151+'00986'!H151+'00989'!H151+'01019'!H151+'01083'!H151+'01084'!H151+'01144'!H151+'01154'!H151+'01171'!H151</f>
        <v>4340</v>
      </c>
      <c r="I157" s="120">
        <f t="shared" si="12"/>
        <v>-2</v>
      </c>
      <c r="J157" s="121">
        <f t="shared" si="13"/>
        <v>-4340</v>
      </c>
    </row>
    <row r="158" spans="1:10" ht="47.25" x14ac:dyDescent="0.25">
      <c r="A158" s="26" t="s">
        <v>290</v>
      </c>
      <c r="B158" s="40" t="s">
        <v>291</v>
      </c>
      <c r="C158" s="63">
        <f>'00111'!C152+'00192'!C152+'00200'!C152+'00226'!C152+'00282'!C152+'00328'!C152+'00368'!C152+'00446'!C152+'00498'!C152+'00551'!C152+'00585'!C152+'00982'!C152+'00986'!C152+'00989'!C152+'01019'!C152+'01083'!C152+'01084'!C152+'01144'!C152+'01154'!C152+'01171'!C152</f>
        <v>5180</v>
      </c>
      <c r="D158" s="101">
        <f>'00111'!D152+'00192'!D152+'00200'!D152+'00226'!D152+'00282'!D152+'00328'!D152+'00368'!D152+'00446'!D152+'00498'!D152+'00551'!D152+'00585'!D152+'00982'!D152+'00986'!D152+'00989'!D152+'01019'!D152+'01083'!D152+'01084'!D152+'01144'!D152+'01154'!D152+'01171'!D152</f>
        <v>0</v>
      </c>
      <c r="E158" s="32">
        <f>'00111'!E152+'00192'!E152+'00200'!E152+'00226'!E152+'00282'!E152+'00328'!E152+'00368'!E152+'00446'!E152+'00498'!E152+'00551'!E152+'00585'!E152+'00982'!E152+'00986'!E152+'00989'!E152+'01019'!E152+'01083'!E152+'01084'!E152+'01144'!E152+'01154'!E152+'01171'!E152</f>
        <v>77239716.620000005</v>
      </c>
      <c r="F158" s="66">
        <f>SUM(F159:F181)</f>
        <v>754</v>
      </c>
      <c r="G158" s="66">
        <f t="shared" ref="G158" si="14">SUM(G159:G181)</f>
        <v>1509756.22</v>
      </c>
      <c r="H158" s="301">
        <f>SUM(H159:H181)</f>
        <v>3097401.7399999998</v>
      </c>
      <c r="I158" s="120">
        <f t="shared" si="12"/>
        <v>4426</v>
      </c>
      <c r="J158" s="121">
        <f t="shared" si="13"/>
        <v>-80337118.359999999</v>
      </c>
    </row>
    <row r="159" spans="1:10" x14ac:dyDescent="0.25">
      <c r="A159" s="26" t="s">
        <v>292</v>
      </c>
      <c r="B159" s="26" t="s">
        <v>293</v>
      </c>
      <c r="C159" s="27">
        <f>'00111'!C153+'00192'!C153+'00200'!C153+'00226'!C153+'00282'!C153+'00328'!C153+'00368'!C153+'00446'!C153+'00498'!C153+'00551'!C153+'00585'!C153+'00982'!C153+'00986'!C153+'00989'!C153+'01019'!C153+'01083'!C153+'01084'!C153+'01144'!C153+'01154'!C153+'01171'!C153</f>
        <v>0</v>
      </c>
      <c r="D159" s="102"/>
      <c r="E159" s="27">
        <f>'00111'!E153+'00192'!E153+'00200'!E153+'00226'!E153+'00282'!E153+'00328'!E153+'00368'!E153+'00446'!E153+'00498'!E153+'00551'!E153+'00585'!E153+'00982'!E153+'00986'!E153+'00989'!E153+'01019'!E153+'01083'!E153+'01084'!E153+'01144'!E153+'01154'!E153+'01171'!E153</f>
        <v>0</v>
      </c>
      <c r="F159" s="64">
        <f>'00111'!F153+'00192'!F153+'00200'!F153+'00226'!F153+'00282'!F153+'00328'!F153+'00368'!F153+'00446'!F153+'00498'!F153+'00551'!F153+'00585'!F153+'00982'!F153+'00986'!F153+'00989'!F153+'01019'!F153+'01083'!F153+'01084'!F153+'01144'!F153+'01154'!F153+'01171'!F153</f>
        <v>0</v>
      </c>
      <c r="G159" s="64">
        <f>'00111'!G153+'00192'!G153+'00200'!G153+'00226'!G153+'00282'!G153+'00328'!G153+'00368'!G153+'00446'!G153+'00498'!G153+'00551'!G153+'00585'!G153+'00982'!G153+'00986'!G153+'00989'!G153+'01019'!G153+'01083'!G153+'01084'!G153+'01144'!G153+'01154'!G153+'01171'!G153</f>
        <v>0</v>
      </c>
      <c r="H159" s="187">
        <f>'00111'!H153+'00192'!H153+'00200'!H153+'00226'!H153+'00282'!H153+'00328'!H153+'00368'!H153+'00446'!H153+'00498'!H153+'00551'!H153+'00585'!H153+'00982'!H153+'00986'!H153+'00989'!H153+'01019'!H153+'01083'!H153+'01084'!H153+'01144'!H153+'01154'!H153+'01171'!H153</f>
        <v>0</v>
      </c>
      <c r="I159" s="120">
        <f t="shared" si="12"/>
        <v>0</v>
      </c>
      <c r="J159" s="121">
        <f t="shared" si="13"/>
        <v>0</v>
      </c>
    </row>
    <row r="160" spans="1:10" x14ac:dyDescent="0.25">
      <c r="A160" s="45" t="s">
        <v>294</v>
      </c>
      <c r="B160" s="45" t="s">
        <v>295</v>
      </c>
      <c r="C160" s="67">
        <f>'00111'!C154+'00192'!C154+'00200'!C154+'00226'!C154+'00282'!C154+'00328'!C154+'00368'!C154+'00446'!C154+'00498'!C154+'00551'!C154+'00585'!C154+'00982'!C154+'00986'!C154+'00989'!C154+'01019'!C154+'01083'!C154+'01084'!C154+'01144'!C154+'01154'!C154+'01171'!C154</f>
        <v>35</v>
      </c>
      <c r="D160" s="103">
        <v>3165.7142857142858</v>
      </c>
      <c r="E160" s="28">
        <f>'00111'!E154+'00192'!E154+'00200'!E154+'00226'!E154+'00282'!E154+'00328'!E154+'00368'!E154+'00446'!E154+'00498'!E154+'00551'!E154+'00585'!E154+'00982'!E154+'00986'!E154+'00989'!E154+'01019'!E154+'01083'!E154+'01084'!E154+'01144'!E154+'01154'!E154+'01171'!E154</f>
        <v>110800</v>
      </c>
      <c r="F160" s="64">
        <f>'00111'!F154+'00192'!F154+'00200'!F154+'00226'!F154+'00282'!F154+'00328'!F154+'00368'!F154+'00446'!F154+'00498'!F154+'00551'!F154+'00585'!F154+'00982'!F154+'00986'!F154+'00989'!F154+'01019'!F154+'01083'!F154+'01084'!F154+'01144'!F154+'01154'!F154+'01171'!F154</f>
        <v>2</v>
      </c>
      <c r="G160" s="64">
        <f>'00111'!G154+'00192'!G154+'00200'!G154+'00226'!G154+'00282'!G154+'00328'!G154+'00368'!G154+'00446'!G154+'00498'!G154+'00551'!G154+'00585'!G154+'00982'!G154+'00986'!G154+'00989'!G154+'01019'!G154+'01083'!G154+'01084'!G154+'01144'!G154+'01154'!G154+'01171'!G154</f>
        <v>3521</v>
      </c>
      <c r="H160" s="187">
        <f>'00111'!H154+'00192'!H154+'00200'!H154+'00226'!H154+'00282'!H154+'00328'!H154+'00368'!H154+'00446'!H154+'00498'!H154+'00551'!H154+'00585'!H154+'00982'!H154+'00986'!H154+'00989'!H154+'01019'!H154+'01083'!H154+'01084'!H154+'01144'!H154+'01154'!H154+'01171'!H154</f>
        <v>7042</v>
      </c>
      <c r="I160" s="120">
        <f t="shared" si="12"/>
        <v>33</v>
      </c>
      <c r="J160" s="121">
        <f t="shared" si="13"/>
        <v>-117842</v>
      </c>
    </row>
    <row r="161" spans="1:10" x14ac:dyDescent="0.25">
      <c r="A161" s="45" t="s">
        <v>296</v>
      </c>
      <c r="B161" s="45" t="s">
        <v>297</v>
      </c>
      <c r="C161" s="67">
        <f>'00111'!C155+'00192'!C155+'00200'!C155+'00226'!C155+'00282'!C155+'00328'!C155+'00368'!C155+'00446'!C155+'00498'!C155+'00551'!C155+'00585'!C155+'00982'!C155+'00986'!C155+'00989'!C155+'01019'!C155+'01083'!C155+'01084'!C155+'01144'!C155+'01154'!C155+'01171'!C155</f>
        <v>1000</v>
      </c>
      <c r="D161" s="103">
        <v>3200</v>
      </c>
      <c r="E161" s="28">
        <f>'00111'!E155+'00192'!E155+'00200'!E155+'00226'!E155+'00282'!E155+'00328'!E155+'00368'!E155+'00446'!E155+'00498'!E155+'00551'!E155+'00585'!E155+'00982'!E155+'00986'!E155+'00989'!E155+'01019'!E155+'01083'!E155+'01084'!E155+'01144'!E155+'01154'!E155+'01171'!E155</f>
        <v>3200000</v>
      </c>
      <c r="F161" s="64">
        <f>'00111'!F155+'00192'!F155+'00200'!F155+'00226'!F155+'00282'!F155+'00328'!F155+'00368'!F155+'00446'!F155+'00498'!F155+'00551'!F155+'00585'!F155+'00982'!F155+'00986'!F155+'00989'!F155+'01019'!F155+'01083'!F155+'01084'!F155+'01144'!F155+'01154'!F155+'01171'!F155</f>
        <v>82</v>
      </c>
      <c r="G161" s="64">
        <f>'00111'!G155+'00192'!G155+'00200'!G155+'00226'!G155+'00282'!G155+'00328'!G155+'00368'!G155+'00446'!G155+'00498'!G155+'00551'!G155+'00585'!G155+'00982'!G155+'00986'!G155+'00989'!G155+'01019'!G155+'01083'!G155+'01084'!G155+'01144'!G155+'01154'!G155+'01171'!G155</f>
        <v>81285</v>
      </c>
      <c r="H161" s="187">
        <f>'00111'!H155+'00192'!H155+'00200'!H155+'00226'!H155+'00282'!H155+'00328'!H155+'00368'!H155+'00446'!H155+'00498'!H155+'00551'!H155+'00585'!H155+'00982'!H155+'00986'!H155+'00989'!H155+'01019'!H155+'01083'!H155+'01084'!H155+'01144'!H155+'01154'!H155+'01171'!H155</f>
        <v>266529</v>
      </c>
      <c r="I161" s="120">
        <f t="shared" si="12"/>
        <v>918</v>
      </c>
      <c r="J161" s="121">
        <f t="shared" si="13"/>
        <v>-3466529</v>
      </c>
    </row>
    <row r="162" spans="1:10" ht="31.5" x14ac:dyDescent="0.25">
      <c r="A162" s="45" t="s">
        <v>298</v>
      </c>
      <c r="B162" s="45" t="s">
        <v>299</v>
      </c>
      <c r="C162" s="67">
        <f>'00111'!C156+'00192'!C156+'00200'!C156+'00226'!C156+'00282'!C156+'00328'!C156+'00368'!C156+'00446'!C156+'00498'!C156+'00551'!C156+'00585'!C156+'00982'!C156+'00986'!C156+'00989'!C156+'01019'!C156+'01083'!C156+'01084'!C156+'01144'!C156+'01154'!C156+'01171'!C156</f>
        <v>1125</v>
      </c>
      <c r="D162" s="103">
        <v>2933.3333333333335</v>
      </c>
      <c r="E162" s="28">
        <f>'00111'!E156+'00192'!E156+'00200'!E156+'00226'!E156+'00282'!E156+'00328'!E156+'00368'!E156+'00446'!E156+'00498'!E156+'00551'!E156+'00585'!E156+'00982'!E156+'00986'!E156+'00989'!E156+'01019'!E156+'01083'!E156+'01084'!E156+'01144'!E156+'01154'!E156+'01171'!E156</f>
        <v>3300000</v>
      </c>
      <c r="F162" s="64">
        <f>'00111'!F156+'00192'!F156+'00200'!F156+'00226'!F156+'00282'!F156+'00328'!F156+'00368'!F156+'00446'!F156+'00498'!F156+'00551'!F156+'00585'!F156+'00982'!F156+'00986'!F156+'00989'!F156+'01019'!F156+'01083'!F156+'01084'!F156+'01144'!F156+'01154'!F156+'01171'!F156</f>
        <v>521</v>
      </c>
      <c r="G162" s="64">
        <f>'00111'!G156+'00192'!G156+'00200'!G156+'00226'!G156+'00282'!G156+'00328'!G156+'00368'!G156+'00446'!G156+'00498'!G156+'00551'!G156+'00585'!G156+'00982'!G156+'00986'!G156+'00989'!G156+'01019'!G156+'01083'!G156+'01084'!G156+'01144'!G156+'01154'!G156+'01171'!G156</f>
        <v>334321.91999999998</v>
      </c>
      <c r="H162" s="187">
        <f>'00111'!H156+'00192'!H156+'00200'!H156+'00226'!H156+'00282'!H156+'00328'!H156+'00368'!H156+'00446'!H156+'00498'!H156+'00551'!H156+'00585'!H156+'00982'!H156+'00986'!H156+'00989'!H156+'01019'!H156+'01083'!H156+'01084'!H156+'01144'!H156+'01154'!H156+'01171'!H156</f>
        <v>1070222.44</v>
      </c>
      <c r="I162" s="120">
        <f t="shared" si="12"/>
        <v>604</v>
      </c>
      <c r="J162" s="121">
        <f t="shared" si="13"/>
        <v>-4370222.4399999995</v>
      </c>
    </row>
    <row r="163" spans="1:10" x14ac:dyDescent="0.25">
      <c r="A163" s="45" t="s">
        <v>300</v>
      </c>
      <c r="B163" s="45" t="s">
        <v>301</v>
      </c>
      <c r="C163" s="67">
        <f>'00111'!C157+'00192'!C157+'00200'!C157+'00226'!C157+'00282'!C157+'00328'!C157+'00368'!C157+'00446'!C157+'00498'!C157+'00551'!C157+'00585'!C157+'00982'!C157+'00986'!C157+'00989'!C157+'01019'!C157+'01083'!C157+'01084'!C157+'01144'!C157+'01154'!C157+'01171'!C157</f>
        <v>14</v>
      </c>
      <c r="D163" s="103">
        <v>36214.285714285717</v>
      </c>
      <c r="E163" s="28">
        <f>'00111'!E157+'00192'!E157+'00200'!E157+'00226'!E157+'00282'!E157+'00328'!E157+'00368'!E157+'00446'!E157+'00498'!E157+'00551'!E157+'00585'!E157+'00982'!E157+'00986'!E157+'00989'!E157+'01019'!E157+'01083'!E157+'01084'!E157+'01144'!E157+'01154'!E157+'01171'!E157</f>
        <v>507000</v>
      </c>
      <c r="F163" s="64">
        <f>'00111'!F157+'00192'!F157+'00200'!F157+'00226'!F157+'00282'!F157+'00328'!F157+'00368'!F157+'00446'!F157+'00498'!F157+'00551'!F157+'00585'!F157+'00982'!F157+'00986'!F157+'00989'!F157+'01019'!F157+'01083'!F157+'01084'!F157+'01144'!F157+'01154'!F157+'01171'!F157</f>
        <v>0</v>
      </c>
      <c r="G163" s="64">
        <f>'00111'!G157+'00192'!G157+'00200'!G157+'00226'!G157+'00282'!G157+'00328'!G157+'00368'!G157+'00446'!G157+'00498'!G157+'00551'!G157+'00585'!G157+'00982'!G157+'00986'!G157+'00989'!G157+'01019'!G157+'01083'!G157+'01084'!G157+'01144'!G157+'01154'!G157+'01171'!G157</f>
        <v>0</v>
      </c>
      <c r="H163" s="187">
        <f>'00111'!H157+'00192'!H157+'00200'!H157+'00226'!H157+'00282'!H157+'00328'!H157+'00368'!H157+'00446'!H157+'00498'!H157+'00551'!H157+'00585'!H157+'00982'!H157+'00986'!H157+'00989'!H157+'01019'!H157+'01083'!H157+'01084'!H157+'01144'!H157+'01154'!H157+'01171'!H157</f>
        <v>0</v>
      </c>
      <c r="I163" s="120">
        <f t="shared" si="12"/>
        <v>14</v>
      </c>
      <c r="J163" s="121">
        <f t="shared" si="13"/>
        <v>-507000</v>
      </c>
    </row>
    <row r="164" spans="1:10" x14ac:dyDescent="0.25">
      <c r="A164" s="26" t="s">
        <v>302</v>
      </c>
      <c r="B164" s="26" t="s">
        <v>303</v>
      </c>
      <c r="C164" s="27">
        <f>'00111'!C158+'00192'!C158+'00200'!C158+'00226'!C158+'00282'!C158+'00328'!C158+'00368'!C158+'00446'!C158+'00498'!C158+'00551'!C158+'00585'!C158+'00982'!C158+'00986'!C158+'00989'!C158+'01019'!C158+'01083'!C158+'01084'!C158+'01144'!C158+'01154'!C158+'01171'!C158</f>
        <v>0</v>
      </c>
      <c r="D164" s="102"/>
      <c r="E164" s="28">
        <f>'00111'!E158+'00192'!E158+'00200'!E158+'00226'!E158+'00282'!E158+'00328'!E158+'00368'!E158+'00446'!E158+'00498'!E158+'00551'!E158+'00585'!E158+'00982'!E158+'00986'!E158+'00989'!E158+'01019'!E158+'01083'!E158+'01084'!E158+'01144'!E158+'01154'!E158+'01171'!E158</f>
        <v>0</v>
      </c>
      <c r="F164" s="64">
        <f>'00111'!F158+'00192'!F158+'00200'!F158+'00226'!F158+'00282'!F158+'00328'!F158+'00368'!F158+'00446'!F158+'00498'!F158+'00551'!F158+'00585'!F158+'00982'!F158+'00986'!F158+'00989'!F158+'01019'!F158+'01083'!F158+'01084'!F158+'01144'!F158+'01154'!F158+'01171'!F158</f>
        <v>0</v>
      </c>
      <c r="G164" s="64">
        <f>'00111'!G158+'00192'!G158+'00200'!G158+'00226'!G158+'00282'!G158+'00328'!G158+'00368'!G158+'00446'!G158+'00498'!G158+'00551'!G158+'00585'!G158+'00982'!G158+'00986'!G158+'00989'!G158+'01019'!G158+'01083'!G158+'01084'!G158+'01144'!G158+'01154'!G158+'01171'!G158</f>
        <v>0</v>
      </c>
      <c r="H164" s="187">
        <f>'00111'!H158+'00192'!H158+'00200'!H158+'00226'!H158+'00282'!H158+'00328'!H158+'00368'!H158+'00446'!H158+'00498'!H158+'00551'!H158+'00585'!H158+'00982'!H158+'00986'!H158+'00989'!H158+'01019'!H158+'01083'!H158+'01084'!H158+'01144'!H158+'01154'!H158+'01171'!H158</f>
        <v>0</v>
      </c>
      <c r="I164" s="120">
        <f t="shared" si="12"/>
        <v>0</v>
      </c>
      <c r="J164" s="121">
        <f t="shared" si="13"/>
        <v>0</v>
      </c>
    </row>
    <row r="165" spans="1:10" ht="31.5" x14ac:dyDescent="0.25">
      <c r="A165" s="26" t="s">
        <v>304</v>
      </c>
      <c r="B165" s="26" t="s">
        <v>305</v>
      </c>
      <c r="C165" s="27">
        <f>'00111'!C159+'00192'!C159+'00200'!C159+'00226'!C159+'00282'!C159+'00328'!C159+'00368'!C159+'00446'!C159+'00498'!C159+'00551'!C159+'00585'!C159+'00982'!C159+'00986'!C159+'00989'!C159+'01019'!C159+'01083'!C159+'01084'!C159+'01144'!C159+'01154'!C159+'01171'!C159</f>
        <v>2</v>
      </c>
      <c r="D165" s="102">
        <v>6500</v>
      </c>
      <c r="E165" s="28">
        <f>'00111'!E159+'00192'!E159+'00200'!E159+'00226'!E159+'00282'!E159+'00328'!E159+'00368'!E159+'00446'!E159+'00498'!E159+'00551'!E159+'00585'!E159+'00982'!E159+'00986'!E159+'00989'!E159+'01019'!E159+'01083'!E159+'01084'!E159+'01144'!E159+'01154'!E159+'01171'!E159</f>
        <v>13000</v>
      </c>
      <c r="F165" s="64">
        <f>'00111'!F159+'00192'!F159+'00200'!F159+'00226'!F159+'00282'!F159+'00328'!F159+'00368'!F159+'00446'!F159+'00498'!F159+'00551'!F159+'00585'!F159+'00982'!F159+'00986'!F159+'00989'!F159+'01019'!F159+'01083'!F159+'01084'!F159+'01144'!F159+'01154'!F159+'01171'!F159</f>
        <v>0</v>
      </c>
      <c r="G165" s="64">
        <f>'00111'!G159+'00192'!G159+'00200'!G159+'00226'!G159+'00282'!G159+'00328'!G159+'00368'!G159+'00446'!G159+'00498'!G159+'00551'!G159+'00585'!G159+'00982'!G159+'00986'!G159+'00989'!G159+'01019'!G159+'01083'!G159+'01084'!G159+'01144'!G159+'01154'!G159+'01171'!G159</f>
        <v>0</v>
      </c>
      <c r="H165" s="187">
        <f>'00111'!H159+'00192'!H159+'00200'!H159+'00226'!H159+'00282'!H159+'00328'!H159+'00368'!H159+'00446'!H159+'00498'!H159+'00551'!H159+'00585'!H159+'00982'!H159+'00986'!H159+'00989'!H159+'01019'!H159+'01083'!H159+'01084'!H159+'01144'!H159+'01154'!H159+'01171'!H159</f>
        <v>0</v>
      </c>
      <c r="I165" s="120">
        <f t="shared" si="12"/>
        <v>2</v>
      </c>
      <c r="J165" s="121">
        <f t="shared" si="13"/>
        <v>-13000</v>
      </c>
    </row>
    <row r="166" spans="1:10" x14ac:dyDescent="0.25">
      <c r="A166" s="26" t="s">
        <v>306</v>
      </c>
      <c r="B166" s="26" t="s">
        <v>387</v>
      </c>
      <c r="C166" s="27">
        <f>'00111'!C160+'00192'!C160+'00200'!C160+'00226'!C160+'00282'!C160+'00328'!C160+'00368'!C160+'00446'!C160+'00498'!C160+'00551'!C160+'00585'!C160+'00982'!C160+'00986'!C160+'00989'!C160+'01019'!C160+'01083'!C160+'01084'!C160+'01144'!C160+'01154'!C160+'01171'!C160</f>
        <v>0</v>
      </c>
      <c r="D166" s="102"/>
      <c r="E166" s="28">
        <f>'00111'!E160+'00192'!E160+'00200'!E160+'00226'!E160+'00282'!E160+'00328'!E160+'00368'!E160+'00446'!E160+'00498'!E160+'00551'!E160+'00585'!E160+'00982'!E160+'00986'!E160+'00989'!E160+'01019'!E160+'01083'!E160+'01084'!E160+'01144'!E160+'01154'!E160+'01171'!E160</f>
        <v>0</v>
      </c>
      <c r="F166" s="64">
        <f>'00111'!F160+'00192'!F160+'00200'!F160+'00226'!F160+'00282'!F160+'00328'!F160+'00368'!F160+'00446'!F160+'00498'!F160+'00551'!F160+'00585'!F160+'00982'!F160+'00986'!F160+'00989'!F160+'01019'!F160+'01083'!F160+'01084'!F160+'01144'!F160+'01154'!F160+'01171'!F160</f>
        <v>2</v>
      </c>
      <c r="G166" s="64">
        <f>'00111'!G160+'00192'!G160+'00200'!G160+'00226'!G160+'00282'!G160+'00328'!G160+'00368'!G160+'00446'!G160+'00498'!G160+'00551'!G160+'00585'!G160+'00982'!G160+'00986'!G160+'00989'!G160+'01019'!G160+'01083'!G160+'01084'!G160+'01144'!G160+'01154'!G160+'01171'!G160</f>
        <v>289617</v>
      </c>
      <c r="H166" s="187">
        <f>'00111'!H160+'00192'!H160+'00200'!H160+'00226'!H160+'00282'!H160+'00328'!H160+'00368'!H160+'00446'!H160+'00498'!H160+'00551'!H160+'00585'!H160+'00982'!H160+'00986'!H160+'00989'!H160+'01019'!H160+'01083'!H160+'01084'!H160+'01144'!H160+'01154'!H160+'01171'!H160</f>
        <v>289617</v>
      </c>
      <c r="I166" s="120">
        <f t="shared" si="12"/>
        <v>-2</v>
      </c>
      <c r="J166" s="121">
        <f t="shared" si="13"/>
        <v>-289617</v>
      </c>
    </row>
    <row r="167" spans="1:10" x14ac:dyDescent="0.25">
      <c r="A167" s="45" t="s">
        <v>308</v>
      </c>
      <c r="B167" s="45" t="s">
        <v>309</v>
      </c>
      <c r="C167" s="67">
        <f>'00111'!C161+'00192'!C161+'00200'!C161+'00226'!C161+'00282'!C161+'00328'!C161+'00368'!C161+'00446'!C161+'00498'!C161+'00551'!C161+'00585'!C161+'00982'!C161+'00986'!C161+'00989'!C161+'01019'!C161+'01083'!C161+'01084'!C161+'01144'!C161+'01154'!C161+'01171'!C161</f>
        <v>20</v>
      </c>
      <c r="D167" s="103">
        <v>110000</v>
      </c>
      <c r="E167" s="28">
        <f>'00111'!E161+'00192'!E161+'00200'!E161+'00226'!E161+'00282'!E161+'00328'!E161+'00368'!E161+'00446'!E161+'00498'!E161+'00551'!E161+'00585'!E161+'00982'!E161+'00986'!E161+'00989'!E161+'01019'!E161+'01083'!E161+'01084'!E161+'01144'!E161+'01154'!E161+'01171'!E161</f>
        <v>2200000</v>
      </c>
      <c r="F167" s="64">
        <f>'00111'!F161+'00192'!F161+'00200'!F161+'00226'!F161+'00282'!F161+'00328'!F161+'00368'!F161+'00446'!F161+'00498'!F161+'00551'!F161+'00585'!F161+'00982'!F161+'00986'!F161+'00989'!F161+'01019'!F161+'01083'!F161+'01084'!F161+'01144'!F161+'01154'!F161+'01171'!F161</f>
        <v>6</v>
      </c>
      <c r="G167" s="64">
        <f>'00111'!G161+'00192'!G161+'00200'!G161+'00226'!G161+'00282'!G161+'00328'!G161+'00368'!G161+'00446'!G161+'00498'!G161+'00551'!G161+'00585'!G161+'00982'!G161+'00986'!G161+'00989'!G161+'01019'!G161+'01083'!G161+'01084'!G161+'01144'!G161+'01154'!G161+'01171'!G161</f>
        <v>483711</v>
      </c>
      <c r="H167" s="187">
        <f>'00111'!H161+'00192'!H161+'00200'!H161+'00226'!H161+'00282'!H161+'00328'!H161+'00368'!H161+'00446'!H161+'00498'!H161+'00551'!H161+'00585'!H161+'00982'!H161+'00986'!H161+'00989'!H161+'01019'!H161+'01083'!H161+'01084'!H161+'01144'!H161+'01154'!H161+'01171'!H161</f>
        <v>695367</v>
      </c>
      <c r="I167" s="120">
        <f t="shared" si="12"/>
        <v>14</v>
      </c>
      <c r="J167" s="121">
        <f t="shared" si="13"/>
        <v>-2895367</v>
      </c>
    </row>
    <row r="168" spans="1:10" x14ac:dyDescent="0.25">
      <c r="A168" s="45" t="s">
        <v>310</v>
      </c>
      <c r="B168" s="45" t="s">
        <v>311</v>
      </c>
      <c r="C168" s="67">
        <f>'00111'!C162+'00192'!C162+'00200'!C162+'00226'!C162+'00282'!C162+'00328'!C162+'00368'!C162+'00446'!C162+'00498'!C162+'00551'!C162+'00585'!C162+'00982'!C162+'00986'!C162+'00989'!C162+'01019'!C162+'01083'!C162+'01084'!C162+'01144'!C162+'01154'!C162+'01171'!C162</f>
        <v>50</v>
      </c>
      <c r="D168" s="103">
        <v>240000</v>
      </c>
      <c r="E168" s="28">
        <f>'00111'!E162+'00192'!E162+'00200'!E162+'00226'!E162+'00282'!E162+'00328'!E162+'00368'!E162+'00446'!E162+'00498'!E162+'00551'!E162+'00585'!E162+'00982'!E162+'00986'!E162+'00989'!E162+'01019'!E162+'01083'!E162+'01084'!E162+'01144'!E162+'01154'!E162+'01171'!E162</f>
        <v>12000000</v>
      </c>
      <c r="F168" s="64">
        <f>'00111'!F162+'00192'!F162+'00200'!F162+'00226'!F162+'00282'!F162+'00328'!F162+'00368'!F162+'00446'!F162+'00498'!F162+'00551'!F162+'00585'!F162+'00982'!F162+'00986'!F162+'00989'!F162+'01019'!F162+'01083'!F162+'01084'!F162+'01144'!F162+'01154'!F162+'01171'!F162</f>
        <v>0</v>
      </c>
      <c r="G168" s="64">
        <f>'00111'!G162+'00192'!G162+'00200'!G162+'00226'!G162+'00282'!G162+'00328'!G162+'00368'!G162+'00446'!G162+'00498'!G162+'00551'!G162+'00585'!G162+'00982'!G162+'00986'!G162+'00989'!G162+'01019'!G162+'01083'!G162+'01084'!G162+'01144'!G162+'01154'!G162+'01171'!G162</f>
        <v>0</v>
      </c>
      <c r="H168" s="187">
        <f>'00111'!H162+'00192'!H162+'00200'!H162+'00226'!H162+'00282'!H162+'00328'!H162+'00368'!H162+'00446'!H162+'00498'!H162+'00551'!H162+'00585'!H162+'00982'!H162+'00986'!H162+'00989'!H162+'01019'!H162+'01083'!H162+'01084'!H162+'01144'!H162+'01154'!H162+'01171'!H162</f>
        <v>0</v>
      </c>
      <c r="I168" s="120">
        <f t="shared" si="12"/>
        <v>50</v>
      </c>
      <c r="J168" s="121">
        <f t="shared" si="13"/>
        <v>-12000000</v>
      </c>
    </row>
    <row r="169" spans="1:10" x14ac:dyDescent="0.25">
      <c r="A169" s="45" t="s">
        <v>312</v>
      </c>
      <c r="B169" s="45" t="s">
        <v>313</v>
      </c>
      <c r="C169" s="67">
        <f>'00111'!C163+'00192'!C163+'00200'!C163+'00226'!C163+'00282'!C163+'00328'!C163+'00368'!C163+'00446'!C163+'00498'!C163+'00551'!C163+'00585'!C163+'00982'!C163+'00986'!C163+'00989'!C163+'01019'!C163+'01083'!C163+'01084'!C163+'01144'!C163+'01154'!C163+'01171'!C163</f>
        <v>20</v>
      </c>
      <c r="D169" s="103">
        <v>170000</v>
      </c>
      <c r="E169" s="28">
        <f>'00111'!E163+'00192'!E163+'00200'!E163+'00226'!E163+'00282'!E163+'00328'!E163+'00368'!E163+'00446'!E163+'00498'!E163+'00551'!E163+'00585'!E163+'00982'!E163+'00986'!E163+'00989'!E163+'01019'!E163+'01083'!E163+'01084'!E163+'01144'!E163+'01154'!E163+'01171'!E163</f>
        <v>3400000</v>
      </c>
      <c r="F169" s="64">
        <f>'00111'!F163+'00192'!F163+'00200'!F163+'00226'!F163+'00282'!F163+'00328'!F163+'00368'!F163+'00446'!F163+'00498'!F163+'00551'!F163+'00585'!F163+'00982'!F163+'00986'!F163+'00989'!F163+'01019'!F163+'01083'!F163+'01084'!F163+'01144'!F163+'01154'!F163+'01171'!F163</f>
        <v>0</v>
      </c>
      <c r="G169" s="64">
        <f>'00111'!G163+'00192'!G163+'00200'!G163+'00226'!G163+'00282'!G163+'00328'!G163+'00368'!G163+'00446'!G163+'00498'!G163+'00551'!G163+'00585'!G163+'00982'!G163+'00986'!G163+'00989'!G163+'01019'!G163+'01083'!G163+'01084'!G163+'01144'!G163+'01154'!G163+'01171'!G163</f>
        <v>0</v>
      </c>
      <c r="H169" s="187">
        <f>'00111'!H163+'00192'!H163+'00200'!H163+'00226'!H163+'00282'!H163+'00328'!H163+'00368'!H163+'00446'!H163+'00498'!H163+'00551'!H163+'00585'!H163+'00982'!H163+'00986'!H163+'00989'!H163+'01019'!H163+'01083'!H163+'01084'!H163+'01144'!H163+'01154'!H163+'01171'!H163</f>
        <v>0</v>
      </c>
      <c r="I169" s="120">
        <f t="shared" si="12"/>
        <v>20</v>
      </c>
      <c r="J169" s="121">
        <f t="shared" si="13"/>
        <v>-3400000</v>
      </c>
    </row>
    <row r="170" spans="1:10" x14ac:dyDescent="0.25">
      <c r="A170" s="26" t="s">
        <v>314</v>
      </c>
      <c r="B170" s="26" t="s">
        <v>315</v>
      </c>
      <c r="C170" s="27">
        <f>'00111'!C164+'00192'!C164+'00200'!C164+'00226'!C164+'00282'!C164+'00328'!C164+'00368'!C164+'00446'!C164+'00498'!C164+'00551'!C164+'00585'!C164+'00982'!C164+'00986'!C164+'00989'!C164+'01019'!C164+'01083'!C164+'01084'!C164+'01144'!C164+'01154'!C164+'01171'!C164</f>
        <v>66</v>
      </c>
      <c r="D170" s="102">
        <v>3565.151515151515</v>
      </c>
      <c r="E170" s="28">
        <f>'00111'!E164+'00192'!E164+'00200'!E164+'00226'!E164+'00282'!E164+'00328'!E164+'00368'!E164+'00446'!E164+'00498'!E164+'00551'!E164+'00585'!E164+'00982'!E164+'00986'!E164+'00989'!E164+'01019'!E164+'01083'!E164+'01084'!E164+'01144'!E164+'01154'!E164+'01171'!E164</f>
        <v>235300</v>
      </c>
      <c r="F170" s="64">
        <f>'00111'!F164+'00192'!F164+'00200'!F164+'00226'!F164+'00282'!F164+'00328'!F164+'00368'!F164+'00446'!F164+'00498'!F164+'00551'!F164+'00585'!F164+'00982'!F164+'00986'!F164+'00989'!F164+'01019'!F164+'01083'!F164+'01084'!F164+'01144'!F164+'01154'!F164+'01171'!F164</f>
        <v>6</v>
      </c>
      <c r="G170" s="64">
        <f>'00111'!G164+'00192'!G164+'00200'!G164+'00226'!G164+'00282'!G164+'00328'!G164+'00368'!G164+'00446'!G164+'00498'!G164+'00551'!G164+'00585'!G164+'00982'!G164+'00986'!G164+'00989'!G164+'01019'!G164+'01083'!G164+'01084'!G164+'01144'!G164+'01154'!G164+'01171'!G164</f>
        <v>18198</v>
      </c>
      <c r="H170" s="187">
        <f>'00111'!H164+'00192'!H164+'00200'!H164+'00226'!H164+'00282'!H164+'00328'!H164+'00368'!H164+'00446'!H164+'00498'!H164+'00551'!H164+'00585'!H164+'00982'!H164+'00986'!H164+'00989'!H164+'01019'!H164+'01083'!H164+'01084'!H164+'01144'!H164+'01154'!H164+'01171'!H164</f>
        <v>54594</v>
      </c>
      <c r="I170" s="120">
        <f t="shared" si="12"/>
        <v>60</v>
      </c>
      <c r="J170" s="121">
        <f t="shared" si="13"/>
        <v>-289894</v>
      </c>
    </row>
    <row r="171" spans="1:10" ht="47.25" x14ac:dyDescent="0.25">
      <c r="A171" s="45" t="s">
        <v>316</v>
      </c>
      <c r="B171" s="45" t="s">
        <v>317</v>
      </c>
      <c r="C171" s="67">
        <f>'00111'!C165+'00192'!C165+'00200'!C165+'00226'!C165+'00282'!C165+'00328'!C165+'00368'!C165+'00446'!C165+'00498'!C165+'00551'!C165+'00585'!C165+'00982'!C165+'00986'!C165+'00989'!C165+'01019'!C165+'01083'!C165+'01084'!C165+'01144'!C165+'01154'!C165+'01171'!C165</f>
        <v>25</v>
      </c>
      <c r="D171" s="103">
        <v>120304.6648</v>
      </c>
      <c r="E171" s="44">
        <f>'00111'!E165+'00192'!E165+'00200'!E165+'00226'!E165+'00282'!E165+'00328'!E165+'00368'!E165+'00446'!E165+'00498'!E165+'00551'!E165+'00585'!E165+'00982'!E165+'00986'!E165+'00989'!E165+'01019'!E165+'01083'!E165+'01084'!E165+'01144'!E165+'01154'!E165+'01171'!E165</f>
        <v>3007616.62</v>
      </c>
      <c r="F171" s="64">
        <f>'00111'!F165+'00192'!F165+'00200'!F165+'00226'!F165+'00282'!F165+'00328'!F165+'00368'!F165+'00446'!F165+'00498'!F165+'00551'!F165+'00585'!F165+'00982'!F165+'00986'!F165+'00989'!F165+'01019'!F165+'01083'!F165+'01084'!F165+'01144'!F165+'01154'!F165+'01171'!F165</f>
        <v>0</v>
      </c>
      <c r="G171" s="64">
        <f>'00111'!G165+'00192'!G165+'00200'!G165+'00226'!G165+'00282'!G165+'00328'!G165+'00368'!G165+'00446'!G165+'00498'!G165+'00551'!G165+'00585'!G165+'00982'!G165+'00986'!G165+'00989'!G165+'01019'!G165+'01083'!G165+'01084'!G165+'01144'!G165+'01154'!G165+'01171'!G165</f>
        <v>0</v>
      </c>
      <c r="H171" s="187">
        <f>'00111'!H165+'00192'!H165+'00200'!H165+'00226'!H165+'00282'!H165+'00328'!H165+'00368'!H165+'00446'!H165+'00498'!H165+'00551'!H165+'00585'!H165+'00982'!H165+'00986'!H165+'00989'!H165+'01019'!H165+'01083'!H165+'01084'!H165+'01144'!H165+'01154'!H165+'01171'!H165</f>
        <v>0</v>
      </c>
      <c r="I171" s="120">
        <f t="shared" si="12"/>
        <v>25</v>
      </c>
      <c r="J171" s="121">
        <f t="shared" si="13"/>
        <v>-3007616.62</v>
      </c>
    </row>
    <row r="172" spans="1:10" x14ac:dyDescent="0.25">
      <c r="A172" s="45">
        <v>1654103006</v>
      </c>
      <c r="B172" s="45" t="s">
        <v>307</v>
      </c>
      <c r="C172" s="67">
        <f>'00111'!C166+'00192'!C166+'00200'!C166+'00226'!C166+'00282'!C166+'00328'!C166+'00368'!C166+'00446'!C166+'00498'!C166+'00551'!C166+'00585'!C166+'00982'!C166+'00986'!C166+'00989'!C166+'01019'!C166+'01083'!C166+'01084'!C166+'01144'!C166+'01154'!C166+'01171'!C166</f>
        <v>50</v>
      </c>
      <c r="D172" s="103">
        <v>240000</v>
      </c>
      <c r="E172" s="28">
        <f>'00111'!E166+'00192'!E166+'00200'!E166+'00226'!E166+'00282'!E166+'00328'!E166+'00368'!E166+'00446'!E166+'00498'!E166+'00551'!E166+'00585'!E166+'00982'!E166+'00986'!E166+'00989'!E166+'01019'!E166+'01083'!E166+'01084'!E166+'01144'!E166+'01154'!E166+'01171'!E166</f>
        <v>12000000</v>
      </c>
      <c r="F172" s="64">
        <f>'00111'!F166+'00192'!F166+'00200'!F166+'00226'!F166+'00282'!F166+'00328'!F166+'00368'!F166+'00446'!F166+'00498'!F166+'00551'!F166+'00585'!F166+'00982'!F166+'00986'!F166+'00989'!F166+'01019'!F166+'01083'!F166+'01084'!F166+'01144'!F166+'01154'!F166+'01171'!F166</f>
        <v>3</v>
      </c>
      <c r="G172" s="64">
        <f>'00111'!G166+'00192'!G166+'00200'!G166+'00226'!G166+'00282'!G166+'00328'!G166+'00368'!G166+'00446'!G166+'00498'!G166+'00551'!G166+'00585'!G166+'00982'!G166+'00986'!G166+'00989'!G166+'01019'!G166+'01083'!G166+'01084'!G166+'01144'!G166+'01154'!G166+'01171'!G166</f>
        <v>289616.3</v>
      </c>
      <c r="H172" s="187">
        <f>'00111'!H166+'00192'!H166+'00200'!H166+'00226'!H166+'00282'!H166+'00328'!H166+'00368'!H166+'00446'!H166+'00498'!H166+'00551'!H166+'00585'!H166+'00982'!H166+'00986'!H166+'00989'!H166+'01019'!H166+'01083'!H166+'01084'!H166+'01144'!H166+'01154'!H166+'01171'!H166</f>
        <v>434424.3</v>
      </c>
      <c r="I172" s="120">
        <f t="shared" si="12"/>
        <v>47</v>
      </c>
      <c r="J172" s="121">
        <f t="shared" si="13"/>
        <v>-12434424.300000001</v>
      </c>
    </row>
    <row r="173" spans="1:10" x14ac:dyDescent="0.25">
      <c r="A173" s="45" t="s">
        <v>318</v>
      </c>
      <c r="B173" s="45" t="s">
        <v>319</v>
      </c>
      <c r="C173" s="67">
        <f>'00111'!C167+'00192'!C167+'00200'!C167+'00226'!C167+'00282'!C167+'00328'!C167+'00368'!C167+'00446'!C167+'00498'!C167+'00551'!C167+'00585'!C167+'00982'!C167+'00986'!C167+'00989'!C167+'01019'!C167+'01083'!C167+'01084'!C167+'01144'!C167+'01154'!C167+'01171'!C167</f>
        <v>1</v>
      </c>
      <c r="D173" s="103">
        <v>2675000</v>
      </c>
      <c r="E173" s="44">
        <f>'00111'!E167+'00192'!E167+'00200'!E167+'00226'!E167+'00282'!E167+'00328'!E167+'00368'!E167+'00446'!E167+'00498'!E167+'00551'!E167+'00585'!E167+'00982'!E167+'00986'!E167+'00989'!E167+'01019'!E167+'01083'!E167+'01084'!E167+'01144'!E167+'01154'!E167+'01171'!E167</f>
        <v>2675000</v>
      </c>
      <c r="F173" s="64">
        <f>'00111'!F167+'00192'!F167+'00200'!F167+'00226'!F167+'00282'!F167+'00328'!F167+'00368'!F167+'00446'!F167+'00498'!F167+'00551'!F167+'00585'!F167+'00982'!F167+'00986'!F167+'00989'!F167+'01019'!F167+'01083'!F167+'01084'!F167+'01144'!F167+'01154'!F167+'01171'!F167</f>
        <v>0</v>
      </c>
      <c r="G173" s="64">
        <f>'00111'!G167+'00192'!G167+'00200'!G167+'00226'!G167+'00282'!G167+'00328'!G167+'00368'!G167+'00446'!G167+'00498'!G167+'00551'!G167+'00585'!G167+'00982'!G167+'00986'!G167+'00989'!G167+'01019'!G167+'01083'!G167+'01084'!G167+'01144'!G167+'01154'!G167+'01171'!G167</f>
        <v>0</v>
      </c>
      <c r="H173" s="187">
        <f>'00111'!H167+'00192'!H167+'00200'!H167+'00226'!H167+'00282'!H167+'00328'!H167+'00368'!H167+'00446'!H167+'00498'!H167+'00551'!H167+'00585'!H167+'00982'!H167+'00986'!H167+'00989'!H167+'01019'!H167+'01083'!H167+'01084'!H167+'01144'!H167+'01154'!H167+'01171'!H167</f>
        <v>0</v>
      </c>
      <c r="I173" s="120">
        <f t="shared" si="12"/>
        <v>1</v>
      </c>
      <c r="J173" s="121">
        <f t="shared" si="13"/>
        <v>-2675000</v>
      </c>
    </row>
    <row r="174" spans="1:10" ht="31.5" x14ac:dyDescent="0.25">
      <c r="A174" s="45" t="s">
        <v>320</v>
      </c>
      <c r="B174" s="45" t="s">
        <v>398</v>
      </c>
      <c r="C174" s="67">
        <f>'00111'!C168+'00192'!C168+'00200'!C168+'00226'!C168+'00282'!C168+'00328'!C168+'00368'!C168+'00446'!C168+'00498'!C168+'00551'!C168+'00585'!C168+'00982'!C168+'00986'!C168+'00989'!C168+'01019'!C168+'01083'!C168+'01084'!C168+'01144'!C168+'01154'!C168+'01171'!C168</f>
        <v>2</v>
      </c>
      <c r="D174" s="103">
        <v>13750000</v>
      </c>
      <c r="E174" s="44">
        <f>'00111'!E168+'00192'!E168+'00200'!E168+'00226'!E168+'00282'!E168+'00328'!E168+'00368'!E168+'00446'!E168+'00498'!E168+'00551'!E168+'00585'!E168+'00982'!E168+'00986'!E168+'00989'!E168+'01019'!E168+'01083'!E168+'01084'!E168+'01144'!E168+'01154'!E168+'01171'!E168</f>
        <v>27500000</v>
      </c>
      <c r="F174" s="64">
        <f>'00111'!F168+'00192'!F168+'00200'!F168+'00226'!F168+'00282'!F168+'00328'!F168+'00368'!F168+'00446'!F168+'00498'!F168+'00551'!F168+'00585'!F168+'00982'!F168+'00986'!F168+'00989'!F168+'01019'!F168+'01083'!F168+'01084'!F168+'01144'!F168+'01154'!F168+'01171'!F168</f>
        <v>0</v>
      </c>
      <c r="G174" s="64">
        <f>'00111'!G168+'00192'!G168+'00200'!G168+'00226'!G168+'00282'!G168+'00328'!G168+'00368'!G168+'00446'!G168+'00498'!G168+'00551'!G168+'00585'!G168+'00982'!G168+'00986'!G168+'00989'!G168+'01019'!G168+'01083'!G168+'01084'!G168+'01144'!G168+'01154'!G168+'01171'!G168</f>
        <v>0</v>
      </c>
      <c r="H174" s="187">
        <f>'00111'!H168+'00192'!H168+'00200'!H168+'00226'!H168+'00282'!H168+'00328'!H168+'00368'!H168+'00446'!H168+'00498'!H168+'00551'!H168+'00585'!H168+'00982'!H168+'00986'!H168+'00989'!H168+'01019'!H168+'01083'!H168+'01084'!H168+'01144'!H168+'01154'!H168+'01171'!H168</f>
        <v>0</v>
      </c>
      <c r="I174" s="120">
        <f t="shared" si="12"/>
        <v>2</v>
      </c>
      <c r="J174" s="121">
        <f t="shared" si="13"/>
        <v>-27500000</v>
      </c>
    </row>
    <row r="175" spans="1:10" x14ac:dyDescent="0.25">
      <c r="A175" s="26" t="s">
        <v>322</v>
      </c>
      <c r="B175" s="26" t="s">
        <v>323</v>
      </c>
      <c r="C175" s="27">
        <f>'00111'!C169+'00192'!C169+'00200'!C169+'00226'!C169+'00282'!C169+'00328'!C169+'00368'!C169+'00446'!C169+'00498'!C169+'00551'!C169+'00585'!C169+'00982'!C169+'00986'!C169+'00989'!C169+'01019'!C169+'01083'!C169+'01084'!C169+'01144'!C169+'01154'!C169+'01171'!C169</f>
        <v>0</v>
      </c>
      <c r="D175" s="102"/>
      <c r="E175" s="28">
        <f>'00111'!E169+'00192'!E169+'00200'!E169+'00226'!E169+'00282'!E169+'00328'!E169+'00368'!E169+'00446'!E169+'00498'!E169+'00551'!E169+'00585'!E169+'00982'!E169+'00986'!E169+'00989'!E169+'01019'!E169+'01083'!E169+'01084'!E169+'01144'!E169+'01154'!E169+'01171'!E169</f>
        <v>0</v>
      </c>
      <c r="F175" s="64">
        <f>'00111'!F169+'00192'!F169+'00200'!F169+'00226'!F169+'00282'!F169+'00328'!F169+'00368'!F169+'00446'!F169+'00498'!F169+'00551'!F169+'00585'!F169+'00982'!F169+'00986'!F169+'00989'!F169+'01019'!F169+'01083'!F169+'01084'!F169+'01144'!F169+'01154'!F169+'01171'!F169</f>
        <v>0</v>
      </c>
      <c r="G175" s="64">
        <f>'00111'!G169+'00192'!G169+'00200'!G169+'00226'!G169+'00282'!G169+'00328'!G169+'00368'!G169+'00446'!G169+'00498'!G169+'00551'!G169+'00585'!G169+'00982'!G169+'00986'!G169+'00989'!G169+'01019'!G169+'01083'!G169+'01084'!G169+'01144'!G169+'01154'!G169+'01171'!G169</f>
        <v>0</v>
      </c>
      <c r="H175" s="187">
        <f>'00111'!H169+'00192'!H169+'00200'!H169+'00226'!H169+'00282'!H169+'00328'!H169+'00368'!H169+'00446'!H169+'00498'!H169+'00551'!H169+'00585'!H169+'00982'!H169+'00986'!H169+'00989'!H169+'01019'!H169+'01083'!H169+'01084'!H169+'01144'!H169+'01154'!H169+'01171'!H169</f>
        <v>0</v>
      </c>
      <c r="I175" s="120">
        <f t="shared" si="12"/>
        <v>0</v>
      </c>
      <c r="J175" s="121">
        <f t="shared" si="13"/>
        <v>0</v>
      </c>
    </row>
    <row r="176" spans="1:10" x14ac:dyDescent="0.25">
      <c r="A176" s="45" t="s">
        <v>324</v>
      </c>
      <c r="B176" s="45" t="s">
        <v>390</v>
      </c>
      <c r="C176" s="67">
        <f>'00111'!C170+'00192'!C170+'00200'!C170+'00226'!C170+'00282'!C170+'00328'!C170+'00368'!C170+'00446'!C170+'00498'!C170+'00551'!C170+'00585'!C170+'00982'!C170+'00986'!C170+'00989'!C170+'01019'!C170+'01083'!C170+'01084'!C170+'01144'!C170+'01154'!C170+'01171'!C170</f>
        <v>4</v>
      </c>
      <c r="D176" s="103">
        <v>79000</v>
      </c>
      <c r="E176" s="44">
        <f>'00111'!E170+'00192'!E170+'00200'!E170+'00226'!E170+'00282'!E170+'00328'!E170+'00368'!E170+'00446'!E170+'00498'!E170+'00551'!E170+'00585'!E170+'00982'!E170+'00986'!E170+'00989'!E170+'01019'!E170+'01083'!E170+'01084'!E170+'01144'!E170+'01154'!E170+'01171'!E170</f>
        <v>316000</v>
      </c>
      <c r="F176" s="64">
        <f>'00111'!F170+'00192'!F170+'00200'!F170+'00226'!F170+'00282'!F170+'00328'!F170+'00368'!F170+'00446'!F170+'00498'!F170+'00551'!F170+'00585'!F170+'00982'!F170+'00986'!F170+'00989'!F170+'01019'!F170+'01083'!F170+'01084'!F170+'01144'!F170+'01154'!F170+'01171'!F170</f>
        <v>0</v>
      </c>
      <c r="G176" s="64">
        <f>'00111'!G170+'00192'!G170+'00200'!G170+'00226'!G170+'00282'!G170+'00328'!G170+'00368'!G170+'00446'!G170+'00498'!G170+'00551'!G170+'00585'!G170+'00982'!G170+'00986'!G170+'00989'!G170+'01019'!G170+'01083'!G170+'01084'!G170+'01144'!G170+'01154'!G170+'01171'!G170</f>
        <v>0</v>
      </c>
      <c r="H176" s="187">
        <f>'00111'!H170+'00192'!H170+'00200'!H170+'00226'!H170+'00282'!H170+'00328'!H170+'00368'!H170+'00446'!H170+'00498'!H170+'00551'!H170+'00585'!H170+'00982'!H170+'00986'!H170+'00989'!H170+'01019'!H170+'01083'!H170+'01084'!H170+'01144'!H170+'01154'!H170+'01171'!H170</f>
        <v>0</v>
      </c>
      <c r="I176" s="120">
        <f t="shared" si="12"/>
        <v>4</v>
      </c>
      <c r="J176" s="121">
        <f t="shared" si="13"/>
        <v>-316000</v>
      </c>
    </row>
    <row r="177" spans="1:10" ht="31.5" x14ac:dyDescent="0.25">
      <c r="A177" s="26" t="s">
        <v>325</v>
      </c>
      <c r="B177" s="26" t="s">
        <v>326</v>
      </c>
      <c r="C177" s="27">
        <f>'00111'!C171+'00192'!C171+'00200'!C171+'00226'!C171+'00282'!C171+'00328'!C171+'00368'!C171+'00446'!C171+'00498'!C171+'00551'!C171+'00585'!C171+'00982'!C171+'00986'!C171+'00989'!C171+'01019'!C171+'01083'!C171+'01084'!C171+'01144'!C171+'01154'!C171+'01171'!C171</f>
        <v>0</v>
      </c>
      <c r="D177" s="102"/>
      <c r="E177" s="28">
        <f>'00111'!E171+'00192'!E171+'00200'!E171+'00226'!E171+'00282'!E171+'00328'!E171+'00368'!E171+'00446'!E171+'00498'!E171+'00551'!E171+'00585'!E171+'00982'!E171+'00986'!E171+'00989'!E171+'01019'!E171+'01083'!E171+'01084'!E171+'01144'!E171+'01154'!E171+'01171'!E171</f>
        <v>0</v>
      </c>
      <c r="F177" s="64">
        <f>'00111'!F171+'00192'!F171+'00200'!F171+'00226'!F171+'00282'!F171+'00328'!F171+'00368'!F171+'00446'!F171+'00498'!F171+'00551'!F171+'00585'!F171+'00982'!F171+'00986'!F171+'00989'!F171+'01019'!F171+'01083'!F171+'01084'!F171+'01144'!F171+'01154'!F171+'01171'!F171</f>
        <v>0</v>
      </c>
      <c r="G177" s="64">
        <f>'00111'!G171+'00192'!G171+'00200'!G171+'00226'!G171+'00282'!G171+'00328'!G171+'00368'!G171+'00446'!G171+'00498'!G171+'00551'!G171+'00585'!G171+'00982'!G171+'00986'!G171+'00989'!G171+'01019'!G171+'01083'!G171+'01084'!G171+'01144'!G171+'01154'!G171+'01171'!G171</f>
        <v>0</v>
      </c>
      <c r="H177" s="187">
        <f>'00111'!H171+'00192'!H171+'00200'!H171+'00226'!H171+'00282'!H171+'00328'!H171+'00368'!H171+'00446'!H171+'00498'!H171+'00551'!H171+'00585'!H171+'00982'!H171+'00986'!H171+'00989'!H171+'01019'!H171+'01083'!H171+'01084'!H171+'01144'!H171+'01154'!H171+'01171'!H171</f>
        <v>0</v>
      </c>
      <c r="I177" s="120">
        <f t="shared" si="12"/>
        <v>0</v>
      </c>
      <c r="J177" s="121">
        <f t="shared" si="13"/>
        <v>0</v>
      </c>
    </row>
    <row r="178" spans="1:10" x14ac:dyDescent="0.25">
      <c r="A178" s="26" t="s">
        <v>327</v>
      </c>
      <c r="B178" s="26" t="s">
        <v>293</v>
      </c>
      <c r="C178" s="27">
        <f>'00111'!C172+'00192'!C172+'00200'!C172+'00226'!C172+'00282'!C172+'00328'!C172+'00368'!C172+'00446'!C172+'00498'!C172+'00551'!C172+'00585'!C172+'00982'!C172+'00986'!C172+'00989'!C172+'01019'!C172+'01083'!C172+'01084'!C172+'01144'!C172+'01154'!C172+'01171'!C172</f>
        <v>0</v>
      </c>
      <c r="D178" s="102"/>
      <c r="E178" s="28">
        <f>'00111'!E172+'00192'!E172+'00200'!E172+'00226'!E172+'00282'!E172+'00328'!E172+'00368'!E172+'00446'!E172+'00498'!E172+'00551'!E172+'00585'!E172+'00982'!E172+'00986'!E172+'00989'!E172+'01019'!E172+'01083'!E172+'01084'!E172+'01144'!E172+'01154'!E172+'01171'!E172</f>
        <v>0</v>
      </c>
      <c r="F178" s="64">
        <f>'00111'!F172+'00192'!F172+'00200'!F172+'00226'!F172+'00282'!F172+'00328'!F172+'00368'!F172+'00446'!F172+'00498'!F172+'00551'!F172+'00585'!F172+'00982'!F172+'00986'!F172+'00989'!F172+'01019'!F172+'01083'!F172+'01084'!F172+'01144'!F172+'01154'!F172+'01171'!F172</f>
        <v>0</v>
      </c>
      <c r="G178" s="64">
        <f>'00111'!G172+'00192'!G172+'00200'!G172+'00226'!G172+'00282'!G172+'00328'!G172+'00368'!G172+'00446'!G172+'00498'!G172+'00551'!G172+'00585'!G172+'00982'!G172+'00986'!G172+'00989'!G172+'01019'!G172+'01083'!G172+'01084'!G172+'01144'!G172+'01154'!G172+'01171'!G172</f>
        <v>0</v>
      </c>
      <c r="H178" s="187">
        <f>'00111'!H172+'00192'!H172+'00200'!H172+'00226'!H172+'00282'!H172+'00328'!H172+'00368'!H172+'00446'!H172+'00498'!H172+'00551'!H172+'00585'!H172+'00982'!H172+'00986'!H172+'00989'!H172+'01019'!H172+'01083'!H172+'01084'!H172+'01144'!H172+'01154'!H172+'01171'!H172</f>
        <v>0</v>
      </c>
      <c r="I178" s="120">
        <f t="shared" si="12"/>
        <v>0</v>
      </c>
      <c r="J178" s="121">
        <f t="shared" si="13"/>
        <v>0</v>
      </c>
    </row>
    <row r="179" spans="1:10" x14ac:dyDescent="0.25">
      <c r="A179" s="26" t="s">
        <v>328</v>
      </c>
      <c r="B179" s="26" t="s">
        <v>295</v>
      </c>
      <c r="C179" s="27">
        <f>'00111'!C173+'00192'!C173+'00200'!C173+'00226'!C173+'00282'!C173+'00328'!C173+'00368'!C173+'00446'!C173+'00498'!C173+'00551'!C173+'00585'!C173+'00982'!C173+'00986'!C173+'00989'!C173+'01019'!C173+'01083'!C173+'01084'!C173+'01144'!C173+'01154'!C173+'01171'!C173</f>
        <v>14</v>
      </c>
      <c r="D179" s="102">
        <v>5214.2857142857147</v>
      </c>
      <c r="E179" s="28">
        <f>'00111'!E173+'00192'!E173+'00200'!E173+'00226'!E173+'00282'!E173+'00328'!E173+'00368'!E173+'00446'!E173+'00498'!E173+'00551'!E173+'00585'!E173+'00982'!E173+'00986'!E173+'00989'!E173+'01019'!E173+'01083'!E173+'01084'!E173+'01144'!E173+'01154'!E173+'01171'!E173</f>
        <v>73000</v>
      </c>
      <c r="F179" s="64">
        <f>'00111'!F173+'00192'!F173+'00200'!F173+'00226'!F173+'00282'!F173+'00328'!F173+'00368'!F173+'00446'!F173+'00498'!F173+'00551'!F173+'00585'!F173+'00982'!F173+'00986'!F173+'00989'!F173+'01019'!F173+'01083'!F173+'01084'!F173+'01144'!F173+'01154'!F173+'01171'!F173</f>
        <v>0</v>
      </c>
      <c r="G179" s="64">
        <f>'00111'!G173+'00192'!G173+'00200'!G173+'00226'!G173+'00282'!G173+'00328'!G173+'00368'!G173+'00446'!G173+'00498'!G173+'00551'!G173+'00585'!G173+'00982'!G173+'00986'!G173+'00989'!G173+'01019'!G173+'01083'!G173+'01084'!G173+'01144'!G173+'01154'!G173+'01171'!G173</f>
        <v>0</v>
      </c>
      <c r="H179" s="187">
        <f>'00111'!H173+'00192'!H173+'00200'!H173+'00226'!H173+'00282'!H173+'00328'!H173+'00368'!H173+'00446'!H173+'00498'!H173+'00551'!H173+'00585'!H173+'00982'!H173+'00986'!H173+'00989'!H173+'01019'!H173+'01083'!H173+'01084'!H173+'01144'!H173+'01154'!H173+'01171'!H173</f>
        <v>0</v>
      </c>
      <c r="I179" s="120">
        <f t="shared" si="12"/>
        <v>14</v>
      </c>
      <c r="J179" s="121">
        <f t="shared" si="13"/>
        <v>-73000</v>
      </c>
    </row>
    <row r="180" spans="1:10" x14ac:dyDescent="0.25">
      <c r="A180" s="26" t="s">
        <v>329</v>
      </c>
      <c r="B180" s="26" t="s">
        <v>297</v>
      </c>
      <c r="C180" s="27">
        <f>'00111'!C174+'00192'!C174+'00200'!C174+'00226'!C174+'00282'!C174+'00328'!C174+'00368'!C174+'00446'!C174+'00498'!C174+'00551'!C174+'00585'!C174+'00982'!C174+'00986'!C174+'00989'!C174+'01019'!C174+'01083'!C174+'01084'!C174+'01144'!C174+'01154'!C174+'01171'!C174</f>
        <v>1102</v>
      </c>
      <c r="D180" s="102">
        <v>3400.1814882032668</v>
      </c>
      <c r="E180" s="28">
        <f>'00111'!E174+'00192'!E174+'00200'!E174+'00226'!E174+'00282'!E174+'00328'!E174+'00368'!E174+'00446'!E174+'00498'!E174+'00551'!E174+'00585'!E174+'00982'!E174+'00986'!E174+'00989'!E174+'01019'!E174+'01083'!E174+'01084'!E174+'01144'!E174+'01154'!E174+'01171'!E174</f>
        <v>3747000</v>
      </c>
      <c r="F180" s="64">
        <f>'00111'!F174+'00192'!F174+'00200'!F174+'00226'!F174+'00282'!F174+'00328'!F174+'00368'!F174+'00446'!F174+'00498'!F174+'00551'!F174+'00585'!F174+'00982'!F174+'00986'!F174+'00989'!F174+'01019'!F174+'01083'!F174+'01084'!F174+'01144'!F174+'01154'!F174+'01171'!F174</f>
        <v>5</v>
      </c>
      <c r="G180" s="64">
        <f>'00111'!G174+'00192'!G174+'00200'!G174+'00226'!G174+'00282'!G174+'00328'!G174+'00368'!G174+'00446'!G174+'00498'!G174+'00551'!G174+'00585'!G174+'00982'!G174+'00986'!G174+'00989'!G174+'01019'!G174+'01083'!G174+'01084'!G174+'01144'!G174+'01154'!G174+'01171'!G174</f>
        <v>3267</v>
      </c>
      <c r="H180" s="187">
        <f>'00111'!H174+'00192'!H174+'00200'!H174+'00226'!H174+'00282'!H174+'00328'!H174+'00368'!H174+'00446'!H174+'00498'!H174+'00551'!H174+'00585'!H174+'00982'!H174+'00986'!H174+'00989'!H174+'01019'!H174+'01083'!H174+'01084'!H174+'01144'!H174+'01154'!H174+'01171'!H174</f>
        <v>16335</v>
      </c>
      <c r="I180" s="120">
        <f t="shared" si="12"/>
        <v>1097</v>
      </c>
      <c r="J180" s="121">
        <f t="shared" si="13"/>
        <v>-3763335</v>
      </c>
    </row>
    <row r="181" spans="1:10" ht="31.5" x14ac:dyDescent="0.25">
      <c r="A181" s="26" t="s">
        <v>330</v>
      </c>
      <c r="B181" s="26" t="s">
        <v>299</v>
      </c>
      <c r="C181" s="27">
        <f>'00111'!C175+'00192'!C175+'00200'!C175+'00226'!C175+'00282'!C175+'00328'!C175+'00368'!C175+'00446'!C175+'00498'!C175+'00551'!C175+'00585'!C175+'00982'!C175+'00986'!C175+'00989'!C175+'01019'!C175+'01083'!C175+'01084'!C175+'01144'!C175+'01154'!C175+'01171'!C175</f>
        <v>1650</v>
      </c>
      <c r="D181" s="102">
        <v>1790.909090909091</v>
      </c>
      <c r="E181" s="28">
        <f>'00111'!E175+'00192'!E175+'00200'!E175+'00226'!E175+'00282'!E175+'00328'!E175+'00368'!E175+'00446'!E175+'00498'!E175+'00551'!E175+'00585'!E175+'00982'!E175+'00986'!E175+'00989'!E175+'01019'!E175+'01083'!E175+'01084'!E175+'01144'!E175+'01154'!E175+'01171'!E175</f>
        <v>2955000</v>
      </c>
      <c r="F181" s="64">
        <f>'00111'!F175+'00192'!F175+'00200'!F175+'00226'!F175+'00282'!F175+'00328'!F175+'00368'!F175+'00446'!F175+'00498'!F175+'00551'!F175+'00585'!F175+'00982'!F175+'00986'!F175+'00989'!F175+'01019'!F175+'01083'!F175+'01084'!F175+'01144'!F175+'01154'!F175+'01171'!F175</f>
        <v>127</v>
      </c>
      <c r="G181" s="64">
        <f>'00111'!G175+'00192'!G175+'00200'!G175+'00226'!G175+'00282'!G175+'00328'!G175+'00368'!G175+'00446'!G175+'00498'!G175+'00551'!G175+'00585'!G175+'00982'!G175+'00986'!G175+'00989'!G175+'01019'!G175+'01083'!G175+'01084'!G175+'01144'!G175+'01154'!G175+'01171'!G175</f>
        <v>6219</v>
      </c>
      <c r="H181" s="187">
        <f>'00111'!H175+'00192'!H175+'00200'!H175+'00226'!H175+'00282'!H175+'00328'!H175+'00368'!H175+'00446'!H175+'00498'!H175+'00551'!H175+'00585'!H175+'00982'!H175+'00986'!H175+'00989'!H175+'01019'!H175+'01083'!H175+'01084'!H175+'01144'!H175+'01154'!H175+'01171'!H175</f>
        <v>263271</v>
      </c>
      <c r="I181" s="120">
        <f t="shared" si="12"/>
        <v>1523</v>
      </c>
      <c r="J181" s="121">
        <f t="shared" si="13"/>
        <v>-3218271</v>
      </c>
    </row>
    <row r="182" spans="1:10" x14ac:dyDescent="0.25">
      <c r="A182" s="26" t="s">
        <v>331</v>
      </c>
      <c r="B182" s="40" t="s">
        <v>332</v>
      </c>
      <c r="C182" s="63">
        <f>'00111'!C176+'00192'!C176+'00200'!C176+'00226'!C176+'00282'!C176+'00328'!C176+'00368'!C176+'00446'!C176+'00498'!C176+'00551'!C176+'00585'!C176+'00982'!C176+'00986'!C176+'00989'!C176+'01019'!C176+'01083'!C176+'01084'!C176+'01144'!C176+'01154'!C176+'01171'!C176</f>
        <v>614</v>
      </c>
      <c r="D182" s="101">
        <f>'00111'!D176+'00192'!D176+'00200'!D176+'00226'!D176+'00282'!D176+'00328'!D176+'00368'!D176+'00446'!D176+'00498'!D176+'00551'!D176+'00585'!D176+'00982'!D176+'00986'!D176+'00989'!D176+'01019'!D176+'01083'!D176+'01084'!D176+'01144'!D176+'01154'!D176+'01171'!D176</f>
        <v>0</v>
      </c>
      <c r="E182" s="32">
        <f>'00111'!E176+'00192'!E176+'00200'!E176+'00226'!E176+'00282'!E176+'00328'!E176+'00368'!E176+'00446'!E176+'00498'!E176+'00551'!E176+'00585'!E176+'00982'!E176+'00986'!E176+'00989'!E176+'01019'!E176+'01083'!E176+'01084'!E176+'01144'!E176+'01154'!E176+'01171'!E176</f>
        <v>87156000</v>
      </c>
      <c r="F182" s="66">
        <f>SUM(F183:F194)</f>
        <v>0</v>
      </c>
      <c r="G182" s="66">
        <f t="shared" ref="G182" si="15">SUM(G183:G194)</f>
        <v>0</v>
      </c>
      <c r="H182" s="187">
        <f>SUM(H183:H194)</f>
        <v>0</v>
      </c>
      <c r="I182" s="120">
        <f t="shared" si="12"/>
        <v>614</v>
      </c>
      <c r="J182" s="121">
        <f t="shared" si="13"/>
        <v>-87156000</v>
      </c>
    </row>
    <row r="183" spans="1:10" x14ac:dyDescent="0.25">
      <c r="A183" s="26" t="s">
        <v>333</v>
      </c>
      <c r="B183" s="26" t="s">
        <v>334</v>
      </c>
      <c r="C183" s="27">
        <f>'00111'!C177+'00192'!C177+'00200'!C177+'00226'!C177+'00282'!C177+'00328'!C177+'00368'!C177+'00446'!C177+'00498'!C177+'00551'!C177+'00585'!C177+'00982'!C177+'00986'!C177+'00989'!C177+'01019'!C177+'01083'!C177+'01084'!C177+'01144'!C177+'01154'!C177+'01171'!C177</f>
        <v>0</v>
      </c>
      <c r="D183" s="102"/>
      <c r="E183" s="27">
        <f>'00111'!E177+'00192'!E177+'00200'!E177+'00226'!E177+'00282'!E177+'00328'!E177+'00368'!E177+'00446'!E177+'00498'!E177+'00551'!E177+'00585'!E177+'00982'!E177+'00986'!E177+'00989'!E177+'01019'!E177+'01083'!E177+'01084'!E177+'01144'!E177+'01154'!E177+'01171'!E177</f>
        <v>0</v>
      </c>
      <c r="F183" s="64">
        <f>'00111'!F177+'00192'!F177+'00200'!F177+'00226'!F177+'00282'!F177+'00328'!F177+'00368'!F177+'00446'!F177+'00498'!F177+'00551'!F177+'00585'!F177+'00982'!F177+'00986'!F177+'00989'!F177+'01019'!F177+'01083'!F177+'01084'!F177+'01144'!F177+'01154'!F177+'01171'!F177</f>
        <v>0</v>
      </c>
      <c r="G183" s="64">
        <f>'00111'!G177+'00192'!G177+'00200'!G177+'00226'!G177+'00282'!G177+'00328'!G177+'00368'!G177+'00446'!G177+'00498'!G177+'00551'!G177+'00585'!G177+'00982'!G177+'00986'!G177+'00989'!G177+'01019'!G177+'01083'!G177+'01084'!G177+'01144'!G177+'01154'!G177+'01171'!G177</f>
        <v>0</v>
      </c>
      <c r="H183" s="187">
        <f>'00111'!H177+'00192'!H177+'00200'!H177+'00226'!H177+'00282'!H177+'00328'!H177+'00368'!H177+'00446'!H177+'00498'!H177+'00551'!H177+'00585'!H177+'00982'!H177+'00986'!H177+'00989'!H177+'01019'!H177+'01083'!H177+'01084'!H177+'01144'!H177+'01154'!H177+'01171'!H177</f>
        <v>0</v>
      </c>
      <c r="I183" s="120">
        <f t="shared" si="12"/>
        <v>0</v>
      </c>
      <c r="J183" s="121">
        <f t="shared" si="13"/>
        <v>0</v>
      </c>
    </row>
    <row r="184" spans="1:10" x14ac:dyDescent="0.25">
      <c r="A184" s="45" t="s">
        <v>335</v>
      </c>
      <c r="B184" s="45" t="s">
        <v>336</v>
      </c>
      <c r="C184" s="27">
        <f>'00111'!C178+'00192'!C178+'00200'!C178+'00226'!C178+'00282'!C178+'00328'!C178+'00368'!C178+'00446'!C178+'00498'!C178+'00551'!C178+'00585'!C178+'00982'!C178+'00986'!C178+'00989'!C178+'01019'!C178+'01083'!C178+'01084'!C178+'01144'!C178+'01154'!C178+'01171'!C178</f>
        <v>1</v>
      </c>
      <c r="D184" s="104">
        <f>'00111'!D178+'00192'!D178+'00200'!D178+'00226'!D178+'00282'!D178+'00328'!D178+'00368'!D178+'00446'!D178+'00498'!D178+'00551'!D178+'00585'!D178+'00982'!D178+'00986'!D178+'00989'!D178+'01019'!D178+'01083'!D178+'01084'!D178+'01144'!D178+'01154'!D178+'01171'!D178</f>
        <v>12700000</v>
      </c>
      <c r="E184" s="28">
        <f>'00111'!E178+'00192'!E178+'00200'!E178+'00226'!E178+'00282'!E178+'00328'!E178+'00368'!E178+'00446'!E178+'00498'!E178+'00551'!E178+'00585'!E178+'00982'!E178+'00986'!E178+'00989'!E178+'01019'!E178+'01083'!E178+'01084'!E178+'01144'!E178+'01154'!E178+'01171'!E178</f>
        <v>12700000</v>
      </c>
      <c r="F184" s="64">
        <f>'00111'!F178+'00192'!F178+'00200'!F178+'00226'!F178+'00282'!F178+'00328'!F178+'00368'!F178+'00446'!F178+'00498'!F178+'00551'!F178+'00585'!F178+'00982'!F178+'00986'!F178+'00989'!F178+'01019'!F178+'01083'!F178+'01084'!F178+'01144'!F178+'01154'!F178+'01171'!F178</f>
        <v>0</v>
      </c>
      <c r="G184" s="64">
        <f>'00111'!G178+'00192'!G178+'00200'!G178+'00226'!G178+'00282'!G178+'00328'!G178+'00368'!G178+'00446'!G178+'00498'!G178+'00551'!G178+'00585'!G178+'00982'!G178+'00986'!G178+'00989'!G178+'01019'!G178+'01083'!G178+'01084'!G178+'01144'!G178+'01154'!G178+'01171'!G178</f>
        <v>0</v>
      </c>
      <c r="H184" s="187">
        <f>'00111'!H178+'00192'!H178+'00200'!H178+'00226'!H178+'00282'!H178+'00328'!H178+'00368'!H178+'00446'!H178+'00498'!H178+'00551'!H178+'00585'!H178+'00982'!H178+'00986'!H178+'00989'!H178+'01019'!H178+'01083'!H178+'01084'!H178+'01144'!H178+'01154'!H178+'01171'!H178</f>
        <v>0</v>
      </c>
      <c r="I184" s="120">
        <f t="shared" si="12"/>
        <v>1</v>
      </c>
      <c r="J184" s="121">
        <f t="shared" si="13"/>
        <v>-12700000</v>
      </c>
    </row>
    <row r="185" spans="1:10" x14ac:dyDescent="0.25">
      <c r="A185" s="26" t="s">
        <v>337</v>
      </c>
      <c r="B185" s="26" t="s">
        <v>338</v>
      </c>
      <c r="C185" s="27">
        <f>'00111'!C179+'00192'!C179+'00200'!C179+'00226'!C179+'00282'!C179+'00328'!C179+'00368'!C179+'00446'!C179+'00498'!C179+'00551'!C179+'00585'!C179+'00982'!C179+'00986'!C179+'00989'!C179+'01019'!C179+'01083'!C179+'01084'!C179+'01144'!C179+'01154'!C179+'01171'!C179</f>
        <v>0</v>
      </c>
      <c r="D185" s="104">
        <f>'00111'!D179+'00192'!D179+'00200'!D179+'00226'!D179+'00282'!D179+'00328'!D179+'00368'!D179+'00446'!D179+'00498'!D179+'00551'!D179+'00585'!D179+'00982'!D179+'00986'!D179+'00989'!D179+'01019'!D179+'01083'!D179+'01084'!D179+'01144'!D179+'01154'!D179+'01171'!D179</f>
        <v>0</v>
      </c>
      <c r="E185" s="28">
        <f>'00111'!E179+'00192'!E179+'00200'!E179+'00226'!E179+'00282'!E179+'00328'!E179+'00368'!E179+'00446'!E179+'00498'!E179+'00551'!E179+'00585'!E179+'00982'!E179+'00986'!E179+'00989'!E179+'01019'!E179+'01083'!E179+'01084'!E179+'01144'!E179+'01154'!E179+'01171'!E179</f>
        <v>0</v>
      </c>
      <c r="F185" s="64">
        <f>'00111'!F179+'00192'!F179+'00200'!F179+'00226'!F179+'00282'!F179+'00328'!F179+'00368'!F179+'00446'!F179+'00498'!F179+'00551'!F179+'00585'!F179+'00982'!F179+'00986'!F179+'00989'!F179+'01019'!F179+'01083'!F179+'01084'!F179+'01144'!F179+'01154'!F179+'01171'!F179</f>
        <v>0</v>
      </c>
      <c r="G185" s="64">
        <f>'00111'!G179+'00192'!G179+'00200'!G179+'00226'!G179+'00282'!G179+'00328'!G179+'00368'!G179+'00446'!G179+'00498'!G179+'00551'!G179+'00585'!G179+'00982'!G179+'00986'!G179+'00989'!G179+'01019'!G179+'01083'!G179+'01084'!G179+'01144'!G179+'01154'!G179+'01171'!G179</f>
        <v>0</v>
      </c>
      <c r="H185" s="187">
        <f>'00111'!H179+'00192'!H179+'00200'!H179+'00226'!H179+'00282'!H179+'00328'!H179+'00368'!H179+'00446'!H179+'00498'!H179+'00551'!H179+'00585'!H179+'00982'!H179+'00986'!H179+'00989'!H179+'01019'!H179+'01083'!H179+'01084'!H179+'01144'!H179+'01154'!H179+'01171'!H179</f>
        <v>0</v>
      </c>
      <c r="I185" s="120">
        <f t="shared" si="12"/>
        <v>0</v>
      </c>
      <c r="J185" s="121">
        <f t="shared" si="13"/>
        <v>0</v>
      </c>
    </row>
    <row r="186" spans="1:10" ht="31.5" x14ac:dyDescent="0.25">
      <c r="A186" s="45" t="s">
        <v>339</v>
      </c>
      <c r="B186" s="45" t="s">
        <v>396</v>
      </c>
      <c r="C186" s="67">
        <f>'00111'!C180+'00192'!C180+'00200'!C180+'00226'!C180+'00282'!C180+'00328'!C180+'00368'!C180+'00446'!C180+'00498'!C180+'00551'!C180+'00585'!C180+'00982'!C180+'00986'!C180+'00989'!C180+'01019'!C180+'01083'!C180+'01084'!C180+'01144'!C180+'01154'!C180+'01171'!C180</f>
        <v>4</v>
      </c>
      <c r="D186" s="103">
        <v>11000</v>
      </c>
      <c r="E186" s="44">
        <f>'00111'!E180+'00192'!E180+'00200'!E180+'00226'!E180+'00282'!E180+'00328'!E180+'00368'!E180+'00446'!E180+'00498'!E180+'00551'!E180+'00585'!E180+'00982'!E180+'00986'!E180+'00989'!E180+'01019'!E180+'01083'!E180+'01084'!E180+'01144'!E180+'01154'!E180+'01171'!E180</f>
        <v>44000</v>
      </c>
      <c r="F186" s="64">
        <f>'00111'!F180+'00192'!F180+'00200'!F180+'00226'!F180+'00282'!F180+'00328'!F180+'00368'!F180+'00446'!F180+'00498'!F180+'00551'!F180+'00585'!F180+'00982'!F180+'00986'!F180+'00989'!F180+'01019'!F180+'01083'!F180+'01084'!F180+'01144'!F180+'01154'!F180+'01171'!F180</f>
        <v>0</v>
      </c>
      <c r="G186" s="64">
        <f>'00111'!G180+'00192'!G180+'00200'!G180+'00226'!G180+'00282'!G180+'00328'!G180+'00368'!G180+'00446'!G180+'00498'!G180+'00551'!G180+'00585'!G180+'00982'!G180+'00986'!G180+'00989'!G180+'01019'!G180+'01083'!G180+'01084'!G180+'01144'!G180+'01154'!G180+'01171'!G180</f>
        <v>0</v>
      </c>
      <c r="H186" s="187">
        <f>'00111'!H180+'00192'!H180+'00200'!H180+'00226'!H180+'00282'!H180+'00328'!H180+'00368'!H180+'00446'!H180+'00498'!H180+'00551'!H180+'00585'!H180+'00982'!H180+'00986'!H180+'00989'!H180+'01019'!H180+'01083'!H180+'01084'!H180+'01144'!H180+'01154'!H180+'01171'!H180</f>
        <v>0</v>
      </c>
      <c r="I186" s="120">
        <f t="shared" si="12"/>
        <v>4</v>
      </c>
      <c r="J186" s="121">
        <f t="shared" si="13"/>
        <v>-44000</v>
      </c>
    </row>
    <row r="187" spans="1:10" ht="31.5" x14ac:dyDescent="0.25">
      <c r="A187" s="26" t="s">
        <v>341</v>
      </c>
      <c r="B187" s="26" t="s">
        <v>342</v>
      </c>
      <c r="C187" s="27">
        <f>'00111'!C181+'00192'!C181+'00200'!C181+'00226'!C181+'00282'!C181+'00328'!C181+'00368'!C181+'00446'!C181+'00498'!C181+'00551'!C181+'00585'!C181+'00982'!C181+'00986'!C181+'00989'!C181+'01019'!C181+'01083'!C181+'01084'!C181+'01144'!C181+'01154'!C181+'01171'!C181</f>
        <v>400</v>
      </c>
      <c r="D187" s="102">
        <v>3250</v>
      </c>
      <c r="E187" s="28">
        <f>'00111'!E181+'00192'!E181+'00200'!E181+'00226'!E181+'00282'!E181+'00328'!E181+'00368'!E181+'00446'!E181+'00498'!E181+'00551'!E181+'00585'!E181+'00982'!E181+'00986'!E181+'00989'!E181+'01019'!E181+'01083'!E181+'01084'!E181+'01144'!E181+'01154'!E181+'01171'!E181</f>
        <v>1300000</v>
      </c>
      <c r="F187" s="64">
        <f>'00111'!F181+'00192'!F181+'00200'!F181+'00226'!F181+'00282'!F181+'00328'!F181+'00368'!F181+'00446'!F181+'00498'!F181+'00551'!F181+'00585'!F181+'00982'!F181+'00986'!F181+'00989'!F181+'01019'!F181+'01083'!F181+'01084'!F181+'01144'!F181+'01154'!F181+'01171'!F181</f>
        <v>0</v>
      </c>
      <c r="G187" s="64">
        <f>'00111'!G181+'00192'!G181+'00200'!G181+'00226'!G181+'00282'!G181+'00328'!G181+'00368'!G181+'00446'!G181+'00498'!G181+'00551'!G181+'00585'!G181+'00982'!G181+'00986'!G181+'00989'!G181+'01019'!G181+'01083'!G181+'01084'!G181+'01144'!G181+'01154'!G181+'01171'!G181</f>
        <v>0</v>
      </c>
      <c r="H187" s="187">
        <f>'00111'!H181+'00192'!H181+'00200'!H181+'00226'!H181+'00282'!H181+'00328'!H181+'00368'!H181+'00446'!H181+'00498'!H181+'00551'!H181+'00585'!H181+'00982'!H181+'00986'!H181+'00989'!H181+'01019'!H181+'01083'!H181+'01084'!H181+'01144'!H181+'01154'!H181+'01171'!H181</f>
        <v>0</v>
      </c>
      <c r="I187" s="120">
        <f t="shared" si="12"/>
        <v>400</v>
      </c>
      <c r="J187" s="121">
        <f t="shared" si="13"/>
        <v>-1300000</v>
      </c>
    </row>
    <row r="188" spans="1:10" x14ac:dyDescent="0.25">
      <c r="A188" s="26" t="s">
        <v>343</v>
      </c>
      <c r="B188" s="26" t="s">
        <v>344</v>
      </c>
      <c r="C188" s="27">
        <f>'00111'!C182+'00192'!C182+'00200'!C182+'00226'!C182+'00282'!C182+'00328'!C182+'00368'!C182+'00446'!C182+'00498'!C182+'00551'!C182+'00585'!C182+'00982'!C182+'00986'!C182+'00989'!C182+'01019'!C182+'01083'!C182+'01084'!C182+'01144'!C182+'01154'!C182+'01171'!C182</f>
        <v>0</v>
      </c>
      <c r="D188" s="102"/>
      <c r="E188" s="28">
        <f>'00111'!E182+'00192'!E182+'00200'!E182+'00226'!E182+'00282'!E182+'00328'!E182+'00368'!E182+'00446'!E182+'00498'!E182+'00551'!E182+'00585'!E182+'00982'!E182+'00986'!E182+'00989'!E182+'01019'!E182+'01083'!E182+'01084'!E182+'01144'!E182+'01154'!E182+'01171'!E182</f>
        <v>0</v>
      </c>
      <c r="F188" s="64">
        <f>'00111'!F182+'00192'!F182+'00200'!F182+'00226'!F182+'00282'!F182+'00328'!F182+'00368'!F182+'00446'!F182+'00498'!F182+'00551'!F182+'00585'!F182+'00982'!F182+'00986'!F182+'00989'!F182+'01019'!F182+'01083'!F182+'01084'!F182+'01144'!F182+'01154'!F182+'01171'!F182</f>
        <v>0</v>
      </c>
      <c r="G188" s="64">
        <f>'00111'!G182+'00192'!G182+'00200'!G182+'00226'!G182+'00282'!G182+'00328'!G182+'00368'!G182+'00446'!G182+'00498'!G182+'00551'!G182+'00585'!G182+'00982'!G182+'00986'!G182+'00989'!G182+'01019'!G182+'01083'!G182+'01084'!G182+'01144'!G182+'01154'!G182+'01171'!G182</f>
        <v>0</v>
      </c>
      <c r="H188" s="187">
        <f>'00111'!H182+'00192'!H182+'00200'!H182+'00226'!H182+'00282'!H182+'00328'!H182+'00368'!H182+'00446'!H182+'00498'!H182+'00551'!H182+'00585'!H182+'00982'!H182+'00986'!H182+'00989'!H182+'01019'!H182+'01083'!H182+'01084'!H182+'01144'!H182+'01154'!H182+'01171'!H182</f>
        <v>0</v>
      </c>
      <c r="I188" s="120">
        <f t="shared" si="12"/>
        <v>0</v>
      </c>
      <c r="J188" s="121">
        <f t="shared" si="13"/>
        <v>0</v>
      </c>
    </row>
    <row r="189" spans="1:10" x14ac:dyDescent="0.25">
      <c r="A189" s="26" t="s">
        <v>345</v>
      </c>
      <c r="B189" s="26" t="s">
        <v>346</v>
      </c>
      <c r="C189" s="27">
        <f>'00111'!C183+'00192'!C183+'00200'!C183+'00226'!C183+'00282'!C183+'00328'!C183+'00368'!C183+'00446'!C183+'00498'!C183+'00551'!C183+'00585'!C183+'00982'!C183+'00986'!C183+'00989'!C183+'01019'!C183+'01083'!C183+'01084'!C183+'01144'!C183+'01154'!C183+'01171'!C183</f>
        <v>200</v>
      </c>
      <c r="D189" s="102">
        <v>300</v>
      </c>
      <c r="E189" s="28">
        <f>'00111'!E183+'00192'!E183+'00200'!E183+'00226'!E183+'00282'!E183+'00328'!E183+'00368'!E183+'00446'!E183+'00498'!E183+'00551'!E183+'00585'!E183+'00982'!E183+'00986'!E183+'00989'!E183+'01019'!E183+'01083'!E183+'01084'!E183+'01144'!E183+'01154'!E183+'01171'!E183</f>
        <v>60000</v>
      </c>
      <c r="F189" s="64">
        <f>'00111'!F183+'00192'!F183+'00200'!F183+'00226'!F183+'00282'!F183+'00328'!F183+'00368'!F183+'00446'!F183+'00498'!F183+'00551'!F183+'00585'!F183+'00982'!F183+'00986'!F183+'00989'!F183+'01019'!F183+'01083'!F183+'01084'!F183+'01144'!F183+'01154'!F183+'01171'!F183</f>
        <v>0</v>
      </c>
      <c r="G189" s="64">
        <f>'00111'!G183+'00192'!G183+'00200'!G183+'00226'!G183+'00282'!G183+'00328'!G183+'00368'!G183+'00446'!G183+'00498'!G183+'00551'!G183+'00585'!G183+'00982'!G183+'00986'!G183+'00989'!G183+'01019'!G183+'01083'!G183+'01084'!G183+'01144'!G183+'01154'!G183+'01171'!G183</f>
        <v>0</v>
      </c>
      <c r="H189" s="187">
        <f>'00111'!H183+'00192'!H183+'00200'!H183+'00226'!H183+'00282'!H183+'00328'!H183+'00368'!H183+'00446'!H183+'00498'!H183+'00551'!H183+'00585'!H183+'00982'!H183+'00986'!H183+'00989'!H183+'01019'!H183+'01083'!H183+'01084'!H183+'01144'!H183+'01154'!H183+'01171'!H183</f>
        <v>0</v>
      </c>
      <c r="I189" s="120">
        <f t="shared" si="12"/>
        <v>200</v>
      </c>
      <c r="J189" s="121">
        <f t="shared" si="13"/>
        <v>-60000</v>
      </c>
    </row>
    <row r="190" spans="1:10" x14ac:dyDescent="0.25">
      <c r="A190" s="26" t="s">
        <v>347</v>
      </c>
      <c r="B190" s="30" t="s">
        <v>397</v>
      </c>
      <c r="C190" s="27">
        <f>'00111'!C184+'00192'!C184+'00200'!C184+'00226'!C184+'00282'!C184+'00328'!C184+'00368'!C184+'00446'!C184+'00498'!C184+'00551'!C184+'00585'!C184+'00982'!C184+'00986'!C184+'00989'!C184+'01019'!C184+'01083'!C184+'01084'!C184+'01144'!C184+'01154'!C184+'01171'!C184</f>
        <v>1</v>
      </c>
      <c r="D190" s="102">
        <v>1800</v>
      </c>
      <c r="E190" s="28">
        <f>'00111'!E184+'00192'!E184+'00200'!E184+'00226'!E184+'00282'!E184+'00328'!E184+'00368'!E184+'00446'!E184+'00498'!E184+'00551'!E184+'00585'!E184+'00982'!E184+'00986'!E184+'00989'!E184+'01019'!E184+'01083'!E184+'01084'!E184+'01144'!E184+'01154'!E184+'01171'!E184</f>
        <v>1800</v>
      </c>
      <c r="F190" s="64">
        <f>'00111'!F184+'00192'!F184+'00200'!F184+'00226'!F184+'00282'!F184+'00328'!F184+'00368'!F184+'00446'!F184+'00498'!F184+'00551'!F184+'00585'!F184+'00982'!F184+'00986'!F184+'00989'!F184+'01019'!F184+'01083'!F184+'01084'!F184+'01144'!F184+'01154'!F184+'01171'!F184</f>
        <v>0</v>
      </c>
      <c r="G190" s="64">
        <f>'00111'!G184+'00192'!G184+'00200'!G184+'00226'!G184+'00282'!G184+'00328'!G184+'00368'!G184+'00446'!G184+'00498'!G184+'00551'!G184+'00585'!G184+'00982'!G184+'00986'!G184+'00989'!G184+'01019'!G184+'01083'!G184+'01084'!G184+'01144'!G184+'01154'!G184+'01171'!G184</f>
        <v>0</v>
      </c>
      <c r="H190" s="187">
        <f>'00111'!H184+'00192'!H184+'00200'!H184+'00226'!H184+'00282'!H184+'00328'!H184+'00368'!H184+'00446'!H184+'00498'!H184+'00551'!H184+'00585'!H184+'00982'!H184+'00986'!H184+'00989'!H184+'01019'!H184+'01083'!H184+'01084'!H184+'01144'!H184+'01154'!H184+'01171'!H184</f>
        <v>0</v>
      </c>
      <c r="I190" s="120">
        <f t="shared" si="12"/>
        <v>1</v>
      </c>
      <c r="J190" s="121">
        <f t="shared" si="13"/>
        <v>-1800</v>
      </c>
    </row>
    <row r="191" spans="1:10" x14ac:dyDescent="0.25">
      <c r="A191" s="26" t="s">
        <v>348</v>
      </c>
      <c r="B191" s="26" t="s">
        <v>349</v>
      </c>
      <c r="C191" s="27">
        <f>'00111'!C185+'00192'!C185+'00200'!C185+'00226'!C185+'00282'!C185+'00328'!C185+'00368'!C185+'00446'!C185+'00498'!C185+'00551'!C185+'00585'!C185+'00982'!C185+'00986'!C185+'00989'!C185+'01019'!C185+'01083'!C185+'01084'!C185+'01144'!C185+'01154'!C185+'01171'!C185</f>
        <v>0</v>
      </c>
      <c r="D191" s="102"/>
      <c r="E191" s="28">
        <f>'00111'!E185+'00192'!E185+'00200'!E185+'00226'!E185+'00282'!E185+'00328'!E185+'00368'!E185+'00446'!E185+'00498'!E185+'00551'!E185+'00585'!E185+'00982'!E185+'00986'!E185+'00989'!E185+'01019'!E185+'01083'!E185+'01084'!E185+'01144'!E185+'01154'!E185+'01171'!E185</f>
        <v>0</v>
      </c>
      <c r="F191" s="64">
        <f>'00111'!F185+'00192'!F185+'00200'!F185+'00226'!F185+'00282'!F185+'00328'!F185+'00368'!F185+'00446'!F185+'00498'!F185+'00551'!F185+'00585'!F185+'00982'!F185+'00986'!F185+'00989'!F185+'01019'!F185+'01083'!F185+'01084'!F185+'01144'!F185+'01154'!F185+'01171'!F185</f>
        <v>0</v>
      </c>
      <c r="G191" s="64">
        <f>'00111'!G185+'00192'!G185+'00200'!G185+'00226'!G185+'00282'!G185+'00328'!G185+'00368'!G185+'00446'!G185+'00498'!G185+'00551'!G185+'00585'!G185+'00982'!G185+'00986'!G185+'00989'!G185+'01019'!G185+'01083'!G185+'01084'!G185+'01144'!G185+'01154'!G185+'01171'!G185</f>
        <v>0</v>
      </c>
      <c r="H191" s="187">
        <f>'00111'!H185+'00192'!H185+'00200'!H185+'00226'!H185+'00282'!H185+'00328'!H185+'00368'!H185+'00446'!H185+'00498'!H185+'00551'!H185+'00585'!H185+'00982'!H185+'00986'!H185+'00989'!H185+'01019'!H185+'01083'!H185+'01084'!H185+'01144'!H185+'01154'!H185+'01171'!H185</f>
        <v>0</v>
      </c>
      <c r="I191" s="120">
        <f t="shared" si="12"/>
        <v>0</v>
      </c>
      <c r="J191" s="121">
        <f t="shared" si="13"/>
        <v>0</v>
      </c>
    </row>
    <row r="192" spans="1:10" ht="47.25" x14ac:dyDescent="0.25">
      <c r="A192" s="26" t="s">
        <v>350</v>
      </c>
      <c r="B192" s="26" t="s">
        <v>351</v>
      </c>
      <c r="C192" s="27">
        <f>'00111'!C186+'00192'!C186+'00200'!C186+'00226'!C186+'00282'!C186+'00328'!C186+'00368'!C186+'00446'!C186+'00498'!C186+'00551'!C186+'00585'!C186+'00982'!C186+'00986'!C186+'00989'!C186+'01019'!C186+'01083'!C186+'01084'!C186+'01144'!C186+'01154'!C186+'01171'!C186</f>
        <v>6</v>
      </c>
      <c r="D192" s="102">
        <v>29200</v>
      </c>
      <c r="E192" s="28">
        <f>'00111'!E186+'00192'!E186+'00200'!E186+'00226'!E186+'00282'!E186+'00328'!E186+'00368'!E186+'00446'!E186+'00498'!E186+'00551'!E186+'00585'!E186+'00982'!E186+'00986'!E186+'00989'!E186+'01019'!E186+'01083'!E186+'01084'!E186+'01144'!E186+'01154'!E186+'01171'!E186</f>
        <v>175200</v>
      </c>
      <c r="F192" s="64">
        <f>'00111'!F186+'00192'!F186+'00200'!F186+'00226'!F186+'00282'!F186+'00328'!F186+'00368'!F186+'00446'!F186+'00498'!F186+'00551'!F186+'00585'!F186+'00982'!F186+'00986'!F186+'00989'!F186+'01019'!F186+'01083'!F186+'01084'!F186+'01144'!F186+'01154'!F186+'01171'!F186</f>
        <v>0</v>
      </c>
      <c r="G192" s="64">
        <f>'00111'!G186+'00192'!G186+'00200'!G186+'00226'!G186+'00282'!G186+'00328'!G186+'00368'!G186+'00446'!G186+'00498'!G186+'00551'!G186+'00585'!G186+'00982'!G186+'00986'!G186+'00989'!G186+'01019'!G186+'01083'!G186+'01084'!G186+'01144'!G186+'01154'!G186+'01171'!G186</f>
        <v>0</v>
      </c>
      <c r="H192" s="187">
        <f>'00111'!H186+'00192'!H186+'00200'!H186+'00226'!H186+'00282'!H186+'00328'!H186+'00368'!H186+'00446'!H186+'00498'!H186+'00551'!H186+'00585'!H186+'00982'!H186+'00986'!H186+'00989'!H186+'01019'!H186+'01083'!H186+'01084'!H186+'01144'!H186+'01154'!H186+'01171'!H186</f>
        <v>0</v>
      </c>
      <c r="I192" s="120">
        <f t="shared" si="12"/>
        <v>6</v>
      </c>
      <c r="J192" s="121">
        <f t="shared" si="13"/>
        <v>-175200</v>
      </c>
    </row>
    <row r="193" spans="1:10" ht="75" x14ac:dyDescent="0.25">
      <c r="A193" s="45">
        <v>1660102002</v>
      </c>
      <c r="B193" s="91" t="s">
        <v>400</v>
      </c>
      <c r="C193" s="67">
        <f>'00111'!C187+'00192'!C187+'00200'!C187+'00226'!C187+'00282'!C187+'00328'!C187+'00368'!C187+'00446'!C187+'00498'!C187+'00551'!C187+'00585'!C187+'00982'!C187+'00986'!C187+'00989'!C187+'01019'!C187+'01083'!C187+'01084'!C187+'01144'!C187+'01154'!C187+'01171'!C187</f>
        <v>1</v>
      </c>
      <c r="D193" s="103">
        <v>72600000</v>
      </c>
      <c r="E193" s="28">
        <f>'00111'!E187+'00192'!E187+'00200'!E187+'00226'!E187+'00282'!E187+'00328'!E187+'00368'!E187+'00446'!E187+'00498'!E187+'00551'!E187+'00585'!E187+'00982'!E187+'00986'!E187+'00989'!E187+'01019'!E187+'01083'!E187+'01084'!E187+'01144'!E187+'01154'!E187+'01171'!E187</f>
        <v>72600000</v>
      </c>
      <c r="F193" s="64">
        <f>'00111'!F187+'00192'!F187+'00200'!F187+'00226'!F187+'00282'!F187+'00328'!F187+'00368'!F187+'00446'!F187+'00498'!F187+'00551'!F187+'00585'!F187+'00982'!F187+'00986'!F187+'00989'!F187+'01019'!F187+'01083'!F187+'01084'!F187+'01144'!F187+'01154'!F187+'01171'!F187</f>
        <v>0</v>
      </c>
      <c r="G193" s="64">
        <f>'00111'!G187+'00192'!G187+'00200'!G187+'00226'!G187+'00282'!G187+'00328'!G187+'00368'!G187+'00446'!G187+'00498'!G187+'00551'!G187+'00585'!G187+'00982'!G187+'00986'!G187+'00989'!G187+'01019'!G187+'01083'!G187+'01084'!G187+'01144'!G187+'01154'!G187+'01171'!G187</f>
        <v>0</v>
      </c>
      <c r="H193" s="187">
        <f>'00111'!H187+'00192'!H187+'00200'!H187+'00226'!H187+'00282'!H187+'00328'!H187+'00368'!H187+'00446'!H187+'00498'!H187+'00551'!H187+'00585'!H187+'00982'!H187+'00986'!H187+'00989'!H187+'01019'!H187+'01083'!H187+'01084'!H187+'01144'!H187+'01154'!H187+'01171'!H187</f>
        <v>0</v>
      </c>
      <c r="I193" s="120">
        <f t="shared" si="12"/>
        <v>1</v>
      </c>
      <c r="J193" s="121">
        <f t="shared" si="13"/>
        <v>-72600000</v>
      </c>
    </row>
    <row r="194" spans="1:10" ht="56.25" x14ac:dyDescent="0.25">
      <c r="A194" s="45">
        <v>1660102003</v>
      </c>
      <c r="B194" s="91" t="s">
        <v>399</v>
      </c>
      <c r="C194" s="67">
        <f>'00111'!C188+'00192'!C188+'00200'!C188+'00226'!C188+'00282'!C188+'00328'!C188+'00368'!C188+'00446'!C188+'00498'!C188+'00551'!C188+'00585'!C188+'00982'!C188+'00986'!C188+'00989'!C188+'01019'!C188+'01083'!C188+'01084'!C188+'01144'!C188+'01154'!C188+'01171'!C188</f>
        <v>1</v>
      </c>
      <c r="D194" s="103">
        <v>275000</v>
      </c>
      <c r="E194" s="28">
        <f>'00111'!E188+'00192'!E188+'00200'!E188+'00226'!E188+'00282'!E188+'00328'!E188+'00368'!E188+'00446'!E188+'00498'!E188+'00551'!E188+'00585'!E188+'00982'!E188+'00986'!E188+'00989'!E188+'01019'!E188+'01083'!E188+'01084'!E188+'01144'!E188+'01154'!E188+'01171'!E188</f>
        <v>275000</v>
      </c>
      <c r="F194" s="64">
        <f>'00111'!F188+'00192'!F188+'00200'!F188+'00226'!F188+'00282'!F188+'00328'!F188+'00368'!F188+'00446'!F188+'00498'!F188+'00551'!F188+'00585'!F188+'00982'!F188+'00986'!F188+'00989'!F188+'01019'!F188+'01083'!F188+'01084'!F188+'01144'!F188+'01154'!F188+'01171'!F188</f>
        <v>0</v>
      </c>
      <c r="G194" s="64">
        <f>'00111'!G188+'00192'!G188+'00200'!G188+'00226'!G188+'00282'!G188+'00328'!G188+'00368'!G188+'00446'!G188+'00498'!G188+'00551'!G188+'00585'!G188+'00982'!G188+'00986'!G188+'00989'!G188+'01019'!G188+'01083'!G188+'01084'!G188+'01144'!G188+'01154'!G188+'01171'!G188</f>
        <v>0</v>
      </c>
      <c r="H194" s="187">
        <f>'00111'!H188+'00192'!H188+'00200'!H188+'00226'!H188+'00282'!H188+'00328'!H188+'00368'!H188+'00446'!H188+'00498'!H188+'00551'!H188+'00585'!H188+'00982'!H188+'00986'!H188+'00989'!H188+'01019'!H188+'01083'!H188+'01084'!H188+'01144'!H188+'01154'!H188+'01171'!H188</f>
        <v>0</v>
      </c>
      <c r="I194" s="120">
        <f t="shared" si="12"/>
        <v>1</v>
      </c>
      <c r="J194" s="121">
        <f t="shared" si="13"/>
        <v>-275000</v>
      </c>
    </row>
    <row r="195" spans="1:10" x14ac:dyDescent="0.25">
      <c r="A195" s="105"/>
      <c r="B195" s="106" t="s">
        <v>401</v>
      </c>
      <c r="C195" s="107">
        <f>'00111'!C189+'00192'!C189+'00200'!C189+'00226'!C189+'00282'!C189+'00328'!C189+'00368'!C189+'00446'!C189+'00498'!C189+'00551'!C189+'00585'!C189+'00982'!C189+'00986'!C189+'00989'!C189+'01019'!C189+'01083'!C189+'01084'!C189+'01144'!C189+'01154'!C189+'01171'!C189</f>
        <v>16939</v>
      </c>
      <c r="D195" s="107"/>
      <c r="E195" s="108">
        <f>'00111'!E189+'00192'!E189+'00200'!E189+'00226'!E189+'00282'!E189+'00328'!E189+'00368'!E189+'00446'!E189+'00498'!E189+'00551'!E189+'00585'!E189+'00982'!E189+'00986'!E189+'00989'!E189+'01019'!E189+'01083'!E189+'01084'!E189+'01144'!E189+'01154'!E189+'01171'!E189</f>
        <v>242698441.62</v>
      </c>
      <c r="F195" s="187">
        <f>'00111'!F189+'00192'!F189+'00200'!F189+'00226'!F189+'00282'!F189+'00328'!F189+'00368'!F189+'00446'!F189+'00498'!F189+'00551'!F189+'00585'!F189+'00982'!F189+'00986'!F189+'00989'!F189+'01019'!F189+'01083'!F189+'01084'!F189+'01144'!F189+'01154'!F189+'01171'!F189</f>
        <v>3753</v>
      </c>
      <c r="G195" s="119"/>
      <c r="H195" s="187">
        <f>'00111'!H189+'00192'!H189+'00200'!H189+'00226'!H189+'00282'!H189+'00328'!H189+'00368'!H189+'00446'!H189+'00498'!H189+'00551'!H189+'00585'!H189+'00982'!H189+'00986'!H189+'00989'!H189+'01019'!H189+'01083'!H189+'01084'!H189+'01144'!H189+'01154'!H189+'01171'!H189</f>
        <v>29052470.940000001</v>
      </c>
      <c r="I195" s="120">
        <f t="shared" si="12"/>
        <v>13186</v>
      </c>
      <c r="J195" s="121">
        <f t="shared" si="13"/>
        <v>-271750912.56</v>
      </c>
    </row>
    <row r="196" spans="1:10" x14ac:dyDescent="0.25">
      <c r="B196" s="2"/>
      <c r="C196" s="2"/>
      <c r="D196" s="2"/>
      <c r="F196" s="241">
        <f>F15+F26+F58+F82+F89+F95+F119+F140+F158+F182</f>
        <v>3681</v>
      </c>
      <c r="H196" s="241">
        <f>H15+H26+H158</f>
        <v>24751536.539999999</v>
      </c>
      <c r="J196" s="242">
        <f>E195-H195</f>
        <v>213645970.68000001</v>
      </c>
    </row>
    <row r="197" spans="1:10" x14ac:dyDescent="0.25">
      <c r="D197" s="25"/>
      <c r="E197" s="9" t="s">
        <v>447</v>
      </c>
      <c r="F197" s="241">
        <f>'00111'!F190+'00111'!F191+'00200'!F190+'00200'!F191+'00200'!F192+'00328'!F190+'00328'!F191+'00328'!F192+'00328'!F193+'00368'!F190+'00368'!F191+'00368'!F192+'00368'!F193+'00368'!F194+'00446'!F191+'00446'!F192+'00446'!F193+'00446'!F194+'00446'!F195+'00498'!F190+'00982'!F190+'00986'!F190+'01019'!F190+'01019'!F191+'01019'!F192+'00446'!F190</f>
        <v>72</v>
      </c>
      <c r="H197" s="241">
        <f>'00111'!H190+'00111'!H191+'00200'!H190+'00200'!H191+'00200'!H192+'00200'!H193+'00328'!H190+'00328'!H191+'00328'!H192+'00328'!H193+'00368'!H190+'00368'!H191+'00368'!H192+'00368'!H193+'00368'!H194+'00446'!H190+'00446'!H191+'00446'!H192+'00446'!H193+'00446'!H194+'00446'!H195+'00446'!H196+'00498'!H190+'00982'!H190+'00986'!H190+'01019'!H190+'01019'!H191+'01019'!H192</f>
        <v>4300934.4000000004</v>
      </c>
    </row>
    <row r="198" spans="1:10" x14ac:dyDescent="0.25">
      <c r="D198" s="25"/>
      <c r="E198" s="9" t="s">
        <v>448</v>
      </c>
      <c r="F198" s="2">
        <f>SUM(F196:F197)</f>
        <v>3753</v>
      </c>
      <c r="H198" s="241">
        <f>H196+H197</f>
        <v>29052470.939999998</v>
      </c>
      <c r="I198" s="186">
        <f>H195-H198</f>
        <v>0</v>
      </c>
    </row>
    <row r="199" spans="1:10" x14ac:dyDescent="0.25">
      <c r="D199" s="25"/>
      <c r="E199" s="9"/>
      <c r="H199" s="241"/>
      <c r="I199" s="186"/>
    </row>
    <row r="200" spans="1:10" x14ac:dyDescent="0.25">
      <c r="A200" s="315"/>
      <c r="E200" s="9" t="s">
        <v>420</v>
      </c>
      <c r="F200" s="2">
        <f>'00111'!H189</f>
        <v>766767.04</v>
      </c>
      <c r="I200" s="186"/>
    </row>
    <row r="201" spans="1:10" x14ac:dyDescent="0.25">
      <c r="E201" s="3" t="s">
        <v>421</v>
      </c>
      <c r="F201" s="112">
        <f>'00192'!H189</f>
        <v>875926</v>
      </c>
      <c r="I201" s="186"/>
    </row>
    <row r="202" spans="1:10" x14ac:dyDescent="0.25">
      <c r="E202" s="3" t="s">
        <v>422</v>
      </c>
      <c r="F202" s="2">
        <f>'00200'!H189</f>
        <v>2749163.6999999997</v>
      </c>
      <c r="I202" s="186"/>
    </row>
    <row r="203" spans="1:10" x14ac:dyDescent="0.25">
      <c r="E203" s="3" t="s">
        <v>423</v>
      </c>
      <c r="F203" s="2">
        <f>'00226'!H189</f>
        <v>1342376</v>
      </c>
      <c r="I203" s="112"/>
    </row>
    <row r="204" spans="1:10" x14ac:dyDescent="0.25">
      <c r="A204" s="1"/>
      <c r="B204" s="1"/>
      <c r="C204" s="6"/>
      <c r="D204" s="1"/>
      <c r="E204" s="1" t="s">
        <v>424</v>
      </c>
      <c r="F204" s="2">
        <f>'00282'!H189</f>
        <v>552267</v>
      </c>
    </row>
    <row r="205" spans="1:10" x14ac:dyDescent="0.25">
      <c r="E205" s="3" t="s">
        <v>425</v>
      </c>
      <c r="F205" s="2">
        <f>'00328'!H189</f>
        <v>536444</v>
      </c>
    </row>
    <row r="206" spans="1:10" x14ac:dyDescent="0.25">
      <c r="E206" s="3" t="s">
        <v>426</v>
      </c>
      <c r="F206" s="2">
        <f>'00368'!H189</f>
        <v>919384</v>
      </c>
    </row>
    <row r="207" spans="1:10" x14ac:dyDescent="0.25">
      <c r="E207" s="3" t="s">
        <v>427</v>
      </c>
      <c r="F207" s="183">
        <f>'00446'!H189</f>
        <v>15450741</v>
      </c>
    </row>
    <row r="208" spans="1:10" x14ac:dyDescent="0.25">
      <c r="E208" s="3" t="s">
        <v>428</v>
      </c>
      <c r="F208" s="2">
        <f>'00498'!H189</f>
        <v>621825.30000000005</v>
      </c>
    </row>
    <row r="209" spans="5:8" x14ac:dyDescent="0.25">
      <c r="E209" s="3" t="s">
        <v>429</v>
      </c>
      <c r="F209" s="2">
        <f>'00551'!H189</f>
        <v>385210</v>
      </c>
    </row>
    <row r="210" spans="5:8" x14ac:dyDescent="0.25">
      <c r="E210" s="3" t="s">
        <v>430</v>
      </c>
      <c r="F210" s="2">
        <f>'00585'!H189</f>
        <v>308753</v>
      </c>
    </row>
    <row r="211" spans="5:8" x14ac:dyDescent="0.25">
      <c r="E211" s="3" t="s">
        <v>442</v>
      </c>
      <c r="F211" s="2">
        <f>'00982'!H189</f>
        <v>488366</v>
      </c>
    </row>
    <row r="212" spans="5:8" x14ac:dyDescent="0.25">
      <c r="E212" s="3" t="s">
        <v>431</v>
      </c>
      <c r="F212" s="2">
        <f>'00986'!H189</f>
        <v>567201</v>
      </c>
    </row>
    <row r="213" spans="5:8" x14ac:dyDescent="0.25">
      <c r="E213" s="3" t="s">
        <v>432</v>
      </c>
      <c r="F213" s="2">
        <f>'00989'!H189</f>
        <v>482925</v>
      </c>
    </row>
    <row r="214" spans="5:8" x14ac:dyDescent="0.25">
      <c r="E214" s="3" t="s">
        <v>433</v>
      </c>
      <c r="F214" s="2">
        <f>'01019'!H189</f>
        <v>1515039</v>
      </c>
    </row>
    <row r="215" spans="5:8" x14ac:dyDescent="0.25">
      <c r="E215" s="3" t="s">
        <v>436</v>
      </c>
      <c r="F215" s="2">
        <f>'01083'!H189</f>
        <v>375372</v>
      </c>
    </row>
    <row r="216" spans="5:8" x14ac:dyDescent="0.25">
      <c r="E216" s="3" t="s">
        <v>437</v>
      </c>
      <c r="F216" s="2">
        <f>'01084'!H189</f>
        <v>298566.90000000002</v>
      </c>
    </row>
    <row r="217" spans="5:8" x14ac:dyDescent="0.25">
      <c r="E217" s="3" t="s">
        <v>438</v>
      </c>
      <c r="F217" s="2">
        <f>'01144'!H189</f>
        <v>318945</v>
      </c>
    </row>
    <row r="218" spans="5:8" x14ac:dyDescent="0.25">
      <c r="E218" s="3" t="s">
        <v>439</v>
      </c>
      <c r="F218" s="2">
        <f>'01154'!H189</f>
        <v>372507</v>
      </c>
    </row>
    <row r="219" spans="5:8" x14ac:dyDescent="0.25">
      <c r="E219" s="3" t="s">
        <v>440</v>
      </c>
      <c r="F219" s="2">
        <f>'01171'!H189</f>
        <v>124692</v>
      </c>
    </row>
    <row r="220" spans="5:8" x14ac:dyDescent="0.25">
      <c r="E220" s="115" t="s">
        <v>441</v>
      </c>
      <c r="F220" s="116">
        <f>SUM(F200:F219)</f>
        <v>29052470.940000001</v>
      </c>
      <c r="G220" s="116"/>
      <c r="H220" s="116"/>
    </row>
  </sheetData>
  <mergeCells count="12">
    <mergeCell ref="D7:E7"/>
    <mergeCell ref="A9:E9"/>
    <mergeCell ref="A10:E10"/>
    <mergeCell ref="A11:E11"/>
    <mergeCell ref="I13:I14"/>
    <mergeCell ref="J13:J14"/>
    <mergeCell ref="A1:B1"/>
    <mergeCell ref="D1:E1"/>
    <mergeCell ref="D2:E2"/>
    <mergeCell ref="D3:E3"/>
    <mergeCell ref="D4:E4"/>
    <mergeCell ref="D5:E5"/>
  </mergeCells>
  <pageMargins left="0" right="0" top="0.55118110236220474" bottom="0" header="0" footer="0"/>
  <pageSetup paperSize="9" scale="60" orientation="portrait" r:id="rId1"/>
  <rowBreaks count="3" manualBreakCount="3">
    <brk id="71" max="7" man="1"/>
    <brk id="157" max="7" man="1"/>
    <brk id="199" max="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426"/>
  <sheetViews>
    <sheetView showGridLines="0" topLeftCell="B244" workbookViewId="0">
      <selection activeCell="B193" sqref="B193:L245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2.85546875" style="3" customWidth="1"/>
    <col min="8" max="8" width="11.7109375" style="3" customWidth="1"/>
    <col min="9" max="11" width="9.140625" style="3"/>
    <col min="12" max="12" width="13.85546875" style="3" customWidth="1"/>
    <col min="13" max="16384" width="9.140625" style="3"/>
  </cols>
  <sheetData>
    <row r="1" spans="1:9" x14ac:dyDescent="0.25">
      <c r="A1" s="7"/>
    </row>
    <row r="2" spans="1:9" x14ac:dyDescent="0.25">
      <c r="B2" s="320" t="s">
        <v>367</v>
      </c>
      <c r="C2" s="320"/>
      <c r="D2" s="320"/>
      <c r="E2" s="320"/>
      <c r="F2" s="320"/>
    </row>
    <row r="3" spans="1:9" x14ac:dyDescent="0.25">
      <c r="A3" s="1"/>
      <c r="B3" s="320" t="s">
        <v>0</v>
      </c>
      <c r="C3" s="320"/>
      <c r="D3" s="320"/>
      <c r="E3" s="320"/>
      <c r="F3" s="320"/>
    </row>
    <row r="4" spans="1:9" x14ac:dyDescent="0.25">
      <c r="B4" s="320"/>
      <c r="C4" s="320"/>
      <c r="D4" s="320"/>
      <c r="E4" s="320"/>
      <c r="F4" s="320"/>
    </row>
    <row r="5" spans="1:9" x14ac:dyDescent="0.25">
      <c r="A5" s="1"/>
      <c r="B5" s="320"/>
      <c r="C5" s="320"/>
      <c r="D5" s="320"/>
      <c r="E5" s="320"/>
      <c r="F5" s="320"/>
    </row>
    <row r="6" spans="1:9" x14ac:dyDescent="0.25">
      <c r="A6" s="1"/>
      <c r="B6" s="14"/>
      <c r="C6" s="77"/>
      <c r="D6" s="14"/>
      <c r="E6" s="14"/>
      <c r="F6" s="14"/>
    </row>
    <row r="7" spans="1:9" ht="47.25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41" t="s">
        <v>8</v>
      </c>
      <c r="B9" s="41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</row>
    <row r="10" spans="1:9" x14ac:dyDescent="0.25">
      <c r="A10" s="40" t="s">
        <v>10</v>
      </c>
      <c r="B10" s="40" t="s">
        <v>11</v>
      </c>
      <c r="C10" s="74">
        <v>0</v>
      </c>
      <c r="D10" s="28">
        <v>0</v>
      </c>
      <c r="E10" s="28">
        <f>C10*D10</f>
        <v>0</v>
      </c>
      <c r="F10" s="64"/>
      <c r="G10" s="64"/>
      <c r="H10" s="66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>
        <v>0</v>
      </c>
      <c r="D11" s="28">
        <v>0</v>
      </c>
      <c r="E11" s="28">
        <f t="shared" ref="E11:E74" si="2">C11*D11</f>
        <v>0</v>
      </c>
      <c r="F11" s="64"/>
      <c r="G11" s="64"/>
      <c r="H11" s="66">
        <f t="shared" si="1"/>
        <v>0</v>
      </c>
    </row>
    <row r="12" spans="1:9" x14ac:dyDescent="0.25">
      <c r="A12" s="26" t="s">
        <v>14</v>
      </c>
      <c r="B12" s="26" t="s">
        <v>15</v>
      </c>
      <c r="C12" s="74">
        <v>0</v>
      </c>
      <c r="D12" s="28">
        <v>0</v>
      </c>
      <c r="E12" s="28">
        <f t="shared" si="2"/>
        <v>0</v>
      </c>
      <c r="F12" s="68"/>
      <c r="G12" s="68"/>
      <c r="H12" s="96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37">
        <v>80000</v>
      </c>
      <c r="E13" s="28">
        <f t="shared" si="2"/>
        <v>80000</v>
      </c>
      <c r="F13" s="68"/>
      <c r="G13" s="68"/>
      <c r="H13" s="96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37"/>
      <c r="E14" s="28">
        <f t="shared" si="2"/>
        <v>0</v>
      </c>
      <c r="F14" s="68"/>
      <c r="G14" s="68"/>
      <c r="H14" s="96">
        <f t="shared" si="1"/>
        <v>0</v>
      </c>
    </row>
    <row r="15" spans="1:9" x14ac:dyDescent="0.25">
      <c r="A15" s="26" t="s">
        <v>20</v>
      </c>
      <c r="B15" s="26" t="s">
        <v>21</v>
      </c>
      <c r="C15" s="74">
        <v>0</v>
      </c>
      <c r="D15" s="28">
        <v>0</v>
      </c>
      <c r="E15" s="28">
        <f t="shared" si="2"/>
        <v>0</v>
      </c>
      <c r="F15" s="68"/>
      <c r="G15" s="68"/>
      <c r="H15" s="96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28">
        <v>0</v>
      </c>
      <c r="E16" s="28">
        <f t="shared" si="2"/>
        <v>0</v>
      </c>
      <c r="F16" s="68"/>
      <c r="G16" s="68"/>
      <c r="H16" s="96">
        <f t="shared" si="1"/>
        <v>0</v>
      </c>
    </row>
    <row r="17" spans="1:8" x14ac:dyDescent="0.25">
      <c r="A17" s="26" t="s">
        <v>24</v>
      </c>
      <c r="B17" s="26" t="s">
        <v>25</v>
      </c>
      <c r="C17" s="74">
        <v>0</v>
      </c>
      <c r="D17" s="28">
        <v>0</v>
      </c>
      <c r="E17" s="28">
        <f t="shared" si="2"/>
        <v>0</v>
      </c>
      <c r="F17" s="68"/>
      <c r="G17" s="68"/>
      <c r="H17" s="96">
        <f t="shared" si="1"/>
        <v>0</v>
      </c>
    </row>
    <row r="18" spans="1:8" x14ac:dyDescent="0.25">
      <c r="A18" s="26" t="s">
        <v>26</v>
      </c>
      <c r="B18" s="26" t="s">
        <v>27</v>
      </c>
      <c r="C18" s="74">
        <v>0</v>
      </c>
      <c r="D18" s="28">
        <v>0</v>
      </c>
      <c r="E18" s="28">
        <f t="shared" si="2"/>
        <v>0</v>
      </c>
      <c r="F18" s="68"/>
      <c r="G18" s="68"/>
      <c r="H18" s="96">
        <f t="shared" si="1"/>
        <v>0</v>
      </c>
    </row>
    <row r="19" spans="1:8" ht="31.5" x14ac:dyDescent="0.25">
      <c r="A19" s="26" t="s">
        <v>28</v>
      </c>
      <c r="B19" s="40" t="s">
        <v>29</v>
      </c>
      <c r="C19" s="78">
        <v>3</v>
      </c>
      <c r="D19" s="34">
        <v>4500</v>
      </c>
      <c r="E19" s="32">
        <f t="shared" si="2"/>
        <v>13500</v>
      </c>
      <c r="F19" s="68"/>
      <c r="G19" s="68"/>
      <c r="H19" s="96">
        <f t="shared" si="1"/>
        <v>0</v>
      </c>
    </row>
    <row r="20" spans="1:8" ht="31.5" x14ac:dyDescent="0.25">
      <c r="A20" s="41" t="s">
        <v>30</v>
      </c>
      <c r="B20" s="41" t="s">
        <v>31</v>
      </c>
      <c r="C20" s="78">
        <f>C21+C22+C23+C24+C25+C26+C27+C28+C29+C30+C31+C32+C33+C34+C35+C36+C37+C38+C39+C40+C41+C42+C43+C44+C45+C46+C47+C48+C49+C50+C51</f>
        <v>121</v>
      </c>
      <c r="D20" s="37"/>
      <c r="E20" s="78">
        <f>E21+E22+E23+E24+E25+E26+E27+E28+E29+E30+E31+E32+E33+E34+E35+E36+E37+E38+E39+E40+E41+E42+E43+E44+E45+E46+E47+E48+E49+E50+E51</f>
        <v>952100</v>
      </c>
      <c r="F20" s="96"/>
      <c r="G20" s="96"/>
      <c r="H20" s="96">
        <f t="shared" si="1"/>
        <v>0</v>
      </c>
    </row>
    <row r="21" spans="1:8" x14ac:dyDescent="0.25">
      <c r="A21" s="40" t="s">
        <v>32</v>
      </c>
      <c r="B21" s="40" t="s">
        <v>33</v>
      </c>
      <c r="C21" s="78"/>
      <c r="D21" s="32"/>
      <c r="E21" s="28">
        <f t="shared" si="2"/>
        <v>0</v>
      </c>
      <c r="F21" s="68"/>
      <c r="G21" s="68"/>
      <c r="H21" s="96">
        <f t="shared" si="1"/>
        <v>0</v>
      </c>
    </row>
    <row r="22" spans="1:8" x14ac:dyDescent="0.25">
      <c r="A22" s="26" t="s">
        <v>34</v>
      </c>
      <c r="B22" s="26" t="s">
        <v>35</v>
      </c>
      <c r="C22" s="74">
        <v>5</v>
      </c>
      <c r="D22" s="37">
        <v>4500</v>
      </c>
      <c r="E22" s="28">
        <f t="shared" si="2"/>
        <v>22500</v>
      </c>
      <c r="F22" s="68"/>
      <c r="G22" s="68"/>
      <c r="H22" s="96">
        <f t="shared" si="1"/>
        <v>0</v>
      </c>
    </row>
    <row r="23" spans="1:8" x14ac:dyDescent="0.25">
      <c r="A23" s="26" t="s">
        <v>36</v>
      </c>
      <c r="B23" s="26" t="s">
        <v>37</v>
      </c>
      <c r="C23" s="74">
        <v>0</v>
      </c>
      <c r="D23" s="28">
        <v>0</v>
      </c>
      <c r="E23" s="28">
        <f t="shared" si="2"/>
        <v>0</v>
      </c>
      <c r="F23" s="68"/>
      <c r="G23" s="68"/>
      <c r="H23" s="96">
        <f t="shared" si="1"/>
        <v>0</v>
      </c>
    </row>
    <row r="24" spans="1:8" x14ac:dyDescent="0.25">
      <c r="A24" s="26" t="s">
        <v>38</v>
      </c>
      <c r="B24" s="26" t="s">
        <v>39</v>
      </c>
      <c r="C24" s="74">
        <v>5</v>
      </c>
      <c r="D24" s="37">
        <v>3980</v>
      </c>
      <c r="E24" s="28">
        <f t="shared" si="2"/>
        <v>19900</v>
      </c>
      <c r="F24" s="68"/>
      <c r="G24" s="68"/>
      <c r="H24" s="96">
        <f t="shared" si="1"/>
        <v>0</v>
      </c>
    </row>
    <row r="25" spans="1:8" x14ac:dyDescent="0.25">
      <c r="A25" s="26" t="s">
        <v>40</v>
      </c>
      <c r="B25" s="26" t="s">
        <v>41</v>
      </c>
      <c r="C25" s="74">
        <v>20</v>
      </c>
      <c r="D25" s="37">
        <v>4980</v>
      </c>
      <c r="E25" s="28">
        <f t="shared" si="2"/>
        <v>99600</v>
      </c>
      <c r="F25" s="68"/>
      <c r="G25" s="68"/>
      <c r="H25" s="96">
        <f t="shared" si="1"/>
        <v>0</v>
      </c>
    </row>
    <row r="26" spans="1:8" x14ac:dyDescent="0.25">
      <c r="A26" s="26" t="s">
        <v>42</v>
      </c>
      <c r="B26" s="26" t="s">
        <v>43</v>
      </c>
      <c r="C26" s="74">
        <v>3</v>
      </c>
      <c r="D26" s="37">
        <v>3650</v>
      </c>
      <c r="E26" s="28">
        <f t="shared" si="2"/>
        <v>10950</v>
      </c>
      <c r="F26" s="68"/>
      <c r="G26" s="68"/>
      <c r="H26" s="96">
        <f t="shared" si="1"/>
        <v>0</v>
      </c>
    </row>
    <row r="27" spans="1:8" ht="31.5" x14ac:dyDescent="0.25">
      <c r="A27" s="26" t="s">
        <v>44</v>
      </c>
      <c r="B27" s="26" t="s">
        <v>45</v>
      </c>
      <c r="C27" s="74">
        <v>5</v>
      </c>
      <c r="D27" s="37">
        <v>3200</v>
      </c>
      <c r="E27" s="28">
        <f t="shared" si="2"/>
        <v>16000</v>
      </c>
      <c r="F27" s="68"/>
      <c r="G27" s="68"/>
      <c r="H27" s="96">
        <f t="shared" si="1"/>
        <v>0</v>
      </c>
    </row>
    <row r="28" spans="1:8" x14ac:dyDescent="0.25">
      <c r="A28" s="26" t="s">
        <v>46</v>
      </c>
      <c r="B28" s="26" t="s">
        <v>47</v>
      </c>
      <c r="C28" s="74">
        <v>20</v>
      </c>
      <c r="D28" s="37">
        <v>2300</v>
      </c>
      <c r="E28" s="28">
        <f t="shared" si="2"/>
        <v>46000</v>
      </c>
      <c r="F28" s="68"/>
      <c r="G28" s="68"/>
      <c r="H28" s="96">
        <f t="shared" si="1"/>
        <v>0</v>
      </c>
    </row>
    <row r="29" spans="1:8" x14ac:dyDescent="0.25">
      <c r="A29" s="26" t="s">
        <v>48</v>
      </c>
      <c r="B29" s="26" t="s">
        <v>49</v>
      </c>
      <c r="C29" s="74">
        <v>0</v>
      </c>
      <c r="D29" s="28">
        <v>0</v>
      </c>
      <c r="E29" s="28">
        <f t="shared" si="2"/>
        <v>0</v>
      </c>
      <c r="F29" s="68"/>
      <c r="G29" s="68"/>
      <c r="H29" s="96">
        <f t="shared" si="1"/>
        <v>0</v>
      </c>
    </row>
    <row r="30" spans="1:8" ht="31.5" x14ac:dyDescent="0.25">
      <c r="A30" s="26" t="s">
        <v>50</v>
      </c>
      <c r="B30" s="26" t="s">
        <v>51</v>
      </c>
      <c r="C30" s="74">
        <v>0</v>
      </c>
      <c r="D30" s="28">
        <v>0</v>
      </c>
      <c r="E30" s="28">
        <f t="shared" si="2"/>
        <v>0</v>
      </c>
      <c r="F30" s="68"/>
      <c r="G30" s="68"/>
      <c r="H30" s="96">
        <f t="shared" si="1"/>
        <v>0</v>
      </c>
    </row>
    <row r="31" spans="1:8" x14ac:dyDescent="0.25">
      <c r="A31" s="26" t="s">
        <v>52</v>
      </c>
      <c r="B31" s="26" t="s">
        <v>53</v>
      </c>
      <c r="C31" s="74">
        <v>10</v>
      </c>
      <c r="D31" s="37">
        <v>6700</v>
      </c>
      <c r="E31" s="28">
        <f t="shared" si="2"/>
        <v>67000</v>
      </c>
      <c r="F31" s="68"/>
      <c r="G31" s="68"/>
      <c r="H31" s="96">
        <f t="shared" si="1"/>
        <v>0</v>
      </c>
    </row>
    <row r="32" spans="1:8" x14ac:dyDescent="0.25">
      <c r="A32" s="26" t="s">
        <v>54</v>
      </c>
      <c r="B32" s="26" t="s">
        <v>55</v>
      </c>
      <c r="C32" s="74">
        <v>0</v>
      </c>
      <c r="D32" s="28">
        <v>0</v>
      </c>
      <c r="E32" s="28">
        <f t="shared" si="2"/>
        <v>0</v>
      </c>
      <c r="F32" s="68"/>
      <c r="G32" s="68"/>
      <c r="H32" s="96">
        <f t="shared" si="1"/>
        <v>0</v>
      </c>
    </row>
    <row r="33" spans="1:12" x14ac:dyDescent="0.25">
      <c r="A33" s="26" t="s">
        <v>56</v>
      </c>
      <c r="B33" s="26" t="s">
        <v>57</v>
      </c>
      <c r="C33" s="74">
        <v>16</v>
      </c>
      <c r="D33" s="37">
        <v>5800</v>
      </c>
      <c r="E33" s="28">
        <f t="shared" si="2"/>
        <v>92800</v>
      </c>
      <c r="F33" s="68">
        <v>5</v>
      </c>
      <c r="G33" s="68">
        <f>3449+2100*4</f>
        <v>11849</v>
      </c>
      <c r="H33" s="199">
        <f>G33</f>
        <v>11849</v>
      </c>
    </row>
    <row r="34" spans="1:12" x14ac:dyDescent="0.25">
      <c r="A34" s="26" t="s">
        <v>58</v>
      </c>
      <c r="B34" s="26" t="s">
        <v>59</v>
      </c>
      <c r="C34" s="74">
        <v>0</v>
      </c>
      <c r="D34" s="28">
        <v>0</v>
      </c>
      <c r="E34" s="28">
        <f t="shared" si="2"/>
        <v>0</v>
      </c>
      <c r="F34" s="68"/>
      <c r="G34" s="68"/>
      <c r="H34" s="96">
        <f t="shared" si="1"/>
        <v>0</v>
      </c>
    </row>
    <row r="35" spans="1:12" x14ac:dyDescent="0.25">
      <c r="A35" s="26" t="s">
        <v>60</v>
      </c>
      <c r="B35" s="26" t="s">
        <v>61</v>
      </c>
      <c r="C35" s="74">
        <v>5</v>
      </c>
      <c r="D35" s="37">
        <v>5150</v>
      </c>
      <c r="E35" s="28">
        <f t="shared" si="2"/>
        <v>25750</v>
      </c>
      <c r="F35" s="68">
        <v>1</v>
      </c>
      <c r="G35" s="68">
        <v>10000</v>
      </c>
      <c r="H35" s="199">
        <f t="shared" si="1"/>
        <v>10000</v>
      </c>
      <c r="K35" s="3">
        <v>1</v>
      </c>
      <c r="L35" s="3">
        <v>9999</v>
      </c>
    </row>
    <row r="36" spans="1:12" x14ac:dyDescent="0.25">
      <c r="A36" s="26" t="s">
        <v>62</v>
      </c>
      <c r="B36" s="26" t="s">
        <v>63</v>
      </c>
      <c r="C36" s="74">
        <v>10</v>
      </c>
      <c r="D36" s="37">
        <v>2250</v>
      </c>
      <c r="E36" s="28">
        <f t="shared" si="2"/>
        <v>22500</v>
      </c>
      <c r="F36" s="68"/>
      <c r="G36" s="68"/>
      <c r="H36" s="96">
        <f t="shared" si="1"/>
        <v>0</v>
      </c>
    </row>
    <row r="37" spans="1:12" x14ac:dyDescent="0.25">
      <c r="A37" s="26" t="s">
        <v>64</v>
      </c>
      <c r="B37" s="26" t="s">
        <v>65</v>
      </c>
      <c r="C37" s="74">
        <v>0</v>
      </c>
      <c r="D37" s="28">
        <v>0</v>
      </c>
      <c r="E37" s="28">
        <f t="shared" si="2"/>
        <v>0</v>
      </c>
      <c r="F37" s="68"/>
      <c r="G37" s="68"/>
      <c r="H37" s="96">
        <f t="shared" si="1"/>
        <v>0</v>
      </c>
    </row>
    <row r="38" spans="1:12" x14ac:dyDescent="0.25">
      <c r="A38" s="26" t="s">
        <v>66</v>
      </c>
      <c r="B38" s="26" t="s">
        <v>67</v>
      </c>
      <c r="C38" s="74">
        <v>0</v>
      </c>
      <c r="D38" s="28">
        <v>0</v>
      </c>
      <c r="E38" s="28">
        <f t="shared" si="2"/>
        <v>0</v>
      </c>
      <c r="F38" s="68"/>
      <c r="G38" s="68"/>
      <c r="H38" s="96">
        <f t="shared" si="1"/>
        <v>0</v>
      </c>
    </row>
    <row r="39" spans="1:12" x14ac:dyDescent="0.25">
      <c r="A39" s="26" t="s">
        <v>68</v>
      </c>
      <c r="B39" s="26" t="s">
        <v>69</v>
      </c>
      <c r="C39" s="74">
        <v>10</v>
      </c>
      <c r="D39" s="37">
        <v>750</v>
      </c>
      <c r="E39" s="28">
        <f t="shared" si="2"/>
        <v>7500</v>
      </c>
      <c r="F39" s="68"/>
      <c r="G39" s="68"/>
      <c r="H39" s="96">
        <f t="shared" si="1"/>
        <v>0</v>
      </c>
    </row>
    <row r="40" spans="1:12" x14ac:dyDescent="0.25">
      <c r="A40" s="26" t="s">
        <v>70</v>
      </c>
      <c r="B40" s="26" t="s">
        <v>71</v>
      </c>
      <c r="C40" s="74"/>
      <c r="D40" s="28"/>
      <c r="E40" s="28"/>
      <c r="F40" s="68">
        <v>6</v>
      </c>
      <c r="G40" s="68">
        <v>4650</v>
      </c>
      <c r="H40" s="199">
        <f t="shared" si="1"/>
        <v>27900</v>
      </c>
    </row>
    <row r="41" spans="1:12" x14ac:dyDescent="0.25">
      <c r="A41" s="26" t="s">
        <v>72</v>
      </c>
      <c r="B41" s="26" t="s">
        <v>73</v>
      </c>
      <c r="C41" s="74">
        <v>5</v>
      </c>
      <c r="D41" s="37">
        <v>5000</v>
      </c>
      <c r="E41" s="28">
        <f t="shared" si="2"/>
        <v>25000</v>
      </c>
      <c r="F41" s="68"/>
      <c r="G41" s="68"/>
      <c r="H41" s="96"/>
    </row>
    <row r="42" spans="1:12" x14ac:dyDescent="0.25">
      <c r="A42" s="26" t="s">
        <v>74</v>
      </c>
      <c r="B42" s="26" t="s">
        <v>75</v>
      </c>
      <c r="C42" s="74">
        <v>3</v>
      </c>
      <c r="D42" s="37">
        <v>7200</v>
      </c>
      <c r="E42" s="28">
        <f t="shared" si="2"/>
        <v>21600</v>
      </c>
      <c r="F42" s="68">
        <v>5</v>
      </c>
      <c r="G42" s="68">
        <v>2129</v>
      </c>
      <c r="H42" s="199">
        <f>G42*F42</f>
        <v>10645</v>
      </c>
    </row>
    <row r="43" spans="1:12" x14ac:dyDescent="0.25">
      <c r="A43" s="26" t="s">
        <v>76</v>
      </c>
      <c r="B43" s="26" t="s">
        <v>77</v>
      </c>
      <c r="C43" s="74">
        <v>2</v>
      </c>
      <c r="D43" s="37">
        <v>7500</v>
      </c>
      <c r="E43" s="28">
        <f t="shared" si="2"/>
        <v>15000</v>
      </c>
      <c r="F43" s="68"/>
      <c r="G43" s="68"/>
      <c r="H43" s="96">
        <f t="shared" si="1"/>
        <v>0</v>
      </c>
    </row>
    <row r="44" spans="1:12" x14ac:dyDescent="0.25">
      <c r="A44" s="26" t="s">
        <v>78</v>
      </c>
      <c r="B44" s="26" t="s">
        <v>79</v>
      </c>
      <c r="C44" s="74">
        <v>0</v>
      </c>
      <c r="D44" s="28">
        <v>0</v>
      </c>
      <c r="E44" s="28">
        <f t="shared" si="2"/>
        <v>0</v>
      </c>
      <c r="F44" s="68"/>
      <c r="G44" s="68"/>
      <c r="H44" s="96">
        <f t="shared" si="1"/>
        <v>0</v>
      </c>
    </row>
    <row r="45" spans="1:12" x14ac:dyDescent="0.25">
      <c r="A45" s="26" t="s">
        <v>80</v>
      </c>
      <c r="B45" s="26" t="s">
        <v>81</v>
      </c>
      <c r="C45" s="74">
        <v>0</v>
      </c>
      <c r="D45" s="28">
        <v>0</v>
      </c>
      <c r="E45" s="28">
        <f t="shared" si="2"/>
        <v>0</v>
      </c>
      <c r="F45" s="68"/>
      <c r="G45" s="68"/>
      <c r="H45" s="96">
        <f t="shared" si="1"/>
        <v>0</v>
      </c>
    </row>
    <row r="46" spans="1:12" x14ac:dyDescent="0.25">
      <c r="A46" s="26" t="s">
        <v>82</v>
      </c>
      <c r="B46" s="26" t="s">
        <v>83</v>
      </c>
      <c r="C46" s="74">
        <v>0</v>
      </c>
      <c r="D46" s="28">
        <v>0</v>
      </c>
      <c r="E46" s="28">
        <f t="shared" si="2"/>
        <v>0</v>
      </c>
      <c r="F46" s="68"/>
      <c r="G46" s="68"/>
      <c r="H46" s="96">
        <f t="shared" si="1"/>
        <v>0</v>
      </c>
    </row>
    <row r="47" spans="1:12" x14ac:dyDescent="0.25">
      <c r="A47" s="26" t="s">
        <v>84</v>
      </c>
      <c r="B47" s="26" t="s">
        <v>85</v>
      </c>
      <c r="C47" s="74">
        <v>2</v>
      </c>
      <c r="D47" s="37">
        <v>230000</v>
      </c>
      <c r="E47" s="28">
        <f t="shared" si="2"/>
        <v>460000</v>
      </c>
      <c r="F47" s="68"/>
      <c r="G47" s="68"/>
      <c r="H47" s="96">
        <f t="shared" si="1"/>
        <v>0</v>
      </c>
    </row>
    <row r="48" spans="1:12" ht="31.5" x14ac:dyDescent="0.25">
      <c r="A48" s="26" t="s">
        <v>86</v>
      </c>
      <c r="B48" s="26" t="s">
        <v>87</v>
      </c>
      <c r="C48" s="74">
        <v>0</v>
      </c>
      <c r="D48" s="28">
        <v>0</v>
      </c>
      <c r="E48" s="28">
        <f t="shared" si="2"/>
        <v>0</v>
      </c>
      <c r="F48" s="68"/>
      <c r="G48" s="68"/>
      <c r="H48" s="96">
        <f t="shared" si="1"/>
        <v>0</v>
      </c>
    </row>
    <row r="49" spans="1:12" x14ac:dyDescent="0.25">
      <c r="A49" s="26" t="s">
        <v>88</v>
      </c>
      <c r="B49" s="26" t="s">
        <v>89</v>
      </c>
      <c r="C49" s="74">
        <v>0</v>
      </c>
      <c r="D49" s="28">
        <v>0</v>
      </c>
      <c r="E49" s="28">
        <f t="shared" si="2"/>
        <v>0</v>
      </c>
      <c r="F49" s="68"/>
      <c r="G49" s="68"/>
      <c r="H49" s="96">
        <f t="shared" si="1"/>
        <v>0</v>
      </c>
    </row>
    <row r="50" spans="1:12" x14ac:dyDescent="0.25">
      <c r="A50" s="26" t="s">
        <v>90</v>
      </c>
      <c r="B50" s="26" t="s">
        <v>91</v>
      </c>
      <c r="C50" s="74">
        <v>0</v>
      </c>
      <c r="D50" s="28">
        <v>0</v>
      </c>
      <c r="E50" s="28">
        <f t="shared" si="2"/>
        <v>0</v>
      </c>
      <c r="F50" s="68"/>
      <c r="G50" s="68"/>
      <c r="H50" s="96">
        <f t="shared" si="1"/>
        <v>0</v>
      </c>
    </row>
    <row r="51" spans="1:12" x14ac:dyDescent="0.25">
      <c r="A51" s="26" t="s">
        <v>92</v>
      </c>
      <c r="B51" s="26" t="s">
        <v>81</v>
      </c>
      <c r="C51" s="74">
        <v>0</v>
      </c>
      <c r="D51" s="28">
        <v>0</v>
      </c>
      <c r="E51" s="28">
        <f t="shared" si="2"/>
        <v>0</v>
      </c>
      <c r="F51" s="68"/>
      <c r="G51" s="68"/>
      <c r="H51" s="96">
        <f t="shared" si="1"/>
        <v>0</v>
      </c>
    </row>
    <row r="52" spans="1:12" ht="63" x14ac:dyDescent="0.25">
      <c r="A52" s="43" t="s">
        <v>93</v>
      </c>
      <c r="B52" s="43" t="s">
        <v>94</v>
      </c>
      <c r="C52" s="78">
        <f>C53+C54+C55+C56+C57+C58+C59+C60+C61+C62+C63+C64+C65+C66+C67+C68+C69+C70+C71+C72+C73+C74+C75</f>
        <v>58</v>
      </c>
      <c r="D52" s="37"/>
      <c r="E52" s="78">
        <f>E53+E54+E55+E56+E57+E58+E59+E60+E61+E62+E63+E64+E65+E66+E67+E68+E69+E70+E71+E72+E73+E74+E75</f>
        <v>352600</v>
      </c>
      <c r="F52" s="68"/>
      <c r="G52" s="68"/>
      <c r="H52" s="96">
        <f t="shared" si="1"/>
        <v>0</v>
      </c>
    </row>
    <row r="53" spans="1:12" x14ac:dyDescent="0.25">
      <c r="A53" s="26" t="s">
        <v>95</v>
      </c>
      <c r="B53" s="26" t="s">
        <v>96</v>
      </c>
      <c r="C53" s="74">
        <v>20</v>
      </c>
      <c r="D53" s="37">
        <v>7750</v>
      </c>
      <c r="E53" s="28">
        <f t="shared" si="2"/>
        <v>155000</v>
      </c>
      <c r="F53" s="68">
        <v>1</v>
      </c>
      <c r="G53" s="68">
        <v>10900</v>
      </c>
      <c r="H53" s="199">
        <f t="shared" si="1"/>
        <v>10900</v>
      </c>
    </row>
    <row r="54" spans="1:12" x14ac:dyDescent="0.25">
      <c r="A54" s="26" t="s">
        <v>97</v>
      </c>
      <c r="B54" s="26" t="s">
        <v>98</v>
      </c>
      <c r="C54" s="74">
        <v>10</v>
      </c>
      <c r="D54" s="37">
        <v>12000</v>
      </c>
      <c r="E54" s="28">
        <f t="shared" si="2"/>
        <v>120000</v>
      </c>
      <c r="F54" s="68">
        <v>13</v>
      </c>
      <c r="G54" s="68">
        <f>7489*4+5626*9</f>
        <v>80590</v>
      </c>
      <c r="H54" s="199">
        <f>G54</f>
        <v>80590</v>
      </c>
      <c r="K54" s="3">
        <v>10</v>
      </c>
      <c r="L54" s="3" t="s">
        <v>478</v>
      </c>
    </row>
    <row r="55" spans="1:12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96">
        <f t="shared" si="1"/>
        <v>0</v>
      </c>
    </row>
    <row r="56" spans="1:12" x14ac:dyDescent="0.25">
      <c r="A56" s="26" t="s">
        <v>101</v>
      </c>
      <c r="B56" s="26" t="s">
        <v>102</v>
      </c>
      <c r="C56" s="74">
        <v>10</v>
      </c>
      <c r="D56" s="37">
        <v>5850</v>
      </c>
      <c r="E56" s="28">
        <f t="shared" si="2"/>
        <v>58500</v>
      </c>
      <c r="F56" s="68">
        <v>9</v>
      </c>
      <c r="G56" s="68">
        <v>3220</v>
      </c>
      <c r="H56" s="199">
        <f t="shared" si="1"/>
        <v>28980</v>
      </c>
      <c r="K56" s="3">
        <v>1</v>
      </c>
      <c r="L56" s="3">
        <v>5777</v>
      </c>
    </row>
    <row r="57" spans="1:12" x14ac:dyDescent="0.25">
      <c r="A57" s="26" t="s">
        <v>103</v>
      </c>
      <c r="B57" s="26" t="s">
        <v>104</v>
      </c>
      <c r="C57" s="74">
        <v>0</v>
      </c>
      <c r="D57" s="28">
        <v>0</v>
      </c>
      <c r="E57" s="28">
        <f t="shared" si="2"/>
        <v>0</v>
      </c>
      <c r="F57" s="68"/>
      <c r="G57" s="68"/>
      <c r="H57" s="96">
        <f t="shared" si="1"/>
        <v>0</v>
      </c>
    </row>
    <row r="58" spans="1:12" x14ac:dyDescent="0.25">
      <c r="A58" s="26" t="s">
        <v>105</v>
      </c>
      <c r="B58" s="26" t="s">
        <v>106</v>
      </c>
      <c r="C58" s="74">
        <v>0</v>
      </c>
      <c r="D58" s="28">
        <v>0</v>
      </c>
      <c r="E58" s="28">
        <f t="shared" si="2"/>
        <v>0</v>
      </c>
      <c r="F58" s="68"/>
      <c r="G58" s="68"/>
      <c r="H58" s="96">
        <f t="shared" si="1"/>
        <v>0</v>
      </c>
    </row>
    <row r="59" spans="1:12" x14ac:dyDescent="0.25">
      <c r="A59" s="26" t="s">
        <v>107</v>
      </c>
      <c r="B59" s="26" t="s">
        <v>108</v>
      </c>
      <c r="C59" s="74">
        <v>0</v>
      </c>
      <c r="D59" s="28">
        <v>0</v>
      </c>
      <c r="E59" s="28">
        <f t="shared" si="2"/>
        <v>0</v>
      </c>
      <c r="F59" s="68"/>
      <c r="G59" s="68"/>
      <c r="H59" s="96">
        <f t="shared" si="1"/>
        <v>0</v>
      </c>
    </row>
    <row r="60" spans="1:12" x14ac:dyDescent="0.25">
      <c r="A60" s="26" t="s">
        <v>109</v>
      </c>
      <c r="B60" s="26" t="s">
        <v>354</v>
      </c>
      <c r="C60" s="74">
        <v>0</v>
      </c>
      <c r="D60" s="28">
        <v>0</v>
      </c>
      <c r="E60" s="28">
        <f t="shared" si="2"/>
        <v>0</v>
      </c>
      <c r="F60" s="68"/>
      <c r="G60" s="68"/>
      <c r="H60" s="96">
        <f t="shared" si="1"/>
        <v>0</v>
      </c>
    </row>
    <row r="61" spans="1:12" ht="18.75" x14ac:dyDescent="0.25">
      <c r="A61" s="26" t="s">
        <v>111</v>
      </c>
      <c r="B61" s="26" t="s">
        <v>112</v>
      </c>
      <c r="C61" s="74">
        <v>0</v>
      </c>
      <c r="D61" s="28">
        <v>0</v>
      </c>
      <c r="E61" s="28">
        <f t="shared" si="2"/>
        <v>0</v>
      </c>
      <c r="F61" s="68"/>
      <c r="G61" s="91"/>
      <c r="H61" s="96">
        <f t="shared" si="1"/>
        <v>0</v>
      </c>
    </row>
    <row r="62" spans="1:12" x14ac:dyDescent="0.25">
      <c r="A62" s="26" t="s">
        <v>113</v>
      </c>
      <c r="B62" s="26" t="s">
        <v>114</v>
      </c>
      <c r="C62" s="74">
        <v>0</v>
      </c>
      <c r="D62" s="28">
        <v>0</v>
      </c>
      <c r="E62" s="28">
        <f t="shared" si="2"/>
        <v>0</v>
      </c>
      <c r="F62" s="68"/>
      <c r="G62" s="68"/>
      <c r="H62" s="96"/>
    </row>
    <row r="63" spans="1:12" x14ac:dyDescent="0.25">
      <c r="A63" s="26" t="s">
        <v>115</v>
      </c>
      <c r="B63" s="26" t="s">
        <v>116</v>
      </c>
      <c r="C63" s="74">
        <v>0</v>
      </c>
      <c r="D63" s="28">
        <v>0</v>
      </c>
      <c r="E63" s="28">
        <f t="shared" si="2"/>
        <v>0</v>
      </c>
      <c r="F63" s="68">
        <v>2</v>
      </c>
      <c r="G63" s="68">
        <v>1200</v>
      </c>
      <c r="H63" s="199">
        <f t="shared" si="1"/>
        <v>2400</v>
      </c>
    </row>
    <row r="64" spans="1:12" x14ac:dyDescent="0.25">
      <c r="A64" s="26" t="s">
        <v>117</v>
      </c>
      <c r="B64" s="26" t="s">
        <v>118</v>
      </c>
      <c r="C64" s="74">
        <v>0</v>
      </c>
      <c r="D64" s="28">
        <v>0</v>
      </c>
      <c r="E64" s="28">
        <f t="shared" si="2"/>
        <v>0</v>
      </c>
      <c r="F64" s="68"/>
      <c r="G64" s="68"/>
      <c r="H64" s="96">
        <f t="shared" si="1"/>
        <v>0</v>
      </c>
    </row>
    <row r="65" spans="1:8" x14ac:dyDescent="0.25">
      <c r="A65" s="26" t="s">
        <v>119</v>
      </c>
      <c r="B65" s="26" t="s">
        <v>120</v>
      </c>
      <c r="C65" s="74">
        <v>0</v>
      </c>
      <c r="D65" s="28">
        <v>0</v>
      </c>
      <c r="E65" s="28">
        <f t="shared" si="2"/>
        <v>0</v>
      </c>
      <c r="F65" s="68"/>
      <c r="G65" s="68"/>
      <c r="H65" s="96">
        <f t="shared" si="1"/>
        <v>0</v>
      </c>
    </row>
    <row r="66" spans="1:8" x14ac:dyDescent="0.25">
      <c r="A66" s="26" t="s">
        <v>121</v>
      </c>
      <c r="B66" s="26" t="s">
        <v>122</v>
      </c>
      <c r="C66" s="74">
        <v>0</v>
      </c>
      <c r="D66" s="28">
        <v>0</v>
      </c>
      <c r="E66" s="28">
        <f t="shared" si="2"/>
        <v>0</v>
      </c>
      <c r="F66" s="68"/>
      <c r="G66" s="68"/>
      <c r="H66" s="96">
        <f t="shared" si="1"/>
        <v>0</v>
      </c>
    </row>
    <row r="67" spans="1:8" x14ac:dyDescent="0.25">
      <c r="A67" s="26" t="s">
        <v>123</v>
      </c>
      <c r="B67" s="26" t="s">
        <v>124</v>
      </c>
      <c r="C67" s="74">
        <v>0</v>
      </c>
      <c r="D67" s="28">
        <v>0</v>
      </c>
      <c r="E67" s="28">
        <f t="shared" si="2"/>
        <v>0</v>
      </c>
      <c r="F67" s="68"/>
      <c r="G67" s="68"/>
      <c r="H67" s="96">
        <f t="shared" si="1"/>
        <v>0</v>
      </c>
    </row>
    <row r="68" spans="1:8" x14ac:dyDescent="0.25">
      <c r="A68" s="26" t="s">
        <v>125</v>
      </c>
      <c r="B68" s="26" t="s">
        <v>126</v>
      </c>
      <c r="C68" s="74">
        <v>0</v>
      </c>
      <c r="D68" s="28">
        <v>0</v>
      </c>
      <c r="E68" s="28">
        <f t="shared" si="2"/>
        <v>0</v>
      </c>
      <c r="F68" s="68"/>
      <c r="G68" s="68"/>
      <c r="H68" s="96">
        <f t="shared" si="1"/>
        <v>0</v>
      </c>
    </row>
    <row r="69" spans="1:8" ht="31.5" x14ac:dyDescent="0.25">
      <c r="A69" s="26" t="s">
        <v>127</v>
      </c>
      <c r="B69" s="26" t="s">
        <v>128</v>
      </c>
      <c r="C69" s="74">
        <v>0</v>
      </c>
      <c r="D69" s="28">
        <v>0</v>
      </c>
      <c r="E69" s="28">
        <f t="shared" si="2"/>
        <v>0</v>
      </c>
      <c r="F69" s="68"/>
      <c r="G69" s="68"/>
      <c r="H69" s="96">
        <f t="shared" si="1"/>
        <v>0</v>
      </c>
    </row>
    <row r="70" spans="1:8" x14ac:dyDescent="0.25">
      <c r="A70" s="26" t="s">
        <v>129</v>
      </c>
      <c r="B70" s="26" t="s">
        <v>130</v>
      </c>
      <c r="C70" s="74">
        <v>0</v>
      </c>
      <c r="D70" s="28">
        <v>0</v>
      </c>
      <c r="E70" s="28">
        <f t="shared" si="2"/>
        <v>0</v>
      </c>
      <c r="F70" s="68"/>
      <c r="G70" s="68"/>
      <c r="H70" s="96">
        <f t="shared" si="1"/>
        <v>0</v>
      </c>
    </row>
    <row r="71" spans="1:8" x14ac:dyDescent="0.25">
      <c r="A71" s="26" t="s">
        <v>131</v>
      </c>
      <c r="B71" s="26" t="s">
        <v>132</v>
      </c>
      <c r="C71" s="74">
        <v>0</v>
      </c>
      <c r="D71" s="28">
        <v>0</v>
      </c>
      <c r="E71" s="28">
        <f t="shared" si="2"/>
        <v>0</v>
      </c>
      <c r="F71" s="68"/>
      <c r="G71" s="68"/>
      <c r="H71" s="96">
        <f t="shared" si="1"/>
        <v>0</v>
      </c>
    </row>
    <row r="72" spans="1:8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/>
      <c r="G72" s="68"/>
      <c r="H72" s="96">
        <f t="shared" si="1"/>
        <v>0</v>
      </c>
    </row>
    <row r="73" spans="1:8" x14ac:dyDescent="0.25">
      <c r="A73" s="26" t="s">
        <v>135</v>
      </c>
      <c r="B73" s="26" t="s">
        <v>136</v>
      </c>
      <c r="C73" s="74">
        <v>10</v>
      </c>
      <c r="D73" s="37">
        <v>750</v>
      </c>
      <c r="E73" s="28">
        <f t="shared" si="2"/>
        <v>7500</v>
      </c>
      <c r="F73" s="68"/>
      <c r="G73" s="68"/>
      <c r="H73" s="96">
        <f t="shared" si="1"/>
        <v>0</v>
      </c>
    </row>
    <row r="74" spans="1:8" ht="47.25" x14ac:dyDescent="0.25">
      <c r="A74" s="26" t="s">
        <v>137</v>
      </c>
      <c r="B74" s="26" t="s">
        <v>138</v>
      </c>
      <c r="C74" s="74">
        <v>0</v>
      </c>
      <c r="D74" s="28">
        <v>0</v>
      </c>
      <c r="E74" s="28">
        <f t="shared" si="2"/>
        <v>0</v>
      </c>
      <c r="F74" s="68"/>
      <c r="G74" s="68"/>
      <c r="H74" s="96">
        <f t="shared" ref="H74:H137" si="3">F74*G74</f>
        <v>0</v>
      </c>
    </row>
    <row r="75" spans="1:8" x14ac:dyDescent="0.25">
      <c r="A75" s="26" t="s">
        <v>139</v>
      </c>
      <c r="B75" s="26" t="s">
        <v>81</v>
      </c>
      <c r="C75" s="74">
        <v>0</v>
      </c>
      <c r="D75" s="28">
        <v>0</v>
      </c>
      <c r="E75" s="28">
        <f t="shared" ref="E75:E138" si="4">C75*D75</f>
        <v>0</v>
      </c>
      <c r="F75" s="68"/>
      <c r="G75" s="68"/>
      <c r="H75" s="96">
        <f t="shared" si="3"/>
        <v>0</v>
      </c>
    </row>
    <row r="76" spans="1:8" x14ac:dyDescent="0.25">
      <c r="A76" s="41" t="s">
        <v>140</v>
      </c>
      <c r="B76" s="41" t="s">
        <v>141</v>
      </c>
      <c r="C76" s="78">
        <f>C77+C78+C79+C80+C81+C82</f>
        <v>16</v>
      </c>
      <c r="D76" s="37"/>
      <c r="E76" s="78">
        <f>E77+E78+E79+E80+E81+E82</f>
        <v>199500</v>
      </c>
      <c r="F76" s="68"/>
      <c r="G76" s="68"/>
      <c r="H76" s="96">
        <f t="shared" si="3"/>
        <v>0</v>
      </c>
    </row>
    <row r="77" spans="1:8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96">
        <f t="shared" si="3"/>
        <v>0</v>
      </c>
    </row>
    <row r="78" spans="1:8" x14ac:dyDescent="0.25">
      <c r="A78" s="26" t="s">
        <v>144</v>
      </c>
      <c r="B78" s="26" t="s">
        <v>145</v>
      </c>
      <c r="C78" s="74">
        <v>10</v>
      </c>
      <c r="D78" s="37">
        <v>3250</v>
      </c>
      <c r="E78" s="28">
        <f t="shared" si="4"/>
        <v>32500</v>
      </c>
      <c r="F78" s="68"/>
      <c r="G78" s="68"/>
      <c r="H78" s="96">
        <f t="shared" si="3"/>
        <v>0</v>
      </c>
    </row>
    <row r="79" spans="1:8" x14ac:dyDescent="0.25">
      <c r="A79" s="26" t="s">
        <v>146</v>
      </c>
      <c r="B79" s="26" t="s">
        <v>147</v>
      </c>
      <c r="C79" s="74">
        <v>0</v>
      </c>
      <c r="D79" s="28">
        <v>0</v>
      </c>
      <c r="E79" s="28">
        <f t="shared" si="4"/>
        <v>0</v>
      </c>
      <c r="F79" s="68"/>
      <c r="G79" s="68"/>
      <c r="H79" s="96">
        <f t="shared" si="3"/>
        <v>0</v>
      </c>
    </row>
    <row r="80" spans="1:8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f>5+1</f>
        <v>6</v>
      </c>
      <c r="G80" s="68">
        <f>19320*5+20520</f>
        <v>117120</v>
      </c>
      <c r="H80" s="199">
        <f>G80</f>
        <v>117120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96">
        <f t="shared" si="3"/>
        <v>0</v>
      </c>
    </row>
    <row r="82" spans="1:8" x14ac:dyDescent="0.25">
      <c r="A82" s="26" t="s">
        <v>152</v>
      </c>
      <c r="B82" s="26" t="s">
        <v>153</v>
      </c>
      <c r="C82" s="74">
        <v>0</v>
      </c>
      <c r="D82" s="28">
        <v>0</v>
      </c>
      <c r="E82" s="28">
        <f t="shared" si="4"/>
        <v>0</v>
      </c>
      <c r="F82" s="68"/>
      <c r="G82" s="68"/>
      <c r="H82" s="96">
        <f t="shared" si="3"/>
        <v>0</v>
      </c>
    </row>
    <row r="83" spans="1:8" ht="31.5" x14ac:dyDescent="0.25">
      <c r="A83" s="45" t="s">
        <v>154</v>
      </c>
      <c r="B83" s="43" t="s">
        <v>155</v>
      </c>
      <c r="C83" s="78">
        <f>C84+C85+C86+C87+C88</f>
        <v>3</v>
      </c>
      <c r="D83" s="37"/>
      <c r="E83" s="78">
        <f>E84+E85+E86+E87+E88</f>
        <v>274400</v>
      </c>
      <c r="F83" s="68"/>
      <c r="G83" s="68"/>
      <c r="H83" s="96">
        <f t="shared" si="3"/>
        <v>0</v>
      </c>
    </row>
    <row r="84" spans="1:8" x14ac:dyDescent="0.25">
      <c r="A84" s="26" t="s">
        <v>156</v>
      </c>
      <c r="B84" s="26" t="s">
        <v>157</v>
      </c>
      <c r="C84" s="74">
        <v>0</v>
      </c>
      <c r="D84" s="28">
        <v>0</v>
      </c>
      <c r="E84" s="28">
        <f t="shared" si="4"/>
        <v>0</v>
      </c>
      <c r="F84" s="68"/>
      <c r="G84" s="68"/>
      <c r="H84" s="96">
        <f t="shared" si="3"/>
        <v>0</v>
      </c>
    </row>
    <row r="85" spans="1:8" x14ac:dyDescent="0.25">
      <c r="A85" s="26" t="s">
        <v>158</v>
      </c>
      <c r="B85" s="26" t="s">
        <v>159</v>
      </c>
      <c r="C85" s="74">
        <v>1</v>
      </c>
      <c r="D85" s="37">
        <v>250000</v>
      </c>
      <c r="E85" s="28">
        <f t="shared" si="4"/>
        <v>250000</v>
      </c>
      <c r="F85" s="68"/>
      <c r="G85" s="68"/>
      <c r="H85" s="96">
        <f t="shared" si="3"/>
        <v>0</v>
      </c>
    </row>
    <row r="86" spans="1:8" x14ac:dyDescent="0.25">
      <c r="A86" s="26" t="s">
        <v>160</v>
      </c>
      <c r="B86" s="26" t="s">
        <v>161</v>
      </c>
      <c r="C86" s="74">
        <v>2</v>
      </c>
      <c r="D86" s="37">
        <v>12200</v>
      </c>
      <c r="E86" s="28">
        <f t="shared" si="4"/>
        <v>24400</v>
      </c>
      <c r="F86" s="68"/>
      <c r="G86" s="68"/>
      <c r="H86" s="96">
        <f t="shared" si="3"/>
        <v>0</v>
      </c>
    </row>
    <row r="87" spans="1:8" x14ac:dyDescent="0.25">
      <c r="A87" s="26" t="s">
        <v>162</v>
      </c>
      <c r="B87" s="26" t="s">
        <v>163</v>
      </c>
      <c r="C87" s="74">
        <v>0</v>
      </c>
      <c r="D87" s="28">
        <v>0</v>
      </c>
      <c r="E87" s="28">
        <f t="shared" si="4"/>
        <v>0</v>
      </c>
      <c r="F87" s="68"/>
      <c r="G87" s="68"/>
      <c r="H87" s="96">
        <f t="shared" si="3"/>
        <v>0</v>
      </c>
    </row>
    <row r="88" spans="1:8" x14ac:dyDescent="0.25">
      <c r="A88" s="26" t="s">
        <v>164</v>
      </c>
      <c r="B88" s="26" t="s">
        <v>165</v>
      </c>
      <c r="C88" s="74">
        <v>0</v>
      </c>
      <c r="D88" s="28">
        <v>0</v>
      </c>
      <c r="E88" s="28">
        <f t="shared" si="4"/>
        <v>0</v>
      </c>
      <c r="F88" s="68"/>
      <c r="G88" s="68"/>
      <c r="H88" s="96">
        <f t="shared" si="3"/>
        <v>0</v>
      </c>
    </row>
    <row r="89" spans="1:8" x14ac:dyDescent="0.25">
      <c r="A89" s="43" t="s">
        <v>166</v>
      </c>
      <c r="B89" s="43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8"/>
      <c r="G90" s="68"/>
      <c r="H90" s="96">
        <f t="shared" si="3"/>
        <v>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8"/>
      <c r="G91" s="68"/>
      <c r="H91" s="96">
        <f t="shared" si="3"/>
        <v>0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8"/>
      <c r="G92" s="68"/>
      <c r="H92" s="96">
        <f t="shared" si="3"/>
        <v>0</v>
      </c>
    </row>
    <row r="93" spans="1:8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8"/>
      <c r="G93" s="68"/>
      <c r="H93" s="96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8"/>
      <c r="G94" s="68"/>
      <c r="H94" s="96">
        <f t="shared" si="3"/>
        <v>0</v>
      </c>
    </row>
    <row r="95" spans="1:8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96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96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96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96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>
        <v>30</v>
      </c>
      <c r="G99" s="68">
        <v>226</v>
      </c>
      <c r="H99" s="199">
        <f t="shared" si="3"/>
        <v>6780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8"/>
      <c r="G100" s="68"/>
      <c r="H100" s="96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8"/>
      <c r="G101" s="68"/>
      <c r="H101" s="96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8"/>
      <c r="G102" s="68"/>
      <c r="H102" s="96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8"/>
      <c r="G103" s="68"/>
      <c r="H103" s="96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8"/>
      <c r="G104" s="68"/>
      <c r="H104" s="96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8"/>
      <c r="G105" s="68"/>
      <c r="H105" s="96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8"/>
      <c r="G106" s="68"/>
      <c r="H106" s="96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8"/>
      <c r="G107" s="68"/>
      <c r="H107" s="96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8"/>
      <c r="G108" s="68"/>
      <c r="H108" s="96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8"/>
      <c r="G109" s="68"/>
      <c r="H109" s="96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8"/>
      <c r="G110" s="68"/>
      <c r="H110" s="96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8"/>
      <c r="G111" s="68"/>
      <c r="H111" s="96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8"/>
      <c r="G112" s="68"/>
      <c r="H112" s="96">
        <f t="shared" si="3"/>
        <v>0</v>
      </c>
    </row>
    <row r="113" spans="1:8" x14ac:dyDescent="0.25">
      <c r="A113" s="41" t="s">
        <v>214</v>
      </c>
      <c r="B113" s="41" t="s">
        <v>215</v>
      </c>
      <c r="C113" s="78">
        <f>C114+C115+C116+C117+C118+C119+C120+C121+C122+C123+C124+C125+C126+C127+C128+C129+C130+C131+C132+C133</f>
        <v>9</v>
      </c>
      <c r="D113" s="37"/>
      <c r="E113" s="78">
        <f>E114+E115+E116+E117+E118+E119+E120+E121+E122+E123+E124+E125+E126+E127+E128+E129+E130+E131+E132+E133</f>
        <v>14500</v>
      </c>
      <c r="F113" s="68"/>
      <c r="G113" s="68"/>
      <c r="H113" s="96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>
        <v>0</v>
      </c>
      <c r="D114" s="28">
        <v>0</v>
      </c>
      <c r="E114" s="28">
        <f t="shared" si="4"/>
        <v>0</v>
      </c>
      <c r="F114" s="68"/>
      <c r="G114" s="68"/>
      <c r="H114" s="96">
        <f t="shared" si="3"/>
        <v>0</v>
      </c>
    </row>
    <row r="115" spans="1:8" x14ac:dyDescent="0.25">
      <c r="A115" s="26" t="s">
        <v>218</v>
      </c>
      <c r="B115" s="26" t="s">
        <v>219</v>
      </c>
      <c r="C115" s="74">
        <v>0</v>
      </c>
      <c r="D115" s="28">
        <v>0</v>
      </c>
      <c r="E115" s="28">
        <f t="shared" si="4"/>
        <v>0</v>
      </c>
      <c r="F115" s="68"/>
      <c r="G115" s="68"/>
      <c r="H115" s="96">
        <f t="shared" si="3"/>
        <v>0</v>
      </c>
    </row>
    <row r="116" spans="1:8" x14ac:dyDescent="0.25">
      <c r="A116" s="26" t="s">
        <v>220</v>
      </c>
      <c r="B116" s="26" t="s">
        <v>221</v>
      </c>
      <c r="C116" s="74">
        <v>5</v>
      </c>
      <c r="D116" s="37">
        <v>500</v>
      </c>
      <c r="E116" s="28">
        <f t="shared" si="4"/>
        <v>2500</v>
      </c>
      <c r="F116" s="68"/>
      <c r="G116" s="68"/>
      <c r="H116" s="96">
        <f t="shared" si="3"/>
        <v>0</v>
      </c>
    </row>
    <row r="117" spans="1:8" x14ac:dyDescent="0.25">
      <c r="A117" s="26" t="s">
        <v>222</v>
      </c>
      <c r="B117" s="26" t="s">
        <v>223</v>
      </c>
      <c r="C117" s="74">
        <v>0</v>
      </c>
      <c r="D117" s="28">
        <v>0</v>
      </c>
      <c r="E117" s="28">
        <f t="shared" si="4"/>
        <v>0</v>
      </c>
      <c r="F117" s="68">
        <v>1</v>
      </c>
      <c r="G117" s="68">
        <v>1400</v>
      </c>
      <c r="H117" s="199">
        <f t="shared" si="3"/>
        <v>1400</v>
      </c>
    </row>
    <row r="118" spans="1:8" x14ac:dyDescent="0.25">
      <c r="A118" s="26" t="s">
        <v>224</v>
      </c>
      <c r="B118" s="26" t="s">
        <v>225</v>
      </c>
      <c r="C118" s="74">
        <v>0</v>
      </c>
      <c r="D118" s="28">
        <v>0</v>
      </c>
      <c r="E118" s="28">
        <f t="shared" si="4"/>
        <v>0</v>
      </c>
      <c r="F118" s="68"/>
      <c r="G118" s="68"/>
      <c r="H118" s="96">
        <f t="shared" si="3"/>
        <v>0</v>
      </c>
    </row>
    <row r="119" spans="1:8" x14ac:dyDescent="0.25">
      <c r="A119" s="26" t="s">
        <v>226</v>
      </c>
      <c r="B119" s="26" t="s">
        <v>227</v>
      </c>
      <c r="C119" s="74">
        <v>1</v>
      </c>
      <c r="D119" s="37">
        <v>7000</v>
      </c>
      <c r="E119" s="28">
        <f t="shared" si="4"/>
        <v>7000</v>
      </c>
      <c r="F119" s="68"/>
      <c r="G119" s="68"/>
      <c r="H119" s="96">
        <f t="shared" si="3"/>
        <v>0</v>
      </c>
    </row>
    <row r="120" spans="1:8" x14ac:dyDescent="0.25">
      <c r="A120" s="26" t="s">
        <v>228</v>
      </c>
      <c r="B120" s="26" t="s">
        <v>229</v>
      </c>
      <c r="C120" s="74">
        <v>0</v>
      </c>
      <c r="D120" s="28">
        <v>0</v>
      </c>
      <c r="E120" s="28">
        <f t="shared" si="4"/>
        <v>0</v>
      </c>
      <c r="F120" s="68"/>
      <c r="G120" s="68"/>
      <c r="H120" s="96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/>
      <c r="G121" s="68"/>
      <c r="H121" s="96">
        <f t="shared" si="3"/>
        <v>0</v>
      </c>
    </row>
    <row r="122" spans="1:8" x14ac:dyDescent="0.25">
      <c r="A122" s="26" t="s">
        <v>232</v>
      </c>
      <c r="B122" s="26" t="s">
        <v>233</v>
      </c>
      <c r="C122" s="74">
        <v>0</v>
      </c>
      <c r="D122" s="28">
        <v>0</v>
      </c>
      <c r="E122" s="28">
        <f t="shared" si="4"/>
        <v>0</v>
      </c>
      <c r="F122" s="68"/>
      <c r="G122" s="68"/>
      <c r="H122" s="96">
        <f t="shared" si="3"/>
        <v>0</v>
      </c>
    </row>
    <row r="123" spans="1:8" x14ac:dyDescent="0.25">
      <c r="A123" s="26" t="s">
        <v>234</v>
      </c>
      <c r="B123" s="26" t="s">
        <v>235</v>
      </c>
      <c r="C123" s="74">
        <v>0</v>
      </c>
      <c r="D123" s="28">
        <v>0</v>
      </c>
      <c r="E123" s="28">
        <f t="shared" si="4"/>
        <v>0</v>
      </c>
      <c r="F123" s="68"/>
      <c r="G123" s="68"/>
      <c r="H123" s="96">
        <f t="shared" si="3"/>
        <v>0</v>
      </c>
    </row>
    <row r="124" spans="1:8" x14ac:dyDescent="0.25">
      <c r="A124" s="26" t="s">
        <v>236</v>
      </c>
      <c r="B124" s="26" t="s">
        <v>237</v>
      </c>
      <c r="C124" s="74">
        <v>0</v>
      </c>
      <c r="D124" s="28">
        <v>0</v>
      </c>
      <c r="E124" s="28">
        <f t="shared" si="4"/>
        <v>0</v>
      </c>
      <c r="F124" s="68"/>
      <c r="G124" s="68"/>
      <c r="H124" s="96">
        <f t="shared" si="3"/>
        <v>0</v>
      </c>
    </row>
    <row r="125" spans="1:8" x14ac:dyDescent="0.25">
      <c r="A125" s="26" t="s">
        <v>238</v>
      </c>
      <c r="B125" s="26" t="s">
        <v>239</v>
      </c>
      <c r="C125" s="74">
        <v>0</v>
      </c>
      <c r="D125" s="28">
        <v>0</v>
      </c>
      <c r="E125" s="28">
        <f t="shared" si="4"/>
        <v>0</v>
      </c>
      <c r="F125" s="68"/>
      <c r="G125" s="68"/>
      <c r="H125" s="96">
        <f t="shared" si="3"/>
        <v>0</v>
      </c>
    </row>
    <row r="126" spans="1:8" x14ac:dyDescent="0.25">
      <c r="A126" s="26" t="s">
        <v>240</v>
      </c>
      <c r="B126" s="26" t="s">
        <v>241</v>
      </c>
      <c r="C126" s="74">
        <v>1</v>
      </c>
      <c r="D126" s="37">
        <v>2000</v>
      </c>
      <c r="E126" s="28">
        <f t="shared" si="4"/>
        <v>2000</v>
      </c>
      <c r="F126" s="68"/>
      <c r="G126" s="68"/>
      <c r="H126" s="96">
        <f t="shared" si="3"/>
        <v>0</v>
      </c>
    </row>
    <row r="127" spans="1:8" x14ac:dyDescent="0.25">
      <c r="A127" s="26" t="s">
        <v>242</v>
      </c>
      <c r="B127" s="26" t="s">
        <v>243</v>
      </c>
      <c r="C127" s="74">
        <v>0</v>
      </c>
      <c r="D127" s="28">
        <v>0</v>
      </c>
      <c r="E127" s="28">
        <f t="shared" si="4"/>
        <v>0</v>
      </c>
      <c r="F127" s="68"/>
      <c r="G127" s="68"/>
      <c r="H127" s="96">
        <f t="shared" si="3"/>
        <v>0</v>
      </c>
    </row>
    <row r="128" spans="1:8" x14ac:dyDescent="0.25">
      <c r="A128" s="26" t="s">
        <v>244</v>
      </c>
      <c r="B128" s="26" t="s">
        <v>245</v>
      </c>
      <c r="C128" s="74">
        <v>0</v>
      </c>
      <c r="D128" s="28">
        <v>0</v>
      </c>
      <c r="E128" s="28">
        <f t="shared" si="4"/>
        <v>0</v>
      </c>
      <c r="F128" s="68"/>
      <c r="G128" s="68"/>
      <c r="H128" s="96">
        <f t="shared" si="3"/>
        <v>0</v>
      </c>
    </row>
    <row r="129" spans="1:8" x14ac:dyDescent="0.25">
      <c r="A129" s="26" t="s">
        <v>246</v>
      </c>
      <c r="B129" s="26" t="s">
        <v>247</v>
      </c>
      <c r="C129" s="74">
        <v>0</v>
      </c>
      <c r="D129" s="28">
        <v>0</v>
      </c>
      <c r="E129" s="28">
        <f t="shared" si="4"/>
        <v>0</v>
      </c>
      <c r="F129" s="68"/>
      <c r="G129" s="68"/>
      <c r="H129" s="96">
        <f t="shared" si="3"/>
        <v>0</v>
      </c>
    </row>
    <row r="130" spans="1:8" x14ac:dyDescent="0.25">
      <c r="A130" s="26" t="s">
        <v>248</v>
      </c>
      <c r="B130" s="26" t="s">
        <v>249</v>
      </c>
      <c r="C130" s="74">
        <v>0</v>
      </c>
      <c r="D130" s="28">
        <v>0</v>
      </c>
      <c r="E130" s="28">
        <f t="shared" si="4"/>
        <v>0</v>
      </c>
      <c r="F130" s="68"/>
      <c r="G130" s="68"/>
      <c r="H130" s="96">
        <f t="shared" si="3"/>
        <v>0</v>
      </c>
    </row>
    <row r="131" spans="1:8" x14ac:dyDescent="0.25">
      <c r="A131" s="26" t="s">
        <v>250</v>
      </c>
      <c r="B131" s="26" t="s">
        <v>251</v>
      </c>
      <c r="C131" s="74">
        <v>0</v>
      </c>
      <c r="D131" s="28">
        <v>0</v>
      </c>
      <c r="E131" s="28">
        <f t="shared" si="4"/>
        <v>0</v>
      </c>
      <c r="F131" s="68"/>
      <c r="G131" s="68"/>
      <c r="H131" s="96">
        <f t="shared" si="3"/>
        <v>0</v>
      </c>
    </row>
    <row r="132" spans="1:8" x14ac:dyDescent="0.25">
      <c r="A132" s="26" t="s">
        <v>252</v>
      </c>
      <c r="B132" s="26" t="s">
        <v>253</v>
      </c>
      <c r="C132" s="74">
        <v>1</v>
      </c>
      <c r="D132" s="37">
        <v>1800</v>
      </c>
      <c r="E132" s="28">
        <f t="shared" si="4"/>
        <v>1800</v>
      </c>
      <c r="F132" s="68"/>
      <c r="G132" s="68"/>
      <c r="H132" s="96">
        <f t="shared" si="3"/>
        <v>0</v>
      </c>
    </row>
    <row r="133" spans="1:8" x14ac:dyDescent="0.25">
      <c r="A133" s="26" t="s">
        <v>254</v>
      </c>
      <c r="B133" s="26" t="s">
        <v>81</v>
      </c>
      <c r="C133" s="74">
        <v>0</v>
      </c>
      <c r="D133" s="28">
        <v>0</v>
      </c>
      <c r="E133" s="28">
        <f t="shared" si="4"/>
        <v>0</v>
      </c>
      <c r="F133" s="68"/>
      <c r="G133" s="68"/>
      <c r="H133" s="96">
        <f t="shared" si="3"/>
        <v>0</v>
      </c>
    </row>
    <row r="134" spans="1:8" x14ac:dyDescent="0.25">
      <c r="A134" s="41" t="s">
        <v>255</v>
      </c>
      <c r="B134" s="41" t="s">
        <v>256</v>
      </c>
      <c r="C134" s="78">
        <f>C135+C136+C137+C138+C139+C140+C141+C142+C143+C144+C145+C146+C147+C148+C149+C150+C151</f>
        <v>30</v>
      </c>
      <c r="D134" s="37"/>
      <c r="E134" s="78">
        <f>E135+E136+E137+E138+E139+E140+E141+E142+E143+E144+E145+E146+E147+E148+E149+E150+E151</f>
        <v>214400</v>
      </c>
      <c r="F134" s="68"/>
      <c r="G134" s="68"/>
      <c r="H134" s="96">
        <f t="shared" si="3"/>
        <v>0</v>
      </c>
    </row>
    <row r="135" spans="1:8" x14ac:dyDescent="0.25">
      <c r="A135" s="26" t="s">
        <v>257</v>
      </c>
      <c r="B135" s="26" t="s">
        <v>258</v>
      </c>
      <c r="C135" s="74">
        <v>0</v>
      </c>
      <c r="D135" s="28">
        <v>0</v>
      </c>
      <c r="E135" s="28">
        <f t="shared" si="4"/>
        <v>0</v>
      </c>
      <c r="F135" s="68"/>
      <c r="G135" s="68"/>
      <c r="H135" s="96">
        <f t="shared" si="3"/>
        <v>0</v>
      </c>
    </row>
    <row r="136" spans="1:8" x14ac:dyDescent="0.25">
      <c r="A136" s="26" t="s">
        <v>259</v>
      </c>
      <c r="B136" s="26" t="s">
        <v>260</v>
      </c>
      <c r="C136" s="74">
        <v>4</v>
      </c>
      <c r="D136" s="37">
        <v>6600</v>
      </c>
      <c r="E136" s="28">
        <f t="shared" si="4"/>
        <v>26400</v>
      </c>
      <c r="F136" s="68">
        <v>1</v>
      </c>
      <c r="G136" s="68">
        <v>5280</v>
      </c>
      <c r="H136" s="199">
        <f t="shared" si="3"/>
        <v>5280</v>
      </c>
    </row>
    <row r="137" spans="1:8" x14ac:dyDescent="0.25">
      <c r="A137" s="26" t="s">
        <v>261</v>
      </c>
      <c r="B137" s="26" t="s">
        <v>262</v>
      </c>
      <c r="C137" s="74">
        <v>0</v>
      </c>
      <c r="D137" s="28">
        <v>0</v>
      </c>
      <c r="E137" s="28">
        <f t="shared" si="4"/>
        <v>0</v>
      </c>
      <c r="F137" s="68"/>
      <c r="G137" s="68"/>
      <c r="H137" s="96">
        <f t="shared" si="3"/>
        <v>0</v>
      </c>
    </row>
    <row r="138" spans="1:8" ht="31.5" x14ac:dyDescent="0.25">
      <c r="A138" s="26" t="s">
        <v>263</v>
      </c>
      <c r="B138" s="26" t="s">
        <v>264</v>
      </c>
      <c r="C138" s="74">
        <v>0</v>
      </c>
      <c r="D138" s="28">
        <v>0</v>
      </c>
      <c r="E138" s="28">
        <f t="shared" si="4"/>
        <v>0</v>
      </c>
      <c r="F138" s="68"/>
      <c r="G138" s="68"/>
      <c r="H138" s="96">
        <f t="shared" ref="H138:H188" si="5">F138*G138</f>
        <v>0</v>
      </c>
    </row>
    <row r="139" spans="1:8" x14ac:dyDescent="0.25">
      <c r="A139" s="26" t="s">
        <v>265</v>
      </c>
      <c r="B139" s="26" t="s">
        <v>266</v>
      </c>
      <c r="C139" s="74">
        <v>0</v>
      </c>
      <c r="D139" s="28">
        <v>0</v>
      </c>
      <c r="E139" s="28">
        <f t="shared" ref="E139:E188" si="6">C139*D139</f>
        <v>0</v>
      </c>
      <c r="F139" s="68"/>
      <c r="G139" s="68"/>
      <c r="H139" s="96">
        <f t="shared" si="5"/>
        <v>0</v>
      </c>
    </row>
    <row r="140" spans="1:8" x14ac:dyDescent="0.25">
      <c r="A140" s="26" t="s">
        <v>267</v>
      </c>
      <c r="B140" s="26" t="s">
        <v>268</v>
      </c>
      <c r="C140" s="74">
        <v>0</v>
      </c>
      <c r="D140" s="28">
        <v>0</v>
      </c>
      <c r="E140" s="28">
        <f t="shared" si="6"/>
        <v>0</v>
      </c>
      <c r="F140" s="68"/>
      <c r="G140" s="68"/>
      <c r="H140" s="96">
        <f t="shared" si="5"/>
        <v>0</v>
      </c>
    </row>
    <row r="141" spans="1:8" x14ac:dyDescent="0.25">
      <c r="A141" s="26" t="s">
        <v>269</v>
      </c>
      <c r="B141" s="26" t="s">
        <v>270</v>
      </c>
      <c r="C141" s="74">
        <v>0</v>
      </c>
      <c r="D141" s="28">
        <v>0</v>
      </c>
      <c r="E141" s="28">
        <f t="shared" si="6"/>
        <v>0</v>
      </c>
      <c r="F141" s="68"/>
      <c r="G141" s="68"/>
      <c r="H141" s="96">
        <f t="shared" si="5"/>
        <v>0</v>
      </c>
    </row>
    <row r="142" spans="1:8" x14ac:dyDescent="0.25">
      <c r="A142" s="26" t="s">
        <v>271</v>
      </c>
      <c r="B142" s="26" t="s">
        <v>272</v>
      </c>
      <c r="C142" s="74">
        <v>0</v>
      </c>
      <c r="D142" s="28">
        <v>0</v>
      </c>
      <c r="E142" s="28">
        <f t="shared" si="6"/>
        <v>0</v>
      </c>
      <c r="F142" s="68"/>
      <c r="G142" s="68"/>
      <c r="H142" s="96">
        <f t="shared" si="5"/>
        <v>0</v>
      </c>
    </row>
    <row r="143" spans="1:8" x14ac:dyDescent="0.25">
      <c r="A143" s="26" t="s">
        <v>273</v>
      </c>
      <c r="B143" s="26" t="s">
        <v>274</v>
      </c>
      <c r="C143" s="74">
        <v>0</v>
      </c>
      <c r="D143" s="28">
        <v>0</v>
      </c>
      <c r="E143" s="28">
        <f t="shared" si="6"/>
        <v>0</v>
      </c>
      <c r="F143" s="68"/>
      <c r="G143" s="68"/>
      <c r="H143" s="96">
        <f t="shared" si="5"/>
        <v>0</v>
      </c>
    </row>
    <row r="144" spans="1:8" x14ac:dyDescent="0.25">
      <c r="A144" s="26" t="s">
        <v>275</v>
      </c>
      <c r="B144" s="26" t="s">
        <v>276</v>
      </c>
      <c r="C144" s="74">
        <v>0</v>
      </c>
      <c r="D144" s="28">
        <v>0</v>
      </c>
      <c r="E144" s="28">
        <f t="shared" si="6"/>
        <v>0</v>
      </c>
      <c r="F144" s="68"/>
      <c r="G144" s="68"/>
      <c r="H144" s="96">
        <f t="shared" si="5"/>
        <v>0</v>
      </c>
    </row>
    <row r="145" spans="1:8" x14ac:dyDescent="0.25">
      <c r="A145" s="26" t="s">
        <v>277</v>
      </c>
      <c r="B145" s="26" t="s">
        <v>278</v>
      </c>
      <c r="C145" s="74">
        <v>2</v>
      </c>
      <c r="D145" s="37">
        <v>8000</v>
      </c>
      <c r="E145" s="28">
        <f t="shared" si="6"/>
        <v>16000</v>
      </c>
      <c r="F145" s="68"/>
      <c r="G145" s="68"/>
      <c r="H145" s="96">
        <f t="shared" si="5"/>
        <v>0</v>
      </c>
    </row>
    <row r="146" spans="1:8" x14ac:dyDescent="0.25">
      <c r="A146" s="26" t="s">
        <v>279</v>
      </c>
      <c r="B146" s="26" t="s">
        <v>280</v>
      </c>
      <c r="C146" s="74">
        <v>10</v>
      </c>
      <c r="D146" s="37">
        <v>500</v>
      </c>
      <c r="E146" s="28">
        <f t="shared" si="6"/>
        <v>5000</v>
      </c>
      <c r="F146" s="68"/>
      <c r="G146" s="68"/>
      <c r="H146" s="96">
        <f t="shared" si="5"/>
        <v>0</v>
      </c>
    </row>
    <row r="147" spans="1:8" x14ac:dyDescent="0.25">
      <c r="A147" s="26" t="s">
        <v>281</v>
      </c>
      <c r="B147" s="26" t="s">
        <v>282</v>
      </c>
      <c r="C147" s="74">
        <v>10</v>
      </c>
      <c r="D147" s="37">
        <v>700</v>
      </c>
      <c r="E147" s="28">
        <f t="shared" si="6"/>
        <v>7000</v>
      </c>
      <c r="F147" s="68"/>
      <c r="G147" s="68"/>
      <c r="H147" s="96">
        <f t="shared" si="5"/>
        <v>0</v>
      </c>
    </row>
    <row r="148" spans="1:8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/>
      <c r="G148" s="68"/>
      <c r="H148" s="96">
        <f t="shared" si="5"/>
        <v>0</v>
      </c>
    </row>
    <row r="149" spans="1:8" x14ac:dyDescent="0.25">
      <c r="A149" s="26" t="s">
        <v>285</v>
      </c>
      <c r="B149" s="26" t="s">
        <v>286</v>
      </c>
      <c r="C149" s="74">
        <v>0</v>
      </c>
      <c r="D149" s="28">
        <v>0</v>
      </c>
      <c r="E149" s="28">
        <f t="shared" si="6"/>
        <v>0</v>
      </c>
      <c r="F149" s="68"/>
      <c r="G149" s="68"/>
      <c r="H149" s="96">
        <f t="shared" si="5"/>
        <v>0</v>
      </c>
    </row>
    <row r="150" spans="1:8" ht="31.5" x14ac:dyDescent="0.25">
      <c r="A150" s="26" t="s">
        <v>287</v>
      </c>
      <c r="B150" s="26" t="s">
        <v>288</v>
      </c>
      <c r="C150" s="74">
        <v>0</v>
      </c>
      <c r="D150" s="28">
        <v>0</v>
      </c>
      <c r="E150" s="28">
        <f t="shared" si="6"/>
        <v>0</v>
      </c>
      <c r="F150" s="68"/>
      <c r="G150" s="68"/>
      <c r="H150" s="96">
        <f t="shared" si="5"/>
        <v>0</v>
      </c>
    </row>
    <row r="151" spans="1:8" x14ac:dyDescent="0.25">
      <c r="A151" s="26" t="s">
        <v>289</v>
      </c>
      <c r="B151" s="26" t="s">
        <v>81</v>
      </c>
      <c r="C151" s="74">
        <v>0</v>
      </c>
      <c r="D151" s="28">
        <v>0</v>
      </c>
      <c r="E151" s="28">
        <f t="shared" si="6"/>
        <v>0</v>
      </c>
      <c r="F151" s="68"/>
      <c r="G151" s="68"/>
      <c r="H151" s="96">
        <f t="shared" si="5"/>
        <v>0</v>
      </c>
    </row>
    <row r="152" spans="1:8" ht="47.25" x14ac:dyDescent="0.25">
      <c r="A152" s="41" t="s">
        <v>290</v>
      </c>
      <c r="B152" s="41" t="s">
        <v>291</v>
      </c>
      <c r="C152" s="78">
        <f>C153+C154+C155+C156+C157+C158+C159+C160+C161+C162+C163+C164+C165+C166+C167+C168+C169+C170+C171+C172+C173+C174+C175</f>
        <v>379</v>
      </c>
      <c r="D152" s="37"/>
      <c r="E152" s="78">
        <f>E153+E154+E155+E156+E157+E158+E159+E160+E161+E162+E163+E164+E165+E166+E167+E168+E169+E170+E171+E172+E173+E174+E175</f>
        <v>3099800</v>
      </c>
      <c r="F152" s="68"/>
      <c r="G152" s="68"/>
      <c r="H152" s="96">
        <f t="shared" si="5"/>
        <v>0</v>
      </c>
    </row>
    <row r="153" spans="1:8" x14ac:dyDescent="0.25">
      <c r="A153" s="26" t="s">
        <v>292</v>
      </c>
      <c r="B153" s="26" t="s">
        <v>293</v>
      </c>
      <c r="C153" s="74">
        <v>0</v>
      </c>
      <c r="D153" s="28">
        <v>0</v>
      </c>
      <c r="E153" s="28">
        <f t="shared" si="6"/>
        <v>0</v>
      </c>
      <c r="F153" s="68"/>
      <c r="G153" s="68"/>
      <c r="H153" s="96">
        <f t="shared" si="5"/>
        <v>0</v>
      </c>
    </row>
    <row r="154" spans="1:8" x14ac:dyDescent="0.25">
      <c r="A154" s="26" t="s">
        <v>294</v>
      </c>
      <c r="B154" s="26" t="s">
        <v>295</v>
      </c>
      <c r="C154" s="74">
        <v>0</v>
      </c>
      <c r="D154" s="28">
        <v>0</v>
      </c>
      <c r="E154" s="28">
        <f t="shared" si="6"/>
        <v>0</v>
      </c>
      <c r="F154" s="68"/>
      <c r="G154" s="68"/>
      <c r="H154" s="96">
        <f t="shared" si="5"/>
        <v>0</v>
      </c>
    </row>
    <row r="155" spans="1:8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28">
        <f t="shared" si="6"/>
        <v>160000</v>
      </c>
      <c r="F155" s="68">
        <v>12</v>
      </c>
      <c r="G155" s="68">
        <v>3228</v>
      </c>
      <c r="H155" s="96">
        <f t="shared" si="5"/>
        <v>38736</v>
      </c>
    </row>
    <row r="156" spans="1:8" ht="31.5" x14ac:dyDescent="0.25">
      <c r="A156" s="26" t="s">
        <v>298</v>
      </c>
      <c r="B156" s="26" t="s">
        <v>299</v>
      </c>
      <c r="C156" s="74">
        <v>0</v>
      </c>
      <c r="D156" s="28">
        <v>0</v>
      </c>
      <c r="E156" s="28">
        <f t="shared" si="6"/>
        <v>0</v>
      </c>
      <c r="F156" s="68">
        <v>11</v>
      </c>
      <c r="G156" s="68">
        <v>2072</v>
      </c>
      <c r="H156" s="199">
        <f t="shared" si="5"/>
        <v>22792</v>
      </c>
    </row>
    <row r="157" spans="1:8" x14ac:dyDescent="0.25">
      <c r="A157" s="26" t="s">
        <v>300</v>
      </c>
      <c r="B157" s="26" t="s">
        <v>301</v>
      </c>
      <c r="C157" s="74">
        <v>0</v>
      </c>
      <c r="D157" s="28">
        <v>0</v>
      </c>
      <c r="E157" s="28">
        <f t="shared" si="6"/>
        <v>0</v>
      </c>
      <c r="F157" s="68"/>
      <c r="G157" s="68"/>
      <c r="H157" s="96">
        <f t="shared" si="5"/>
        <v>0</v>
      </c>
    </row>
    <row r="158" spans="1:8" x14ac:dyDescent="0.25">
      <c r="A158" s="45" t="s">
        <v>302</v>
      </c>
      <c r="B158" s="45" t="s">
        <v>303</v>
      </c>
      <c r="C158" s="74">
        <v>0</v>
      </c>
      <c r="D158" s="28">
        <v>0</v>
      </c>
      <c r="E158" s="28">
        <f t="shared" si="6"/>
        <v>0</v>
      </c>
      <c r="F158" s="68"/>
      <c r="G158" s="68"/>
      <c r="H158" s="96">
        <f t="shared" si="5"/>
        <v>0</v>
      </c>
    </row>
    <row r="159" spans="1:8" ht="31.5" x14ac:dyDescent="0.25">
      <c r="A159" s="26" t="s">
        <v>304</v>
      </c>
      <c r="B159" s="26" t="s">
        <v>305</v>
      </c>
      <c r="C159" s="74">
        <v>0</v>
      </c>
      <c r="D159" s="28">
        <v>0</v>
      </c>
      <c r="E159" s="28">
        <f t="shared" si="6"/>
        <v>0</v>
      </c>
      <c r="F159" s="68"/>
      <c r="G159" s="68"/>
      <c r="H159" s="96">
        <f t="shared" si="5"/>
        <v>0</v>
      </c>
    </row>
    <row r="160" spans="1:8" x14ac:dyDescent="0.25">
      <c r="A160" s="26" t="s">
        <v>306</v>
      </c>
      <c r="B160" s="26" t="s">
        <v>389</v>
      </c>
      <c r="C160" s="74"/>
      <c r="D160" s="28">
        <v>0</v>
      </c>
      <c r="E160" s="28">
        <f t="shared" si="6"/>
        <v>0</v>
      </c>
      <c r="F160" s="68"/>
      <c r="G160" s="68"/>
      <c r="H160" s="96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28">
        <f t="shared" si="6"/>
        <v>110000</v>
      </c>
      <c r="F161" s="68"/>
      <c r="G161" s="68"/>
      <c r="H161" s="9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9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96">
        <f t="shared" si="5"/>
        <v>0</v>
      </c>
    </row>
    <row r="164" spans="1:8" x14ac:dyDescent="0.25">
      <c r="A164" s="26" t="s">
        <v>314</v>
      </c>
      <c r="B164" s="26" t="s">
        <v>315</v>
      </c>
      <c r="C164" s="74">
        <v>10</v>
      </c>
      <c r="D164" s="37">
        <v>880</v>
      </c>
      <c r="E164" s="28">
        <f t="shared" si="6"/>
        <v>8800</v>
      </c>
      <c r="F164" s="68"/>
      <c r="G164" s="68"/>
      <c r="H164" s="9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>
        <v>3</v>
      </c>
      <c r="D165" s="37">
        <v>125000</v>
      </c>
      <c r="E165" s="28">
        <f t="shared" si="6"/>
        <v>375000</v>
      </c>
      <c r="F165" s="68"/>
      <c r="G165" s="68"/>
      <c r="H165" s="96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28">
        <f t="shared" si="6"/>
        <v>480000</v>
      </c>
      <c r="F166" s="68"/>
      <c r="G166" s="68"/>
      <c r="H166" s="96">
        <f t="shared" si="5"/>
        <v>0</v>
      </c>
    </row>
    <row r="167" spans="1:8" x14ac:dyDescent="0.25">
      <c r="A167" s="45" t="s">
        <v>318</v>
      </c>
      <c r="B167" s="45" t="s">
        <v>547</v>
      </c>
      <c r="C167" s="74">
        <v>0</v>
      </c>
      <c r="D167" s="28">
        <v>0</v>
      </c>
      <c r="E167" s="28">
        <f t="shared" si="6"/>
        <v>0</v>
      </c>
      <c r="F167" s="68"/>
      <c r="G167" s="68"/>
      <c r="H167" s="96">
        <f t="shared" si="5"/>
        <v>0</v>
      </c>
    </row>
    <row r="168" spans="1:8" x14ac:dyDescent="0.25">
      <c r="A168" s="26" t="s">
        <v>320</v>
      </c>
      <c r="B168" s="26" t="s">
        <v>321</v>
      </c>
      <c r="C168" s="74">
        <v>0</v>
      </c>
      <c r="D168" s="28">
        <v>0</v>
      </c>
      <c r="E168" s="28">
        <f t="shared" si="6"/>
        <v>0</v>
      </c>
      <c r="F168" s="68"/>
      <c r="G168" s="68"/>
      <c r="H168" s="96">
        <f t="shared" si="5"/>
        <v>0</v>
      </c>
    </row>
    <row r="169" spans="1:8" x14ac:dyDescent="0.25">
      <c r="A169" s="26" t="s">
        <v>322</v>
      </c>
      <c r="B169" s="26" t="s">
        <v>323</v>
      </c>
      <c r="C169" s="74">
        <v>0</v>
      </c>
      <c r="D169" s="28">
        <v>0</v>
      </c>
      <c r="E169" s="28">
        <f t="shared" si="6"/>
        <v>0</v>
      </c>
      <c r="F169" s="68"/>
      <c r="G169" s="68"/>
      <c r="H169" s="96">
        <f t="shared" si="5"/>
        <v>0</v>
      </c>
    </row>
    <row r="170" spans="1:8" x14ac:dyDescent="0.25">
      <c r="A170" s="26" t="s">
        <v>324</v>
      </c>
      <c r="B170" s="26" t="s">
        <v>390</v>
      </c>
      <c r="C170" s="74">
        <v>0</v>
      </c>
      <c r="D170" s="28">
        <v>0</v>
      </c>
      <c r="E170" s="28">
        <f t="shared" si="6"/>
        <v>0</v>
      </c>
      <c r="F170" s="68"/>
      <c r="G170" s="68"/>
      <c r="H170" s="96">
        <f t="shared" si="5"/>
        <v>0</v>
      </c>
    </row>
    <row r="171" spans="1:8" ht="31.5" x14ac:dyDescent="0.25">
      <c r="A171" s="41" t="s">
        <v>325</v>
      </c>
      <c r="B171" s="41" t="s">
        <v>326</v>
      </c>
      <c r="C171" s="81"/>
      <c r="D171" s="42"/>
      <c r="E171" s="28">
        <f t="shared" si="6"/>
        <v>0</v>
      </c>
      <c r="F171" s="68"/>
      <c r="G171" s="68"/>
      <c r="H171" s="9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37"/>
      <c r="E172" s="28">
        <f t="shared" si="6"/>
        <v>0</v>
      </c>
      <c r="F172" s="68"/>
      <c r="G172" s="68"/>
      <c r="H172" s="96">
        <f t="shared" si="5"/>
        <v>0</v>
      </c>
    </row>
    <row r="173" spans="1:8" x14ac:dyDescent="0.25">
      <c r="A173" s="26" t="s">
        <v>328</v>
      </c>
      <c r="B173" s="26" t="s">
        <v>295</v>
      </c>
      <c r="C173" s="74">
        <v>10</v>
      </c>
      <c r="D173" s="37">
        <v>5600</v>
      </c>
      <c r="E173" s="28">
        <f t="shared" si="6"/>
        <v>56000</v>
      </c>
      <c r="F173" s="68"/>
      <c r="G173" s="68"/>
      <c r="H173" s="96">
        <f t="shared" si="5"/>
        <v>0</v>
      </c>
    </row>
    <row r="174" spans="1:8" x14ac:dyDescent="0.25">
      <c r="A174" s="26" t="s">
        <v>329</v>
      </c>
      <c r="B174" s="26" t="s">
        <v>297</v>
      </c>
      <c r="C174" s="74">
        <v>200</v>
      </c>
      <c r="D174" s="37">
        <v>4200</v>
      </c>
      <c r="E174" s="28">
        <f t="shared" si="6"/>
        <v>840000</v>
      </c>
      <c r="F174" s="68"/>
      <c r="G174" s="68"/>
      <c r="H174" s="96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>
        <v>100</v>
      </c>
      <c r="D175" s="37">
        <v>4200</v>
      </c>
      <c r="E175" s="28">
        <f t="shared" si="6"/>
        <v>420000</v>
      </c>
      <c r="F175" s="68"/>
      <c r="G175" s="68"/>
      <c r="H175" s="96">
        <f t="shared" si="5"/>
        <v>0</v>
      </c>
    </row>
    <row r="176" spans="1:8" x14ac:dyDescent="0.25">
      <c r="A176" s="41" t="s">
        <v>331</v>
      </c>
      <c r="B176" s="41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</row>
    <row r="177" spans="1:8" x14ac:dyDescent="0.25">
      <c r="A177" s="26" t="s">
        <v>333</v>
      </c>
      <c r="B177" s="26" t="s">
        <v>334</v>
      </c>
      <c r="C177" s="74">
        <v>0</v>
      </c>
      <c r="D177" s="28">
        <v>0</v>
      </c>
      <c r="E177" s="28">
        <f t="shared" si="6"/>
        <v>0</v>
      </c>
      <c r="F177" s="68"/>
      <c r="G177" s="68"/>
      <c r="H177" s="96">
        <f t="shared" si="5"/>
        <v>0</v>
      </c>
    </row>
    <row r="178" spans="1:8" x14ac:dyDescent="0.25">
      <c r="A178" s="26" t="s">
        <v>335</v>
      </c>
      <c r="B178" s="26" t="s">
        <v>336</v>
      </c>
      <c r="C178" s="74">
        <v>0</v>
      </c>
      <c r="D178" s="28">
        <v>0</v>
      </c>
      <c r="E178" s="28">
        <f t="shared" si="6"/>
        <v>0</v>
      </c>
      <c r="F178" s="68"/>
      <c r="G178" s="68"/>
      <c r="H178" s="96">
        <f t="shared" si="5"/>
        <v>0</v>
      </c>
    </row>
    <row r="179" spans="1:8" x14ac:dyDescent="0.25">
      <c r="A179" s="26" t="s">
        <v>337</v>
      </c>
      <c r="B179" s="26" t="s">
        <v>338</v>
      </c>
      <c r="C179" s="74">
        <v>0</v>
      </c>
      <c r="D179" s="28">
        <v>0</v>
      </c>
      <c r="E179" s="28">
        <f t="shared" si="6"/>
        <v>0</v>
      </c>
      <c r="F179" s="68"/>
      <c r="G179" s="68"/>
      <c r="H179" s="96">
        <f t="shared" si="5"/>
        <v>0</v>
      </c>
    </row>
    <row r="180" spans="1:8" ht="31.5" x14ac:dyDescent="0.25">
      <c r="A180" s="26" t="s">
        <v>339</v>
      </c>
      <c r="B180" s="26" t="s">
        <v>396</v>
      </c>
      <c r="C180" s="74">
        <v>0</v>
      </c>
      <c r="D180" s="28">
        <v>0</v>
      </c>
      <c r="E180" s="28">
        <f t="shared" si="6"/>
        <v>0</v>
      </c>
      <c r="F180" s="68"/>
      <c r="G180" s="68"/>
      <c r="H180" s="96">
        <f t="shared" si="5"/>
        <v>0</v>
      </c>
    </row>
    <row r="181" spans="1:8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96">
        <f t="shared" si="5"/>
        <v>0</v>
      </c>
    </row>
    <row r="182" spans="1:8" x14ac:dyDescent="0.25">
      <c r="A182" s="26" t="s">
        <v>343</v>
      </c>
      <c r="B182" s="26" t="s">
        <v>344</v>
      </c>
      <c r="C182" s="74">
        <v>0</v>
      </c>
      <c r="D182" s="28">
        <v>0</v>
      </c>
      <c r="E182" s="28">
        <f t="shared" si="6"/>
        <v>0</v>
      </c>
      <c r="F182" s="68"/>
      <c r="G182" s="68"/>
      <c r="H182" s="96">
        <f t="shared" si="5"/>
        <v>0</v>
      </c>
    </row>
    <row r="183" spans="1:8" x14ac:dyDescent="0.25">
      <c r="A183" s="26" t="s">
        <v>345</v>
      </c>
      <c r="B183" s="26" t="s">
        <v>346</v>
      </c>
      <c r="C183" s="74">
        <v>0</v>
      </c>
      <c r="D183" s="28">
        <v>0</v>
      </c>
      <c r="E183" s="28">
        <f t="shared" si="6"/>
        <v>0</v>
      </c>
      <c r="F183" s="68"/>
      <c r="G183" s="68"/>
      <c r="H183" s="96">
        <f t="shared" si="5"/>
        <v>0</v>
      </c>
    </row>
    <row r="184" spans="1:8" x14ac:dyDescent="0.25">
      <c r="A184" s="26" t="s">
        <v>347</v>
      </c>
      <c r="B184" s="30" t="s">
        <v>397</v>
      </c>
      <c r="C184" s="74">
        <v>0</v>
      </c>
      <c r="D184" s="28">
        <v>0</v>
      </c>
      <c r="E184" s="28">
        <f t="shared" si="6"/>
        <v>0</v>
      </c>
      <c r="F184" s="68"/>
      <c r="G184" s="68"/>
      <c r="H184" s="96">
        <f t="shared" si="5"/>
        <v>0</v>
      </c>
    </row>
    <row r="185" spans="1:8" x14ac:dyDescent="0.25">
      <c r="A185" s="26" t="s">
        <v>348</v>
      </c>
      <c r="B185" s="26" t="s">
        <v>349</v>
      </c>
      <c r="C185" s="74">
        <v>0</v>
      </c>
      <c r="D185" s="28">
        <v>0</v>
      </c>
      <c r="E185" s="28">
        <f t="shared" si="6"/>
        <v>0</v>
      </c>
      <c r="F185" s="68"/>
      <c r="G185" s="68"/>
      <c r="H185" s="96">
        <f t="shared" si="5"/>
        <v>0</v>
      </c>
    </row>
    <row r="186" spans="1:8" ht="31.5" x14ac:dyDescent="0.25">
      <c r="A186" s="26" t="s">
        <v>350</v>
      </c>
      <c r="B186" s="26" t="s">
        <v>351</v>
      </c>
      <c r="C186" s="74">
        <v>0</v>
      </c>
      <c r="D186" s="28">
        <v>0</v>
      </c>
      <c r="E186" s="28">
        <f t="shared" si="6"/>
        <v>0</v>
      </c>
      <c r="F186" s="68"/>
      <c r="G186" s="68"/>
      <c r="H186" s="96">
        <f t="shared" si="5"/>
        <v>0</v>
      </c>
    </row>
    <row r="187" spans="1:8" ht="75" x14ac:dyDescent="0.25">
      <c r="A187" s="26">
        <v>1660102002</v>
      </c>
      <c r="B187" s="31" t="s">
        <v>400</v>
      </c>
      <c r="C187" s="74">
        <v>0</v>
      </c>
      <c r="D187" s="28">
        <v>0</v>
      </c>
      <c r="E187" s="28">
        <f t="shared" si="6"/>
        <v>0</v>
      </c>
      <c r="F187" s="68"/>
      <c r="G187" s="91"/>
      <c r="H187" s="96">
        <f t="shared" si="5"/>
        <v>0</v>
      </c>
    </row>
    <row r="188" spans="1:8" ht="56.25" x14ac:dyDescent="0.25">
      <c r="A188" s="26">
        <v>1660102003</v>
      </c>
      <c r="B188" s="31" t="s">
        <v>399</v>
      </c>
      <c r="C188" s="74">
        <v>0</v>
      </c>
      <c r="D188" s="28">
        <v>0</v>
      </c>
      <c r="E188" s="28">
        <f t="shared" si="6"/>
        <v>0</v>
      </c>
      <c r="F188" s="68"/>
      <c r="G188" s="91"/>
      <c r="H188" s="96">
        <f t="shared" si="5"/>
        <v>0</v>
      </c>
    </row>
    <row r="189" spans="1:8" x14ac:dyDescent="0.25">
      <c r="A189" s="60"/>
      <c r="B189" s="41" t="s">
        <v>401</v>
      </c>
      <c r="C189" s="89">
        <f>C9+C19+C20+C52+C76+C83+C89+C113+C134+C152+C176</f>
        <v>831</v>
      </c>
      <c r="D189" s="90"/>
      <c r="E189" s="89">
        <f>E9+E19+E20+E52+E76+E83+E89+E113+E134+E152+E176</f>
        <v>5727800</v>
      </c>
      <c r="F189" s="66">
        <f>SUM(F9:F188)</f>
        <v>103</v>
      </c>
      <c r="G189" s="66"/>
      <c r="H189" s="66">
        <f>SUM(H9:H188)</f>
        <v>375372</v>
      </c>
    </row>
    <row r="191" spans="1:8" x14ac:dyDescent="0.25">
      <c r="A191" s="10"/>
    </row>
    <row r="192" spans="1:8" x14ac:dyDescent="0.25">
      <c r="B192" s="25" t="s">
        <v>5558</v>
      </c>
    </row>
    <row r="193" spans="1:12" ht="56.25" x14ac:dyDescent="0.25">
      <c r="B193" s="303" t="s">
        <v>6</v>
      </c>
      <c r="C193" s="303" t="s">
        <v>605</v>
      </c>
      <c r="D193" s="303" t="s">
        <v>606</v>
      </c>
      <c r="E193" s="303" t="s">
        <v>508</v>
      </c>
      <c r="F193" s="304" t="s">
        <v>5624</v>
      </c>
      <c r="G193" s="304" t="s">
        <v>508</v>
      </c>
      <c r="H193" s="304" t="s">
        <v>5273</v>
      </c>
      <c r="I193" s="304" t="s">
        <v>5274</v>
      </c>
      <c r="J193" s="303" t="s">
        <v>599</v>
      </c>
      <c r="K193" s="305" t="s">
        <v>5613</v>
      </c>
      <c r="L193" s="306">
        <v>2036000</v>
      </c>
    </row>
    <row r="194" spans="1:12" ht="56.25" x14ac:dyDescent="0.25">
      <c r="B194" s="303" t="s">
        <v>698</v>
      </c>
      <c r="C194" s="303" t="s">
        <v>605</v>
      </c>
      <c r="D194" s="303" t="s">
        <v>606</v>
      </c>
      <c r="E194" s="303" t="s">
        <v>515</v>
      </c>
      <c r="F194" s="304" t="s">
        <v>5680</v>
      </c>
      <c r="G194" s="304" t="s">
        <v>515</v>
      </c>
      <c r="H194" s="304" t="s">
        <v>5273</v>
      </c>
      <c r="I194" s="304" t="s">
        <v>5274</v>
      </c>
      <c r="J194" s="303" t="s">
        <v>599</v>
      </c>
      <c r="K194" s="305" t="s">
        <v>5613</v>
      </c>
      <c r="L194" s="306">
        <v>3174000</v>
      </c>
    </row>
    <row r="195" spans="1:12" ht="56.25" x14ac:dyDescent="0.25">
      <c r="A195" s="1"/>
      <c r="B195" s="303" t="s">
        <v>700</v>
      </c>
      <c r="C195" s="303" t="s">
        <v>605</v>
      </c>
      <c r="D195" s="303" t="s">
        <v>606</v>
      </c>
      <c r="E195" s="303" t="s">
        <v>515</v>
      </c>
      <c r="F195" s="304" t="s">
        <v>5681</v>
      </c>
      <c r="G195" s="304" t="s">
        <v>515</v>
      </c>
      <c r="H195" s="304" t="s">
        <v>5273</v>
      </c>
      <c r="I195" s="304" t="s">
        <v>5274</v>
      </c>
      <c r="J195" s="303" t="s">
        <v>599</v>
      </c>
      <c r="K195" s="305" t="s">
        <v>5613</v>
      </c>
      <c r="L195" s="306">
        <v>3174000</v>
      </c>
    </row>
    <row r="196" spans="1:12" ht="56.25" x14ac:dyDescent="0.25">
      <c r="B196" s="303" t="s">
        <v>702</v>
      </c>
      <c r="C196" s="303" t="s">
        <v>605</v>
      </c>
      <c r="D196" s="303" t="s">
        <v>606</v>
      </c>
      <c r="E196" s="303" t="s">
        <v>515</v>
      </c>
      <c r="F196" s="304" t="s">
        <v>5682</v>
      </c>
      <c r="G196" s="304" t="s">
        <v>515</v>
      </c>
      <c r="H196" s="304" t="s">
        <v>5273</v>
      </c>
      <c r="I196" s="304" t="s">
        <v>5274</v>
      </c>
      <c r="J196" s="303" t="s">
        <v>599</v>
      </c>
      <c r="K196" s="305" t="s">
        <v>5613</v>
      </c>
      <c r="L196" s="306">
        <v>3174000</v>
      </c>
    </row>
    <row r="197" spans="1:12" ht="56.25" x14ac:dyDescent="0.25">
      <c r="B197" s="303" t="s">
        <v>854</v>
      </c>
      <c r="C197" s="303" t="s">
        <v>605</v>
      </c>
      <c r="D197" s="303" t="s">
        <v>606</v>
      </c>
      <c r="E197" s="303" t="s">
        <v>1271</v>
      </c>
      <c r="F197" s="304" t="s">
        <v>5683</v>
      </c>
      <c r="G197" s="304" t="s">
        <v>1271</v>
      </c>
      <c r="H197" s="304" t="s">
        <v>5273</v>
      </c>
      <c r="I197" s="304" t="s">
        <v>5274</v>
      </c>
      <c r="J197" s="303" t="s">
        <v>599</v>
      </c>
      <c r="K197" s="305" t="s">
        <v>5613</v>
      </c>
      <c r="L197" s="306">
        <v>1005000</v>
      </c>
    </row>
    <row r="198" spans="1:12" ht="56.25" x14ac:dyDescent="0.25">
      <c r="B198" s="303" t="s">
        <v>856</v>
      </c>
      <c r="C198" s="303" t="s">
        <v>605</v>
      </c>
      <c r="D198" s="303" t="s">
        <v>606</v>
      </c>
      <c r="E198" s="303" t="s">
        <v>1271</v>
      </c>
      <c r="F198" s="304" t="s">
        <v>5684</v>
      </c>
      <c r="G198" s="304" t="s">
        <v>1271</v>
      </c>
      <c r="H198" s="304" t="s">
        <v>5273</v>
      </c>
      <c r="I198" s="304" t="s">
        <v>5274</v>
      </c>
      <c r="J198" s="303" t="s">
        <v>599</v>
      </c>
      <c r="K198" s="305" t="s">
        <v>5613</v>
      </c>
      <c r="L198" s="306">
        <v>1005000</v>
      </c>
    </row>
    <row r="199" spans="1:12" ht="56.25" x14ac:dyDescent="0.25">
      <c r="B199" s="303" t="s">
        <v>859</v>
      </c>
      <c r="C199" s="303" t="s">
        <v>605</v>
      </c>
      <c r="D199" s="303" t="s">
        <v>606</v>
      </c>
      <c r="E199" s="303" t="s">
        <v>1271</v>
      </c>
      <c r="F199" s="304" t="s">
        <v>5685</v>
      </c>
      <c r="G199" s="304" t="s">
        <v>1271</v>
      </c>
      <c r="H199" s="304" t="s">
        <v>5273</v>
      </c>
      <c r="I199" s="304" t="s">
        <v>5274</v>
      </c>
      <c r="J199" s="303" t="s">
        <v>599</v>
      </c>
      <c r="K199" s="305" t="s">
        <v>5613</v>
      </c>
      <c r="L199" s="306">
        <v>1005000</v>
      </c>
    </row>
    <row r="200" spans="1:12" ht="56.25" x14ac:dyDescent="0.25">
      <c r="B200" s="303" t="s">
        <v>862</v>
      </c>
      <c r="C200" s="303" t="s">
        <v>605</v>
      </c>
      <c r="D200" s="303" t="s">
        <v>606</v>
      </c>
      <c r="E200" s="303" t="s">
        <v>1271</v>
      </c>
      <c r="F200" s="304" t="s">
        <v>5686</v>
      </c>
      <c r="G200" s="304" t="s">
        <v>1271</v>
      </c>
      <c r="H200" s="304" t="s">
        <v>5273</v>
      </c>
      <c r="I200" s="304" t="s">
        <v>5274</v>
      </c>
      <c r="J200" s="303" t="s">
        <v>599</v>
      </c>
      <c r="K200" s="305" t="s">
        <v>5613</v>
      </c>
      <c r="L200" s="306">
        <v>1005000</v>
      </c>
    </row>
    <row r="201" spans="1:12" ht="56.25" x14ac:dyDescent="0.25">
      <c r="B201" s="303" t="s">
        <v>4837</v>
      </c>
      <c r="C201" s="303" t="s">
        <v>2415</v>
      </c>
      <c r="D201" s="303" t="s">
        <v>2416</v>
      </c>
      <c r="E201" s="303" t="s">
        <v>2646</v>
      </c>
      <c r="F201" s="304" t="s">
        <v>5272</v>
      </c>
      <c r="G201" s="304" t="s">
        <v>457</v>
      </c>
      <c r="H201" s="304" t="s">
        <v>5273</v>
      </c>
      <c r="I201" s="304" t="s">
        <v>5274</v>
      </c>
      <c r="J201" s="303" t="s">
        <v>599</v>
      </c>
      <c r="K201" s="305" t="s">
        <v>2612</v>
      </c>
      <c r="L201" s="306">
        <v>2072919</v>
      </c>
    </row>
    <row r="202" spans="1:12" ht="56.25" x14ac:dyDescent="0.25">
      <c r="B202" s="303" t="s">
        <v>4839</v>
      </c>
      <c r="C202" s="303" t="s">
        <v>2415</v>
      </c>
      <c r="D202" s="303" t="s">
        <v>2416</v>
      </c>
      <c r="E202" s="303" t="s">
        <v>2646</v>
      </c>
      <c r="F202" s="304" t="s">
        <v>5277</v>
      </c>
      <c r="G202" s="304" t="s">
        <v>457</v>
      </c>
      <c r="H202" s="304" t="s">
        <v>5273</v>
      </c>
      <c r="I202" s="304" t="s">
        <v>5274</v>
      </c>
      <c r="J202" s="303" t="s">
        <v>599</v>
      </c>
      <c r="K202" s="305" t="s">
        <v>2612</v>
      </c>
      <c r="L202" s="306">
        <v>2072919</v>
      </c>
    </row>
    <row r="203" spans="1:12" ht="56.25" x14ac:dyDescent="0.25">
      <c r="B203" s="303" t="s">
        <v>4841</v>
      </c>
      <c r="C203" s="303" t="s">
        <v>2415</v>
      </c>
      <c r="D203" s="303" t="s">
        <v>2416</v>
      </c>
      <c r="E203" s="303" t="s">
        <v>2646</v>
      </c>
      <c r="F203" s="304" t="s">
        <v>5279</v>
      </c>
      <c r="G203" s="304" t="s">
        <v>457</v>
      </c>
      <c r="H203" s="304" t="s">
        <v>5273</v>
      </c>
      <c r="I203" s="304" t="s">
        <v>5274</v>
      </c>
      <c r="J203" s="303" t="s">
        <v>599</v>
      </c>
      <c r="K203" s="305" t="s">
        <v>2612</v>
      </c>
      <c r="L203" s="306">
        <v>2072919</v>
      </c>
    </row>
    <row r="204" spans="1:12" ht="56.25" x14ac:dyDescent="0.25">
      <c r="B204" s="303" t="s">
        <v>4843</v>
      </c>
      <c r="C204" s="303" t="s">
        <v>2415</v>
      </c>
      <c r="D204" s="303" t="s">
        <v>2416</v>
      </c>
      <c r="E204" s="303" t="s">
        <v>2646</v>
      </c>
      <c r="F204" s="304" t="s">
        <v>5281</v>
      </c>
      <c r="G204" s="304" t="s">
        <v>457</v>
      </c>
      <c r="H204" s="304" t="s">
        <v>5273</v>
      </c>
      <c r="I204" s="304" t="s">
        <v>5274</v>
      </c>
      <c r="J204" s="303" t="s">
        <v>599</v>
      </c>
      <c r="K204" s="305" t="s">
        <v>2612</v>
      </c>
      <c r="L204" s="306">
        <v>2072919</v>
      </c>
    </row>
    <row r="205" spans="1:12" ht="56.25" x14ac:dyDescent="0.25">
      <c r="B205" s="303" t="s">
        <v>4845</v>
      </c>
      <c r="C205" s="303" t="s">
        <v>2415</v>
      </c>
      <c r="D205" s="303" t="s">
        <v>2416</v>
      </c>
      <c r="E205" s="303" t="s">
        <v>2646</v>
      </c>
      <c r="F205" s="304" t="s">
        <v>5283</v>
      </c>
      <c r="G205" s="304" t="s">
        <v>457</v>
      </c>
      <c r="H205" s="304" t="s">
        <v>5273</v>
      </c>
      <c r="I205" s="304" t="s">
        <v>5274</v>
      </c>
      <c r="J205" s="303" t="s">
        <v>599</v>
      </c>
      <c r="K205" s="305" t="s">
        <v>2612</v>
      </c>
      <c r="L205" s="306">
        <v>2072919</v>
      </c>
    </row>
    <row r="206" spans="1:12" ht="56.25" x14ac:dyDescent="0.25">
      <c r="B206" s="303" t="s">
        <v>4847</v>
      </c>
      <c r="C206" s="303" t="s">
        <v>2415</v>
      </c>
      <c r="D206" s="303" t="s">
        <v>2416</v>
      </c>
      <c r="E206" s="303" t="s">
        <v>2646</v>
      </c>
      <c r="F206" s="304" t="s">
        <v>5285</v>
      </c>
      <c r="G206" s="304" t="s">
        <v>457</v>
      </c>
      <c r="H206" s="304" t="s">
        <v>5273</v>
      </c>
      <c r="I206" s="304" t="s">
        <v>5274</v>
      </c>
      <c r="J206" s="303" t="s">
        <v>599</v>
      </c>
      <c r="K206" s="305" t="s">
        <v>2612</v>
      </c>
      <c r="L206" s="306">
        <v>2072919</v>
      </c>
    </row>
    <row r="207" spans="1:12" ht="56.25" x14ac:dyDescent="0.25">
      <c r="B207" s="303" t="s">
        <v>4849</v>
      </c>
      <c r="C207" s="303" t="s">
        <v>2415</v>
      </c>
      <c r="D207" s="303" t="s">
        <v>2416</v>
      </c>
      <c r="E207" s="303" t="s">
        <v>2646</v>
      </c>
      <c r="F207" s="304" t="s">
        <v>5287</v>
      </c>
      <c r="G207" s="304" t="s">
        <v>457</v>
      </c>
      <c r="H207" s="304" t="s">
        <v>5273</v>
      </c>
      <c r="I207" s="304" t="s">
        <v>5274</v>
      </c>
      <c r="J207" s="303" t="s">
        <v>599</v>
      </c>
      <c r="K207" s="305" t="s">
        <v>2612</v>
      </c>
      <c r="L207" s="306">
        <v>2072919</v>
      </c>
    </row>
    <row r="208" spans="1:12" ht="56.25" x14ac:dyDescent="0.25">
      <c r="B208" s="303" t="s">
        <v>4851</v>
      </c>
      <c r="C208" s="303" t="s">
        <v>2415</v>
      </c>
      <c r="D208" s="303" t="s">
        <v>2416</v>
      </c>
      <c r="E208" s="303" t="s">
        <v>2646</v>
      </c>
      <c r="F208" s="304" t="s">
        <v>5289</v>
      </c>
      <c r="G208" s="304" t="s">
        <v>457</v>
      </c>
      <c r="H208" s="304" t="s">
        <v>5273</v>
      </c>
      <c r="I208" s="304" t="s">
        <v>5274</v>
      </c>
      <c r="J208" s="303" t="s">
        <v>599</v>
      </c>
      <c r="K208" s="305" t="s">
        <v>2612</v>
      </c>
      <c r="L208" s="306">
        <v>2072919</v>
      </c>
    </row>
    <row r="209" spans="2:12" ht="56.25" x14ac:dyDescent="0.25">
      <c r="B209" s="303" t="s">
        <v>4853</v>
      </c>
      <c r="C209" s="303" t="s">
        <v>2415</v>
      </c>
      <c r="D209" s="303" t="s">
        <v>2416</v>
      </c>
      <c r="E209" s="303" t="s">
        <v>2646</v>
      </c>
      <c r="F209" s="304" t="s">
        <v>5291</v>
      </c>
      <c r="G209" s="304" t="s">
        <v>457</v>
      </c>
      <c r="H209" s="304" t="s">
        <v>5273</v>
      </c>
      <c r="I209" s="304" t="s">
        <v>5274</v>
      </c>
      <c r="J209" s="303" t="s">
        <v>599</v>
      </c>
      <c r="K209" s="305" t="s">
        <v>2612</v>
      </c>
      <c r="L209" s="306">
        <v>2072919</v>
      </c>
    </row>
    <row r="210" spans="2:12" ht="56.25" x14ac:dyDescent="0.25">
      <c r="B210" s="303" t="s">
        <v>4855</v>
      </c>
      <c r="C210" s="303" t="s">
        <v>2415</v>
      </c>
      <c r="D210" s="303" t="s">
        <v>2416</v>
      </c>
      <c r="E210" s="303" t="s">
        <v>2646</v>
      </c>
      <c r="F210" s="304" t="s">
        <v>5293</v>
      </c>
      <c r="G210" s="304" t="s">
        <v>457</v>
      </c>
      <c r="H210" s="304" t="s">
        <v>5273</v>
      </c>
      <c r="I210" s="304" t="s">
        <v>5274</v>
      </c>
      <c r="J210" s="303" t="s">
        <v>599</v>
      </c>
      <c r="K210" s="305" t="s">
        <v>2612</v>
      </c>
      <c r="L210" s="306">
        <v>2072919</v>
      </c>
    </row>
    <row r="211" spans="2:12" ht="56.25" x14ac:dyDescent="0.25">
      <c r="B211" s="303" t="s">
        <v>4857</v>
      </c>
      <c r="C211" s="303" t="s">
        <v>2415</v>
      </c>
      <c r="D211" s="303" t="s">
        <v>2416</v>
      </c>
      <c r="E211" s="303" t="s">
        <v>2646</v>
      </c>
      <c r="F211" s="304" t="s">
        <v>5295</v>
      </c>
      <c r="G211" s="304" t="s">
        <v>457</v>
      </c>
      <c r="H211" s="304" t="s">
        <v>5273</v>
      </c>
      <c r="I211" s="304" t="s">
        <v>5274</v>
      </c>
      <c r="J211" s="303" t="s">
        <v>599</v>
      </c>
      <c r="K211" s="305" t="s">
        <v>2612</v>
      </c>
      <c r="L211" s="306">
        <v>2072919</v>
      </c>
    </row>
    <row r="212" spans="2:12" ht="56.25" x14ac:dyDescent="0.25">
      <c r="B212" s="303" t="s">
        <v>4859</v>
      </c>
      <c r="C212" s="303" t="s">
        <v>2415</v>
      </c>
      <c r="D212" s="303" t="s">
        <v>2416</v>
      </c>
      <c r="E212" s="303" t="s">
        <v>2646</v>
      </c>
      <c r="F212" s="304" t="s">
        <v>5297</v>
      </c>
      <c r="G212" s="304" t="s">
        <v>457</v>
      </c>
      <c r="H212" s="304" t="s">
        <v>5273</v>
      </c>
      <c r="I212" s="304" t="s">
        <v>5274</v>
      </c>
      <c r="J212" s="303" t="s">
        <v>599</v>
      </c>
      <c r="K212" s="305" t="s">
        <v>2612</v>
      </c>
      <c r="L212" s="306">
        <v>2072919</v>
      </c>
    </row>
    <row r="213" spans="2:12" ht="56.25" x14ac:dyDescent="0.25">
      <c r="B213" s="303" t="s">
        <v>4861</v>
      </c>
      <c r="C213" s="303" t="s">
        <v>2415</v>
      </c>
      <c r="D213" s="303" t="s">
        <v>2416</v>
      </c>
      <c r="E213" s="303" t="s">
        <v>2646</v>
      </c>
      <c r="F213" s="304" t="s">
        <v>5299</v>
      </c>
      <c r="G213" s="304" t="s">
        <v>457</v>
      </c>
      <c r="H213" s="304" t="s">
        <v>5273</v>
      </c>
      <c r="I213" s="304" t="s">
        <v>5274</v>
      </c>
      <c r="J213" s="303" t="s">
        <v>599</v>
      </c>
      <c r="K213" s="305" t="s">
        <v>2612</v>
      </c>
      <c r="L213" s="306">
        <v>2072919</v>
      </c>
    </row>
    <row r="214" spans="2:12" ht="56.25" x14ac:dyDescent="0.25">
      <c r="B214" s="303" t="s">
        <v>4863</v>
      </c>
      <c r="C214" s="303" t="s">
        <v>2415</v>
      </c>
      <c r="D214" s="303" t="s">
        <v>2416</v>
      </c>
      <c r="E214" s="303" t="s">
        <v>2646</v>
      </c>
      <c r="F214" s="304" t="s">
        <v>5301</v>
      </c>
      <c r="G214" s="304" t="s">
        <v>457</v>
      </c>
      <c r="H214" s="304" t="s">
        <v>5273</v>
      </c>
      <c r="I214" s="304" t="s">
        <v>5274</v>
      </c>
      <c r="J214" s="303" t="s">
        <v>599</v>
      </c>
      <c r="K214" s="305" t="s">
        <v>2612</v>
      </c>
      <c r="L214" s="306">
        <v>2072919</v>
      </c>
    </row>
    <row r="215" spans="2:12" ht="56.25" x14ac:dyDescent="0.25">
      <c r="B215" s="303" t="s">
        <v>4865</v>
      </c>
      <c r="C215" s="303" t="s">
        <v>2415</v>
      </c>
      <c r="D215" s="303" t="s">
        <v>2416</v>
      </c>
      <c r="E215" s="303" t="s">
        <v>2646</v>
      </c>
      <c r="F215" s="304" t="s">
        <v>5303</v>
      </c>
      <c r="G215" s="304" t="s">
        <v>457</v>
      </c>
      <c r="H215" s="304" t="s">
        <v>5273</v>
      </c>
      <c r="I215" s="304" t="s">
        <v>5274</v>
      </c>
      <c r="J215" s="303" t="s">
        <v>599</v>
      </c>
      <c r="K215" s="305" t="s">
        <v>2612</v>
      </c>
      <c r="L215" s="306">
        <v>2072919</v>
      </c>
    </row>
    <row r="216" spans="2:12" ht="56.25" x14ac:dyDescent="0.25">
      <c r="B216" s="303" t="s">
        <v>4867</v>
      </c>
      <c r="C216" s="303" t="s">
        <v>2415</v>
      </c>
      <c r="D216" s="303" t="s">
        <v>2416</v>
      </c>
      <c r="E216" s="303" t="s">
        <v>2646</v>
      </c>
      <c r="F216" s="304" t="s">
        <v>5305</v>
      </c>
      <c r="G216" s="304" t="s">
        <v>457</v>
      </c>
      <c r="H216" s="304" t="s">
        <v>5273</v>
      </c>
      <c r="I216" s="304" t="s">
        <v>5274</v>
      </c>
      <c r="J216" s="303" t="s">
        <v>599</v>
      </c>
      <c r="K216" s="305" t="s">
        <v>2612</v>
      </c>
      <c r="L216" s="306">
        <v>2072919</v>
      </c>
    </row>
    <row r="217" spans="2:12" ht="56.25" x14ac:dyDescent="0.25">
      <c r="B217" s="303" t="s">
        <v>4869</v>
      </c>
      <c r="C217" s="303" t="s">
        <v>2415</v>
      </c>
      <c r="D217" s="303" t="s">
        <v>2416</v>
      </c>
      <c r="E217" s="303" t="s">
        <v>2646</v>
      </c>
      <c r="F217" s="304" t="s">
        <v>5307</v>
      </c>
      <c r="G217" s="304" t="s">
        <v>457</v>
      </c>
      <c r="H217" s="304" t="s">
        <v>5273</v>
      </c>
      <c r="I217" s="304" t="s">
        <v>5274</v>
      </c>
      <c r="J217" s="303" t="s">
        <v>599</v>
      </c>
      <c r="K217" s="305" t="s">
        <v>2612</v>
      </c>
      <c r="L217" s="306">
        <v>2072919</v>
      </c>
    </row>
    <row r="218" spans="2:12" ht="56.25" x14ac:dyDescent="0.25">
      <c r="B218" s="303" t="s">
        <v>4871</v>
      </c>
      <c r="C218" s="303" t="s">
        <v>2415</v>
      </c>
      <c r="D218" s="303" t="s">
        <v>2416</v>
      </c>
      <c r="E218" s="303" t="s">
        <v>2646</v>
      </c>
      <c r="F218" s="304" t="s">
        <v>5309</v>
      </c>
      <c r="G218" s="304" t="s">
        <v>457</v>
      </c>
      <c r="H218" s="304" t="s">
        <v>5273</v>
      </c>
      <c r="I218" s="304" t="s">
        <v>5274</v>
      </c>
      <c r="J218" s="303" t="s">
        <v>599</v>
      </c>
      <c r="K218" s="305" t="s">
        <v>2612</v>
      </c>
      <c r="L218" s="306">
        <v>2072919</v>
      </c>
    </row>
    <row r="219" spans="2:12" ht="56.25" x14ac:dyDescent="0.25">
      <c r="B219" s="303" t="s">
        <v>4873</v>
      </c>
      <c r="C219" s="303" t="s">
        <v>2415</v>
      </c>
      <c r="D219" s="303" t="s">
        <v>2416</v>
      </c>
      <c r="E219" s="303" t="s">
        <v>2646</v>
      </c>
      <c r="F219" s="304" t="s">
        <v>5311</v>
      </c>
      <c r="G219" s="304" t="s">
        <v>457</v>
      </c>
      <c r="H219" s="304" t="s">
        <v>5273</v>
      </c>
      <c r="I219" s="304" t="s">
        <v>5274</v>
      </c>
      <c r="J219" s="303" t="s">
        <v>599</v>
      </c>
      <c r="K219" s="305" t="s">
        <v>2612</v>
      </c>
      <c r="L219" s="306">
        <v>2072919</v>
      </c>
    </row>
    <row r="220" spans="2:12" ht="56.25" x14ac:dyDescent="0.25">
      <c r="B220" s="303" t="s">
        <v>4875</v>
      </c>
      <c r="C220" s="303" t="s">
        <v>2415</v>
      </c>
      <c r="D220" s="303" t="s">
        <v>2416</v>
      </c>
      <c r="E220" s="303" t="s">
        <v>2646</v>
      </c>
      <c r="F220" s="304" t="s">
        <v>5313</v>
      </c>
      <c r="G220" s="304" t="s">
        <v>457</v>
      </c>
      <c r="H220" s="304" t="s">
        <v>5273</v>
      </c>
      <c r="I220" s="304" t="s">
        <v>5274</v>
      </c>
      <c r="J220" s="303" t="s">
        <v>599</v>
      </c>
      <c r="K220" s="305" t="s">
        <v>2612</v>
      </c>
      <c r="L220" s="306">
        <v>2072919</v>
      </c>
    </row>
    <row r="221" spans="2:12" ht="56.25" x14ac:dyDescent="0.25">
      <c r="B221" s="303" t="s">
        <v>4877</v>
      </c>
      <c r="C221" s="303" t="s">
        <v>2415</v>
      </c>
      <c r="D221" s="303" t="s">
        <v>2416</v>
      </c>
      <c r="E221" s="303" t="s">
        <v>2646</v>
      </c>
      <c r="F221" s="304" t="s">
        <v>5314</v>
      </c>
      <c r="G221" s="304" t="s">
        <v>457</v>
      </c>
      <c r="H221" s="304" t="s">
        <v>5273</v>
      </c>
      <c r="I221" s="304" t="s">
        <v>5274</v>
      </c>
      <c r="J221" s="303" t="s">
        <v>599</v>
      </c>
      <c r="K221" s="305" t="s">
        <v>2612</v>
      </c>
      <c r="L221" s="306">
        <v>2072919</v>
      </c>
    </row>
    <row r="222" spans="2:12" ht="56.25" x14ac:dyDescent="0.25">
      <c r="B222" s="303" t="s">
        <v>4879</v>
      </c>
      <c r="C222" s="303" t="s">
        <v>2415</v>
      </c>
      <c r="D222" s="303" t="s">
        <v>2416</v>
      </c>
      <c r="E222" s="303" t="s">
        <v>2646</v>
      </c>
      <c r="F222" s="304" t="s">
        <v>5315</v>
      </c>
      <c r="G222" s="304" t="s">
        <v>457</v>
      </c>
      <c r="H222" s="304" t="s">
        <v>5273</v>
      </c>
      <c r="I222" s="304" t="s">
        <v>5274</v>
      </c>
      <c r="J222" s="303" t="s">
        <v>599</v>
      </c>
      <c r="K222" s="305" t="s">
        <v>2612</v>
      </c>
      <c r="L222" s="306">
        <v>2072919</v>
      </c>
    </row>
    <row r="223" spans="2:12" ht="56.25" x14ac:dyDescent="0.25">
      <c r="B223" s="303" t="s">
        <v>4881</v>
      </c>
      <c r="C223" s="303" t="s">
        <v>2415</v>
      </c>
      <c r="D223" s="303" t="s">
        <v>2416</v>
      </c>
      <c r="E223" s="303" t="s">
        <v>2646</v>
      </c>
      <c r="F223" s="304" t="s">
        <v>5316</v>
      </c>
      <c r="G223" s="304" t="s">
        <v>457</v>
      </c>
      <c r="H223" s="304" t="s">
        <v>5273</v>
      </c>
      <c r="I223" s="304" t="s">
        <v>5274</v>
      </c>
      <c r="J223" s="303" t="s">
        <v>599</v>
      </c>
      <c r="K223" s="305" t="s">
        <v>2612</v>
      </c>
      <c r="L223" s="306">
        <v>2072919</v>
      </c>
    </row>
    <row r="224" spans="2:12" ht="56.25" x14ac:dyDescent="0.25">
      <c r="B224" s="303" t="s">
        <v>4883</v>
      </c>
      <c r="C224" s="303" t="s">
        <v>2415</v>
      </c>
      <c r="D224" s="303" t="s">
        <v>2416</v>
      </c>
      <c r="E224" s="303" t="s">
        <v>2646</v>
      </c>
      <c r="F224" s="304" t="s">
        <v>5317</v>
      </c>
      <c r="G224" s="304" t="s">
        <v>457</v>
      </c>
      <c r="H224" s="304" t="s">
        <v>5273</v>
      </c>
      <c r="I224" s="304" t="s">
        <v>5274</v>
      </c>
      <c r="J224" s="303" t="s">
        <v>599</v>
      </c>
      <c r="K224" s="305" t="s">
        <v>2612</v>
      </c>
      <c r="L224" s="306">
        <v>2072919</v>
      </c>
    </row>
    <row r="225" spans="2:12" ht="56.25" x14ac:dyDescent="0.25">
      <c r="B225" s="303" t="s">
        <v>4885</v>
      </c>
      <c r="C225" s="303" t="s">
        <v>2415</v>
      </c>
      <c r="D225" s="303" t="s">
        <v>2416</v>
      </c>
      <c r="E225" s="303" t="s">
        <v>2646</v>
      </c>
      <c r="F225" s="304" t="s">
        <v>5318</v>
      </c>
      <c r="G225" s="304" t="s">
        <v>457</v>
      </c>
      <c r="H225" s="304" t="s">
        <v>5273</v>
      </c>
      <c r="I225" s="304" t="s">
        <v>5274</v>
      </c>
      <c r="J225" s="303" t="s">
        <v>599</v>
      </c>
      <c r="K225" s="305" t="s">
        <v>2612</v>
      </c>
      <c r="L225" s="306">
        <v>2072919</v>
      </c>
    </row>
    <row r="226" spans="2:12" ht="56.25" x14ac:dyDescent="0.25">
      <c r="B226" s="303" t="s">
        <v>4887</v>
      </c>
      <c r="C226" s="303" t="s">
        <v>2415</v>
      </c>
      <c r="D226" s="303" t="s">
        <v>2416</v>
      </c>
      <c r="E226" s="303" t="s">
        <v>2646</v>
      </c>
      <c r="F226" s="304" t="s">
        <v>5319</v>
      </c>
      <c r="G226" s="304" t="s">
        <v>457</v>
      </c>
      <c r="H226" s="304" t="s">
        <v>5273</v>
      </c>
      <c r="I226" s="304" t="s">
        <v>5274</v>
      </c>
      <c r="J226" s="303" t="s">
        <v>599</v>
      </c>
      <c r="K226" s="305" t="s">
        <v>2612</v>
      </c>
      <c r="L226" s="306">
        <v>2072919</v>
      </c>
    </row>
    <row r="227" spans="2:12" ht="56.25" x14ac:dyDescent="0.25">
      <c r="B227" s="303" t="s">
        <v>4889</v>
      </c>
      <c r="C227" s="303" t="s">
        <v>2415</v>
      </c>
      <c r="D227" s="303" t="s">
        <v>2416</v>
      </c>
      <c r="E227" s="303" t="s">
        <v>2646</v>
      </c>
      <c r="F227" s="304" t="s">
        <v>5320</v>
      </c>
      <c r="G227" s="304" t="s">
        <v>457</v>
      </c>
      <c r="H227" s="304" t="s">
        <v>5273</v>
      </c>
      <c r="I227" s="304" t="s">
        <v>5274</v>
      </c>
      <c r="J227" s="303" t="s">
        <v>599</v>
      </c>
      <c r="K227" s="305" t="s">
        <v>2612</v>
      </c>
      <c r="L227" s="306">
        <v>2072919</v>
      </c>
    </row>
    <row r="228" spans="2:12" ht="56.25" x14ac:dyDescent="0.25">
      <c r="B228" s="303" t="s">
        <v>4891</v>
      </c>
      <c r="C228" s="303" t="s">
        <v>2415</v>
      </c>
      <c r="D228" s="303" t="s">
        <v>2416</v>
      </c>
      <c r="E228" s="303" t="s">
        <v>2646</v>
      </c>
      <c r="F228" s="304" t="s">
        <v>5321</v>
      </c>
      <c r="G228" s="304" t="s">
        <v>457</v>
      </c>
      <c r="H228" s="304" t="s">
        <v>5273</v>
      </c>
      <c r="I228" s="304" t="s">
        <v>5274</v>
      </c>
      <c r="J228" s="303" t="s">
        <v>599</v>
      </c>
      <c r="K228" s="305" t="s">
        <v>2612</v>
      </c>
      <c r="L228" s="306">
        <v>2072919</v>
      </c>
    </row>
    <row r="229" spans="2:12" ht="56.25" x14ac:dyDescent="0.25">
      <c r="B229" s="303" t="s">
        <v>4893</v>
      </c>
      <c r="C229" s="303" t="s">
        <v>2415</v>
      </c>
      <c r="D229" s="303" t="s">
        <v>2416</v>
      </c>
      <c r="E229" s="303" t="s">
        <v>2646</v>
      </c>
      <c r="F229" s="304" t="s">
        <v>5322</v>
      </c>
      <c r="G229" s="304" t="s">
        <v>457</v>
      </c>
      <c r="H229" s="304" t="s">
        <v>5273</v>
      </c>
      <c r="I229" s="304" t="s">
        <v>5274</v>
      </c>
      <c r="J229" s="303" t="s">
        <v>599</v>
      </c>
      <c r="K229" s="305" t="s">
        <v>2612</v>
      </c>
      <c r="L229" s="306">
        <v>2072919</v>
      </c>
    </row>
    <row r="230" spans="2:12" ht="56.25" x14ac:dyDescent="0.25">
      <c r="B230" s="303" t="s">
        <v>4895</v>
      </c>
      <c r="C230" s="303" t="s">
        <v>2415</v>
      </c>
      <c r="D230" s="303" t="s">
        <v>2416</v>
      </c>
      <c r="E230" s="303" t="s">
        <v>2646</v>
      </c>
      <c r="F230" s="304" t="s">
        <v>5323</v>
      </c>
      <c r="G230" s="304" t="s">
        <v>457</v>
      </c>
      <c r="H230" s="304" t="s">
        <v>5273</v>
      </c>
      <c r="I230" s="304" t="s">
        <v>5274</v>
      </c>
      <c r="J230" s="303" t="s">
        <v>599</v>
      </c>
      <c r="K230" s="305" t="s">
        <v>2612</v>
      </c>
      <c r="L230" s="306">
        <v>2072919</v>
      </c>
    </row>
    <row r="231" spans="2:12" ht="56.25" x14ac:dyDescent="0.25">
      <c r="B231" s="303" t="s">
        <v>4898</v>
      </c>
      <c r="C231" s="303" t="s">
        <v>2415</v>
      </c>
      <c r="D231" s="303" t="s">
        <v>2416</v>
      </c>
      <c r="E231" s="303" t="s">
        <v>2646</v>
      </c>
      <c r="F231" s="304" t="s">
        <v>5324</v>
      </c>
      <c r="G231" s="304" t="s">
        <v>457</v>
      </c>
      <c r="H231" s="304" t="s">
        <v>5273</v>
      </c>
      <c r="I231" s="304" t="s">
        <v>5274</v>
      </c>
      <c r="J231" s="303" t="s">
        <v>599</v>
      </c>
      <c r="K231" s="305" t="s">
        <v>2612</v>
      </c>
      <c r="L231" s="306">
        <v>2072919</v>
      </c>
    </row>
    <row r="232" spans="2:12" ht="56.25" x14ac:dyDescent="0.25">
      <c r="B232" s="303" t="s">
        <v>4900</v>
      </c>
      <c r="C232" s="303" t="s">
        <v>2415</v>
      </c>
      <c r="D232" s="303" t="s">
        <v>2416</v>
      </c>
      <c r="E232" s="303" t="s">
        <v>2646</v>
      </c>
      <c r="F232" s="304" t="s">
        <v>5325</v>
      </c>
      <c r="G232" s="304" t="s">
        <v>457</v>
      </c>
      <c r="H232" s="304" t="s">
        <v>5273</v>
      </c>
      <c r="I232" s="304" t="s">
        <v>5274</v>
      </c>
      <c r="J232" s="303" t="s">
        <v>599</v>
      </c>
      <c r="K232" s="305" t="s">
        <v>2612</v>
      </c>
      <c r="L232" s="306">
        <v>2072919</v>
      </c>
    </row>
    <row r="233" spans="2:12" ht="56.25" x14ac:dyDescent="0.25">
      <c r="B233" s="303" t="s">
        <v>4902</v>
      </c>
      <c r="C233" s="303" t="s">
        <v>2415</v>
      </c>
      <c r="D233" s="303" t="s">
        <v>2416</v>
      </c>
      <c r="E233" s="303" t="s">
        <v>2646</v>
      </c>
      <c r="F233" s="304" t="s">
        <v>5326</v>
      </c>
      <c r="G233" s="304" t="s">
        <v>457</v>
      </c>
      <c r="H233" s="304" t="s">
        <v>5273</v>
      </c>
      <c r="I233" s="304" t="s">
        <v>5274</v>
      </c>
      <c r="J233" s="303" t="s">
        <v>599</v>
      </c>
      <c r="K233" s="305" t="s">
        <v>2612</v>
      </c>
      <c r="L233" s="306">
        <v>2072919</v>
      </c>
    </row>
    <row r="234" spans="2:12" ht="56.25" x14ac:dyDescent="0.25">
      <c r="B234" s="303" t="s">
        <v>4904</v>
      </c>
      <c r="C234" s="303" t="s">
        <v>2415</v>
      </c>
      <c r="D234" s="303" t="s">
        <v>2416</v>
      </c>
      <c r="E234" s="303" t="s">
        <v>2646</v>
      </c>
      <c r="F234" s="304" t="s">
        <v>5327</v>
      </c>
      <c r="G234" s="304" t="s">
        <v>457</v>
      </c>
      <c r="H234" s="304" t="s">
        <v>5273</v>
      </c>
      <c r="I234" s="304" t="s">
        <v>5274</v>
      </c>
      <c r="J234" s="303" t="s">
        <v>599</v>
      </c>
      <c r="K234" s="305" t="s">
        <v>2612</v>
      </c>
      <c r="L234" s="306">
        <v>2072919</v>
      </c>
    </row>
    <row r="235" spans="2:12" ht="56.25" x14ac:dyDescent="0.25">
      <c r="B235" s="303" t="s">
        <v>4906</v>
      </c>
      <c r="C235" s="303" t="s">
        <v>2415</v>
      </c>
      <c r="D235" s="303" t="s">
        <v>2416</v>
      </c>
      <c r="E235" s="303" t="s">
        <v>2646</v>
      </c>
      <c r="F235" s="304" t="s">
        <v>5328</v>
      </c>
      <c r="G235" s="304" t="s">
        <v>457</v>
      </c>
      <c r="H235" s="304" t="s">
        <v>5273</v>
      </c>
      <c r="I235" s="304" t="s">
        <v>5274</v>
      </c>
      <c r="J235" s="303" t="s">
        <v>599</v>
      </c>
      <c r="K235" s="305" t="s">
        <v>2612</v>
      </c>
      <c r="L235" s="306">
        <v>2072919</v>
      </c>
    </row>
    <row r="236" spans="2:12" ht="56.25" x14ac:dyDescent="0.25">
      <c r="B236" s="303" t="s">
        <v>4908</v>
      </c>
      <c r="C236" s="303" t="s">
        <v>2415</v>
      </c>
      <c r="D236" s="303" t="s">
        <v>2416</v>
      </c>
      <c r="E236" s="303" t="s">
        <v>2646</v>
      </c>
      <c r="F236" s="304" t="s">
        <v>5329</v>
      </c>
      <c r="G236" s="304" t="s">
        <v>457</v>
      </c>
      <c r="H236" s="304" t="s">
        <v>5273</v>
      </c>
      <c r="I236" s="304" t="s">
        <v>5274</v>
      </c>
      <c r="J236" s="303" t="s">
        <v>599</v>
      </c>
      <c r="K236" s="305" t="s">
        <v>2612</v>
      </c>
      <c r="L236" s="306">
        <v>2072919</v>
      </c>
    </row>
    <row r="237" spans="2:12" ht="56.25" x14ac:dyDescent="0.25">
      <c r="B237" s="303" t="s">
        <v>4910</v>
      </c>
      <c r="C237" s="303" t="s">
        <v>2415</v>
      </c>
      <c r="D237" s="303" t="s">
        <v>2416</v>
      </c>
      <c r="E237" s="303" t="s">
        <v>2646</v>
      </c>
      <c r="F237" s="304" t="s">
        <v>5330</v>
      </c>
      <c r="G237" s="304" t="s">
        <v>457</v>
      </c>
      <c r="H237" s="304" t="s">
        <v>5273</v>
      </c>
      <c r="I237" s="304" t="s">
        <v>5274</v>
      </c>
      <c r="J237" s="303" t="s">
        <v>599</v>
      </c>
      <c r="K237" s="305" t="s">
        <v>2612</v>
      </c>
      <c r="L237" s="306">
        <v>2072919</v>
      </c>
    </row>
    <row r="238" spans="2:12" ht="56.25" x14ac:dyDescent="0.25">
      <c r="B238" s="303" t="s">
        <v>4912</v>
      </c>
      <c r="C238" s="303" t="s">
        <v>2415</v>
      </c>
      <c r="D238" s="303" t="s">
        <v>2416</v>
      </c>
      <c r="E238" s="303" t="s">
        <v>2646</v>
      </c>
      <c r="F238" s="304" t="s">
        <v>5331</v>
      </c>
      <c r="G238" s="304" t="s">
        <v>457</v>
      </c>
      <c r="H238" s="304" t="s">
        <v>5273</v>
      </c>
      <c r="I238" s="304" t="s">
        <v>5274</v>
      </c>
      <c r="J238" s="303" t="s">
        <v>599</v>
      </c>
      <c r="K238" s="305" t="s">
        <v>2612</v>
      </c>
      <c r="L238" s="306">
        <v>2072919</v>
      </c>
    </row>
    <row r="239" spans="2:12" ht="56.25" x14ac:dyDescent="0.25">
      <c r="B239" s="303" t="s">
        <v>4914</v>
      </c>
      <c r="C239" s="303" t="s">
        <v>2415</v>
      </c>
      <c r="D239" s="303" t="s">
        <v>2416</v>
      </c>
      <c r="E239" s="303" t="s">
        <v>2646</v>
      </c>
      <c r="F239" s="304" t="s">
        <v>5332</v>
      </c>
      <c r="G239" s="304" t="s">
        <v>457</v>
      </c>
      <c r="H239" s="304" t="s">
        <v>5273</v>
      </c>
      <c r="I239" s="304" t="s">
        <v>5274</v>
      </c>
      <c r="J239" s="303" t="s">
        <v>599</v>
      </c>
      <c r="K239" s="305" t="s">
        <v>2612</v>
      </c>
      <c r="L239" s="306">
        <v>2072919</v>
      </c>
    </row>
    <row r="240" spans="2:12" ht="56.25" x14ac:dyDescent="0.25">
      <c r="B240" s="303" t="s">
        <v>4916</v>
      </c>
      <c r="C240" s="303" t="s">
        <v>2415</v>
      </c>
      <c r="D240" s="303" t="s">
        <v>2416</v>
      </c>
      <c r="E240" s="303" t="s">
        <v>2646</v>
      </c>
      <c r="F240" s="304" t="s">
        <v>5333</v>
      </c>
      <c r="G240" s="304" t="s">
        <v>457</v>
      </c>
      <c r="H240" s="304" t="s">
        <v>5273</v>
      </c>
      <c r="I240" s="304" t="s">
        <v>5274</v>
      </c>
      <c r="J240" s="303" t="s">
        <v>599</v>
      </c>
      <c r="K240" s="305" t="s">
        <v>2612</v>
      </c>
      <c r="L240" s="306">
        <v>2072919</v>
      </c>
    </row>
    <row r="241" spans="2:12" ht="56.25" x14ac:dyDescent="0.25">
      <c r="B241" s="303" t="s">
        <v>4918</v>
      </c>
      <c r="C241" s="303" t="s">
        <v>2415</v>
      </c>
      <c r="D241" s="303" t="s">
        <v>2416</v>
      </c>
      <c r="E241" s="303" t="s">
        <v>2646</v>
      </c>
      <c r="F241" s="304" t="s">
        <v>5334</v>
      </c>
      <c r="G241" s="304" t="s">
        <v>457</v>
      </c>
      <c r="H241" s="304" t="s">
        <v>5273</v>
      </c>
      <c r="I241" s="304" t="s">
        <v>5274</v>
      </c>
      <c r="J241" s="303" t="s">
        <v>599</v>
      </c>
      <c r="K241" s="305" t="s">
        <v>2612</v>
      </c>
      <c r="L241" s="306">
        <v>2072919</v>
      </c>
    </row>
    <row r="242" spans="2:12" ht="56.25" x14ac:dyDescent="0.25">
      <c r="B242" s="303" t="s">
        <v>4920</v>
      </c>
      <c r="C242" s="303" t="s">
        <v>2415</v>
      </c>
      <c r="D242" s="303" t="s">
        <v>2416</v>
      </c>
      <c r="E242" s="303" t="s">
        <v>2646</v>
      </c>
      <c r="F242" s="304" t="s">
        <v>5335</v>
      </c>
      <c r="G242" s="304" t="s">
        <v>457</v>
      </c>
      <c r="H242" s="304" t="s">
        <v>5273</v>
      </c>
      <c r="I242" s="304" t="s">
        <v>5274</v>
      </c>
      <c r="J242" s="303" t="s">
        <v>599</v>
      </c>
      <c r="K242" s="305" t="s">
        <v>2612</v>
      </c>
      <c r="L242" s="306">
        <v>2072919</v>
      </c>
    </row>
    <row r="243" spans="2:12" ht="56.25" x14ac:dyDescent="0.25">
      <c r="B243" s="303" t="s">
        <v>4922</v>
      </c>
      <c r="C243" s="303" t="s">
        <v>2415</v>
      </c>
      <c r="D243" s="303" t="s">
        <v>2416</v>
      </c>
      <c r="E243" s="303" t="s">
        <v>2646</v>
      </c>
      <c r="F243" s="304" t="s">
        <v>5336</v>
      </c>
      <c r="G243" s="304" t="s">
        <v>457</v>
      </c>
      <c r="H243" s="304" t="s">
        <v>5273</v>
      </c>
      <c r="I243" s="304" t="s">
        <v>5274</v>
      </c>
      <c r="J243" s="303" t="s">
        <v>599</v>
      </c>
      <c r="K243" s="305" t="s">
        <v>2612</v>
      </c>
      <c r="L243" s="306">
        <v>2072919</v>
      </c>
    </row>
    <row r="244" spans="2:12" ht="56.25" x14ac:dyDescent="0.25">
      <c r="B244" s="303" t="s">
        <v>4924</v>
      </c>
      <c r="C244" s="303" t="s">
        <v>2415</v>
      </c>
      <c r="D244" s="303" t="s">
        <v>2416</v>
      </c>
      <c r="E244" s="303" t="s">
        <v>2646</v>
      </c>
      <c r="F244" s="304" t="s">
        <v>5337</v>
      </c>
      <c r="G244" s="304" t="s">
        <v>457</v>
      </c>
      <c r="H244" s="304" t="s">
        <v>5273</v>
      </c>
      <c r="I244" s="304" t="s">
        <v>5274</v>
      </c>
      <c r="J244" s="303" t="s">
        <v>599</v>
      </c>
      <c r="K244" s="305" t="s">
        <v>2612</v>
      </c>
      <c r="L244" s="306">
        <v>2072919</v>
      </c>
    </row>
    <row r="245" spans="2:12" ht="56.25" x14ac:dyDescent="0.25">
      <c r="B245" s="303" t="s">
        <v>4926</v>
      </c>
      <c r="C245" s="303" t="s">
        <v>2415</v>
      </c>
      <c r="D245" s="303" t="s">
        <v>2416</v>
      </c>
      <c r="E245" s="303" t="s">
        <v>2646</v>
      </c>
      <c r="F245" s="304" t="s">
        <v>5338</v>
      </c>
      <c r="G245" s="304" t="s">
        <v>457</v>
      </c>
      <c r="H245" s="304" t="s">
        <v>5273</v>
      </c>
      <c r="I245" s="304" t="s">
        <v>5274</v>
      </c>
      <c r="J245" s="303" t="s">
        <v>599</v>
      </c>
      <c r="K245" s="305" t="s">
        <v>5339</v>
      </c>
      <c r="L245" s="306">
        <v>2072919</v>
      </c>
    </row>
    <row r="246" spans="2:12" x14ac:dyDescent="0.25">
      <c r="B246"/>
      <c r="C246"/>
      <c r="D246"/>
      <c r="E246"/>
      <c r="G246"/>
    </row>
    <row r="247" spans="2:12" x14ac:dyDescent="0.25">
      <c r="B247"/>
      <c r="C247"/>
      <c r="D247"/>
      <c r="E247"/>
      <c r="G247"/>
    </row>
    <row r="248" spans="2:12" x14ac:dyDescent="0.25">
      <c r="B248"/>
      <c r="C248"/>
      <c r="D248"/>
      <c r="E248"/>
      <c r="G248"/>
    </row>
    <row r="249" spans="2:12" x14ac:dyDescent="0.25">
      <c r="B249"/>
      <c r="C249"/>
      <c r="D249"/>
      <c r="E249"/>
      <c r="G249"/>
    </row>
    <row r="250" spans="2:12" x14ac:dyDescent="0.25">
      <c r="B250"/>
      <c r="C250"/>
      <c r="D250"/>
      <c r="E250"/>
      <c r="G250"/>
    </row>
    <row r="251" spans="2:12" x14ac:dyDescent="0.25">
      <c r="B251"/>
      <c r="C251"/>
      <c r="D251"/>
      <c r="E251"/>
      <c r="G251"/>
    </row>
    <row r="252" spans="2:12" x14ac:dyDescent="0.25">
      <c r="B252"/>
      <c r="C252"/>
      <c r="D252"/>
      <c r="E252"/>
      <c r="G252"/>
    </row>
    <row r="253" spans="2:12" x14ac:dyDescent="0.25">
      <c r="B253"/>
      <c r="C253"/>
      <c r="D253"/>
      <c r="E253"/>
      <c r="G253"/>
    </row>
    <row r="254" spans="2:12" x14ac:dyDescent="0.25">
      <c r="B254"/>
      <c r="C254"/>
      <c r="D254"/>
      <c r="E254"/>
      <c r="G254"/>
    </row>
    <row r="255" spans="2:12" x14ac:dyDescent="0.25">
      <c r="B255"/>
      <c r="C255"/>
      <c r="D255"/>
      <c r="E255"/>
      <c r="G255"/>
    </row>
    <row r="256" spans="2:12" x14ac:dyDescent="0.25">
      <c r="B256"/>
      <c r="C256"/>
      <c r="D256"/>
      <c r="E256"/>
      <c r="G256"/>
    </row>
    <row r="257" spans="2:7" x14ac:dyDescent="0.25">
      <c r="B257"/>
      <c r="C257"/>
      <c r="D257"/>
      <c r="E257"/>
      <c r="G257"/>
    </row>
    <row r="258" spans="2:7" x14ac:dyDescent="0.25">
      <c r="B258"/>
      <c r="C258"/>
      <c r="D258"/>
      <c r="E258"/>
      <c r="G258"/>
    </row>
    <row r="259" spans="2:7" x14ac:dyDescent="0.25">
      <c r="B259"/>
      <c r="C259"/>
      <c r="D259"/>
      <c r="E259"/>
      <c r="G259"/>
    </row>
    <row r="260" spans="2:7" x14ac:dyDescent="0.25">
      <c r="B260"/>
      <c r="C260"/>
      <c r="D260"/>
      <c r="E260"/>
      <c r="G260"/>
    </row>
    <row r="261" spans="2:7" x14ac:dyDescent="0.25">
      <c r="B261"/>
      <c r="C261"/>
      <c r="D261"/>
      <c r="E261"/>
      <c r="G261"/>
    </row>
    <row r="262" spans="2:7" x14ac:dyDescent="0.25">
      <c r="B262"/>
      <c r="C262"/>
      <c r="D262"/>
      <c r="E262"/>
      <c r="G262"/>
    </row>
    <row r="263" spans="2:7" x14ac:dyDescent="0.25">
      <c r="B263"/>
      <c r="C263"/>
      <c r="D263"/>
      <c r="E263"/>
      <c r="G263"/>
    </row>
    <row r="264" spans="2:7" x14ac:dyDescent="0.25">
      <c r="B264"/>
      <c r="C264"/>
      <c r="D264"/>
      <c r="E264"/>
      <c r="G264"/>
    </row>
    <row r="265" spans="2:7" x14ac:dyDescent="0.25">
      <c r="B265"/>
      <c r="C265"/>
      <c r="D265"/>
      <c r="E265"/>
      <c r="G265"/>
    </row>
    <row r="266" spans="2:7" x14ac:dyDescent="0.25">
      <c r="B266"/>
      <c r="C266"/>
      <c r="D266"/>
      <c r="E266"/>
      <c r="G266"/>
    </row>
    <row r="267" spans="2:7" x14ac:dyDescent="0.25">
      <c r="B267"/>
      <c r="C267"/>
      <c r="D267"/>
      <c r="E267"/>
      <c r="G267"/>
    </row>
    <row r="268" spans="2:7" x14ac:dyDescent="0.25">
      <c r="B268"/>
      <c r="C268"/>
      <c r="D268"/>
      <c r="E268"/>
      <c r="G268"/>
    </row>
    <row r="269" spans="2:7" x14ac:dyDescent="0.25">
      <c r="B269"/>
      <c r="C269"/>
      <c r="D269"/>
      <c r="E269"/>
      <c r="G269"/>
    </row>
    <row r="270" spans="2:7" x14ac:dyDescent="0.25">
      <c r="B270"/>
      <c r="C270"/>
      <c r="D270"/>
      <c r="E270"/>
      <c r="G270"/>
    </row>
    <row r="271" spans="2:7" x14ac:dyDescent="0.25">
      <c r="B271"/>
      <c r="C271"/>
      <c r="D271"/>
      <c r="E271"/>
      <c r="G271"/>
    </row>
    <row r="272" spans="2:7" x14ac:dyDescent="0.25">
      <c r="B272"/>
      <c r="C272"/>
      <c r="D272"/>
      <c r="E272"/>
      <c r="G272"/>
    </row>
    <row r="273" spans="7:7" x14ac:dyDescent="0.25">
      <c r="G273"/>
    </row>
    <row r="274" spans="7:7" x14ac:dyDescent="0.25">
      <c r="G274"/>
    </row>
    <row r="275" spans="7:7" x14ac:dyDescent="0.25">
      <c r="G275"/>
    </row>
    <row r="276" spans="7:7" x14ac:dyDescent="0.25">
      <c r="G276"/>
    </row>
    <row r="277" spans="7:7" x14ac:dyDescent="0.25">
      <c r="G277"/>
    </row>
    <row r="278" spans="7:7" x14ac:dyDescent="0.25">
      <c r="G278"/>
    </row>
    <row r="279" spans="7:7" x14ac:dyDescent="0.25">
      <c r="G279"/>
    </row>
    <row r="280" spans="7:7" x14ac:dyDescent="0.25">
      <c r="G280"/>
    </row>
    <row r="281" spans="7:7" x14ac:dyDescent="0.25">
      <c r="G281"/>
    </row>
    <row r="282" spans="7:7" x14ac:dyDescent="0.25">
      <c r="G282"/>
    </row>
    <row r="283" spans="7:7" x14ac:dyDescent="0.25">
      <c r="G283"/>
    </row>
    <row r="284" spans="7:7" x14ac:dyDescent="0.25">
      <c r="G284"/>
    </row>
    <row r="285" spans="7:7" x14ac:dyDescent="0.25">
      <c r="G285"/>
    </row>
    <row r="286" spans="7:7" x14ac:dyDescent="0.25">
      <c r="G286"/>
    </row>
    <row r="287" spans="7:7" x14ac:dyDescent="0.25">
      <c r="G287"/>
    </row>
    <row r="288" spans="7:7" x14ac:dyDescent="0.25">
      <c r="G288"/>
    </row>
    <row r="289" spans="7:7" x14ac:dyDescent="0.25">
      <c r="G289"/>
    </row>
    <row r="290" spans="7:7" x14ac:dyDescent="0.25">
      <c r="G290"/>
    </row>
    <row r="291" spans="7:7" x14ac:dyDescent="0.25">
      <c r="G291"/>
    </row>
    <row r="292" spans="7:7" x14ac:dyDescent="0.25">
      <c r="G292"/>
    </row>
    <row r="293" spans="7:7" x14ac:dyDescent="0.25">
      <c r="G293"/>
    </row>
    <row r="294" spans="7:7" x14ac:dyDescent="0.25">
      <c r="G294"/>
    </row>
    <row r="295" spans="7:7" x14ac:dyDescent="0.25">
      <c r="G295"/>
    </row>
    <row r="296" spans="7:7" x14ac:dyDescent="0.25">
      <c r="G296"/>
    </row>
    <row r="297" spans="7:7" x14ac:dyDescent="0.25">
      <c r="G297"/>
    </row>
    <row r="298" spans="7:7" x14ac:dyDescent="0.25">
      <c r="G298"/>
    </row>
    <row r="299" spans="7:7" x14ac:dyDescent="0.25">
      <c r="G299"/>
    </row>
    <row r="300" spans="7:7" x14ac:dyDescent="0.25">
      <c r="G300"/>
    </row>
    <row r="301" spans="7:7" x14ac:dyDescent="0.25">
      <c r="G301"/>
    </row>
    <row r="302" spans="7:7" x14ac:dyDescent="0.25">
      <c r="G302"/>
    </row>
    <row r="303" spans="7:7" x14ac:dyDescent="0.25">
      <c r="G303"/>
    </row>
    <row r="304" spans="7:7" x14ac:dyDescent="0.25">
      <c r="G304"/>
    </row>
    <row r="305" spans="7:7" x14ac:dyDescent="0.25">
      <c r="G305"/>
    </row>
    <row r="306" spans="7:7" x14ac:dyDescent="0.25">
      <c r="G306"/>
    </row>
    <row r="307" spans="7:7" x14ac:dyDescent="0.25">
      <c r="G307"/>
    </row>
    <row r="308" spans="7:7" x14ac:dyDescent="0.25">
      <c r="G308"/>
    </row>
    <row r="309" spans="7:7" x14ac:dyDescent="0.25">
      <c r="G309"/>
    </row>
    <row r="310" spans="7:7" x14ac:dyDescent="0.25">
      <c r="G310"/>
    </row>
    <row r="311" spans="7:7" x14ac:dyDescent="0.25">
      <c r="G311"/>
    </row>
    <row r="312" spans="7:7" x14ac:dyDescent="0.25">
      <c r="G312"/>
    </row>
    <row r="313" spans="7:7" x14ac:dyDescent="0.25">
      <c r="G313"/>
    </row>
    <row r="314" spans="7:7" x14ac:dyDescent="0.25">
      <c r="G314"/>
    </row>
    <row r="315" spans="7:7" x14ac:dyDescent="0.25">
      <c r="G315"/>
    </row>
    <row r="316" spans="7:7" x14ac:dyDescent="0.25">
      <c r="G316"/>
    </row>
    <row r="317" spans="7:7" x14ac:dyDescent="0.25">
      <c r="G317"/>
    </row>
    <row r="318" spans="7:7" x14ac:dyDescent="0.25">
      <c r="G318"/>
    </row>
    <row r="319" spans="7:7" x14ac:dyDescent="0.25">
      <c r="G319"/>
    </row>
    <row r="320" spans="7:7" x14ac:dyDescent="0.25">
      <c r="G320"/>
    </row>
    <row r="321" spans="7:7" x14ac:dyDescent="0.25">
      <c r="G321"/>
    </row>
    <row r="322" spans="7:7" x14ac:dyDescent="0.25">
      <c r="G322"/>
    </row>
    <row r="323" spans="7:7" x14ac:dyDescent="0.25">
      <c r="G323"/>
    </row>
    <row r="324" spans="7:7" x14ac:dyDescent="0.25">
      <c r="G324"/>
    </row>
    <row r="325" spans="7:7" x14ac:dyDescent="0.25">
      <c r="G325"/>
    </row>
    <row r="326" spans="7:7" x14ac:dyDescent="0.25">
      <c r="G326"/>
    </row>
    <row r="327" spans="7:7" x14ac:dyDescent="0.25">
      <c r="G327"/>
    </row>
    <row r="328" spans="7:7" x14ac:dyDescent="0.25">
      <c r="G328"/>
    </row>
    <row r="329" spans="7:7" x14ac:dyDescent="0.25">
      <c r="G329"/>
    </row>
    <row r="330" spans="7:7" x14ac:dyDescent="0.25">
      <c r="G330"/>
    </row>
    <row r="331" spans="7:7" x14ac:dyDescent="0.25">
      <c r="G331"/>
    </row>
    <row r="332" spans="7:7" x14ac:dyDescent="0.25">
      <c r="G332"/>
    </row>
    <row r="333" spans="7:7" x14ac:dyDescent="0.25">
      <c r="G333"/>
    </row>
    <row r="334" spans="7:7" x14ac:dyDescent="0.25">
      <c r="G334"/>
    </row>
    <row r="335" spans="7:7" x14ac:dyDescent="0.25">
      <c r="G335"/>
    </row>
    <row r="336" spans="7:7" x14ac:dyDescent="0.25">
      <c r="G336"/>
    </row>
    <row r="337" spans="7:7" x14ac:dyDescent="0.25">
      <c r="G337"/>
    </row>
    <row r="338" spans="7:7" x14ac:dyDescent="0.25">
      <c r="G338"/>
    </row>
    <row r="339" spans="7:7" x14ac:dyDescent="0.25">
      <c r="G339"/>
    </row>
    <row r="340" spans="7:7" x14ac:dyDescent="0.25">
      <c r="G340"/>
    </row>
    <row r="341" spans="7:7" x14ac:dyDescent="0.25">
      <c r="G341"/>
    </row>
    <row r="342" spans="7:7" x14ac:dyDescent="0.25">
      <c r="G342"/>
    </row>
    <row r="343" spans="7:7" x14ac:dyDescent="0.25">
      <c r="G343"/>
    </row>
    <row r="344" spans="7:7" x14ac:dyDescent="0.25">
      <c r="G344"/>
    </row>
    <row r="345" spans="7:7" x14ac:dyDescent="0.25">
      <c r="G345"/>
    </row>
    <row r="346" spans="7:7" x14ac:dyDescent="0.25">
      <c r="G346"/>
    </row>
    <row r="347" spans="7:7" x14ac:dyDescent="0.25">
      <c r="G347"/>
    </row>
    <row r="348" spans="7:7" x14ac:dyDescent="0.25">
      <c r="G348"/>
    </row>
    <row r="349" spans="7:7" x14ac:dyDescent="0.25">
      <c r="G349"/>
    </row>
    <row r="350" spans="7:7" x14ac:dyDescent="0.25">
      <c r="G350"/>
    </row>
    <row r="351" spans="7:7" x14ac:dyDescent="0.25">
      <c r="G351"/>
    </row>
    <row r="352" spans="7:7" x14ac:dyDescent="0.25">
      <c r="G352"/>
    </row>
    <row r="353" spans="7:7" x14ac:dyDescent="0.25">
      <c r="G353"/>
    </row>
    <row r="354" spans="7:7" x14ac:dyDescent="0.25">
      <c r="G354"/>
    </row>
    <row r="355" spans="7:7" x14ac:dyDescent="0.25">
      <c r="G355"/>
    </row>
    <row r="356" spans="7:7" x14ac:dyDescent="0.25">
      <c r="G356"/>
    </row>
    <row r="357" spans="7:7" x14ac:dyDescent="0.25">
      <c r="G357"/>
    </row>
    <row r="358" spans="7:7" x14ac:dyDescent="0.25">
      <c r="G358"/>
    </row>
    <row r="359" spans="7:7" x14ac:dyDescent="0.25">
      <c r="G359"/>
    </row>
    <row r="360" spans="7:7" x14ac:dyDescent="0.25">
      <c r="G360"/>
    </row>
    <row r="361" spans="7:7" x14ac:dyDescent="0.25">
      <c r="G361"/>
    </row>
    <row r="362" spans="7:7" x14ac:dyDescent="0.25">
      <c r="G362"/>
    </row>
    <row r="363" spans="7:7" x14ac:dyDescent="0.25">
      <c r="G363"/>
    </row>
    <row r="364" spans="7:7" x14ac:dyDescent="0.25">
      <c r="G364"/>
    </row>
    <row r="365" spans="7:7" x14ac:dyDescent="0.25">
      <c r="G365"/>
    </row>
    <row r="366" spans="7:7" x14ac:dyDescent="0.25">
      <c r="G366"/>
    </row>
    <row r="367" spans="7:7" x14ac:dyDescent="0.25">
      <c r="G367"/>
    </row>
    <row r="368" spans="7:7" x14ac:dyDescent="0.25">
      <c r="G368"/>
    </row>
    <row r="369" spans="7:7" x14ac:dyDescent="0.25">
      <c r="G369"/>
    </row>
    <row r="370" spans="7:7" x14ac:dyDescent="0.25">
      <c r="G370"/>
    </row>
    <row r="371" spans="7:7" x14ac:dyDescent="0.25">
      <c r="G371"/>
    </row>
    <row r="372" spans="7:7" x14ac:dyDescent="0.25">
      <c r="G372"/>
    </row>
    <row r="373" spans="7:7" x14ac:dyDescent="0.25">
      <c r="G373"/>
    </row>
    <row r="374" spans="7:7" x14ac:dyDescent="0.25">
      <c r="G374"/>
    </row>
    <row r="375" spans="7:7" x14ac:dyDescent="0.25">
      <c r="G375"/>
    </row>
    <row r="376" spans="7:7" x14ac:dyDescent="0.25">
      <c r="G376"/>
    </row>
    <row r="377" spans="7:7" x14ac:dyDescent="0.25">
      <c r="G377"/>
    </row>
    <row r="378" spans="7:7" x14ac:dyDescent="0.25">
      <c r="G378"/>
    </row>
    <row r="379" spans="7:7" x14ac:dyDescent="0.25">
      <c r="G379"/>
    </row>
    <row r="380" spans="7:7" x14ac:dyDescent="0.25">
      <c r="G380"/>
    </row>
    <row r="381" spans="7:7" x14ac:dyDescent="0.25">
      <c r="G381"/>
    </row>
    <row r="382" spans="7:7" x14ac:dyDescent="0.25">
      <c r="G382"/>
    </row>
    <row r="383" spans="7:7" x14ac:dyDescent="0.25">
      <c r="G383"/>
    </row>
    <row r="384" spans="7:7" x14ac:dyDescent="0.25">
      <c r="G384"/>
    </row>
    <row r="385" spans="7:7" x14ac:dyDescent="0.25">
      <c r="G385"/>
    </row>
    <row r="386" spans="7:7" x14ac:dyDescent="0.25">
      <c r="G386"/>
    </row>
    <row r="387" spans="7:7" x14ac:dyDescent="0.25">
      <c r="G387"/>
    </row>
    <row r="388" spans="7:7" x14ac:dyDescent="0.25">
      <c r="G388"/>
    </row>
    <row r="389" spans="7:7" x14ac:dyDescent="0.25">
      <c r="G389"/>
    </row>
    <row r="390" spans="7:7" x14ac:dyDescent="0.25">
      <c r="G390"/>
    </row>
    <row r="391" spans="7:7" x14ac:dyDescent="0.25">
      <c r="G391"/>
    </row>
    <row r="392" spans="7:7" x14ac:dyDescent="0.25">
      <c r="G392"/>
    </row>
    <row r="393" spans="7:7" x14ac:dyDescent="0.25">
      <c r="G393"/>
    </row>
    <row r="394" spans="7:7" x14ac:dyDescent="0.25">
      <c r="G394"/>
    </row>
    <row r="395" spans="7:7" x14ac:dyDescent="0.25">
      <c r="G395"/>
    </row>
    <row r="396" spans="7:7" x14ac:dyDescent="0.25">
      <c r="G396"/>
    </row>
    <row r="397" spans="7:7" x14ac:dyDescent="0.25">
      <c r="G397"/>
    </row>
    <row r="398" spans="7:7" x14ac:dyDescent="0.25">
      <c r="G398"/>
    </row>
    <row r="399" spans="7:7" x14ac:dyDescent="0.25">
      <c r="G399"/>
    </row>
    <row r="400" spans="7:7" x14ac:dyDescent="0.25">
      <c r="G400"/>
    </row>
    <row r="401" spans="7:7" x14ac:dyDescent="0.25">
      <c r="G401"/>
    </row>
    <row r="402" spans="7:7" x14ac:dyDescent="0.25">
      <c r="G402"/>
    </row>
    <row r="403" spans="7:7" x14ac:dyDescent="0.25">
      <c r="G403"/>
    </row>
    <row r="404" spans="7:7" x14ac:dyDescent="0.25">
      <c r="G404"/>
    </row>
    <row r="405" spans="7:7" x14ac:dyDescent="0.25">
      <c r="G405"/>
    </row>
    <row r="406" spans="7:7" x14ac:dyDescent="0.25">
      <c r="G406"/>
    </row>
    <row r="407" spans="7:7" x14ac:dyDescent="0.25">
      <c r="G407"/>
    </row>
    <row r="408" spans="7:7" x14ac:dyDescent="0.25">
      <c r="G408"/>
    </row>
    <row r="409" spans="7:7" x14ac:dyDescent="0.25">
      <c r="G409"/>
    </row>
    <row r="410" spans="7:7" x14ac:dyDescent="0.25">
      <c r="G410"/>
    </row>
    <row r="411" spans="7:7" x14ac:dyDescent="0.25">
      <c r="G411"/>
    </row>
    <row r="412" spans="7:7" x14ac:dyDescent="0.25">
      <c r="G412"/>
    </row>
    <row r="413" spans="7:7" x14ac:dyDescent="0.25">
      <c r="G413"/>
    </row>
    <row r="414" spans="7:7" x14ac:dyDescent="0.25">
      <c r="G414"/>
    </row>
    <row r="415" spans="7:7" x14ac:dyDescent="0.25">
      <c r="G415"/>
    </row>
    <row r="416" spans="7:7" x14ac:dyDescent="0.25">
      <c r="G416"/>
    </row>
    <row r="417" spans="7:7" x14ac:dyDescent="0.25">
      <c r="G417"/>
    </row>
    <row r="418" spans="7:7" x14ac:dyDescent="0.25">
      <c r="G418"/>
    </row>
    <row r="419" spans="7:7" x14ac:dyDescent="0.25">
      <c r="G419"/>
    </row>
    <row r="420" spans="7:7" x14ac:dyDescent="0.25">
      <c r="G420"/>
    </row>
    <row r="421" spans="7:7" x14ac:dyDescent="0.25">
      <c r="G421"/>
    </row>
    <row r="422" spans="7:7" x14ac:dyDescent="0.25">
      <c r="G422"/>
    </row>
    <row r="423" spans="7:7" x14ac:dyDescent="0.25">
      <c r="G423"/>
    </row>
    <row r="424" spans="7:7" x14ac:dyDescent="0.25">
      <c r="G424"/>
    </row>
    <row r="425" spans="7:7" x14ac:dyDescent="0.25">
      <c r="G425"/>
    </row>
    <row r="426" spans="7:7" x14ac:dyDescent="0.25">
      <c r="G426"/>
    </row>
  </sheetData>
  <mergeCells count="4">
    <mergeCell ref="B2:F2"/>
    <mergeCell ref="B3:F3"/>
    <mergeCell ref="B4:F4"/>
    <mergeCell ref="B5:F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E418"/>
  <sheetViews>
    <sheetView showGridLines="0" topLeftCell="B233" workbookViewId="0">
      <selection activeCell="B194" sqref="B194:L236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10" width="9.140625" style="3"/>
    <col min="11" max="11" width="12" style="3" customWidth="1"/>
    <col min="12" max="23" width="9.140625" style="3"/>
    <col min="24" max="24" width="15.7109375" style="3" customWidth="1"/>
    <col min="25" max="16384" width="9.140625" style="3"/>
  </cols>
  <sheetData>
    <row r="1" spans="1:12" x14ac:dyDescent="0.25">
      <c r="A1" s="1"/>
      <c r="B1" s="320" t="s">
        <v>368</v>
      </c>
      <c r="C1" s="320"/>
      <c r="D1" s="320"/>
      <c r="E1" s="320"/>
      <c r="F1" s="320"/>
    </row>
    <row r="2" spans="1:12" x14ac:dyDescent="0.25">
      <c r="A2" s="1"/>
      <c r="B2" s="320" t="s">
        <v>0</v>
      </c>
      <c r="C2" s="320"/>
      <c r="D2" s="320"/>
      <c r="E2" s="320"/>
      <c r="F2" s="320"/>
    </row>
    <row r="3" spans="1:12" x14ac:dyDescent="0.25">
      <c r="A3" s="1"/>
      <c r="B3" s="320"/>
      <c r="C3" s="320"/>
      <c r="D3" s="320"/>
      <c r="E3" s="320"/>
      <c r="F3" s="320"/>
    </row>
    <row r="4" spans="1:12" x14ac:dyDescent="0.25">
      <c r="A4" s="1"/>
      <c r="B4" s="320"/>
      <c r="C4" s="320"/>
      <c r="D4" s="320"/>
      <c r="E4" s="320"/>
      <c r="F4" s="320"/>
    </row>
    <row r="5" spans="1:12" x14ac:dyDescent="0.25">
      <c r="A5" s="18"/>
      <c r="B5" s="18"/>
      <c r="C5" s="76"/>
      <c r="D5" s="1"/>
      <c r="E5" s="5"/>
      <c r="F5" s="1"/>
    </row>
    <row r="6" spans="1:12" x14ac:dyDescent="0.25">
      <c r="A6" s="1"/>
      <c r="B6" s="1"/>
      <c r="C6" s="76"/>
      <c r="D6" s="1"/>
      <c r="E6" s="5"/>
      <c r="F6" s="1"/>
    </row>
    <row r="7" spans="1:12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54" t="s">
        <v>5</v>
      </c>
      <c r="F7" s="42" t="s">
        <v>3</v>
      </c>
      <c r="G7" s="41" t="s">
        <v>4</v>
      </c>
      <c r="H7" s="41" t="s">
        <v>5</v>
      </c>
      <c r="I7" s="228"/>
      <c r="J7" s="228"/>
      <c r="K7" s="336"/>
      <c r="L7" s="337"/>
    </row>
    <row r="8" spans="1:12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  <c r="I8" s="228"/>
      <c r="J8" s="228"/>
      <c r="K8" s="228"/>
      <c r="L8" s="228"/>
    </row>
    <row r="9" spans="1:12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75200</v>
      </c>
      <c r="F9" s="66"/>
      <c r="G9" s="66"/>
      <c r="H9" s="66">
        <f>F9*G9</f>
        <v>0</v>
      </c>
      <c r="I9" s="228"/>
      <c r="J9" s="228"/>
      <c r="K9" s="228"/>
      <c r="L9" s="228"/>
    </row>
    <row r="10" spans="1:12" x14ac:dyDescent="0.25">
      <c r="A10" s="26" t="s">
        <v>10</v>
      </c>
      <c r="B10" s="26" t="s">
        <v>11</v>
      </c>
      <c r="C10" s="74"/>
      <c r="D10" s="28"/>
      <c r="E10" s="28">
        <f>C10*D10</f>
        <v>0</v>
      </c>
      <c r="F10" s="64"/>
      <c r="G10" s="64"/>
      <c r="H10" s="66">
        <f t="shared" ref="H10:H73" si="1">F10*G10</f>
        <v>0</v>
      </c>
      <c r="I10" s="228"/>
      <c r="J10" s="228"/>
      <c r="K10" s="228"/>
      <c r="L10" s="228"/>
    </row>
    <row r="11" spans="1:12" x14ac:dyDescent="0.25">
      <c r="A11" s="26" t="s">
        <v>12</v>
      </c>
      <c r="B11" s="26" t="s">
        <v>13</v>
      </c>
      <c r="C11" s="74"/>
      <c r="D11" s="28"/>
      <c r="E11" s="28">
        <f t="shared" ref="E11:E74" si="2">C11*D11</f>
        <v>0</v>
      </c>
      <c r="F11" s="64"/>
      <c r="G11" s="64"/>
      <c r="H11" s="66">
        <f t="shared" si="1"/>
        <v>0</v>
      </c>
      <c r="I11" s="228"/>
      <c r="J11" s="228"/>
      <c r="K11" s="228"/>
      <c r="L11" s="228"/>
    </row>
    <row r="12" spans="1:12" x14ac:dyDescent="0.25">
      <c r="A12" s="26" t="s">
        <v>14</v>
      </c>
      <c r="B12" s="26" t="s">
        <v>15</v>
      </c>
      <c r="C12" s="74"/>
      <c r="D12" s="28"/>
      <c r="E12" s="28">
        <f t="shared" si="2"/>
        <v>0</v>
      </c>
      <c r="F12" s="64"/>
      <c r="G12" s="64"/>
      <c r="H12" s="66">
        <f t="shared" si="1"/>
        <v>0</v>
      </c>
      <c r="I12" s="228"/>
      <c r="J12" s="228"/>
      <c r="K12" s="228"/>
      <c r="L12" s="228"/>
    </row>
    <row r="13" spans="1:12" x14ac:dyDescent="0.25">
      <c r="A13" s="26" t="s">
        <v>16</v>
      </c>
      <c r="B13" s="26" t="s">
        <v>17</v>
      </c>
      <c r="C13" s="74">
        <v>1</v>
      </c>
      <c r="D13" s="28">
        <v>75200</v>
      </c>
      <c r="E13" s="28">
        <f t="shared" si="2"/>
        <v>75200</v>
      </c>
      <c r="F13" s="64"/>
      <c r="G13" s="64"/>
      <c r="H13" s="66">
        <f t="shared" si="1"/>
        <v>0</v>
      </c>
      <c r="I13" s="228"/>
      <c r="J13" s="228"/>
      <c r="K13" s="228"/>
      <c r="L13" s="228"/>
    </row>
    <row r="14" spans="1:12" x14ac:dyDescent="0.25">
      <c r="A14" s="26" t="s">
        <v>18</v>
      </c>
      <c r="B14" s="26" t="s">
        <v>19</v>
      </c>
      <c r="C14" s="74"/>
      <c r="D14" s="28"/>
      <c r="E14" s="28">
        <f t="shared" si="2"/>
        <v>0</v>
      </c>
      <c r="F14" s="64"/>
      <c r="G14" s="64"/>
      <c r="H14" s="66">
        <f t="shared" si="1"/>
        <v>0</v>
      </c>
      <c r="I14" s="228"/>
      <c r="J14" s="228"/>
      <c r="K14" s="228"/>
      <c r="L14" s="228"/>
    </row>
    <row r="15" spans="1:12" x14ac:dyDescent="0.25">
      <c r="A15" s="26" t="s">
        <v>20</v>
      </c>
      <c r="B15" s="26" t="s">
        <v>21</v>
      </c>
      <c r="C15" s="74"/>
      <c r="D15" s="28"/>
      <c r="E15" s="28">
        <f t="shared" si="2"/>
        <v>0</v>
      </c>
      <c r="F15" s="64"/>
      <c r="G15" s="64"/>
      <c r="H15" s="66">
        <f t="shared" si="1"/>
        <v>0</v>
      </c>
      <c r="I15" s="228"/>
      <c r="J15" s="228"/>
      <c r="K15" s="228"/>
      <c r="L15" s="228"/>
    </row>
    <row r="16" spans="1:12" x14ac:dyDescent="0.25">
      <c r="A16" s="26" t="s">
        <v>22</v>
      </c>
      <c r="B16" s="26" t="s">
        <v>23</v>
      </c>
      <c r="C16" s="74">
        <v>0</v>
      </c>
      <c r="D16" s="28"/>
      <c r="E16" s="28">
        <f t="shared" si="2"/>
        <v>0</v>
      </c>
      <c r="F16" s="64"/>
      <c r="G16" s="64"/>
      <c r="H16" s="66">
        <f t="shared" si="1"/>
        <v>0</v>
      </c>
      <c r="I16" s="228"/>
      <c r="J16" s="228"/>
      <c r="K16" s="228"/>
      <c r="L16" s="228"/>
    </row>
    <row r="17" spans="1:12" x14ac:dyDescent="0.25">
      <c r="A17" s="26" t="s">
        <v>24</v>
      </c>
      <c r="B17" s="26" t="s">
        <v>25</v>
      </c>
      <c r="C17" s="74"/>
      <c r="D17" s="28"/>
      <c r="E17" s="28">
        <f t="shared" si="2"/>
        <v>0</v>
      </c>
      <c r="F17" s="64"/>
      <c r="G17" s="64"/>
      <c r="H17" s="66">
        <f t="shared" si="1"/>
        <v>0</v>
      </c>
      <c r="I17" s="228"/>
      <c r="J17" s="228"/>
      <c r="K17" s="228"/>
      <c r="L17" s="228"/>
    </row>
    <row r="18" spans="1:12" x14ac:dyDescent="0.25">
      <c r="A18" s="26" t="s">
        <v>26</v>
      </c>
      <c r="B18" s="26" t="s">
        <v>27</v>
      </c>
      <c r="C18" s="74"/>
      <c r="D18" s="28"/>
      <c r="E18" s="28">
        <f t="shared" si="2"/>
        <v>0</v>
      </c>
      <c r="F18" s="64"/>
      <c r="G18" s="64"/>
      <c r="H18" s="66">
        <f t="shared" si="1"/>
        <v>0</v>
      </c>
      <c r="I18" s="228"/>
      <c r="J18" s="228"/>
      <c r="K18" s="228"/>
      <c r="L18" s="228"/>
    </row>
    <row r="19" spans="1:12" ht="31.5" x14ac:dyDescent="0.25">
      <c r="A19" s="26" t="s">
        <v>28</v>
      </c>
      <c r="B19" s="40" t="s">
        <v>29</v>
      </c>
      <c r="C19" s="78">
        <v>3</v>
      </c>
      <c r="D19" s="32">
        <v>4000</v>
      </c>
      <c r="E19" s="32">
        <f t="shared" si="2"/>
        <v>12000</v>
      </c>
      <c r="F19" s="64"/>
      <c r="G19" s="64"/>
      <c r="H19" s="66">
        <f t="shared" si="1"/>
        <v>0</v>
      </c>
      <c r="I19" s="228"/>
      <c r="J19" s="228"/>
      <c r="K19" s="228"/>
      <c r="L19" s="228"/>
    </row>
    <row r="20" spans="1:12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338</v>
      </c>
      <c r="D20" s="37"/>
      <c r="E20" s="78">
        <f>E21+E22+E23+E24+E25+E26+E27+E28+E29+E30+E31+E32+E33+E34+E35+E36+E37+E38+E39+E40+E41+E42+E43+E44+E45+E46+E47+E48+E49+E50+E51</f>
        <v>1125600</v>
      </c>
      <c r="F20" s="66"/>
      <c r="G20" s="66"/>
      <c r="H20" s="66">
        <f t="shared" si="1"/>
        <v>0</v>
      </c>
      <c r="I20" s="228"/>
      <c r="J20" s="228"/>
      <c r="K20" s="228"/>
      <c r="L20" s="228"/>
    </row>
    <row r="21" spans="1:12" x14ac:dyDescent="0.25">
      <c r="A21" s="26" t="s">
        <v>32</v>
      </c>
      <c r="B21" s="26" t="s">
        <v>33</v>
      </c>
      <c r="C21" s="74"/>
      <c r="D21" s="28"/>
      <c r="E21" s="28">
        <f t="shared" si="2"/>
        <v>0</v>
      </c>
      <c r="F21" s="64"/>
      <c r="G21" s="64"/>
      <c r="H21" s="66">
        <f t="shared" si="1"/>
        <v>0</v>
      </c>
      <c r="I21" s="228"/>
      <c r="J21" s="228"/>
      <c r="K21" s="228"/>
      <c r="L21" s="228"/>
    </row>
    <row r="22" spans="1:12" x14ac:dyDescent="0.25">
      <c r="A22" s="26" t="s">
        <v>34</v>
      </c>
      <c r="B22" s="26" t="s">
        <v>35</v>
      </c>
      <c r="C22" s="74">
        <v>20</v>
      </c>
      <c r="D22" s="28">
        <v>4000</v>
      </c>
      <c r="E22" s="28">
        <f t="shared" si="2"/>
        <v>80000</v>
      </c>
      <c r="F22" s="64"/>
      <c r="G22" s="64"/>
      <c r="H22" s="66">
        <f t="shared" si="1"/>
        <v>0</v>
      </c>
      <c r="I22" s="228"/>
      <c r="J22" s="228"/>
      <c r="K22" s="228"/>
      <c r="L22" s="228"/>
    </row>
    <row r="23" spans="1:12" x14ac:dyDescent="0.25">
      <c r="A23" s="26" t="s">
        <v>36</v>
      </c>
      <c r="B23" s="26" t="s">
        <v>37</v>
      </c>
      <c r="C23" s="74">
        <v>20</v>
      </c>
      <c r="D23" s="28">
        <v>3000</v>
      </c>
      <c r="E23" s="28">
        <f t="shared" si="2"/>
        <v>60000</v>
      </c>
      <c r="F23" s="64"/>
      <c r="G23" s="64"/>
      <c r="H23" s="66">
        <f t="shared" si="1"/>
        <v>0</v>
      </c>
      <c r="I23" s="228"/>
      <c r="J23" s="228"/>
      <c r="K23" s="228"/>
      <c r="L23" s="228"/>
    </row>
    <row r="24" spans="1:12" x14ac:dyDescent="0.25">
      <c r="A24" s="26" t="s">
        <v>38</v>
      </c>
      <c r="B24" s="26" t="s">
        <v>39</v>
      </c>
      <c r="C24" s="74">
        <v>10</v>
      </c>
      <c r="D24" s="28">
        <v>2000</v>
      </c>
      <c r="E24" s="28">
        <f t="shared" si="2"/>
        <v>20000</v>
      </c>
      <c r="F24" s="64"/>
      <c r="G24" s="64"/>
      <c r="H24" s="66">
        <f t="shared" si="1"/>
        <v>0</v>
      </c>
      <c r="I24" s="228"/>
      <c r="J24" s="228"/>
      <c r="K24" s="228"/>
      <c r="L24" s="228"/>
    </row>
    <row r="25" spans="1:12" x14ac:dyDescent="0.25">
      <c r="A25" s="26" t="s">
        <v>40</v>
      </c>
      <c r="B25" s="26" t="s">
        <v>41</v>
      </c>
      <c r="C25" s="74">
        <v>30</v>
      </c>
      <c r="D25" s="28">
        <v>3000</v>
      </c>
      <c r="E25" s="28">
        <f t="shared" si="2"/>
        <v>90000</v>
      </c>
      <c r="F25" s="64"/>
      <c r="G25" s="64"/>
      <c r="H25" s="66">
        <f t="shared" si="1"/>
        <v>0</v>
      </c>
      <c r="I25" s="228"/>
      <c r="J25" s="228"/>
      <c r="K25" s="228"/>
      <c r="L25" s="228"/>
    </row>
    <row r="26" spans="1:12" x14ac:dyDescent="0.25">
      <c r="A26" s="26" t="s">
        <v>42</v>
      </c>
      <c r="B26" s="26" t="s">
        <v>43</v>
      </c>
      <c r="C26" s="74">
        <v>4</v>
      </c>
      <c r="D26" s="28">
        <v>2000</v>
      </c>
      <c r="E26" s="28">
        <f t="shared" si="2"/>
        <v>8000</v>
      </c>
      <c r="F26" s="64"/>
      <c r="G26" s="64"/>
      <c r="H26" s="66">
        <f t="shared" si="1"/>
        <v>0</v>
      </c>
      <c r="I26" s="228"/>
      <c r="J26" s="228"/>
      <c r="K26" s="228"/>
      <c r="L26" s="228"/>
    </row>
    <row r="27" spans="1:12" ht="31.5" x14ac:dyDescent="0.25">
      <c r="A27" s="26" t="s">
        <v>44</v>
      </c>
      <c r="B27" s="26" t="s">
        <v>45</v>
      </c>
      <c r="C27" s="74">
        <v>10</v>
      </c>
      <c r="D27" s="28">
        <v>6000</v>
      </c>
      <c r="E27" s="28">
        <f t="shared" si="2"/>
        <v>60000</v>
      </c>
      <c r="F27" s="64"/>
      <c r="G27" s="64"/>
      <c r="H27" s="66">
        <f t="shared" si="1"/>
        <v>0</v>
      </c>
      <c r="I27" s="228"/>
      <c r="J27" s="228"/>
      <c r="K27" s="228"/>
      <c r="L27" s="228"/>
    </row>
    <row r="28" spans="1:12" x14ac:dyDescent="0.25">
      <c r="A28" s="26" t="s">
        <v>46</v>
      </c>
      <c r="B28" s="26" t="s">
        <v>47</v>
      </c>
      <c r="C28" s="74">
        <v>30</v>
      </c>
      <c r="D28" s="28">
        <v>1500</v>
      </c>
      <c r="E28" s="28">
        <f t="shared" si="2"/>
        <v>45000</v>
      </c>
      <c r="F28" s="64"/>
      <c r="G28" s="64"/>
      <c r="H28" s="66">
        <f t="shared" si="1"/>
        <v>0</v>
      </c>
      <c r="I28" s="228"/>
      <c r="J28" s="228"/>
      <c r="K28" s="228"/>
      <c r="L28" s="228"/>
    </row>
    <row r="29" spans="1:12" x14ac:dyDescent="0.25">
      <c r="A29" s="26" t="s">
        <v>48</v>
      </c>
      <c r="B29" s="26" t="s">
        <v>49</v>
      </c>
      <c r="C29" s="74">
        <v>6</v>
      </c>
      <c r="D29" s="28">
        <v>800</v>
      </c>
      <c r="E29" s="28">
        <f t="shared" si="2"/>
        <v>4800</v>
      </c>
      <c r="F29" s="64"/>
      <c r="G29" s="64"/>
      <c r="H29" s="66">
        <f t="shared" si="1"/>
        <v>0</v>
      </c>
      <c r="I29" s="228"/>
      <c r="J29" s="228"/>
      <c r="K29" s="228"/>
      <c r="L29" s="228"/>
    </row>
    <row r="30" spans="1:12" ht="31.5" x14ac:dyDescent="0.25">
      <c r="A30" s="26" t="s">
        <v>50</v>
      </c>
      <c r="B30" s="26" t="s">
        <v>51</v>
      </c>
      <c r="C30" s="74">
        <v>10</v>
      </c>
      <c r="D30" s="28">
        <v>1500</v>
      </c>
      <c r="E30" s="28">
        <f t="shared" si="2"/>
        <v>15000</v>
      </c>
      <c r="F30" s="64"/>
      <c r="G30" s="64"/>
      <c r="H30" s="66">
        <f t="shared" si="1"/>
        <v>0</v>
      </c>
      <c r="I30" s="228"/>
      <c r="J30" s="228"/>
      <c r="K30" s="228"/>
      <c r="L30" s="228"/>
    </row>
    <row r="31" spans="1:12" x14ac:dyDescent="0.25">
      <c r="A31" s="26" t="s">
        <v>52</v>
      </c>
      <c r="B31" s="26" t="s">
        <v>53</v>
      </c>
      <c r="C31" s="74">
        <v>4</v>
      </c>
      <c r="D31" s="28">
        <v>4000</v>
      </c>
      <c r="E31" s="28">
        <f t="shared" si="2"/>
        <v>16000</v>
      </c>
      <c r="F31" s="68"/>
      <c r="G31" s="68"/>
      <c r="H31" s="96">
        <f t="shared" si="1"/>
        <v>0</v>
      </c>
      <c r="I31" s="228"/>
      <c r="J31" s="228"/>
      <c r="K31" s="228"/>
      <c r="L31" s="228"/>
    </row>
    <row r="32" spans="1:12" x14ac:dyDescent="0.25">
      <c r="A32" s="26" t="s">
        <v>54</v>
      </c>
      <c r="B32" s="26" t="s">
        <v>55</v>
      </c>
      <c r="C32" s="74">
        <v>20</v>
      </c>
      <c r="D32" s="28">
        <v>1500</v>
      </c>
      <c r="E32" s="28">
        <f t="shared" si="2"/>
        <v>30000</v>
      </c>
      <c r="F32" s="68"/>
      <c r="G32" s="68"/>
      <c r="H32" s="96">
        <f t="shared" si="1"/>
        <v>0</v>
      </c>
      <c r="I32" s="228"/>
      <c r="J32" s="228"/>
      <c r="K32" s="228"/>
      <c r="L32" s="228"/>
    </row>
    <row r="33" spans="1:12" x14ac:dyDescent="0.25">
      <c r="A33" s="26" t="s">
        <v>56</v>
      </c>
      <c r="B33" s="26" t="s">
        <v>57</v>
      </c>
      <c r="C33" s="74">
        <v>20</v>
      </c>
      <c r="D33" s="28">
        <v>2000</v>
      </c>
      <c r="E33" s="28">
        <f t="shared" si="2"/>
        <v>40000</v>
      </c>
      <c r="F33" s="68"/>
      <c r="G33" s="68"/>
      <c r="H33" s="96">
        <f t="shared" si="1"/>
        <v>0</v>
      </c>
      <c r="I33" s="228"/>
      <c r="J33" s="228"/>
      <c r="K33" s="228"/>
      <c r="L33" s="228"/>
    </row>
    <row r="34" spans="1:12" x14ac:dyDescent="0.25">
      <c r="A34" s="26" t="s">
        <v>58</v>
      </c>
      <c r="B34" s="26" t="s">
        <v>59</v>
      </c>
      <c r="C34" s="74">
        <v>5</v>
      </c>
      <c r="D34" s="28">
        <v>3000</v>
      </c>
      <c r="E34" s="28">
        <f t="shared" si="2"/>
        <v>15000</v>
      </c>
      <c r="F34" s="68"/>
      <c r="G34" s="68"/>
      <c r="H34" s="96">
        <f t="shared" si="1"/>
        <v>0</v>
      </c>
      <c r="I34" s="228"/>
      <c r="J34" s="228"/>
      <c r="K34" s="228"/>
      <c r="L34" s="228"/>
    </row>
    <row r="35" spans="1:12" x14ac:dyDescent="0.25">
      <c r="A35" s="26" t="s">
        <v>60</v>
      </c>
      <c r="B35" s="26" t="s">
        <v>61</v>
      </c>
      <c r="C35" s="74">
        <v>3</v>
      </c>
      <c r="D35" s="28">
        <v>9000</v>
      </c>
      <c r="E35" s="28">
        <f t="shared" si="2"/>
        <v>27000</v>
      </c>
      <c r="F35" s="68"/>
      <c r="G35" s="68"/>
      <c r="H35" s="96">
        <f t="shared" si="1"/>
        <v>0</v>
      </c>
      <c r="I35" s="228"/>
      <c r="J35" s="228"/>
      <c r="K35" s="228"/>
      <c r="L35" s="228"/>
    </row>
    <row r="36" spans="1:12" x14ac:dyDescent="0.25">
      <c r="A36" s="26" t="s">
        <v>62</v>
      </c>
      <c r="B36" s="26" t="s">
        <v>63</v>
      </c>
      <c r="C36" s="74">
        <v>4</v>
      </c>
      <c r="D36" s="28">
        <v>2000</v>
      </c>
      <c r="E36" s="28">
        <f t="shared" si="2"/>
        <v>8000</v>
      </c>
      <c r="F36" s="68"/>
      <c r="G36" s="68"/>
      <c r="H36" s="96">
        <f t="shared" si="1"/>
        <v>0</v>
      </c>
      <c r="I36" s="228"/>
      <c r="J36" s="228"/>
      <c r="K36" s="228"/>
      <c r="L36" s="228"/>
    </row>
    <row r="37" spans="1:12" x14ac:dyDescent="0.25">
      <c r="A37" s="26" t="s">
        <v>64</v>
      </c>
      <c r="B37" s="26" t="s">
        <v>65</v>
      </c>
      <c r="C37" s="74">
        <v>1</v>
      </c>
      <c r="D37" s="28">
        <v>6000</v>
      </c>
      <c r="E37" s="28">
        <f t="shared" si="2"/>
        <v>6000</v>
      </c>
      <c r="F37" s="68"/>
      <c r="G37" s="68"/>
      <c r="H37" s="96">
        <f t="shared" si="1"/>
        <v>0</v>
      </c>
      <c r="I37" s="228"/>
      <c r="J37" s="228"/>
      <c r="K37" s="228"/>
      <c r="L37" s="228"/>
    </row>
    <row r="38" spans="1:12" x14ac:dyDescent="0.25">
      <c r="A38" s="26" t="s">
        <v>66</v>
      </c>
      <c r="B38" s="26" t="s">
        <v>67</v>
      </c>
      <c r="C38" s="74">
        <v>2</v>
      </c>
      <c r="D38" s="28">
        <v>2500</v>
      </c>
      <c r="E38" s="28">
        <f t="shared" si="2"/>
        <v>5000</v>
      </c>
      <c r="F38" s="68"/>
      <c r="G38" s="68"/>
      <c r="H38" s="96">
        <f t="shared" si="1"/>
        <v>0</v>
      </c>
      <c r="I38" s="228"/>
      <c r="J38" s="228"/>
      <c r="K38" s="228"/>
      <c r="L38" s="228"/>
    </row>
    <row r="39" spans="1:12" x14ac:dyDescent="0.25">
      <c r="A39" s="26" t="s">
        <v>68</v>
      </c>
      <c r="B39" s="26" t="s">
        <v>69</v>
      </c>
      <c r="C39" s="74">
        <v>30</v>
      </c>
      <c r="D39" s="28">
        <v>500</v>
      </c>
      <c r="E39" s="28">
        <f t="shared" si="2"/>
        <v>15000</v>
      </c>
      <c r="F39" s="68"/>
      <c r="G39" s="68"/>
      <c r="H39" s="96">
        <f t="shared" si="1"/>
        <v>0</v>
      </c>
      <c r="I39" s="228"/>
      <c r="J39" s="228"/>
      <c r="K39" s="228"/>
      <c r="L39" s="228"/>
    </row>
    <row r="40" spans="1:12" x14ac:dyDescent="0.25">
      <c r="A40" s="26" t="s">
        <v>70</v>
      </c>
      <c r="B40" s="26" t="s">
        <v>71</v>
      </c>
      <c r="C40" s="74"/>
      <c r="D40" s="28"/>
      <c r="E40" s="28"/>
      <c r="F40" s="68"/>
      <c r="G40" s="68"/>
      <c r="H40" s="96">
        <f t="shared" si="1"/>
        <v>0</v>
      </c>
      <c r="I40" s="228"/>
      <c r="J40" s="228"/>
      <c r="K40" s="228"/>
      <c r="L40" s="228"/>
    </row>
    <row r="41" spans="1:12" x14ac:dyDescent="0.25">
      <c r="A41" s="26" t="s">
        <v>72</v>
      </c>
      <c r="B41" s="26" t="s">
        <v>73</v>
      </c>
      <c r="C41" s="74">
        <v>10</v>
      </c>
      <c r="D41" s="28">
        <v>3000</v>
      </c>
      <c r="E41" s="28">
        <f t="shared" si="2"/>
        <v>30000</v>
      </c>
      <c r="F41" s="68">
        <v>2</v>
      </c>
      <c r="G41" s="68">
        <f>1344+1983</f>
        <v>3327</v>
      </c>
      <c r="H41" s="199">
        <v>3327</v>
      </c>
      <c r="I41" s="228"/>
      <c r="J41" s="228"/>
      <c r="K41" s="228"/>
      <c r="L41" s="228"/>
    </row>
    <row r="42" spans="1:12" x14ac:dyDescent="0.25">
      <c r="A42" s="26" t="s">
        <v>74</v>
      </c>
      <c r="B42" s="26" t="s">
        <v>75</v>
      </c>
      <c r="C42" s="74">
        <v>10</v>
      </c>
      <c r="D42" s="28">
        <v>4000</v>
      </c>
      <c r="E42" s="28">
        <f t="shared" si="2"/>
        <v>40000</v>
      </c>
      <c r="F42" s="68">
        <v>3</v>
      </c>
      <c r="G42" s="68">
        <f>2694*2+2394</f>
        <v>7782</v>
      </c>
      <c r="H42" s="199">
        <f>G42</f>
        <v>7782</v>
      </c>
      <c r="I42" s="228"/>
      <c r="J42" s="228"/>
      <c r="K42" s="228"/>
      <c r="L42" s="228"/>
    </row>
    <row r="43" spans="1:12" x14ac:dyDescent="0.25">
      <c r="A43" s="26" t="s">
        <v>76</v>
      </c>
      <c r="B43" s="26" t="s">
        <v>77</v>
      </c>
      <c r="C43" s="74">
        <v>6</v>
      </c>
      <c r="D43" s="28">
        <v>4000</v>
      </c>
      <c r="E43" s="28">
        <f t="shared" si="2"/>
        <v>24000</v>
      </c>
      <c r="F43" s="68"/>
      <c r="G43" s="68"/>
      <c r="H43" s="96">
        <f t="shared" si="1"/>
        <v>0</v>
      </c>
      <c r="I43" s="228"/>
      <c r="J43" s="228"/>
      <c r="K43" s="228"/>
      <c r="L43" s="228"/>
    </row>
    <row r="44" spans="1:12" x14ac:dyDescent="0.25">
      <c r="A44" s="26" t="s">
        <v>78</v>
      </c>
      <c r="B44" s="26" t="s">
        <v>79</v>
      </c>
      <c r="C44" s="74">
        <v>6</v>
      </c>
      <c r="D44" s="28">
        <v>300</v>
      </c>
      <c r="E44" s="28">
        <f t="shared" si="2"/>
        <v>1800</v>
      </c>
      <c r="F44" s="68"/>
      <c r="G44" s="68"/>
      <c r="H44" s="96">
        <f t="shared" si="1"/>
        <v>0</v>
      </c>
      <c r="I44" s="228"/>
      <c r="J44" s="228"/>
      <c r="K44" s="228"/>
      <c r="L44" s="228"/>
    </row>
    <row r="45" spans="1:12" x14ac:dyDescent="0.25">
      <c r="A45" s="26" t="s">
        <v>80</v>
      </c>
      <c r="B45" s="26" t="s">
        <v>81</v>
      </c>
      <c r="C45" s="74"/>
      <c r="D45" s="28"/>
      <c r="E45" s="28">
        <f t="shared" si="2"/>
        <v>0</v>
      </c>
      <c r="F45" s="64"/>
      <c r="G45" s="64"/>
      <c r="H45" s="66">
        <f t="shared" si="1"/>
        <v>0</v>
      </c>
      <c r="I45" s="228"/>
      <c r="J45" s="228"/>
      <c r="K45" s="228"/>
      <c r="L45" s="228"/>
    </row>
    <row r="46" spans="1:12" x14ac:dyDescent="0.25">
      <c r="A46" s="26" t="s">
        <v>82</v>
      </c>
      <c r="B46" s="26" t="s">
        <v>83</v>
      </c>
      <c r="C46" s="74">
        <v>20</v>
      </c>
      <c r="D46" s="28">
        <v>3500</v>
      </c>
      <c r="E46" s="28">
        <f t="shared" si="2"/>
        <v>70000</v>
      </c>
      <c r="F46" s="64"/>
      <c r="G46" s="64"/>
      <c r="H46" s="66">
        <f t="shared" si="1"/>
        <v>0</v>
      </c>
      <c r="I46" s="228"/>
      <c r="J46" s="228"/>
      <c r="K46" s="228"/>
      <c r="L46" s="228"/>
    </row>
    <row r="47" spans="1:12" x14ac:dyDescent="0.25">
      <c r="A47" s="26" t="s">
        <v>84</v>
      </c>
      <c r="B47" s="26" t="s">
        <v>85</v>
      </c>
      <c r="C47" s="74">
        <v>2</v>
      </c>
      <c r="D47" s="28">
        <v>150000</v>
      </c>
      <c r="E47" s="28">
        <f t="shared" si="2"/>
        <v>300000</v>
      </c>
      <c r="F47" s="64"/>
      <c r="G47" s="64"/>
      <c r="H47" s="66">
        <f t="shared" si="1"/>
        <v>0</v>
      </c>
      <c r="I47" s="228"/>
      <c r="J47" s="228"/>
      <c r="K47" s="228"/>
      <c r="L47" s="228"/>
    </row>
    <row r="48" spans="1:12" ht="31.5" x14ac:dyDescent="0.25">
      <c r="A48" s="26" t="s">
        <v>86</v>
      </c>
      <c r="B48" s="26" t="s">
        <v>87</v>
      </c>
      <c r="C48" s="74">
        <v>20</v>
      </c>
      <c r="D48" s="28">
        <v>2000</v>
      </c>
      <c r="E48" s="28">
        <f t="shared" si="2"/>
        <v>40000</v>
      </c>
      <c r="F48" s="64"/>
      <c r="G48" s="64"/>
      <c r="H48" s="66">
        <f t="shared" si="1"/>
        <v>0</v>
      </c>
      <c r="I48" s="228"/>
      <c r="J48" s="228"/>
      <c r="K48" s="228"/>
      <c r="L48" s="228"/>
    </row>
    <row r="49" spans="1:12" x14ac:dyDescent="0.25">
      <c r="A49" s="26" t="s">
        <v>88</v>
      </c>
      <c r="B49" s="26" t="s">
        <v>89</v>
      </c>
      <c r="C49" s="74">
        <v>5</v>
      </c>
      <c r="D49" s="28">
        <v>6000</v>
      </c>
      <c r="E49" s="28">
        <f t="shared" si="2"/>
        <v>30000</v>
      </c>
      <c r="F49" s="64"/>
      <c r="G49" s="64"/>
      <c r="H49" s="66">
        <f t="shared" si="1"/>
        <v>0</v>
      </c>
      <c r="I49" s="228"/>
      <c r="J49" s="228"/>
      <c r="K49" s="228"/>
      <c r="L49" s="228"/>
    </row>
    <row r="50" spans="1:12" x14ac:dyDescent="0.25">
      <c r="A50" s="26" t="s">
        <v>90</v>
      </c>
      <c r="B50" s="26" t="s">
        <v>91</v>
      </c>
      <c r="C50" s="74">
        <v>30</v>
      </c>
      <c r="D50" s="28">
        <v>1500</v>
      </c>
      <c r="E50" s="28">
        <f t="shared" si="2"/>
        <v>45000</v>
      </c>
      <c r="F50" s="64"/>
      <c r="G50" s="64"/>
      <c r="H50" s="66">
        <f t="shared" si="1"/>
        <v>0</v>
      </c>
      <c r="I50" s="228"/>
      <c r="J50" s="228"/>
      <c r="K50" s="228"/>
      <c r="L50" s="228"/>
    </row>
    <row r="51" spans="1:12" x14ac:dyDescent="0.25">
      <c r="A51" s="26" t="s">
        <v>92</v>
      </c>
      <c r="B51" s="26" t="s">
        <v>81</v>
      </c>
      <c r="C51" s="74"/>
      <c r="D51" s="28"/>
      <c r="E51" s="28">
        <f t="shared" si="2"/>
        <v>0</v>
      </c>
      <c r="F51" s="64"/>
      <c r="G51" s="64"/>
      <c r="H51" s="66">
        <f t="shared" si="1"/>
        <v>0</v>
      </c>
      <c r="I51" s="228"/>
      <c r="J51" s="228"/>
      <c r="K51" s="228"/>
      <c r="L51" s="228"/>
    </row>
    <row r="52" spans="1:12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138</v>
      </c>
      <c r="D52" s="37"/>
      <c r="E52" s="78">
        <f>E53+E54+E55+E56+E57+E58+E59+E60+E61+E62+E63+E64+E65+E66+E67+E68+E69+E70+E71+E72+E73+E74+E75</f>
        <v>756100</v>
      </c>
      <c r="F52" s="68"/>
      <c r="G52" s="68"/>
      <c r="H52" s="96">
        <f t="shared" si="1"/>
        <v>0</v>
      </c>
      <c r="I52" s="228"/>
      <c r="J52" s="228"/>
      <c r="K52" s="228"/>
      <c r="L52" s="228"/>
    </row>
    <row r="53" spans="1:12" x14ac:dyDescent="0.25">
      <c r="A53" s="26" t="s">
        <v>95</v>
      </c>
      <c r="B53" s="26" t="s">
        <v>96</v>
      </c>
      <c r="C53" s="74">
        <v>20</v>
      </c>
      <c r="D53" s="28">
        <v>12000</v>
      </c>
      <c r="E53" s="28">
        <f t="shared" si="2"/>
        <v>240000</v>
      </c>
      <c r="F53" s="68">
        <v>3</v>
      </c>
      <c r="G53" s="68">
        <f>10300+5980+8475</f>
        <v>24755</v>
      </c>
      <c r="H53" s="199">
        <f>G53</f>
        <v>24755</v>
      </c>
      <c r="I53" s="228"/>
      <c r="J53" s="228"/>
      <c r="K53" s="228"/>
      <c r="L53" s="228"/>
    </row>
    <row r="54" spans="1:12" x14ac:dyDescent="0.25">
      <c r="A54" s="26" t="s">
        <v>97</v>
      </c>
      <c r="B54" s="26" t="s">
        <v>98</v>
      </c>
      <c r="C54" s="74">
        <v>20</v>
      </c>
      <c r="D54" s="28">
        <v>10000</v>
      </c>
      <c r="E54" s="28">
        <f t="shared" si="2"/>
        <v>200000</v>
      </c>
      <c r="F54" s="68">
        <v>1</v>
      </c>
      <c r="G54" s="68">
        <v>8300</v>
      </c>
      <c r="H54" s="199">
        <f t="shared" si="1"/>
        <v>8300</v>
      </c>
      <c r="I54" s="228"/>
      <c r="J54" s="228"/>
      <c r="K54" s="228"/>
      <c r="L54" s="228"/>
    </row>
    <row r="55" spans="1:12" x14ac:dyDescent="0.25">
      <c r="A55" s="26" t="s">
        <v>99</v>
      </c>
      <c r="B55" s="26" t="s">
        <v>100</v>
      </c>
      <c r="C55" s="74">
        <v>1</v>
      </c>
      <c r="D55" s="37">
        <v>6000</v>
      </c>
      <c r="E55" s="28">
        <f t="shared" si="2"/>
        <v>6000</v>
      </c>
      <c r="F55" s="68"/>
      <c r="G55" s="68"/>
      <c r="H55" s="96">
        <f t="shared" si="1"/>
        <v>0</v>
      </c>
      <c r="I55" s="228"/>
      <c r="J55" s="228"/>
      <c r="K55" s="228"/>
      <c r="L55" s="228"/>
    </row>
    <row r="56" spans="1:12" x14ac:dyDescent="0.25">
      <c r="A56" s="26" t="s">
        <v>101</v>
      </c>
      <c r="B56" s="26" t="s">
        <v>102</v>
      </c>
      <c r="C56" s="74">
        <v>15</v>
      </c>
      <c r="D56" s="28">
        <v>3500</v>
      </c>
      <c r="E56" s="28">
        <f t="shared" si="2"/>
        <v>52500</v>
      </c>
      <c r="F56" s="68">
        <v>6</v>
      </c>
      <c r="G56" s="68">
        <f>4528*2+5690*4</f>
        <v>31816</v>
      </c>
      <c r="H56" s="199">
        <f>G56</f>
        <v>31816</v>
      </c>
      <c r="I56" s="228"/>
      <c r="J56" s="228"/>
      <c r="K56" s="228"/>
      <c r="L56" s="228"/>
    </row>
    <row r="57" spans="1:12" x14ac:dyDescent="0.25">
      <c r="A57" s="26" t="s">
        <v>103</v>
      </c>
      <c r="B57" s="26" t="s">
        <v>104</v>
      </c>
      <c r="C57" s="74">
        <v>8</v>
      </c>
      <c r="D57" s="28">
        <v>12000</v>
      </c>
      <c r="E57" s="28">
        <f t="shared" si="2"/>
        <v>96000</v>
      </c>
      <c r="F57" s="68"/>
      <c r="G57" s="68"/>
      <c r="H57" s="96">
        <f t="shared" si="1"/>
        <v>0</v>
      </c>
      <c r="I57" s="228"/>
      <c r="J57" s="228"/>
      <c r="K57" s="228"/>
      <c r="L57" s="228"/>
    </row>
    <row r="58" spans="1:12" x14ac:dyDescent="0.25">
      <c r="A58" s="26" t="s">
        <v>105</v>
      </c>
      <c r="B58" s="26" t="s">
        <v>106</v>
      </c>
      <c r="C58" s="74">
        <v>2</v>
      </c>
      <c r="D58" s="28">
        <v>15000</v>
      </c>
      <c r="E58" s="28">
        <f t="shared" si="2"/>
        <v>30000</v>
      </c>
      <c r="F58" s="68"/>
      <c r="G58" s="68"/>
      <c r="H58" s="96">
        <f t="shared" si="1"/>
        <v>0</v>
      </c>
      <c r="I58" s="228"/>
      <c r="J58" s="228"/>
      <c r="K58" s="228"/>
      <c r="L58" s="228"/>
    </row>
    <row r="59" spans="1:12" x14ac:dyDescent="0.25">
      <c r="A59" s="26" t="s">
        <v>107</v>
      </c>
      <c r="B59" s="26" t="s">
        <v>108</v>
      </c>
      <c r="C59" s="74">
        <v>1</v>
      </c>
      <c r="D59" s="28">
        <v>5000</v>
      </c>
      <c r="E59" s="28">
        <f t="shared" si="2"/>
        <v>5000</v>
      </c>
      <c r="F59" s="68"/>
      <c r="G59" s="68"/>
      <c r="H59" s="96">
        <f t="shared" si="1"/>
        <v>0</v>
      </c>
      <c r="I59" s="228"/>
      <c r="J59" s="228"/>
      <c r="K59" s="228"/>
      <c r="L59" s="228"/>
    </row>
    <row r="60" spans="1:12" x14ac:dyDescent="0.25">
      <c r="A60" s="26" t="s">
        <v>109</v>
      </c>
      <c r="B60" s="26" t="s">
        <v>354</v>
      </c>
      <c r="C60" s="74">
        <v>4</v>
      </c>
      <c r="D60" s="28">
        <v>3000</v>
      </c>
      <c r="E60" s="28">
        <f t="shared" si="2"/>
        <v>12000</v>
      </c>
      <c r="F60" s="68">
        <v>1</v>
      </c>
      <c r="G60" s="68">
        <v>3880</v>
      </c>
      <c r="H60" s="199">
        <f t="shared" si="1"/>
        <v>3880</v>
      </c>
      <c r="I60" s="228"/>
      <c r="J60" s="228"/>
      <c r="K60" s="228"/>
      <c r="L60" s="228"/>
    </row>
    <row r="61" spans="1:12" ht="18.75" x14ac:dyDescent="0.25">
      <c r="A61" s="26" t="s">
        <v>111</v>
      </c>
      <c r="B61" s="26" t="s">
        <v>112</v>
      </c>
      <c r="C61" s="74"/>
      <c r="D61" s="28"/>
      <c r="E61" s="28">
        <f t="shared" si="2"/>
        <v>0</v>
      </c>
      <c r="F61" s="68"/>
      <c r="G61" s="91"/>
      <c r="H61" s="96">
        <f t="shared" si="1"/>
        <v>0</v>
      </c>
      <c r="I61" s="228"/>
      <c r="J61" s="228"/>
      <c r="K61" s="228"/>
      <c r="L61" s="228"/>
    </row>
    <row r="62" spans="1:12" x14ac:dyDescent="0.25">
      <c r="A62" s="26" t="s">
        <v>113</v>
      </c>
      <c r="B62" s="26" t="s">
        <v>114</v>
      </c>
      <c r="C62" s="74">
        <v>10</v>
      </c>
      <c r="D62" s="28">
        <v>1000</v>
      </c>
      <c r="E62" s="28">
        <f t="shared" si="2"/>
        <v>10000</v>
      </c>
      <c r="F62" s="68"/>
      <c r="G62" s="68"/>
      <c r="H62" s="96">
        <f t="shared" si="1"/>
        <v>0</v>
      </c>
      <c r="I62" s="228"/>
      <c r="J62" s="228"/>
      <c r="K62" s="228"/>
      <c r="L62" s="228"/>
    </row>
    <row r="63" spans="1:12" x14ac:dyDescent="0.25">
      <c r="A63" s="26" t="s">
        <v>115</v>
      </c>
      <c r="B63" s="26" t="s">
        <v>116</v>
      </c>
      <c r="C63" s="74">
        <v>6</v>
      </c>
      <c r="D63" s="28">
        <v>1500</v>
      </c>
      <c r="E63" s="28">
        <f t="shared" si="2"/>
        <v>9000</v>
      </c>
      <c r="F63" s="68"/>
      <c r="G63" s="68"/>
      <c r="H63" s="96">
        <f t="shared" si="1"/>
        <v>0</v>
      </c>
      <c r="I63" s="228"/>
      <c r="J63" s="228"/>
      <c r="K63" s="228"/>
      <c r="L63" s="228"/>
    </row>
    <row r="64" spans="1:12" x14ac:dyDescent="0.25">
      <c r="A64" s="26" t="s">
        <v>117</v>
      </c>
      <c r="B64" s="26" t="s">
        <v>118</v>
      </c>
      <c r="C64" s="74">
        <v>10</v>
      </c>
      <c r="D64" s="28">
        <v>1000</v>
      </c>
      <c r="E64" s="28">
        <f t="shared" si="2"/>
        <v>10000</v>
      </c>
      <c r="F64" s="64"/>
      <c r="G64" s="64"/>
      <c r="H64" s="66">
        <f t="shared" si="1"/>
        <v>0</v>
      </c>
      <c r="I64" s="228"/>
      <c r="J64" s="228"/>
      <c r="K64" s="228"/>
      <c r="L64" s="228"/>
    </row>
    <row r="65" spans="1:12" x14ac:dyDescent="0.25">
      <c r="A65" s="26" t="s">
        <v>119</v>
      </c>
      <c r="B65" s="26" t="s">
        <v>120</v>
      </c>
      <c r="C65" s="74">
        <v>1</v>
      </c>
      <c r="D65" s="28">
        <v>4000</v>
      </c>
      <c r="E65" s="28">
        <f t="shared" si="2"/>
        <v>4000</v>
      </c>
      <c r="F65" s="64"/>
      <c r="G65" s="64"/>
      <c r="H65" s="66">
        <f t="shared" si="1"/>
        <v>0</v>
      </c>
      <c r="I65" s="228"/>
      <c r="J65" s="228"/>
      <c r="K65" s="228"/>
      <c r="L65" s="228"/>
    </row>
    <row r="66" spans="1:12" x14ac:dyDescent="0.25">
      <c r="A66" s="26" t="s">
        <v>121</v>
      </c>
      <c r="B66" s="26" t="s">
        <v>122</v>
      </c>
      <c r="C66" s="74">
        <v>2</v>
      </c>
      <c r="D66" s="28">
        <v>3000</v>
      </c>
      <c r="E66" s="28">
        <f t="shared" si="2"/>
        <v>6000</v>
      </c>
      <c r="F66" s="68"/>
      <c r="G66" s="68"/>
      <c r="H66" s="96">
        <f t="shared" si="1"/>
        <v>0</v>
      </c>
      <c r="I66" s="228"/>
      <c r="J66" s="228"/>
      <c r="K66" s="228"/>
      <c r="L66" s="228"/>
    </row>
    <row r="67" spans="1:12" x14ac:dyDescent="0.25">
      <c r="A67" s="26" t="s">
        <v>123</v>
      </c>
      <c r="B67" s="26" t="s">
        <v>124</v>
      </c>
      <c r="C67" s="74">
        <v>2</v>
      </c>
      <c r="D67" s="28">
        <v>1500</v>
      </c>
      <c r="E67" s="28">
        <f t="shared" si="2"/>
        <v>3000</v>
      </c>
      <c r="F67" s="68"/>
      <c r="G67" s="68"/>
      <c r="H67" s="96">
        <f t="shared" si="1"/>
        <v>0</v>
      </c>
      <c r="I67" s="228"/>
      <c r="J67" s="228"/>
      <c r="K67" s="228"/>
      <c r="L67" s="228"/>
    </row>
    <row r="68" spans="1:12" x14ac:dyDescent="0.25">
      <c r="A68" s="26" t="s">
        <v>125</v>
      </c>
      <c r="B68" s="26" t="s">
        <v>126</v>
      </c>
      <c r="C68" s="74">
        <v>6</v>
      </c>
      <c r="D68" s="28">
        <v>3000</v>
      </c>
      <c r="E68" s="28">
        <f t="shared" si="2"/>
        <v>18000</v>
      </c>
      <c r="F68" s="68"/>
      <c r="G68" s="68"/>
      <c r="H68" s="96">
        <f t="shared" si="1"/>
        <v>0</v>
      </c>
      <c r="I68" s="228"/>
      <c r="J68" s="228"/>
      <c r="K68" s="228"/>
      <c r="L68" s="228"/>
    </row>
    <row r="69" spans="1:12" ht="31.5" x14ac:dyDescent="0.25">
      <c r="A69" s="26" t="s">
        <v>127</v>
      </c>
      <c r="B69" s="26" t="s">
        <v>128</v>
      </c>
      <c r="C69" s="74">
        <v>1</v>
      </c>
      <c r="D69" s="28">
        <v>15000</v>
      </c>
      <c r="E69" s="28">
        <f t="shared" si="2"/>
        <v>15000</v>
      </c>
      <c r="F69" s="68"/>
      <c r="G69" s="68"/>
      <c r="H69" s="96">
        <f t="shared" si="1"/>
        <v>0</v>
      </c>
      <c r="I69" s="228"/>
      <c r="J69" s="228"/>
      <c r="K69" s="228"/>
      <c r="L69" s="228"/>
    </row>
    <row r="70" spans="1:12" x14ac:dyDescent="0.25">
      <c r="A70" s="26" t="s">
        <v>129</v>
      </c>
      <c r="B70" s="26" t="s">
        <v>130</v>
      </c>
      <c r="C70" s="74">
        <v>2</v>
      </c>
      <c r="D70" s="28">
        <v>2000</v>
      </c>
      <c r="E70" s="28">
        <f t="shared" si="2"/>
        <v>4000</v>
      </c>
      <c r="F70" s="68">
        <v>4</v>
      </c>
      <c r="G70" s="68">
        <v>4800</v>
      </c>
      <c r="H70" s="96">
        <f t="shared" si="1"/>
        <v>19200</v>
      </c>
      <c r="I70" s="228"/>
      <c r="J70" s="228"/>
      <c r="K70" s="228"/>
      <c r="L70" s="228"/>
    </row>
    <row r="71" spans="1:12" x14ac:dyDescent="0.25">
      <c r="A71" s="26" t="s">
        <v>131</v>
      </c>
      <c r="B71" s="26" t="s">
        <v>132</v>
      </c>
      <c r="C71" s="74"/>
      <c r="D71" s="28"/>
      <c r="E71" s="28">
        <f t="shared" si="2"/>
        <v>0</v>
      </c>
      <c r="F71" s="68"/>
      <c r="G71" s="68"/>
      <c r="H71" s="96">
        <f t="shared" si="1"/>
        <v>0</v>
      </c>
      <c r="I71" s="228"/>
      <c r="J71" s="228"/>
      <c r="K71" s="228"/>
      <c r="L71" s="228"/>
    </row>
    <row r="72" spans="1:12" x14ac:dyDescent="0.25">
      <c r="A72" s="26" t="s">
        <v>133</v>
      </c>
      <c r="B72" s="26" t="s">
        <v>134</v>
      </c>
      <c r="C72" s="74">
        <v>7</v>
      </c>
      <c r="D72" s="37">
        <v>800</v>
      </c>
      <c r="E72" s="28">
        <f t="shared" si="2"/>
        <v>5600</v>
      </c>
      <c r="F72" s="68">
        <v>2</v>
      </c>
      <c r="G72" s="68">
        <v>389</v>
      </c>
      <c r="H72" s="199">
        <f t="shared" si="1"/>
        <v>778</v>
      </c>
      <c r="I72" s="228"/>
      <c r="J72" s="228"/>
      <c r="K72" s="228"/>
      <c r="L72" s="228"/>
    </row>
    <row r="73" spans="1:12" x14ac:dyDescent="0.25">
      <c r="A73" s="26" t="s">
        <v>135</v>
      </c>
      <c r="B73" s="26" t="s">
        <v>136</v>
      </c>
      <c r="C73" s="74">
        <v>10</v>
      </c>
      <c r="D73" s="28">
        <v>1000</v>
      </c>
      <c r="E73" s="28">
        <f t="shared" si="2"/>
        <v>10000</v>
      </c>
      <c r="F73" s="68"/>
      <c r="G73" s="68"/>
      <c r="H73" s="96">
        <f t="shared" si="1"/>
        <v>0</v>
      </c>
      <c r="I73" s="228"/>
      <c r="J73" s="228"/>
      <c r="K73" s="228"/>
      <c r="L73" s="228"/>
    </row>
    <row r="74" spans="1:12" ht="47.25" x14ac:dyDescent="0.25">
      <c r="A74" s="26" t="s">
        <v>137</v>
      </c>
      <c r="B74" s="26" t="s">
        <v>138</v>
      </c>
      <c r="C74" s="74">
        <v>10</v>
      </c>
      <c r="D74" s="28">
        <v>2000</v>
      </c>
      <c r="E74" s="28">
        <f t="shared" si="2"/>
        <v>20000</v>
      </c>
      <c r="F74" s="68"/>
      <c r="G74" s="68"/>
      <c r="H74" s="96">
        <f t="shared" ref="H74:H137" si="3">F74*G74</f>
        <v>0</v>
      </c>
      <c r="I74" s="228"/>
      <c r="J74" s="228"/>
      <c r="K74" s="228"/>
      <c r="L74" s="228"/>
    </row>
    <row r="75" spans="1:12" x14ac:dyDescent="0.25">
      <c r="A75" s="26" t="s">
        <v>139</v>
      </c>
      <c r="B75" s="26" t="s">
        <v>81</v>
      </c>
      <c r="C75" s="74"/>
      <c r="D75" s="28"/>
      <c r="E75" s="28">
        <f t="shared" ref="E75:E138" si="4">C75*D75</f>
        <v>0</v>
      </c>
      <c r="F75" s="68"/>
      <c r="G75" s="68"/>
      <c r="H75" s="96">
        <f t="shared" si="3"/>
        <v>0</v>
      </c>
      <c r="I75" s="228"/>
      <c r="J75" s="228"/>
      <c r="K75" s="228"/>
      <c r="L75" s="228"/>
    </row>
    <row r="76" spans="1:12" x14ac:dyDescent="0.25">
      <c r="A76" s="26" t="s">
        <v>140</v>
      </c>
      <c r="B76" s="40" t="s">
        <v>141</v>
      </c>
      <c r="C76" s="78">
        <f>C77+C78+C79+C80+C81+C82</f>
        <v>27</v>
      </c>
      <c r="D76" s="37"/>
      <c r="E76" s="78">
        <f>E77+E78+E79+E80+E81+E82</f>
        <v>439500</v>
      </c>
      <c r="F76" s="68"/>
      <c r="G76" s="68"/>
      <c r="H76" s="96">
        <f t="shared" si="3"/>
        <v>0</v>
      </c>
      <c r="I76" s="228"/>
      <c r="J76" s="228"/>
      <c r="K76" s="228"/>
      <c r="L76" s="228"/>
    </row>
    <row r="77" spans="1:12" x14ac:dyDescent="0.25">
      <c r="A77" s="26" t="s">
        <v>142</v>
      </c>
      <c r="B77" s="26" t="s">
        <v>143</v>
      </c>
      <c r="C77" s="74">
        <v>1</v>
      </c>
      <c r="D77" s="37">
        <v>65000</v>
      </c>
      <c r="E77" s="28">
        <f t="shared" si="4"/>
        <v>65000</v>
      </c>
      <c r="F77" s="68"/>
      <c r="G77" s="68"/>
      <c r="H77" s="96">
        <f t="shared" si="3"/>
        <v>0</v>
      </c>
      <c r="I77" s="228"/>
      <c r="J77" s="228"/>
      <c r="K77" s="228"/>
      <c r="L77" s="228"/>
    </row>
    <row r="78" spans="1:12" x14ac:dyDescent="0.25">
      <c r="A78" s="26" t="s">
        <v>144</v>
      </c>
      <c r="B78" s="26" t="s">
        <v>145</v>
      </c>
      <c r="C78" s="74">
        <v>10</v>
      </c>
      <c r="D78" s="28">
        <v>7000</v>
      </c>
      <c r="E78" s="28">
        <f t="shared" si="4"/>
        <v>70000</v>
      </c>
      <c r="F78" s="68"/>
      <c r="G78" s="68"/>
      <c r="H78" s="96">
        <f t="shared" si="3"/>
        <v>0</v>
      </c>
      <c r="I78" s="228"/>
      <c r="J78" s="228"/>
      <c r="K78" s="228"/>
      <c r="L78" s="228"/>
    </row>
    <row r="79" spans="1:12" x14ac:dyDescent="0.25">
      <c r="A79" s="26" t="s">
        <v>146</v>
      </c>
      <c r="B79" s="26" t="s">
        <v>147</v>
      </c>
      <c r="C79" s="74">
        <v>10</v>
      </c>
      <c r="D79" s="28">
        <v>20000</v>
      </c>
      <c r="E79" s="28">
        <f t="shared" si="4"/>
        <v>200000</v>
      </c>
      <c r="F79" s="68"/>
      <c r="G79" s="68"/>
      <c r="H79" s="96">
        <f t="shared" si="3"/>
        <v>0</v>
      </c>
      <c r="I79" s="228"/>
      <c r="J79" s="228"/>
      <c r="K79" s="228"/>
      <c r="L79" s="228"/>
    </row>
    <row r="80" spans="1:12" x14ac:dyDescent="0.25">
      <c r="A80" s="26" t="s">
        <v>148</v>
      </c>
      <c r="B80" s="26" t="s">
        <v>149</v>
      </c>
      <c r="C80" s="74">
        <v>4</v>
      </c>
      <c r="D80" s="37">
        <v>25000</v>
      </c>
      <c r="E80" s="28">
        <f t="shared" si="4"/>
        <v>100000</v>
      </c>
      <c r="F80" s="68">
        <v>4</v>
      </c>
      <c r="G80" s="68">
        <f>19320*2+20520*2</f>
        <v>79680</v>
      </c>
      <c r="H80" s="199">
        <f>G80</f>
        <v>79680</v>
      </c>
      <c r="I80" s="228"/>
      <c r="J80" s="228"/>
      <c r="K80" s="228"/>
      <c r="L80" s="228"/>
    </row>
    <row r="81" spans="1:12" x14ac:dyDescent="0.25">
      <c r="A81" s="26" t="s">
        <v>150</v>
      </c>
      <c r="B81" s="26" t="s">
        <v>151</v>
      </c>
      <c r="C81" s="74">
        <v>1</v>
      </c>
      <c r="D81" s="37">
        <v>2000</v>
      </c>
      <c r="E81" s="28">
        <f t="shared" si="4"/>
        <v>2000</v>
      </c>
      <c r="F81" s="68"/>
      <c r="G81" s="68"/>
      <c r="H81" s="96">
        <f t="shared" si="3"/>
        <v>0</v>
      </c>
      <c r="I81" s="228"/>
      <c r="J81" s="228"/>
      <c r="K81" s="228"/>
      <c r="L81" s="228"/>
    </row>
    <row r="82" spans="1:12" x14ac:dyDescent="0.25">
      <c r="A82" s="26" t="s">
        <v>152</v>
      </c>
      <c r="B82" s="26" t="s">
        <v>153</v>
      </c>
      <c r="C82" s="74">
        <v>1</v>
      </c>
      <c r="D82" s="28">
        <v>2500</v>
      </c>
      <c r="E82" s="28">
        <f t="shared" si="4"/>
        <v>2500</v>
      </c>
      <c r="F82" s="68"/>
      <c r="G82" s="68"/>
      <c r="H82" s="96">
        <f t="shared" si="3"/>
        <v>0</v>
      </c>
      <c r="I82" s="228"/>
      <c r="J82" s="228"/>
      <c r="K82" s="228"/>
      <c r="L82" s="228"/>
    </row>
    <row r="83" spans="1:12" ht="31.5" x14ac:dyDescent="0.25">
      <c r="A83" s="26" t="s">
        <v>154</v>
      </c>
      <c r="B83" s="40" t="s">
        <v>155</v>
      </c>
      <c r="C83" s="78">
        <f>C84+C85+C86+C87+C88</f>
        <v>10</v>
      </c>
      <c r="D83" s="37"/>
      <c r="E83" s="78">
        <f>E84+E85+E86+E87+E88</f>
        <v>442000</v>
      </c>
      <c r="F83" s="68"/>
      <c r="G83" s="68"/>
      <c r="H83" s="96">
        <f t="shared" si="3"/>
        <v>0</v>
      </c>
      <c r="I83" s="228"/>
      <c r="J83" s="228"/>
      <c r="K83" s="228"/>
      <c r="L83" s="228"/>
    </row>
    <row r="84" spans="1:12" x14ac:dyDescent="0.25">
      <c r="A84" s="26" t="s">
        <v>156</v>
      </c>
      <c r="B84" s="26" t="s">
        <v>157</v>
      </c>
      <c r="C84" s="74"/>
      <c r="D84" s="28"/>
      <c r="E84" s="28">
        <f t="shared" si="4"/>
        <v>0</v>
      </c>
      <c r="F84" s="68"/>
      <c r="G84" s="68"/>
      <c r="H84" s="96">
        <f t="shared" si="3"/>
        <v>0</v>
      </c>
      <c r="I84" s="228"/>
      <c r="J84" s="228"/>
      <c r="K84" s="228"/>
      <c r="L84" s="228"/>
    </row>
    <row r="85" spans="1:12" x14ac:dyDescent="0.25">
      <c r="A85" s="26" t="s">
        <v>158</v>
      </c>
      <c r="B85" s="26" t="s">
        <v>159</v>
      </c>
      <c r="C85" s="74">
        <v>1</v>
      </c>
      <c r="D85" s="28">
        <v>400000</v>
      </c>
      <c r="E85" s="28">
        <f t="shared" si="4"/>
        <v>400000</v>
      </c>
      <c r="F85" s="68"/>
      <c r="G85" s="68"/>
      <c r="H85" s="96">
        <f t="shared" si="3"/>
        <v>0</v>
      </c>
      <c r="I85" s="228"/>
      <c r="J85" s="228"/>
      <c r="K85" s="228"/>
      <c r="L85" s="228"/>
    </row>
    <row r="86" spans="1:12" x14ac:dyDescent="0.25">
      <c r="A86" s="26" t="s">
        <v>160</v>
      </c>
      <c r="B86" s="26" t="s">
        <v>161</v>
      </c>
      <c r="C86" s="74">
        <v>5</v>
      </c>
      <c r="D86" s="28">
        <v>6000</v>
      </c>
      <c r="E86" s="28">
        <f t="shared" si="4"/>
        <v>30000</v>
      </c>
      <c r="F86" s="68"/>
      <c r="G86" s="68"/>
      <c r="H86" s="96">
        <f t="shared" si="3"/>
        <v>0</v>
      </c>
      <c r="I86" s="228"/>
      <c r="J86" s="228"/>
      <c r="K86" s="228"/>
      <c r="L86" s="228"/>
    </row>
    <row r="87" spans="1:12" x14ac:dyDescent="0.25">
      <c r="A87" s="26" t="s">
        <v>162</v>
      </c>
      <c r="B87" s="26" t="s">
        <v>163</v>
      </c>
      <c r="C87" s="74"/>
      <c r="D87" s="28"/>
      <c r="E87" s="28">
        <f t="shared" si="4"/>
        <v>0</v>
      </c>
      <c r="F87" s="64"/>
      <c r="G87" s="64"/>
      <c r="H87" s="66">
        <f t="shared" si="3"/>
        <v>0</v>
      </c>
      <c r="I87" s="228"/>
      <c r="J87" s="228"/>
      <c r="K87" s="228"/>
      <c r="L87" s="228"/>
    </row>
    <row r="88" spans="1:12" x14ac:dyDescent="0.25">
      <c r="A88" s="26" t="s">
        <v>164</v>
      </c>
      <c r="B88" s="26" t="s">
        <v>165</v>
      </c>
      <c r="C88" s="74">
        <v>4</v>
      </c>
      <c r="D88" s="28">
        <v>3000</v>
      </c>
      <c r="E88" s="28">
        <f t="shared" si="4"/>
        <v>12000</v>
      </c>
      <c r="F88" s="64"/>
      <c r="G88" s="64"/>
      <c r="H88" s="66">
        <f t="shared" si="3"/>
        <v>0</v>
      </c>
      <c r="I88" s="228"/>
      <c r="J88" s="228"/>
      <c r="K88" s="228"/>
      <c r="L88" s="228"/>
    </row>
    <row r="89" spans="1:12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4"/>
      <c r="G89" s="64"/>
      <c r="H89" s="66">
        <f t="shared" si="3"/>
        <v>0</v>
      </c>
      <c r="I89" s="228"/>
      <c r="J89" s="228"/>
      <c r="K89" s="228"/>
      <c r="L89" s="228"/>
    </row>
    <row r="90" spans="1:12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28">
        <f t="shared" si="4"/>
        <v>15000</v>
      </c>
      <c r="F90" s="64"/>
      <c r="G90" s="64"/>
      <c r="H90" s="66">
        <f t="shared" si="3"/>
        <v>0</v>
      </c>
      <c r="I90" s="228"/>
      <c r="J90" s="228"/>
      <c r="K90" s="228"/>
      <c r="L90" s="228"/>
    </row>
    <row r="91" spans="1:12" x14ac:dyDescent="0.25">
      <c r="A91" s="26" t="s">
        <v>170</v>
      </c>
      <c r="B91" s="26" t="s">
        <v>171</v>
      </c>
      <c r="C91" s="74">
        <v>10</v>
      </c>
      <c r="D91" s="37">
        <v>1000</v>
      </c>
      <c r="E91" s="28">
        <f t="shared" si="4"/>
        <v>10000</v>
      </c>
      <c r="F91" s="64"/>
      <c r="G91" s="64"/>
      <c r="H91" s="66">
        <f t="shared" si="3"/>
        <v>0</v>
      </c>
      <c r="I91" s="228"/>
      <c r="J91" s="228"/>
      <c r="K91" s="228"/>
      <c r="L91" s="228"/>
    </row>
    <row r="92" spans="1:12" x14ac:dyDescent="0.25">
      <c r="A92" s="26" t="s">
        <v>172</v>
      </c>
      <c r="B92" s="26" t="s">
        <v>173</v>
      </c>
      <c r="C92" s="74">
        <v>5</v>
      </c>
      <c r="D92" s="37">
        <v>20000</v>
      </c>
      <c r="E92" s="28">
        <f t="shared" si="4"/>
        <v>100000</v>
      </c>
      <c r="F92" s="64"/>
      <c r="G92" s="64"/>
      <c r="H92" s="66">
        <f t="shared" si="3"/>
        <v>0</v>
      </c>
      <c r="I92" s="228"/>
      <c r="J92" s="228"/>
      <c r="K92" s="228"/>
      <c r="L92" s="228"/>
    </row>
    <row r="93" spans="1:12" x14ac:dyDescent="0.25">
      <c r="A93" s="26" t="s">
        <v>174</v>
      </c>
      <c r="B93" s="26" t="s">
        <v>175</v>
      </c>
      <c r="C93" s="74">
        <v>2</v>
      </c>
      <c r="D93" s="37">
        <v>2000</v>
      </c>
      <c r="E93" s="28">
        <f t="shared" si="4"/>
        <v>4000</v>
      </c>
      <c r="F93" s="64"/>
      <c r="G93" s="64"/>
      <c r="H93" s="66">
        <f t="shared" si="3"/>
        <v>0</v>
      </c>
      <c r="I93" s="228"/>
      <c r="J93" s="228"/>
      <c r="K93" s="228"/>
      <c r="L93" s="228"/>
    </row>
    <row r="94" spans="1:12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28">
        <f t="shared" si="4"/>
        <v>6000</v>
      </c>
      <c r="F94" s="64"/>
      <c r="G94" s="64"/>
      <c r="H94" s="66">
        <f t="shared" si="3"/>
        <v>0</v>
      </c>
      <c r="I94" s="228"/>
      <c r="J94" s="228"/>
      <c r="K94" s="228"/>
      <c r="L94" s="228"/>
    </row>
    <row r="95" spans="1:12" ht="78.75" x14ac:dyDescent="0.25">
      <c r="A95" s="26" t="s">
        <v>178</v>
      </c>
      <c r="B95" s="26" t="s">
        <v>179</v>
      </c>
      <c r="C95" s="74"/>
      <c r="D95" s="37"/>
      <c r="E95" s="28">
        <f t="shared" si="4"/>
        <v>0</v>
      </c>
      <c r="F95" s="68"/>
      <c r="G95" s="68"/>
      <c r="H95" s="96">
        <f t="shared" si="3"/>
        <v>0</v>
      </c>
      <c r="I95" s="228"/>
      <c r="J95" s="228"/>
      <c r="K95" s="228"/>
      <c r="L95" s="228"/>
    </row>
    <row r="96" spans="1:12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28">
        <f t="shared" si="4"/>
        <v>155000</v>
      </c>
      <c r="F96" s="68"/>
      <c r="G96" s="68"/>
      <c r="H96" s="96">
        <f t="shared" si="3"/>
        <v>0</v>
      </c>
      <c r="I96" s="228"/>
      <c r="J96" s="228"/>
      <c r="K96" s="228"/>
      <c r="L96" s="228"/>
    </row>
    <row r="97" spans="1:12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28">
        <f t="shared" si="4"/>
        <v>60000</v>
      </c>
      <c r="F97" s="68"/>
      <c r="G97" s="68"/>
      <c r="H97" s="96">
        <f t="shared" si="3"/>
        <v>0</v>
      </c>
      <c r="I97" s="228"/>
      <c r="J97" s="228"/>
      <c r="K97" s="228"/>
      <c r="L97" s="228"/>
    </row>
    <row r="98" spans="1:12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28">
        <f t="shared" si="4"/>
        <v>65000</v>
      </c>
      <c r="F98" s="68"/>
      <c r="G98" s="68"/>
      <c r="H98" s="96">
        <f t="shared" si="3"/>
        <v>0</v>
      </c>
      <c r="I98" s="228"/>
      <c r="J98" s="228"/>
      <c r="K98" s="228"/>
      <c r="L98" s="228"/>
    </row>
    <row r="99" spans="1:12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28">
        <f t="shared" si="4"/>
        <v>45000</v>
      </c>
      <c r="F99" s="68">
        <v>17</v>
      </c>
      <c r="G99" s="68">
        <v>225.7</v>
      </c>
      <c r="H99" s="199">
        <f t="shared" si="3"/>
        <v>3836.8999999999996</v>
      </c>
      <c r="I99" s="228"/>
      <c r="J99" s="228"/>
      <c r="K99" s="228"/>
      <c r="L99" s="228"/>
    </row>
    <row r="100" spans="1:12" ht="78.75" x14ac:dyDescent="0.25">
      <c r="A100" s="26" t="s">
        <v>188</v>
      </c>
      <c r="B100" s="26" t="s">
        <v>189</v>
      </c>
      <c r="C100" s="74"/>
      <c r="D100" s="37"/>
      <c r="E100" s="28">
        <f t="shared" si="4"/>
        <v>0</v>
      </c>
      <c r="F100" s="64"/>
      <c r="G100" s="64"/>
      <c r="H100" s="66">
        <f t="shared" si="3"/>
        <v>0</v>
      </c>
      <c r="I100" s="228"/>
      <c r="J100" s="228"/>
      <c r="K100" s="228"/>
      <c r="L100" s="228"/>
    </row>
    <row r="101" spans="1:12" ht="47.25" x14ac:dyDescent="0.25">
      <c r="A101" s="26" t="s">
        <v>190</v>
      </c>
      <c r="B101" s="26" t="s">
        <v>191</v>
      </c>
      <c r="C101" s="74"/>
      <c r="D101" s="37"/>
      <c r="E101" s="28">
        <f t="shared" si="4"/>
        <v>0</v>
      </c>
      <c r="F101" s="64"/>
      <c r="G101" s="64"/>
      <c r="H101" s="66">
        <f t="shared" si="3"/>
        <v>0</v>
      </c>
      <c r="I101" s="228"/>
      <c r="J101" s="228"/>
      <c r="K101" s="228"/>
      <c r="L101" s="228"/>
    </row>
    <row r="102" spans="1:12" ht="31.5" x14ac:dyDescent="0.25">
      <c r="A102" s="26" t="s">
        <v>192</v>
      </c>
      <c r="B102" s="26" t="s">
        <v>193</v>
      </c>
      <c r="C102" s="74"/>
      <c r="D102" s="37"/>
      <c r="E102" s="28">
        <f t="shared" si="4"/>
        <v>0</v>
      </c>
      <c r="F102" s="64"/>
      <c r="G102" s="64"/>
      <c r="H102" s="66">
        <f t="shared" si="3"/>
        <v>0</v>
      </c>
      <c r="I102" s="228"/>
      <c r="J102" s="228"/>
      <c r="K102" s="228"/>
      <c r="L102" s="228"/>
    </row>
    <row r="103" spans="1:12" ht="31.5" x14ac:dyDescent="0.25">
      <c r="A103" s="26" t="s">
        <v>194</v>
      </c>
      <c r="B103" s="26" t="s">
        <v>195</v>
      </c>
      <c r="C103" s="74"/>
      <c r="D103" s="37"/>
      <c r="E103" s="28">
        <f t="shared" si="4"/>
        <v>0</v>
      </c>
      <c r="F103" s="64"/>
      <c r="G103" s="64"/>
      <c r="H103" s="66">
        <f t="shared" si="3"/>
        <v>0</v>
      </c>
      <c r="I103" s="228"/>
      <c r="J103" s="228"/>
      <c r="K103" s="228"/>
      <c r="L103" s="228"/>
    </row>
    <row r="104" spans="1:12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28">
        <f t="shared" si="4"/>
        <v>2000</v>
      </c>
      <c r="F104" s="64"/>
      <c r="G104" s="64"/>
      <c r="H104" s="66">
        <f t="shared" si="3"/>
        <v>0</v>
      </c>
      <c r="I104" s="228"/>
      <c r="J104" s="228"/>
      <c r="K104" s="228"/>
      <c r="L104" s="228"/>
    </row>
    <row r="105" spans="1:12" ht="31.5" x14ac:dyDescent="0.25">
      <c r="A105" s="26" t="s">
        <v>198</v>
      </c>
      <c r="B105" s="26" t="s">
        <v>199</v>
      </c>
      <c r="C105" s="74"/>
      <c r="D105" s="37"/>
      <c r="E105" s="28">
        <f t="shared" si="4"/>
        <v>0</v>
      </c>
      <c r="F105" s="64"/>
      <c r="G105" s="64"/>
      <c r="H105" s="66">
        <f t="shared" si="3"/>
        <v>0</v>
      </c>
      <c r="I105" s="228"/>
      <c r="J105" s="228"/>
      <c r="K105" s="228"/>
      <c r="L105" s="228"/>
    </row>
    <row r="106" spans="1:12" ht="63" x14ac:dyDescent="0.25">
      <c r="A106" s="26" t="s">
        <v>200</v>
      </c>
      <c r="B106" s="26" t="s">
        <v>201</v>
      </c>
      <c r="C106" s="74"/>
      <c r="D106" s="37"/>
      <c r="E106" s="28">
        <f t="shared" si="4"/>
        <v>0</v>
      </c>
      <c r="F106" s="64"/>
      <c r="G106" s="64"/>
      <c r="H106" s="66">
        <f t="shared" si="3"/>
        <v>0</v>
      </c>
      <c r="I106" s="228"/>
      <c r="J106" s="228"/>
      <c r="K106" s="228"/>
      <c r="L106" s="228"/>
    </row>
    <row r="107" spans="1:12" ht="47.25" x14ac:dyDescent="0.25">
      <c r="A107" s="26" t="s">
        <v>202</v>
      </c>
      <c r="B107" s="26" t="s">
        <v>203</v>
      </c>
      <c r="C107" s="74"/>
      <c r="D107" s="37"/>
      <c r="E107" s="28">
        <f t="shared" si="4"/>
        <v>0</v>
      </c>
      <c r="F107" s="64"/>
      <c r="G107" s="64"/>
      <c r="H107" s="66">
        <f t="shared" si="3"/>
        <v>0</v>
      </c>
      <c r="I107" s="228"/>
      <c r="J107" s="228"/>
      <c r="K107" s="228"/>
      <c r="L107" s="228"/>
    </row>
    <row r="108" spans="1:12" x14ac:dyDescent="0.25">
      <c r="A108" s="26" t="s">
        <v>204</v>
      </c>
      <c r="B108" s="26" t="s">
        <v>205</v>
      </c>
      <c r="C108" s="74"/>
      <c r="D108" s="37"/>
      <c r="E108" s="28">
        <f t="shared" si="4"/>
        <v>0</v>
      </c>
      <c r="F108" s="64"/>
      <c r="G108" s="64"/>
      <c r="H108" s="66">
        <f t="shared" si="3"/>
        <v>0</v>
      </c>
      <c r="I108" s="228"/>
      <c r="J108" s="228"/>
      <c r="K108" s="228"/>
      <c r="L108" s="228"/>
    </row>
    <row r="109" spans="1:12" x14ac:dyDescent="0.25">
      <c r="A109" s="26" t="s">
        <v>206</v>
      </c>
      <c r="B109" s="26" t="s">
        <v>207</v>
      </c>
      <c r="C109" s="74"/>
      <c r="D109" s="37"/>
      <c r="E109" s="28">
        <f t="shared" si="4"/>
        <v>0</v>
      </c>
      <c r="F109" s="64"/>
      <c r="G109" s="64"/>
      <c r="H109" s="66">
        <f t="shared" si="3"/>
        <v>0</v>
      </c>
      <c r="I109" s="228"/>
      <c r="J109" s="228"/>
      <c r="K109" s="228"/>
      <c r="L109" s="228"/>
    </row>
    <row r="110" spans="1:12" ht="78.75" x14ac:dyDescent="0.25">
      <c r="A110" s="26" t="s">
        <v>208</v>
      </c>
      <c r="B110" s="26" t="s">
        <v>209</v>
      </c>
      <c r="C110" s="74"/>
      <c r="D110" s="37"/>
      <c r="E110" s="28">
        <f t="shared" si="4"/>
        <v>0</v>
      </c>
      <c r="F110" s="64"/>
      <c r="G110" s="64"/>
      <c r="H110" s="66">
        <f t="shared" si="3"/>
        <v>0</v>
      </c>
      <c r="I110" s="228"/>
      <c r="J110" s="228"/>
      <c r="K110" s="228"/>
      <c r="L110" s="228"/>
    </row>
    <row r="111" spans="1:12" x14ac:dyDescent="0.25">
      <c r="A111" s="26" t="s">
        <v>210</v>
      </c>
      <c r="B111" s="26" t="s">
        <v>211</v>
      </c>
      <c r="C111" s="74"/>
      <c r="D111" s="37"/>
      <c r="E111" s="28">
        <f t="shared" si="4"/>
        <v>0</v>
      </c>
      <c r="F111" s="64"/>
      <c r="G111" s="64"/>
      <c r="H111" s="66">
        <f t="shared" si="3"/>
        <v>0</v>
      </c>
      <c r="I111" s="228"/>
      <c r="J111" s="228"/>
      <c r="K111" s="228"/>
      <c r="L111" s="228"/>
    </row>
    <row r="112" spans="1:12" x14ac:dyDescent="0.25">
      <c r="A112" s="26" t="s">
        <v>212</v>
      </c>
      <c r="B112" s="26" t="s">
        <v>213</v>
      </c>
      <c r="C112" s="74"/>
      <c r="D112" s="37"/>
      <c r="E112" s="28">
        <f t="shared" si="4"/>
        <v>0</v>
      </c>
      <c r="F112" s="64"/>
      <c r="G112" s="64"/>
      <c r="H112" s="66">
        <f t="shared" si="3"/>
        <v>0</v>
      </c>
      <c r="I112" s="228"/>
      <c r="J112" s="228"/>
      <c r="K112" s="228"/>
      <c r="L112" s="228"/>
    </row>
    <row r="113" spans="1:12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37</v>
      </c>
      <c r="D113" s="37"/>
      <c r="E113" s="78">
        <f>E114+E115+E116+E117+E118+E119+E120+E121+E122+E123+E124+E125+E126+E127+E128+E129+E130+E131+E132+E133</f>
        <v>137700</v>
      </c>
      <c r="F113" s="64"/>
      <c r="G113" s="64"/>
      <c r="H113" s="66">
        <f t="shared" si="3"/>
        <v>0</v>
      </c>
      <c r="I113" s="228"/>
      <c r="J113" s="228"/>
      <c r="K113" s="228"/>
      <c r="L113" s="228"/>
    </row>
    <row r="114" spans="1:12" ht="31.5" x14ac:dyDescent="0.25">
      <c r="A114" s="26" t="s">
        <v>216</v>
      </c>
      <c r="B114" s="26" t="s">
        <v>217</v>
      </c>
      <c r="C114" s="74">
        <v>2</v>
      </c>
      <c r="D114" s="28">
        <v>15000</v>
      </c>
      <c r="E114" s="28">
        <f t="shared" si="4"/>
        <v>30000</v>
      </c>
      <c r="F114" s="64"/>
      <c r="G114" s="64"/>
      <c r="H114" s="66">
        <f t="shared" si="3"/>
        <v>0</v>
      </c>
      <c r="I114" s="228"/>
      <c r="J114" s="228"/>
      <c r="K114" s="228"/>
      <c r="L114" s="228"/>
    </row>
    <row r="115" spans="1:12" x14ac:dyDescent="0.25">
      <c r="A115" s="26" t="s">
        <v>218</v>
      </c>
      <c r="B115" s="26" t="s">
        <v>219</v>
      </c>
      <c r="C115" s="74">
        <v>1</v>
      </c>
      <c r="D115" s="28">
        <v>2500</v>
      </c>
      <c r="E115" s="28">
        <f t="shared" si="4"/>
        <v>2500</v>
      </c>
      <c r="F115" s="64"/>
      <c r="G115" s="64"/>
      <c r="H115" s="66">
        <f t="shared" si="3"/>
        <v>0</v>
      </c>
      <c r="I115" s="228"/>
      <c r="J115" s="228"/>
      <c r="K115" s="228"/>
      <c r="L115" s="228"/>
    </row>
    <row r="116" spans="1:12" x14ac:dyDescent="0.25">
      <c r="A116" s="26" t="s">
        <v>220</v>
      </c>
      <c r="B116" s="26" t="s">
        <v>221</v>
      </c>
      <c r="C116" s="74">
        <v>4</v>
      </c>
      <c r="D116" s="28">
        <v>1000</v>
      </c>
      <c r="E116" s="28">
        <f t="shared" si="4"/>
        <v>4000</v>
      </c>
      <c r="F116" s="68"/>
      <c r="G116" s="68"/>
      <c r="H116" s="96">
        <f t="shared" si="3"/>
        <v>0</v>
      </c>
      <c r="I116" s="228"/>
      <c r="J116" s="228"/>
      <c r="K116" s="228"/>
      <c r="L116" s="228"/>
    </row>
    <row r="117" spans="1:12" x14ac:dyDescent="0.25">
      <c r="A117" s="26" t="s">
        <v>222</v>
      </c>
      <c r="B117" s="26" t="s">
        <v>223</v>
      </c>
      <c r="C117" s="74">
        <v>2</v>
      </c>
      <c r="D117" s="28">
        <v>2500</v>
      </c>
      <c r="E117" s="28">
        <f t="shared" si="4"/>
        <v>5000</v>
      </c>
      <c r="F117" s="68"/>
      <c r="G117" s="68"/>
      <c r="H117" s="96">
        <f t="shared" si="3"/>
        <v>0</v>
      </c>
      <c r="I117" s="228"/>
      <c r="J117" s="228"/>
      <c r="K117" s="228"/>
      <c r="L117" s="228"/>
    </row>
    <row r="118" spans="1:12" x14ac:dyDescent="0.25">
      <c r="A118" s="26" t="s">
        <v>224</v>
      </c>
      <c r="B118" s="26" t="s">
        <v>225</v>
      </c>
      <c r="C118" s="74">
        <v>1</v>
      </c>
      <c r="D118" s="28">
        <v>5000</v>
      </c>
      <c r="E118" s="28">
        <f t="shared" si="4"/>
        <v>5000</v>
      </c>
      <c r="F118" s="68"/>
      <c r="G118" s="68"/>
      <c r="H118" s="96">
        <f t="shared" si="3"/>
        <v>0</v>
      </c>
      <c r="I118" s="228"/>
      <c r="J118" s="228"/>
      <c r="K118" s="228"/>
      <c r="L118" s="228"/>
    </row>
    <row r="119" spans="1:12" x14ac:dyDescent="0.25">
      <c r="A119" s="26" t="s">
        <v>226</v>
      </c>
      <c r="B119" s="26" t="s">
        <v>227</v>
      </c>
      <c r="C119" s="74"/>
      <c r="D119" s="28"/>
      <c r="E119" s="28">
        <f t="shared" si="4"/>
        <v>0</v>
      </c>
      <c r="F119" s="68"/>
      <c r="G119" s="68"/>
      <c r="H119" s="96">
        <f t="shared" si="3"/>
        <v>0</v>
      </c>
      <c r="I119" s="228"/>
      <c r="J119" s="228"/>
      <c r="K119" s="228"/>
      <c r="L119" s="228"/>
    </row>
    <row r="120" spans="1:12" x14ac:dyDescent="0.25">
      <c r="A120" s="26" t="s">
        <v>228</v>
      </c>
      <c r="B120" s="26" t="s">
        <v>229</v>
      </c>
      <c r="C120" s="74">
        <v>2</v>
      </c>
      <c r="D120" s="28">
        <v>12000</v>
      </c>
      <c r="E120" s="28">
        <f t="shared" si="4"/>
        <v>24000</v>
      </c>
      <c r="F120" s="68"/>
      <c r="G120" s="68"/>
      <c r="H120" s="96">
        <f t="shared" si="3"/>
        <v>0</v>
      </c>
      <c r="I120" s="228"/>
      <c r="J120" s="228"/>
      <c r="K120" s="228"/>
      <c r="L120" s="228"/>
    </row>
    <row r="121" spans="1:12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28">
        <f t="shared" si="4"/>
        <v>1200</v>
      </c>
      <c r="F121" s="68">
        <v>1</v>
      </c>
      <c r="G121" s="68">
        <v>805</v>
      </c>
      <c r="H121" s="199">
        <f t="shared" si="3"/>
        <v>805</v>
      </c>
      <c r="I121" s="228"/>
      <c r="J121" s="228"/>
      <c r="K121" s="228"/>
      <c r="L121" s="228"/>
    </row>
    <row r="122" spans="1:12" x14ac:dyDescent="0.25">
      <c r="A122" s="26" t="s">
        <v>232</v>
      </c>
      <c r="B122" s="26" t="s">
        <v>233</v>
      </c>
      <c r="C122" s="74">
        <v>1</v>
      </c>
      <c r="D122" s="28">
        <v>3000</v>
      </c>
      <c r="E122" s="28">
        <f t="shared" si="4"/>
        <v>3000</v>
      </c>
      <c r="F122" s="68"/>
      <c r="G122" s="68"/>
      <c r="H122" s="96">
        <f t="shared" si="3"/>
        <v>0</v>
      </c>
      <c r="I122" s="228"/>
      <c r="J122" s="228"/>
      <c r="K122" s="228"/>
      <c r="L122" s="228"/>
    </row>
    <row r="123" spans="1:12" x14ac:dyDescent="0.25">
      <c r="A123" s="26" t="s">
        <v>234</v>
      </c>
      <c r="B123" s="26" t="s">
        <v>235</v>
      </c>
      <c r="C123" s="74">
        <v>2</v>
      </c>
      <c r="D123" s="28">
        <v>1500</v>
      </c>
      <c r="E123" s="28">
        <f t="shared" si="4"/>
        <v>3000</v>
      </c>
      <c r="F123" s="68"/>
      <c r="G123" s="68"/>
      <c r="H123" s="96">
        <f t="shared" si="3"/>
        <v>0</v>
      </c>
      <c r="I123" s="228"/>
      <c r="J123" s="228"/>
      <c r="K123" s="228"/>
      <c r="L123" s="228"/>
    </row>
    <row r="124" spans="1:12" x14ac:dyDescent="0.25">
      <c r="A124" s="26" t="s">
        <v>236</v>
      </c>
      <c r="B124" s="26" t="s">
        <v>237</v>
      </c>
      <c r="C124" s="74">
        <v>1</v>
      </c>
      <c r="D124" s="28">
        <v>6000</v>
      </c>
      <c r="E124" s="28">
        <f t="shared" si="4"/>
        <v>6000</v>
      </c>
      <c r="F124" s="64"/>
      <c r="G124" s="64"/>
      <c r="H124" s="66">
        <f t="shared" si="3"/>
        <v>0</v>
      </c>
      <c r="I124" s="228"/>
      <c r="J124" s="228"/>
      <c r="K124" s="228"/>
      <c r="L124" s="228"/>
    </row>
    <row r="125" spans="1:12" x14ac:dyDescent="0.25">
      <c r="A125" s="26" t="s">
        <v>238</v>
      </c>
      <c r="B125" s="26" t="s">
        <v>239</v>
      </c>
      <c r="C125" s="74">
        <v>1</v>
      </c>
      <c r="D125" s="28">
        <v>5000</v>
      </c>
      <c r="E125" s="28">
        <f t="shared" si="4"/>
        <v>5000</v>
      </c>
      <c r="F125" s="64"/>
      <c r="G125" s="64"/>
      <c r="H125" s="66">
        <f t="shared" si="3"/>
        <v>0</v>
      </c>
      <c r="I125" s="228"/>
      <c r="J125" s="228"/>
      <c r="K125" s="228"/>
      <c r="L125" s="228"/>
    </row>
    <row r="126" spans="1:12" x14ac:dyDescent="0.25">
      <c r="A126" s="26" t="s">
        <v>240</v>
      </c>
      <c r="B126" s="26" t="s">
        <v>241</v>
      </c>
      <c r="C126" s="74">
        <v>2</v>
      </c>
      <c r="D126" s="28">
        <v>2000</v>
      </c>
      <c r="E126" s="28">
        <f t="shared" si="4"/>
        <v>4000</v>
      </c>
      <c r="F126" s="64"/>
      <c r="G126" s="64"/>
      <c r="H126" s="66">
        <f t="shared" si="3"/>
        <v>0</v>
      </c>
      <c r="I126" s="228"/>
      <c r="J126" s="228"/>
      <c r="K126" s="228"/>
      <c r="L126" s="228"/>
    </row>
    <row r="127" spans="1:12" x14ac:dyDescent="0.25">
      <c r="A127" s="26" t="s">
        <v>242</v>
      </c>
      <c r="B127" s="26" t="s">
        <v>243</v>
      </c>
      <c r="C127" s="74">
        <v>4</v>
      </c>
      <c r="D127" s="28">
        <v>1500</v>
      </c>
      <c r="E127" s="28">
        <f t="shared" si="4"/>
        <v>6000</v>
      </c>
      <c r="F127" s="64"/>
      <c r="G127" s="64"/>
      <c r="H127" s="66">
        <f t="shared" si="3"/>
        <v>0</v>
      </c>
      <c r="I127" s="228"/>
      <c r="J127" s="228"/>
      <c r="K127" s="228"/>
      <c r="L127" s="228"/>
    </row>
    <row r="128" spans="1:12" x14ac:dyDescent="0.25">
      <c r="A128" s="26" t="s">
        <v>244</v>
      </c>
      <c r="B128" s="26" t="s">
        <v>245</v>
      </c>
      <c r="C128" s="74">
        <v>1</v>
      </c>
      <c r="D128" s="28">
        <v>3000</v>
      </c>
      <c r="E128" s="28">
        <f t="shared" si="4"/>
        <v>3000</v>
      </c>
      <c r="F128" s="64"/>
      <c r="G128" s="64"/>
      <c r="H128" s="66">
        <f t="shared" si="3"/>
        <v>0</v>
      </c>
      <c r="I128" s="228"/>
      <c r="J128" s="228"/>
      <c r="K128" s="228"/>
      <c r="L128" s="228"/>
    </row>
    <row r="129" spans="1:12" x14ac:dyDescent="0.25">
      <c r="A129" s="26" t="s">
        <v>246</v>
      </c>
      <c r="B129" s="26" t="s">
        <v>247</v>
      </c>
      <c r="C129" s="74">
        <v>4</v>
      </c>
      <c r="D129" s="28">
        <v>5000</v>
      </c>
      <c r="E129" s="28">
        <f t="shared" si="4"/>
        <v>20000</v>
      </c>
      <c r="F129" s="64"/>
      <c r="G129" s="64"/>
      <c r="H129" s="66">
        <f t="shared" si="3"/>
        <v>0</v>
      </c>
      <c r="I129" s="228"/>
      <c r="J129" s="228"/>
      <c r="K129" s="228"/>
      <c r="L129" s="228"/>
    </row>
    <row r="130" spans="1:12" x14ac:dyDescent="0.25">
      <c r="A130" s="26" t="s">
        <v>248</v>
      </c>
      <c r="B130" s="26" t="s">
        <v>249</v>
      </c>
      <c r="C130" s="74">
        <v>1</v>
      </c>
      <c r="D130" s="28">
        <v>2000</v>
      </c>
      <c r="E130" s="28">
        <f t="shared" si="4"/>
        <v>2000</v>
      </c>
      <c r="F130" s="64"/>
      <c r="G130" s="64"/>
      <c r="H130" s="66">
        <f t="shared" si="3"/>
        <v>0</v>
      </c>
      <c r="I130" s="228"/>
      <c r="J130" s="228"/>
      <c r="K130" s="228"/>
      <c r="L130" s="228"/>
    </row>
    <row r="131" spans="1:12" x14ac:dyDescent="0.25">
      <c r="A131" s="26" t="s">
        <v>250</v>
      </c>
      <c r="B131" s="26" t="s">
        <v>251</v>
      </c>
      <c r="C131" s="74">
        <v>6</v>
      </c>
      <c r="D131" s="28">
        <v>2000</v>
      </c>
      <c r="E131" s="28">
        <f t="shared" si="4"/>
        <v>12000</v>
      </c>
      <c r="F131" s="64"/>
      <c r="G131" s="64"/>
      <c r="H131" s="66">
        <f t="shared" si="3"/>
        <v>0</v>
      </c>
      <c r="I131" s="228"/>
      <c r="J131" s="228"/>
      <c r="K131" s="228"/>
      <c r="L131" s="228"/>
    </row>
    <row r="132" spans="1:12" x14ac:dyDescent="0.25">
      <c r="A132" s="26" t="s">
        <v>252</v>
      </c>
      <c r="B132" s="26" t="s">
        <v>253</v>
      </c>
      <c r="C132" s="74">
        <v>1</v>
      </c>
      <c r="D132" s="28">
        <v>2000</v>
      </c>
      <c r="E132" s="28">
        <f t="shared" si="4"/>
        <v>2000</v>
      </c>
      <c r="F132" s="64"/>
      <c r="G132" s="64"/>
      <c r="H132" s="66">
        <f t="shared" si="3"/>
        <v>0</v>
      </c>
      <c r="I132" s="228"/>
      <c r="J132" s="228"/>
      <c r="K132" s="228"/>
      <c r="L132" s="228"/>
    </row>
    <row r="133" spans="1:12" x14ac:dyDescent="0.25">
      <c r="A133" s="26" t="s">
        <v>254</v>
      </c>
      <c r="B133" s="26" t="s">
        <v>81</v>
      </c>
      <c r="C133" s="74"/>
      <c r="D133" s="28"/>
      <c r="E133" s="28">
        <f t="shared" si="4"/>
        <v>0</v>
      </c>
      <c r="F133" s="64"/>
      <c r="G133" s="64"/>
      <c r="H133" s="66">
        <f t="shared" si="3"/>
        <v>0</v>
      </c>
      <c r="I133" s="228"/>
      <c r="J133" s="228"/>
      <c r="K133" s="228"/>
      <c r="L133" s="228"/>
    </row>
    <row r="134" spans="1:12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78</v>
      </c>
      <c r="D134" s="37"/>
      <c r="E134" s="78">
        <f>E135+E136+E137+E138+E139+E140+E141+E142+E143+E144+E145+E146+E147+E148+E149+E150+E151</f>
        <v>431500</v>
      </c>
      <c r="F134" s="64"/>
      <c r="G134" s="64"/>
      <c r="H134" s="66">
        <f t="shared" si="3"/>
        <v>0</v>
      </c>
      <c r="I134" s="228"/>
      <c r="J134" s="228"/>
      <c r="K134" s="228"/>
      <c r="L134" s="228"/>
    </row>
    <row r="135" spans="1:12" x14ac:dyDescent="0.25">
      <c r="A135" s="26" t="s">
        <v>257</v>
      </c>
      <c r="B135" s="26" t="s">
        <v>258</v>
      </c>
      <c r="C135" s="74">
        <v>1</v>
      </c>
      <c r="D135" s="28">
        <v>2000</v>
      </c>
      <c r="E135" s="28">
        <f t="shared" si="4"/>
        <v>2000</v>
      </c>
      <c r="F135" s="64"/>
      <c r="G135" s="64"/>
      <c r="H135" s="66">
        <f t="shared" si="3"/>
        <v>0</v>
      </c>
      <c r="I135" s="228"/>
      <c r="J135" s="228"/>
      <c r="K135" s="228"/>
      <c r="L135" s="228"/>
    </row>
    <row r="136" spans="1:12" x14ac:dyDescent="0.25">
      <c r="A136" s="26" t="s">
        <v>259</v>
      </c>
      <c r="B136" s="26" t="s">
        <v>260</v>
      </c>
      <c r="C136" s="74">
        <v>20</v>
      </c>
      <c r="D136" s="28">
        <v>6000</v>
      </c>
      <c r="E136" s="28">
        <f t="shared" si="4"/>
        <v>120000</v>
      </c>
      <c r="F136" s="64">
        <v>2</v>
      </c>
      <c r="G136" s="64">
        <f>4000+11268</f>
        <v>15268</v>
      </c>
      <c r="H136" s="201">
        <f>G136</f>
        <v>15268</v>
      </c>
      <c r="I136" s="228"/>
      <c r="J136" s="228"/>
      <c r="K136" s="228"/>
      <c r="L136" s="228"/>
    </row>
    <row r="137" spans="1:12" x14ac:dyDescent="0.25">
      <c r="A137" s="26" t="s">
        <v>261</v>
      </c>
      <c r="B137" s="26" t="s">
        <v>262</v>
      </c>
      <c r="C137" s="74">
        <v>2</v>
      </c>
      <c r="D137" s="28">
        <v>23000</v>
      </c>
      <c r="E137" s="28">
        <f t="shared" si="4"/>
        <v>46000</v>
      </c>
      <c r="F137" s="64"/>
      <c r="G137" s="64"/>
      <c r="H137" s="66">
        <f t="shared" si="3"/>
        <v>0</v>
      </c>
      <c r="I137" s="228"/>
      <c r="J137" s="228"/>
      <c r="K137" s="228"/>
      <c r="L137" s="228"/>
    </row>
    <row r="138" spans="1:12" ht="31.5" x14ac:dyDescent="0.25">
      <c r="A138" s="26" t="s">
        <v>263</v>
      </c>
      <c r="B138" s="26" t="s">
        <v>264</v>
      </c>
      <c r="C138" s="74">
        <v>1</v>
      </c>
      <c r="D138" s="28">
        <v>5000</v>
      </c>
      <c r="E138" s="28">
        <f t="shared" si="4"/>
        <v>5000</v>
      </c>
      <c r="F138" s="64"/>
      <c r="G138" s="64"/>
      <c r="H138" s="66">
        <f t="shared" ref="H138:H188" si="5">F138*G138</f>
        <v>0</v>
      </c>
      <c r="I138" s="228"/>
      <c r="J138" s="228"/>
      <c r="K138" s="228"/>
      <c r="L138" s="228"/>
    </row>
    <row r="139" spans="1:12" x14ac:dyDescent="0.25">
      <c r="A139" s="26" t="s">
        <v>265</v>
      </c>
      <c r="B139" s="26" t="s">
        <v>266</v>
      </c>
      <c r="C139" s="74">
        <v>6</v>
      </c>
      <c r="D139" s="28">
        <v>2000</v>
      </c>
      <c r="E139" s="28">
        <f t="shared" ref="E139:E188" si="6">C139*D139</f>
        <v>12000</v>
      </c>
      <c r="F139" s="64"/>
      <c r="G139" s="64"/>
      <c r="H139" s="66">
        <f t="shared" si="5"/>
        <v>0</v>
      </c>
      <c r="I139" s="228"/>
      <c r="J139" s="228"/>
      <c r="K139" s="228"/>
      <c r="L139" s="228"/>
    </row>
    <row r="140" spans="1:12" x14ac:dyDescent="0.25">
      <c r="A140" s="26" t="s">
        <v>267</v>
      </c>
      <c r="B140" s="26" t="s">
        <v>268</v>
      </c>
      <c r="C140" s="74"/>
      <c r="D140" s="28"/>
      <c r="E140" s="28">
        <f t="shared" si="6"/>
        <v>0</v>
      </c>
      <c r="F140" s="64"/>
      <c r="G140" s="64"/>
      <c r="H140" s="66">
        <f t="shared" si="5"/>
        <v>0</v>
      </c>
      <c r="I140" s="228"/>
      <c r="J140" s="228"/>
      <c r="K140" s="228"/>
      <c r="L140" s="228"/>
    </row>
    <row r="141" spans="1:12" x14ac:dyDescent="0.25">
      <c r="A141" s="26" t="s">
        <v>269</v>
      </c>
      <c r="B141" s="26" t="s">
        <v>270</v>
      </c>
      <c r="C141" s="74">
        <v>1</v>
      </c>
      <c r="D141" s="28">
        <v>3500</v>
      </c>
      <c r="E141" s="28">
        <f t="shared" si="6"/>
        <v>3500</v>
      </c>
      <c r="F141" s="64"/>
      <c r="G141" s="64"/>
      <c r="H141" s="66">
        <f t="shared" si="5"/>
        <v>0</v>
      </c>
      <c r="I141" s="228"/>
      <c r="J141" s="228"/>
      <c r="K141" s="228"/>
      <c r="L141" s="228"/>
    </row>
    <row r="142" spans="1:12" x14ac:dyDescent="0.25">
      <c r="A142" s="26" t="s">
        <v>271</v>
      </c>
      <c r="B142" s="26" t="s">
        <v>272</v>
      </c>
      <c r="C142" s="74">
        <v>1</v>
      </c>
      <c r="D142" s="28">
        <v>3500</v>
      </c>
      <c r="E142" s="28">
        <f t="shared" si="6"/>
        <v>3500</v>
      </c>
      <c r="F142" s="68"/>
      <c r="G142" s="68"/>
      <c r="H142" s="96">
        <f t="shared" si="5"/>
        <v>0</v>
      </c>
      <c r="I142" s="228"/>
      <c r="J142" s="228"/>
      <c r="K142" s="228"/>
      <c r="L142" s="228"/>
    </row>
    <row r="143" spans="1:12" x14ac:dyDescent="0.25">
      <c r="A143" s="26" t="s">
        <v>273</v>
      </c>
      <c r="B143" s="26" t="s">
        <v>274</v>
      </c>
      <c r="C143" s="74"/>
      <c r="D143" s="28"/>
      <c r="E143" s="28">
        <f t="shared" si="6"/>
        <v>0</v>
      </c>
      <c r="F143" s="68"/>
      <c r="G143" s="68"/>
      <c r="H143" s="96">
        <f t="shared" si="5"/>
        <v>0</v>
      </c>
      <c r="I143" s="228"/>
      <c r="J143" s="228"/>
      <c r="K143" s="228"/>
      <c r="L143" s="228"/>
    </row>
    <row r="144" spans="1:12" x14ac:dyDescent="0.25">
      <c r="A144" s="26" t="s">
        <v>275</v>
      </c>
      <c r="B144" s="26" t="s">
        <v>276</v>
      </c>
      <c r="C144" s="74">
        <v>1</v>
      </c>
      <c r="D144" s="28">
        <v>3500</v>
      </c>
      <c r="E144" s="28">
        <f t="shared" si="6"/>
        <v>3500</v>
      </c>
      <c r="F144" s="68"/>
      <c r="G144" s="68"/>
      <c r="H144" s="96">
        <f t="shared" si="5"/>
        <v>0</v>
      </c>
      <c r="I144" s="228"/>
      <c r="J144" s="228"/>
      <c r="K144" s="228"/>
      <c r="L144" s="228"/>
    </row>
    <row r="145" spans="1:12" x14ac:dyDescent="0.25">
      <c r="A145" s="26" t="s">
        <v>277</v>
      </c>
      <c r="B145" s="26" t="s">
        <v>278</v>
      </c>
      <c r="C145" s="74">
        <v>3</v>
      </c>
      <c r="D145" s="28">
        <v>4000</v>
      </c>
      <c r="E145" s="28">
        <f t="shared" si="6"/>
        <v>12000</v>
      </c>
      <c r="F145" s="68"/>
      <c r="G145" s="68"/>
      <c r="H145" s="96">
        <f t="shared" si="5"/>
        <v>0</v>
      </c>
      <c r="I145" s="228"/>
      <c r="J145" s="228"/>
      <c r="K145" s="228"/>
      <c r="L145" s="228"/>
    </row>
    <row r="146" spans="1:12" x14ac:dyDescent="0.25">
      <c r="A146" s="26" t="s">
        <v>279</v>
      </c>
      <c r="B146" s="26" t="s">
        <v>280</v>
      </c>
      <c r="C146" s="74">
        <v>10</v>
      </c>
      <c r="D146" s="28">
        <v>1000</v>
      </c>
      <c r="E146" s="28">
        <f t="shared" si="6"/>
        <v>10000</v>
      </c>
      <c r="F146" s="68"/>
      <c r="G146" s="68"/>
      <c r="H146" s="96">
        <f t="shared" si="5"/>
        <v>0</v>
      </c>
      <c r="I146" s="228"/>
      <c r="J146" s="228"/>
      <c r="K146" s="228"/>
      <c r="L146" s="228"/>
    </row>
    <row r="147" spans="1:12" x14ac:dyDescent="0.25">
      <c r="A147" s="26" t="s">
        <v>281</v>
      </c>
      <c r="B147" s="26" t="s">
        <v>282</v>
      </c>
      <c r="C147" s="74">
        <v>20</v>
      </c>
      <c r="D147" s="28">
        <v>1500</v>
      </c>
      <c r="E147" s="28">
        <f t="shared" si="6"/>
        <v>30000</v>
      </c>
      <c r="F147" s="68">
        <v>2</v>
      </c>
      <c r="G147" s="68">
        <v>650</v>
      </c>
      <c r="H147" s="199">
        <f t="shared" si="5"/>
        <v>1300</v>
      </c>
      <c r="I147" s="228"/>
      <c r="J147" s="228"/>
      <c r="K147" s="228"/>
      <c r="L147" s="228"/>
    </row>
    <row r="148" spans="1:12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28">
        <f t="shared" si="6"/>
        <v>160000</v>
      </c>
      <c r="F148" s="68">
        <v>1</v>
      </c>
      <c r="G148" s="68">
        <v>45540</v>
      </c>
      <c r="H148" s="199">
        <f t="shared" si="5"/>
        <v>45540</v>
      </c>
      <c r="I148" s="228"/>
      <c r="J148" s="228"/>
      <c r="K148" s="228"/>
      <c r="L148" s="228"/>
    </row>
    <row r="149" spans="1:12" x14ac:dyDescent="0.25">
      <c r="A149" s="26" t="s">
        <v>285</v>
      </c>
      <c r="B149" s="26" t="s">
        <v>369</v>
      </c>
      <c r="C149" s="74">
        <v>2</v>
      </c>
      <c r="D149" s="28">
        <v>6000</v>
      </c>
      <c r="E149" s="28">
        <f t="shared" si="6"/>
        <v>12000</v>
      </c>
      <c r="F149" s="68"/>
      <c r="G149" s="68"/>
      <c r="H149" s="96">
        <f t="shared" si="5"/>
        <v>0</v>
      </c>
      <c r="I149" s="228"/>
      <c r="J149" s="228"/>
      <c r="K149" s="228"/>
      <c r="L149" s="228"/>
    </row>
    <row r="150" spans="1:12" ht="31.5" x14ac:dyDescent="0.25">
      <c r="A150" s="26" t="s">
        <v>287</v>
      </c>
      <c r="B150" s="26" t="s">
        <v>288</v>
      </c>
      <c r="C150" s="74">
        <v>6</v>
      </c>
      <c r="D150" s="28">
        <v>2000</v>
      </c>
      <c r="E150" s="28">
        <f t="shared" si="6"/>
        <v>12000</v>
      </c>
      <c r="F150" s="68"/>
      <c r="G150" s="68"/>
      <c r="H150" s="96">
        <f t="shared" si="5"/>
        <v>0</v>
      </c>
      <c r="I150" s="228"/>
      <c r="J150" s="228"/>
      <c r="K150" s="228"/>
      <c r="L150" s="228"/>
    </row>
    <row r="151" spans="1:12" x14ac:dyDescent="0.25">
      <c r="A151" s="26" t="s">
        <v>289</v>
      </c>
      <c r="B151" s="26" t="s">
        <v>81</v>
      </c>
      <c r="C151" s="74"/>
      <c r="D151" s="28"/>
      <c r="E151" s="28">
        <f t="shared" si="6"/>
        <v>0</v>
      </c>
      <c r="F151" s="68"/>
      <c r="G151" s="68"/>
      <c r="H151" s="96">
        <f t="shared" si="5"/>
        <v>0</v>
      </c>
      <c r="I151" s="228"/>
      <c r="J151" s="228"/>
      <c r="K151" s="228"/>
      <c r="L151" s="228"/>
    </row>
    <row r="152" spans="1:12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236</v>
      </c>
      <c r="D152" s="37"/>
      <c r="E152" s="78">
        <f>E153+E154+E155+E156+E157+E158+E159+E160+E161+E162+E163+E164+E165+E166+E167+E168+E169+E170+E171+E172+E173+E174+E175</f>
        <v>2355000</v>
      </c>
      <c r="F152" s="68"/>
      <c r="G152" s="68"/>
      <c r="H152" s="96">
        <f t="shared" si="5"/>
        <v>0</v>
      </c>
      <c r="I152" s="228"/>
      <c r="J152" s="228"/>
      <c r="K152" s="228"/>
      <c r="L152" s="228"/>
    </row>
    <row r="153" spans="1:12" x14ac:dyDescent="0.25">
      <c r="A153" s="26" t="s">
        <v>292</v>
      </c>
      <c r="B153" s="26" t="s">
        <v>293</v>
      </c>
      <c r="C153" s="74"/>
      <c r="D153" s="28"/>
      <c r="E153" s="28">
        <f t="shared" si="6"/>
        <v>0</v>
      </c>
      <c r="F153" s="68"/>
      <c r="G153" s="68"/>
      <c r="H153" s="96">
        <f t="shared" si="5"/>
        <v>0</v>
      </c>
      <c r="I153" s="228"/>
      <c r="J153" s="228"/>
      <c r="K153" s="228"/>
      <c r="L153" s="228"/>
    </row>
    <row r="154" spans="1:12" x14ac:dyDescent="0.25">
      <c r="A154" s="26" t="s">
        <v>294</v>
      </c>
      <c r="B154" s="26" t="s">
        <v>295</v>
      </c>
      <c r="C154" s="74">
        <v>6</v>
      </c>
      <c r="D154" s="28">
        <v>4000</v>
      </c>
      <c r="E154" s="28">
        <f t="shared" si="6"/>
        <v>24000</v>
      </c>
      <c r="F154" s="68"/>
      <c r="G154" s="68"/>
      <c r="H154" s="96">
        <f t="shared" si="5"/>
        <v>0</v>
      </c>
      <c r="I154" s="228"/>
      <c r="J154" s="228"/>
      <c r="K154" s="228"/>
      <c r="L154" s="228"/>
    </row>
    <row r="155" spans="1:12" x14ac:dyDescent="0.25">
      <c r="A155" s="26" t="s">
        <v>296</v>
      </c>
      <c r="B155" s="26" t="s">
        <v>297</v>
      </c>
      <c r="C155" s="74">
        <v>50</v>
      </c>
      <c r="D155" s="28">
        <v>3200</v>
      </c>
      <c r="E155" s="28">
        <f t="shared" si="6"/>
        <v>160000</v>
      </c>
      <c r="F155" s="68">
        <v>4</v>
      </c>
      <c r="G155" s="68">
        <v>3228</v>
      </c>
      <c r="H155" s="199">
        <f t="shared" si="5"/>
        <v>12912</v>
      </c>
      <c r="I155" s="228"/>
      <c r="J155" s="228"/>
      <c r="K155" s="228"/>
      <c r="L155" s="228"/>
    </row>
    <row r="156" spans="1:12" ht="31.5" x14ac:dyDescent="0.25">
      <c r="A156" s="26" t="s">
        <v>298</v>
      </c>
      <c r="B156" s="26" t="s">
        <v>299</v>
      </c>
      <c r="C156" s="74">
        <v>150</v>
      </c>
      <c r="D156" s="28">
        <v>3500</v>
      </c>
      <c r="E156" s="28">
        <f t="shared" si="6"/>
        <v>525000</v>
      </c>
      <c r="F156" s="68">
        <v>19</v>
      </c>
      <c r="G156" s="68">
        <v>2073</v>
      </c>
      <c r="H156" s="199">
        <f t="shared" si="5"/>
        <v>39387</v>
      </c>
      <c r="I156" s="228"/>
      <c r="J156" s="228"/>
      <c r="K156" s="228"/>
      <c r="L156" s="228"/>
    </row>
    <row r="157" spans="1:12" x14ac:dyDescent="0.25">
      <c r="A157" s="26" t="s">
        <v>300</v>
      </c>
      <c r="B157" s="26" t="s">
        <v>301</v>
      </c>
      <c r="C157" s="74">
        <v>2</v>
      </c>
      <c r="D157" s="28">
        <v>38000</v>
      </c>
      <c r="E157" s="28">
        <f t="shared" si="6"/>
        <v>76000</v>
      </c>
      <c r="F157" s="68"/>
      <c r="G157" s="68"/>
      <c r="H157" s="199">
        <f t="shared" si="5"/>
        <v>0</v>
      </c>
      <c r="I157" s="228"/>
      <c r="J157" s="228"/>
      <c r="K157" s="228"/>
      <c r="L157" s="228"/>
    </row>
    <row r="158" spans="1:12" x14ac:dyDescent="0.25">
      <c r="A158" s="26" t="s">
        <v>302</v>
      </c>
      <c r="B158" s="26" t="s">
        <v>303</v>
      </c>
      <c r="C158" s="74"/>
      <c r="D158" s="28"/>
      <c r="E158" s="28">
        <f t="shared" si="6"/>
        <v>0</v>
      </c>
      <c r="F158" s="68"/>
      <c r="G158" s="68"/>
      <c r="H158" s="199">
        <f t="shared" si="5"/>
        <v>0</v>
      </c>
      <c r="I158" s="228"/>
      <c r="J158" s="228"/>
      <c r="K158" s="228"/>
      <c r="L158" s="228"/>
    </row>
    <row r="159" spans="1:12" ht="31.5" x14ac:dyDescent="0.25">
      <c r="A159" s="26" t="s">
        <v>304</v>
      </c>
      <c r="B159" s="26" t="s">
        <v>305</v>
      </c>
      <c r="C159" s="74"/>
      <c r="D159" s="28"/>
      <c r="E159" s="28">
        <f t="shared" si="6"/>
        <v>0</v>
      </c>
      <c r="F159" s="68"/>
      <c r="G159" s="68"/>
      <c r="H159" s="96">
        <f t="shared" si="5"/>
        <v>0</v>
      </c>
      <c r="I159" s="228"/>
      <c r="J159" s="228"/>
      <c r="K159" s="228"/>
      <c r="L159" s="228"/>
    </row>
    <row r="160" spans="1:12" x14ac:dyDescent="0.25">
      <c r="A160" s="26" t="s">
        <v>306</v>
      </c>
      <c r="B160" s="26" t="s">
        <v>389</v>
      </c>
      <c r="C160" s="74"/>
      <c r="D160" s="28"/>
      <c r="E160" s="28">
        <f t="shared" si="6"/>
        <v>0</v>
      </c>
      <c r="F160" s="68"/>
      <c r="G160" s="68"/>
      <c r="H160" s="96">
        <f t="shared" si="5"/>
        <v>0</v>
      </c>
      <c r="I160" s="228"/>
      <c r="J160" s="228"/>
      <c r="K160" s="228"/>
      <c r="L160" s="228"/>
    </row>
    <row r="161" spans="1:12" x14ac:dyDescent="0.25">
      <c r="A161" s="26" t="s">
        <v>308</v>
      </c>
      <c r="B161" s="26" t="s">
        <v>309</v>
      </c>
      <c r="C161" s="74">
        <v>1</v>
      </c>
      <c r="D161" s="28">
        <v>110000</v>
      </c>
      <c r="E161" s="28">
        <f t="shared" si="6"/>
        <v>110000</v>
      </c>
      <c r="F161" s="68"/>
      <c r="G161" s="68"/>
      <c r="H161" s="96">
        <f t="shared" si="5"/>
        <v>0</v>
      </c>
      <c r="I161" s="228"/>
      <c r="J161" s="228"/>
      <c r="K161" s="228"/>
      <c r="L161" s="228"/>
    </row>
    <row r="162" spans="1:12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28">
        <f t="shared" si="6"/>
        <v>480000</v>
      </c>
      <c r="F162" s="68"/>
      <c r="G162" s="68"/>
      <c r="H162" s="96">
        <f t="shared" si="5"/>
        <v>0</v>
      </c>
      <c r="I162" s="228"/>
      <c r="J162" s="228"/>
      <c r="K162" s="228"/>
      <c r="L162" s="228"/>
    </row>
    <row r="163" spans="1:12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28">
        <f t="shared" si="6"/>
        <v>170000</v>
      </c>
      <c r="F163" s="68"/>
      <c r="G163" s="68"/>
      <c r="H163" s="96">
        <f t="shared" si="5"/>
        <v>0</v>
      </c>
      <c r="I163" s="228"/>
      <c r="J163" s="228"/>
      <c r="K163" s="228"/>
      <c r="L163" s="228"/>
    </row>
    <row r="164" spans="1:12" x14ac:dyDescent="0.25">
      <c r="A164" s="26" t="s">
        <v>314</v>
      </c>
      <c r="B164" s="26" t="s">
        <v>315</v>
      </c>
      <c r="C164" s="74">
        <v>20</v>
      </c>
      <c r="D164" s="28">
        <v>1500</v>
      </c>
      <c r="E164" s="28">
        <f t="shared" si="6"/>
        <v>30000</v>
      </c>
      <c r="F164" s="68"/>
      <c r="G164" s="68"/>
      <c r="H164" s="96">
        <f t="shared" si="5"/>
        <v>0</v>
      </c>
      <c r="I164" s="228"/>
      <c r="J164" s="228"/>
      <c r="K164" s="228"/>
      <c r="L164" s="228"/>
    </row>
    <row r="165" spans="1:12" ht="31.5" x14ac:dyDescent="0.25">
      <c r="A165" s="26" t="s">
        <v>316</v>
      </c>
      <c r="B165" s="26" t="s">
        <v>317</v>
      </c>
      <c r="C165" s="74"/>
      <c r="D165" s="28"/>
      <c r="E165" s="28">
        <f t="shared" si="6"/>
        <v>0</v>
      </c>
      <c r="F165" s="68"/>
      <c r="G165" s="68"/>
      <c r="H165" s="96">
        <f t="shared" si="5"/>
        <v>0</v>
      </c>
      <c r="I165" s="228"/>
      <c r="J165" s="228"/>
      <c r="K165" s="228"/>
      <c r="L165" s="228"/>
    </row>
    <row r="166" spans="1:12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28">
        <f t="shared" si="6"/>
        <v>480000</v>
      </c>
      <c r="F166" s="68"/>
      <c r="G166" s="68"/>
      <c r="H166" s="96">
        <f t="shared" si="5"/>
        <v>0</v>
      </c>
      <c r="I166" s="228"/>
      <c r="J166" s="228"/>
      <c r="K166" s="228"/>
      <c r="L166" s="228"/>
    </row>
    <row r="167" spans="1:12" x14ac:dyDescent="0.25">
      <c r="A167" s="26" t="s">
        <v>318</v>
      </c>
      <c r="B167" s="26" t="s">
        <v>319</v>
      </c>
      <c r="C167" s="74"/>
      <c r="D167" s="28"/>
      <c r="E167" s="28">
        <f t="shared" si="6"/>
        <v>0</v>
      </c>
      <c r="F167" s="68"/>
      <c r="G167" s="68"/>
      <c r="H167" s="96">
        <f t="shared" si="5"/>
        <v>0</v>
      </c>
      <c r="I167" s="228"/>
      <c r="J167" s="228"/>
      <c r="K167" s="228"/>
      <c r="L167" s="228"/>
    </row>
    <row r="168" spans="1:12" x14ac:dyDescent="0.25">
      <c r="A168" s="26" t="s">
        <v>320</v>
      </c>
      <c r="B168" s="26" t="s">
        <v>321</v>
      </c>
      <c r="C168" s="74"/>
      <c r="D168" s="28"/>
      <c r="E168" s="28">
        <f t="shared" si="6"/>
        <v>0</v>
      </c>
      <c r="F168" s="68"/>
      <c r="G168" s="68"/>
      <c r="H168" s="96">
        <f t="shared" si="5"/>
        <v>0</v>
      </c>
      <c r="I168" s="228"/>
      <c r="J168" s="228"/>
      <c r="K168" s="228"/>
      <c r="L168" s="228"/>
    </row>
    <row r="169" spans="1:12" x14ac:dyDescent="0.25">
      <c r="A169" s="26" t="s">
        <v>322</v>
      </c>
      <c r="B169" s="26" t="s">
        <v>323</v>
      </c>
      <c r="C169" s="74"/>
      <c r="D169" s="28"/>
      <c r="E169" s="28">
        <f t="shared" si="6"/>
        <v>0</v>
      </c>
      <c r="F169" s="64"/>
      <c r="G169" s="64"/>
      <c r="H169" s="66">
        <f t="shared" si="5"/>
        <v>0</v>
      </c>
      <c r="I169" s="228"/>
      <c r="J169" s="228"/>
      <c r="K169" s="228"/>
      <c r="L169" s="228"/>
    </row>
    <row r="170" spans="1:12" x14ac:dyDescent="0.25">
      <c r="A170" s="26" t="s">
        <v>324</v>
      </c>
      <c r="B170" s="26" t="s">
        <v>390</v>
      </c>
      <c r="C170" s="74">
        <v>2</v>
      </c>
      <c r="D170" s="28">
        <v>150000</v>
      </c>
      <c r="E170" s="28">
        <f t="shared" si="6"/>
        <v>300000</v>
      </c>
      <c r="F170" s="64"/>
      <c r="G170" s="64"/>
      <c r="H170" s="66">
        <f t="shared" si="5"/>
        <v>0</v>
      </c>
      <c r="I170" s="228"/>
      <c r="J170" s="228"/>
      <c r="K170" s="228"/>
      <c r="L170" s="228"/>
    </row>
    <row r="171" spans="1:12" ht="31.5" x14ac:dyDescent="0.25">
      <c r="A171" s="26" t="s">
        <v>325</v>
      </c>
      <c r="B171" s="26" t="s">
        <v>326</v>
      </c>
      <c r="C171" s="74"/>
      <c r="D171" s="28"/>
      <c r="E171" s="28">
        <f t="shared" si="6"/>
        <v>0</v>
      </c>
      <c r="F171" s="64"/>
      <c r="G171" s="64"/>
      <c r="H171" s="66">
        <f t="shared" si="5"/>
        <v>0</v>
      </c>
      <c r="I171" s="228"/>
      <c r="J171" s="228"/>
      <c r="K171" s="228"/>
      <c r="L171" s="228"/>
    </row>
    <row r="172" spans="1:12" x14ac:dyDescent="0.25">
      <c r="A172" s="26" t="s">
        <v>327</v>
      </c>
      <c r="B172" s="26" t="s">
        <v>293</v>
      </c>
      <c r="C172" s="74"/>
      <c r="D172" s="28"/>
      <c r="E172" s="28">
        <f t="shared" si="6"/>
        <v>0</v>
      </c>
      <c r="F172" s="64"/>
      <c r="G172" s="64"/>
      <c r="H172" s="66">
        <f t="shared" si="5"/>
        <v>0</v>
      </c>
      <c r="I172" s="228"/>
      <c r="J172" s="228"/>
      <c r="K172" s="228"/>
      <c r="L172" s="228"/>
    </row>
    <row r="173" spans="1:12" x14ac:dyDescent="0.25">
      <c r="A173" s="26" t="s">
        <v>328</v>
      </c>
      <c r="B173" s="26" t="s">
        <v>295</v>
      </c>
      <c r="C173" s="74"/>
      <c r="D173" s="28"/>
      <c r="E173" s="28">
        <f t="shared" si="6"/>
        <v>0</v>
      </c>
      <c r="F173" s="64"/>
      <c r="G173" s="64"/>
      <c r="H173" s="66">
        <f t="shared" si="5"/>
        <v>0</v>
      </c>
      <c r="I173" s="228"/>
      <c r="J173" s="228"/>
      <c r="K173" s="228"/>
      <c r="L173" s="228"/>
    </row>
    <row r="174" spans="1:12" x14ac:dyDescent="0.25">
      <c r="A174" s="26" t="s">
        <v>329</v>
      </c>
      <c r="B174" s="26" t="s">
        <v>297</v>
      </c>
      <c r="C174" s="74"/>
      <c r="D174" s="28"/>
      <c r="E174" s="28">
        <f t="shared" si="6"/>
        <v>0</v>
      </c>
      <c r="F174" s="64"/>
      <c r="G174" s="64"/>
      <c r="H174" s="66">
        <f t="shared" si="5"/>
        <v>0</v>
      </c>
      <c r="I174" s="228"/>
      <c r="J174" s="228"/>
      <c r="K174" s="228"/>
      <c r="L174" s="228"/>
    </row>
    <row r="175" spans="1:12" ht="31.5" x14ac:dyDescent="0.25">
      <c r="A175" s="26" t="s">
        <v>330</v>
      </c>
      <c r="B175" s="26" t="s">
        <v>299</v>
      </c>
      <c r="C175" s="74"/>
      <c r="D175" s="28"/>
      <c r="E175" s="28">
        <f t="shared" si="6"/>
        <v>0</v>
      </c>
      <c r="F175" s="64"/>
      <c r="G175" s="64"/>
      <c r="H175" s="66">
        <f t="shared" si="5"/>
        <v>0</v>
      </c>
      <c r="I175" s="228"/>
      <c r="J175" s="228"/>
      <c r="K175" s="228"/>
      <c r="L175" s="228"/>
    </row>
    <row r="176" spans="1:12" x14ac:dyDescent="0.25">
      <c r="A176" s="26" t="s">
        <v>331</v>
      </c>
      <c r="B176" s="40" t="s">
        <v>332</v>
      </c>
      <c r="C176" s="78">
        <f>C177+C178+C179+C180+C181+C182+C183+C184+C185+C186+C187+C188</f>
        <v>220</v>
      </c>
      <c r="D176" s="34"/>
      <c r="E176" s="78">
        <f>E177+E178+E179+E180+E181+E182+E183+E184+E185+E186+E187+E188</f>
        <v>125000</v>
      </c>
      <c r="F176" s="64"/>
      <c r="G176" s="64"/>
      <c r="H176" s="66">
        <f t="shared" si="5"/>
        <v>0</v>
      </c>
      <c r="I176" s="228"/>
      <c r="J176" s="228"/>
      <c r="K176" s="228"/>
      <c r="L176" s="228"/>
    </row>
    <row r="177" spans="1:12" x14ac:dyDescent="0.25">
      <c r="A177" s="26" t="s">
        <v>333</v>
      </c>
      <c r="B177" s="26" t="s">
        <v>334</v>
      </c>
      <c r="C177" s="74"/>
      <c r="D177" s="28"/>
      <c r="E177" s="28">
        <f t="shared" si="6"/>
        <v>0</v>
      </c>
      <c r="F177" s="64"/>
      <c r="G177" s="64"/>
      <c r="H177" s="66">
        <f t="shared" si="5"/>
        <v>0</v>
      </c>
      <c r="I177" s="228"/>
      <c r="J177" s="228"/>
      <c r="K177" s="228"/>
      <c r="L177" s="228"/>
    </row>
    <row r="178" spans="1:12" x14ac:dyDescent="0.25">
      <c r="A178" s="26" t="s">
        <v>335</v>
      </c>
      <c r="B178" s="26" t="s">
        <v>336</v>
      </c>
      <c r="C178" s="74"/>
      <c r="D178" s="28"/>
      <c r="E178" s="28">
        <f t="shared" si="6"/>
        <v>0</v>
      </c>
      <c r="F178" s="64"/>
      <c r="G178" s="64"/>
      <c r="H178" s="66">
        <f t="shared" si="5"/>
        <v>0</v>
      </c>
      <c r="I178" s="228"/>
      <c r="J178" s="228"/>
      <c r="K178" s="228"/>
      <c r="L178" s="228"/>
    </row>
    <row r="179" spans="1:12" x14ac:dyDescent="0.25">
      <c r="A179" s="26" t="s">
        <v>337</v>
      </c>
      <c r="B179" s="26" t="s">
        <v>338</v>
      </c>
      <c r="C179" s="74"/>
      <c r="D179" s="28"/>
      <c r="E179" s="28">
        <f t="shared" si="6"/>
        <v>0</v>
      </c>
      <c r="F179" s="64"/>
      <c r="G179" s="64"/>
      <c r="H179" s="66">
        <f t="shared" si="5"/>
        <v>0</v>
      </c>
      <c r="I179" s="228"/>
      <c r="J179" s="228"/>
      <c r="K179" s="228"/>
      <c r="L179" s="228"/>
    </row>
    <row r="180" spans="1:12" ht="31.5" x14ac:dyDescent="0.25">
      <c r="A180" s="26" t="s">
        <v>339</v>
      </c>
      <c r="B180" s="26" t="s">
        <v>396</v>
      </c>
      <c r="C180" s="74"/>
      <c r="D180" s="28"/>
      <c r="E180" s="28">
        <f t="shared" si="6"/>
        <v>0</v>
      </c>
      <c r="F180" s="64"/>
      <c r="G180" s="64"/>
      <c r="H180" s="66">
        <f t="shared" si="5"/>
        <v>0</v>
      </c>
      <c r="I180" s="228"/>
      <c r="J180" s="228"/>
      <c r="K180" s="228"/>
      <c r="L180" s="228"/>
    </row>
    <row r="181" spans="1:12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4"/>
      <c r="G181" s="64"/>
      <c r="H181" s="66">
        <f t="shared" si="5"/>
        <v>0</v>
      </c>
      <c r="I181" s="228"/>
      <c r="J181" s="228"/>
      <c r="K181" s="228"/>
      <c r="L181" s="228"/>
    </row>
    <row r="182" spans="1:12" x14ac:dyDescent="0.25">
      <c r="A182" s="26" t="s">
        <v>343</v>
      </c>
      <c r="B182" s="26" t="s">
        <v>344</v>
      </c>
      <c r="C182" s="74"/>
      <c r="D182" s="28"/>
      <c r="E182" s="28">
        <f t="shared" si="6"/>
        <v>0</v>
      </c>
      <c r="F182" s="64"/>
      <c r="G182" s="64"/>
      <c r="H182" s="66">
        <f t="shared" si="5"/>
        <v>0</v>
      </c>
      <c r="I182" s="228"/>
      <c r="J182" s="228"/>
      <c r="K182" s="228"/>
      <c r="L182" s="228"/>
    </row>
    <row r="183" spans="1:12" x14ac:dyDescent="0.25">
      <c r="A183" s="26" t="s">
        <v>345</v>
      </c>
      <c r="B183" s="26" t="s">
        <v>346</v>
      </c>
      <c r="C183" s="74">
        <v>200</v>
      </c>
      <c r="D183" s="28">
        <v>300</v>
      </c>
      <c r="E183" s="28">
        <f t="shared" si="6"/>
        <v>60000</v>
      </c>
      <c r="F183" s="64"/>
      <c r="G183" s="64"/>
      <c r="H183" s="66">
        <f t="shared" si="5"/>
        <v>0</v>
      </c>
      <c r="I183" s="228"/>
      <c r="J183" s="228"/>
      <c r="K183" s="228"/>
      <c r="L183" s="228"/>
    </row>
    <row r="184" spans="1:12" x14ac:dyDescent="0.25">
      <c r="A184" s="26" t="s">
        <v>347</v>
      </c>
      <c r="B184" s="30" t="s">
        <v>397</v>
      </c>
      <c r="C184" s="74"/>
      <c r="D184" s="28"/>
      <c r="E184" s="28">
        <f t="shared" si="6"/>
        <v>0</v>
      </c>
      <c r="F184" s="64"/>
      <c r="G184" s="64"/>
      <c r="H184" s="66">
        <f t="shared" si="5"/>
        <v>0</v>
      </c>
      <c r="I184" s="228"/>
      <c r="J184" s="228"/>
      <c r="K184" s="228"/>
      <c r="L184" s="228"/>
    </row>
    <row r="185" spans="1:12" x14ac:dyDescent="0.25">
      <c r="A185" s="26" t="s">
        <v>348</v>
      </c>
      <c r="B185" s="26" t="s">
        <v>349</v>
      </c>
      <c r="C185" s="74"/>
      <c r="D185" s="28"/>
      <c r="E185" s="28">
        <f t="shared" si="6"/>
        <v>0</v>
      </c>
      <c r="F185" s="64"/>
      <c r="G185" s="64"/>
      <c r="H185" s="66">
        <f t="shared" si="5"/>
        <v>0</v>
      </c>
      <c r="I185" s="228"/>
      <c r="J185" s="228"/>
      <c r="K185" s="228"/>
      <c r="L185" s="228"/>
    </row>
    <row r="186" spans="1:12" ht="31.5" x14ac:dyDescent="0.25">
      <c r="A186" s="26" t="s">
        <v>350</v>
      </c>
      <c r="B186" s="26" t="s">
        <v>351</v>
      </c>
      <c r="C186" s="74"/>
      <c r="D186" s="28"/>
      <c r="E186" s="28">
        <f t="shared" si="6"/>
        <v>0</v>
      </c>
      <c r="F186" s="64"/>
      <c r="G186" s="64"/>
      <c r="H186" s="66">
        <f t="shared" si="5"/>
        <v>0</v>
      </c>
      <c r="I186" s="228"/>
      <c r="J186" s="228"/>
      <c r="K186" s="228"/>
      <c r="L186" s="228"/>
    </row>
    <row r="187" spans="1:12" ht="75" x14ac:dyDescent="0.25">
      <c r="A187" s="26">
        <v>1660102002</v>
      </c>
      <c r="B187" s="31" t="s">
        <v>400</v>
      </c>
      <c r="C187" s="74"/>
      <c r="D187" s="28"/>
      <c r="E187" s="28">
        <f t="shared" si="6"/>
        <v>0</v>
      </c>
      <c r="F187" s="64"/>
      <c r="G187" s="31"/>
      <c r="H187" s="66">
        <f t="shared" si="5"/>
        <v>0</v>
      </c>
      <c r="I187" s="228"/>
      <c r="J187" s="228"/>
      <c r="K187" s="228"/>
      <c r="L187" s="228"/>
    </row>
    <row r="188" spans="1:12" ht="56.25" x14ac:dyDescent="0.25">
      <c r="A188" s="26">
        <v>1660102003</v>
      </c>
      <c r="B188" s="31" t="s">
        <v>399</v>
      </c>
      <c r="C188" s="74"/>
      <c r="D188" s="28"/>
      <c r="E188" s="28">
        <f t="shared" si="6"/>
        <v>0</v>
      </c>
      <c r="F188" s="64"/>
      <c r="G188" s="31"/>
      <c r="H188" s="66">
        <f t="shared" si="5"/>
        <v>0</v>
      </c>
      <c r="I188" s="228"/>
      <c r="J188" s="228"/>
      <c r="K188" s="228"/>
      <c r="L188" s="228"/>
    </row>
    <row r="189" spans="1:12" x14ac:dyDescent="0.25">
      <c r="A189" s="53"/>
      <c r="B189" s="53" t="s">
        <v>401</v>
      </c>
      <c r="C189" s="89">
        <f>C9+C19+C20+C52+C76+C83+C89+C113+C134+C152+C176</f>
        <v>1279</v>
      </c>
      <c r="D189" s="90"/>
      <c r="E189" s="89">
        <f>E9+E19+E20+E52+E76+E83+E89+E113+E134+E152+E176</f>
        <v>6361600</v>
      </c>
      <c r="F189" s="66">
        <f>SUM(F9:F188)</f>
        <v>72</v>
      </c>
      <c r="G189" s="66"/>
      <c r="H189" s="66">
        <f>SUM(H9:H188)</f>
        <v>298566.90000000002</v>
      </c>
      <c r="I189" s="228"/>
      <c r="J189" s="228"/>
      <c r="K189" s="211"/>
      <c r="L189" s="228"/>
    </row>
    <row r="190" spans="1:12" x14ac:dyDescent="0.25">
      <c r="A190" s="1"/>
      <c r="B190" s="1"/>
      <c r="C190" s="76"/>
      <c r="D190" s="5"/>
      <c r="E190" s="5"/>
      <c r="F190" s="1"/>
      <c r="I190" s="12"/>
      <c r="J190" s="12"/>
      <c r="K190" s="12"/>
      <c r="L190" s="229"/>
    </row>
    <row r="191" spans="1:12" x14ac:dyDescent="0.25">
      <c r="A191" s="10"/>
      <c r="B191" s="19"/>
      <c r="C191" s="76"/>
      <c r="D191" s="5"/>
      <c r="E191" s="5"/>
      <c r="F191" s="1"/>
      <c r="I191" s="12"/>
      <c r="J191" s="230"/>
      <c r="K191" s="12"/>
      <c r="L191" s="229"/>
    </row>
    <row r="192" spans="1:12" x14ac:dyDescent="0.25">
      <c r="A192" s="1"/>
      <c r="B192" s="19"/>
      <c r="C192" s="76"/>
      <c r="D192" s="5"/>
      <c r="E192" s="5"/>
      <c r="F192" s="1"/>
      <c r="I192" s="12"/>
      <c r="J192" s="12"/>
      <c r="K192" s="12"/>
      <c r="L192" s="229"/>
    </row>
    <row r="193" spans="1:12" x14ac:dyDescent="0.25">
      <c r="A193" s="25" t="s">
        <v>5558</v>
      </c>
      <c r="B193" s="1"/>
      <c r="C193" s="76"/>
      <c r="D193" s="5"/>
      <c r="E193" s="5"/>
      <c r="F193" s="1"/>
      <c r="I193" s="12"/>
      <c r="J193" s="12"/>
      <c r="K193" s="12"/>
      <c r="L193" s="229"/>
    </row>
    <row r="194" spans="1:12" ht="45" x14ac:dyDescent="0.25">
      <c r="A194" s="212" t="s">
        <v>2243</v>
      </c>
      <c r="B194" s="303" t="s">
        <v>1618</v>
      </c>
      <c r="C194" s="303" t="s">
        <v>605</v>
      </c>
      <c r="D194" s="303" t="s">
        <v>606</v>
      </c>
      <c r="E194" s="303" t="s">
        <v>2120</v>
      </c>
      <c r="F194" s="304" t="s">
        <v>5591</v>
      </c>
      <c r="G194" s="304" t="s">
        <v>2120</v>
      </c>
      <c r="H194" s="304" t="s">
        <v>2246</v>
      </c>
      <c r="I194" s="304" t="s">
        <v>2247</v>
      </c>
      <c r="J194" s="303" t="s">
        <v>599</v>
      </c>
      <c r="K194" s="305" t="s">
        <v>5567</v>
      </c>
      <c r="L194" s="306">
        <v>5690200</v>
      </c>
    </row>
    <row r="195" spans="1:12" ht="45" x14ac:dyDescent="0.25">
      <c r="A195" s="212" t="s">
        <v>2353</v>
      </c>
      <c r="B195" s="303" t="s">
        <v>1684</v>
      </c>
      <c r="C195" s="303" t="s">
        <v>605</v>
      </c>
      <c r="D195" s="303" t="s">
        <v>606</v>
      </c>
      <c r="E195" s="303" t="s">
        <v>505</v>
      </c>
      <c r="F195" s="304" t="s">
        <v>5592</v>
      </c>
      <c r="G195" s="304" t="s">
        <v>505</v>
      </c>
      <c r="H195" s="304" t="s">
        <v>2246</v>
      </c>
      <c r="I195" s="304" t="s">
        <v>2247</v>
      </c>
      <c r="J195" s="303" t="s">
        <v>599</v>
      </c>
      <c r="K195" s="305" t="s">
        <v>5572</v>
      </c>
      <c r="L195" s="306">
        <v>2440000</v>
      </c>
    </row>
    <row r="196" spans="1:12" ht="56.25" x14ac:dyDescent="0.25">
      <c r="A196" s="212" t="s">
        <v>2353</v>
      </c>
      <c r="B196" s="303" t="s">
        <v>1715</v>
      </c>
      <c r="C196" s="303" t="s">
        <v>605</v>
      </c>
      <c r="D196" s="303" t="s">
        <v>606</v>
      </c>
      <c r="E196" s="303" t="s">
        <v>522</v>
      </c>
      <c r="F196" s="304" t="s">
        <v>2244</v>
      </c>
      <c r="G196" s="304" t="s">
        <v>2245</v>
      </c>
      <c r="H196" s="304" t="s">
        <v>2246</v>
      </c>
      <c r="I196" s="304" t="s">
        <v>2247</v>
      </c>
      <c r="J196" s="303" t="s">
        <v>599</v>
      </c>
      <c r="K196" s="305" t="s">
        <v>2248</v>
      </c>
      <c r="L196" s="306">
        <v>3830000</v>
      </c>
    </row>
    <row r="197" spans="1:12" ht="45" x14ac:dyDescent="0.25">
      <c r="A197" s="212" t="s">
        <v>2468</v>
      </c>
      <c r="B197" s="303" t="s">
        <v>1857</v>
      </c>
      <c r="C197" s="303" t="s">
        <v>605</v>
      </c>
      <c r="D197" s="303" t="s">
        <v>606</v>
      </c>
      <c r="E197" s="303" t="s">
        <v>5600</v>
      </c>
      <c r="F197" s="304" t="s">
        <v>5601</v>
      </c>
      <c r="G197" s="304" t="s">
        <v>5600</v>
      </c>
      <c r="H197" s="304" t="s">
        <v>2246</v>
      </c>
      <c r="I197" s="304" t="s">
        <v>2247</v>
      </c>
      <c r="J197" s="303" t="s">
        <v>599</v>
      </c>
      <c r="K197" s="305" t="s">
        <v>5572</v>
      </c>
      <c r="L197" s="306">
        <v>2222222</v>
      </c>
    </row>
    <row r="198" spans="1:12" ht="45" x14ac:dyDescent="0.25">
      <c r="A198" s="212" t="s">
        <v>2645</v>
      </c>
      <c r="B198" s="303" t="s">
        <v>1871</v>
      </c>
      <c r="C198" s="303" t="s">
        <v>605</v>
      </c>
      <c r="D198" s="303" t="s">
        <v>606</v>
      </c>
      <c r="E198" s="303" t="s">
        <v>512</v>
      </c>
      <c r="F198" s="304" t="s">
        <v>2354</v>
      </c>
      <c r="G198" s="304" t="s">
        <v>506</v>
      </c>
      <c r="H198" s="304" t="s">
        <v>2246</v>
      </c>
      <c r="I198" s="304" t="s">
        <v>2247</v>
      </c>
      <c r="J198" s="303" t="s">
        <v>599</v>
      </c>
      <c r="K198" s="305" t="s">
        <v>627</v>
      </c>
      <c r="L198" s="306">
        <v>639000</v>
      </c>
    </row>
    <row r="199" spans="1:12" ht="45" x14ac:dyDescent="0.25">
      <c r="A199" s="212" t="s">
        <v>2645</v>
      </c>
      <c r="B199" s="303" t="s">
        <v>1873</v>
      </c>
      <c r="C199" s="303" t="s">
        <v>605</v>
      </c>
      <c r="D199" s="303" t="s">
        <v>606</v>
      </c>
      <c r="E199" s="303" t="s">
        <v>512</v>
      </c>
      <c r="F199" s="304" t="s">
        <v>2356</v>
      </c>
      <c r="G199" s="304" t="s">
        <v>506</v>
      </c>
      <c r="H199" s="304" t="s">
        <v>2246</v>
      </c>
      <c r="I199" s="304" t="s">
        <v>2247</v>
      </c>
      <c r="J199" s="303" t="s">
        <v>599</v>
      </c>
      <c r="K199" s="305" t="s">
        <v>627</v>
      </c>
      <c r="L199" s="306">
        <v>639000</v>
      </c>
    </row>
    <row r="200" spans="1:12" ht="45" x14ac:dyDescent="0.25">
      <c r="A200" s="212" t="s">
        <v>2645</v>
      </c>
      <c r="B200" s="303" t="s">
        <v>2126</v>
      </c>
      <c r="C200" s="303" t="s">
        <v>2415</v>
      </c>
      <c r="D200" s="303" t="s">
        <v>2416</v>
      </c>
      <c r="E200" s="303" t="s">
        <v>2469</v>
      </c>
      <c r="F200" s="304" t="s">
        <v>2611</v>
      </c>
      <c r="G200" s="304" t="s">
        <v>460</v>
      </c>
      <c r="H200" s="304" t="s">
        <v>2246</v>
      </c>
      <c r="I200" s="304" t="s">
        <v>2247</v>
      </c>
      <c r="J200" s="303" t="s">
        <v>599</v>
      </c>
      <c r="K200" s="305" t="s">
        <v>2612</v>
      </c>
      <c r="L200" s="306">
        <v>3228024</v>
      </c>
    </row>
    <row r="201" spans="1:12" ht="45" x14ac:dyDescent="0.25">
      <c r="A201" s="212" t="s">
        <v>2645</v>
      </c>
      <c r="B201" s="303" t="s">
        <v>4928</v>
      </c>
      <c r="C201" s="303" t="s">
        <v>2415</v>
      </c>
      <c r="D201" s="303" t="s">
        <v>2416</v>
      </c>
      <c r="E201" s="303" t="s">
        <v>2646</v>
      </c>
      <c r="F201" s="304" t="s">
        <v>5341</v>
      </c>
      <c r="G201" s="304" t="s">
        <v>457</v>
      </c>
      <c r="H201" s="304" t="s">
        <v>2246</v>
      </c>
      <c r="I201" s="304" t="s">
        <v>2247</v>
      </c>
      <c r="J201" s="303" t="s">
        <v>599</v>
      </c>
      <c r="K201" s="305" t="s">
        <v>4959</v>
      </c>
      <c r="L201" s="306">
        <v>2072919</v>
      </c>
    </row>
    <row r="202" spans="1:12" ht="45" x14ac:dyDescent="0.25">
      <c r="A202" s="212" t="s">
        <v>2645</v>
      </c>
      <c r="B202" s="303" t="s">
        <v>4930</v>
      </c>
      <c r="C202" s="303" t="s">
        <v>2415</v>
      </c>
      <c r="D202" s="303" t="s">
        <v>2416</v>
      </c>
      <c r="E202" s="303" t="s">
        <v>2646</v>
      </c>
      <c r="F202" s="304" t="s">
        <v>5343</v>
      </c>
      <c r="G202" s="304" t="s">
        <v>457</v>
      </c>
      <c r="H202" s="304" t="s">
        <v>2246</v>
      </c>
      <c r="I202" s="304" t="s">
        <v>2247</v>
      </c>
      <c r="J202" s="303" t="s">
        <v>599</v>
      </c>
      <c r="K202" s="305" t="s">
        <v>4959</v>
      </c>
      <c r="L202" s="306">
        <v>2072919</v>
      </c>
    </row>
    <row r="203" spans="1:12" ht="45" x14ac:dyDescent="0.25">
      <c r="A203" s="212" t="s">
        <v>2645</v>
      </c>
      <c r="B203" s="303" t="s">
        <v>4932</v>
      </c>
      <c r="C203" s="303" t="s">
        <v>2415</v>
      </c>
      <c r="D203" s="303" t="s">
        <v>2416</v>
      </c>
      <c r="E203" s="303" t="s">
        <v>2646</v>
      </c>
      <c r="F203" s="304" t="s">
        <v>5344</v>
      </c>
      <c r="G203" s="304" t="s">
        <v>457</v>
      </c>
      <c r="H203" s="304" t="s">
        <v>2246</v>
      </c>
      <c r="I203" s="304" t="s">
        <v>2247</v>
      </c>
      <c r="J203" s="303" t="s">
        <v>599</v>
      </c>
      <c r="K203" s="305" t="s">
        <v>4959</v>
      </c>
      <c r="L203" s="306">
        <v>2072919</v>
      </c>
    </row>
    <row r="204" spans="1:12" ht="45" x14ac:dyDescent="0.25">
      <c r="A204" s="212" t="s">
        <v>2645</v>
      </c>
      <c r="B204" s="303" t="s">
        <v>4934</v>
      </c>
      <c r="C204" s="303" t="s">
        <v>2415</v>
      </c>
      <c r="D204" s="303" t="s">
        <v>2416</v>
      </c>
      <c r="E204" s="303" t="s">
        <v>2646</v>
      </c>
      <c r="F204" s="304" t="s">
        <v>5345</v>
      </c>
      <c r="G204" s="304" t="s">
        <v>457</v>
      </c>
      <c r="H204" s="304" t="s">
        <v>2246</v>
      </c>
      <c r="I204" s="304" t="s">
        <v>2247</v>
      </c>
      <c r="J204" s="303" t="s">
        <v>599</v>
      </c>
      <c r="K204" s="305" t="s">
        <v>4959</v>
      </c>
      <c r="L204" s="306">
        <v>2072919</v>
      </c>
    </row>
    <row r="205" spans="1:12" ht="45" x14ac:dyDescent="0.25">
      <c r="A205" s="212" t="s">
        <v>2645</v>
      </c>
      <c r="B205" s="303" t="s">
        <v>4936</v>
      </c>
      <c r="C205" s="303" t="s">
        <v>2415</v>
      </c>
      <c r="D205" s="303" t="s">
        <v>2416</v>
      </c>
      <c r="E205" s="303" t="s">
        <v>2646</v>
      </c>
      <c r="F205" s="304" t="s">
        <v>5346</v>
      </c>
      <c r="G205" s="304" t="s">
        <v>457</v>
      </c>
      <c r="H205" s="304" t="s">
        <v>2246</v>
      </c>
      <c r="I205" s="304" t="s">
        <v>2247</v>
      </c>
      <c r="J205" s="303" t="s">
        <v>599</v>
      </c>
      <c r="K205" s="305" t="s">
        <v>4959</v>
      </c>
      <c r="L205" s="306">
        <v>2072919</v>
      </c>
    </row>
    <row r="206" spans="1:12" ht="45" x14ac:dyDescent="0.25">
      <c r="A206" s="212" t="s">
        <v>2645</v>
      </c>
      <c r="B206" s="303" t="s">
        <v>4938</v>
      </c>
      <c r="C206" s="303" t="s">
        <v>2415</v>
      </c>
      <c r="D206" s="303" t="s">
        <v>2416</v>
      </c>
      <c r="E206" s="303" t="s">
        <v>2646</v>
      </c>
      <c r="F206" s="304" t="s">
        <v>5347</v>
      </c>
      <c r="G206" s="304" t="s">
        <v>457</v>
      </c>
      <c r="H206" s="304" t="s">
        <v>2246</v>
      </c>
      <c r="I206" s="304" t="s">
        <v>2247</v>
      </c>
      <c r="J206" s="303" t="s">
        <v>599</v>
      </c>
      <c r="K206" s="305" t="s">
        <v>4959</v>
      </c>
      <c r="L206" s="306">
        <v>2072919</v>
      </c>
    </row>
    <row r="207" spans="1:12" ht="45" x14ac:dyDescent="0.25">
      <c r="A207" s="212" t="s">
        <v>2645</v>
      </c>
      <c r="B207" s="303" t="s">
        <v>4940</v>
      </c>
      <c r="C207" s="303" t="s">
        <v>2415</v>
      </c>
      <c r="D207" s="303" t="s">
        <v>2416</v>
      </c>
      <c r="E207" s="303" t="s">
        <v>2646</v>
      </c>
      <c r="F207" s="304" t="s">
        <v>5348</v>
      </c>
      <c r="G207" s="304" t="s">
        <v>457</v>
      </c>
      <c r="H207" s="304" t="s">
        <v>2246</v>
      </c>
      <c r="I207" s="304" t="s">
        <v>2247</v>
      </c>
      <c r="J207" s="303" t="s">
        <v>599</v>
      </c>
      <c r="K207" s="305" t="s">
        <v>4959</v>
      </c>
      <c r="L207" s="306">
        <v>2072919</v>
      </c>
    </row>
    <row r="208" spans="1:12" ht="45" x14ac:dyDescent="0.25">
      <c r="A208" s="212" t="s">
        <v>2645</v>
      </c>
      <c r="B208" s="303" t="s">
        <v>4942</v>
      </c>
      <c r="C208" s="303" t="s">
        <v>2415</v>
      </c>
      <c r="D208" s="303" t="s">
        <v>2416</v>
      </c>
      <c r="E208" s="303" t="s">
        <v>2646</v>
      </c>
      <c r="F208" s="304" t="s">
        <v>5349</v>
      </c>
      <c r="G208" s="304" t="s">
        <v>457</v>
      </c>
      <c r="H208" s="304" t="s">
        <v>2246</v>
      </c>
      <c r="I208" s="304" t="s">
        <v>2247</v>
      </c>
      <c r="J208" s="303" t="s">
        <v>599</v>
      </c>
      <c r="K208" s="305" t="s">
        <v>4959</v>
      </c>
      <c r="L208" s="306">
        <v>2072919</v>
      </c>
    </row>
    <row r="209" spans="1:12" ht="45" x14ac:dyDescent="0.25">
      <c r="A209" s="212" t="s">
        <v>2645</v>
      </c>
      <c r="B209" s="303" t="s">
        <v>4944</v>
      </c>
      <c r="C209" s="303" t="s">
        <v>2415</v>
      </c>
      <c r="D209" s="303" t="s">
        <v>2416</v>
      </c>
      <c r="E209" s="303" t="s">
        <v>2646</v>
      </c>
      <c r="F209" s="304" t="s">
        <v>5350</v>
      </c>
      <c r="G209" s="304" t="s">
        <v>457</v>
      </c>
      <c r="H209" s="304" t="s">
        <v>2246</v>
      </c>
      <c r="I209" s="304" t="s">
        <v>2247</v>
      </c>
      <c r="J209" s="303" t="s">
        <v>599</v>
      </c>
      <c r="K209" s="305" t="s">
        <v>4959</v>
      </c>
      <c r="L209" s="306">
        <v>2072919</v>
      </c>
    </row>
    <row r="210" spans="1:12" ht="45" x14ac:dyDescent="0.25">
      <c r="A210" s="212" t="s">
        <v>2645</v>
      </c>
      <c r="B210" s="303" t="s">
        <v>4946</v>
      </c>
      <c r="C210" s="303" t="s">
        <v>2415</v>
      </c>
      <c r="D210" s="303" t="s">
        <v>2416</v>
      </c>
      <c r="E210" s="303" t="s">
        <v>2646</v>
      </c>
      <c r="F210" s="304" t="s">
        <v>5351</v>
      </c>
      <c r="G210" s="304" t="s">
        <v>457</v>
      </c>
      <c r="H210" s="304" t="s">
        <v>2246</v>
      </c>
      <c r="I210" s="304" t="s">
        <v>2247</v>
      </c>
      <c r="J210" s="303" t="s">
        <v>599</v>
      </c>
      <c r="K210" s="305" t="s">
        <v>4959</v>
      </c>
      <c r="L210" s="306">
        <v>2072919</v>
      </c>
    </row>
    <row r="211" spans="1:12" ht="45" x14ac:dyDescent="0.25">
      <c r="A211" s="212" t="s">
        <v>2645</v>
      </c>
      <c r="B211" s="303" t="s">
        <v>4948</v>
      </c>
      <c r="C211" s="303" t="s">
        <v>2415</v>
      </c>
      <c r="D211" s="303" t="s">
        <v>2416</v>
      </c>
      <c r="E211" s="303" t="s">
        <v>2646</v>
      </c>
      <c r="F211" s="304" t="s">
        <v>5352</v>
      </c>
      <c r="G211" s="304" t="s">
        <v>457</v>
      </c>
      <c r="H211" s="304" t="s">
        <v>2246</v>
      </c>
      <c r="I211" s="304" t="s">
        <v>2247</v>
      </c>
      <c r="J211" s="303" t="s">
        <v>599</v>
      </c>
      <c r="K211" s="305" t="s">
        <v>4959</v>
      </c>
      <c r="L211" s="306">
        <v>2072919</v>
      </c>
    </row>
    <row r="212" spans="1:12" ht="45" x14ac:dyDescent="0.25">
      <c r="A212" s="212" t="s">
        <v>2645</v>
      </c>
      <c r="B212" s="303" t="s">
        <v>4950</v>
      </c>
      <c r="C212" s="303" t="s">
        <v>2415</v>
      </c>
      <c r="D212" s="303" t="s">
        <v>2416</v>
      </c>
      <c r="E212" s="303" t="s">
        <v>2646</v>
      </c>
      <c r="F212" s="304" t="s">
        <v>5353</v>
      </c>
      <c r="G212" s="304" t="s">
        <v>457</v>
      </c>
      <c r="H212" s="304" t="s">
        <v>2246</v>
      </c>
      <c r="I212" s="304" t="s">
        <v>2247</v>
      </c>
      <c r="J212" s="303" t="s">
        <v>599</v>
      </c>
      <c r="K212" s="305" t="s">
        <v>4959</v>
      </c>
      <c r="L212" s="306">
        <v>2072919</v>
      </c>
    </row>
    <row r="213" spans="1:12" ht="45" x14ac:dyDescent="0.25">
      <c r="A213" s="212" t="s">
        <v>2645</v>
      </c>
      <c r="B213" s="303" t="s">
        <v>4952</v>
      </c>
      <c r="C213" s="303" t="s">
        <v>2415</v>
      </c>
      <c r="D213" s="303" t="s">
        <v>2416</v>
      </c>
      <c r="E213" s="303" t="s">
        <v>2646</v>
      </c>
      <c r="F213" s="304" t="s">
        <v>5354</v>
      </c>
      <c r="G213" s="304" t="s">
        <v>457</v>
      </c>
      <c r="H213" s="304" t="s">
        <v>2246</v>
      </c>
      <c r="I213" s="304" t="s">
        <v>2247</v>
      </c>
      <c r="J213" s="303" t="s">
        <v>599</v>
      </c>
      <c r="K213" s="305" t="s">
        <v>4959</v>
      </c>
      <c r="L213" s="306">
        <v>2072919</v>
      </c>
    </row>
    <row r="214" spans="1:12" ht="45" x14ac:dyDescent="0.25">
      <c r="A214" s="212" t="s">
        <v>2645</v>
      </c>
      <c r="B214" s="303" t="s">
        <v>4954</v>
      </c>
      <c r="C214" s="303" t="s">
        <v>2415</v>
      </c>
      <c r="D214" s="303" t="s">
        <v>2416</v>
      </c>
      <c r="E214" s="303" t="s">
        <v>2646</v>
      </c>
      <c r="F214" s="304" t="s">
        <v>5355</v>
      </c>
      <c r="G214" s="304" t="s">
        <v>457</v>
      </c>
      <c r="H214" s="304" t="s">
        <v>2246</v>
      </c>
      <c r="I214" s="304" t="s">
        <v>2247</v>
      </c>
      <c r="J214" s="303" t="s">
        <v>599</v>
      </c>
      <c r="K214" s="305" t="s">
        <v>4959</v>
      </c>
      <c r="L214" s="306">
        <v>2072919</v>
      </c>
    </row>
    <row r="215" spans="1:12" ht="45" x14ac:dyDescent="0.25">
      <c r="A215" s="212" t="s">
        <v>2645</v>
      </c>
      <c r="B215" s="303" t="s">
        <v>4956</v>
      </c>
      <c r="C215" s="303" t="s">
        <v>2415</v>
      </c>
      <c r="D215" s="303" t="s">
        <v>2416</v>
      </c>
      <c r="E215" s="303" t="s">
        <v>2646</v>
      </c>
      <c r="F215" s="304" t="s">
        <v>5356</v>
      </c>
      <c r="G215" s="304" t="s">
        <v>457</v>
      </c>
      <c r="H215" s="304" t="s">
        <v>2246</v>
      </c>
      <c r="I215" s="304" t="s">
        <v>2247</v>
      </c>
      <c r="J215" s="303" t="s">
        <v>599</v>
      </c>
      <c r="K215" s="305" t="s">
        <v>4959</v>
      </c>
      <c r="L215" s="306">
        <v>2072919</v>
      </c>
    </row>
    <row r="216" spans="1:12" ht="45" x14ac:dyDescent="0.25">
      <c r="A216" s="212" t="s">
        <v>2645</v>
      </c>
      <c r="B216" s="303" t="s">
        <v>4961</v>
      </c>
      <c r="C216" s="303" t="s">
        <v>2415</v>
      </c>
      <c r="D216" s="303" t="s">
        <v>2416</v>
      </c>
      <c r="E216" s="303" t="s">
        <v>2646</v>
      </c>
      <c r="F216" s="304" t="s">
        <v>5357</v>
      </c>
      <c r="G216" s="304" t="s">
        <v>457</v>
      </c>
      <c r="H216" s="304" t="s">
        <v>2246</v>
      </c>
      <c r="I216" s="304" t="s">
        <v>2247</v>
      </c>
      <c r="J216" s="303" t="s">
        <v>599</v>
      </c>
      <c r="K216" s="305" t="s">
        <v>4959</v>
      </c>
      <c r="L216" s="306">
        <v>2072919</v>
      </c>
    </row>
    <row r="217" spans="1:12" ht="45" x14ac:dyDescent="0.25">
      <c r="A217" s="212" t="s">
        <v>2645</v>
      </c>
      <c r="B217" s="303" t="s">
        <v>4963</v>
      </c>
      <c r="C217" s="303" t="s">
        <v>2415</v>
      </c>
      <c r="D217" s="303" t="s">
        <v>2416</v>
      </c>
      <c r="E217" s="303" t="s">
        <v>2646</v>
      </c>
      <c r="F217" s="304" t="s">
        <v>5358</v>
      </c>
      <c r="G217" s="304" t="s">
        <v>457</v>
      </c>
      <c r="H217" s="304" t="s">
        <v>2246</v>
      </c>
      <c r="I217" s="304" t="s">
        <v>2247</v>
      </c>
      <c r="J217" s="303" t="s">
        <v>599</v>
      </c>
      <c r="K217" s="305" t="s">
        <v>4959</v>
      </c>
      <c r="L217" s="306">
        <v>2072919</v>
      </c>
    </row>
    <row r="218" spans="1:12" ht="45" x14ac:dyDescent="0.25">
      <c r="A218" s="212" t="s">
        <v>2645</v>
      </c>
      <c r="B218" s="303" t="s">
        <v>4965</v>
      </c>
      <c r="C218" s="303" t="s">
        <v>2415</v>
      </c>
      <c r="D218" s="303" t="s">
        <v>2416</v>
      </c>
      <c r="E218" s="303" t="s">
        <v>2646</v>
      </c>
      <c r="F218" s="304" t="s">
        <v>5359</v>
      </c>
      <c r="G218" s="304" t="s">
        <v>457</v>
      </c>
      <c r="H218" s="304" t="s">
        <v>2246</v>
      </c>
      <c r="I218" s="304" t="s">
        <v>2247</v>
      </c>
      <c r="J218" s="303" t="s">
        <v>599</v>
      </c>
      <c r="K218" s="305" t="s">
        <v>4959</v>
      </c>
      <c r="L218" s="306">
        <v>2072919</v>
      </c>
    </row>
    <row r="219" spans="1:12" ht="45" x14ac:dyDescent="0.25">
      <c r="A219" s="212" t="s">
        <v>2645</v>
      </c>
      <c r="B219" s="303" t="s">
        <v>4967</v>
      </c>
      <c r="C219" s="303" t="s">
        <v>2415</v>
      </c>
      <c r="D219" s="303" t="s">
        <v>2416</v>
      </c>
      <c r="E219" s="303" t="s">
        <v>2646</v>
      </c>
      <c r="F219" s="304" t="s">
        <v>5360</v>
      </c>
      <c r="G219" s="304" t="s">
        <v>457</v>
      </c>
      <c r="H219" s="304" t="s">
        <v>2246</v>
      </c>
      <c r="I219" s="304" t="s">
        <v>2247</v>
      </c>
      <c r="J219" s="303" t="s">
        <v>599</v>
      </c>
      <c r="K219" s="305" t="s">
        <v>4959</v>
      </c>
      <c r="L219" s="306">
        <v>2072919</v>
      </c>
    </row>
    <row r="220" spans="1:12" ht="45" x14ac:dyDescent="0.25">
      <c r="A220" s="212" t="s">
        <v>2645</v>
      </c>
      <c r="B220" s="303" t="s">
        <v>4969</v>
      </c>
      <c r="C220" s="303" t="s">
        <v>2415</v>
      </c>
      <c r="D220" s="303" t="s">
        <v>2416</v>
      </c>
      <c r="E220" s="303" t="s">
        <v>2646</v>
      </c>
      <c r="F220" s="304" t="s">
        <v>5361</v>
      </c>
      <c r="G220" s="304" t="s">
        <v>457</v>
      </c>
      <c r="H220" s="304" t="s">
        <v>2246</v>
      </c>
      <c r="I220" s="304" t="s">
        <v>2247</v>
      </c>
      <c r="J220" s="303" t="s">
        <v>599</v>
      </c>
      <c r="K220" s="305" t="s">
        <v>4959</v>
      </c>
      <c r="L220" s="306">
        <v>2072919</v>
      </c>
    </row>
    <row r="221" spans="1:12" ht="45" x14ac:dyDescent="0.25">
      <c r="A221" s="212" t="s">
        <v>2645</v>
      </c>
      <c r="B221" s="303" t="s">
        <v>4971</v>
      </c>
      <c r="C221" s="303" t="s">
        <v>2415</v>
      </c>
      <c r="D221" s="303" t="s">
        <v>2416</v>
      </c>
      <c r="E221" s="303" t="s">
        <v>2646</v>
      </c>
      <c r="F221" s="304" t="s">
        <v>5362</v>
      </c>
      <c r="G221" s="304" t="s">
        <v>457</v>
      </c>
      <c r="H221" s="304" t="s">
        <v>2246</v>
      </c>
      <c r="I221" s="304" t="s">
        <v>2247</v>
      </c>
      <c r="J221" s="303" t="s">
        <v>599</v>
      </c>
      <c r="K221" s="305" t="s">
        <v>4959</v>
      </c>
      <c r="L221" s="306">
        <v>2072919</v>
      </c>
    </row>
    <row r="222" spans="1:12" ht="45" x14ac:dyDescent="0.25">
      <c r="A222" s="212" t="s">
        <v>2645</v>
      </c>
      <c r="B222" s="303" t="s">
        <v>4973</v>
      </c>
      <c r="C222" s="303" t="s">
        <v>2415</v>
      </c>
      <c r="D222" s="303" t="s">
        <v>2416</v>
      </c>
      <c r="E222" s="303" t="s">
        <v>2646</v>
      </c>
      <c r="F222" s="304" t="s">
        <v>5363</v>
      </c>
      <c r="G222" s="304" t="s">
        <v>457</v>
      </c>
      <c r="H222" s="304" t="s">
        <v>2246</v>
      </c>
      <c r="I222" s="304" t="s">
        <v>2247</v>
      </c>
      <c r="J222" s="303" t="s">
        <v>599</v>
      </c>
      <c r="K222" s="305" t="s">
        <v>4959</v>
      </c>
      <c r="L222" s="306">
        <v>2072919</v>
      </c>
    </row>
    <row r="223" spans="1:12" ht="45" x14ac:dyDescent="0.25">
      <c r="A223" s="212" t="s">
        <v>2645</v>
      </c>
      <c r="B223" s="303" t="s">
        <v>4975</v>
      </c>
      <c r="C223" s="303" t="s">
        <v>2415</v>
      </c>
      <c r="D223" s="303" t="s">
        <v>2416</v>
      </c>
      <c r="E223" s="303" t="s">
        <v>2646</v>
      </c>
      <c r="F223" s="304" t="s">
        <v>5364</v>
      </c>
      <c r="G223" s="304" t="s">
        <v>457</v>
      </c>
      <c r="H223" s="304" t="s">
        <v>2246</v>
      </c>
      <c r="I223" s="304" t="s">
        <v>2247</v>
      </c>
      <c r="J223" s="303" t="s">
        <v>599</v>
      </c>
      <c r="K223" s="305" t="s">
        <v>4959</v>
      </c>
      <c r="L223" s="306">
        <v>2072919</v>
      </c>
    </row>
    <row r="224" spans="1:12" ht="45" x14ac:dyDescent="0.25">
      <c r="A224" s="212" t="s">
        <v>2645</v>
      </c>
      <c r="B224" s="303" t="s">
        <v>4977</v>
      </c>
      <c r="C224" s="303" t="s">
        <v>2415</v>
      </c>
      <c r="D224" s="303" t="s">
        <v>2416</v>
      </c>
      <c r="E224" s="303" t="s">
        <v>2646</v>
      </c>
      <c r="F224" s="304" t="s">
        <v>5365</v>
      </c>
      <c r="G224" s="304" t="s">
        <v>457</v>
      </c>
      <c r="H224" s="304" t="s">
        <v>2246</v>
      </c>
      <c r="I224" s="304" t="s">
        <v>2247</v>
      </c>
      <c r="J224" s="303" t="s">
        <v>599</v>
      </c>
      <c r="K224" s="305" t="s">
        <v>4959</v>
      </c>
      <c r="L224" s="306">
        <v>2072919</v>
      </c>
    </row>
    <row r="225" spans="1:31" ht="45" x14ac:dyDescent="0.25">
      <c r="A225" s="212" t="s">
        <v>2645</v>
      </c>
      <c r="B225" s="303" t="s">
        <v>4979</v>
      </c>
      <c r="C225" s="303" t="s">
        <v>2415</v>
      </c>
      <c r="D225" s="303" t="s">
        <v>2416</v>
      </c>
      <c r="E225" s="303" t="s">
        <v>2646</v>
      </c>
      <c r="F225" s="304" t="s">
        <v>5366</v>
      </c>
      <c r="G225" s="304" t="s">
        <v>457</v>
      </c>
      <c r="H225" s="304" t="s">
        <v>2246</v>
      </c>
      <c r="I225" s="304" t="s">
        <v>2247</v>
      </c>
      <c r="J225" s="303" t="s">
        <v>599</v>
      </c>
      <c r="K225" s="305" t="s">
        <v>4959</v>
      </c>
      <c r="L225" s="306">
        <v>2072919</v>
      </c>
    </row>
    <row r="226" spans="1:31" ht="45" x14ac:dyDescent="0.25">
      <c r="A226" s="212" t="s">
        <v>2645</v>
      </c>
      <c r="B226" s="303" t="s">
        <v>4981</v>
      </c>
      <c r="C226" s="303" t="s">
        <v>2415</v>
      </c>
      <c r="D226" s="303" t="s">
        <v>2416</v>
      </c>
      <c r="E226" s="303" t="s">
        <v>2646</v>
      </c>
      <c r="F226" s="304" t="s">
        <v>5367</v>
      </c>
      <c r="G226" s="304" t="s">
        <v>457</v>
      </c>
      <c r="H226" s="304" t="s">
        <v>2246</v>
      </c>
      <c r="I226" s="304" t="s">
        <v>2247</v>
      </c>
      <c r="J226" s="303" t="s">
        <v>599</v>
      </c>
      <c r="K226" s="305" t="s">
        <v>4959</v>
      </c>
      <c r="L226" s="306">
        <v>2072919</v>
      </c>
    </row>
    <row r="227" spans="1:31" ht="45" x14ac:dyDescent="0.25">
      <c r="A227" s="212" t="s">
        <v>2645</v>
      </c>
      <c r="B227" s="303" t="s">
        <v>4984</v>
      </c>
      <c r="C227" s="303" t="s">
        <v>2415</v>
      </c>
      <c r="D227" s="303" t="s">
        <v>2416</v>
      </c>
      <c r="E227" s="303" t="s">
        <v>2646</v>
      </c>
      <c r="F227" s="304" t="s">
        <v>5368</v>
      </c>
      <c r="G227" s="304" t="s">
        <v>457</v>
      </c>
      <c r="H227" s="304" t="s">
        <v>2246</v>
      </c>
      <c r="I227" s="304" t="s">
        <v>2247</v>
      </c>
      <c r="J227" s="303" t="s">
        <v>599</v>
      </c>
      <c r="K227" s="305" t="s">
        <v>4959</v>
      </c>
      <c r="L227" s="306">
        <v>2072919</v>
      </c>
    </row>
    <row r="228" spans="1:31" ht="45" x14ac:dyDescent="0.25">
      <c r="A228" s="212" t="s">
        <v>2645</v>
      </c>
      <c r="B228" s="303" t="s">
        <v>4986</v>
      </c>
      <c r="C228" s="303" t="s">
        <v>2415</v>
      </c>
      <c r="D228" s="303" t="s">
        <v>2416</v>
      </c>
      <c r="E228" s="303" t="s">
        <v>2646</v>
      </c>
      <c r="F228" s="304" t="s">
        <v>5369</v>
      </c>
      <c r="G228" s="304" t="s">
        <v>457</v>
      </c>
      <c r="H228" s="304" t="s">
        <v>2246</v>
      </c>
      <c r="I228" s="304" t="s">
        <v>2247</v>
      </c>
      <c r="J228" s="303" t="s">
        <v>599</v>
      </c>
      <c r="K228" s="305" t="s">
        <v>4959</v>
      </c>
      <c r="L228" s="306">
        <v>2072919</v>
      </c>
    </row>
    <row r="229" spans="1:31" ht="45" x14ac:dyDescent="0.25">
      <c r="A229" s="212" t="s">
        <v>2645</v>
      </c>
      <c r="B229" s="303" t="s">
        <v>4988</v>
      </c>
      <c r="C229" s="303" t="s">
        <v>2415</v>
      </c>
      <c r="D229" s="303" t="s">
        <v>2416</v>
      </c>
      <c r="E229" s="303" t="s">
        <v>2646</v>
      </c>
      <c r="F229" s="304" t="s">
        <v>5370</v>
      </c>
      <c r="G229" s="304" t="s">
        <v>457</v>
      </c>
      <c r="H229" s="304" t="s">
        <v>2246</v>
      </c>
      <c r="I229" s="304" t="s">
        <v>2247</v>
      </c>
      <c r="J229" s="303" t="s">
        <v>599</v>
      </c>
      <c r="K229" s="305" t="s">
        <v>4959</v>
      </c>
      <c r="L229" s="306">
        <v>2072919</v>
      </c>
    </row>
    <row r="230" spans="1:31" ht="45" x14ac:dyDescent="0.25">
      <c r="A230" s="212" t="s">
        <v>2645</v>
      </c>
      <c r="B230" s="303" t="s">
        <v>4990</v>
      </c>
      <c r="C230" s="303" t="s">
        <v>2415</v>
      </c>
      <c r="D230" s="303" t="s">
        <v>2416</v>
      </c>
      <c r="E230" s="303" t="s">
        <v>2646</v>
      </c>
      <c r="F230" s="304" t="s">
        <v>5371</v>
      </c>
      <c r="G230" s="304" t="s">
        <v>457</v>
      </c>
      <c r="H230" s="304" t="s">
        <v>2246</v>
      </c>
      <c r="I230" s="304" t="s">
        <v>2247</v>
      </c>
      <c r="J230" s="303" t="s">
        <v>599</v>
      </c>
      <c r="K230" s="305" t="s">
        <v>4959</v>
      </c>
      <c r="L230" s="306">
        <v>2072919</v>
      </c>
    </row>
    <row r="231" spans="1:31" ht="45" x14ac:dyDescent="0.25">
      <c r="A231" s="212" t="s">
        <v>5416</v>
      </c>
      <c r="B231" s="303" t="s">
        <v>4992</v>
      </c>
      <c r="C231" s="303" t="s">
        <v>2415</v>
      </c>
      <c r="D231" s="303" t="s">
        <v>2416</v>
      </c>
      <c r="E231" s="303" t="s">
        <v>2646</v>
      </c>
      <c r="F231" s="304" t="s">
        <v>5372</v>
      </c>
      <c r="G231" s="304" t="s">
        <v>457</v>
      </c>
      <c r="H231" s="304" t="s">
        <v>2246</v>
      </c>
      <c r="I231" s="304" t="s">
        <v>2247</v>
      </c>
      <c r="J231" s="303" t="s">
        <v>599</v>
      </c>
      <c r="K231" s="305" t="s">
        <v>4959</v>
      </c>
      <c r="L231" s="306">
        <v>2072919</v>
      </c>
    </row>
    <row r="232" spans="1:31" ht="45" x14ac:dyDescent="0.25">
      <c r="A232" s="212" t="s">
        <v>5416</v>
      </c>
      <c r="B232" s="303" t="s">
        <v>4994</v>
      </c>
      <c r="C232" s="303" t="s">
        <v>2415</v>
      </c>
      <c r="D232" s="303" t="s">
        <v>2416</v>
      </c>
      <c r="E232" s="303" t="s">
        <v>2646</v>
      </c>
      <c r="F232" s="304" t="s">
        <v>5373</v>
      </c>
      <c r="G232" s="304" t="s">
        <v>457</v>
      </c>
      <c r="H232" s="304" t="s">
        <v>2246</v>
      </c>
      <c r="I232" s="304" t="s">
        <v>2247</v>
      </c>
      <c r="J232" s="303" t="s">
        <v>599</v>
      </c>
      <c r="K232" s="305" t="s">
        <v>4959</v>
      </c>
      <c r="L232" s="306">
        <v>2072919</v>
      </c>
    </row>
    <row r="233" spans="1:31" ht="45" x14ac:dyDescent="0.25">
      <c r="A233" s="268" t="s">
        <v>2119</v>
      </c>
      <c r="B233" s="303" t="s">
        <v>4996</v>
      </c>
      <c r="C233" s="303" t="s">
        <v>2415</v>
      </c>
      <c r="D233" s="303" t="s">
        <v>2416</v>
      </c>
      <c r="E233" s="303" t="s">
        <v>2646</v>
      </c>
      <c r="F233" s="304" t="s">
        <v>5374</v>
      </c>
      <c r="G233" s="304" t="s">
        <v>457</v>
      </c>
      <c r="H233" s="304" t="s">
        <v>2246</v>
      </c>
      <c r="I233" s="304" t="s">
        <v>2247</v>
      </c>
      <c r="J233" s="303" t="s">
        <v>599</v>
      </c>
      <c r="K233" s="305" t="s">
        <v>4959</v>
      </c>
      <c r="L233" s="306">
        <v>2072919</v>
      </c>
      <c r="M233" s="268"/>
      <c r="N233" s="268"/>
      <c r="O233" s="268"/>
      <c r="P233" s="270"/>
      <c r="Q233" s="270"/>
      <c r="R233" s="270"/>
      <c r="S233" s="271"/>
      <c r="T233" s="270"/>
      <c r="V233" s="268"/>
      <c r="W233" s="272"/>
      <c r="Y233" s="273"/>
      <c r="Z233" s="273"/>
      <c r="AA233" s="273"/>
      <c r="AB233" s="274"/>
      <c r="AC233" s="274"/>
      <c r="AD233" s="269"/>
      <c r="AE233" s="269"/>
    </row>
    <row r="234" spans="1:31" ht="45" x14ac:dyDescent="0.25">
      <c r="A234" s="268" t="s">
        <v>2215</v>
      </c>
      <c r="B234" s="303" t="s">
        <v>5082</v>
      </c>
      <c r="C234" s="303" t="s">
        <v>2415</v>
      </c>
      <c r="D234" s="303" t="s">
        <v>2416</v>
      </c>
      <c r="E234" s="303" t="s">
        <v>5417</v>
      </c>
      <c r="F234" s="304" t="s">
        <v>5427</v>
      </c>
      <c r="G234" s="304" t="s">
        <v>496</v>
      </c>
      <c r="H234" s="304" t="s">
        <v>2246</v>
      </c>
      <c r="I234" s="304" t="s">
        <v>2247</v>
      </c>
      <c r="J234" s="303" t="s">
        <v>599</v>
      </c>
      <c r="K234" s="305" t="s">
        <v>2530</v>
      </c>
      <c r="L234" s="306">
        <v>168243023</v>
      </c>
      <c r="M234" s="268"/>
      <c r="N234" s="268"/>
      <c r="O234" s="268"/>
      <c r="P234" s="270"/>
      <c r="Q234" s="270"/>
      <c r="R234" s="270"/>
      <c r="S234" s="271"/>
      <c r="T234" s="270"/>
      <c r="V234" s="268"/>
      <c r="W234" s="272"/>
      <c r="Y234" s="273"/>
      <c r="Z234" s="273"/>
      <c r="AA234" s="273"/>
      <c r="AB234" s="274"/>
      <c r="AC234" s="274"/>
      <c r="AD234" s="269"/>
      <c r="AE234" s="269"/>
    </row>
    <row r="235" spans="1:31" ht="45" x14ac:dyDescent="0.25">
      <c r="A235"/>
      <c r="B235" s="303" t="s">
        <v>5085</v>
      </c>
      <c r="C235" s="303" t="s">
        <v>2415</v>
      </c>
      <c r="D235" s="303" t="s">
        <v>2416</v>
      </c>
      <c r="E235" s="303" t="s">
        <v>5417</v>
      </c>
      <c r="F235" s="304" t="s">
        <v>5429</v>
      </c>
      <c r="G235" s="304" t="s">
        <v>467</v>
      </c>
      <c r="H235" s="304" t="s">
        <v>2246</v>
      </c>
      <c r="I235" s="304" t="s">
        <v>2247</v>
      </c>
      <c r="J235" s="303" t="s">
        <v>599</v>
      </c>
      <c r="K235" s="305" t="s">
        <v>5430</v>
      </c>
      <c r="L235" s="306">
        <v>105827950</v>
      </c>
    </row>
    <row r="236" spans="1:31" x14ac:dyDescent="0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31" x14ac:dyDescent="0.25">
      <c r="A237"/>
      <c r="B237"/>
      <c r="C237"/>
      <c r="D237"/>
      <c r="E237"/>
      <c r="F237"/>
    </row>
    <row r="238" spans="1:31" x14ac:dyDescent="0.25">
      <c r="A238"/>
      <c r="B238"/>
      <c r="C238"/>
      <c r="D238"/>
      <c r="E238"/>
      <c r="F238"/>
    </row>
    <row r="239" spans="1:31" x14ac:dyDescent="0.25">
      <c r="A239"/>
      <c r="B239"/>
      <c r="C239"/>
      <c r="D239"/>
      <c r="E239"/>
      <c r="F239"/>
    </row>
    <row r="240" spans="1:31" x14ac:dyDescent="0.25">
      <c r="A240"/>
      <c r="B240"/>
      <c r="C240"/>
      <c r="D240"/>
      <c r="E240"/>
      <c r="F240"/>
    </row>
    <row r="241" spans="1:6" x14ac:dyDescent="0.25">
      <c r="A241"/>
      <c r="B241"/>
      <c r="C241"/>
      <c r="D241"/>
      <c r="E241"/>
      <c r="F241"/>
    </row>
    <row r="242" spans="1:6" x14ac:dyDescent="0.25">
      <c r="A242"/>
      <c r="B242"/>
      <c r="C242"/>
      <c r="D242"/>
      <c r="E242"/>
      <c r="F242"/>
    </row>
    <row r="243" spans="1:6" x14ac:dyDescent="0.25">
      <c r="A243"/>
      <c r="B243"/>
      <c r="C243"/>
      <c r="D243"/>
      <c r="E243"/>
      <c r="F243"/>
    </row>
    <row r="244" spans="1:6" x14ac:dyDescent="0.25">
      <c r="A244"/>
      <c r="B244"/>
      <c r="C244"/>
      <c r="D244"/>
      <c r="E244"/>
      <c r="F244"/>
    </row>
    <row r="245" spans="1:6" x14ac:dyDescent="0.25">
      <c r="A245"/>
      <c r="B245"/>
      <c r="C245"/>
      <c r="D245"/>
      <c r="E245"/>
      <c r="F245"/>
    </row>
    <row r="246" spans="1:6" x14ac:dyDescent="0.25">
      <c r="A246"/>
      <c r="B246"/>
      <c r="C246"/>
      <c r="D246"/>
      <c r="E246"/>
      <c r="F246"/>
    </row>
    <row r="247" spans="1:6" x14ac:dyDescent="0.25">
      <c r="A247"/>
      <c r="B247"/>
      <c r="C247"/>
      <c r="D247"/>
      <c r="E247"/>
      <c r="F247"/>
    </row>
    <row r="248" spans="1:6" x14ac:dyDescent="0.25">
      <c r="A248"/>
      <c r="B248"/>
      <c r="C248"/>
      <c r="D248"/>
      <c r="E248"/>
      <c r="F248"/>
    </row>
    <row r="249" spans="1:6" x14ac:dyDescent="0.25">
      <c r="A249"/>
      <c r="B249"/>
      <c r="C249"/>
      <c r="D249"/>
      <c r="E249"/>
      <c r="F249"/>
    </row>
    <row r="250" spans="1:6" x14ac:dyDescent="0.25">
      <c r="E250"/>
      <c r="F250"/>
    </row>
    <row r="251" spans="1:6" x14ac:dyDescent="0.25">
      <c r="E251"/>
      <c r="F251"/>
    </row>
    <row r="252" spans="1:6" x14ac:dyDescent="0.25">
      <c r="E252"/>
      <c r="F252"/>
    </row>
    <row r="253" spans="1:6" x14ac:dyDescent="0.25">
      <c r="E253"/>
      <c r="F253"/>
    </row>
    <row r="254" spans="1:6" x14ac:dyDescent="0.25">
      <c r="E254"/>
      <c r="F254"/>
    </row>
    <row r="255" spans="1:6" x14ac:dyDescent="0.25">
      <c r="E255"/>
      <c r="F255"/>
    </row>
    <row r="256" spans="1:6" x14ac:dyDescent="0.25">
      <c r="E256"/>
      <c r="F256"/>
    </row>
    <row r="257" spans="5:6" x14ac:dyDescent="0.25">
      <c r="E257"/>
      <c r="F257"/>
    </row>
    <row r="258" spans="5:6" x14ac:dyDescent="0.25">
      <c r="E258"/>
      <c r="F258"/>
    </row>
    <row r="259" spans="5:6" x14ac:dyDescent="0.25">
      <c r="E259"/>
      <c r="F259"/>
    </row>
    <row r="260" spans="5:6" x14ac:dyDescent="0.25">
      <c r="E260"/>
      <c r="F260"/>
    </row>
    <row r="261" spans="5:6" x14ac:dyDescent="0.25">
      <c r="E261"/>
      <c r="F261"/>
    </row>
    <row r="262" spans="5:6" x14ac:dyDescent="0.25">
      <c r="E262"/>
      <c r="F262"/>
    </row>
    <row r="263" spans="5:6" x14ac:dyDescent="0.25">
      <c r="E263"/>
      <c r="F263"/>
    </row>
    <row r="264" spans="5:6" x14ac:dyDescent="0.25">
      <c r="E264"/>
      <c r="F264"/>
    </row>
    <row r="265" spans="5:6" x14ac:dyDescent="0.25">
      <c r="E265"/>
      <c r="F265"/>
    </row>
    <row r="266" spans="5:6" x14ac:dyDescent="0.25">
      <c r="E266"/>
      <c r="F266"/>
    </row>
    <row r="267" spans="5:6" x14ac:dyDescent="0.25">
      <c r="E267"/>
      <c r="F267"/>
    </row>
    <row r="268" spans="5:6" x14ac:dyDescent="0.25">
      <c r="E268"/>
      <c r="F268"/>
    </row>
    <row r="269" spans="5:6" x14ac:dyDescent="0.25">
      <c r="E269"/>
      <c r="F269"/>
    </row>
    <row r="270" spans="5:6" x14ac:dyDescent="0.25">
      <c r="E270"/>
      <c r="F270"/>
    </row>
    <row r="271" spans="5:6" x14ac:dyDescent="0.25">
      <c r="E271"/>
      <c r="F271"/>
    </row>
    <row r="272" spans="5:6" x14ac:dyDescent="0.25">
      <c r="E272"/>
      <c r="F272"/>
    </row>
    <row r="273" spans="5:6" x14ac:dyDescent="0.25">
      <c r="E273"/>
      <c r="F273"/>
    </row>
    <row r="274" spans="5:6" x14ac:dyDescent="0.25">
      <c r="E274"/>
      <c r="F274"/>
    </row>
    <row r="275" spans="5:6" x14ac:dyDescent="0.25">
      <c r="E275"/>
      <c r="F275"/>
    </row>
    <row r="276" spans="5:6" x14ac:dyDescent="0.25">
      <c r="E276"/>
      <c r="F276"/>
    </row>
    <row r="277" spans="5:6" x14ac:dyDescent="0.25">
      <c r="E277"/>
      <c r="F277"/>
    </row>
    <row r="278" spans="5:6" x14ac:dyDescent="0.25">
      <c r="E278"/>
      <c r="F278"/>
    </row>
    <row r="279" spans="5:6" x14ac:dyDescent="0.25">
      <c r="E279"/>
      <c r="F279"/>
    </row>
    <row r="280" spans="5:6" x14ac:dyDescent="0.25">
      <c r="E280"/>
      <c r="F280"/>
    </row>
    <row r="281" spans="5:6" x14ac:dyDescent="0.25">
      <c r="E281"/>
      <c r="F281"/>
    </row>
    <row r="282" spans="5:6" x14ac:dyDescent="0.25">
      <c r="E282"/>
      <c r="F282"/>
    </row>
    <row r="283" spans="5:6" x14ac:dyDescent="0.25">
      <c r="E283"/>
      <c r="F283"/>
    </row>
    <row r="284" spans="5:6" x14ac:dyDescent="0.25">
      <c r="E284"/>
      <c r="F284"/>
    </row>
    <row r="285" spans="5:6" x14ac:dyDescent="0.25">
      <c r="E285"/>
      <c r="F285"/>
    </row>
    <row r="286" spans="5:6" x14ac:dyDescent="0.25">
      <c r="E286"/>
      <c r="F286"/>
    </row>
    <row r="287" spans="5:6" x14ac:dyDescent="0.25">
      <c r="E287"/>
      <c r="F287"/>
    </row>
    <row r="288" spans="5:6" x14ac:dyDescent="0.25">
      <c r="E288"/>
      <c r="F288"/>
    </row>
    <row r="289" spans="5:6" x14ac:dyDescent="0.25">
      <c r="E289"/>
      <c r="F289"/>
    </row>
    <row r="290" spans="5:6" x14ac:dyDescent="0.25">
      <c r="E290"/>
      <c r="F290"/>
    </row>
    <row r="291" spans="5:6" x14ac:dyDescent="0.25">
      <c r="E291"/>
      <c r="F291"/>
    </row>
    <row r="292" spans="5:6" x14ac:dyDescent="0.25">
      <c r="E292"/>
      <c r="F292"/>
    </row>
    <row r="293" spans="5:6" x14ac:dyDescent="0.25">
      <c r="E293"/>
      <c r="F293"/>
    </row>
    <row r="294" spans="5:6" x14ac:dyDescent="0.25">
      <c r="E294"/>
      <c r="F294"/>
    </row>
    <row r="295" spans="5:6" x14ac:dyDescent="0.25">
      <c r="E295"/>
      <c r="F295"/>
    </row>
    <row r="296" spans="5:6" x14ac:dyDescent="0.25">
      <c r="E296"/>
      <c r="F296"/>
    </row>
    <row r="297" spans="5:6" x14ac:dyDescent="0.25">
      <c r="E297"/>
      <c r="F297"/>
    </row>
    <row r="298" spans="5:6" x14ac:dyDescent="0.25">
      <c r="E298"/>
      <c r="F298"/>
    </row>
    <row r="299" spans="5:6" x14ac:dyDescent="0.25">
      <c r="E299"/>
      <c r="F299"/>
    </row>
    <row r="300" spans="5:6" x14ac:dyDescent="0.25">
      <c r="E300"/>
      <c r="F300"/>
    </row>
    <row r="301" spans="5:6" x14ac:dyDescent="0.25">
      <c r="E301"/>
      <c r="F301"/>
    </row>
    <row r="302" spans="5:6" x14ac:dyDescent="0.25">
      <c r="E302"/>
      <c r="F302"/>
    </row>
    <row r="303" spans="5:6" x14ac:dyDescent="0.25">
      <c r="E303"/>
      <c r="F303"/>
    </row>
    <row r="304" spans="5:6" x14ac:dyDescent="0.25">
      <c r="E304"/>
      <c r="F304"/>
    </row>
    <row r="305" spans="5:6" x14ac:dyDescent="0.25">
      <c r="E305"/>
      <c r="F305"/>
    </row>
    <row r="306" spans="5:6" x14ac:dyDescent="0.25">
      <c r="E306"/>
      <c r="F306"/>
    </row>
    <row r="307" spans="5:6" x14ac:dyDescent="0.25">
      <c r="E307"/>
      <c r="F307"/>
    </row>
    <row r="308" spans="5:6" x14ac:dyDescent="0.25">
      <c r="E308"/>
      <c r="F308"/>
    </row>
    <row r="309" spans="5:6" x14ac:dyDescent="0.25">
      <c r="E309"/>
      <c r="F309"/>
    </row>
    <row r="310" spans="5:6" x14ac:dyDescent="0.25">
      <c r="E310"/>
      <c r="F310"/>
    </row>
    <row r="311" spans="5:6" x14ac:dyDescent="0.25">
      <c r="E311"/>
      <c r="F311"/>
    </row>
    <row r="312" spans="5:6" x14ac:dyDescent="0.25">
      <c r="E312"/>
      <c r="F312"/>
    </row>
    <row r="313" spans="5:6" x14ac:dyDescent="0.25">
      <c r="E313"/>
      <c r="F313"/>
    </row>
    <row r="314" spans="5:6" x14ac:dyDescent="0.25">
      <c r="E314"/>
      <c r="F314"/>
    </row>
    <row r="315" spans="5:6" x14ac:dyDescent="0.25">
      <c r="E315"/>
      <c r="F315"/>
    </row>
    <row r="316" spans="5:6" x14ac:dyDescent="0.25">
      <c r="E316"/>
      <c r="F316"/>
    </row>
    <row r="317" spans="5:6" x14ac:dyDescent="0.25">
      <c r="E317"/>
      <c r="F317"/>
    </row>
    <row r="318" spans="5:6" x14ac:dyDescent="0.25">
      <c r="E318"/>
      <c r="F318"/>
    </row>
    <row r="319" spans="5:6" x14ac:dyDescent="0.25">
      <c r="E319"/>
      <c r="F319"/>
    </row>
    <row r="320" spans="5:6" x14ac:dyDescent="0.25">
      <c r="E320"/>
      <c r="F320"/>
    </row>
    <row r="321" spans="5:6" x14ac:dyDescent="0.25">
      <c r="E321"/>
      <c r="F321"/>
    </row>
    <row r="322" spans="5:6" x14ac:dyDescent="0.25">
      <c r="E322"/>
      <c r="F322"/>
    </row>
    <row r="323" spans="5:6" x14ac:dyDescent="0.25">
      <c r="E323"/>
      <c r="F323"/>
    </row>
    <row r="324" spans="5:6" x14ac:dyDescent="0.25">
      <c r="E324"/>
      <c r="F324"/>
    </row>
    <row r="325" spans="5:6" x14ac:dyDescent="0.25">
      <c r="E325"/>
      <c r="F325"/>
    </row>
    <row r="326" spans="5:6" x14ac:dyDescent="0.25">
      <c r="E326"/>
      <c r="F326"/>
    </row>
    <row r="327" spans="5:6" x14ac:dyDescent="0.25">
      <c r="E327"/>
      <c r="F327"/>
    </row>
    <row r="328" spans="5:6" x14ac:dyDescent="0.25">
      <c r="E328"/>
      <c r="F328"/>
    </row>
    <row r="329" spans="5:6" x14ac:dyDescent="0.25">
      <c r="E329"/>
      <c r="F329"/>
    </row>
    <row r="330" spans="5:6" x14ac:dyDescent="0.25">
      <c r="E330"/>
      <c r="F330"/>
    </row>
    <row r="331" spans="5:6" x14ac:dyDescent="0.25">
      <c r="E331"/>
      <c r="F331"/>
    </row>
    <row r="332" spans="5:6" x14ac:dyDescent="0.25">
      <c r="E332"/>
      <c r="F332"/>
    </row>
    <row r="333" spans="5:6" x14ac:dyDescent="0.25">
      <c r="E333"/>
      <c r="F333"/>
    </row>
    <row r="334" spans="5:6" x14ac:dyDescent="0.25">
      <c r="E334"/>
      <c r="F334"/>
    </row>
    <row r="335" spans="5:6" x14ac:dyDescent="0.25">
      <c r="E335"/>
      <c r="F335"/>
    </row>
    <row r="336" spans="5:6" x14ac:dyDescent="0.25">
      <c r="E336"/>
      <c r="F336"/>
    </row>
    <row r="337" spans="5:6" x14ac:dyDescent="0.25">
      <c r="E337"/>
      <c r="F337"/>
    </row>
    <row r="338" spans="5:6" x14ac:dyDescent="0.25">
      <c r="E338"/>
      <c r="F338"/>
    </row>
    <row r="339" spans="5:6" x14ac:dyDescent="0.25">
      <c r="E339"/>
      <c r="F339"/>
    </row>
    <row r="340" spans="5:6" x14ac:dyDescent="0.25">
      <c r="E340"/>
      <c r="F340"/>
    </row>
    <row r="341" spans="5:6" x14ac:dyDescent="0.25">
      <c r="E341"/>
      <c r="F341"/>
    </row>
    <row r="342" spans="5:6" x14ac:dyDescent="0.25">
      <c r="E342"/>
      <c r="F342"/>
    </row>
    <row r="343" spans="5:6" x14ac:dyDescent="0.25">
      <c r="E343"/>
      <c r="F343"/>
    </row>
    <row r="344" spans="5:6" x14ac:dyDescent="0.25">
      <c r="E344"/>
      <c r="F344"/>
    </row>
    <row r="345" spans="5:6" x14ac:dyDescent="0.25">
      <c r="E345"/>
      <c r="F345"/>
    </row>
    <row r="346" spans="5:6" x14ac:dyDescent="0.25">
      <c r="E346"/>
      <c r="F346"/>
    </row>
    <row r="347" spans="5:6" x14ac:dyDescent="0.25">
      <c r="E347"/>
      <c r="F347"/>
    </row>
    <row r="348" spans="5:6" x14ac:dyDescent="0.25">
      <c r="E348"/>
      <c r="F348"/>
    </row>
    <row r="349" spans="5:6" x14ac:dyDescent="0.25">
      <c r="E349"/>
      <c r="F349"/>
    </row>
    <row r="350" spans="5:6" x14ac:dyDescent="0.25">
      <c r="E350"/>
      <c r="F350"/>
    </row>
    <row r="351" spans="5:6" x14ac:dyDescent="0.25">
      <c r="E351"/>
      <c r="F351"/>
    </row>
    <row r="352" spans="5:6" x14ac:dyDescent="0.25">
      <c r="E352"/>
      <c r="F352"/>
    </row>
    <row r="353" spans="5:6" x14ac:dyDescent="0.25">
      <c r="E353"/>
      <c r="F353"/>
    </row>
    <row r="354" spans="5:6" x14ac:dyDescent="0.25">
      <c r="E354"/>
      <c r="F354"/>
    </row>
    <row r="355" spans="5:6" x14ac:dyDescent="0.25">
      <c r="E355"/>
      <c r="F355"/>
    </row>
    <row r="356" spans="5:6" x14ac:dyDescent="0.25">
      <c r="E356"/>
      <c r="F356"/>
    </row>
    <row r="357" spans="5:6" x14ac:dyDescent="0.25">
      <c r="E357"/>
      <c r="F357"/>
    </row>
    <row r="358" spans="5:6" x14ac:dyDescent="0.25">
      <c r="E358"/>
      <c r="F358"/>
    </row>
    <row r="359" spans="5:6" x14ac:dyDescent="0.25">
      <c r="E359"/>
      <c r="F359"/>
    </row>
    <row r="360" spans="5:6" x14ac:dyDescent="0.25">
      <c r="E360"/>
      <c r="F360"/>
    </row>
    <row r="361" spans="5:6" x14ac:dyDescent="0.25">
      <c r="E361"/>
      <c r="F361"/>
    </row>
    <row r="362" spans="5:6" x14ac:dyDescent="0.25">
      <c r="E362"/>
      <c r="F362"/>
    </row>
    <row r="363" spans="5:6" x14ac:dyDescent="0.25">
      <c r="E363"/>
      <c r="F363"/>
    </row>
    <row r="364" spans="5:6" x14ac:dyDescent="0.25">
      <c r="E364"/>
      <c r="F364"/>
    </row>
    <row r="365" spans="5:6" x14ac:dyDescent="0.25">
      <c r="E365"/>
      <c r="F365"/>
    </row>
    <row r="366" spans="5:6" x14ac:dyDescent="0.25">
      <c r="E366"/>
      <c r="F366"/>
    </row>
    <row r="367" spans="5:6" x14ac:dyDescent="0.25">
      <c r="E367"/>
      <c r="F367"/>
    </row>
    <row r="368" spans="5:6" x14ac:dyDescent="0.25">
      <c r="E368"/>
      <c r="F368"/>
    </row>
    <row r="369" spans="5:6" x14ac:dyDescent="0.25">
      <c r="E369"/>
      <c r="F369"/>
    </row>
    <row r="370" spans="5:6" x14ac:dyDescent="0.25">
      <c r="E370"/>
      <c r="F370"/>
    </row>
    <row r="371" spans="5:6" x14ac:dyDescent="0.25">
      <c r="E371"/>
      <c r="F371"/>
    </row>
    <row r="372" spans="5:6" x14ac:dyDescent="0.25">
      <c r="E372"/>
      <c r="F372"/>
    </row>
    <row r="373" spans="5:6" x14ac:dyDescent="0.25">
      <c r="E373"/>
      <c r="F373"/>
    </row>
    <row r="374" spans="5:6" x14ac:dyDescent="0.25">
      <c r="E374"/>
      <c r="F374"/>
    </row>
    <row r="375" spans="5:6" x14ac:dyDescent="0.25">
      <c r="E375"/>
      <c r="F375"/>
    </row>
    <row r="376" spans="5:6" x14ac:dyDescent="0.25">
      <c r="E376"/>
      <c r="F376"/>
    </row>
    <row r="377" spans="5:6" x14ac:dyDescent="0.25">
      <c r="E377"/>
      <c r="F377"/>
    </row>
    <row r="378" spans="5:6" x14ac:dyDescent="0.25">
      <c r="E378"/>
      <c r="F378"/>
    </row>
    <row r="379" spans="5:6" x14ac:dyDescent="0.25">
      <c r="E379"/>
      <c r="F379"/>
    </row>
    <row r="380" spans="5:6" x14ac:dyDescent="0.25">
      <c r="E380"/>
      <c r="F380"/>
    </row>
    <row r="381" spans="5:6" x14ac:dyDescent="0.25">
      <c r="E381"/>
      <c r="F381"/>
    </row>
    <row r="382" spans="5:6" x14ac:dyDescent="0.25">
      <c r="E382"/>
      <c r="F382"/>
    </row>
    <row r="383" spans="5:6" x14ac:dyDescent="0.25">
      <c r="E383"/>
      <c r="F383"/>
    </row>
    <row r="384" spans="5:6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</sheetData>
  <mergeCells count="5">
    <mergeCell ref="B1:F1"/>
    <mergeCell ref="B2:F2"/>
    <mergeCell ref="B3:F3"/>
    <mergeCell ref="B4:F4"/>
    <mergeCell ref="K7:L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57"/>
  <sheetViews>
    <sheetView showGridLines="0" topLeftCell="A250" workbookViewId="0">
      <selection activeCell="A193" sqref="A193:L255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3.42578125" style="3" customWidth="1"/>
    <col min="10" max="16384" width="9.140625" style="3"/>
  </cols>
  <sheetData>
    <row r="1" spans="1:9" x14ac:dyDescent="0.25">
      <c r="A1" s="7"/>
      <c r="B1" s="3" t="s">
        <v>385</v>
      </c>
      <c r="D1" s="4"/>
      <c r="E1" s="4"/>
    </row>
    <row r="2" spans="1:9" x14ac:dyDescent="0.25">
      <c r="B2" s="320" t="s">
        <v>386</v>
      </c>
      <c r="C2" s="320"/>
      <c r="D2" s="320"/>
      <c r="E2" s="320"/>
      <c r="F2" s="320"/>
    </row>
    <row r="3" spans="1:9" x14ac:dyDescent="0.25">
      <c r="A3" s="1"/>
      <c r="B3" s="320" t="s">
        <v>0</v>
      </c>
      <c r="C3" s="320"/>
      <c r="D3" s="320"/>
      <c r="E3" s="320"/>
      <c r="F3" s="320"/>
    </row>
    <row r="4" spans="1:9" x14ac:dyDescent="0.25">
      <c r="B4" s="320"/>
      <c r="C4" s="320"/>
      <c r="D4" s="320"/>
      <c r="E4" s="320"/>
      <c r="F4" s="320"/>
    </row>
    <row r="5" spans="1:9" x14ac:dyDescent="0.25">
      <c r="A5" s="1"/>
      <c r="B5" s="320"/>
      <c r="C5" s="320"/>
      <c r="D5" s="320"/>
      <c r="E5" s="320"/>
      <c r="F5" s="320"/>
    </row>
    <row r="6" spans="1:9" x14ac:dyDescent="0.25">
      <c r="A6" s="1"/>
      <c r="B6" s="1"/>
      <c r="D6" s="4"/>
      <c r="E6" s="4"/>
    </row>
    <row r="7" spans="1:9" ht="63" x14ac:dyDescent="0.25">
      <c r="A7" s="41" t="s">
        <v>1</v>
      </c>
      <c r="B7" s="41" t="s">
        <v>2</v>
      </c>
      <c r="C7" s="73" t="s">
        <v>3</v>
      </c>
      <c r="D7" s="54" t="s">
        <v>4</v>
      </c>
      <c r="E7" s="54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5">
        <v>4</v>
      </c>
      <c r="E8" s="55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78000</v>
      </c>
      <c r="F9" s="66"/>
      <c r="G9" s="66"/>
      <c r="H9" s="66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4"/>
      <c r="G10" s="64"/>
      <c r="H10" s="66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64"/>
      <c r="G11" s="64"/>
      <c r="H11" s="66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37"/>
      <c r="E12" s="37">
        <f t="shared" si="2"/>
        <v>0</v>
      </c>
      <c r="F12" s="64"/>
      <c r="G12" s="64"/>
      <c r="H12" s="66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37">
        <v>78000</v>
      </c>
      <c r="E13" s="37">
        <f t="shared" si="2"/>
        <v>78000</v>
      </c>
      <c r="F13" s="68"/>
      <c r="G13" s="68"/>
      <c r="H13" s="96">
        <f t="shared" si="1"/>
        <v>0</v>
      </c>
    </row>
    <row r="14" spans="1:9" x14ac:dyDescent="0.25">
      <c r="A14" s="26" t="s">
        <v>18</v>
      </c>
      <c r="B14" s="26" t="s">
        <v>19</v>
      </c>
      <c r="C14" s="74"/>
      <c r="D14" s="37"/>
      <c r="E14" s="37">
        <f t="shared" si="2"/>
        <v>0</v>
      </c>
      <c r="F14" s="68"/>
      <c r="G14" s="68"/>
      <c r="H14" s="96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8"/>
      <c r="G15" s="68"/>
      <c r="H15" s="96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68"/>
      <c r="G16" s="68"/>
      <c r="H16" s="96">
        <f t="shared" si="1"/>
        <v>0</v>
      </c>
    </row>
    <row r="17" spans="1:8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8"/>
      <c r="G17" s="68"/>
      <c r="H17" s="96">
        <f t="shared" si="1"/>
        <v>0</v>
      </c>
    </row>
    <row r="18" spans="1:8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8"/>
      <c r="G18" s="68"/>
      <c r="H18" s="96">
        <f t="shared" si="1"/>
        <v>0</v>
      </c>
    </row>
    <row r="19" spans="1:8" ht="31.5" x14ac:dyDescent="0.25">
      <c r="A19" s="26" t="s">
        <v>28</v>
      </c>
      <c r="B19" s="40" t="s">
        <v>29</v>
      </c>
      <c r="C19" s="74"/>
      <c r="D19" s="37"/>
      <c r="E19" s="37">
        <f t="shared" si="2"/>
        <v>0</v>
      </c>
      <c r="F19" s="68"/>
      <c r="G19" s="68"/>
      <c r="H19" s="96">
        <f t="shared" si="1"/>
        <v>0</v>
      </c>
    </row>
    <row r="20" spans="1:8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16</v>
      </c>
      <c r="D20" s="37"/>
      <c r="E20" s="78">
        <f>E21+E22+E23+E24+E25+E26+E27+E28+E29+E30+E31+E32+E33+E34+E35+E36+E37+E38+E39+E40+E41+E42+E43+E44+E45+E46+E47+E48+E49+E50+E51</f>
        <v>55300</v>
      </c>
      <c r="F20" s="96"/>
      <c r="G20" s="96"/>
      <c r="H20" s="96">
        <f t="shared" si="1"/>
        <v>0</v>
      </c>
    </row>
    <row r="21" spans="1:8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68"/>
      <c r="G21" s="68"/>
      <c r="H21" s="96">
        <f t="shared" si="1"/>
        <v>0</v>
      </c>
    </row>
    <row r="22" spans="1:8" x14ac:dyDescent="0.25">
      <c r="A22" s="26" t="s">
        <v>34</v>
      </c>
      <c r="B22" s="26" t="s">
        <v>35</v>
      </c>
      <c r="C22" s="74"/>
      <c r="D22" s="37"/>
      <c r="E22" s="37">
        <f t="shared" si="2"/>
        <v>0</v>
      </c>
      <c r="F22" s="68"/>
      <c r="G22" s="68"/>
      <c r="H22" s="96">
        <f t="shared" si="1"/>
        <v>0</v>
      </c>
    </row>
    <row r="23" spans="1:8" x14ac:dyDescent="0.25">
      <c r="A23" s="26" t="s">
        <v>36</v>
      </c>
      <c r="B23" s="26" t="s">
        <v>37</v>
      </c>
      <c r="C23" s="74"/>
      <c r="D23" s="37"/>
      <c r="E23" s="37">
        <f t="shared" si="2"/>
        <v>0</v>
      </c>
      <c r="F23" s="68"/>
      <c r="G23" s="68"/>
      <c r="H23" s="96">
        <f t="shared" si="1"/>
        <v>0</v>
      </c>
    </row>
    <row r="24" spans="1:8" x14ac:dyDescent="0.25">
      <c r="A24" s="26" t="s">
        <v>38</v>
      </c>
      <c r="B24" s="26" t="s">
        <v>39</v>
      </c>
      <c r="C24" s="74"/>
      <c r="D24" s="37"/>
      <c r="E24" s="37">
        <f t="shared" si="2"/>
        <v>0</v>
      </c>
      <c r="F24" s="68"/>
      <c r="G24" s="68"/>
      <c r="H24" s="96">
        <f t="shared" si="1"/>
        <v>0</v>
      </c>
    </row>
    <row r="25" spans="1:8" x14ac:dyDescent="0.25">
      <c r="A25" s="26" t="s">
        <v>40</v>
      </c>
      <c r="B25" s="26" t="s">
        <v>41</v>
      </c>
      <c r="C25" s="74"/>
      <c r="D25" s="37"/>
      <c r="E25" s="37">
        <f t="shared" si="2"/>
        <v>0</v>
      </c>
      <c r="F25" s="68"/>
      <c r="G25" s="68"/>
      <c r="H25" s="96">
        <f t="shared" si="1"/>
        <v>0</v>
      </c>
    </row>
    <row r="26" spans="1:8" x14ac:dyDescent="0.25">
      <c r="A26" s="26" t="s">
        <v>42</v>
      </c>
      <c r="B26" s="26" t="s">
        <v>43</v>
      </c>
      <c r="C26" s="74">
        <v>1</v>
      </c>
      <c r="D26" s="37">
        <v>7000</v>
      </c>
      <c r="E26" s="37">
        <f t="shared" si="2"/>
        <v>7000</v>
      </c>
      <c r="F26" s="68"/>
      <c r="G26" s="68"/>
      <c r="H26" s="96">
        <f t="shared" si="1"/>
        <v>0</v>
      </c>
    </row>
    <row r="27" spans="1:8" ht="31.5" x14ac:dyDescent="0.25">
      <c r="A27" s="26" t="s">
        <v>44</v>
      </c>
      <c r="B27" s="26" t="s">
        <v>45</v>
      </c>
      <c r="C27" s="74"/>
      <c r="D27" s="37"/>
      <c r="E27" s="37">
        <f t="shared" si="2"/>
        <v>0</v>
      </c>
      <c r="F27" s="68"/>
      <c r="G27" s="68"/>
      <c r="H27" s="96">
        <f t="shared" si="1"/>
        <v>0</v>
      </c>
    </row>
    <row r="28" spans="1:8" x14ac:dyDescent="0.25">
      <c r="A28" s="26" t="s">
        <v>46</v>
      </c>
      <c r="B28" s="26" t="s">
        <v>47</v>
      </c>
      <c r="C28" s="74">
        <v>1</v>
      </c>
      <c r="D28" s="37">
        <v>800</v>
      </c>
      <c r="E28" s="37">
        <f t="shared" si="2"/>
        <v>800</v>
      </c>
      <c r="F28" s="68"/>
      <c r="G28" s="68"/>
      <c r="H28" s="96">
        <f t="shared" si="1"/>
        <v>0</v>
      </c>
    </row>
    <row r="29" spans="1:8" x14ac:dyDescent="0.25">
      <c r="A29" s="26" t="s">
        <v>48</v>
      </c>
      <c r="B29" s="26" t="s">
        <v>49</v>
      </c>
      <c r="C29" s="74"/>
      <c r="D29" s="37"/>
      <c r="E29" s="37">
        <f t="shared" si="2"/>
        <v>0</v>
      </c>
      <c r="F29" s="68"/>
      <c r="G29" s="68"/>
      <c r="H29" s="96">
        <f t="shared" si="1"/>
        <v>0</v>
      </c>
    </row>
    <row r="30" spans="1:8" ht="31.5" x14ac:dyDescent="0.25">
      <c r="A30" s="26" t="s">
        <v>50</v>
      </c>
      <c r="B30" s="26" t="s">
        <v>51</v>
      </c>
      <c r="C30" s="74">
        <v>1</v>
      </c>
      <c r="D30" s="37">
        <v>3000</v>
      </c>
      <c r="E30" s="37">
        <f t="shared" si="2"/>
        <v>3000</v>
      </c>
      <c r="F30" s="68"/>
      <c r="G30" s="68"/>
      <c r="H30" s="96">
        <f t="shared" si="1"/>
        <v>0</v>
      </c>
    </row>
    <row r="31" spans="1:8" x14ac:dyDescent="0.25">
      <c r="A31" s="26" t="s">
        <v>52</v>
      </c>
      <c r="B31" s="26" t="s">
        <v>53</v>
      </c>
      <c r="C31" s="74">
        <v>3</v>
      </c>
      <c r="D31" s="37">
        <v>3500</v>
      </c>
      <c r="E31" s="37">
        <f t="shared" si="2"/>
        <v>10500</v>
      </c>
      <c r="F31" s="68"/>
      <c r="G31" s="68"/>
      <c r="H31" s="96">
        <f t="shared" si="1"/>
        <v>0</v>
      </c>
    </row>
    <row r="32" spans="1:8" x14ac:dyDescent="0.25">
      <c r="A32" s="26" t="s">
        <v>54</v>
      </c>
      <c r="B32" s="26" t="s">
        <v>55</v>
      </c>
      <c r="C32" s="74"/>
      <c r="D32" s="37"/>
      <c r="E32" s="37">
        <f t="shared" si="2"/>
        <v>0</v>
      </c>
      <c r="F32" s="68"/>
      <c r="G32" s="68"/>
      <c r="H32" s="96">
        <f t="shared" si="1"/>
        <v>0</v>
      </c>
    </row>
    <row r="33" spans="1:10" x14ac:dyDescent="0.25">
      <c r="A33" s="26" t="s">
        <v>56</v>
      </c>
      <c r="B33" s="26" t="s">
        <v>57</v>
      </c>
      <c r="C33" s="74">
        <v>4</v>
      </c>
      <c r="D33" s="37">
        <v>2500</v>
      </c>
      <c r="E33" s="37">
        <f t="shared" si="2"/>
        <v>10000</v>
      </c>
      <c r="F33" s="68"/>
      <c r="G33" s="68"/>
      <c r="H33" s="96">
        <f t="shared" si="1"/>
        <v>0</v>
      </c>
    </row>
    <row r="34" spans="1:10" x14ac:dyDescent="0.25">
      <c r="A34" s="26" t="s">
        <v>58</v>
      </c>
      <c r="B34" s="26" t="s">
        <v>59</v>
      </c>
      <c r="C34" s="74"/>
      <c r="D34" s="37"/>
      <c r="E34" s="37">
        <f t="shared" si="2"/>
        <v>0</v>
      </c>
      <c r="F34" s="68"/>
      <c r="G34" s="68"/>
      <c r="H34" s="96">
        <f t="shared" si="1"/>
        <v>0</v>
      </c>
    </row>
    <row r="35" spans="1:10" x14ac:dyDescent="0.25">
      <c r="A35" s="26" t="s">
        <v>60</v>
      </c>
      <c r="B35" s="26" t="s">
        <v>61</v>
      </c>
      <c r="C35" s="74"/>
      <c r="D35" s="37"/>
      <c r="E35" s="37">
        <f t="shared" si="2"/>
        <v>0</v>
      </c>
      <c r="F35" s="68"/>
      <c r="G35" s="68"/>
      <c r="H35" s="96">
        <f t="shared" si="1"/>
        <v>0</v>
      </c>
    </row>
    <row r="36" spans="1:10" x14ac:dyDescent="0.25">
      <c r="A36" s="26" t="s">
        <v>62</v>
      </c>
      <c r="B36" s="26" t="s">
        <v>63</v>
      </c>
      <c r="C36" s="74">
        <v>2</v>
      </c>
      <c r="D36" s="37">
        <v>2500</v>
      </c>
      <c r="E36" s="37">
        <f t="shared" si="2"/>
        <v>5000</v>
      </c>
      <c r="F36" s="68"/>
      <c r="G36" s="68"/>
      <c r="H36" s="96">
        <f t="shared" si="1"/>
        <v>0</v>
      </c>
    </row>
    <row r="37" spans="1:10" x14ac:dyDescent="0.25">
      <c r="A37" s="26" t="s">
        <v>64</v>
      </c>
      <c r="B37" s="26" t="s">
        <v>65</v>
      </c>
      <c r="C37" s="74"/>
      <c r="D37" s="37"/>
      <c r="E37" s="37">
        <f t="shared" si="2"/>
        <v>0</v>
      </c>
      <c r="F37" s="68"/>
      <c r="G37" s="68"/>
      <c r="H37" s="96">
        <f t="shared" si="1"/>
        <v>0</v>
      </c>
    </row>
    <row r="38" spans="1:10" x14ac:dyDescent="0.25">
      <c r="A38" s="26" t="s">
        <v>66</v>
      </c>
      <c r="B38" s="26" t="s">
        <v>67</v>
      </c>
      <c r="C38" s="74"/>
      <c r="D38" s="37"/>
      <c r="E38" s="37">
        <f t="shared" si="2"/>
        <v>0</v>
      </c>
      <c r="F38" s="68"/>
      <c r="G38" s="68"/>
      <c r="H38" s="96">
        <f t="shared" si="1"/>
        <v>0</v>
      </c>
    </row>
    <row r="39" spans="1:10" x14ac:dyDescent="0.25">
      <c r="A39" s="26" t="s">
        <v>68</v>
      </c>
      <c r="B39" s="26" t="s">
        <v>69</v>
      </c>
      <c r="C39" s="74"/>
      <c r="D39" s="37"/>
      <c r="E39" s="37">
        <f t="shared" si="2"/>
        <v>0</v>
      </c>
      <c r="F39" s="68"/>
      <c r="G39" s="68"/>
      <c r="H39" s="96">
        <f t="shared" si="1"/>
        <v>0</v>
      </c>
    </row>
    <row r="40" spans="1:10" x14ac:dyDescent="0.25">
      <c r="A40" s="26" t="s">
        <v>70</v>
      </c>
      <c r="B40" s="26" t="s">
        <v>71</v>
      </c>
      <c r="C40" s="74"/>
      <c r="D40" s="37"/>
      <c r="E40" s="37"/>
      <c r="F40" s="68"/>
      <c r="G40" s="68"/>
      <c r="H40" s="96">
        <f t="shared" si="1"/>
        <v>0</v>
      </c>
    </row>
    <row r="41" spans="1:10" x14ac:dyDescent="0.25">
      <c r="A41" s="26" t="s">
        <v>72</v>
      </c>
      <c r="B41" s="26" t="s">
        <v>73</v>
      </c>
      <c r="C41" s="74">
        <v>1</v>
      </c>
      <c r="D41" s="37">
        <v>4000</v>
      </c>
      <c r="E41" s="37">
        <f t="shared" si="2"/>
        <v>4000</v>
      </c>
      <c r="F41" s="68">
        <v>3</v>
      </c>
      <c r="G41" s="68">
        <v>2129</v>
      </c>
      <c r="H41" s="199">
        <f>F41*G41</f>
        <v>6387</v>
      </c>
      <c r="I41" s="3">
        <v>3</v>
      </c>
      <c r="J41" s="3">
        <v>2129</v>
      </c>
    </row>
    <row r="42" spans="1:10" x14ac:dyDescent="0.25">
      <c r="A42" s="26" t="s">
        <v>74</v>
      </c>
      <c r="B42" s="26" t="s">
        <v>75</v>
      </c>
      <c r="C42" s="74">
        <v>3</v>
      </c>
      <c r="D42" s="37">
        <v>5000</v>
      </c>
      <c r="E42" s="37">
        <f t="shared" si="2"/>
        <v>15000</v>
      </c>
      <c r="F42" s="68"/>
      <c r="G42" s="68"/>
      <c r="H42" s="96">
        <f t="shared" si="1"/>
        <v>0</v>
      </c>
    </row>
    <row r="43" spans="1:10" x14ac:dyDescent="0.25">
      <c r="A43" s="26" t="s">
        <v>76</v>
      </c>
      <c r="B43" s="26" t="s">
        <v>77</v>
      </c>
      <c r="C43" s="74"/>
      <c r="D43" s="37"/>
      <c r="E43" s="37">
        <f t="shared" si="2"/>
        <v>0</v>
      </c>
      <c r="F43" s="68"/>
      <c r="G43" s="68"/>
      <c r="H43" s="96">
        <f t="shared" si="1"/>
        <v>0</v>
      </c>
    </row>
    <row r="44" spans="1:10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68"/>
      <c r="G44" s="68"/>
      <c r="H44" s="96">
        <f t="shared" si="1"/>
        <v>0</v>
      </c>
    </row>
    <row r="45" spans="1:10" x14ac:dyDescent="0.25">
      <c r="A45" s="26" t="s">
        <v>80</v>
      </c>
      <c r="B45" s="26" t="s">
        <v>81</v>
      </c>
      <c r="C45" s="74"/>
      <c r="D45" s="37"/>
      <c r="E45" s="37">
        <f t="shared" si="2"/>
        <v>0</v>
      </c>
      <c r="F45" s="68"/>
      <c r="G45" s="68"/>
      <c r="H45" s="96">
        <f t="shared" si="1"/>
        <v>0</v>
      </c>
    </row>
    <row r="46" spans="1:10" x14ac:dyDescent="0.25">
      <c r="A46" s="26" t="s">
        <v>82</v>
      </c>
      <c r="B46" s="26" t="s">
        <v>83</v>
      </c>
      <c r="C46" s="74"/>
      <c r="D46" s="37"/>
      <c r="E46" s="37">
        <f t="shared" si="2"/>
        <v>0</v>
      </c>
      <c r="F46" s="68"/>
      <c r="G46" s="68"/>
      <c r="H46" s="96">
        <f t="shared" si="1"/>
        <v>0</v>
      </c>
    </row>
    <row r="47" spans="1:10" x14ac:dyDescent="0.25">
      <c r="A47" s="26" t="s">
        <v>84</v>
      </c>
      <c r="B47" s="26" t="s">
        <v>85</v>
      </c>
      <c r="C47" s="74"/>
      <c r="D47" s="37"/>
      <c r="E47" s="37">
        <f t="shared" si="2"/>
        <v>0</v>
      </c>
      <c r="F47" s="68"/>
      <c r="G47" s="68"/>
      <c r="H47" s="96">
        <f t="shared" si="1"/>
        <v>0</v>
      </c>
    </row>
    <row r="48" spans="1:10" ht="31.5" x14ac:dyDescent="0.25">
      <c r="A48" s="26" t="s">
        <v>86</v>
      </c>
      <c r="B48" s="26" t="s">
        <v>87</v>
      </c>
      <c r="C48" s="74"/>
      <c r="D48" s="37"/>
      <c r="E48" s="37">
        <f t="shared" si="2"/>
        <v>0</v>
      </c>
      <c r="F48" s="68"/>
      <c r="G48" s="68"/>
      <c r="H48" s="96">
        <f t="shared" si="1"/>
        <v>0</v>
      </c>
    </row>
    <row r="49" spans="1:12" x14ac:dyDescent="0.25">
      <c r="A49" s="26" t="s">
        <v>88</v>
      </c>
      <c r="B49" s="26" t="s">
        <v>89</v>
      </c>
      <c r="C49" s="74"/>
      <c r="D49" s="37"/>
      <c r="E49" s="37">
        <f t="shared" si="2"/>
        <v>0</v>
      </c>
      <c r="F49" s="68"/>
      <c r="G49" s="68"/>
      <c r="H49" s="96">
        <f t="shared" si="1"/>
        <v>0</v>
      </c>
    </row>
    <row r="50" spans="1:12" x14ac:dyDescent="0.25">
      <c r="A50" s="26" t="s">
        <v>90</v>
      </c>
      <c r="B50" s="26" t="s">
        <v>91</v>
      </c>
      <c r="C50" s="74"/>
      <c r="D50" s="37"/>
      <c r="E50" s="37">
        <f t="shared" si="2"/>
        <v>0</v>
      </c>
      <c r="F50" s="68"/>
      <c r="G50" s="68"/>
      <c r="H50" s="96">
        <f t="shared" si="1"/>
        <v>0</v>
      </c>
    </row>
    <row r="51" spans="1:12" x14ac:dyDescent="0.25">
      <c r="A51" s="26" t="s">
        <v>92</v>
      </c>
      <c r="B51" s="26" t="s">
        <v>81</v>
      </c>
      <c r="C51" s="74"/>
      <c r="D51" s="37"/>
      <c r="E51" s="37">
        <f t="shared" si="2"/>
        <v>0</v>
      </c>
      <c r="F51" s="68"/>
      <c r="G51" s="68"/>
      <c r="H51" s="96">
        <f t="shared" si="1"/>
        <v>0</v>
      </c>
    </row>
    <row r="52" spans="1:12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41</v>
      </c>
      <c r="D52" s="37"/>
      <c r="E52" s="78">
        <f>E53+E54+E55+E56+E57+E58+E59+E60+E61+E62+E63+E64+E65+E66+E67+E68+E69+E70+E71+E72+E73+E74+E75</f>
        <v>96600</v>
      </c>
      <c r="F52" s="68"/>
      <c r="G52" s="68"/>
      <c r="H52" s="96">
        <f t="shared" si="1"/>
        <v>0</v>
      </c>
    </row>
    <row r="53" spans="1:12" x14ac:dyDescent="0.25">
      <c r="A53" s="26" t="s">
        <v>95</v>
      </c>
      <c r="B53" s="26" t="s">
        <v>96</v>
      </c>
      <c r="C53" s="74"/>
      <c r="D53" s="37"/>
      <c r="E53" s="37">
        <f t="shared" si="2"/>
        <v>0</v>
      </c>
      <c r="F53" s="68">
        <v>1</v>
      </c>
      <c r="G53" s="68">
        <v>5290</v>
      </c>
      <c r="H53" s="199">
        <f t="shared" si="1"/>
        <v>5290</v>
      </c>
    </row>
    <row r="54" spans="1:12" x14ac:dyDescent="0.25">
      <c r="A54" s="26" t="s">
        <v>97</v>
      </c>
      <c r="B54" s="26" t="s">
        <v>98</v>
      </c>
      <c r="C54" s="74">
        <v>10</v>
      </c>
      <c r="D54" s="37">
        <v>6000</v>
      </c>
      <c r="E54" s="37">
        <f t="shared" si="2"/>
        <v>60000</v>
      </c>
      <c r="F54" s="68">
        <v>14</v>
      </c>
      <c r="G54" s="68">
        <v>9409</v>
      </c>
      <c r="H54" s="199">
        <f t="shared" si="1"/>
        <v>131726</v>
      </c>
      <c r="K54" s="3">
        <v>14</v>
      </c>
      <c r="L54" s="3">
        <v>9409</v>
      </c>
    </row>
    <row r="55" spans="1:12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8"/>
      <c r="G55" s="68"/>
      <c r="H55" s="96">
        <f t="shared" si="1"/>
        <v>0</v>
      </c>
    </row>
    <row r="56" spans="1:12" x14ac:dyDescent="0.25">
      <c r="A56" s="26" t="s">
        <v>101</v>
      </c>
      <c r="B56" s="26" t="s">
        <v>102</v>
      </c>
      <c r="C56" s="74">
        <v>3</v>
      </c>
      <c r="D56" s="37">
        <v>3000</v>
      </c>
      <c r="E56" s="37">
        <f t="shared" si="2"/>
        <v>9000</v>
      </c>
      <c r="F56" s="68"/>
      <c r="G56" s="68"/>
      <c r="H56" s="96">
        <f t="shared" si="1"/>
        <v>0</v>
      </c>
    </row>
    <row r="57" spans="1:12" x14ac:dyDescent="0.25">
      <c r="A57" s="26" t="s">
        <v>103</v>
      </c>
      <c r="B57" s="26" t="s">
        <v>104</v>
      </c>
      <c r="C57" s="74"/>
      <c r="D57" s="37"/>
      <c r="E57" s="37">
        <f t="shared" si="2"/>
        <v>0</v>
      </c>
      <c r="F57" s="68"/>
      <c r="G57" s="68"/>
      <c r="H57" s="96">
        <f t="shared" si="1"/>
        <v>0</v>
      </c>
    </row>
    <row r="58" spans="1:12" x14ac:dyDescent="0.25">
      <c r="A58" s="26" t="s">
        <v>105</v>
      </c>
      <c r="B58" s="26" t="s">
        <v>106</v>
      </c>
      <c r="C58" s="74"/>
      <c r="D58" s="37"/>
      <c r="E58" s="37">
        <f t="shared" si="2"/>
        <v>0</v>
      </c>
      <c r="F58" s="68"/>
      <c r="G58" s="68"/>
      <c r="H58" s="96">
        <f t="shared" si="1"/>
        <v>0</v>
      </c>
    </row>
    <row r="59" spans="1:12" x14ac:dyDescent="0.25">
      <c r="A59" s="26" t="s">
        <v>107</v>
      </c>
      <c r="B59" s="26" t="s">
        <v>108</v>
      </c>
      <c r="C59" s="74"/>
      <c r="D59" s="37"/>
      <c r="E59" s="37">
        <f t="shared" si="2"/>
        <v>0</v>
      </c>
      <c r="F59" s="68"/>
      <c r="G59" s="68"/>
      <c r="H59" s="96">
        <f t="shared" si="1"/>
        <v>0</v>
      </c>
    </row>
    <row r="60" spans="1:12" x14ac:dyDescent="0.25">
      <c r="A60" s="26" t="s">
        <v>109</v>
      </c>
      <c r="B60" s="26" t="s">
        <v>354</v>
      </c>
      <c r="C60" s="74"/>
      <c r="D60" s="37"/>
      <c r="E60" s="37">
        <f t="shared" si="2"/>
        <v>0</v>
      </c>
      <c r="F60" s="68"/>
      <c r="G60" s="68"/>
      <c r="H60" s="96">
        <f t="shared" si="1"/>
        <v>0</v>
      </c>
    </row>
    <row r="61" spans="1:12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68"/>
      <c r="G61" s="91"/>
      <c r="H61" s="96">
        <f t="shared" si="1"/>
        <v>0</v>
      </c>
    </row>
    <row r="62" spans="1:12" x14ac:dyDescent="0.25">
      <c r="A62" s="26" t="s">
        <v>113</v>
      </c>
      <c r="B62" s="26" t="s">
        <v>114</v>
      </c>
      <c r="C62" s="74"/>
      <c r="D62" s="37"/>
      <c r="E62" s="37">
        <f t="shared" si="2"/>
        <v>0</v>
      </c>
      <c r="F62" s="68"/>
      <c r="G62" s="68"/>
      <c r="H62" s="96">
        <f t="shared" si="1"/>
        <v>0</v>
      </c>
    </row>
    <row r="63" spans="1:12" x14ac:dyDescent="0.25">
      <c r="A63" s="26" t="s">
        <v>115</v>
      </c>
      <c r="B63" s="26" t="s">
        <v>116</v>
      </c>
      <c r="C63" s="74"/>
      <c r="D63" s="37"/>
      <c r="E63" s="37">
        <f t="shared" si="2"/>
        <v>0</v>
      </c>
      <c r="F63" s="68"/>
      <c r="G63" s="68"/>
      <c r="H63" s="96">
        <f t="shared" si="1"/>
        <v>0</v>
      </c>
    </row>
    <row r="64" spans="1:12" x14ac:dyDescent="0.25">
      <c r="A64" s="26" t="s">
        <v>117</v>
      </c>
      <c r="B64" s="26" t="s">
        <v>118</v>
      </c>
      <c r="C64" s="74"/>
      <c r="D64" s="37"/>
      <c r="E64" s="37">
        <f t="shared" si="2"/>
        <v>0</v>
      </c>
      <c r="F64" s="68"/>
      <c r="G64" s="68"/>
      <c r="H64" s="96">
        <f t="shared" si="1"/>
        <v>0</v>
      </c>
    </row>
    <row r="65" spans="1:10" x14ac:dyDescent="0.25">
      <c r="A65" s="26" t="s">
        <v>119</v>
      </c>
      <c r="B65" s="26" t="s">
        <v>120</v>
      </c>
      <c r="C65" s="74"/>
      <c r="D65" s="37"/>
      <c r="E65" s="37">
        <f t="shared" si="2"/>
        <v>0</v>
      </c>
      <c r="F65" s="68"/>
      <c r="G65" s="68"/>
      <c r="H65" s="96">
        <f t="shared" si="1"/>
        <v>0</v>
      </c>
    </row>
    <row r="66" spans="1:10" x14ac:dyDescent="0.25">
      <c r="A66" s="26" t="s">
        <v>121</v>
      </c>
      <c r="B66" s="26" t="s">
        <v>122</v>
      </c>
      <c r="C66" s="74"/>
      <c r="D66" s="37"/>
      <c r="E66" s="37">
        <f t="shared" si="2"/>
        <v>0</v>
      </c>
      <c r="F66" s="68"/>
      <c r="G66" s="68"/>
      <c r="H66" s="96">
        <f t="shared" si="1"/>
        <v>0</v>
      </c>
    </row>
    <row r="67" spans="1:10" x14ac:dyDescent="0.25">
      <c r="A67" s="26" t="s">
        <v>123</v>
      </c>
      <c r="B67" s="26" t="s">
        <v>124</v>
      </c>
      <c r="C67" s="74"/>
      <c r="D67" s="37"/>
      <c r="E67" s="37">
        <f t="shared" si="2"/>
        <v>0</v>
      </c>
      <c r="F67" s="68"/>
      <c r="G67" s="68"/>
      <c r="H67" s="96">
        <f t="shared" si="1"/>
        <v>0</v>
      </c>
    </row>
    <row r="68" spans="1:10" x14ac:dyDescent="0.25">
      <c r="A68" s="26" t="s">
        <v>125</v>
      </c>
      <c r="B68" s="26" t="s">
        <v>126</v>
      </c>
      <c r="C68" s="74"/>
      <c r="D68" s="37"/>
      <c r="E68" s="37">
        <f t="shared" si="2"/>
        <v>0</v>
      </c>
      <c r="F68" s="68">
        <v>1</v>
      </c>
      <c r="G68" s="68">
        <v>2500</v>
      </c>
      <c r="H68" s="199">
        <f t="shared" si="1"/>
        <v>2500</v>
      </c>
    </row>
    <row r="69" spans="1:10" ht="31.5" x14ac:dyDescent="0.25">
      <c r="A69" s="26" t="s">
        <v>127</v>
      </c>
      <c r="B69" s="26" t="s">
        <v>128</v>
      </c>
      <c r="C69" s="74"/>
      <c r="D69" s="37"/>
      <c r="E69" s="37">
        <f t="shared" si="2"/>
        <v>0</v>
      </c>
      <c r="F69" s="68"/>
      <c r="G69" s="68"/>
      <c r="H69" s="96">
        <f t="shared" si="1"/>
        <v>0</v>
      </c>
    </row>
    <row r="70" spans="1:10" x14ac:dyDescent="0.25">
      <c r="A70" s="26" t="s">
        <v>129</v>
      </c>
      <c r="B70" s="26" t="s">
        <v>130</v>
      </c>
      <c r="C70" s="74"/>
      <c r="D70" s="37"/>
      <c r="E70" s="37">
        <f t="shared" si="2"/>
        <v>0</v>
      </c>
      <c r="F70" s="68"/>
      <c r="G70" s="68"/>
      <c r="H70" s="96">
        <f t="shared" si="1"/>
        <v>0</v>
      </c>
    </row>
    <row r="71" spans="1:10" x14ac:dyDescent="0.25">
      <c r="A71" s="26" t="s">
        <v>131</v>
      </c>
      <c r="B71" s="26" t="s">
        <v>132</v>
      </c>
      <c r="C71" s="74"/>
      <c r="D71" s="37"/>
      <c r="E71" s="37">
        <f t="shared" si="2"/>
        <v>0</v>
      </c>
      <c r="F71" s="68"/>
      <c r="G71" s="68"/>
      <c r="H71" s="96">
        <f t="shared" si="1"/>
        <v>0</v>
      </c>
    </row>
    <row r="72" spans="1:10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8"/>
      <c r="G72" s="68"/>
      <c r="H72" s="96">
        <f t="shared" si="1"/>
        <v>0</v>
      </c>
    </row>
    <row r="73" spans="1:10" x14ac:dyDescent="0.25">
      <c r="A73" s="26" t="s">
        <v>135</v>
      </c>
      <c r="B73" s="26" t="s">
        <v>136</v>
      </c>
      <c r="C73" s="74">
        <v>20</v>
      </c>
      <c r="D73" s="37">
        <v>800</v>
      </c>
      <c r="E73" s="37">
        <f t="shared" si="2"/>
        <v>16000</v>
      </c>
      <c r="F73" s="68"/>
      <c r="G73" s="68"/>
      <c r="H73" s="96">
        <f t="shared" si="1"/>
        <v>0</v>
      </c>
    </row>
    <row r="74" spans="1:10" ht="47.25" x14ac:dyDescent="0.25">
      <c r="A74" s="26" t="s">
        <v>137</v>
      </c>
      <c r="B74" s="26" t="s">
        <v>138</v>
      </c>
      <c r="C74" s="74"/>
      <c r="D74" s="37"/>
      <c r="E74" s="37">
        <f t="shared" si="2"/>
        <v>0</v>
      </c>
      <c r="F74" s="68"/>
      <c r="G74" s="68"/>
      <c r="H74" s="96">
        <f t="shared" ref="H74:H137" si="3">F74*G74</f>
        <v>0</v>
      </c>
    </row>
    <row r="75" spans="1:10" x14ac:dyDescent="0.25">
      <c r="A75" s="26" t="s">
        <v>139</v>
      </c>
      <c r="B75" s="26" t="s">
        <v>81</v>
      </c>
      <c r="C75" s="74"/>
      <c r="D75" s="37"/>
      <c r="E75" s="37">
        <f t="shared" ref="E75:E138" si="4">C75*D75</f>
        <v>0</v>
      </c>
      <c r="F75" s="68"/>
      <c r="G75" s="68"/>
      <c r="H75" s="96">
        <f t="shared" si="3"/>
        <v>0</v>
      </c>
    </row>
    <row r="76" spans="1:10" x14ac:dyDescent="0.25">
      <c r="A76" s="26" t="s">
        <v>140</v>
      </c>
      <c r="B76" s="40" t="s">
        <v>141</v>
      </c>
      <c r="C76" s="78">
        <f>C77+C78+C79+C80+C81+C82</f>
        <v>8</v>
      </c>
      <c r="D76" s="37"/>
      <c r="E76" s="78">
        <f>E77+E78+E79+E80+E81+E82</f>
        <v>207000</v>
      </c>
      <c r="F76" s="68"/>
      <c r="G76" s="68"/>
      <c r="H76" s="96">
        <f t="shared" si="3"/>
        <v>0</v>
      </c>
    </row>
    <row r="77" spans="1:10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68"/>
      <c r="G77" s="68"/>
      <c r="H77" s="96">
        <f t="shared" si="3"/>
        <v>0</v>
      </c>
    </row>
    <row r="78" spans="1:10" x14ac:dyDescent="0.25">
      <c r="A78" s="26" t="s">
        <v>144</v>
      </c>
      <c r="B78" s="26" t="s">
        <v>145</v>
      </c>
      <c r="C78" s="74">
        <v>2</v>
      </c>
      <c r="D78" s="37">
        <v>20000</v>
      </c>
      <c r="E78" s="37">
        <f t="shared" si="4"/>
        <v>40000</v>
      </c>
      <c r="F78" s="68">
        <v>3</v>
      </c>
      <c r="G78" s="68">
        <v>4938</v>
      </c>
      <c r="H78" s="199">
        <f>F78*G78</f>
        <v>14814</v>
      </c>
      <c r="I78" s="64">
        <v>2</v>
      </c>
      <c r="J78" s="66">
        <v>4958</v>
      </c>
    </row>
    <row r="79" spans="1:10" x14ac:dyDescent="0.25">
      <c r="A79" s="26" t="s">
        <v>146</v>
      </c>
      <c r="B79" s="26" t="s">
        <v>147</v>
      </c>
      <c r="C79" s="74"/>
      <c r="D79" s="37"/>
      <c r="E79" s="37">
        <f t="shared" si="4"/>
        <v>0</v>
      </c>
      <c r="F79" s="68"/>
      <c r="G79" s="68"/>
      <c r="H79" s="96"/>
    </row>
    <row r="80" spans="1:10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68">
        <v>5</v>
      </c>
      <c r="G80" s="68">
        <f>19320*3+2*20520</f>
        <v>99000</v>
      </c>
      <c r="H80" s="199">
        <f>G80</f>
        <v>99000</v>
      </c>
      <c r="I80" s="3">
        <v>3</v>
      </c>
      <c r="J80" s="3">
        <v>19320</v>
      </c>
    </row>
    <row r="81" spans="1:8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68"/>
      <c r="G81" s="68"/>
      <c r="H81" s="96">
        <f t="shared" si="3"/>
        <v>0</v>
      </c>
    </row>
    <row r="82" spans="1:8" x14ac:dyDescent="0.25">
      <c r="A82" s="26" t="s">
        <v>152</v>
      </c>
      <c r="B82" s="26" t="s">
        <v>153</v>
      </c>
      <c r="C82" s="74"/>
      <c r="D82" s="37"/>
      <c r="E82" s="37">
        <f t="shared" si="4"/>
        <v>0</v>
      </c>
      <c r="F82" s="68"/>
      <c r="G82" s="68"/>
      <c r="H82" s="96">
        <f t="shared" si="3"/>
        <v>0</v>
      </c>
    </row>
    <row r="83" spans="1:8" ht="31.5" x14ac:dyDescent="0.25">
      <c r="A83" s="26" t="s">
        <v>154</v>
      </c>
      <c r="B83" s="40" t="s">
        <v>155</v>
      </c>
      <c r="C83" s="78">
        <f>C84+C85+C86+C87+C88</f>
        <v>0</v>
      </c>
      <c r="D83" s="37"/>
      <c r="E83" s="78">
        <f>E84+E85+E86+E87+E88</f>
        <v>0</v>
      </c>
      <c r="F83" s="68"/>
      <c r="G83" s="68"/>
      <c r="H83" s="96">
        <f t="shared" si="3"/>
        <v>0</v>
      </c>
    </row>
    <row r="84" spans="1:8" x14ac:dyDescent="0.25">
      <c r="A84" s="26" t="s">
        <v>156</v>
      </c>
      <c r="B84" s="26" t="s">
        <v>157</v>
      </c>
      <c r="C84" s="74"/>
      <c r="D84" s="37"/>
      <c r="E84" s="37">
        <f t="shared" si="4"/>
        <v>0</v>
      </c>
      <c r="F84" s="68"/>
      <c r="G84" s="68"/>
      <c r="H84" s="96">
        <f t="shared" si="3"/>
        <v>0</v>
      </c>
    </row>
    <row r="85" spans="1:8" x14ac:dyDescent="0.25">
      <c r="A85" s="26" t="s">
        <v>158</v>
      </c>
      <c r="B85" s="26" t="s">
        <v>159</v>
      </c>
      <c r="C85" s="74"/>
      <c r="D85" s="37"/>
      <c r="E85" s="37">
        <f t="shared" si="4"/>
        <v>0</v>
      </c>
      <c r="F85" s="68"/>
      <c r="G85" s="68"/>
      <c r="H85" s="96">
        <f t="shared" si="3"/>
        <v>0</v>
      </c>
    </row>
    <row r="86" spans="1:8" x14ac:dyDescent="0.25">
      <c r="A86" s="26" t="s">
        <v>160</v>
      </c>
      <c r="B86" s="26" t="s">
        <v>161</v>
      </c>
      <c r="C86" s="74"/>
      <c r="D86" s="37"/>
      <c r="E86" s="37">
        <f t="shared" si="4"/>
        <v>0</v>
      </c>
      <c r="F86" s="68"/>
      <c r="G86" s="68"/>
      <c r="H86" s="96">
        <f t="shared" si="3"/>
        <v>0</v>
      </c>
    </row>
    <row r="87" spans="1:8" x14ac:dyDescent="0.25">
      <c r="A87" s="26" t="s">
        <v>162</v>
      </c>
      <c r="B87" s="26" t="s">
        <v>163</v>
      </c>
      <c r="C87" s="74"/>
      <c r="D87" s="37"/>
      <c r="E87" s="37">
        <f t="shared" si="4"/>
        <v>0</v>
      </c>
      <c r="F87" s="68"/>
      <c r="G87" s="68"/>
      <c r="H87" s="96">
        <f t="shared" si="3"/>
        <v>0</v>
      </c>
    </row>
    <row r="88" spans="1:8" x14ac:dyDescent="0.25">
      <c r="A88" s="26" t="s">
        <v>164</v>
      </c>
      <c r="B88" s="26" t="s">
        <v>165</v>
      </c>
      <c r="C88" s="74"/>
      <c r="D88" s="37"/>
      <c r="E88" s="37">
        <f t="shared" si="4"/>
        <v>0</v>
      </c>
      <c r="F88" s="68">
        <v>1</v>
      </c>
      <c r="G88" s="68">
        <v>2975</v>
      </c>
      <c r="H88" s="199">
        <f t="shared" si="3"/>
        <v>2975</v>
      </c>
    </row>
    <row r="89" spans="1:8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</row>
    <row r="90" spans="1:8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68">
        <v>1</v>
      </c>
      <c r="G90" s="68">
        <v>11800</v>
      </c>
      <c r="H90" s="199">
        <f t="shared" si="3"/>
        <v>11800</v>
      </c>
    </row>
    <row r="91" spans="1:8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68"/>
      <c r="G91" s="68"/>
      <c r="H91" s="96">
        <f t="shared" si="3"/>
        <v>0</v>
      </c>
    </row>
    <row r="92" spans="1:8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68"/>
      <c r="G92" s="68"/>
      <c r="H92" s="96">
        <f t="shared" si="3"/>
        <v>0</v>
      </c>
    </row>
    <row r="93" spans="1:8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4"/>
        <v>4000</v>
      </c>
      <c r="F93" s="68"/>
      <c r="G93" s="68"/>
      <c r="H93" s="96">
        <f t="shared" si="3"/>
        <v>0</v>
      </c>
    </row>
    <row r="94" spans="1:8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68"/>
      <c r="G94" s="68"/>
      <c r="H94" s="96">
        <f t="shared" si="3"/>
        <v>0</v>
      </c>
    </row>
    <row r="95" spans="1:8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68"/>
      <c r="G95" s="68"/>
      <c r="H95" s="96">
        <f t="shared" si="3"/>
        <v>0</v>
      </c>
    </row>
    <row r="96" spans="1:8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68"/>
      <c r="G96" s="68"/>
      <c r="H96" s="96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68"/>
      <c r="G97" s="68"/>
      <c r="H97" s="96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68"/>
      <c r="G98" s="68"/>
      <c r="H98" s="96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68">
        <v>50</v>
      </c>
      <c r="G99" s="68">
        <v>225.7</v>
      </c>
      <c r="H99" s="199">
        <f t="shared" si="3"/>
        <v>11285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68"/>
      <c r="G100" s="68"/>
      <c r="H100" s="96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68"/>
      <c r="G101" s="68"/>
      <c r="H101" s="96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68"/>
      <c r="G102" s="68"/>
      <c r="H102" s="96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68"/>
      <c r="G103" s="68"/>
      <c r="H103" s="96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68"/>
      <c r="G104" s="68"/>
      <c r="H104" s="96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68"/>
      <c r="G105" s="68"/>
      <c r="H105" s="96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68"/>
      <c r="G106" s="68"/>
      <c r="H106" s="96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68"/>
      <c r="G107" s="68"/>
      <c r="H107" s="96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68"/>
      <c r="G108" s="68"/>
      <c r="H108" s="96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68"/>
      <c r="G109" s="68"/>
      <c r="H109" s="96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68"/>
      <c r="G110" s="68"/>
      <c r="H110" s="96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68"/>
      <c r="G111" s="68"/>
      <c r="H111" s="96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68"/>
      <c r="G112" s="68"/>
      <c r="H112" s="96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3</v>
      </c>
      <c r="D113" s="37"/>
      <c r="E113" s="78">
        <f>E114+E115+E116+E117+E118+E119+E120+E121+E122+E123+E124+E125+E126+E127+E128+E129+E130+E131+E132+E133</f>
        <v>3200</v>
      </c>
      <c r="F113" s="68"/>
      <c r="G113" s="68"/>
      <c r="H113" s="96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/>
      <c r="D114" s="37"/>
      <c r="E114" s="37">
        <f t="shared" si="4"/>
        <v>0</v>
      </c>
      <c r="F114" s="68"/>
      <c r="G114" s="68"/>
      <c r="H114" s="96">
        <f t="shared" si="3"/>
        <v>0</v>
      </c>
    </row>
    <row r="115" spans="1:8" x14ac:dyDescent="0.25">
      <c r="A115" s="26" t="s">
        <v>218</v>
      </c>
      <c r="B115" s="26" t="s">
        <v>219</v>
      </c>
      <c r="C115" s="74">
        <v>2</v>
      </c>
      <c r="D115" s="37">
        <v>1000</v>
      </c>
      <c r="E115" s="37">
        <f t="shared" si="4"/>
        <v>2000</v>
      </c>
      <c r="F115" s="68"/>
      <c r="G115" s="68"/>
      <c r="H115" s="96">
        <f t="shared" si="3"/>
        <v>0</v>
      </c>
    </row>
    <row r="116" spans="1:8" x14ac:dyDescent="0.25">
      <c r="A116" s="26" t="s">
        <v>220</v>
      </c>
      <c r="B116" s="26" t="s">
        <v>221</v>
      </c>
      <c r="C116" s="74"/>
      <c r="D116" s="37"/>
      <c r="E116" s="37">
        <f t="shared" si="4"/>
        <v>0</v>
      </c>
      <c r="F116" s="68"/>
      <c r="G116" s="68"/>
      <c r="H116" s="96">
        <f t="shared" si="3"/>
        <v>0</v>
      </c>
    </row>
    <row r="117" spans="1:8" x14ac:dyDescent="0.25">
      <c r="A117" s="26" t="s">
        <v>222</v>
      </c>
      <c r="B117" s="26" t="s">
        <v>223</v>
      </c>
      <c r="C117" s="74"/>
      <c r="D117" s="37"/>
      <c r="E117" s="37">
        <f t="shared" si="4"/>
        <v>0</v>
      </c>
      <c r="F117" s="68"/>
      <c r="G117" s="68"/>
      <c r="H117" s="96">
        <f t="shared" si="3"/>
        <v>0</v>
      </c>
    </row>
    <row r="118" spans="1:8" x14ac:dyDescent="0.25">
      <c r="A118" s="26" t="s">
        <v>224</v>
      </c>
      <c r="B118" s="26" t="s">
        <v>225</v>
      </c>
      <c r="C118" s="74"/>
      <c r="D118" s="37"/>
      <c r="E118" s="37">
        <f t="shared" si="4"/>
        <v>0</v>
      </c>
      <c r="F118" s="68"/>
      <c r="G118" s="68"/>
      <c r="H118" s="96">
        <f t="shared" si="3"/>
        <v>0</v>
      </c>
    </row>
    <row r="119" spans="1:8" x14ac:dyDescent="0.25">
      <c r="A119" s="26" t="s">
        <v>226</v>
      </c>
      <c r="B119" s="26" t="s">
        <v>227</v>
      </c>
      <c r="C119" s="74"/>
      <c r="D119" s="37"/>
      <c r="E119" s="37">
        <f t="shared" si="4"/>
        <v>0</v>
      </c>
      <c r="F119" s="68"/>
      <c r="G119" s="68"/>
      <c r="H119" s="96">
        <f t="shared" si="3"/>
        <v>0</v>
      </c>
    </row>
    <row r="120" spans="1:8" x14ac:dyDescent="0.25">
      <c r="A120" s="26" t="s">
        <v>228</v>
      </c>
      <c r="B120" s="26" t="s">
        <v>229</v>
      </c>
      <c r="C120" s="74"/>
      <c r="D120" s="37"/>
      <c r="E120" s="37">
        <f t="shared" si="4"/>
        <v>0</v>
      </c>
      <c r="F120" s="68"/>
      <c r="G120" s="68"/>
      <c r="H120" s="96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68"/>
      <c r="G121" s="68"/>
      <c r="H121" s="96">
        <f t="shared" si="3"/>
        <v>0</v>
      </c>
    </row>
    <row r="122" spans="1:8" x14ac:dyDescent="0.25">
      <c r="A122" s="26" t="s">
        <v>232</v>
      </c>
      <c r="B122" s="26" t="s">
        <v>233</v>
      </c>
      <c r="C122" s="74"/>
      <c r="D122" s="37"/>
      <c r="E122" s="37">
        <f t="shared" si="4"/>
        <v>0</v>
      </c>
      <c r="F122" s="68"/>
      <c r="G122" s="68"/>
      <c r="H122" s="96">
        <f t="shared" si="3"/>
        <v>0</v>
      </c>
    </row>
    <row r="123" spans="1:8" x14ac:dyDescent="0.25">
      <c r="A123" s="26" t="s">
        <v>234</v>
      </c>
      <c r="B123" s="26" t="s">
        <v>235</v>
      </c>
      <c r="C123" s="74"/>
      <c r="D123" s="37"/>
      <c r="E123" s="37">
        <f t="shared" si="4"/>
        <v>0</v>
      </c>
      <c r="F123" s="68"/>
      <c r="G123" s="68"/>
      <c r="H123" s="96">
        <f t="shared" si="3"/>
        <v>0</v>
      </c>
    </row>
    <row r="124" spans="1:8" x14ac:dyDescent="0.25">
      <c r="A124" s="26" t="s">
        <v>236</v>
      </c>
      <c r="B124" s="26" t="s">
        <v>237</v>
      </c>
      <c r="C124" s="74"/>
      <c r="D124" s="37"/>
      <c r="E124" s="37">
        <f t="shared" si="4"/>
        <v>0</v>
      </c>
      <c r="F124" s="68"/>
      <c r="G124" s="68"/>
      <c r="H124" s="96">
        <f t="shared" si="3"/>
        <v>0</v>
      </c>
    </row>
    <row r="125" spans="1:8" x14ac:dyDescent="0.25">
      <c r="A125" s="26" t="s">
        <v>238</v>
      </c>
      <c r="B125" s="26" t="s">
        <v>239</v>
      </c>
      <c r="C125" s="74"/>
      <c r="D125" s="37"/>
      <c r="E125" s="37">
        <f t="shared" si="4"/>
        <v>0</v>
      </c>
      <c r="F125" s="68"/>
      <c r="G125" s="68"/>
      <c r="H125" s="96">
        <f t="shared" si="3"/>
        <v>0</v>
      </c>
    </row>
    <row r="126" spans="1:8" x14ac:dyDescent="0.25">
      <c r="A126" s="26" t="s">
        <v>240</v>
      </c>
      <c r="B126" s="26" t="s">
        <v>241</v>
      </c>
      <c r="C126" s="74"/>
      <c r="D126" s="37"/>
      <c r="E126" s="37">
        <f t="shared" si="4"/>
        <v>0</v>
      </c>
      <c r="F126" s="68"/>
      <c r="G126" s="68"/>
      <c r="H126" s="96">
        <f t="shared" si="3"/>
        <v>0</v>
      </c>
    </row>
    <row r="127" spans="1:8" x14ac:dyDescent="0.25">
      <c r="A127" s="26" t="s">
        <v>242</v>
      </c>
      <c r="B127" s="26" t="s">
        <v>243</v>
      </c>
      <c r="C127" s="74"/>
      <c r="D127" s="37"/>
      <c r="E127" s="37">
        <f t="shared" si="4"/>
        <v>0</v>
      </c>
      <c r="F127" s="68"/>
      <c r="G127" s="68"/>
      <c r="H127" s="96">
        <f t="shared" si="3"/>
        <v>0</v>
      </c>
    </row>
    <row r="128" spans="1:8" x14ac:dyDescent="0.25">
      <c r="A128" s="26" t="s">
        <v>244</v>
      </c>
      <c r="B128" s="26" t="s">
        <v>245</v>
      </c>
      <c r="C128" s="74"/>
      <c r="D128" s="37"/>
      <c r="E128" s="37">
        <f t="shared" si="4"/>
        <v>0</v>
      </c>
      <c r="F128" s="68"/>
      <c r="G128" s="68"/>
      <c r="H128" s="96">
        <f t="shared" si="3"/>
        <v>0</v>
      </c>
    </row>
    <row r="129" spans="1:10" x14ac:dyDescent="0.25">
      <c r="A129" s="26" t="s">
        <v>246</v>
      </c>
      <c r="B129" s="26" t="s">
        <v>247</v>
      </c>
      <c r="C129" s="74"/>
      <c r="D129" s="37"/>
      <c r="E129" s="37">
        <f t="shared" si="4"/>
        <v>0</v>
      </c>
      <c r="F129" s="68"/>
      <c r="G129" s="68"/>
      <c r="H129" s="96">
        <f t="shared" si="3"/>
        <v>0</v>
      </c>
    </row>
    <row r="130" spans="1:10" x14ac:dyDescent="0.25">
      <c r="A130" s="26" t="s">
        <v>248</v>
      </c>
      <c r="B130" s="26" t="s">
        <v>249</v>
      </c>
      <c r="C130" s="74"/>
      <c r="D130" s="37"/>
      <c r="E130" s="37">
        <f t="shared" si="4"/>
        <v>0</v>
      </c>
      <c r="F130" s="68"/>
      <c r="G130" s="68"/>
      <c r="H130" s="96">
        <f t="shared" si="3"/>
        <v>0</v>
      </c>
    </row>
    <row r="131" spans="1:10" x14ac:dyDescent="0.25">
      <c r="A131" s="26" t="s">
        <v>250</v>
      </c>
      <c r="B131" s="26" t="s">
        <v>251</v>
      </c>
      <c r="C131" s="74"/>
      <c r="D131" s="37"/>
      <c r="E131" s="37">
        <f t="shared" si="4"/>
        <v>0</v>
      </c>
      <c r="F131" s="68"/>
      <c r="G131" s="68"/>
      <c r="H131" s="96">
        <f t="shared" si="3"/>
        <v>0</v>
      </c>
    </row>
    <row r="132" spans="1:10" x14ac:dyDescent="0.25">
      <c r="A132" s="26" t="s">
        <v>252</v>
      </c>
      <c r="B132" s="26" t="s">
        <v>253</v>
      </c>
      <c r="C132" s="74"/>
      <c r="D132" s="37"/>
      <c r="E132" s="37">
        <f t="shared" si="4"/>
        <v>0</v>
      </c>
      <c r="F132" s="68"/>
      <c r="G132" s="68"/>
      <c r="H132" s="96"/>
      <c r="I132" s="3">
        <v>1</v>
      </c>
      <c r="J132" s="3">
        <v>684</v>
      </c>
    </row>
    <row r="133" spans="1:10" x14ac:dyDescent="0.25">
      <c r="A133" s="29" t="s">
        <v>254</v>
      </c>
      <c r="B133" s="29" t="s">
        <v>405</v>
      </c>
      <c r="C133" s="80"/>
      <c r="D133" s="62"/>
      <c r="E133" s="37">
        <f t="shared" si="4"/>
        <v>0</v>
      </c>
      <c r="F133" s="68"/>
      <c r="G133" s="68"/>
      <c r="H133" s="96">
        <f t="shared" si="3"/>
        <v>0</v>
      </c>
    </row>
    <row r="134" spans="1:10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7</v>
      </c>
      <c r="D134" s="37"/>
      <c r="E134" s="78">
        <f>E135+E136+E137+E138+E139+E140+E141+E142+E143+E144+E145+E146+E147+E148+E149+E150+E151</f>
        <v>170000</v>
      </c>
      <c r="F134" s="68"/>
      <c r="G134" s="68"/>
      <c r="H134" s="96">
        <f t="shared" si="3"/>
        <v>0</v>
      </c>
    </row>
    <row r="135" spans="1:10" x14ac:dyDescent="0.25">
      <c r="A135" s="26" t="s">
        <v>257</v>
      </c>
      <c r="B135" s="26" t="s">
        <v>258</v>
      </c>
      <c r="C135" s="74"/>
      <c r="D135" s="37"/>
      <c r="E135" s="37">
        <f t="shared" si="4"/>
        <v>0</v>
      </c>
      <c r="F135" s="68"/>
      <c r="G135" s="68"/>
      <c r="H135" s="96">
        <f t="shared" si="3"/>
        <v>0</v>
      </c>
    </row>
    <row r="136" spans="1:10" x14ac:dyDescent="0.25">
      <c r="A136" s="26" t="s">
        <v>259</v>
      </c>
      <c r="B136" s="26" t="s">
        <v>260</v>
      </c>
      <c r="C136" s="74"/>
      <c r="D136" s="37"/>
      <c r="E136" s="37">
        <f t="shared" si="4"/>
        <v>0</v>
      </c>
      <c r="F136" s="68"/>
      <c r="G136" s="68"/>
      <c r="H136" s="96">
        <f t="shared" si="3"/>
        <v>0</v>
      </c>
    </row>
    <row r="137" spans="1:10" x14ac:dyDescent="0.25">
      <c r="A137" s="26" t="s">
        <v>261</v>
      </c>
      <c r="B137" s="26" t="s">
        <v>262</v>
      </c>
      <c r="C137" s="74"/>
      <c r="D137" s="37"/>
      <c r="E137" s="37">
        <f t="shared" si="4"/>
        <v>0</v>
      </c>
      <c r="F137" s="68"/>
      <c r="G137" s="68"/>
      <c r="H137" s="96">
        <f t="shared" si="3"/>
        <v>0</v>
      </c>
    </row>
    <row r="138" spans="1:10" ht="31.5" x14ac:dyDescent="0.25">
      <c r="A138" s="26" t="s">
        <v>263</v>
      </c>
      <c r="B138" s="26" t="s">
        <v>264</v>
      </c>
      <c r="C138" s="74"/>
      <c r="D138" s="37"/>
      <c r="E138" s="37">
        <f t="shared" si="4"/>
        <v>0</v>
      </c>
      <c r="F138" s="68"/>
      <c r="G138" s="68"/>
      <c r="H138" s="96">
        <f t="shared" ref="H138:H188" si="5">F138*G138</f>
        <v>0</v>
      </c>
    </row>
    <row r="139" spans="1:10" x14ac:dyDescent="0.25">
      <c r="A139" s="26" t="s">
        <v>265</v>
      </c>
      <c r="B139" s="26" t="s">
        <v>266</v>
      </c>
      <c r="C139" s="74"/>
      <c r="D139" s="37"/>
      <c r="E139" s="37">
        <f t="shared" ref="E139:E188" si="6">C139*D139</f>
        <v>0</v>
      </c>
      <c r="F139" s="68"/>
      <c r="G139" s="68"/>
      <c r="H139" s="96">
        <f t="shared" si="5"/>
        <v>0</v>
      </c>
    </row>
    <row r="140" spans="1:10" x14ac:dyDescent="0.25">
      <c r="A140" s="26" t="s">
        <v>267</v>
      </c>
      <c r="B140" s="26" t="s">
        <v>268</v>
      </c>
      <c r="C140" s="74"/>
      <c r="D140" s="37"/>
      <c r="E140" s="37">
        <f t="shared" si="6"/>
        <v>0</v>
      </c>
      <c r="F140" s="68"/>
      <c r="G140" s="68"/>
      <c r="H140" s="96">
        <f t="shared" si="5"/>
        <v>0</v>
      </c>
    </row>
    <row r="141" spans="1:10" x14ac:dyDescent="0.25">
      <c r="A141" s="26" t="s">
        <v>269</v>
      </c>
      <c r="B141" s="26" t="s">
        <v>270</v>
      </c>
      <c r="C141" s="74"/>
      <c r="D141" s="37"/>
      <c r="E141" s="37">
        <f t="shared" si="6"/>
        <v>0</v>
      </c>
      <c r="F141" s="68"/>
      <c r="G141" s="68"/>
      <c r="H141" s="96">
        <f t="shared" si="5"/>
        <v>0</v>
      </c>
    </row>
    <row r="142" spans="1:10" x14ac:dyDescent="0.25">
      <c r="A142" s="26" t="s">
        <v>271</v>
      </c>
      <c r="B142" s="26" t="s">
        <v>272</v>
      </c>
      <c r="C142" s="74"/>
      <c r="D142" s="37"/>
      <c r="E142" s="37">
        <f t="shared" si="6"/>
        <v>0</v>
      </c>
      <c r="F142" s="68"/>
      <c r="G142" s="68"/>
      <c r="H142" s="96">
        <f t="shared" si="5"/>
        <v>0</v>
      </c>
    </row>
    <row r="143" spans="1:10" x14ac:dyDescent="0.25">
      <c r="A143" s="26" t="s">
        <v>273</v>
      </c>
      <c r="B143" s="26" t="s">
        <v>274</v>
      </c>
      <c r="C143" s="74"/>
      <c r="D143" s="37"/>
      <c r="E143" s="37">
        <f t="shared" si="6"/>
        <v>0</v>
      </c>
      <c r="F143" s="68"/>
      <c r="G143" s="68"/>
      <c r="H143" s="96">
        <f t="shared" si="5"/>
        <v>0</v>
      </c>
    </row>
    <row r="144" spans="1:10" x14ac:dyDescent="0.25">
      <c r="A144" s="26" t="s">
        <v>275</v>
      </c>
      <c r="B144" s="26" t="s">
        <v>276</v>
      </c>
      <c r="C144" s="74"/>
      <c r="D144" s="37"/>
      <c r="E144" s="37">
        <f t="shared" si="6"/>
        <v>0</v>
      </c>
      <c r="F144" s="68"/>
      <c r="G144" s="68"/>
      <c r="H144" s="96">
        <f t="shared" si="5"/>
        <v>0</v>
      </c>
    </row>
    <row r="145" spans="1:8" x14ac:dyDescent="0.25">
      <c r="A145" s="26" t="s">
        <v>277</v>
      </c>
      <c r="B145" s="26" t="s">
        <v>278</v>
      </c>
      <c r="C145" s="74">
        <v>1</v>
      </c>
      <c r="D145" s="37">
        <v>5000</v>
      </c>
      <c r="E145" s="37">
        <f t="shared" si="6"/>
        <v>5000</v>
      </c>
      <c r="F145" s="68"/>
      <c r="G145" s="68"/>
      <c r="H145" s="96">
        <f t="shared" si="5"/>
        <v>0</v>
      </c>
    </row>
    <row r="146" spans="1:8" x14ac:dyDescent="0.25">
      <c r="A146" s="26" t="s">
        <v>279</v>
      </c>
      <c r="B146" s="26" t="s">
        <v>280</v>
      </c>
      <c r="C146" s="74"/>
      <c r="D146" s="37"/>
      <c r="E146" s="37">
        <f t="shared" si="6"/>
        <v>0</v>
      </c>
      <c r="F146" s="68"/>
      <c r="G146" s="68"/>
      <c r="H146" s="96">
        <f t="shared" si="5"/>
        <v>0</v>
      </c>
    </row>
    <row r="147" spans="1:8" x14ac:dyDescent="0.25">
      <c r="A147" s="26" t="s">
        <v>281</v>
      </c>
      <c r="B147" s="26" t="s">
        <v>282</v>
      </c>
      <c r="C147" s="74">
        <v>2</v>
      </c>
      <c r="D147" s="37">
        <v>2500</v>
      </c>
      <c r="E147" s="37">
        <f t="shared" si="6"/>
        <v>5000</v>
      </c>
      <c r="F147" s="68"/>
      <c r="G147" s="68"/>
      <c r="H147" s="96">
        <f t="shared" si="5"/>
        <v>0</v>
      </c>
    </row>
    <row r="148" spans="1:8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68"/>
      <c r="G148" s="68"/>
      <c r="H148" s="96">
        <f t="shared" si="5"/>
        <v>0</v>
      </c>
    </row>
    <row r="149" spans="1:8" x14ac:dyDescent="0.25">
      <c r="A149" s="26" t="s">
        <v>285</v>
      </c>
      <c r="B149" s="26" t="s">
        <v>286</v>
      </c>
      <c r="C149" s="74"/>
      <c r="D149" s="37"/>
      <c r="E149" s="37">
        <f t="shared" si="6"/>
        <v>0</v>
      </c>
      <c r="F149" s="68"/>
      <c r="G149" s="68"/>
      <c r="H149" s="96">
        <f t="shared" si="5"/>
        <v>0</v>
      </c>
    </row>
    <row r="150" spans="1:8" ht="31.5" x14ac:dyDescent="0.25">
      <c r="A150" s="26" t="s">
        <v>287</v>
      </c>
      <c r="B150" s="26" t="s">
        <v>288</v>
      </c>
      <c r="C150" s="74"/>
      <c r="D150" s="37"/>
      <c r="E150" s="37">
        <f t="shared" si="6"/>
        <v>0</v>
      </c>
      <c r="F150" s="68"/>
      <c r="G150" s="68"/>
      <c r="H150" s="96">
        <f t="shared" si="5"/>
        <v>0</v>
      </c>
    </row>
    <row r="151" spans="1:8" x14ac:dyDescent="0.25">
      <c r="A151" s="26" t="s">
        <v>289</v>
      </c>
      <c r="B151" s="26" t="s">
        <v>81</v>
      </c>
      <c r="C151" s="74"/>
      <c r="D151" s="37"/>
      <c r="E151" s="37">
        <f t="shared" si="6"/>
        <v>0</v>
      </c>
      <c r="F151" s="68"/>
      <c r="G151" s="68"/>
      <c r="H151" s="96">
        <f t="shared" si="5"/>
        <v>0</v>
      </c>
    </row>
    <row r="152" spans="1:8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56</v>
      </c>
      <c r="D152" s="37"/>
      <c r="E152" s="78">
        <f>E153+E154+E155+E156+E157+E158+E159+E160+E161+E162+E163+E164+E165+E166+E167+E168+E169+E170+E171+E172+E173+E174+E175</f>
        <v>1400000</v>
      </c>
      <c r="F152" s="68"/>
      <c r="G152" s="68"/>
      <c r="H152" s="96">
        <f t="shared" si="5"/>
        <v>0</v>
      </c>
    </row>
    <row r="153" spans="1:8" x14ac:dyDescent="0.25">
      <c r="A153" s="26" t="s">
        <v>292</v>
      </c>
      <c r="B153" s="26" t="s">
        <v>293</v>
      </c>
      <c r="C153" s="74"/>
      <c r="D153" s="37"/>
      <c r="E153" s="37">
        <f t="shared" si="6"/>
        <v>0</v>
      </c>
      <c r="F153" s="68"/>
      <c r="G153" s="68"/>
      <c r="H153" s="96">
        <f t="shared" si="5"/>
        <v>0</v>
      </c>
    </row>
    <row r="154" spans="1:8" x14ac:dyDescent="0.25">
      <c r="A154" s="26" t="s">
        <v>294</v>
      </c>
      <c r="B154" s="26" t="s">
        <v>295</v>
      </c>
      <c r="C154" s="74"/>
      <c r="D154" s="37"/>
      <c r="E154" s="37">
        <f t="shared" si="6"/>
        <v>0</v>
      </c>
      <c r="F154" s="68"/>
      <c r="G154" s="68"/>
      <c r="H154" s="96">
        <f t="shared" si="5"/>
        <v>0</v>
      </c>
    </row>
    <row r="155" spans="1:8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si="6"/>
        <v>160000</v>
      </c>
      <c r="F155" s="68"/>
      <c r="G155" s="68"/>
      <c r="H155" s="96">
        <f t="shared" si="5"/>
        <v>0</v>
      </c>
    </row>
    <row r="156" spans="1:8" ht="31.5" x14ac:dyDescent="0.25">
      <c r="A156" s="26" t="s">
        <v>298</v>
      </c>
      <c r="B156" s="26" t="s">
        <v>299</v>
      </c>
      <c r="C156" s="74"/>
      <c r="D156" s="37"/>
      <c r="E156" s="37">
        <f t="shared" si="6"/>
        <v>0</v>
      </c>
      <c r="F156" s="68">
        <v>16</v>
      </c>
      <c r="G156" s="68">
        <v>2073</v>
      </c>
      <c r="H156" s="199">
        <f t="shared" si="5"/>
        <v>33168</v>
      </c>
    </row>
    <row r="157" spans="1:8" x14ac:dyDescent="0.25">
      <c r="A157" s="26" t="s">
        <v>300</v>
      </c>
      <c r="B157" s="26" t="s">
        <v>301</v>
      </c>
      <c r="C157" s="74"/>
      <c r="D157" s="37"/>
      <c r="E157" s="37">
        <f t="shared" si="6"/>
        <v>0</v>
      </c>
      <c r="F157" s="68"/>
      <c r="G157" s="68"/>
      <c r="H157" s="96">
        <f t="shared" si="5"/>
        <v>0</v>
      </c>
    </row>
    <row r="158" spans="1:8" x14ac:dyDescent="0.25">
      <c r="A158" s="26" t="s">
        <v>302</v>
      </c>
      <c r="B158" s="26" t="s">
        <v>303</v>
      </c>
      <c r="C158" s="74"/>
      <c r="D158" s="37"/>
      <c r="E158" s="37">
        <f t="shared" si="6"/>
        <v>0</v>
      </c>
      <c r="F158" s="68"/>
      <c r="G158" s="68"/>
      <c r="H158" s="96">
        <f t="shared" si="5"/>
        <v>0</v>
      </c>
    </row>
    <row r="159" spans="1:8" ht="31.5" x14ac:dyDescent="0.25">
      <c r="A159" s="26" t="s">
        <v>304</v>
      </c>
      <c r="B159" s="26" t="s">
        <v>305</v>
      </c>
      <c r="C159" s="74"/>
      <c r="D159" s="37"/>
      <c r="E159" s="37">
        <f t="shared" si="6"/>
        <v>0</v>
      </c>
      <c r="F159" s="68"/>
      <c r="G159" s="68"/>
      <c r="H159" s="96">
        <f t="shared" si="5"/>
        <v>0</v>
      </c>
    </row>
    <row r="160" spans="1:8" x14ac:dyDescent="0.25">
      <c r="A160" s="26" t="s">
        <v>306</v>
      </c>
      <c r="B160" s="26" t="s">
        <v>389</v>
      </c>
      <c r="C160" s="74"/>
      <c r="D160" s="37"/>
      <c r="E160" s="37">
        <f t="shared" si="6"/>
        <v>0</v>
      </c>
      <c r="F160" s="68"/>
      <c r="G160" s="68"/>
      <c r="H160" s="96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6"/>
        <v>110000</v>
      </c>
      <c r="F161" s="68"/>
      <c r="G161" s="68"/>
      <c r="H161" s="9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6"/>
        <v>480000</v>
      </c>
      <c r="F162" s="68"/>
      <c r="G162" s="68"/>
      <c r="H162" s="9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6"/>
        <v>170000</v>
      </c>
      <c r="F163" s="68"/>
      <c r="G163" s="68"/>
      <c r="H163" s="96">
        <f t="shared" si="5"/>
        <v>0</v>
      </c>
    </row>
    <row r="164" spans="1:8" x14ac:dyDescent="0.25">
      <c r="A164" s="26" t="s">
        <v>314</v>
      </c>
      <c r="B164" s="26" t="s">
        <v>315</v>
      </c>
      <c r="C164" s="74"/>
      <c r="D164" s="37"/>
      <c r="E164" s="37">
        <f t="shared" si="6"/>
        <v>0</v>
      </c>
      <c r="F164" s="68"/>
      <c r="G164" s="68"/>
      <c r="H164" s="9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/>
      <c r="D165" s="37"/>
      <c r="E165" s="37">
        <f t="shared" si="6"/>
        <v>0</v>
      </c>
      <c r="F165" s="68"/>
      <c r="G165" s="68"/>
      <c r="H165" s="96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si="6"/>
        <v>480000</v>
      </c>
      <c r="F166" s="68"/>
      <c r="G166" s="68"/>
      <c r="H166" s="96">
        <f t="shared" si="5"/>
        <v>0</v>
      </c>
    </row>
    <row r="167" spans="1:8" x14ac:dyDescent="0.25">
      <c r="A167" s="45" t="s">
        <v>318</v>
      </c>
      <c r="B167" s="45" t="s">
        <v>319</v>
      </c>
      <c r="C167" s="74"/>
      <c r="D167" s="37"/>
      <c r="E167" s="37">
        <f t="shared" si="6"/>
        <v>0</v>
      </c>
      <c r="F167" s="68"/>
      <c r="G167" s="68"/>
      <c r="H167" s="96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37"/>
      <c r="E168" s="37">
        <f t="shared" si="6"/>
        <v>0</v>
      </c>
      <c r="F168" s="68"/>
      <c r="G168" s="68"/>
      <c r="H168" s="96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37"/>
      <c r="E169" s="37">
        <f t="shared" si="6"/>
        <v>0</v>
      </c>
      <c r="F169" s="68"/>
      <c r="G169" s="68"/>
      <c r="H169" s="96">
        <f t="shared" si="5"/>
        <v>0</v>
      </c>
    </row>
    <row r="170" spans="1:8" x14ac:dyDescent="0.25">
      <c r="A170" s="26" t="s">
        <v>324</v>
      </c>
      <c r="B170" s="26" t="s">
        <v>390</v>
      </c>
      <c r="C170" s="74"/>
      <c r="D170" s="37"/>
      <c r="E170" s="37">
        <f t="shared" si="6"/>
        <v>0</v>
      </c>
      <c r="F170" s="68"/>
      <c r="G170" s="68"/>
      <c r="H170" s="96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4"/>
      <c r="D171" s="37"/>
      <c r="E171" s="37">
        <f t="shared" si="6"/>
        <v>0</v>
      </c>
      <c r="F171" s="68"/>
      <c r="G171" s="68"/>
      <c r="H171" s="9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37"/>
      <c r="E172" s="37">
        <f t="shared" si="6"/>
        <v>0</v>
      </c>
      <c r="F172" s="68"/>
      <c r="G172" s="68"/>
      <c r="H172" s="96">
        <f t="shared" si="5"/>
        <v>0</v>
      </c>
    </row>
    <row r="173" spans="1:8" x14ac:dyDescent="0.25">
      <c r="A173" s="26" t="s">
        <v>328</v>
      </c>
      <c r="B173" s="26" t="s">
        <v>295</v>
      </c>
      <c r="C173" s="74"/>
      <c r="D173" s="37"/>
      <c r="E173" s="37">
        <f t="shared" si="6"/>
        <v>0</v>
      </c>
      <c r="F173" s="68"/>
      <c r="G173" s="68"/>
      <c r="H173" s="96">
        <f t="shared" si="5"/>
        <v>0</v>
      </c>
    </row>
    <row r="174" spans="1:8" x14ac:dyDescent="0.25">
      <c r="A174" s="26" t="s">
        <v>329</v>
      </c>
      <c r="B174" s="26" t="s">
        <v>297</v>
      </c>
      <c r="C174" s="74"/>
      <c r="D174" s="37"/>
      <c r="E174" s="37">
        <f t="shared" si="6"/>
        <v>0</v>
      </c>
      <c r="F174" s="68"/>
      <c r="G174" s="68"/>
      <c r="H174" s="96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/>
      <c r="D175" s="37"/>
      <c r="E175" s="37">
        <f t="shared" si="6"/>
        <v>0</v>
      </c>
      <c r="F175" s="68"/>
      <c r="G175" s="68"/>
      <c r="H175" s="96">
        <f t="shared" si="5"/>
        <v>0</v>
      </c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</row>
    <row r="177" spans="1:9" x14ac:dyDescent="0.25">
      <c r="A177" s="26" t="s">
        <v>333</v>
      </c>
      <c r="B177" s="26" t="s">
        <v>334</v>
      </c>
      <c r="C177" s="74"/>
      <c r="D177" s="37"/>
      <c r="E177" s="37">
        <f t="shared" si="6"/>
        <v>0</v>
      </c>
      <c r="F177" s="68"/>
      <c r="G177" s="68"/>
      <c r="H177" s="96">
        <f t="shared" si="5"/>
        <v>0</v>
      </c>
    </row>
    <row r="178" spans="1:9" x14ac:dyDescent="0.25">
      <c r="A178" s="26" t="s">
        <v>335</v>
      </c>
      <c r="B178" s="26" t="s">
        <v>336</v>
      </c>
      <c r="C178" s="74"/>
      <c r="D178" s="37"/>
      <c r="E178" s="37">
        <f t="shared" si="6"/>
        <v>0</v>
      </c>
      <c r="F178" s="68"/>
      <c r="G178" s="68"/>
      <c r="H178" s="96">
        <f t="shared" si="5"/>
        <v>0</v>
      </c>
    </row>
    <row r="179" spans="1:9" x14ac:dyDescent="0.25">
      <c r="A179" s="26" t="s">
        <v>337</v>
      </c>
      <c r="B179" s="26" t="s">
        <v>338</v>
      </c>
      <c r="C179" s="74"/>
      <c r="D179" s="37"/>
      <c r="E179" s="37">
        <f t="shared" si="6"/>
        <v>0</v>
      </c>
      <c r="F179" s="68"/>
      <c r="G179" s="68"/>
      <c r="H179" s="96">
        <f t="shared" si="5"/>
        <v>0</v>
      </c>
    </row>
    <row r="180" spans="1:9" ht="31.5" x14ac:dyDescent="0.25">
      <c r="A180" s="26" t="s">
        <v>339</v>
      </c>
      <c r="B180" s="26" t="s">
        <v>396</v>
      </c>
      <c r="C180" s="74"/>
      <c r="D180" s="37"/>
      <c r="E180" s="37">
        <f t="shared" si="6"/>
        <v>0</v>
      </c>
      <c r="F180" s="68"/>
      <c r="G180" s="68"/>
      <c r="H180" s="96">
        <f t="shared" si="5"/>
        <v>0</v>
      </c>
    </row>
    <row r="181" spans="1:9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37">
        <f t="shared" si="6"/>
        <v>65000</v>
      </c>
      <c r="F181" s="68"/>
      <c r="G181" s="68"/>
      <c r="H181" s="96">
        <f t="shared" si="5"/>
        <v>0</v>
      </c>
    </row>
    <row r="182" spans="1:9" x14ac:dyDescent="0.25">
      <c r="A182" s="26" t="s">
        <v>343</v>
      </c>
      <c r="B182" s="26" t="s">
        <v>344</v>
      </c>
      <c r="C182" s="74"/>
      <c r="D182" s="37"/>
      <c r="E182" s="37">
        <f t="shared" si="6"/>
        <v>0</v>
      </c>
      <c r="F182" s="68"/>
      <c r="G182" s="68"/>
      <c r="H182" s="96">
        <f t="shared" si="5"/>
        <v>0</v>
      </c>
    </row>
    <row r="183" spans="1:9" x14ac:dyDescent="0.25">
      <c r="A183" s="26" t="s">
        <v>345</v>
      </c>
      <c r="B183" s="26" t="s">
        <v>346</v>
      </c>
      <c r="C183" s="74"/>
      <c r="D183" s="37"/>
      <c r="E183" s="37">
        <f t="shared" si="6"/>
        <v>0</v>
      </c>
      <c r="F183" s="68"/>
      <c r="G183" s="68"/>
      <c r="H183" s="96">
        <f t="shared" si="5"/>
        <v>0</v>
      </c>
    </row>
    <row r="184" spans="1:9" x14ac:dyDescent="0.25">
      <c r="A184" s="26" t="s">
        <v>347</v>
      </c>
      <c r="B184" s="30" t="s">
        <v>397</v>
      </c>
      <c r="C184" s="74"/>
      <c r="D184" s="37"/>
      <c r="E184" s="37">
        <f t="shared" si="6"/>
        <v>0</v>
      </c>
      <c r="F184" s="68"/>
      <c r="G184" s="68"/>
      <c r="H184" s="96">
        <f t="shared" si="5"/>
        <v>0</v>
      </c>
    </row>
    <row r="185" spans="1:9" x14ac:dyDescent="0.25">
      <c r="A185" s="26" t="s">
        <v>348</v>
      </c>
      <c r="B185" s="26" t="s">
        <v>349</v>
      </c>
      <c r="C185" s="74"/>
      <c r="D185" s="37"/>
      <c r="E185" s="37">
        <f t="shared" si="6"/>
        <v>0</v>
      </c>
      <c r="F185" s="68"/>
      <c r="G185" s="68"/>
      <c r="H185" s="96">
        <f t="shared" si="5"/>
        <v>0</v>
      </c>
    </row>
    <row r="186" spans="1:9" ht="31.5" x14ac:dyDescent="0.25">
      <c r="A186" s="26" t="s">
        <v>350</v>
      </c>
      <c r="B186" s="26" t="s">
        <v>351</v>
      </c>
      <c r="C186" s="74"/>
      <c r="D186" s="37"/>
      <c r="E186" s="37">
        <f t="shared" si="6"/>
        <v>0</v>
      </c>
      <c r="F186" s="68"/>
      <c r="G186" s="68"/>
      <c r="H186" s="96">
        <f t="shared" si="5"/>
        <v>0</v>
      </c>
    </row>
    <row r="187" spans="1:9" ht="75" x14ac:dyDescent="0.25">
      <c r="A187" s="26">
        <v>1660102002</v>
      </c>
      <c r="B187" s="31" t="s">
        <v>400</v>
      </c>
      <c r="C187" s="74"/>
      <c r="D187" s="37"/>
      <c r="E187" s="37">
        <f t="shared" si="6"/>
        <v>0</v>
      </c>
      <c r="F187" s="68"/>
      <c r="G187" s="91"/>
      <c r="H187" s="96">
        <f t="shared" si="5"/>
        <v>0</v>
      </c>
    </row>
    <row r="188" spans="1:9" ht="56.25" x14ac:dyDescent="0.25">
      <c r="A188" s="26">
        <v>1660102003</v>
      </c>
      <c r="B188" s="31" t="s">
        <v>399</v>
      </c>
      <c r="C188" s="74"/>
      <c r="D188" s="37"/>
      <c r="E188" s="37">
        <f t="shared" si="6"/>
        <v>0</v>
      </c>
      <c r="F188" s="68"/>
      <c r="G188" s="91"/>
      <c r="H188" s="96">
        <f t="shared" si="5"/>
        <v>0</v>
      </c>
    </row>
    <row r="189" spans="1:9" x14ac:dyDescent="0.25">
      <c r="A189" s="41"/>
      <c r="B189" s="41" t="s">
        <v>401</v>
      </c>
      <c r="C189" s="89">
        <f>C9+C19+C20+C52+C76+C83+C89+C113+C134+C152+C176</f>
        <v>343</v>
      </c>
      <c r="D189" s="90"/>
      <c r="E189" s="89">
        <f>E9+E19+E20+E52+E76+E83+E89+E113+E134+E152+E176</f>
        <v>2537100</v>
      </c>
      <c r="F189" s="96">
        <f>SUM(F9:F188)</f>
        <v>95</v>
      </c>
      <c r="G189" s="96"/>
      <c r="H189" s="96">
        <f>SUM(H9:H188)</f>
        <v>318945</v>
      </c>
      <c r="I189" s="182"/>
    </row>
    <row r="190" spans="1:9" x14ac:dyDescent="0.25">
      <c r="D190" s="4"/>
      <c r="E190" s="4"/>
      <c r="F190" s="12"/>
      <c r="G190" s="12"/>
      <c r="H190" s="12"/>
    </row>
    <row r="191" spans="1:9" x14ac:dyDescent="0.25">
      <c r="D191" s="4"/>
      <c r="E191" s="4"/>
      <c r="F191" s="12"/>
      <c r="G191" s="12"/>
      <c r="H191" s="12"/>
    </row>
    <row r="192" spans="1:9" x14ac:dyDescent="0.25">
      <c r="A192" s="259" t="s">
        <v>5558</v>
      </c>
      <c r="B192" s="7"/>
      <c r="D192" s="4"/>
      <c r="E192" s="4"/>
      <c r="F192" s="12"/>
      <c r="G192" s="12"/>
      <c r="H192" s="12"/>
    </row>
    <row r="193" spans="1:12" ht="33.75" x14ac:dyDescent="0.25">
      <c r="A193" s="303" t="s">
        <v>686</v>
      </c>
      <c r="B193" s="303" t="s">
        <v>605</v>
      </c>
      <c r="C193" s="303" t="s">
        <v>606</v>
      </c>
      <c r="D193" s="303" t="s">
        <v>515</v>
      </c>
      <c r="E193" s="304" t="s">
        <v>5687</v>
      </c>
      <c r="F193" s="304" t="s">
        <v>515</v>
      </c>
      <c r="G193" s="304" t="s">
        <v>1988</v>
      </c>
      <c r="H193" s="304" t="s">
        <v>1989</v>
      </c>
      <c r="I193" s="303" t="s">
        <v>599</v>
      </c>
      <c r="J193" s="305" t="s">
        <v>5615</v>
      </c>
      <c r="K193" s="306">
        <v>3880000</v>
      </c>
      <c r="L193"/>
    </row>
    <row r="194" spans="1:12" ht="33.75" x14ac:dyDescent="0.25">
      <c r="A194" s="303" t="s">
        <v>688</v>
      </c>
      <c r="B194" s="303" t="s">
        <v>605</v>
      </c>
      <c r="C194" s="303" t="s">
        <v>606</v>
      </c>
      <c r="D194" s="303" t="s">
        <v>515</v>
      </c>
      <c r="E194" s="304" t="s">
        <v>5688</v>
      </c>
      <c r="F194" s="304" t="s">
        <v>515</v>
      </c>
      <c r="G194" s="304" t="s">
        <v>1988</v>
      </c>
      <c r="H194" s="304" t="s">
        <v>1989</v>
      </c>
      <c r="I194" s="303" t="s">
        <v>599</v>
      </c>
      <c r="J194" s="305" t="s">
        <v>5615</v>
      </c>
      <c r="K194" s="306">
        <v>3880000</v>
      </c>
      <c r="L194"/>
    </row>
    <row r="195" spans="1:12" ht="33.75" x14ac:dyDescent="0.25">
      <c r="A195" s="303" t="s">
        <v>690</v>
      </c>
      <c r="B195" s="303" t="s">
        <v>605</v>
      </c>
      <c r="C195" s="303" t="s">
        <v>606</v>
      </c>
      <c r="D195" s="303" t="s">
        <v>515</v>
      </c>
      <c r="E195" s="304" t="s">
        <v>5689</v>
      </c>
      <c r="F195" s="304" t="s">
        <v>515</v>
      </c>
      <c r="G195" s="304" t="s">
        <v>1988</v>
      </c>
      <c r="H195" s="304" t="s">
        <v>1989</v>
      </c>
      <c r="I195" s="303" t="s">
        <v>599</v>
      </c>
      <c r="J195" s="305" t="s">
        <v>5615</v>
      </c>
      <c r="K195" s="306">
        <v>3880000</v>
      </c>
      <c r="L195"/>
    </row>
    <row r="196" spans="1:12" ht="33.75" x14ac:dyDescent="0.25">
      <c r="A196" s="303" t="s">
        <v>692</v>
      </c>
      <c r="B196" s="303" t="s">
        <v>605</v>
      </c>
      <c r="C196" s="303" t="s">
        <v>606</v>
      </c>
      <c r="D196" s="303" t="s">
        <v>515</v>
      </c>
      <c r="E196" s="304" t="s">
        <v>5690</v>
      </c>
      <c r="F196" s="304" t="s">
        <v>515</v>
      </c>
      <c r="G196" s="304" t="s">
        <v>1988</v>
      </c>
      <c r="H196" s="304" t="s">
        <v>1989</v>
      </c>
      <c r="I196" s="303" t="s">
        <v>599</v>
      </c>
      <c r="J196" s="305" t="s">
        <v>5615</v>
      </c>
      <c r="K196" s="306">
        <v>3880000</v>
      </c>
      <c r="L196"/>
    </row>
    <row r="197" spans="1:12" ht="33.75" x14ac:dyDescent="0.25">
      <c r="A197" s="303" t="s">
        <v>694</v>
      </c>
      <c r="B197" s="303" t="s">
        <v>605</v>
      </c>
      <c r="C197" s="303" t="s">
        <v>606</v>
      </c>
      <c r="D197" s="303" t="s">
        <v>515</v>
      </c>
      <c r="E197" s="304" t="s">
        <v>5691</v>
      </c>
      <c r="F197" s="304" t="s">
        <v>515</v>
      </c>
      <c r="G197" s="304" t="s">
        <v>1988</v>
      </c>
      <c r="H197" s="304" t="s">
        <v>1989</v>
      </c>
      <c r="I197" s="303" t="s">
        <v>599</v>
      </c>
      <c r="J197" s="305" t="s">
        <v>5615</v>
      </c>
      <c r="K197" s="306">
        <v>3880000</v>
      </c>
      <c r="L197"/>
    </row>
    <row r="198" spans="1:12" ht="33.75" x14ac:dyDescent="0.25">
      <c r="A198" s="303" t="s">
        <v>696</v>
      </c>
      <c r="B198" s="303" t="s">
        <v>605</v>
      </c>
      <c r="C198" s="303" t="s">
        <v>606</v>
      </c>
      <c r="D198" s="303" t="s">
        <v>515</v>
      </c>
      <c r="E198" s="304" t="s">
        <v>5692</v>
      </c>
      <c r="F198" s="304" t="s">
        <v>515</v>
      </c>
      <c r="G198" s="304" t="s">
        <v>1988</v>
      </c>
      <c r="H198" s="304" t="s">
        <v>1989</v>
      </c>
      <c r="I198" s="303" t="s">
        <v>599</v>
      </c>
      <c r="J198" s="305" t="s">
        <v>5615</v>
      </c>
      <c r="K198" s="306">
        <v>3880000</v>
      </c>
      <c r="L198"/>
    </row>
    <row r="199" spans="1:12" ht="33.75" x14ac:dyDescent="0.25">
      <c r="A199" s="303" t="s">
        <v>1306</v>
      </c>
      <c r="B199" s="303" t="s">
        <v>605</v>
      </c>
      <c r="C199" s="303" t="s">
        <v>606</v>
      </c>
      <c r="D199" s="303" t="s">
        <v>507</v>
      </c>
      <c r="E199" s="304" t="s">
        <v>5693</v>
      </c>
      <c r="F199" s="304" t="s">
        <v>507</v>
      </c>
      <c r="G199" s="304" t="s">
        <v>1988</v>
      </c>
      <c r="H199" s="304" t="s">
        <v>1989</v>
      </c>
      <c r="I199" s="303" t="s">
        <v>599</v>
      </c>
      <c r="J199" s="305" t="s">
        <v>5615</v>
      </c>
      <c r="K199" s="306">
        <v>1990000</v>
      </c>
      <c r="L199"/>
    </row>
    <row r="200" spans="1:12" ht="33.75" x14ac:dyDescent="0.25">
      <c r="A200" s="303" t="s">
        <v>1308</v>
      </c>
      <c r="B200" s="303" t="s">
        <v>605</v>
      </c>
      <c r="C200" s="303" t="s">
        <v>606</v>
      </c>
      <c r="D200" s="303" t="s">
        <v>507</v>
      </c>
      <c r="E200" s="304" t="s">
        <v>5694</v>
      </c>
      <c r="F200" s="304" t="s">
        <v>507</v>
      </c>
      <c r="G200" s="304" t="s">
        <v>1988</v>
      </c>
      <c r="H200" s="304" t="s">
        <v>1989</v>
      </c>
      <c r="I200" s="303" t="s">
        <v>599</v>
      </c>
      <c r="J200" s="305" t="s">
        <v>5615</v>
      </c>
      <c r="K200" s="306">
        <v>1990000</v>
      </c>
      <c r="L200"/>
    </row>
    <row r="201" spans="1:12" ht="33.75" x14ac:dyDescent="0.25">
      <c r="A201" s="303" t="s">
        <v>1310</v>
      </c>
      <c r="B201" s="303" t="s">
        <v>605</v>
      </c>
      <c r="C201" s="303" t="s">
        <v>606</v>
      </c>
      <c r="D201" s="303" t="s">
        <v>507</v>
      </c>
      <c r="E201" s="304" t="s">
        <v>5695</v>
      </c>
      <c r="F201" s="304" t="s">
        <v>507</v>
      </c>
      <c r="G201" s="304" t="s">
        <v>1988</v>
      </c>
      <c r="H201" s="304" t="s">
        <v>1989</v>
      </c>
      <c r="I201" s="303" t="s">
        <v>599</v>
      </c>
      <c r="J201" s="305" t="s">
        <v>5615</v>
      </c>
      <c r="K201" s="306">
        <v>1990000</v>
      </c>
      <c r="L201"/>
    </row>
    <row r="202" spans="1:12" ht="33.75" x14ac:dyDescent="0.25">
      <c r="A202" s="303" t="s">
        <v>1312</v>
      </c>
      <c r="B202" s="303" t="s">
        <v>605</v>
      </c>
      <c r="C202" s="303" t="s">
        <v>606</v>
      </c>
      <c r="D202" s="303" t="s">
        <v>507</v>
      </c>
      <c r="E202" s="304" t="s">
        <v>5696</v>
      </c>
      <c r="F202" s="304" t="s">
        <v>507</v>
      </c>
      <c r="G202" s="304" t="s">
        <v>1988</v>
      </c>
      <c r="H202" s="304" t="s">
        <v>1989</v>
      </c>
      <c r="I202" s="303" t="s">
        <v>599</v>
      </c>
      <c r="J202" s="305" t="s">
        <v>5615</v>
      </c>
      <c r="K202" s="306">
        <v>1990000</v>
      </c>
      <c r="L202"/>
    </row>
    <row r="203" spans="1:12" ht="33.75" x14ac:dyDescent="0.25">
      <c r="A203" s="303" t="s">
        <v>1314</v>
      </c>
      <c r="B203" s="303" t="s">
        <v>605</v>
      </c>
      <c r="C203" s="303" t="s">
        <v>606</v>
      </c>
      <c r="D203" s="303" t="s">
        <v>507</v>
      </c>
      <c r="E203" s="304" t="s">
        <v>5697</v>
      </c>
      <c r="F203" s="304" t="s">
        <v>507</v>
      </c>
      <c r="G203" s="304" t="s">
        <v>1988</v>
      </c>
      <c r="H203" s="304" t="s">
        <v>1989</v>
      </c>
      <c r="I203" s="303" t="s">
        <v>599</v>
      </c>
      <c r="J203" s="305" t="s">
        <v>5615</v>
      </c>
      <c r="K203" s="306">
        <v>1990000</v>
      </c>
      <c r="L203"/>
    </row>
    <row r="204" spans="1:12" ht="33.75" x14ac:dyDescent="0.25">
      <c r="A204" s="303" t="s">
        <v>1316</v>
      </c>
      <c r="B204" s="303" t="s">
        <v>605</v>
      </c>
      <c r="C204" s="303" t="s">
        <v>606</v>
      </c>
      <c r="D204" s="303" t="s">
        <v>507</v>
      </c>
      <c r="E204" s="304" t="s">
        <v>5698</v>
      </c>
      <c r="F204" s="304" t="s">
        <v>507</v>
      </c>
      <c r="G204" s="304" t="s">
        <v>1988</v>
      </c>
      <c r="H204" s="304" t="s">
        <v>1989</v>
      </c>
      <c r="I204" s="303" t="s">
        <v>599</v>
      </c>
      <c r="J204" s="305" t="s">
        <v>5615</v>
      </c>
      <c r="K204" s="306">
        <v>1990000</v>
      </c>
      <c r="L204"/>
    </row>
    <row r="205" spans="1:12" ht="45" x14ac:dyDescent="0.25">
      <c r="A205" s="303" t="s">
        <v>1478</v>
      </c>
      <c r="B205" s="303" t="s">
        <v>605</v>
      </c>
      <c r="C205" s="303" t="s">
        <v>606</v>
      </c>
      <c r="D205" s="303" t="s">
        <v>1985</v>
      </c>
      <c r="E205" s="304" t="s">
        <v>1986</v>
      </c>
      <c r="F205" s="304" t="s">
        <v>1987</v>
      </c>
      <c r="G205" s="304" t="s">
        <v>1988</v>
      </c>
      <c r="H205" s="304" t="s">
        <v>1989</v>
      </c>
      <c r="I205" s="303" t="s">
        <v>599</v>
      </c>
      <c r="J205" s="305" t="s">
        <v>1990</v>
      </c>
      <c r="K205" s="306">
        <v>8787000</v>
      </c>
      <c r="L205"/>
    </row>
    <row r="206" spans="1:12" ht="33.75" x14ac:dyDescent="0.25">
      <c r="A206" s="303" t="s">
        <v>1859</v>
      </c>
      <c r="B206" s="303" t="s">
        <v>605</v>
      </c>
      <c r="C206" s="303" t="s">
        <v>606</v>
      </c>
      <c r="D206" s="303" t="s">
        <v>2344</v>
      </c>
      <c r="E206" s="304" t="s">
        <v>2345</v>
      </c>
      <c r="F206" s="304" t="s">
        <v>527</v>
      </c>
      <c r="G206" s="304" t="s">
        <v>1988</v>
      </c>
      <c r="H206" s="304" t="s">
        <v>1989</v>
      </c>
      <c r="I206" s="303" t="s">
        <v>599</v>
      </c>
      <c r="J206" s="305" t="s">
        <v>2346</v>
      </c>
      <c r="K206" s="306">
        <v>681000</v>
      </c>
      <c r="L206"/>
    </row>
    <row r="207" spans="1:12" ht="33.75" x14ac:dyDescent="0.25">
      <c r="A207" s="303" t="s">
        <v>1965</v>
      </c>
      <c r="B207" s="303" t="s">
        <v>2415</v>
      </c>
      <c r="C207" s="303" t="s">
        <v>2416</v>
      </c>
      <c r="D207" s="303" t="s">
        <v>2417</v>
      </c>
      <c r="E207" s="304" t="s">
        <v>2457</v>
      </c>
      <c r="F207" s="304" t="s">
        <v>497</v>
      </c>
      <c r="G207" s="304" t="s">
        <v>1988</v>
      </c>
      <c r="H207" s="304" t="s">
        <v>1989</v>
      </c>
      <c r="I207" s="303" t="s">
        <v>599</v>
      </c>
      <c r="J207" s="305" t="s">
        <v>2458</v>
      </c>
      <c r="K207" s="306">
        <v>3520657</v>
      </c>
      <c r="L207"/>
    </row>
    <row r="208" spans="1:12" ht="33.75" x14ac:dyDescent="0.25">
      <c r="A208" s="303" t="s">
        <v>1967</v>
      </c>
      <c r="B208" s="303" t="s">
        <v>2415</v>
      </c>
      <c r="C208" s="303" t="s">
        <v>2416</v>
      </c>
      <c r="D208" s="303" t="s">
        <v>2417</v>
      </c>
      <c r="E208" s="304" t="s">
        <v>2460</v>
      </c>
      <c r="F208" s="304" t="s">
        <v>497</v>
      </c>
      <c r="G208" s="304" t="s">
        <v>1988</v>
      </c>
      <c r="H208" s="304" t="s">
        <v>1989</v>
      </c>
      <c r="I208" s="303" t="s">
        <v>599</v>
      </c>
      <c r="J208" s="305" t="s">
        <v>2458</v>
      </c>
      <c r="K208" s="306">
        <v>3520657</v>
      </c>
      <c r="L208"/>
    </row>
    <row r="209" spans="1:12" ht="33.75" x14ac:dyDescent="0.25">
      <c r="A209" s="303" t="s">
        <v>1969</v>
      </c>
      <c r="B209" s="303" t="s">
        <v>2415</v>
      </c>
      <c r="C209" s="303" t="s">
        <v>2416</v>
      </c>
      <c r="D209" s="303" t="s">
        <v>2417</v>
      </c>
      <c r="E209" s="304" t="s">
        <v>2462</v>
      </c>
      <c r="F209" s="304" t="s">
        <v>497</v>
      </c>
      <c r="G209" s="304" t="s">
        <v>1988</v>
      </c>
      <c r="H209" s="304" t="s">
        <v>1989</v>
      </c>
      <c r="I209" s="303" t="s">
        <v>599</v>
      </c>
      <c r="J209" s="305" t="s">
        <v>2458</v>
      </c>
      <c r="K209" s="306">
        <v>3520657</v>
      </c>
      <c r="L209"/>
    </row>
    <row r="210" spans="1:12" ht="33.75" x14ac:dyDescent="0.25">
      <c r="A210" s="303" t="s">
        <v>1971</v>
      </c>
      <c r="B210" s="303" t="s">
        <v>2415</v>
      </c>
      <c r="C210" s="303" t="s">
        <v>2416</v>
      </c>
      <c r="D210" s="303" t="s">
        <v>2417</v>
      </c>
      <c r="E210" s="304" t="s">
        <v>2464</v>
      </c>
      <c r="F210" s="304" t="s">
        <v>497</v>
      </c>
      <c r="G210" s="304" t="s">
        <v>1988</v>
      </c>
      <c r="H210" s="304" t="s">
        <v>1989</v>
      </c>
      <c r="I210" s="303" t="s">
        <v>599</v>
      </c>
      <c r="J210" s="305" t="s">
        <v>2458</v>
      </c>
      <c r="K210" s="306">
        <v>3520657</v>
      </c>
      <c r="L210"/>
    </row>
    <row r="211" spans="1:12" ht="33.75" x14ac:dyDescent="0.25">
      <c r="A211" s="303" t="s">
        <v>1974</v>
      </c>
      <c r="B211" s="303" t="s">
        <v>2415</v>
      </c>
      <c r="C211" s="303" t="s">
        <v>2416</v>
      </c>
      <c r="D211" s="303" t="s">
        <v>2417</v>
      </c>
      <c r="E211" s="304" t="s">
        <v>2466</v>
      </c>
      <c r="F211" s="304" t="s">
        <v>497</v>
      </c>
      <c r="G211" s="304" t="s">
        <v>1988</v>
      </c>
      <c r="H211" s="304" t="s">
        <v>1989</v>
      </c>
      <c r="I211" s="303" t="s">
        <v>599</v>
      </c>
      <c r="J211" s="305" t="s">
        <v>2458</v>
      </c>
      <c r="K211" s="306">
        <v>3520657</v>
      </c>
      <c r="L211"/>
    </row>
    <row r="212" spans="1:12" ht="33.75" x14ac:dyDescent="0.25">
      <c r="A212" s="303" t="s">
        <v>2130</v>
      </c>
      <c r="B212" s="303" t="s">
        <v>2415</v>
      </c>
      <c r="C212" s="303" t="s">
        <v>2416</v>
      </c>
      <c r="D212" s="303" t="s">
        <v>2469</v>
      </c>
      <c r="E212" s="304" t="s">
        <v>2614</v>
      </c>
      <c r="F212" s="304" t="s">
        <v>460</v>
      </c>
      <c r="G212" s="304" t="s">
        <v>1988</v>
      </c>
      <c r="H212" s="304" t="s">
        <v>1989</v>
      </c>
      <c r="I212" s="303" t="s">
        <v>599</v>
      </c>
      <c r="J212" s="305" t="s">
        <v>2615</v>
      </c>
      <c r="K212" s="306">
        <v>3228024</v>
      </c>
      <c r="L212"/>
    </row>
    <row r="213" spans="1:12" ht="33.75" x14ac:dyDescent="0.25">
      <c r="A213" s="303" t="s">
        <v>2133</v>
      </c>
      <c r="B213" s="303" t="s">
        <v>2415</v>
      </c>
      <c r="C213" s="303" t="s">
        <v>2416</v>
      </c>
      <c r="D213" s="303" t="s">
        <v>2469</v>
      </c>
      <c r="E213" s="304" t="s">
        <v>2617</v>
      </c>
      <c r="F213" s="304" t="s">
        <v>460</v>
      </c>
      <c r="G213" s="304" t="s">
        <v>1988</v>
      </c>
      <c r="H213" s="304" t="s">
        <v>1989</v>
      </c>
      <c r="I213" s="303" t="s">
        <v>599</v>
      </c>
      <c r="J213" s="305" t="s">
        <v>2615</v>
      </c>
      <c r="K213" s="306">
        <v>3228024</v>
      </c>
      <c r="L213"/>
    </row>
    <row r="214" spans="1:12" ht="33.75" x14ac:dyDescent="0.25">
      <c r="A214" s="303" t="s">
        <v>2134</v>
      </c>
      <c r="B214" s="303" t="s">
        <v>2415</v>
      </c>
      <c r="C214" s="303" t="s">
        <v>2416</v>
      </c>
      <c r="D214" s="303" t="s">
        <v>2469</v>
      </c>
      <c r="E214" s="304" t="s">
        <v>2619</v>
      </c>
      <c r="F214" s="304" t="s">
        <v>460</v>
      </c>
      <c r="G214" s="304" t="s">
        <v>1988</v>
      </c>
      <c r="H214" s="304" t="s">
        <v>1989</v>
      </c>
      <c r="I214" s="303" t="s">
        <v>599</v>
      </c>
      <c r="J214" s="305" t="s">
        <v>2615</v>
      </c>
      <c r="K214" s="306">
        <v>3228024</v>
      </c>
      <c r="L214"/>
    </row>
    <row r="215" spans="1:12" ht="33.75" x14ac:dyDescent="0.25">
      <c r="A215" s="303" t="s">
        <v>2135</v>
      </c>
      <c r="B215" s="303" t="s">
        <v>2415</v>
      </c>
      <c r="C215" s="303" t="s">
        <v>2416</v>
      </c>
      <c r="D215" s="303" t="s">
        <v>2469</v>
      </c>
      <c r="E215" s="304" t="s">
        <v>2621</v>
      </c>
      <c r="F215" s="304" t="s">
        <v>460</v>
      </c>
      <c r="G215" s="304" t="s">
        <v>1988</v>
      </c>
      <c r="H215" s="304" t="s">
        <v>1989</v>
      </c>
      <c r="I215" s="303" t="s">
        <v>599</v>
      </c>
      <c r="J215" s="305" t="s">
        <v>2615</v>
      </c>
      <c r="K215" s="306">
        <v>3228024</v>
      </c>
      <c r="L215"/>
    </row>
    <row r="216" spans="1:12" ht="33.75" x14ac:dyDescent="0.25">
      <c r="A216" s="303" t="s">
        <v>2136</v>
      </c>
      <c r="B216" s="303" t="s">
        <v>2415</v>
      </c>
      <c r="C216" s="303" t="s">
        <v>2416</v>
      </c>
      <c r="D216" s="303" t="s">
        <v>2469</v>
      </c>
      <c r="E216" s="304" t="s">
        <v>2623</v>
      </c>
      <c r="F216" s="304" t="s">
        <v>460</v>
      </c>
      <c r="G216" s="304" t="s">
        <v>1988</v>
      </c>
      <c r="H216" s="304" t="s">
        <v>1989</v>
      </c>
      <c r="I216" s="303" t="s">
        <v>599</v>
      </c>
      <c r="J216" s="305" t="s">
        <v>2615</v>
      </c>
      <c r="K216" s="306">
        <v>3228024</v>
      </c>
      <c r="L216"/>
    </row>
    <row r="217" spans="1:12" ht="33.75" x14ac:dyDescent="0.25">
      <c r="A217" s="303" t="s">
        <v>2137</v>
      </c>
      <c r="B217" s="303" t="s">
        <v>2415</v>
      </c>
      <c r="C217" s="303" t="s">
        <v>2416</v>
      </c>
      <c r="D217" s="303" t="s">
        <v>2469</v>
      </c>
      <c r="E217" s="304" t="s">
        <v>2625</v>
      </c>
      <c r="F217" s="304" t="s">
        <v>460</v>
      </c>
      <c r="G217" s="304" t="s">
        <v>1988</v>
      </c>
      <c r="H217" s="304" t="s">
        <v>1989</v>
      </c>
      <c r="I217" s="303" t="s">
        <v>599</v>
      </c>
      <c r="J217" s="305" t="s">
        <v>2615</v>
      </c>
      <c r="K217" s="306">
        <v>3228024</v>
      </c>
      <c r="L217"/>
    </row>
    <row r="218" spans="1:12" ht="33.75" x14ac:dyDescent="0.25">
      <c r="A218" s="303" t="s">
        <v>2138</v>
      </c>
      <c r="B218" s="303" t="s">
        <v>2415</v>
      </c>
      <c r="C218" s="303" t="s">
        <v>2416</v>
      </c>
      <c r="D218" s="303" t="s">
        <v>2469</v>
      </c>
      <c r="E218" s="304" t="s">
        <v>2627</v>
      </c>
      <c r="F218" s="304" t="s">
        <v>460</v>
      </c>
      <c r="G218" s="304" t="s">
        <v>1988</v>
      </c>
      <c r="H218" s="304" t="s">
        <v>1989</v>
      </c>
      <c r="I218" s="303" t="s">
        <v>599</v>
      </c>
      <c r="J218" s="305" t="s">
        <v>2615</v>
      </c>
      <c r="K218" s="306">
        <v>3228024</v>
      </c>
      <c r="L218"/>
    </row>
    <row r="219" spans="1:12" ht="33.75" x14ac:dyDescent="0.25">
      <c r="A219" s="303" t="s">
        <v>2139</v>
      </c>
      <c r="B219" s="303" t="s">
        <v>2415</v>
      </c>
      <c r="C219" s="303" t="s">
        <v>2416</v>
      </c>
      <c r="D219" s="303" t="s">
        <v>2469</v>
      </c>
      <c r="E219" s="304" t="s">
        <v>2629</v>
      </c>
      <c r="F219" s="304" t="s">
        <v>460</v>
      </c>
      <c r="G219" s="304" t="s">
        <v>1988</v>
      </c>
      <c r="H219" s="304" t="s">
        <v>1989</v>
      </c>
      <c r="I219" s="303" t="s">
        <v>599</v>
      </c>
      <c r="J219" s="305" t="s">
        <v>2615</v>
      </c>
      <c r="K219" s="306">
        <v>3228024</v>
      </c>
      <c r="L219"/>
    </row>
    <row r="220" spans="1:12" ht="33.75" x14ac:dyDescent="0.25">
      <c r="A220" s="303" t="s">
        <v>2141</v>
      </c>
      <c r="B220" s="303" t="s">
        <v>2415</v>
      </c>
      <c r="C220" s="303" t="s">
        <v>2416</v>
      </c>
      <c r="D220" s="303" t="s">
        <v>2469</v>
      </c>
      <c r="E220" s="304" t="s">
        <v>2631</v>
      </c>
      <c r="F220" s="304" t="s">
        <v>460</v>
      </c>
      <c r="G220" s="304" t="s">
        <v>1988</v>
      </c>
      <c r="H220" s="304" t="s">
        <v>1989</v>
      </c>
      <c r="I220" s="303" t="s">
        <v>599</v>
      </c>
      <c r="J220" s="305" t="s">
        <v>2615</v>
      </c>
      <c r="K220" s="306">
        <v>3228024</v>
      </c>
      <c r="L220"/>
    </row>
    <row r="221" spans="1:12" ht="33.75" x14ac:dyDescent="0.25">
      <c r="A221" s="303" t="s">
        <v>2143</v>
      </c>
      <c r="B221" s="303" t="s">
        <v>2415</v>
      </c>
      <c r="C221" s="303" t="s">
        <v>2416</v>
      </c>
      <c r="D221" s="303" t="s">
        <v>2469</v>
      </c>
      <c r="E221" s="304" t="s">
        <v>2633</v>
      </c>
      <c r="F221" s="304" t="s">
        <v>460</v>
      </c>
      <c r="G221" s="304" t="s">
        <v>1988</v>
      </c>
      <c r="H221" s="304" t="s">
        <v>1989</v>
      </c>
      <c r="I221" s="303" t="s">
        <v>599</v>
      </c>
      <c r="J221" s="305" t="s">
        <v>2615</v>
      </c>
      <c r="K221" s="306">
        <v>3228024</v>
      </c>
      <c r="L221"/>
    </row>
    <row r="222" spans="1:12" ht="33.75" x14ac:dyDescent="0.25">
      <c r="A222" s="303" t="s">
        <v>2144</v>
      </c>
      <c r="B222" s="303" t="s">
        <v>2415</v>
      </c>
      <c r="C222" s="303" t="s">
        <v>2416</v>
      </c>
      <c r="D222" s="303" t="s">
        <v>2469</v>
      </c>
      <c r="E222" s="304" t="s">
        <v>2635</v>
      </c>
      <c r="F222" s="304" t="s">
        <v>460</v>
      </c>
      <c r="G222" s="304" t="s">
        <v>1988</v>
      </c>
      <c r="H222" s="304" t="s">
        <v>1989</v>
      </c>
      <c r="I222" s="303" t="s">
        <v>599</v>
      </c>
      <c r="J222" s="305" t="s">
        <v>2615</v>
      </c>
      <c r="K222" s="306">
        <v>3228024</v>
      </c>
      <c r="L222"/>
    </row>
    <row r="223" spans="1:12" ht="33.75" x14ac:dyDescent="0.25">
      <c r="A223" s="303" t="s">
        <v>2145</v>
      </c>
      <c r="B223" s="303" t="s">
        <v>2415</v>
      </c>
      <c r="C223" s="303" t="s">
        <v>2416</v>
      </c>
      <c r="D223" s="303" t="s">
        <v>2469</v>
      </c>
      <c r="E223" s="304" t="s">
        <v>2637</v>
      </c>
      <c r="F223" s="304" t="s">
        <v>460</v>
      </c>
      <c r="G223" s="304" t="s">
        <v>1988</v>
      </c>
      <c r="H223" s="304" t="s">
        <v>1989</v>
      </c>
      <c r="I223" s="303" t="s">
        <v>599</v>
      </c>
      <c r="J223" s="305" t="s">
        <v>2615</v>
      </c>
      <c r="K223" s="306">
        <v>3228024</v>
      </c>
      <c r="L223"/>
    </row>
    <row r="224" spans="1:12" ht="33.75" x14ac:dyDescent="0.25">
      <c r="A224" s="303" t="s">
        <v>2146</v>
      </c>
      <c r="B224" s="303" t="s">
        <v>2415</v>
      </c>
      <c r="C224" s="303" t="s">
        <v>2416</v>
      </c>
      <c r="D224" s="303" t="s">
        <v>2469</v>
      </c>
      <c r="E224" s="304" t="s">
        <v>2639</v>
      </c>
      <c r="F224" s="304" t="s">
        <v>460</v>
      </c>
      <c r="G224" s="304" t="s">
        <v>1988</v>
      </c>
      <c r="H224" s="304" t="s">
        <v>1989</v>
      </c>
      <c r="I224" s="303" t="s">
        <v>599</v>
      </c>
      <c r="J224" s="305" t="s">
        <v>2615</v>
      </c>
      <c r="K224" s="306">
        <v>3228024</v>
      </c>
      <c r="L224"/>
    </row>
    <row r="225" spans="1:12" ht="33.75" x14ac:dyDescent="0.25">
      <c r="A225" s="303" t="s">
        <v>2147</v>
      </c>
      <c r="B225" s="303" t="s">
        <v>2415</v>
      </c>
      <c r="C225" s="303" t="s">
        <v>2416</v>
      </c>
      <c r="D225" s="303" t="s">
        <v>2469</v>
      </c>
      <c r="E225" s="304" t="s">
        <v>2641</v>
      </c>
      <c r="F225" s="304" t="s">
        <v>460</v>
      </c>
      <c r="G225" s="304" t="s">
        <v>1988</v>
      </c>
      <c r="H225" s="304" t="s">
        <v>1989</v>
      </c>
      <c r="I225" s="303" t="s">
        <v>599</v>
      </c>
      <c r="J225" s="305" t="s">
        <v>2615</v>
      </c>
      <c r="K225" s="306">
        <v>3228024</v>
      </c>
      <c r="L225"/>
    </row>
    <row r="226" spans="1:12" ht="33.75" x14ac:dyDescent="0.25">
      <c r="A226" s="303" t="s">
        <v>2148</v>
      </c>
      <c r="B226" s="303" t="s">
        <v>2415</v>
      </c>
      <c r="C226" s="303" t="s">
        <v>2416</v>
      </c>
      <c r="D226" s="303" t="s">
        <v>2469</v>
      </c>
      <c r="E226" s="304" t="s">
        <v>2643</v>
      </c>
      <c r="F226" s="304" t="s">
        <v>460</v>
      </c>
      <c r="G226" s="304" t="s">
        <v>1988</v>
      </c>
      <c r="H226" s="304" t="s">
        <v>1989</v>
      </c>
      <c r="I226" s="303" t="s">
        <v>599</v>
      </c>
      <c r="J226" s="305" t="s">
        <v>2615</v>
      </c>
      <c r="K226" s="306">
        <v>3228024</v>
      </c>
      <c r="L226"/>
    </row>
    <row r="227" spans="1:12" ht="33.75" x14ac:dyDescent="0.25">
      <c r="A227" s="303" t="s">
        <v>4998</v>
      </c>
      <c r="B227" s="303" t="s">
        <v>2415</v>
      </c>
      <c r="C227" s="303" t="s">
        <v>2416</v>
      </c>
      <c r="D227" s="303" t="s">
        <v>2646</v>
      </c>
      <c r="E227" s="304" t="s">
        <v>5375</v>
      </c>
      <c r="F227" s="304" t="s">
        <v>457</v>
      </c>
      <c r="G227" s="304" t="s">
        <v>1988</v>
      </c>
      <c r="H227" s="304" t="s">
        <v>1989</v>
      </c>
      <c r="I227" s="303" t="s">
        <v>599</v>
      </c>
      <c r="J227" s="305" t="s">
        <v>2649</v>
      </c>
      <c r="K227" s="306">
        <v>2072919</v>
      </c>
      <c r="L227"/>
    </row>
    <row r="228" spans="1:12" ht="33.75" x14ac:dyDescent="0.25">
      <c r="A228" s="303" t="s">
        <v>5000</v>
      </c>
      <c r="B228" s="303" t="s">
        <v>2415</v>
      </c>
      <c r="C228" s="303" t="s">
        <v>2416</v>
      </c>
      <c r="D228" s="303" t="s">
        <v>2646</v>
      </c>
      <c r="E228" s="304" t="s">
        <v>5377</v>
      </c>
      <c r="F228" s="304" t="s">
        <v>457</v>
      </c>
      <c r="G228" s="304" t="s">
        <v>1988</v>
      </c>
      <c r="H228" s="304" t="s">
        <v>1989</v>
      </c>
      <c r="I228" s="303" t="s">
        <v>599</v>
      </c>
      <c r="J228" s="305" t="s">
        <v>2649</v>
      </c>
      <c r="K228" s="306">
        <v>2072919</v>
      </c>
      <c r="L228"/>
    </row>
    <row r="229" spans="1:12" ht="33.75" x14ac:dyDescent="0.25">
      <c r="A229" s="303" t="s">
        <v>5002</v>
      </c>
      <c r="B229" s="303" t="s">
        <v>2415</v>
      </c>
      <c r="C229" s="303" t="s">
        <v>2416</v>
      </c>
      <c r="D229" s="303" t="s">
        <v>2646</v>
      </c>
      <c r="E229" s="304" t="s">
        <v>5378</v>
      </c>
      <c r="F229" s="304" t="s">
        <v>457</v>
      </c>
      <c r="G229" s="304" t="s">
        <v>1988</v>
      </c>
      <c r="H229" s="304" t="s">
        <v>1989</v>
      </c>
      <c r="I229" s="303" t="s">
        <v>599</v>
      </c>
      <c r="J229" s="305" t="s">
        <v>2649</v>
      </c>
      <c r="K229" s="306">
        <v>2072919</v>
      </c>
      <c r="L229"/>
    </row>
    <row r="230" spans="1:12" ht="33.75" x14ac:dyDescent="0.25">
      <c r="A230" s="303" t="s">
        <v>5004</v>
      </c>
      <c r="B230" s="303" t="s">
        <v>2415</v>
      </c>
      <c r="C230" s="303" t="s">
        <v>2416</v>
      </c>
      <c r="D230" s="303" t="s">
        <v>2646</v>
      </c>
      <c r="E230" s="304" t="s">
        <v>5379</v>
      </c>
      <c r="F230" s="304" t="s">
        <v>457</v>
      </c>
      <c r="G230" s="304" t="s">
        <v>1988</v>
      </c>
      <c r="H230" s="304" t="s">
        <v>1989</v>
      </c>
      <c r="I230" s="303" t="s">
        <v>599</v>
      </c>
      <c r="J230" s="305" t="s">
        <v>2649</v>
      </c>
      <c r="K230" s="306">
        <v>2072919</v>
      </c>
      <c r="L230"/>
    </row>
    <row r="231" spans="1:12" ht="33.75" x14ac:dyDescent="0.25">
      <c r="A231" s="303" t="s">
        <v>5006</v>
      </c>
      <c r="B231" s="303" t="s">
        <v>2415</v>
      </c>
      <c r="C231" s="303" t="s">
        <v>2416</v>
      </c>
      <c r="D231" s="303" t="s">
        <v>2646</v>
      </c>
      <c r="E231" s="304" t="s">
        <v>5380</v>
      </c>
      <c r="F231" s="304" t="s">
        <v>457</v>
      </c>
      <c r="G231" s="304" t="s">
        <v>1988</v>
      </c>
      <c r="H231" s="304" t="s">
        <v>1989</v>
      </c>
      <c r="I231" s="303" t="s">
        <v>599</v>
      </c>
      <c r="J231" s="305" t="s">
        <v>2649</v>
      </c>
      <c r="K231" s="306">
        <v>2072919</v>
      </c>
      <c r="L231"/>
    </row>
    <row r="232" spans="1:12" ht="33.75" x14ac:dyDescent="0.25">
      <c r="A232" s="303" t="s">
        <v>5008</v>
      </c>
      <c r="B232" s="303" t="s">
        <v>2415</v>
      </c>
      <c r="C232" s="303" t="s">
        <v>2416</v>
      </c>
      <c r="D232" s="303" t="s">
        <v>2646</v>
      </c>
      <c r="E232" s="304" t="s">
        <v>5381</v>
      </c>
      <c r="F232" s="304" t="s">
        <v>457</v>
      </c>
      <c r="G232" s="304" t="s">
        <v>1988</v>
      </c>
      <c r="H232" s="304" t="s">
        <v>1989</v>
      </c>
      <c r="I232" s="303" t="s">
        <v>599</v>
      </c>
      <c r="J232" s="305" t="s">
        <v>2649</v>
      </c>
      <c r="K232" s="306">
        <v>2072919</v>
      </c>
      <c r="L232"/>
    </row>
    <row r="233" spans="1:12" ht="33.75" x14ac:dyDescent="0.25">
      <c r="A233" s="303" t="s">
        <v>5010</v>
      </c>
      <c r="B233" s="303" t="s">
        <v>2415</v>
      </c>
      <c r="C233" s="303" t="s">
        <v>2416</v>
      </c>
      <c r="D233" s="303" t="s">
        <v>2646</v>
      </c>
      <c r="E233" s="304" t="s">
        <v>5382</v>
      </c>
      <c r="F233" s="304" t="s">
        <v>457</v>
      </c>
      <c r="G233" s="304" t="s">
        <v>1988</v>
      </c>
      <c r="H233" s="304" t="s">
        <v>1989</v>
      </c>
      <c r="I233" s="303" t="s">
        <v>599</v>
      </c>
      <c r="J233" s="305" t="s">
        <v>2649</v>
      </c>
      <c r="K233" s="306">
        <v>2072919</v>
      </c>
      <c r="L233"/>
    </row>
    <row r="234" spans="1:12" ht="33.75" x14ac:dyDescent="0.25">
      <c r="A234" s="303" t="s">
        <v>5012</v>
      </c>
      <c r="B234" s="303" t="s">
        <v>2415</v>
      </c>
      <c r="C234" s="303" t="s">
        <v>2416</v>
      </c>
      <c r="D234" s="303" t="s">
        <v>2646</v>
      </c>
      <c r="E234" s="304" t="s">
        <v>5383</v>
      </c>
      <c r="F234" s="304" t="s">
        <v>457</v>
      </c>
      <c r="G234" s="304" t="s">
        <v>1988</v>
      </c>
      <c r="H234" s="304" t="s">
        <v>1989</v>
      </c>
      <c r="I234" s="303" t="s">
        <v>599</v>
      </c>
      <c r="J234" s="305" t="s">
        <v>2649</v>
      </c>
      <c r="K234" s="306">
        <v>2072919</v>
      </c>
      <c r="L234"/>
    </row>
    <row r="235" spans="1:12" ht="33.75" x14ac:dyDescent="0.25">
      <c r="A235" s="303" t="s">
        <v>5014</v>
      </c>
      <c r="B235" s="303" t="s">
        <v>2415</v>
      </c>
      <c r="C235" s="303" t="s">
        <v>2416</v>
      </c>
      <c r="D235" s="303" t="s">
        <v>2646</v>
      </c>
      <c r="E235" s="304" t="s">
        <v>5384</v>
      </c>
      <c r="F235" s="304" t="s">
        <v>457</v>
      </c>
      <c r="G235" s="304" t="s">
        <v>1988</v>
      </c>
      <c r="H235" s="304" t="s">
        <v>1989</v>
      </c>
      <c r="I235" s="303" t="s">
        <v>599</v>
      </c>
      <c r="J235" s="305" t="s">
        <v>2649</v>
      </c>
      <c r="K235" s="306">
        <v>2072919</v>
      </c>
      <c r="L235"/>
    </row>
    <row r="236" spans="1:12" ht="33.75" x14ac:dyDescent="0.25">
      <c r="A236" s="303" t="s">
        <v>5016</v>
      </c>
      <c r="B236" s="303" t="s">
        <v>2415</v>
      </c>
      <c r="C236" s="303" t="s">
        <v>2416</v>
      </c>
      <c r="D236" s="303" t="s">
        <v>2646</v>
      </c>
      <c r="E236" s="304" t="s">
        <v>5385</v>
      </c>
      <c r="F236" s="304" t="s">
        <v>457</v>
      </c>
      <c r="G236" s="304" t="s">
        <v>1988</v>
      </c>
      <c r="H236" s="304" t="s">
        <v>1989</v>
      </c>
      <c r="I236" s="303" t="s">
        <v>599</v>
      </c>
      <c r="J236" s="305" t="s">
        <v>2649</v>
      </c>
      <c r="K236" s="306">
        <v>2072919</v>
      </c>
      <c r="L236"/>
    </row>
    <row r="237" spans="1:12" ht="33.75" x14ac:dyDescent="0.25">
      <c r="A237" s="303" t="s">
        <v>5018</v>
      </c>
      <c r="B237" s="303" t="s">
        <v>2415</v>
      </c>
      <c r="C237" s="303" t="s">
        <v>2416</v>
      </c>
      <c r="D237" s="303" t="s">
        <v>2646</v>
      </c>
      <c r="E237" s="304" t="s">
        <v>5386</v>
      </c>
      <c r="F237" s="304" t="s">
        <v>457</v>
      </c>
      <c r="G237" s="304" t="s">
        <v>1988</v>
      </c>
      <c r="H237" s="304" t="s">
        <v>1989</v>
      </c>
      <c r="I237" s="303" t="s">
        <v>599</v>
      </c>
      <c r="J237" s="305" t="s">
        <v>2649</v>
      </c>
      <c r="K237" s="306">
        <v>2072919</v>
      </c>
      <c r="L237"/>
    </row>
    <row r="238" spans="1:12" ht="33.75" x14ac:dyDescent="0.25">
      <c r="A238" s="303" t="s">
        <v>5020</v>
      </c>
      <c r="B238" s="303" t="s">
        <v>2415</v>
      </c>
      <c r="C238" s="303" t="s">
        <v>2416</v>
      </c>
      <c r="D238" s="303" t="s">
        <v>2646</v>
      </c>
      <c r="E238" s="304" t="s">
        <v>5387</v>
      </c>
      <c r="F238" s="304" t="s">
        <v>457</v>
      </c>
      <c r="G238" s="304" t="s">
        <v>1988</v>
      </c>
      <c r="H238" s="304" t="s">
        <v>1989</v>
      </c>
      <c r="I238" s="303" t="s">
        <v>599</v>
      </c>
      <c r="J238" s="305" t="s">
        <v>2649</v>
      </c>
      <c r="K238" s="306">
        <v>2072919</v>
      </c>
      <c r="L238"/>
    </row>
    <row r="239" spans="1:12" ht="33.75" x14ac:dyDescent="0.25">
      <c r="A239" s="303" t="s">
        <v>5022</v>
      </c>
      <c r="B239" s="303" t="s">
        <v>2415</v>
      </c>
      <c r="C239" s="303" t="s">
        <v>2416</v>
      </c>
      <c r="D239" s="303" t="s">
        <v>2646</v>
      </c>
      <c r="E239" s="304" t="s">
        <v>5388</v>
      </c>
      <c r="F239" s="304" t="s">
        <v>457</v>
      </c>
      <c r="G239" s="304" t="s">
        <v>1988</v>
      </c>
      <c r="H239" s="304" t="s">
        <v>1989</v>
      </c>
      <c r="I239" s="303" t="s">
        <v>599</v>
      </c>
      <c r="J239" s="305" t="s">
        <v>2649</v>
      </c>
      <c r="K239" s="306">
        <v>2072919</v>
      </c>
      <c r="L239"/>
    </row>
    <row r="240" spans="1:12" ht="33.75" x14ac:dyDescent="0.25">
      <c r="A240" s="303" t="s">
        <v>5024</v>
      </c>
      <c r="B240" s="303" t="s">
        <v>2415</v>
      </c>
      <c r="C240" s="303" t="s">
        <v>2416</v>
      </c>
      <c r="D240" s="303" t="s">
        <v>2646</v>
      </c>
      <c r="E240" s="304" t="s">
        <v>5389</v>
      </c>
      <c r="F240" s="304" t="s">
        <v>457</v>
      </c>
      <c r="G240" s="304" t="s">
        <v>1988</v>
      </c>
      <c r="H240" s="304" t="s">
        <v>1989</v>
      </c>
      <c r="I240" s="303" t="s">
        <v>599</v>
      </c>
      <c r="J240" s="305" t="s">
        <v>2649</v>
      </c>
      <c r="K240" s="306">
        <v>2072919</v>
      </c>
      <c r="L240"/>
    </row>
    <row r="241" spans="1:12" ht="33.75" x14ac:dyDescent="0.25">
      <c r="A241" s="303" t="s">
        <v>5026</v>
      </c>
      <c r="B241" s="303" t="s">
        <v>2415</v>
      </c>
      <c r="C241" s="303" t="s">
        <v>2416</v>
      </c>
      <c r="D241" s="303" t="s">
        <v>2646</v>
      </c>
      <c r="E241" s="304" t="s">
        <v>5390</v>
      </c>
      <c r="F241" s="304" t="s">
        <v>457</v>
      </c>
      <c r="G241" s="304" t="s">
        <v>1988</v>
      </c>
      <c r="H241" s="304" t="s">
        <v>1989</v>
      </c>
      <c r="I241" s="303" t="s">
        <v>599</v>
      </c>
      <c r="J241" s="305" t="s">
        <v>2649</v>
      </c>
      <c r="K241" s="306">
        <v>2072919</v>
      </c>
      <c r="L241"/>
    </row>
    <row r="242" spans="1:12" ht="33.75" x14ac:dyDescent="0.25">
      <c r="A242" s="303" t="s">
        <v>5028</v>
      </c>
      <c r="B242" s="303" t="s">
        <v>2415</v>
      </c>
      <c r="C242" s="303" t="s">
        <v>2416</v>
      </c>
      <c r="D242" s="303" t="s">
        <v>2646</v>
      </c>
      <c r="E242" s="304" t="s">
        <v>5391</v>
      </c>
      <c r="F242" s="304" t="s">
        <v>457</v>
      </c>
      <c r="G242" s="304" t="s">
        <v>1988</v>
      </c>
      <c r="H242" s="304" t="s">
        <v>1989</v>
      </c>
      <c r="I242" s="303" t="s">
        <v>599</v>
      </c>
      <c r="J242" s="305" t="s">
        <v>2649</v>
      </c>
      <c r="K242" s="306">
        <v>2072919</v>
      </c>
      <c r="L242"/>
    </row>
    <row r="243" spans="1:12" ht="33.75" x14ac:dyDescent="0.25">
      <c r="A243" s="303" t="s">
        <v>5030</v>
      </c>
      <c r="B243" s="303" t="s">
        <v>2415</v>
      </c>
      <c r="C243" s="303" t="s">
        <v>2416</v>
      </c>
      <c r="D243" s="303" t="s">
        <v>2646</v>
      </c>
      <c r="E243" s="304" t="s">
        <v>5392</v>
      </c>
      <c r="F243" s="304" t="s">
        <v>457</v>
      </c>
      <c r="G243" s="304" t="s">
        <v>1988</v>
      </c>
      <c r="H243" s="304" t="s">
        <v>1989</v>
      </c>
      <c r="I243" s="303" t="s">
        <v>599</v>
      </c>
      <c r="J243" s="305" t="s">
        <v>2649</v>
      </c>
      <c r="K243" s="306">
        <v>2072919</v>
      </c>
      <c r="L243"/>
    </row>
    <row r="244" spans="1:12" ht="33.75" x14ac:dyDescent="0.25">
      <c r="A244" s="303" t="s">
        <v>5032</v>
      </c>
      <c r="B244" s="303" t="s">
        <v>2415</v>
      </c>
      <c r="C244" s="303" t="s">
        <v>2416</v>
      </c>
      <c r="D244" s="303" t="s">
        <v>2646</v>
      </c>
      <c r="E244" s="304" t="s">
        <v>5393</v>
      </c>
      <c r="F244" s="304" t="s">
        <v>457</v>
      </c>
      <c r="G244" s="304" t="s">
        <v>1988</v>
      </c>
      <c r="H244" s="304" t="s">
        <v>1989</v>
      </c>
      <c r="I244" s="303" t="s">
        <v>599</v>
      </c>
      <c r="J244" s="305" t="s">
        <v>2649</v>
      </c>
      <c r="K244" s="306">
        <v>2072919</v>
      </c>
      <c r="L244"/>
    </row>
    <row r="245" spans="1:12" ht="33.75" x14ac:dyDescent="0.25">
      <c r="A245" s="303" t="s">
        <v>5034</v>
      </c>
      <c r="B245" s="303" t="s">
        <v>2415</v>
      </c>
      <c r="C245" s="303" t="s">
        <v>2416</v>
      </c>
      <c r="D245" s="303" t="s">
        <v>2646</v>
      </c>
      <c r="E245" s="304" t="s">
        <v>5394</v>
      </c>
      <c r="F245" s="304" t="s">
        <v>457</v>
      </c>
      <c r="G245" s="304" t="s">
        <v>1988</v>
      </c>
      <c r="H245" s="304" t="s">
        <v>1989</v>
      </c>
      <c r="I245" s="303" t="s">
        <v>599</v>
      </c>
      <c r="J245" s="305" t="s">
        <v>2649</v>
      </c>
      <c r="K245" s="306">
        <v>2072919</v>
      </c>
      <c r="L245"/>
    </row>
    <row r="246" spans="1:12" ht="33.75" x14ac:dyDescent="0.25">
      <c r="A246" s="303" t="s">
        <v>5036</v>
      </c>
      <c r="B246" s="303" t="s">
        <v>2415</v>
      </c>
      <c r="C246" s="303" t="s">
        <v>2416</v>
      </c>
      <c r="D246" s="303" t="s">
        <v>2646</v>
      </c>
      <c r="E246" s="304" t="s">
        <v>5395</v>
      </c>
      <c r="F246" s="304" t="s">
        <v>457</v>
      </c>
      <c r="G246" s="304" t="s">
        <v>1988</v>
      </c>
      <c r="H246" s="304" t="s">
        <v>1989</v>
      </c>
      <c r="I246" s="303" t="s">
        <v>599</v>
      </c>
      <c r="J246" s="305" t="s">
        <v>2649</v>
      </c>
      <c r="K246" s="306">
        <v>2072919</v>
      </c>
      <c r="L246"/>
    </row>
    <row r="247" spans="1:12" ht="33.75" x14ac:dyDescent="0.25">
      <c r="A247" s="303" t="s">
        <v>5038</v>
      </c>
      <c r="B247" s="303" t="s">
        <v>2415</v>
      </c>
      <c r="C247" s="303" t="s">
        <v>2416</v>
      </c>
      <c r="D247" s="303" t="s">
        <v>2646</v>
      </c>
      <c r="E247" s="304" t="s">
        <v>5396</v>
      </c>
      <c r="F247" s="304" t="s">
        <v>457</v>
      </c>
      <c r="G247" s="304" t="s">
        <v>1988</v>
      </c>
      <c r="H247" s="304" t="s">
        <v>1989</v>
      </c>
      <c r="I247" s="303" t="s">
        <v>599</v>
      </c>
      <c r="J247" s="305" t="s">
        <v>2649</v>
      </c>
      <c r="K247" s="306">
        <v>2072919</v>
      </c>
      <c r="L247"/>
    </row>
    <row r="248" spans="1:12" ht="33.75" x14ac:dyDescent="0.25">
      <c r="A248" s="303" t="s">
        <v>5040</v>
      </c>
      <c r="B248" s="303" t="s">
        <v>2415</v>
      </c>
      <c r="C248" s="303" t="s">
        <v>2416</v>
      </c>
      <c r="D248" s="303" t="s">
        <v>2646</v>
      </c>
      <c r="E248" s="304" t="s">
        <v>5397</v>
      </c>
      <c r="F248" s="304" t="s">
        <v>457</v>
      </c>
      <c r="G248" s="304" t="s">
        <v>1988</v>
      </c>
      <c r="H248" s="304" t="s">
        <v>1989</v>
      </c>
      <c r="I248" s="303" t="s">
        <v>599</v>
      </c>
      <c r="J248" s="305" t="s">
        <v>2649</v>
      </c>
      <c r="K248" s="306">
        <v>2072919</v>
      </c>
      <c r="L248"/>
    </row>
    <row r="249" spans="1:12" ht="33.75" x14ac:dyDescent="0.25">
      <c r="A249" s="303" t="s">
        <v>5042</v>
      </c>
      <c r="B249" s="303" t="s">
        <v>2415</v>
      </c>
      <c r="C249" s="303" t="s">
        <v>2416</v>
      </c>
      <c r="D249" s="303" t="s">
        <v>2646</v>
      </c>
      <c r="E249" s="304" t="s">
        <v>5398</v>
      </c>
      <c r="F249" s="304" t="s">
        <v>457</v>
      </c>
      <c r="G249" s="304" t="s">
        <v>1988</v>
      </c>
      <c r="H249" s="304" t="s">
        <v>1989</v>
      </c>
      <c r="I249" s="303" t="s">
        <v>599</v>
      </c>
      <c r="J249" s="305" t="s">
        <v>2649</v>
      </c>
      <c r="K249" s="306">
        <v>2072919</v>
      </c>
      <c r="L249"/>
    </row>
    <row r="250" spans="1:12" ht="33.75" x14ac:dyDescent="0.25">
      <c r="A250" s="303" t="s">
        <v>5044</v>
      </c>
      <c r="B250" s="303" t="s">
        <v>2415</v>
      </c>
      <c r="C250" s="303" t="s">
        <v>2416</v>
      </c>
      <c r="D250" s="303" t="s">
        <v>2646</v>
      </c>
      <c r="E250" s="304" t="s">
        <v>5399</v>
      </c>
      <c r="F250" s="304" t="s">
        <v>457</v>
      </c>
      <c r="G250" s="304" t="s">
        <v>1988</v>
      </c>
      <c r="H250" s="304" t="s">
        <v>1989</v>
      </c>
      <c r="I250" s="303" t="s">
        <v>599</v>
      </c>
      <c r="J250" s="305" t="s">
        <v>2649</v>
      </c>
      <c r="K250" s="306">
        <v>2072919</v>
      </c>
      <c r="L250"/>
    </row>
    <row r="251" spans="1:12" ht="33.75" x14ac:dyDescent="0.25">
      <c r="A251" s="303" t="s">
        <v>5046</v>
      </c>
      <c r="B251" s="303" t="s">
        <v>2415</v>
      </c>
      <c r="C251" s="303" t="s">
        <v>2416</v>
      </c>
      <c r="D251" s="303" t="s">
        <v>2646</v>
      </c>
      <c r="E251" s="304" t="s">
        <v>5400</v>
      </c>
      <c r="F251" s="304" t="s">
        <v>457</v>
      </c>
      <c r="G251" s="304" t="s">
        <v>1988</v>
      </c>
      <c r="H251" s="304" t="s">
        <v>1989</v>
      </c>
      <c r="I251" s="303" t="s">
        <v>599</v>
      </c>
      <c r="J251" s="305" t="s">
        <v>2649</v>
      </c>
      <c r="K251" s="306">
        <v>2072919</v>
      </c>
      <c r="L251"/>
    </row>
    <row r="252" spans="1:12" ht="33.75" x14ac:dyDescent="0.25">
      <c r="A252" s="303" t="s">
        <v>5048</v>
      </c>
      <c r="B252" s="303" t="s">
        <v>2415</v>
      </c>
      <c r="C252" s="303" t="s">
        <v>2416</v>
      </c>
      <c r="D252" s="303" t="s">
        <v>2646</v>
      </c>
      <c r="E252" s="304" t="s">
        <v>5401</v>
      </c>
      <c r="F252" s="304" t="s">
        <v>457</v>
      </c>
      <c r="G252" s="304" t="s">
        <v>1988</v>
      </c>
      <c r="H252" s="304" t="s">
        <v>1989</v>
      </c>
      <c r="I252" s="303" t="s">
        <v>599</v>
      </c>
      <c r="J252" s="305" t="s">
        <v>5402</v>
      </c>
      <c r="K252" s="306">
        <v>2072919</v>
      </c>
      <c r="L252"/>
    </row>
    <row r="253" spans="1:12" ht="33.75" x14ac:dyDescent="0.25">
      <c r="A253" s="303" t="s">
        <v>5086</v>
      </c>
      <c r="B253" s="303" t="s">
        <v>2415</v>
      </c>
      <c r="C253" s="303" t="s">
        <v>2416</v>
      </c>
      <c r="D253" s="303" t="s">
        <v>5417</v>
      </c>
      <c r="E253" s="304" t="s">
        <v>5432</v>
      </c>
      <c r="F253" s="304" t="s">
        <v>496</v>
      </c>
      <c r="G253" s="304" t="s">
        <v>1988</v>
      </c>
      <c r="H253" s="304" t="s">
        <v>1989</v>
      </c>
      <c r="I253" s="303" t="s">
        <v>599</v>
      </c>
      <c r="J253" s="305" t="s">
        <v>5433</v>
      </c>
      <c r="K253" s="306">
        <v>168243023</v>
      </c>
      <c r="L253"/>
    </row>
    <row r="254" spans="1:12" ht="33.75" x14ac:dyDescent="0.25">
      <c r="A254" s="303" t="s">
        <v>5088</v>
      </c>
      <c r="B254" s="303" t="s">
        <v>2415</v>
      </c>
      <c r="C254" s="303" t="s">
        <v>2416</v>
      </c>
      <c r="D254" s="303" t="s">
        <v>5417</v>
      </c>
      <c r="E254" s="304" t="s">
        <v>5435</v>
      </c>
      <c r="F254" s="304" t="s">
        <v>496</v>
      </c>
      <c r="G254" s="304" t="s">
        <v>1988</v>
      </c>
      <c r="H254" s="304" t="s">
        <v>1989</v>
      </c>
      <c r="I254" s="303" t="s">
        <v>599</v>
      </c>
      <c r="J254" s="305" t="s">
        <v>5436</v>
      </c>
      <c r="K254" s="306">
        <v>168243023</v>
      </c>
      <c r="L254"/>
    </row>
    <row r="255" spans="1:12" x14ac:dyDescent="0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x14ac:dyDescent="0.25">
      <c r="E256"/>
    </row>
    <row r="257" spans="5:5" x14ac:dyDescent="0.25">
      <c r="E257"/>
    </row>
  </sheetData>
  <mergeCells count="4">
    <mergeCell ref="B2:F2"/>
    <mergeCell ref="B3:F3"/>
    <mergeCell ref="B4:F4"/>
    <mergeCell ref="B5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04"/>
  <sheetViews>
    <sheetView showGridLines="0" topLeftCell="A184" workbookViewId="0">
      <selection activeCell="A195" sqref="A195:L204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2.5703125" style="3" customWidth="1"/>
    <col min="8" max="8" width="13.7109375" style="3" customWidth="1"/>
    <col min="9" max="9" width="15.5703125" style="3" customWidth="1"/>
    <col min="10" max="16384" width="9.140625" style="3"/>
  </cols>
  <sheetData>
    <row r="1" spans="1:9" x14ac:dyDescent="0.25">
      <c r="A1" s="7"/>
    </row>
    <row r="2" spans="1:9" x14ac:dyDescent="0.25">
      <c r="B2" s="320" t="s">
        <v>370</v>
      </c>
      <c r="C2" s="320"/>
      <c r="D2" s="320"/>
      <c r="E2" s="320"/>
      <c r="F2" s="320"/>
    </row>
    <row r="3" spans="1:9" x14ac:dyDescent="0.25">
      <c r="A3" s="1"/>
      <c r="B3" s="320" t="s">
        <v>0</v>
      </c>
      <c r="C3" s="320"/>
      <c r="D3" s="320"/>
      <c r="E3" s="320"/>
      <c r="F3" s="320"/>
    </row>
    <row r="4" spans="1:9" x14ac:dyDescent="0.25">
      <c r="B4" s="320"/>
      <c r="C4" s="320"/>
      <c r="D4" s="320"/>
      <c r="E4" s="320"/>
      <c r="F4" s="320"/>
    </row>
    <row r="5" spans="1:9" x14ac:dyDescent="0.25">
      <c r="A5" s="1"/>
      <c r="B5" s="320"/>
      <c r="C5" s="320"/>
      <c r="D5" s="320"/>
      <c r="E5" s="320"/>
      <c r="F5" s="320"/>
    </row>
    <row r="6" spans="1:9" x14ac:dyDescent="0.25">
      <c r="A6" s="1"/>
      <c r="B6" s="14"/>
      <c r="C6" s="77"/>
      <c r="D6" s="14"/>
      <c r="E6" s="14"/>
      <c r="F6" s="14"/>
    </row>
    <row r="7" spans="1:9" ht="47.25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26" t="s">
        <v>8</v>
      </c>
      <c r="B9" s="40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  <c r="I9" s="84"/>
    </row>
    <row r="10" spans="1:9" x14ac:dyDescent="0.25">
      <c r="A10" s="26" t="s">
        <v>10</v>
      </c>
      <c r="B10" s="26" t="s">
        <v>11</v>
      </c>
      <c r="C10" s="79"/>
      <c r="D10" s="37"/>
      <c r="E10" s="37">
        <f>C10*D10</f>
        <v>0</v>
      </c>
      <c r="F10" s="64"/>
      <c r="G10" s="64"/>
      <c r="H10" s="66">
        <f t="shared" ref="H10:H73" si="1">F10*G10</f>
        <v>0</v>
      </c>
      <c r="I10" s="84"/>
    </row>
    <row r="11" spans="1:9" x14ac:dyDescent="0.25">
      <c r="A11" s="26" t="s">
        <v>12</v>
      </c>
      <c r="B11" s="26" t="s">
        <v>13</v>
      </c>
      <c r="C11" s="79"/>
      <c r="D11" s="37"/>
      <c r="E11" s="37">
        <f t="shared" ref="E11:E74" si="2">C11*D11</f>
        <v>0</v>
      </c>
      <c r="F11" s="64"/>
      <c r="G11" s="64"/>
      <c r="H11" s="66">
        <f t="shared" si="1"/>
        <v>0</v>
      </c>
      <c r="I11" s="84"/>
    </row>
    <row r="12" spans="1:9" x14ac:dyDescent="0.25">
      <c r="A12" s="26" t="s">
        <v>14</v>
      </c>
      <c r="B12" s="26" t="s">
        <v>15</v>
      </c>
      <c r="C12" s="79"/>
      <c r="D12" s="37"/>
      <c r="E12" s="37">
        <f t="shared" si="2"/>
        <v>0</v>
      </c>
      <c r="F12" s="64"/>
      <c r="G12" s="64"/>
      <c r="H12" s="66">
        <f t="shared" si="1"/>
        <v>0</v>
      </c>
      <c r="I12" s="84"/>
    </row>
    <row r="13" spans="1:9" x14ac:dyDescent="0.25">
      <c r="A13" s="26" t="s">
        <v>16</v>
      </c>
      <c r="B13" s="26" t="s">
        <v>17</v>
      </c>
      <c r="C13" s="79">
        <v>1</v>
      </c>
      <c r="D13" s="37">
        <v>80000</v>
      </c>
      <c r="E13" s="37">
        <f t="shared" si="2"/>
        <v>80000</v>
      </c>
      <c r="F13" s="64"/>
      <c r="G13" s="64"/>
      <c r="H13" s="66">
        <f t="shared" si="1"/>
        <v>0</v>
      </c>
      <c r="I13" s="84"/>
    </row>
    <row r="14" spans="1:9" x14ac:dyDescent="0.25">
      <c r="A14" s="26" t="s">
        <v>18</v>
      </c>
      <c r="B14" s="26" t="s">
        <v>19</v>
      </c>
      <c r="C14" s="79"/>
      <c r="D14" s="37"/>
      <c r="E14" s="37">
        <f t="shared" si="2"/>
        <v>0</v>
      </c>
      <c r="F14" s="64"/>
      <c r="G14" s="64"/>
      <c r="H14" s="66">
        <f t="shared" si="1"/>
        <v>0</v>
      </c>
      <c r="I14" s="84"/>
    </row>
    <row r="15" spans="1:9" x14ac:dyDescent="0.25">
      <c r="A15" s="26" t="s">
        <v>20</v>
      </c>
      <c r="B15" s="26" t="s">
        <v>21</v>
      </c>
      <c r="C15" s="79"/>
      <c r="D15" s="37"/>
      <c r="E15" s="37">
        <f t="shared" si="2"/>
        <v>0</v>
      </c>
      <c r="F15" s="64"/>
      <c r="G15" s="64"/>
      <c r="H15" s="66">
        <f t="shared" si="1"/>
        <v>0</v>
      </c>
      <c r="I15" s="84"/>
    </row>
    <row r="16" spans="1:9" x14ac:dyDescent="0.25">
      <c r="A16" s="26" t="s">
        <v>22</v>
      </c>
      <c r="B16" s="26" t="s">
        <v>23</v>
      </c>
      <c r="C16" s="79">
        <v>0</v>
      </c>
      <c r="D16" s="37"/>
      <c r="E16" s="37">
        <f t="shared" si="2"/>
        <v>0</v>
      </c>
      <c r="F16" s="64"/>
      <c r="G16" s="64"/>
      <c r="H16" s="66">
        <f t="shared" si="1"/>
        <v>0</v>
      </c>
      <c r="I16" s="84"/>
    </row>
    <row r="17" spans="1:9" x14ac:dyDescent="0.25">
      <c r="A17" s="26" t="s">
        <v>24</v>
      </c>
      <c r="B17" s="26" t="s">
        <v>25</v>
      </c>
      <c r="C17" s="79"/>
      <c r="D17" s="37"/>
      <c r="E17" s="37">
        <f t="shared" si="2"/>
        <v>0</v>
      </c>
      <c r="F17" s="64"/>
      <c r="G17" s="64"/>
      <c r="H17" s="66">
        <f t="shared" si="1"/>
        <v>0</v>
      </c>
      <c r="I17" s="84"/>
    </row>
    <row r="18" spans="1:9" x14ac:dyDescent="0.25">
      <c r="A18" s="26" t="s">
        <v>26</v>
      </c>
      <c r="B18" s="26" t="s">
        <v>27</v>
      </c>
      <c r="C18" s="79"/>
      <c r="D18" s="37"/>
      <c r="E18" s="37">
        <f t="shared" si="2"/>
        <v>0</v>
      </c>
      <c r="F18" s="64"/>
      <c r="G18" s="64"/>
      <c r="H18" s="66">
        <f t="shared" si="1"/>
        <v>0</v>
      </c>
      <c r="I18" s="84"/>
    </row>
    <row r="19" spans="1:9" ht="31.5" x14ac:dyDescent="0.25">
      <c r="A19" s="26" t="s">
        <v>28</v>
      </c>
      <c r="B19" s="40" t="s">
        <v>29</v>
      </c>
      <c r="C19" s="79"/>
      <c r="D19" s="37"/>
      <c r="E19" s="37">
        <f t="shared" si="2"/>
        <v>0</v>
      </c>
      <c r="F19" s="64"/>
      <c r="G19" s="64"/>
      <c r="H19" s="66">
        <f t="shared" si="1"/>
        <v>0</v>
      </c>
      <c r="I19" s="84"/>
    </row>
    <row r="20" spans="1:9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44</v>
      </c>
      <c r="D20" s="37"/>
      <c r="E20" s="78">
        <f>E21+E22+E23+E24+E25+E26+E27+E28+E29+E30+E31+E32+E33+E34+E35+E36+E37+E38+E39+E40+E41+E42+E43+E44+E45+E46+E47+E48+E49+E50+E51</f>
        <v>149756</v>
      </c>
      <c r="F20" s="66"/>
      <c r="G20" s="66"/>
      <c r="H20" s="66">
        <f t="shared" si="1"/>
        <v>0</v>
      </c>
      <c r="I20" s="84"/>
    </row>
    <row r="21" spans="1:9" x14ac:dyDescent="0.25">
      <c r="A21" s="26" t="s">
        <v>32</v>
      </c>
      <c r="B21" s="26" t="s">
        <v>33</v>
      </c>
      <c r="C21" s="79"/>
      <c r="D21" s="37"/>
      <c r="E21" s="37">
        <f t="shared" si="2"/>
        <v>0</v>
      </c>
      <c r="F21" s="64"/>
      <c r="G21" s="64"/>
      <c r="H21" s="66">
        <f t="shared" si="1"/>
        <v>0</v>
      </c>
      <c r="I21" s="84"/>
    </row>
    <row r="22" spans="1:9" x14ac:dyDescent="0.25">
      <c r="A22" s="26" t="s">
        <v>34</v>
      </c>
      <c r="B22" s="26" t="s">
        <v>35</v>
      </c>
      <c r="C22" s="79"/>
      <c r="D22" s="37"/>
      <c r="E22" s="37">
        <f t="shared" si="2"/>
        <v>0</v>
      </c>
      <c r="F22" s="64"/>
      <c r="G22" s="64"/>
      <c r="H22" s="66">
        <f t="shared" si="1"/>
        <v>0</v>
      </c>
      <c r="I22" s="84"/>
    </row>
    <row r="23" spans="1:9" x14ac:dyDescent="0.25">
      <c r="A23" s="26" t="s">
        <v>36</v>
      </c>
      <c r="B23" s="26" t="s">
        <v>37</v>
      </c>
      <c r="C23" s="79">
        <v>4</v>
      </c>
      <c r="D23" s="37">
        <v>3500</v>
      </c>
      <c r="E23" s="37">
        <f t="shared" si="2"/>
        <v>14000</v>
      </c>
      <c r="F23" s="64"/>
      <c r="G23" s="64"/>
      <c r="H23" s="66">
        <f t="shared" si="1"/>
        <v>0</v>
      </c>
      <c r="I23" s="84"/>
    </row>
    <row r="24" spans="1:9" x14ac:dyDescent="0.25">
      <c r="A24" s="26" t="s">
        <v>38</v>
      </c>
      <c r="B24" s="26" t="s">
        <v>39</v>
      </c>
      <c r="C24" s="79"/>
      <c r="D24" s="37"/>
      <c r="E24" s="37">
        <f t="shared" si="2"/>
        <v>0</v>
      </c>
      <c r="F24" s="64"/>
      <c r="G24" s="64"/>
      <c r="H24" s="66">
        <f t="shared" si="1"/>
        <v>0</v>
      </c>
      <c r="I24" s="84"/>
    </row>
    <row r="25" spans="1:9" x14ac:dyDescent="0.25">
      <c r="A25" s="26" t="s">
        <v>40</v>
      </c>
      <c r="B25" s="26" t="s">
        <v>41</v>
      </c>
      <c r="C25" s="79"/>
      <c r="D25" s="37"/>
      <c r="E25" s="37">
        <f t="shared" si="2"/>
        <v>0</v>
      </c>
      <c r="F25" s="64"/>
      <c r="G25" s="64"/>
      <c r="H25" s="66">
        <f t="shared" si="1"/>
        <v>0</v>
      </c>
      <c r="I25" s="84"/>
    </row>
    <row r="26" spans="1:9" x14ac:dyDescent="0.25">
      <c r="A26" s="26" t="s">
        <v>42</v>
      </c>
      <c r="B26" s="26" t="s">
        <v>43</v>
      </c>
      <c r="C26" s="79"/>
      <c r="D26" s="37"/>
      <c r="E26" s="37">
        <f t="shared" si="2"/>
        <v>0</v>
      </c>
      <c r="F26" s="64"/>
      <c r="G26" s="64"/>
      <c r="H26" s="66">
        <f t="shared" si="1"/>
        <v>0</v>
      </c>
      <c r="I26" s="84"/>
    </row>
    <row r="27" spans="1:9" ht="31.5" x14ac:dyDescent="0.25">
      <c r="A27" s="26" t="s">
        <v>44</v>
      </c>
      <c r="B27" s="26" t="s">
        <v>45</v>
      </c>
      <c r="C27" s="79"/>
      <c r="D27" s="37"/>
      <c r="E27" s="37">
        <f t="shared" si="2"/>
        <v>0</v>
      </c>
      <c r="F27" s="64"/>
      <c r="G27" s="64"/>
      <c r="H27" s="66">
        <f t="shared" si="1"/>
        <v>0</v>
      </c>
      <c r="I27" s="84"/>
    </row>
    <row r="28" spans="1:9" x14ac:dyDescent="0.25">
      <c r="A28" s="26" t="s">
        <v>46</v>
      </c>
      <c r="B28" s="26" t="s">
        <v>47</v>
      </c>
      <c r="C28" s="79"/>
      <c r="D28" s="37"/>
      <c r="E28" s="37">
        <f t="shared" si="2"/>
        <v>0</v>
      </c>
      <c r="F28" s="64"/>
      <c r="G28" s="64"/>
      <c r="H28" s="66">
        <f t="shared" si="1"/>
        <v>0</v>
      </c>
      <c r="I28" s="84"/>
    </row>
    <row r="29" spans="1:9" x14ac:dyDescent="0.25">
      <c r="A29" s="26" t="s">
        <v>48</v>
      </c>
      <c r="B29" s="26" t="s">
        <v>49</v>
      </c>
      <c r="C29" s="79"/>
      <c r="D29" s="37"/>
      <c r="E29" s="37">
        <f t="shared" si="2"/>
        <v>0</v>
      </c>
      <c r="F29" s="64"/>
      <c r="G29" s="64"/>
      <c r="H29" s="66">
        <f t="shared" si="1"/>
        <v>0</v>
      </c>
      <c r="I29" s="84"/>
    </row>
    <row r="30" spans="1:9" ht="31.5" x14ac:dyDescent="0.25">
      <c r="A30" s="26" t="s">
        <v>50</v>
      </c>
      <c r="B30" s="26" t="s">
        <v>51</v>
      </c>
      <c r="C30" s="79">
        <v>4</v>
      </c>
      <c r="D30" s="39">
        <v>4500</v>
      </c>
      <c r="E30" s="37">
        <f t="shared" si="2"/>
        <v>18000</v>
      </c>
      <c r="F30" s="64"/>
      <c r="G30" s="64"/>
      <c r="H30" s="66">
        <f t="shared" si="1"/>
        <v>0</v>
      </c>
      <c r="I30" s="84"/>
    </row>
    <row r="31" spans="1:9" x14ac:dyDescent="0.25">
      <c r="A31" s="26" t="s">
        <v>52</v>
      </c>
      <c r="B31" s="26" t="s">
        <v>53</v>
      </c>
      <c r="C31" s="79"/>
      <c r="D31" s="37"/>
      <c r="E31" s="37">
        <f t="shared" si="2"/>
        <v>0</v>
      </c>
      <c r="F31" s="64"/>
      <c r="G31" s="64"/>
      <c r="H31" s="66">
        <f t="shared" si="1"/>
        <v>0</v>
      </c>
      <c r="I31" s="84"/>
    </row>
    <row r="32" spans="1:9" x14ac:dyDescent="0.25">
      <c r="A32" s="26" t="s">
        <v>54</v>
      </c>
      <c r="B32" s="26" t="s">
        <v>55</v>
      </c>
      <c r="C32" s="79"/>
      <c r="D32" s="37"/>
      <c r="E32" s="37">
        <f t="shared" si="2"/>
        <v>0</v>
      </c>
      <c r="F32" s="64"/>
      <c r="G32" s="64"/>
      <c r="H32" s="66">
        <f t="shared" si="1"/>
        <v>0</v>
      </c>
      <c r="I32" s="84"/>
    </row>
    <row r="33" spans="1:9" x14ac:dyDescent="0.25">
      <c r="A33" s="26" t="s">
        <v>56</v>
      </c>
      <c r="B33" s="26" t="s">
        <v>57</v>
      </c>
      <c r="C33" s="79">
        <v>22</v>
      </c>
      <c r="D33" s="39">
        <v>2898</v>
      </c>
      <c r="E33" s="37">
        <f t="shared" si="2"/>
        <v>63756</v>
      </c>
      <c r="F33" s="64">
        <v>2</v>
      </c>
      <c r="G33" s="64">
        <f>1893+3454</f>
        <v>5347</v>
      </c>
      <c r="H33" s="201">
        <f>G33</f>
        <v>5347</v>
      </c>
      <c r="I33" s="84"/>
    </row>
    <row r="34" spans="1:9" x14ac:dyDescent="0.25">
      <c r="A34" s="26" t="s">
        <v>58</v>
      </c>
      <c r="B34" s="26" t="s">
        <v>59</v>
      </c>
      <c r="C34" s="79"/>
      <c r="D34" s="37"/>
      <c r="E34" s="37">
        <f t="shared" si="2"/>
        <v>0</v>
      </c>
      <c r="F34" s="64"/>
      <c r="G34" s="64"/>
      <c r="H34" s="66">
        <f t="shared" si="1"/>
        <v>0</v>
      </c>
      <c r="I34" s="84"/>
    </row>
    <row r="35" spans="1:9" x14ac:dyDescent="0.25">
      <c r="A35" s="26" t="s">
        <v>60</v>
      </c>
      <c r="B35" s="26" t="s">
        <v>61</v>
      </c>
      <c r="C35" s="79"/>
      <c r="D35" s="37"/>
      <c r="E35" s="37">
        <f t="shared" si="2"/>
        <v>0</v>
      </c>
      <c r="F35" s="64"/>
      <c r="G35" s="64"/>
      <c r="H35" s="66">
        <f t="shared" si="1"/>
        <v>0</v>
      </c>
      <c r="I35" s="84"/>
    </row>
    <row r="36" spans="1:9" x14ac:dyDescent="0.25">
      <c r="A36" s="26" t="s">
        <v>62</v>
      </c>
      <c r="B36" s="26" t="s">
        <v>63</v>
      </c>
      <c r="C36" s="79"/>
      <c r="D36" s="37"/>
      <c r="E36" s="37">
        <f t="shared" si="2"/>
        <v>0</v>
      </c>
      <c r="F36" s="64"/>
      <c r="G36" s="64"/>
      <c r="H36" s="66">
        <f t="shared" si="1"/>
        <v>0</v>
      </c>
      <c r="I36" s="84"/>
    </row>
    <row r="37" spans="1:9" x14ac:dyDescent="0.25">
      <c r="A37" s="26" t="s">
        <v>64</v>
      </c>
      <c r="B37" s="26" t="s">
        <v>65</v>
      </c>
      <c r="C37" s="79"/>
      <c r="D37" s="37"/>
      <c r="E37" s="37">
        <f t="shared" si="2"/>
        <v>0</v>
      </c>
      <c r="F37" s="64"/>
      <c r="G37" s="64"/>
      <c r="H37" s="66">
        <f t="shared" si="1"/>
        <v>0</v>
      </c>
      <c r="I37" s="84"/>
    </row>
    <row r="38" spans="1:9" x14ac:dyDescent="0.25">
      <c r="A38" s="26" t="s">
        <v>66</v>
      </c>
      <c r="B38" s="26" t="s">
        <v>67</v>
      </c>
      <c r="C38" s="79"/>
      <c r="D38" s="37"/>
      <c r="E38" s="37">
        <f t="shared" si="2"/>
        <v>0</v>
      </c>
      <c r="F38" s="64"/>
      <c r="G38" s="64"/>
      <c r="H38" s="66">
        <f t="shared" si="1"/>
        <v>0</v>
      </c>
      <c r="I38" s="84"/>
    </row>
    <row r="39" spans="1:9" x14ac:dyDescent="0.25">
      <c r="A39" s="26" t="s">
        <v>68</v>
      </c>
      <c r="B39" s="26" t="s">
        <v>69</v>
      </c>
      <c r="C39" s="79"/>
      <c r="D39" s="37"/>
      <c r="E39" s="37">
        <f t="shared" si="2"/>
        <v>0</v>
      </c>
      <c r="F39" s="64"/>
      <c r="G39" s="64"/>
      <c r="H39" s="66">
        <f t="shared" si="1"/>
        <v>0</v>
      </c>
      <c r="I39" s="84"/>
    </row>
    <row r="40" spans="1:9" x14ac:dyDescent="0.25">
      <c r="A40" s="26" t="s">
        <v>70</v>
      </c>
      <c r="B40" s="26" t="s">
        <v>71</v>
      </c>
      <c r="C40" s="79"/>
      <c r="D40" s="37"/>
      <c r="E40" s="37"/>
      <c r="F40" s="64"/>
      <c r="G40" s="64"/>
      <c r="H40" s="66">
        <f t="shared" si="1"/>
        <v>0</v>
      </c>
      <c r="I40" s="84"/>
    </row>
    <row r="41" spans="1:9" x14ac:dyDescent="0.25">
      <c r="A41" s="26" t="s">
        <v>72</v>
      </c>
      <c r="B41" s="26" t="s">
        <v>73</v>
      </c>
      <c r="C41" s="79">
        <v>6</v>
      </c>
      <c r="D41" s="37">
        <v>3000</v>
      </c>
      <c r="E41" s="37">
        <f t="shared" si="2"/>
        <v>18000</v>
      </c>
      <c r="F41" s="68">
        <v>1</v>
      </c>
      <c r="G41" s="68">
        <v>675</v>
      </c>
      <c r="H41" s="199">
        <f t="shared" si="1"/>
        <v>675</v>
      </c>
      <c r="I41" s="84"/>
    </row>
    <row r="42" spans="1:9" x14ac:dyDescent="0.25">
      <c r="A42" s="26" t="s">
        <v>74</v>
      </c>
      <c r="B42" s="26" t="s">
        <v>75</v>
      </c>
      <c r="C42" s="79">
        <v>8</v>
      </c>
      <c r="D42" s="37">
        <v>4500</v>
      </c>
      <c r="E42" s="37">
        <f t="shared" si="2"/>
        <v>36000</v>
      </c>
      <c r="F42" s="64"/>
      <c r="G42" s="64"/>
      <c r="H42" s="66">
        <f t="shared" si="1"/>
        <v>0</v>
      </c>
      <c r="I42" s="84"/>
    </row>
    <row r="43" spans="1:9" x14ac:dyDescent="0.25">
      <c r="A43" s="26" t="s">
        <v>76</v>
      </c>
      <c r="B43" s="26" t="s">
        <v>77</v>
      </c>
      <c r="C43" s="79"/>
      <c r="D43" s="37"/>
      <c r="E43" s="37">
        <f t="shared" si="2"/>
        <v>0</v>
      </c>
      <c r="F43" s="64"/>
      <c r="G43" s="64"/>
      <c r="H43" s="66">
        <f t="shared" si="1"/>
        <v>0</v>
      </c>
      <c r="I43" s="84"/>
    </row>
    <row r="44" spans="1:9" x14ac:dyDescent="0.25">
      <c r="A44" s="26" t="s">
        <v>78</v>
      </c>
      <c r="B44" s="26" t="s">
        <v>79</v>
      </c>
      <c r="C44" s="79"/>
      <c r="D44" s="37"/>
      <c r="E44" s="37">
        <f t="shared" si="2"/>
        <v>0</v>
      </c>
      <c r="F44" s="64"/>
      <c r="G44" s="64"/>
      <c r="H44" s="66">
        <f t="shared" si="1"/>
        <v>0</v>
      </c>
      <c r="I44" s="84"/>
    </row>
    <row r="45" spans="1:9" x14ac:dyDescent="0.25">
      <c r="A45" s="26" t="s">
        <v>80</v>
      </c>
      <c r="B45" s="26" t="s">
        <v>81</v>
      </c>
      <c r="C45" s="79"/>
      <c r="D45" s="37"/>
      <c r="E45" s="37">
        <f t="shared" si="2"/>
        <v>0</v>
      </c>
      <c r="F45" s="64"/>
      <c r="G45" s="64"/>
      <c r="H45" s="66">
        <f t="shared" si="1"/>
        <v>0</v>
      </c>
      <c r="I45" s="84"/>
    </row>
    <row r="46" spans="1:9" x14ac:dyDescent="0.25">
      <c r="A46" s="26" t="s">
        <v>82</v>
      </c>
      <c r="B46" s="26" t="s">
        <v>83</v>
      </c>
      <c r="C46" s="79"/>
      <c r="D46" s="37"/>
      <c r="E46" s="37">
        <f t="shared" si="2"/>
        <v>0</v>
      </c>
      <c r="F46" s="64"/>
      <c r="G46" s="64"/>
      <c r="H46" s="66">
        <f t="shared" si="1"/>
        <v>0</v>
      </c>
      <c r="I46" s="84"/>
    </row>
    <row r="47" spans="1:9" x14ac:dyDescent="0.25">
      <c r="A47" s="26" t="s">
        <v>84</v>
      </c>
      <c r="B47" s="26" t="s">
        <v>85</v>
      </c>
      <c r="C47" s="79"/>
      <c r="D47" s="37"/>
      <c r="E47" s="37">
        <f t="shared" si="2"/>
        <v>0</v>
      </c>
      <c r="F47" s="64"/>
      <c r="G47" s="64"/>
      <c r="H47" s="66">
        <f t="shared" si="1"/>
        <v>0</v>
      </c>
      <c r="I47" s="84"/>
    </row>
    <row r="48" spans="1:9" ht="31.5" x14ac:dyDescent="0.25">
      <c r="A48" s="26" t="s">
        <v>86</v>
      </c>
      <c r="B48" s="26" t="s">
        <v>87</v>
      </c>
      <c r="C48" s="79"/>
      <c r="D48" s="37"/>
      <c r="E48" s="37">
        <f t="shared" si="2"/>
        <v>0</v>
      </c>
      <c r="F48" s="64"/>
      <c r="G48" s="64"/>
      <c r="H48" s="66">
        <f t="shared" si="1"/>
        <v>0</v>
      </c>
      <c r="I48" s="84"/>
    </row>
    <row r="49" spans="1:9" x14ac:dyDescent="0.25">
      <c r="A49" s="26" t="s">
        <v>88</v>
      </c>
      <c r="B49" s="26" t="s">
        <v>89</v>
      </c>
      <c r="C49" s="79"/>
      <c r="D49" s="37"/>
      <c r="E49" s="37">
        <f t="shared" si="2"/>
        <v>0</v>
      </c>
      <c r="F49" s="64"/>
      <c r="G49" s="64"/>
      <c r="H49" s="66">
        <f t="shared" si="1"/>
        <v>0</v>
      </c>
      <c r="I49" s="84"/>
    </row>
    <row r="50" spans="1:9" x14ac:dyDescent="0.25">
      <c r="A50" s="26" t="s">
        <v>90</v>
      </c>
      <c r="B50" s="26" t="s">
        <v>91</v>
      </c>
      <c r="C50" s="79"/>
      <c r="D50" s="37"/>
      <c r="E50" s="37">
        <f t="shared" si="2"/>
        <v>0</v>
      </c>
      <c r="F50" s="64"/>
      <c r="G50" s="64"/>
      <c r="H50" s="66">
        <f t="shared" si="1"/>
        <v>0</v>
      </c>
      <c r="I50" s="84"/>
    </row>
    <row r="51" spans="1:9" x14ac:dyDescent="0.25">
      <c r="A51" s="26" t="s">
        <v>92</v>
      </c>
      <c r="B51" s="26" t="s">
        <v>81</v>
      </c>
      <c r="C51" s="79"/>
      <c r="D51" s="37"/>
      <c r="E51" s="37">
        <f t="shared" si="2"/>
        <v>0</v>
      </c>
      <c r="F51" s="64"/>
      <c r="G51" s="64"/>
      <c r="H51" s="66">
        <f t="shared" si="1"/>
        <v>0</v>
      </c>
      <c r="I51" s="84"/>
    </row>
    <row r="52" spans="1:9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27</v>
      </c>
      <c r="D52" s="37"/>
      <c r="E52" s="78">
        <f>E53+E54+E55+E56+E57+E58+E59+E60+E61+E62+E63+E64+E65+E66+E67+E68+E69+E70+E71+E72+E73+E74+E75</f>
        <v>153400</v>
      </c>
      <c r="F52" s="64"/>
      <c r="G52" s="64"/>
      <c r="H52" s="66">
        <f t="shared" si="1"/>
        <v>0</v>
      </c>
      <c r="I52" s="84"/>
    </row>
    <row r="53" spans="1:9" x14ac:dyDescent="0.25">
      <c r="A53" s="26" t="s">
        <v>95</v>
      </c>
      <c r="B53" s="26" t="s">
        <v>96</v>
      </c>
      <c r="C53" s="79"/>
      <c r="D53" s="37"/>
      <c r="E53" s="37">
        <f t="shared" si="2"/>
        <v>0</v>
      </c>
      <c r="F53" s="64"/>
      <c r="G53" s="64"/>
      <c r="H53" s="66">
        <f t="shared" si="1"/>
        <v>0</v>
      </c>
      <c r="I53" s="84"/>
    </row>
    <row r="54" spans="1:9" x14ac:dyDescent="0.25">
      <c r="A54" s="26" t="s">
        <v>97</v>
      </c>
      <c r="B54" s="26" t="s">
        <v>98</v>
      </c>
      <c r="C54" s="79"/>
      <c r="D54" s="37"/>
      <c r="E54" s="37">
        <f t="shared" si="2"/>
        <v>0</v>
      </c>
      <c r="F54" s="64"/>
      <c r="G54" s="64"/>
      <c r="H54" s="66">
        <f t="shared" si="1"/>
        <v>0</v>
      </c>
      <c r="I54" s="84"/>
    </row>
    <row r="55" spans="1:9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4"/>
      <c r="G55" s="64"/>
      <c r="H55" s="66">
        <f t="shared" si="1"/>
        <v>0</v>
      </c>
      <c r="I55" s="84"/>
    </row>
    <row r="56" spans="1:9" x14ac:dyDescent="0.25">
      <c r="A56" s="26" t="s">
        <v>101</v>
      </c>
      <c r="B56" s="26" t="s">
        <v>102</v>
      </c>
      <c r="C56" s="79">
        <v>12</v>
      </c>
      <c r="D56" s="37">
        <v>10000</v>
      </c>
      <c r="E56" s="37">
        <f t="shared" si="2"/>
        <v>120000</v>
      </c>
      <c r="F56" s="68">
        <v>4</v>
      </c>
      <c r="G56" s="68">
        <v>3489</v>
      </c>
      <c r="H56" s="199">
        <f t="shared" si="1"/>
        <v>13956</v>
      </c>
      <c r="I56" s="84"/>
    </row>
    <row r="57" spans="1:9" x14ac:dyDescent="0.25">
      <c r="A57" s="26" t="s">
        <v>103</v>
      </c>
      <c r="B57" s="26" t="s">
        <v>104</v>
      </c>
      <c r="C57" s="79"/>
      <c r="D57" s="37"/>
      <c r="E57" s="37">
        <f t="shared" si="2"/>
        <v>0</v>
      </c>
      <c r="F57" s="64"/>
      <c r="G57" s="64"/>
      <c r="H57" s="66">
        <f t="shared" si="1"/>
        <v>0</v>
      </c>
      <c r="I57" s="84"/>
    </row>
    <row r="58" spans="1:9" x14ac:dyDescent="0.25">
      <c r="A58" s="26" t="s">
        <v>105</v>
      </c>
      <c r="B58" s="26" t="s">
        <v>106</v>
      </c>
      <c r="C58" s="79"/>
      <c r="D58" s="37"/>
      <c r="E58" s="37">
        <f t="shared" si="2"/>
        <v>0</v>
      </c>
      <c r="F58" s="64"/>
      <c r="G58" s="64"/>
      <c r="H58" s="66">
        <f t="shared" si="1"/>
        <v>0</v>
      </c>
      <c r="I58" s="84"/>
    </row>
    <row r="59" spans="1:9" x14ac:dyDescent="0.25">
      <c r="A59" s="26" t="s">
        <v>107</v>
      </c>
      <c r="B59" s="26" t="s">
        <v>108</v>
      </c>
      <c r="C59" s="79"/>
      <c r="D59" s="37"/>
      <c r="E59" s="37">
        <f t="shared" si="2"/>
        <v>0</v>
      </c>
      <c r="F59" s="64"/>
      <c r="G59" s="64"/>
      <c r="H59" s="66">
        <f t="shared" si="1"/>
        <v>0</v>
      </c>
      <c r="I59" s="84"/>
    </row>
    <row r="60" spans="1:9" x14ac:dyDescent="0.25">
      <c r="A60" s="26" t="s">
        <v>109</v>
      </c>
      <c r="B60" s="26" t="s">
        <v>354</v>
      </c>
      <c r="C60" s="79"/>
      <c r="D60" s="37"/>
      <c r="E60" s="37">
        <f t="shared" si="2"/>
        <v>0</v>
      </c>
      <c r="F60" s="64"/>
      <c r="G60" s="64"/>
      <c r="H60" s="66">
        <f t="shared" si="1"/>
        <v>0</v>
      </c>
      <c r="I60" s="84"/>
    </row>
    <row r="61" spans="1:9" ht="18.75" x14ac:dyDescent="0.25">
      <c r="A61" s="26" t="s">
        <v>111</v>
      </c>
      <c r="B61" s="26" t="s">
        <v>112</v>
      </c>
      <c r="C61" s="79"/>
      <c r="D61" s="37"/>
      <c r="E61" s="37">
        <f t="shared" si="2"/>
        <v>0</v>
      </c>
      <c r="F61" s="65"/>
      <c r="G61" s="31"/>
      <c r="H61" s="66">
        <f t="shared" si="1"/>
        <v>0</v>
      </c>
      <c r="I61" s="84"/>
    </row>
    <row r="62" spans="1:9" x14ac:dyDescent="0.25">
      <c r="A62" s="26" t="s">
        <v>113</v>
      </c>
      <c r="B62" s="26" t="s">
        <v>114</v>
      </c>
      <c r="C62" s="79"/>
      <c r="D62" s="37"/>
      <c r="E62" s="37">
        <f t="shared" si="2"/>
        <v>0</v>
      </c>
      <c r="F62" s="64"/>
      <c r="G62" s="64"/>
      <c r="H62" s="66">
        <f t="shared" si="1"/>
        <v>0</v>
      </c>
      <c r="I62" s="84"/>
    </row>
    <row r="63" spans="1:9" x14ac:dyDescent="0.25">
      <c r="A63" s="26" t="s">
        <v>115</v>
      </c>
      <c r="B63" s="26" t="s">
        <v>116</v>
      </c>
      <c r="C63" s="79"/>
      <c r="D63" s="37"/>
      <c r="E63" s="37">
        <f t="shared" si="2"/>
        <v>0</v>
      </c>
      <c r="F63" s="64"/>
      <c r="G63" s="64"/>
      <c r="H63" s="66">
        <f t="shared" si="1"/>
        <v>0</v>
      </c>
      <c r="I63" s="84"/>
    </row>
    <row r="64" spans="1:9" x14ac:dyDescent="0.25">
      <c r="A64" s="26" t="s">
        <v>117</v>
      </c>
      <c r="B64" s="26" t="s">
        <v>118</v>
      </c>
      <c r="C64" s="79">
        <v>6</v>
      </c>
      <c r="D64" s="37">
        <v>300</v>
      </c>
      <c r="E64" s="37">
        <f t="shared" si="2"/>
        <v>1800</v>
      </c>
      <c r="F64" s="64"/>
      <c r="G64" s="64"/>
      <c r="H64" s="66">
        <f t="shared" si="1"/>
        <v>0</v>
      </c>
      <c r="I64" s="84"/>
    </row>
    <row r="65" spans="1:9" x14ac:dyDescent="0.25">
      <c r="A65" s="26" t="s">
        <v>119</v>
      </c>
      <c r="B65" s="26" t="s">
        <v>120</v>
      </c>
      <c r="C65" s="79"/>
      <c r="D65" s="37"/>
      <c r="E65" s="37">
        <f t="shared" si="2"/>
        <v>0</v>
      </c>
      <c r="F65" s="64"/>
      <c r="G65" s="64"/>
      <c r="H65" s="66">
        <f t="shared" si="1"/>
        <v>0</v>
      </c>
      <c r="I65" s="84"/>
    </row>
    <row r="66" spans="1:9" x14ac:dyDescent="0.25">
      <c r="A66" s="26" t="s">
        <v>121</v>
      </c>
      <c r="B66" s="26" t="s">
        <v>122</v>
      </c>
      <c r="C66" s="79"/>
      <c r="D66" s="37"/>
      <c r="E66" s="37">
        <f t="shared" si="2"/>
        <v>0</v>
      </c>
      <c r="F66" s="64"/>
      <c r="G66" s="64"/>
      <c r="H66" s="66">
        <f t="shared" si="1"/>
        <v>0</v>
      </c>
      <c r="I66" s="84"/>
    </row>
    <row r="67" spans="1:9" x14ac:dyDescent="0.25">
      <c r="A67" s="26" t="s">
        <v>123</v>
      </c>
      <c r="B67" s="26" t="s">
        <v>124</v>
      </c>
      <c r="C67" s="79"/>
      <c r="D67" s="37"/>
      <c r="E67" s="37">
        <f t="shared" si="2"/>
        <v>0</v>
      </c>
      <c r="F67" s="64"/>
      <c r="G67" s="64"/>
      <c r="H67" s="66">
        <f t="shared" si="1"/>
        <v>0</v>
      </c>
      <c r="I67" s="84"/>
    </row>
    <row r="68" spans="1:9" x14ac:dyDescent="0.25">
      <c r="A68" s="26" t="s">
        <v>125</v>
      </c>
      <c r="B68" s="26" t="s">
        <v>126</v>
      </c>
      <c r="C68" s="79"/>
      <c r="D68" s="37"/>
      <c r="E68" s="37">
        <f t="shared" si="2"/>
        <v>0</v>
      </c>
      <c r="F68" s="64"/>
      <c r="G68" s="64"/>
      <c r="H68" s="66">
        <f t="shared" si="1"/>
        <v>0</v>
      </c>
      <c r="I68" s="84"/>
    </row>
    <row r="69" spans="1:9" ht="31.5" x14ac:dyDescent="0.25">
      <c r="A69" s="26" t="s">
        <v>127</v>
      </c>
      <c r="B69" s="26" t="s">
        <v>128</v>
      </c>
      <c r="C69" s="79">
        <v>1</v>
      </c>
      <c r="D69" s="37">
        <v>20000</v>
      </c>
      <c r="E69" s="37">
        <f t="shared" si="2"/>
        <v>20000</v>
      </c>
      <c r="F69" s="64"/>
      <c r="G69" s="64"/>
      <c r="H69" s="66">
        <f t="shared" si="1"/>
        <v>0</v>
      </c>
      <c r="I69" s="84"/>
    </row>
    <row r="70" spans="1:9" x14ac:dyDescent="0.25">
      <c r="A70" s="26" t="s">
        <v>129</v>
      </c>
      <c r="B70" s="26" t="s">
        <v>130</v>
      </c>
      <c r="C70" s="79"/>
      <c r="D70" s="37"/>
      <c r="E70" s="37">
        <f t="shared" si="2"/>
        <v>0</v>
      </c>
      <c r="F70" s="64"/>
      <c r="G70" s="64"/>
      <c r="H70" s="66">
        <f t="shared" si="1"/>
        <v>0</v>
      </c>
      <c r="I70" s="84"/>
    </row>
    <row r="71" spans="1:9" x14ac:dyDescent="0.25">
      <c r="A71" s="26" t="s">
        <v>131</v>
      </c>
      <c r="B71" s="26" t="s">
        <v>132</v>
      </c>
      <c r="C71" s="79"/>
      <c r="D71" s="37"/>
      <c r="E71" s="37">
        <f t="shared" si="2"/>
        <v>0</v>
      </c>
      <c r="F71" s="64"/>
      <c r="G71" s="64"/>
      <c r="H71" s="66">
        <f t="shared" si="1"/>
        <v>0</v>
      </c>
      <c r="I71" s="84"/>
    </row>
    <row r="72" spans="1:9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4"/>
      <c r="G72" s="64"/>
      <c r="H72" s="66">
        <f t="shared" si="1"/>
        <v>0</v>
      </c>
      <c r="I72" s="84"/>
    </row>
    <row r="73" spans="1:9" x14ac:dyDescent="0.25">
      <c r="A73" s="26" t="s">
        <v>135</v>
      </c>
      <c r="B73" s="26" t="s">
        <v>136</v>
      </c>
      <c r="C73" s="79"/>
      <c r="D73" s="37"/>
      <c r="E73" s="37">
        <f t="shared" si="2"/>
        <v>0</v>
      </c>
      <c r="F73" s="64"/>
      <c r="G73" s="64"/>
      <c r="H73" s="66">
        <f t="shared" si="1"/>
        <v>0</v>
      </c>
      <c r="I73" s="84"/>
    </row>
    <row r="74" spans="1:9" ht="47.25" x14ac:dyDescent="0.25">
      <c r="A74" s="26" t="s">
        <v>137</v>
      </c>
      <c r="B74" s="26" t="s">
        <v>138</v>
      </c>
      <c r="C74" s="79"/>
      <c r="D74" s="37"/>
      <c r="E74" s="37">
        <f t="shared" si="2"/>
        <v>0</v>
      </c>
      <c r="F74" s="64"/>
      <c r="G74" s="64"/>
      <c r="H74" s="66">
        <f t="shared" ref="H74:H137" si="3">F74*G74</f>
        <v>0</v>
      </c>
      <c r="I74" s="84"/>
    </row>
    <row r="75" spans="1:9" x14ac:dyDescent="0.25">
      <c r="A75" s="26" t="s">
        <v>139</v>
      </c>
      <c r="B75" s="26" t="s">
        <v>81</v>
      </c>
      <c r="C75" s="79"/>
      <c r="D75" s="37"/>
      <c r="E75" s="37">
        <f t="shared" ref="E75:E138" si="4">C75*D75</f>
        <v>0</v>
      </c>
      <c r="F75" s="64"/>
      <c r="G75" s="64"/>
      <c r="H75" s="66">
        <f t="shared" si="3"/>
        <v>0</v>
      </c>
      <c r="I75" s="84"/>
    </row>
    <row r="76" spans="1:9" x14ac:dyDescent="0.25">
      <c r="A76" s="26" t="s">
        <v>140</v>
      </c>
      <c r="B76" s="40" t="s">
        <v>141</v>
      </c>
      <c r="C76" s="78">
        <f>C77+C78+C79+C80+C81+C82</f>
        <v>6</v>
      </c>
      <c r="D76" s="37"/>
      <c r="E76" s="78">
        <f>E77+E78+E79+E80+E81+E82</f>
        <v>167000</v>
      </c>
      <c r="F76" s="64"/>
      <c r="G76" s="64"/>
      <c r="H76" s="66">
        <f t="shared" si="3"/>
        <v>0</v>
      </c>
      <c r="I76" s="84"/>
    </row>
    <row r="77" spans="1:9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64"/>
      <c r="G77" s="64"/>
      <c r="H77" s="66">
        <f t="shared" si="3"/>
        <v>0</v>
      </c>
      <c r="I77" s="84"/>
    </row>
    <row r="78" spans="1:9" x14ac:dyDescent="0.25">
      <c r="A78" s="26" t="s">
        <v>144</v>
      </c>
      <c r="B78" s="26" t="s">
        <v>145</v>
      </c>
      <c r="C78" s="79"/>
      <c r="D78" s="37"/>
      <c r="E78" s="37">
        <f t="shared" si="4"/>
        <v>0</v>
      </c>
      <c r="F78" s="68">
        <v>1</v>
      </c>
      <c r="G78" s="68">
        <v>3300</v>
      </c>
      <c r="H78" s="199">
        <f t="shared" si="3"/>
        <v>3300</v>
      </c>
      <c r="I78" s="216"/>
    </row>
    <row r="79" spans="1:9" x14ac:dyDescent="0.25">
      <c r="A79" s="26" t="s">
        <v>146</v>
      </c>
      <c r="B79" s="26" t="s">
        <v>147</v>
      </c>
      <c r="C79" s="79"/>
      <c r="D79" s="37"/>
      <c r="E79" s="37">
        <f t="shared" si="4"/>
        <v>0</v>
      </c>
      <c r="F79" s="64"/>
      <c r="G79" s="64"/>
      <c r="H79" s="66">
        <f t="shared" si="3"/>
        <v>0</v>
      </c>
      <c r="I79" s="84"/>
    </row>
    <row r="80" spans="1:9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64">
        <v>1</v>
      </c>
      <c r="G80" s="64">
        <v>20520</v>
      </c>
      <c r="H80" s="201">
        <f t="shared" si="3"/>
        <v>20520</v>
      </c>
      <c r="I80" s="84"/>
    </row>
    <row r="81" spans="1:9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64"/>
      <c r="G81" s="64"/>
      <c r="H81" s="66">
        <f t="shared" si="3"/>
        <v>0</v>
      </c>
      <c r="I81" s="84"/>
    </row>
    <row r="82" spans="1:9" x14ac:dyDescent="0.25">
      <c r="A82" s="26" t="s">
        <v>152</v>
      </c>
      <c r="B82" s="26" t="s">
        <v>153</v>
      </c>
      <c r="C82" s="79"/>
      <c r="D82" s="37"/>
      <c r="E82" s="37">
        <f t="shared" si="4"/>
        <v>0</v>
      </c>
      <c r="F82" s="64"/>
      <c r="G82" s="64"/>
      <c r="H82" s="66">
        <f t="shared" si="3"/>
        <v>0</v>
      </c>
      <c r="I82" s="84"/>
    </row>
    <row r="83" spans="1:9" ht="31.5" x14ac:dyDescent="0.25">
      <c r="A83" s="26" t="s">
        <v>154</v>
      </c>
      <c r="B83" s="40" t="s">
        <v>155</v>
      </c>
      <c r="C83" s="78">
        <f>C84+C85+C86+C87+C88</f>
        <v>13</v>
      </c>
      <c r="D83" s="37"/>
      <c r="E83" s="78">
        <f>E84+E85+E86+E87+E88</f>
        <v>250000</v>
      </c>
      <c r="F83" s="64"/>
      <c r="G83" s="64"/>
      <c r="H83" s="66">
        <f t="shared" si="3"/>
        <v>0</v>
      </c>
      <c r="I83" s="84"/>
    </row>
    <row r="84" spans="1:9" x14ac:dyDescent="0.25">
      <c r="A84" s="26" t="s">
        <v>156</v>
      </c>
      <c r="B84" s="26" t="s">
        <v>157</v>
      </c>
      <c r="C84" s="79">
        <v>1</v>
      </c>
      <c r="D84" s="37">
        <v>200000</v>
      </c>
      <c r="E84" s="37">
        <f t="shared" si="4"/>
        <v>200000</v>
      </c>
      <c r="F84" s="64"/>
      <c r="G84" s="64"/>
      <c r="H84" s="66">
        <f t="shared" si="3"/>
        <v>0</v>
      </c>
      <c r="I84" s="84"/>
    </row>
    <row r="85" spans="1:9" x14ac:dyDescent="0.25">
      <c r="A85" s="26" t="s">
        <v>158</v>
      </c>
      <c r="B85" s="26" t="s">
        <v>159</v>
      </c>
      <c r="C85" s="79"/>
      <c r="D85" s="37"/>
      <c r="E85" s="37">
        <f t="shared" si="4"/>
        <v>0</v>
      </c>
      <c r="F85" s="64"/>
      <c r="G85" s="64"/>
      <c r="H85" s="66">
        <f t="shared" si="3"/>
        <v>0</v>
      </c>
      <c r="I85" s="84"/>
    </row>
    <row r="86" spans="1:9" x14ac:dyDescent="0.25">
      <c r="A86" s="26" t="s">
        <v>160</v>
      </c>
      <c r="B86" s="26" t="s">
        <v>161</v>
      </c>
      <c r="C86" s="79">
        <v>2</v>
      </c>
      <c r="D86" s="37">
        <v>10000</v>
      </c>
      <c r="E86" s="37">
        <f t="shared" si="4"/>
        <v>20000</v>
      </c>
      <c r="F86" s="64"/>
      <c r="G86" s="64"/>
      <c r="H86" s="66">
        <f t="shared" si="3"/>
        <v>0</v>
      </c>
      <c r="I86" s="84"/>
    </row>
    <row r="87" spans="1:9" x14ac:dyDescent="0.25">
      <c r="A87" s="26" t="s">
        <v>162</v>
      </c>
      <c r="B87" s="26" t="s">
        <v>163</v>
      </c>
      <c r="C87" s="79"/>
      <c r="D87" s="37"/>
      <c r="E87" s="37">
        <f t="shared" si="4"/>
        <v>0</v>
      </c>
      <c r="F87" s="64"/>
      <c r="G87" s="64"/>
      <c r="H87" s="66">
        <f t="shared" si="3"/>
        <v>0</v>
      </c>
      <c r="I87" s="84"/>
    </row>
    <row r="88" spans="1:9" x14ac:dyDescent="0.25">
      <c r="A88" s="26" t="s">
        <v>164</v>
      </c>
      <c r="B88" s="26" t="s">
        <v>165</v>
      </c>
      <c r="C88" s="79">
        <v>10</v>
      </c>
      <c r="D88" s="37">
        <v>3000</v>
      </c>
      <c r="E88" s="37">
        <f t="shared" si="4"/>
        <v>30000</v>
      </c>
      <c r="F88" s="64"/>
      <c r="G88" s="64"/>
      <c r="H88" s="66">
        <f t="shared" si="3"/>
        <v>0</v>
      </c>
      <c r="I88" s="84"/>
    </row>
    <row r="89" spans="1:9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4"/>
      <c r="G89" s="64"/>
      <c r="H89" s="66">
        <f t="shared" si="3"/>
        <v>0</v>
      </c>
      <c r="I89" s="84"/>
    </row>
    <row r="90" spans="1:9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64"/>
      <c r="G90" s="64"/>
      <c r="H90" s="66">
        <f t="shared" si="3"/>
        <v>0</v>
      </c>
      <c r="I90" s="84"/>
    </row>
    <row r="91" spans="1:9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64"/>
      <c r="G91" s="64"/>
      <c r="H91" s="66">
        <f t="shared" si="3"/>
        <v>0</v>
      </c>
      <c r="I91" s="84"/>
    </row>
    <row r="92" spans="1:9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68">
        <v>2</v>
      </c>
      <c r="G92" s="68">
        <v>88000</v>
      </c>
      <c r="H92" s="199">
        <v>88000</v>
      </c>
      <c r="I92" s="84"/>
    </row>
    <row r="93" spans="1:9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4"/>
        <v>4000</v>
      </c>
      <c r="F93" s="64"/>
      <c r="G93" s="64"/>
      <c r="H93" s="66">
        <f t="shared" si="3"/>
        <v>0</v>
      </c>
      <c r="I93" s="84"/>
    </row>
    <row r="94" spans="1:9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64"/>
      <c r="G94" s="64"/>
      <c r="H94" s="66">
        <f t="shared" si="3"/>
        <v>0</v>
      </c>
      <c r="I94" s="84"/>
    </row>
    <row r="95" spans="1:9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64"/>
      <c r="G95" s="64"/>
      <c r="H95" s="66">
        <f t="shared" si="3"/>
        <v>0</v>
      </c>
      <c r="I95" s="84"/>
    </row>
    <row r="96" spans="1:9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64"/>
      <c r="G96" s="64"/>
      <c r="H96" s="66">
        <f t="shared" si="3"/>
        <v>0</v>
      </c>
      <c r="I96" s="84"/>
    </row>
    <row r="97" spans="1:10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64"/>
      <c r="G97" s="64"/>
      <c r="H97" s="66">
        <f t="shared" si="3"/>
        <v>0</v>
      </c>
      <c r="I97" s="84"/>
    </row>
    <row r="98" spans="1:10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64"/>
      <c r="G98" s="64"/>
      <c r="H98" s="66">
        <f t="shared" si="3"/>
        <v>0</v>
      </c>
      <c r="I98" s="84"/>
    </row>
    <row r="99" spans="1:10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68">
        <v>30</v>
      </c>
      <c r="G99" s="68">
        <v>225.7</v>
      </c>
      <c r="H99" s="199">
        <f t="shared" si="3"/>
        <v>6771</v>
      </c>
      <c r="I99" s="216"/>
    </row>
    <row r="100" spans="1:10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64"/>
      <c r="G100" s="64"/>
      <c r="H100" s="66">
        <f t="shared" si="3"/>
        <v>0</v>
      </c>
      <c r="I100" s="84"/>
    </row>
    <row r="101" spans="1:10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64"/>
      <c r="G101" s="64"/>
      <c r="H101" s="66">
        <f t="shared" si="3"/>
        <v>0</v>
      </c>
      <c r="I101" s="84"/>
    </row>
    <row r="102" spans="1:10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64"/>
      <c r="G102" s="64"/>
      <c r="H102" s="66">
        <f t="shared" si="3"/>
        <v>0</v>
      </c>
      <c r="I102" s="84"/>
    </row>
    <row r="103" spans="1:10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64"/>
      <c r="G103" s="64"/>
      <c r="H103" s="66">
        <f t="shared" si="3"/>
        <v>0</v>
      </c>
      <c r="I103" s="84"/>
    </row>
    <row r="104" spans="1:10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64"/>
      <c r="G104" s="64"/>
      <c r="H104" s="66">
        <f t="shared" si="3"/>
        <v>0</v>
      </c>
      <c r="I104" s="84"/>
    </row>
    <row r="105" spans="1:10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64"/>
      <c r="G105" s="64"/>
      <c r="H105" s="66">
        <f t="shared" si="3"/>
        <v>0</v>
      </c>
      <c r="I105" s="84"/>
    </row>
    <row r="106" spans="1:10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64"/>
      <c r="G106" s="64"/>
      <c r="H106" s="66">
        <f t="shared" si="3"/>
        <v>0</v>
      </c>
      <c r="I106" s="84"/>
    </row>
    <row r="107" spans="1:10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64"/>
      <c r="G107" s="64"/>
      <c r="H107" s="66">
        <f t="shared" si="3"/>
        <v>0</v>
      </c>
      <c r="I107" s="84"/>
    </row>
    <row r="108" spans="1:10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64"/>
      <c r="G108" s="64"/>
      <c r="H108" s="66">
        <f t="shared" si="3"/>
        <v>0</v>
      </c>
      <c r="I108" s="84"/>
    </row>
    <row r="109" spans="1:10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64"/>
      <c r="G109" s="64"/>
      <c r="H109" s="66"/>
      <c r="I109" s="84">
        <v>1</v>
      </c>
      <c r="J109" s="3">
        <v>6125</v>
      </c>
    </row>
    <row r="110" spans="1:10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64"/>
      <c r="G110" s="64"/>
      <c r="H110" s="66">
        <f t="shared" si="3"/>
        <v>0</v>
      </c>
      <c r="I110" s="84"/>
    </row>
    <row r="111" spans="1:10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64"/>
      <c r="G111" s="64"/>
      <c r="H111" s="66">
        <f t="shared" si="3"/>
        <v>0</v>
      </c>
      <c r="I111" s="84"/>
    </row>
    <row r="112" spans="1:10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64"/>
      <c r="G112" s="64"/>
      <c r="H112" s="66">
        <f t="shared" si="3"/>
        <v>0</v>
      </c>
      <c r="I112" s="84"/>
    </row>
    <row r="113" spans="1:9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8</v>
      </c>
      <c r="D113" s="37"/>
      <c r="E113" s="78">
        <f>E114+E115+E116+E117+E118+E119+E120+E121+E122+E123+E124+E125+E126+E127+E128+E129+E130+E131+E132+E133</f>
        <v>18200</v>
      </c>
      <c r="F113" s="64"/>
      <c r="G113" s="64"/>
      <c r="H113" s="66">
        <f t="shared" si="3"/>
        <v>0</v>
      </c>
      <c r="I113" s="84"/>
    </row>
    <row r="114" spans="1:9" ht="31.5" x14ac:dyDescent="0.25">
      <c r="A114" s="26" t="s">
        <v>216</v>
      </c>
      <c r="B114" s="26" t="s">
        <v>217</v>
      </c>
      <c r="C114" s="79"/>
      <c r="D114" s="37"/>
      <c r="E114" s="37">
        <f t="shared" si="4"/>
        <v>0</v>
      </c>
      <c r="F114" s="64"/>
      <c r="G114" s="64"/>
      <c r="H114" s="66">
        <f t="shared" si="3"/>
        <v>0</v>
      </c>
      <c r="I114" s="84"/>
    </row>
    <row r="115" spans="1:9" x14ac:dyDescent="0.25">
      <c r="A115" s="26" t="s">
        <v>218</v>
      </c>
      <c r="B115" s="26" t="s">
        <v>219</v>
      </c>
      <c r="C115" s="79"/>
      <c r="D115" s="37"/>
      <c r="E115" s="37">
        <f t="shared" si="4"/>
        <v>0</v>
      </c>
      <c r="F115" s="64"/>
      <c r="G115" s="64"/>
      <c r="H115" s="66">
        <f t="shared" si="3"/>
        <v>0</v>
      </c>
      <c r="I115" s="84"/>
    </row>
    <row r="116" spans="1:9" x14ac:dyDescent="0.25">
      <c r="A116" s="26" t="s">
        <v>220</v>
      </c>
      <c r="B116" s="26" t="s">
        <v>221</v>
      </c>
      <c r="C116" s="79"/>
      <c r="D116" s="37"/>
      <c r="E116" s="37">
        <f t="shared" si="4"/>
        <v>0</v>
      </c>
      <c r="F116" s="64"/>
      <c r="G116" s="64"/>
      <c r="H116" s="66">
        <f t="shared" si="3"/>
        <v>0</v>
      </c>
      <c r="I116" s="84"/>
    </row>
    <row r="117" spans="1:9" x14ac:dyDescent="0.25">
      <c r="A117" s="26" t="s">
        <v>222</v>
      </c>
      <c r="B117" s="26" t="s">
        <v>223</v>
      </c>
      <c r="C117" s="79">
        <v>2</v>
      </c>
      <c r="D117" s="37">
        <v>2000</v>
      </c>
      <c r="E117" s="37">
        <f t="shared" si="4"/>
        <v>4000</v>
      </c>
      <c r="F117" s="64"/>
      <c r="G117" s="64"/>
      <c r="H117" s="66">
        <f t="shared" si="3"/>
        <v>0</v>
      </c>
      <c r="I117" s="84"/>
    </row>
    <row r="118" spans="1:9" x14ac:dyDescent="0.25">
      <c r="A118" s="26" t="s">
        <v>224</v>
      </c>
      <c r="B118" s="26" t="s">
        <v>225</v>
      </c>
      <c r="C118" s="79"/>
      <c r="D118" s="37"/>
      <c r="E118" s="37">
        <f t="shared" si="4"/>
        <v>0</v>
      </c>
      <c r="F118" s="64"/>
      <c r="G118" s="64"/>
      <c r="H118" s="66">
        <f t="shared" si="3"/>
        <v>0</v>
      </c>
      <c r="I118" s="84"/>
    </row>
    <row r="119" spans="1:9" x14ac:dyDescent="0.25">
      <c r="A119" s="26" t="s">
        <v>226</v>
      </c>
      <c r="B119" s="26" t="s">
        <v>227</v>
      </c>
      <c r="C119" s="79"/>
      <c r="D119" s="37"/>
      <c r="E119" s="37">
        <f t="shared" si="4"/>
        <v>0</v>
      </c>
      <c r="F119" s="64"/>
      <c r="G119" s="64"/>
      <c r="H119" s="66">
        <f t="shared" si="3"/>
        <v>0</v>
      </c>
      <c r="I119" s="84"/>
    </row>
    <row r="120" spans="1:9" x14ac:dyDescent="0.25">
      <c r="A120" s="26" t="s">
        <v>228</v>
      </c>
      <c r="B120" s="26" t="s">
        <v>229</v>
      </c>
      <c r="C120" s="79"/>
      <c r="D120" s="37"/>
      <c r="E120" s="37">
        <f t="shared" si="4"/>
        <v>0</v>
      </c>
      <c r="F120" s="64"/>
      <c r="G120" s="64"/>
      <c r="H120" s="66">
        <f t="shared" si="3"/>
        <v>0</v>
      </c>
      <c r="I120" s="84"/>
    </row>
    <row r="121" spans="1:9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64"/>
      <c r="G121" s="64"/>
      <c r="H121" s="66">
        <f t="shared" si="3"/>
        <v>0</v>
      </c>
      <c r="I121" s="84"/>
    </row>
    <row r="122" spans="1:9" x14ac:dyDescent="0.25">
      <c r="A122" s="26" t="s">
        <v>232</v>
      </c>
      <c r="B122" s="26" t="s">
        <v>233</v>
      </c>
      <c r="C122" s="79"/>
      <c r="D122" s="37"/>
      <c r="E122" s="37">
        <f t="shared" si="4"/>
        <v>0</v>
      </c>
      <c r="F122" s="64"/>
      <c r="G122" s="64"/>
      <c r="H122" s="66">
        <f t="shared" si="3"/>
        <v>0</v>
      </c>
      <c r="I122" s="84"/>
    </row>
    <row r="123" spans="1:9" x14ac:dyDescent="0.25">
      <c r="A123" s="26" t="s">
        <v>234</v>
      </c>
      <c r="B123" s="26" t="s">
        <v>235</v>
      </c>
      <c r="C123" s="79"/>
      <c r="D123" s="37"/>
      <c r="E123" s="37">
        <f t="shared" si="4"/>
        <v>0</v>
      </c>
      <c r="F123" s="64"/>
      <c r="G123" s="64"/>
      <c r="H123" s="66">
        <f t="shared" si="3"/>
        <v>0</v>
      </c>
      <c r="I123" s="84"/>
    </row>
    <row r="124" spans="1:9" x14ac:dyDescent="0.25">
      <c r="A124" s="26" t="s">
        <v>236</v>
      </c>
      <c r="B124" s="26" t="s">
        <v>237</v>
      </c>
      <c r="C124" s="79"/>
      <c r="D124" s="37"/>
      <c r="E124" s="37">
        <f t="shared" si="4"/>
        <v>0</v>
      </c>
      <c r="F124" s="64"/>
      <c r="G124" s="64"/>
      <c r="H124" s="66">
        <f t="shared" si="3"/>
        <v>0</v>
      </c>
      <c r="I124" s="84"/>
    </row>
    <row r="125" spans="1:9" x14ac:dyDescent="0.25">
      <c r="A125" s="26" t="s">
        <v>238</v>
      </c>
      <c r="B125" s="26" t="s">
        <v>239</v>
      </c>
      <c r="C125" s="79"/>
      <c r="D125" s="37"/>
      <c r="E125" s="37">
        <f t="shared" si="4"/>
        <v>0</v>
      </c>
      <c r="F125" s="64"/>
      <c r="G125" s="64"/>
      <c r="H125" s="66">
        <f t="shared" si="3"/>
        <v>0</v>
      </c>
      <c r="I125" s="84"/>
    </row>
    <row r="126" spans="1:9" x14ac:dyDescent="0.25">
      <c r="A126" s="26" t="s">
        <v>240</v>
      </c>
      <c r="B126" s="26" t="s">
        <v>241</v>
      </c>
      <c r="C126" s="79">
        <v>2</v>
      </c>
      <c r="D126" s="37">
        <v>500</v>
      </c>
      <c r="E126" s="37">
        <f t="shared" si="4"/>
        <v>1000</v>
      </c>
      <c r="F126" s="64"/>
      <c r="G126" s="64"/>
      <c r="H126" s="66">
        <f t="shared" si="3"/>
        <v>0</v>
      </c>
      <c r="I126" s="84"/>
    </row>
    <row r="127" spans="1:9" x14ac:dyDescent="0.25">
      <c r="A127" s="26" t="s">
        <v>242</v>
      </c>
      <c r="B127" s="26" t="s">
        <v>243</v>
      </c>
      <c r="C127" s="79"/>
      <c r="D127" s="37"/>
      <c r="E127" s="37">
        <f t="shared" si="4"/>
        <v>0</v>
      </c>
      <c r="F127" s="64"/>
      <c r="G127" s="64"/>
      <c r="H127" s="66">
        <f t="shared" si="3"/>
        <v>0</v>
      </c>
      <c r="I127" s="84"/>
    </row>
    <row r="128" spans="1:9" x14ac:dyDescent="0.25">
      <c r="A128" s="26" t="s">
        <v>244</v>
      </c>
      <c r="B128" s="26" t="s">
        <v>245</v>
      </c>
      <c r="C128" s="79"/>
      <c r="D128" s="37"/>
      <c r="E128" s="37">
        <f t="shared" si="4"/>
        <v>0</v>
      </c>
      <c r="F128" s="64"/>
      <c r="G128" s="64"/>
      <c r="H128" s="66">
        <f t="shared" si="3"/>
        <v>0</v>
      </c>
      <c r="I128" s="84"/>
    </row>
    <row r="129" spans="1:9" x14ac:dyDescent="0.25">
      <c r="A129" s="26" t="s">
        <v>246</v>
      </c>
      <c r="B129" s="26" t="s">
        <v>247</v>
      </c>
      <c r="C129" s="79">
        <v>3</v>
      </c>
      <c r="D129" s="37">
        <v>4000</v>
      </c>
      <c r="E129" s="37">
        <f t="shared" si="4"/>
        <v>12000</v>
      </c>
      <c r="F129" s="64"/>
      <c r="G129" s="64"/>
      <c r="H129" s="66">
        <f t="shared" si="3"/>
        <v>0</v>
      </c>
      <c r="I129" s="84"/>
    </row>
    <row r="130" spans="1:9" x14ac:dyDescent="0.25">
      <c r="A130" s="26" t="s">
        <v>248</v>
      </c>
      <c r="B130" s="26" t="s">
        <v>249</v>
      </c>
      <c r="C130" s="79"/>
      <c r="D130" s="37"/>
      <c r="E130" s="37">
        <f t="shared" si="4"/>
        <v>0</v>
      </c>
      <c r="F130" s="64"/>
      <c r="G130" s="64"/>
      <c r="H130" s="66">
        <f t="shared" si="3"/>
        <v>0</v>
      </c>
      <c r="I130" s="84"/>
    </row>
    <row r="131" spans="1:9" x14ac:dyDescent="0.25">
      <c r="A131" s="26" t="s">
        <v>250</v>
      </c>
      <c r="B131" s="26" t="s">
        <v>251</v>
      </c>
      <c r="C131" s="79"/>
      <c r="D131" s="37"/>
      <c r="E131" s="37">
        <f t="shared" si="4"/>
        <v>0</v>
      </c>
      <c r="F131" s="64"/>
      <c r="G131" s="64"/>
      <c r="H131" s="66">
        <f t="shared" si="3"/>
        <v>0</v>
      </c>
      <c r="I131" s="84"/>
    </row>
    <row r="132" spans="1:9" x14ac:dyDescent="0.25">
      <c r="A132" s="26" t="s">
        <v>252</v>
      </c>
      <c r="B132" s="26" t="s">
        <v>253</v>
      </c>
      <c r="C132" s="79"/>
      <c r="D132" s="37"/>
      <c r="E132" s="37">
        <f t="shared" si="4"/>
        <v>0</v>
      </c>
      <c r="F132" s="64"/>
      <c r="G132" s="64"/>
      <c r="H132" s="66">
        <f t="shared" si="3"/>
        <v>0</v>
      </c>
      <c r="I132" s="84"/>
    </row>
    <row r="133" spans="1:9" ht="31.5" x14ac:dyDescent="0.25">
      <c r="A133" s="26" t="s">
        <v>254</v>
      </c>
      <c r="B133" s="26" t="s">
        <v>406</v>
      </c>
      <c r="C133" s="79"/>
      <c r="D133" s="37"/>
      <c r="E133" s="37">
        <f t="shared" si="4"/>
        <v>0</v>
      </c>
      <c r="F133" s="64"/>
      <c r="G133" s="64"/>
      <c r="H133" s="66">
        <f t="shared" si="3"/>
        <v>0</v>
      </c>
      <c r="I133" s="84"/>
    </row>
    <row r="134" spans="1:9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31</v>
      </c>
      <c r="D134" s="37"/>
      <c r="E134" s="78">
        <f>E135+E136+E137+E138+E139+E140+E141+E142+E143+E144+E145+E146+E147+E148+E149+E150+E151</f>
        <v>335600</v>
      </c>
      <c r="F134" s="64"/>
      <c r="G134" s="64"/>
      <c r="H134" s="66">
        <f t="shared" si="3"/>
        <v>0</v>
      </c>
      <c r="I134" s="84"/>
    </row>
    <row r="135" spans="1:9" x14ac:dyDescent="0.25">
      <c r="A135" s="26" t="s">
        <v>257</v>
      </c>
      <c r="B135" s="26" t="s">
        <v>258</v>
      </c>
      <c r="C135" s="79"/>
      <c r="D135" s="37"/>
      <c r="E135" s="37">
        <f t="shared" si="4"/>
        <v>0</v>
      </c>
      <c r="F135" s="64"/>
      <c r="G135" s="64"/>
      <c r="H135" s="66">
        <f t="shared" si="3"/>
        <v>0</v>
      </c>
      <c r="I135" s="84"/>
    </row>
    <row r="136" spans="1:9" x14ac:dyDescent="0.25">
      <c r="A136" s="26" t="s">
        <v>259</v>
      </c>
      <c r="B136" s="26" t="s">
        <v>260</v>
      </c>
      <c r="C136" s="79"/>
      <c r="D136" s="37"/>
      <c r="E136" s="37">
        <f t="shared" si="4"/>
        <v>0</v>
      </c>
      <c r="F136" s="64"/>
      <c r="G136" s="64"/>
      <c r="H136" s="66">
        <f t="shared" si="3"/>
        <v>0</v>
      </c>
      <c r="I136" s="84"/>
    </row>
    <row r="137" spans="1:9" x14ac:dyDescent="0.25">
      <c r="A137" s="26" t="s">
        <v>261</v>
      </c>
      <c r="B137" s="26" t="s">
        <v>262</v>
      </c>
      <c r="C137" s="79">
        <v>2</v>
      </c>
      <c r="D137" s="37">
        <v>10000</v>
      </c>
      <c r="E137" s="37">
        <f t="shared" si="4"/>
        <v>20000</v>
      </c>
      <c r="F137" s="64"/>
      <c r="G137" s="64"/>
      <c r="H137" s="66">
        <f t="shared" si="3"/>
        <v>0</v>
      </c>
      <c r="I137" s="84"/>
    </row>
    <row r="138" spans="1:9" ht="31.5" x14ac:dyDescent="0.25">
      <c r="A138" s="26" t="s">
        <v>263</v>
      </c>
      <c r="B138" s="26" t="s">
        <v>264</v>
      </c>
      <c r="C138" s="79"/>
      <c r="D138" s="37"/>
      <c r="E138" s="37">
        <f t="shared" si="4"/>
        <v>0</v>
      </c>
      <c r="F138" s="64"/>
      <c r="G138" s="64"/>
      <c r="H138" s="66">
        <f t="shared" ref="H138:H188" si="5">F138*G138</f>
        <v>0</v>
      </c>
      <c r="I138" s="84"/>
    </row>
    <row r="139" spans="1:9" x14ac:dyDescent="0.25">
      <c r="A139" s="26" t="s">
        <v>265</v>
      </c>
      <c r="B139" s="26" t="s">
        <v>266</v>
      </c>
      <c r="C139" s="79"/>
      <c r="D139" s="37"/>
      <c r="E139" s="37">
        <f t="shared" ref="E139:E188" si="6">C139*D139</f>
        <v>0</v>
      </c>
      <c r="F139" s="64"/>
      <c r="G139" s="64"/>
      <c r="H139" s="66">
        <f t="shared" si="5"/>
        <v>0</v>
      </c>
      <c r="I139" s="84"/>
    </row>
    <row r="140" spans="1:9" x14ac:dyDescent="0.25">
      <c r="A140" s="26" t="s">
        <v>267</v>
      </c>
      <c r="B140" s="26" t="s">
        <v>268</v>
      </c>
      <c r="C140" s="79"/>
      <c r="D140" s="37"/>
      <c r="E140" s="37">
        <f t="shared" si="6"/>
        <v>0</v>
      </c>
      <c r="F140" s="64"/>
      <c r="G140" s="64"/>
      <c r="H140" s="66">
        <f t="shared" si="5"/>
        <v>0</v>
      </c>
      <c r="I140" s="84"/>
    </row>
    <row r="141" spans="1:9" x14ac:dyDescent="0.25">
      <c r="A141" s="26" t="s">
        <v>269</v>
      </c>
      <c r="B141" s="26" t="s">
        <v>270</v>
      </c>
      <c r="C141" s="79">
        <v>12</v>
      </c>
      <c r="D141" s="37">
        <v>800</v>
      </c>
      <c r="E141" s="37">
        <f t="shared" si="6"/>
        <v>9600</v>
      </c>
      <c r="F141" s="64"/>
      <c r="G141" s="64"/>
      <c r="H141" s="66">
        <f t="shared" si="5"/>
        <v>0</v>
      </c>
      <c r="I141" s="84"/>
    </row>
    <row r="142" spans="1:9" x14ac:dyDescent="0.25">
      <c r="A142" s="26" t="s">
        <v>271</v>
      </c>
      <c r="B142" s="26" t="s">
        <v>272</v>
      </c>
      <c r="C142" s="79"/>
      <c r="D142" s="37"/>
      <c r="E142" s="37">
        <f t="shared" si="6"/>
        <v>0</v>
      </c>
      <c r="F142" s="64"/>
      <c r="G142" s="64"/>
      <c r="H142" s="66">
        <f t="shared" si="5"/>
        <v>0</v>
      </c>
      <c r="I142" s="84"/>
    </row>
    <row r="143" spans="1:9" x14ac:dyDescent="0.25">
      <c r="A143" s="26" t="s">
        <v>273</v>
      </c>
      <c r="B143" s="26" t="s">
        <v>274</v>
      </c>
      <c r="C143" s="79">
        <v>1</v>
      </c>
      <c r="D143" s="37">
        <v>6000</v>
      </c>
      <c r="E143" s="37">
        <f t="shared" si="6"/>
        <v>6000</v>
      </c>
      <c r="F143" s="64"/>
      <c r="G143" s="64"/>
      <c r="H143" s="66">
        <f t="shared" si="5"/>
        <v>0</v>
      </c>
      <c r="I143" s="84"/>
    </row>
    <row r="144" spans="1:9" x14ac:dyDescent="0.25">
      <c r="A144" s="26" t="s">
        <v>275</v>
      </c>
      <c r="B144" s="26" t="s">
        <v>276</v>
      </c>
      <c r="C144" s="79"/>
      <c r="D144" s="37"/>
      <c r="E144" s="37">
        <f t="shared" si="6"/>
        <v>0</v>
      </c>
      <c r="F144" s="64"/>
      <c r="G144" s="64"/>
      <c r="H144" s="66">
        <f t="shared" si="5"/>
        <v>0</v>
      </c>
      <c r="I144" s="84"/>
    </row>
    <row r="145" spans="1:9" x14ac:dyDescent="0.25">
      <c r="A145" s="26" t="s">
        <v>277</v>
      </c>
      <c r="B145" s="26" t="s">
        <v>278</v>
      </c>
      <c r="C145" s="79"/>
      <c r="D145" s="37"/>
      <c r="E145" s="37">
        <f t="shared" si="6"/>
        <v>0</v>
      </c>
      <c r="F145" s="64"/>
      <c r="G145" s="64"/>
      <c r="H145" s="66">
        <f t="shared" si="5"/>
        <v>0</v>
      </c>
      <c r="I145" s="84"/>
    </row>
    <row r="146" spans="1:9" x14ac:dyDescent="0.25">
      <c r="A146" s="26" t="s">
        <v>279</v>
      </c>
      <c r="B146" s="26" t="s">
        <v>280</v>
      </c>
      <c r="C146" s="79"/>
      <c r="D146" s="37"/>
      <c r="E146" s="37">
        <f t="shared" si="6"/>
        <v>0</v>
      </c>
      <c r="F146" s="68"/>
      <c r="G146" s="68"/>
      <c r="H146" s="96">
        <f t="shared" si="5"/>
        <v>0</v>
      </c>
      <c r="I146" s="84"/>
    </row>
    <row r="147" spans="1:9" x14ac:dyDescent="0.25">
      <c r="A147" s="26" t="s">
        <v>281</v>
      </c>
      <c r="B147" s="26" t="s">
        <v>282</v>
      </c>
      <c r="C147" s="79">
        <v>10</v>
      </c>
      <c r="D147" s="37">
        <v>2000</v>
      </c>
      <c r="E147" s="37">
        <f t="shared" si="6"/>
        <v>20000</v>
      </c>
      <c r="F147" s="68">
        <v>4</v>
      </c>
      <c r="G147" s="68">
        <v>516</v>
      </c>
      <c r="H147" s="199">
        <f t="shared" si="5"/>
        <v>2064</v>
      </c>
      <c r="I147" s="84"/>
    </row>
    <row r="148" spans="1:9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64"/>
      <c r="G148" s="64"/>
      <c r="H148" s="66">
        <f t="shared" si="5"/>
        <v>0</v>
      </c>
      <c r="I148" s="84"/>
    </row>
    <row r="149" spans="1:9" x14ac:dyDescent="0.25">
      <c r="A149" s="26" t="s">
        <v>285</v>
      </c>
      <c r="B149" s="26" t="s">
        <v>286</v>
      </c>
      <c r="C149" s="79"/>
      <c r="D149" s="37"/>
      <c r="E149" s="37">
        <f t="shared" si="6"/>
        <v>0</v>
      </c>
      <c r="F149" s="64"/>
      <c r="G149" s="64"/>
      <c r="H149" s="66">
        <f t="shared" si="5"/>
        <v>0</v>
      </c>
      <c r="I149" s="84"/>
    </row>
    <row r="150" spans="1:9" ht="31.5" x14ac:dyDescent="0.25">
      <c r="A150" s="26" t="s">
        <v>287</v>
      </c>
      <c r="B150" s="26" t="s">
        <v>288</v>
      </c>
      <c r="C150" s="79">
        <v>2</v>
      </c>
      <c r="D150" s="37">
        <v>60000</v>
      </c>
      <c r="E150" s="37">
        <f t="shared" si="6"/>
        <v>120000</v>
      </c>
      <c r="F150" s="64"/>
      <c r="G150" s="64"/>
      <c r="H150" s="66">
        <f t="shared" si="5"/>
        <v>0</v>
      </c>
      <c r="I150" s="84"/>
    </row>
    <row r="151" spans="1:9" x14ac:dyDescent="0.25">
      <c r="A151" s="26" t="s">
        <v>289</v>
      </c>
      <c r="B151" s="26" t="s">
        <v>81</v>
      </c>
      <c r="C151" s="74"/>
      <c r="D151" s="37"/>
      <c r="E151" s="37">
        <f t="shared" si="6"/>
        <v>0</v>
      </c>
      <c r="F151" s="64"/>
      <c r="G151" s="64"/>
      <c r="H151" s="66">
        <f t="shared" si="5"/>
        <v>0</v>
      </c>
    </row>
    <row r="152" spans="1:9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56</v>
      </c>
      <c r="D152" s="37"/>
      <c r="E152" s="78">
        <f>E153+E154+E155+E156+E157+E158+E159+E160+E161+E162+E163+E164+E165+E166+E167+E168+E169+E170+E171+E172+E173+E174+E175</f>
        <v>1400000</v>
      </c>
      <c r="F152" s="64"/>
      <c r="G152" s="64"/>
      <c r="H152" s="66">
        <f t="shared" si="5"/>
        <v>0</v>
      </c>
    </row>
    <row r="153" spans="1:9" x14ac:dyDescent="0.25">
      <c r="A153" s="26" t="s">
        <v>292</v>
      </c>
      <c r="B153" s="26" t="s">
        <v>293</v>
      </c>
      <c r="C153" s="74"/>
      <c r="D153" s="37"/>
      <c r="E153" s="37">
        <f t="shared" si="6"/>
        <v>0</v>
      </c>
      <c r="F153" s="184"/>
      <c r="G153" s="184"/>
      <c r="H153" s="185">
        <f t="shared" si="5"/>
        <v>0</v>
      </c>
    </row>
    <row r="154" spans="1:9" x14ac:dyDescent="0.25">
      <c r="A154" s="26" t="s">
        <v>294</v>
      </c>
      <c r="B154" s="26" t="s">
        <v>295</v>
      </c>
      <c r="C154" s="74"/>
      <c r="D154" s="37"/>
      <c r="E154" s="37">
        <f t="shared" si="6"/>
        <v>0</v>
      </c>
      <c r="F154" s="64"/>
      <c r="G154" s="64"/>
      <c r="H154" s="66">
        <f t="shared" si="5"/>
        <v>0</v>
      </c>
    </row>
    <row r="155" spans="1:9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si="6"/>
        <v>160000</v>
      </c>
      <c r="F155" s="64"/>
      <c r="G155" s="64"/>
      <c r="H155" s="66">
        <f t="shared" si="5"/>
        <v>0</v>
      </c>
    </row>
    <row r="156" spans="1:9" ht="31.5" x14ac:dyDescent="0.25">
      <c r="A156" s="26" t="s">
        <v>298</v>
      </c>
      <c r="B156" s="26" t="s">
        <v>299</v>
      </c>
      <c r="C156" s="74"/>
      <c r="D156" s="37"/>
      <c r="E156" s="37">
        <f t="shared" si="6"/>
        <v>0</v>
      </c>
      <c r="F156" s="206">
        <v>42</v>
      </c>
      <c r="G156" s="206">
        <v>2073</v>
      </c>
      <c r="H156" s="199">
        <f t="shared" si="5"/>
        <v>87066</v>
      </c>
    </row>
    <row r="157" spans="1:9" x14ac:dyDescent="0.25">
      <c r="A157" s="26" t="s">
        <v>300</v>
      </c>
      <c r="B157" s="26" t="s">
        <v>301</v>
      </c>
      <c r="C157" s="74"/>
      <c r="D157" s="37"/>
      <c r="E157" s="37">
        <f t="shared" si="6"/>
        <v>0</v>
      </c>
      <c r="F157" s="64"/>
      <c r="G157" s="64"/>
      <c r="H157" s="66">
        <f t="shared" si="5"/>
        <v>0</v>
      </c>
    </row>
    <row r="158" spans="1:9" x14ac:dyDescent="0.25">
      <c r="A158" s="26" t="s">
        <v>302</v>
      </c>
      <c r="B158" s="26" t="s">
        <v>303</v>
      </c>
      <c r="C158" s="74"/>
      <c r="D158" s="37"/>
      <c r="E158" s="37">
        <f t="shared" si="6"/>
        <v>0</v>
      </c>
      <c r="F158" s="64"/>
      <c r="G158" s="64"/>
      <c r="H158" s="66">
        <f t="shared" si="5"/>
        <v>0</v>
      </c>
    </row>
    <row r="159" spans="1:9" ht="31.5" x14ac:dyDescent="0.25">
      <c r="A159" s="26" t="s">
        <v>304</v>
      </c>
      <c r="B159" s="26" t="s">
        <v>305</v>
      </c>
      <c r="C159" s="74"/>
      <c r="D159" s="37"/>
      <c r="E159" s="37">
        <f t="shared" si="6"/>
        <v>0</v>
      </c>
      <c r="F159" s="64"/>
      <c r="G159" s="64"/>
      <c r="H159" s="66">
        <f t="shared" si="5"/>
        <v>0</v>
      </c>
    </row>
    <row r="160" spans="1:9" x14ac:dyDescent="0.25">
      <c r="A160" s="26" t="s">
        <v>306</v>
      </c>
      <c r="B160" s="26" t="s">
        <v>389</v>
      </c>
      <c r="C160" s="74"/>
      <c r="D160" s="37"/>
      <c r="E160" s="37">
        <f t="shared" si="6"/>
        <v>0</v>
      </c>
      <c r="F160" s="206">
        <v>1</v>
      </c>
      <c r="G160" s="206">
        <v>144808</v>
      </c>
      <c r="H160" s="199">
        <f t="shared" si="5"/>
        <v>144808</v>
      </c>
    </row>
    <row r="161" spans="1:8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6"/>
        <v>110000</v>
      </c>
      <c r="F161" s="64"/>
      <c r="G161" s="64"/>
      <c r="H161" s="6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6"/>
        <v>480000</v>
      </c>
      <c r="F162" s="64"/>
      <c r="G162" s="64"/>
      <c r="H162" s="6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6"/>
        <v>170000</v>
      </c>
      <c r="F163" s="64"/>
      <c r="G163" s="64"/>
      <c r="H163" s="66">
        <f t="shared" si="5"/>
        <v>0</v>
      </c>
    </row>
    <row r="164" spans="1:8" x14ac:dyDescent="0.25">
      <c r="A164" s="26" t="s">
        <v>314</v>
      </c>
      <c r="B164" s="26" t="s">
        <v>315</v>
      </c>
      <c r="C164" s="74"/>
      <c r="D164" s="37"/>
      <c r="E164" s="37">
        <f t="shared" si="6"/>
        <v>0</v>
      </c>
      <c r="F164" s="64"/>
      <c r="G164" s="64"/>
      <c r="H164" s="6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/>
      <c r="D165" s="37"/>
      <c r="E165" s="37">
        <f t="shared" si="6"/>
        <v>0</v>
      </c>
      <c r="F165" s="64"/>
      <c r="G165" s="64"/>
      <c r="H165" s="66">
        <f t="shared" si="5"/>
        <v>0</v>
      </c>
    </row>
    <row r="166" spans="1:8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37">
        <f t="shared" si="6"/>
        <v>480000</v>
      </c>
      <c r="F166" s="64"/>
      <c r="G166" s="64"/>
      <c r="H166" s="66">
        <f t="shared" si="5"/>
        <v>0</v>
      </c>
    </row>
    <row r="167" spans="1:8" x14ac:dyDescent="0.25">
      <c r="A167" s="26" t="s">
        <v>318</v>
      </c>
      <c r="B167" s="26" t="s">
        <v>319</v>
      </c>
      <c r="C167" s="74"/>
      <c r="D167" s="37"/>
      <c r="E167" s="37">
        <f t="shared" si="6"/>
        <v>0</v>
      </c>
      <c r="F167" s="64"/>
      <c r="G167" s="64"/>
      <c r="H167" s="66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37"/>
      <c r="E168" s="37">
        <f t="shared" si="6"/>
        <v>0</v>
      </c>
      <c r="F168" s="64"/>
      <c r="G168" s="64"/>
      <c r="H168" s="66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37"/>
      <c r="E169" s="37">
        <f t="shared" si="6"/>
        <v>0</v>
      </c>
      <c r="F169" s="64"/>
      <c r="G169" s="64"/>
      <c r="H169" s="66">
        <f t="shared" si="5"/>
        <v>0</v>
      </c>
    </row>
    <row r="170" spans="1:8" x14ac:dyDescent="0.25">
      <c r="A170" s="26" t="s">
        <v>324</v>
      </c>
      <c r="B170" s="26" t="s">
        <v>390</v>
      </c>
      <c r="C170" s="74"/>
      <c r="D170" s="37"/>
      <c r="E170" s="37">
        <f t="shared" si="6"/>
        <v>0</v>
      </c>
      <c r="F170" s="64"/>
      <c r="G170" s="64"/>
      <c r="H170" s="66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4"/>
      <c r="D171" s="37"/>
      <c r="E171" s="37">
        <f t="shared" si="6"/>
        <v>0</v>
      </c>
      <c r="F171" s="64"/>
      <c r="G171" s="64"/>
      <c r="H171" s="6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37"/>
      <c r="E172" s="37">
        <f t="shared" si="6"/>
        <v>0</v>
      </c>
      <c r="F172" s="64"/>
      <c r="G172" s="64"/>
      <c r="H172" s="66">
        <f t="shared" si="5"/>
        <v>0</v>
      </c>
    </row>
    <row r="173" spans="1:8" x14ac:dyDescent="0.25">
      <c r="A173" s="26" t="s">
        <v>328</v>
      </c>
      <c r="B173" s="26" t="s">
        <v>295</v>
      </c>
      <c r="C173" s="74"/>
      <c r="D173" s="37"/>
      <c r="E173" s="37">
        <f t="shared" si="6"/>
        <v>0</v>
      </c>
      <c r="F173" s="64"/>
      <c r="G173" s="64"/>
      <c r="H173" s="66">
        <f t="shared" si="5"/>
        <v>0</v>
      </c>
    </row>
    <row r="174" spans="1:8" x14ac:dyDescent="0.25">
      <c r="A174" s="26" t="s">
        <v>329</v>
      </c>
      <c r="B174" s="26" t="s">
        <v>297</v>
      </c>
      <c r="C174" s="74"/>
      <c r="D174" s="37"/>
      <c r="E174" s="37">
        <f t="shared" si="6"/>
        <v>0</v>
      </c>
      <c r="F174" s="64"/>
      <c r="G174" s="64"/>
      <c r="H174" s="66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/>
      <c r="D175" s="37"/>
      <c r="E175" s="37">
        <f t="shared" si="6"/>
        <v>0</v>
      </c>
      <c r="F175" s="68"/>
      <c r="G175" s="68"/>
      <c r="H175" s="96">
        <f t="shared" si="5"/>
        <v>0</v>
      </c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4"/>
      <c r="G176" s="64"/>
      <c r="H176" s="66">
        <f t="shared" si="5"/>
        <v>0</v>
      </c>
    </row>
    <row r="177" spans="1:9" x14ac:dyDescent="0.25">
      <c r="A177" s="26" t="s">
        <v>333</v>
      </c>
      <c r="B177" s="26" t="s">
        <v>334</v>
      </c>
      <c r="C177" s="74"/>
      <c r="D177" s="37"/>
      <c r="E177" s="37">
        <f t="shared" si="6"/>
        <v>0</v>
      </c>
      <c r="F177" s="64"/>
      <c r="G177" s="64"/>
      <c r="H177" s="66">
        <f t="shared" si="5"/>
        <v>0</v>
      </c>
    </row>
    <row r="178" spans="1:9" x14ac:dyDescent="0.25">
      <c r="A178" s="26" t="s">
        <v>335</v>
      </c>
      <c r="B178" s="26" t="s">
        <v>336</v>
      </c>
      <c r="C178" s="74"/>
      <c r="D178" s="37"/>
      <c r="E178" s="37">
        <f t="shared" si="6"/>
        <v>0</v>
      </c>
      <c r="F178" s="64"/>
      <c r="G178" s="64"/>
      <c r="H178" s="66">
        <f t="shared" si="5"/>
        <v>0</v>
      </c>
    </row>
    <row r="179" spans="1:9" x14ac:dyDescent="0.25">
      <c r="A179" s="26" t="s">
        <v>337</v>
      </c>
      <c r="B179" s="26" t="s">
        <v>338</v>
      </c>
      <c r="C179" s="74"/>
      <c r="D179" s="37"/>
      <c r="E179" s="37">
        <f t="shared" si="6"/>
        <v>0</v>
      </c>
      <c r="F179" s="64"/>
      <c r="G179" s="64"/>
      <c r="H179" s="66">
        <f t="shared" si="5"/>
        <v>0</v>
      </c>
    </row>
    <row r="180" spans="1:9" ht="31.5" x14ac:dyDescent="0.25">
      <c r="A180" s="26" t="s">
        <v>339</v>
      </c>
      <c r="B180" s="26" t="s">
        <v>396</v>
      </c>
      <c r="C180" s="74"/>
      <c r="D180" s="37"/>
      <c r="E180" s="37">
        <f t="shared" si="6"/>
        <v>0</v>
      </c>
      <c r="F180" s="64"/>
      <c r="G180" s="64"/>
      <c r="H180" s="66">
        <f t="shared" si="5"/>
        <v>0</v>
      </c>
    </row>
    <row r="181" spans="1:9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37">
        <f t="shared" si="6"/>
        <v>65000</v>
      </c>
      <c r="F181" s="64"/>
      <c r="G181" s="64"/>
      <c r="H181" s="66">
        <f t="shared" si="5"/>
        <v>0</v>
      </c>
    </row>
    <row r="182" spans="1:9" x14ac:dyDescent="0.25">
      <c r="A182" s="26" t="s">
        <v>343</v>
      </c>
      <c r="B182" s="26" t="s">
        <v>344</v>
      </c>
      <c r="C182" s="74"/>
      <c r="D182" s="37"/>
      <c r="E182" s="37">
        <f t="shared" si="6"/>
        <v>0</v>
      </c>
      <c r="F182" s="64"/>
      <c r="G182" s="64"/>
      <c r="H182" s="66">
        <f t="shared" si="5"/>
        <v>0</v>
      </c>
    </row>
    <row r="183" spans="1:9" x14ac:dyDescent="0.25">
      <c r="A183" s="26" t="s">
        <v>345</v>
      </c>
      <c r="B183" s="26" t="s">
        <v>346</v>
      </c>
      <c r="C183" s="74"/>
      <c r="D183" s="37"/>
      <c r="E183" s="37">
        <f t="shared" si="6"/>
        <v>0</v>
      </c>
      <c r="F183" s="64"/>
      <c r="G183" s="64"/>
      <c r="H183" s="66">
        <f t="shared" si="5"/>
        <v>0</v>
      </c>
    </row>
    <row r="184" spans="1:9" x14ac:dyDescent="0.25">
      <c r="A184" s="26" t="s">
        <v>347</v>
      </c>
      <c r="B184" s="30" t="s">
        <v>397</v>
      </c>
      <c r="C184" s="74"/>
      <c r="D184" s="37"/>
      <c r="E184" s="37">
        <f t="shared" si="6"/>
        <v>0</v>
      </c>
      <c r="F184" s="64"/>
      <c r="G184" s="64"/>
      <c r="H184" s="66">
        <f t="shared" si="5"/>
        <v>0</v>
      </c>
    </row>
    <row r="185" spans="1:9" x14ac:dyDescent="0.25">
      <c r="A185" s="26" t="s">
        <v>348</v>
      </c>
      <c r="B185" s="26" t="s">
        <v>349</v>
      </c>
      <c r="C185" s="74"/>
      <c r="D185" s="37"/>
      <c r="E185" s="37">
        <f t="shared" si="6"/>
        <v>0</v>
      </c>
      <c r="F185" s="64"/>
      <c r="G185" s="64"/>
      <c r="H185" s="66">
        <f t="shared" si="5"/>
        <v>0</v>
      </c>
    </row>
    <row r="186" spans="1:9" ht="31.5" x14ac:dyDescent="0.25">
      <c r="A186" s="26" t="s">
        <v>350</v>
      </c>
      <c r="B186" s="26" t="s">
        <v>351</v>
      </c>
      <c r="C186" s="74"/>
      <c r="D186" s="37"/>
      <c r="E186" s="37">
        <f t="shared" si="6"/>
        <v>0</v>
      </c>
      <c r="F186" s="64"/>
      <c r="G186" s="64"/>
      <c r="H186" s="66">
        <f t="shared" si="5"/>
        <v>0</v>
      </c>
    </row>
    <row r="187" spans="1:9" ht="75" x14ac:dyDescent="0.25">
      <c r="A187" s="26">
        <v>1660102002</v>
      </c>
      <c r="B187" s="31" t="s">
        <v>400</v>
      </c>
      <c r="C187" s="74"/>
      <c r="D187" s="37"/>
      <c r="E187" s="37">
        <f t="shared" si="6"/>
        <v>0</v>
      </c>
      <c r="F187" s="64"/>
      <c r="G187" s="31"/>
      <c r="H187" s="66">
        <f t="shared" si="5"/>
        <v>0</v>
      </c>
    </row>
    <row r="188" spans="1:9" ht="56.25" x14ac:dyDescent="0.25">
      <c r="A188" s="26">
        <v>1660102003</v>
      </c>
      <c r="B188" s="31" t="s">
        <v>399</v>
      </c>
      <c r="C188" s="74"/>
      <c r="D188" s="37"/>
      <c r="E188" s="37">
        <f t="shared" si="6"/>
        <v>0</v>
      </c>
      <c r="F188" s="64"/>
      <c r="G188" s="31"/>
      <c r="H188" s="66">
        <f t="shared" si="5"/>
        <v>0</v>
      </c>
    </row>
    <row r="189" spans="1:9" x14ac:dyDescent="0.25">
      <c r="A189" s="60"/>
      <c r="B189" s="41" t="s">
        <v>401</v>
      </c>
      <c r="C189" s="89">
        <f>C9+C19+C20+C52+C76+C83+C89+C113+C134+C152+C176</f>
        <v>397</v>
      </c>
      <c r="D189" s="90"/>
      <c r="E189" s="89">
        <f>E9+E19+E20+E52+E76+E83+E89+E113+E134+E152+E176</f>
        <v>3080956</v>
      </c>
      <c r="F189" s="66">
        <f>SUM(F9:F188)</f>
        <v>88</v>
      </c>
      <c r="G189" s="66"/>
      <c r="H189" s="66">
        <f>SUM(H9:H188)</f>
        <v>372507</v>
      </c>
      <c r="I189" s="182"/>
    </row>
    <row r="191" spans="1:9" x14ac:dyDescent="0.25">
      <c r="A191" s="14"/>
      <c r="B191" s="14"/>
      <c r="C191" s="77"/>
      <c r="D191" s="14"/>
      <c r="E191" s="16"/>
      <c r="F191" s="16"/>
    </row>
    <row r="192" spans="1:9" x14ac:dyDescent="0.25">
      <c r="A192" s="14"/>
      <c r="B192" s="14"/>
      <c r="C192" s="77"/>
      <c r="D192" s="14"/>
      <c r="E192" s="338"/>
      <c r="F192" s="338"/>
    </row>
    <row r="193" spans="1:12" x14ac:dyDescent="0.25">
      <c r="A193" s="14"/>
      <c r="B193" s="14"/>
      <c r="C193" s="77"/>
      <c r="D193" s="14"/>
      <c r="E193" s="17"/>
      <c r="F193" s="17"/>
    </row>
    <row r="194" spans="1:12" x14ac:dyDescent="0.25">
      <c r="A194" s="14"/>
      <c r="B194" s="260" t="s">
        <v>5558</v>
      </c>
      <c r="C194" s="77"/>
      <c r="D194" s="14"/>
      <c r="E194" s="16"/>
      <c r="F194" s="16"/>
    </row>
    <row r="195" spans="1:12" ht="22.5" x14ac:dyDescent="0.25">
      <c r="A195" s="303" t="s">
        <v>1751</v>
      </c>
      <c r="B195" s="303" t="s">
        <v>605</v>
      </c>
      <c r="C195" s="303" t="s">
        <v>606</v>
      </c>
      <c r="D195" s="303" t="s">
        <v>2269</v>
      </c>
      <c r="E195" s="304" t="s">
        <v>2287</v>
      </c>
      <c r="F195" s="304" t="s">
        <v>492</v>
      </c>
      <c r="G195" s="304" t="s">
        <v>2288</v>
      </c>
      <c r="H195" s="304" t="s">
        <v>2289</v>
      </c>
      <c r="I195" s="303" t="s">
        <v>599</v>
      </c>
      <c r="J195" s="305" t="s">
        <v>2290</v>
      </c>
      <c r="K195" s="306">
        <v>6125000</v>
      </c>
      <c r="L195"/>
    </row>
    <row r="196" spans="1:12" ht="33.75" x14ac:dyDescent="0.25">
      <c r="A196" s="303" t="s">
        <v>5050</v>
      </c>
      <c r="B196" s="303" t="s">
        <v>2415</v>
      </c>
      <c r="C196" s="303" t="s">
        <v>2416</v>
      </c>
      <c r="D196" s="303" t="s">
        <v>2646</v>
      </c>
      <c r="E196" s="304" t="s">
        <v>5404</v>
      </c>
      <c r="F196" s="304" t="s">
        <v>457</v>
      </c>
      <c r="G196" s="304" t="s">
        <v>2288</v>
      </c>
      <c r="H196" s="304" t="s">
        <v>2289</v>
      </c>
      <c r="I196" s="303" t="s">
        <v>599</v>
      </c>
      <c r="J196" s="305" t="s">
        <v>2660</v>
      </c>
      <c r="K196" s="306">
        <v>2072919</v>
      </c>
      <c r="L196"/>
    </row>
    <row r="197" spans="1:12" ht="33.75" x14ac:dyDescent="0.25">
      <c r="A197" s="303" t="s">
        <v>5052</v>
      </c>
      <c r="B197" s="303" t="s">
        <v>2415</v>
      </c>
      <c r="C197" s="303" t="s">
        <v>2416</v>
      </c>
      <c r="D197" s="303" t="s">
        <v>2646</v>
      </c>
      <c r="E197" s="304" t="s">
        <v>5406</v>
      </c>
      <c r="F197" s="304" t="s">
        <v>457</v>
      </c>
      <c r="G197" s="304" t="s">
        <v>2288</v>
      </c>
      <c r="H197" s="304" t="s">
        <v>2289</v>
      </c>
      <c r="I197" s="303" t="s">
        <v>599</v>
      </c>
      <c r="J197" s="305" t="s">
        <v>2660</v>
      </c>
      <c r="K197" s="306">
        <v>2072919</v>
      </c>
      <c r="L197"/>
    </row>
    <row r="198" spans="1:12" ht="33.75" x14ac:dyDescent="0.25">
      <c r="A198" s="303" t="s">
        <v>5054</v>
      </c>
      <c r="B198" s="303" t="s">
        <v>2415</v>
      </c>
      <c r="C198" s="303" t="s">
        <v>2416</v>
      </c>
      <c r="D198" s="303" t="s">
        <v>2646</v>
      </c>
      <c r="E198" s="304" t="s">
        <v>5407</v>
      </c>
      <c r="F198" s="304" t="s">
        <v>457</v>
      </c>
      <c r="G198" s="304" t="s">
        <v>2288</v>
      </c>
      <c r="H198" s="304" t="s">
        <v>2289</v>
      </c>
      <c r="I198" s="303" t="s">
        <v>599</v>
      </c>
      <c r="J198" s="305" t="s">
        <v>2660</v>
      </c>
      <c r="K198" s="306">
        <v>2072919</v>
      </c>
      <c r="L198"/>
    </row>
    <row r="199" spans="1:12" ht="33.75" x14ac:dyDescent="0.25">
      <c r="A199" s="303" t="s">
        <v>5056</v>
      </c>
      <c r="B199" s="303" t="s">
        <v>2415</v>
      </c>
      <c r="C199" s="303" t="s">
        <v>2416</v>
      </c>
      <c r="D199" s="303" t="s">
        <v>2646</v>
      </c>
      <c r="E199" s="304" t="s">
        <v>5408</v>
      </c>
      <c r="F199" s="304" t="s">
        <v>457</v>
      </c>
      <c r="G199" s="304" t="s">
        <v>2288</v>
      </c>
      <c r="H199" s="304" t="s">
        <v>2289</v>
      </c>
      <c r="I199" s="303" t="s">
        <v>599</v>
      </c>
      <c r="J199" s="305" t="s">
        <v>2660</v>
      </c>
      <c r="K199" s="306">
        <v>2072919</v>
      </c>
      <c r="L199"/>
    </row>
    <row r="200" spans="1:12" x14ac:dyDescent="0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x14ac:dyDescent="0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x14ac:dyDescent="0.25">
      <c r="A204" s="307" t="s">
        <v>5550</v>
      </c>
      <c r="B204" s="308"/>
      <c r="C204" s="308"/>
      <c r="D204" s="308"/>
      <c r="E204" s="308"/>
      <c r="F204" s="307" t="s">
        <v>5551</v>
      </c>
      <c r="G204"/>
      <c r="H204"/>
      <c r="I204"/>
      <c r="J204"/>
      <c r="K204"/>
      <c r="L204"/>
    </row>
  </sheetData>
  <mergeCells count="5">
    <mergeCell ref="B2:F2"/>
    <mergeCell ref="B3:F3"/>
    <mergeCell ref="B4:F4"/>
    <mergeCell ref="B5:F5"/>
    <mergeCell ref="E192:F192"/>
  </mergeCells>
  <pageMargins left="0.70866141732283472" right="0.70866141732283472" top="0.74803149606299213" bottom="0.74803149606299213" header="0.31496062992125984" footer="0.31496062992125984"/>
  <pageSetup paperSize="9" scale="80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205"/>
  <sheetViews>
    <sheetView showGridLines="0" topLeftCell="A199" workbookViewId="0">
      <selection activeCell="E214" sqref="E214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3.85546875" style="3" customWidth="1"/>
    <col min="10" max="10" width="9.140625" style="3"/>
    <col min="11" max="11" width="15.140625" style="3" customWidth="1"/>
    <col min="12" max="16384" width="9.140625" style="3"/>
  </cols>
  <sheetData>
    <row r="1" spans="1:9" x14ac:dyDescent="0.25">
      <c r="A1" s="320" t="s">
        <v>371</v>
      </c>
      <c r="B1" s="320"/>
      <c r="C1" s="320"/>
      <c r="D1" s="320"/>
      <c r="E1" s="320"/>
    </row>
    <row r="2" spans="1:9" x14ac:dyDescent="0.25">
      <c r="A2" s="320" t="s">
        <v>372</v>
      </c>
      <c r="B2" s="320"/>
      <c r="C2" s="320"/>
      <c r="D2" s="320"/>
      <c r="E2" s="320"/>
    </row>
    <row r="3" spans="1:9" x14ac:dyDescent="0.25">
      <c r="A3" s="320" t="s">
        <v>373</v>
      </c>
      <c r="B3" s="320"/>
      <c r="C3" s="320"/>
      <c r="D3" s="320"/>
      <c r="E3" s="320"/>
    </row>
    <row r="4" spans="1:9" x14ac:dyDescent="0.25">
      <c r="A4" s="320" t="s">
        <v>374</v>
      </c>
      <c r="B4" s="320"/>
      <c r="C4" s="320"/>
      <c r="D4" s="320"/>
      <c r="E4" s="320"/>
    </row>
    <row r="5" spans="1:9" x14ac:dyDescent="0.25">
      <c r="A5" s="14"/>
      <c r="B5" s="14"/>
      <c r="C5" s="77"/>
      <c r="D5" s="15"/>
      <c r="E5" s="14"/>
    </row>
    <row r="6" spans="1:9" x14ac:dyDescent="0.25">
      <c r="A6" s="14"/>
      <c r="B6" s="14"/>
      <c r="C6" s="77"/>
      <c r="D6" s="15"/>
      <c r="E6" s="14"/>
    </row>
    <row r="7" spans="1:9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</row>
    <row r="9" spans="1:9" x14ac:dyDescent="0.25">
      <c r="A9" s="35" t="s">
        <v>8</v>
      </c>
      <c r="B9" s="33" t="s">
        <v>9</v>
      </c>
      <c r="C9" s="78">
        <f>C10+C11+C12+C13+C14+C15+C16+C17+C18</f>
        <v>1</v>
      </c>
      <c r="D9" s="74"/>
      <c r="E9" s="78">
        <f t="shared" ref="E9" si="0">E10+E11+E12+E13+E14+E15+E16+E17+E18</f>
        <v>80000</v>
      </c>
      <c r="F9" s="66"/>
      <c r="G9" s="66"/>
      <c r="H9" s="66">
        <f>F9*G9</f>
        <v>0</v>
      </c>
    </row>
    <row r="10" spans="1:9" x14ac:dyDescent="0.25">
      <c r="A10" s="35" t="s">
        <v>10</v>
      </c>
      <c r="B10" s="36" t="s">
        <v>11</v>
      </c>
      <c r="C10" s="74"/>
      <c r="D10" s="37"/>
      <c r="E10" s="37">
        <f>C10*D10</f>
        <v>0</v>
      </c>
      <c r="F10" s="64"/>
      <c r="G10" s="64"/>
      <c r="H10" s="66">
        <f t="shared" ref="H10:H73" si="1">F10*G10</f>
        <v>0</v>
      </c>
    </row>
    <row r="11" spans="1:9" x14ac:dyDescent="0.25">
      <c r="A11" s="35" t="s">
        <v>12</v>
      </c>
      <c r="B11" s="36" t="s">
        <v>13</v>
      </c>
      <c r="C11" s="74">
        <v>0</v>
      </c>
      <c r="D11" s="37">
        <v>0</v>
      </c>
      <c r="E11" s="37">
        <f t="shared" ref="E11:E74" si="2">C11*D11</f>
        <v>0</v>
      </c>
      <c r="F11" s="64"/>
      <c r="G11" s="64"/>
      <c r="H11" s="66">
        <f t="shared" si="1"/>
        <v>0</v>
      </c>
    </row>
    <row r="12" spans="1:9" x14ac:dyDescent="0.25">
      <c r="A12" s="35" t="s">
        <v>14</v>
      </c>
      <c r="B12" s="36" t="s">
        <v>15</v>
      </c>
      <c r="C12" s="74">
        <v>0</v>
      </c>
      <c r="D12" s="37">
        <v>0</v>
      </c>
      <c r="E12" s="37">
        <f t="shared" si="2"/>
        <v>0</v>
      </c>
      <c r="F12" s="64"/>
      <c r="G12" s="64"/>
      <c r="H12" s="66">
        <f t="shared" si="1"/>
        <v>0</v>
      </c>
    </row>
    <row r="13" spans="1:9" x14ac:dyDescent="0.25">
      <c r="A13" s="35" t="s">
        <v>16</v>
      </c>
      <c r="B13" s="36" t="s">
        <v>17</v>
      </c>
      <c r="C13" s="74">
        <v>1</v>
      </c>
      <c r="D13" s="37">
        <v>80000</v>
      </c>
      <c r="E13" s="37">
        <f t="shared" si="2"/>
        <v>80000</v>
      </c>
      <c r="F13" s="64"/>
      <c r="G13" s="64"/>
      <c r="H13" s="66">
        <f t="shared" si="1"/>
        <v>0</v>
      </c>
    </row>
    <row r="14" spans="1:9" x14ac:dyDescent="0.25">
      <c r="A14" s="35" t="s">
        <v>18</v>
      </c>
      <c r="B14" s="36" t="s">
        <v>19</v>
      </c>
      <c r="C14" s="74"/>
      <c r="D14" s="37"/>
      <c r="E14" s="37">
        <f t="shared" si="2"/>
        <v>0</v>
      </c>
      <c r="F14" s="68"/>
      <c r="G14" s="68"/>
      <c r="H14" s="96">
        <f t="shared" si="1"/>
        <v>0</v>
      </c>
    </row>
    <row r="15" spans="1:9" x14ac:dyDescent="0.25">
      <c r="A15" s="35" t="s">
        <v>20</v>
      </c>
      <c r="B15" s="36" t="s">
        <v>21</v>
      </c>
      <c r="C15" s="74">
        <v>0</v>
      </c>
      <c r="D15" s="37">
        <v>0</v>
      </c>
      <c r="E15" s="37">
        <f t="shared" si="2"/>
        <v>0</v>
      </c>
      <c r="F15" s="68"/>
      <c r="G15" s="68"/>
      <c r="H15" s="96">
        <f t="shared" si="1"/>
        <v>0</v>
      </c>
    </row>
    <row r="16" spans="1:9" x14ac:dyDescent="0.25">
      <c r="A16" s="35" t="s">
        <v>22</v>
      </c>
      <c r="B16" s="36" t="s">
        <v>23</v>
      </c>
      <c r="C16" s="74">
        <v>0</v>
      </c>
      <c r="D16" s="37">
        <v>0</v>
      </c>
      <c r="E16" s="37">
        <f t="shared" si="2"/>
        <v>0</v>
      </c>
      <c r="F16" s="68"/>
      <c r="G16" s="68"/>
      <c r="H16" s="96">
        <f t="shared" si="1"/>
        <v>0</v>
      </c>
    </row>
    <row r="17" spans="1:8" x14ac:dyDescent="0.25">
      <c r="A17" s="35" t="s">
        <v>24</v>
      </c>
      <c r="B17" s="36" t="s">
        <v>25</v>
      </c>
      <c r="C17" s="74">
        <v>0</v>
      </c>
      <c r="D17" s="37">
        <v>0</v>
      </c>
      <c r="E17" s="37">
        <f t="shared" si="2"/>
        <v>0</v>
      </c>
      <c r="F17" s="68"/>
      <c r="G17" s="68"/>
      <c r="H17" s="96">
        <f t="shared" si="1"/>
        <v>0</v>
      </c>
    </row>
    <row r="18" spans="1:8" x14ac:dyDescent="0.25">
      <c r="A18" s="35" t="s">
        <v>26</v>
      </c>
      <c r="B18" s="36" t="s">
        <v>27</v>
      </c>
      <c r="C18" s="74">
        <v>0</v>
      </c>
      <c r="D18" s="37">
        <v>0</v>
      </c>
      <c r="E18" s="37">
        <f t="shared" si="2"/>
        <v>0</v>
      </c>
      <c r="F18" s="68"/>
      <c r="G18" s="68"/>
      <c r="H18" s="96">
        <f t="shared" si="1"/>
        <v>0</v>
      </c>
    </row>
    <row r="19" spans="1:8" ht="31.5" x14ac:dyDescent="0.25">
      <c r="A19" s="35" t="s">
        <v>28</v>
      </c>
      <c r="B19" s="40" t="s">
        <v>29</v>
      </c>
      <c r="C19" s="74">
        <v>0</v>
      </c>
      <c r="D19" s="37">
        <v>0</v>
      </c>
      <c r="E19" s="37">
        <f t="shared" si="2"/>
        <v>0</v>
      </c>
      <c r="F19" s="68"/>
      <c r="G19" s="68"/>
      <c r="H19" s="96">
        <f t="shared" si="1"/>
        <v>0</v>
      </c>
    </row>
    <row r="20" spans="1:8" x14ac:dyDescent="0.25">
      <c r="A20" s="33" t="s">
        <v>30</v>
      </c>
      <c r="B20" s="33" t="s">
        <v>31</v>
      </c>
      <c r="C20" s="78">
        <f>C21+C22+C23+C24+C25+C26+C27+C28+C29+C30+C31+C32+C33+C34+C35+C36+C37+C38+C39+C40+C41+C42+C43+C44+C45+C46+C47+C48+C49+C50+C51</f>
        <v>81</v>
      </c>
      <c r="D20" s="37"/>
      <c r="E20" s="78">
        <f>E21+E22+E23+E24+E25+E26+E27+E28+E29+E30+E31+E32+E33+E34+E35+E36+E37+E38+E39+E40+E41+E42+E43+E44+E45+E46+E47+E48+E49+E50+E51</f>
        <v>113900</v>
      </c>
      <c r="F20" s="96"/>
      <c r="G20" s="96"/>
      <c r="H20" s="96">
        <f t="shared" si="1"/>
        <v>0</v>
      </c>
    </row>
    <row r="21" spans="1:8" x14ac:dyDescent="0.25">
      <c r="A21" s="35" t="s">
        <v>32</v>
      </c>
      <c r="B21" s="36" t="s">
        <v>33</v>
      </c>
      <c r="C21" s="74"/>
      <c r="D21" s="37"/>
      <c r="E21" s="37">
        <f t="shared" si="2"/>
        <v>0</v>
      </c>
      <c r="F21" s="68"/>
      <c r="G21" s="68"/>
      <c r="H21" s="96">
        <f t="shared" si="1"/>
        <v>0</v>
      </c>
    </row>
    <row r="22" spans="1:8" x14ac:dyDescent="0.25">
      <c r="A22" s="35" t="s">
        <v>34</v>
      </c>
      <c r="B22" s="36" t="s">
        <v>35</v>
      </c>
      <c r="C22" s="74">
        <v>0</v>
      </c>
      <c r="D22" s="37">
        <v>0</v>
      </c>
      <c r="E22" s="37">
        <f t="shared" si="2"/>
        <v>0</v>
      </c>
      <c r="F22" s="68"/>
      <c r="G22" s="68"/>
      <c r="H22" s="96">
        <f t="shared" si="1"/>
        <v>0</v>
      </c>
    </row>
    <row r="23" spans="1:8" x14ac:dyDescent="0.25">
      <c r="A23" s="35" t="s">
        <v>36</v>
      </c>
      <c r="B23" s="36" t="s">
        <v>37</v>
      </c>
      <c r="C23" s="74">
        <v>0</v>
      </c>
      <c r="D23" s="37">
        <v>0</v>
      </c>
      <c r="E23" s="37">
        <f t="shared" si="2"/>
        <v>0</v>
      </c>
      <c r="F23" s="68"/>
      <c r="G23" s="68"/>
      <c r="H23" s="96">
        <f t="shared" si="1"/>
        <v>0</v>
      </c>
    </row>
    <row r="24" spans="1:8" x14ac:dyDescent="0.25">
      <c r="A24" s="35" t="s">
        <v>38</v>
      </c>
      <c r="B24" s="36" t="s">
        <v>39</v>
      </c>
      <c r="C24" s="74">
        <v>0</v>
      </c>
      <c r="D24" s="37">
        <v>0</v>
      </c>
      <c r="E24" s="37">
        <f t="shared" si="2"/>
        <v>0</v>
      </c>
      <c r="F24" s="68"/>
      <c r="G24" s="68"/>
      <c r="H24" s="96">
        <f t="shared" si="1"/>
        <v>0</v>
      </c>
    </row>
    <row r="25" spans="1:8" x14ac:dyDescent="0.25">
      <c r="A25" s="35" t="s">
        <v>40</v>
      </c>
      <c r="B25" s="36" t="s">
        <v>41</v>
      </c>
      <c r="C25" s="74">
        <v>0</v>
      </c>
      <c r="D25" s="37">
        <v>0</v>
      </c>
      <c r="E25" s="37">
        <f t="shared" si="2"/>
        <v>0</v>
      </c>
      <c r="F25" s="68"/>
      <c r="G25" s="68"/>
      <c r="H25" s="96">
        <f t="shared" si="1"/>
        <v>0</v>
      </c>
    </row>
    <row r="26" spans="1:8" x14ac:dyDescent="0.25">
      <c r="A26" s="35" t="s">
        <v>42</v>
      </c>
      <c r="B26" s="36" t="s">
        <v>43</v>
      </c>
      <c r="C26" s="74">
        <v>5</v>
      </c>
      <c r="D26" s="37">
        <v>1600</v>
      </c>
      <c r="E26" s="37">
        <f t="shared" si="2"/>
        <v>8000</v>
      </c>
      <c r="F26" s="68"/>
      <c r="G26" s="68"/>
      <c r="H26" s="96">
        <f t="shared" si="1"/>
        <v>0</v>
      </c>
    </row>
    <row r="27" spans="1:8" x14ac:dyDescent="0.25">
      <c r="A27" s="35" t="s">
        <v>44</v>
      </c>
      <c r="B27" s="36" t="s">
        <v>45</v>
      </c>
      <c r="C27" s="74">
        <v>0</v>
      </c>
      <c r="D27" s="37">
        <v>0</v>
      </c>
      <c r="E27" s="37">
        <f t="shared" si="2"/>
        <v>0</v>
      </c>
      <c r="F27" s="68"/>
      <c r="G27" s="68"/>
      <c r="H27" s="96">
        <f t="shared" si="1"/>
        <v>0</v>
      </c>
    </row>
    <row r="28" spans="1:8" x14ac:dyDescent="0.25">
      <c r="A28" s="35" t="s">
        <v>46</v>
      </c>
      <c r="B28" s="36" t="s">
        <v>47</v>
      </c>
      <c r="C28" s="74">
        <v>20</v>
      </c>
      <c r="D28" s="37">
        <v>300</v>
      </c>
      <c r="E28" s="37">
        <f t="shared" si="2"/>
        <v>6000</v>
      </c>
      <c r="F28" s="68"/>
      <c r="G28" s="68"/>
      <c r="H28" s="96">
        <f t="shared" si="1"/>
        <v>0</v>
      </c>
    </row>
    <row r="29" spans="1:8" x14ac:dyDescent="0.25">
      <c r="A29" s="35" t="s">
        <v>48</v>
      </c>
      <c r="B29" s="36" t="s">
        <v>49</v>
      </c>
      <c r="C29" s="74">
        <v>12</v>
      </c>
      <c r="D29" s="37">
        <v>1500</v>
      </c>
      <c r="E29" s="37">
        <f t="shared" si="2"/>
        <v>18000</v>
      </c>
      <c r="F29" s="68"/>
      <c r="G29" s="68"/>
      <c r="H29" s="96">
        <f t="shared" si="1"/>
        <v>0</v>
      </c>
    </row>
    <row r="30" spans="1:8" x14ac:dyDescent="0.25">
      <c r="A30" s="35" t="s">
        <v>50</v>
      </c>
      <c r="B30" s="36" t="s">
        <v>51</v>
      </c>
      <c r="C30" s="74">
        <v>2</v>
      </c>
      <c r="D30" s="37">
        <v>2700</v>
      </c>
      <c r="E30" s="37">
        <f t="shared" si="2"/>
        <v>5400</v>
      </c>
      <c r="F30" s="68"/>
      <c r="G30" s="68"/>
      <c r="H30" s="96">
        <f t="shared" si="1"/>
        <v>0</v>
      </c>
    </row>
    <row r="31" spans="1:8" x14ac:dyDescent="0.25">
      <c r="A31" s="35" t="s">
        <v>52</v>
      </c>
      <c r="B31" s="36" t="s">
        <v>53</v>
      </c>
      <c r="C31" s="74">
        <v>3</v>
      </c>
      <c r="D31" s="37">
        <v>3000</v>
      </c>
      <c r="E31" s="37">
        <f t="shared" si="2"/>
        <v>9000</v>
      </c>
      <c r="F31" s="68"/>
      <c r="G31" s="68"/>
      <c r="H31" s="96">
        <f t="shared" si="1"/>
        <v>0</v>
      </c>
    </row>
    <row r="32" spans="1:8" x14ac:dyDescent="0.25">
      <c r="A32" s="35" t="s">
        <v>54</v>
      </c>
      <c r="B32" s="36" t="s">
        <v>55</v>
      </c>
      <c r="C32" s="74">
        <v>10</v>
      </c>
      <c r="D32" s="37">
        <v>600</v>
      </c>
      <c r="E32" s="37">
        <f t="shared" si="2"/>
        <v>6000</v>
      </c>
      <c r="F32" s="68"/>
      <c r="G32" s="68"/>
      <c r="H32" s="96">
        <f t="shared" si="1"/>
        <v>0</v>
      </c>
    </row>
    <row r="33" spans="1:8" x14ac:dyDescent="0.25">
      <c r="A33" s="35" t="s">
        <v>56</v>
      </c>
      <c r="B33" s="36" t="s">
        <v>57</v>
      </c>
      <c r="C33" s="74">
        <v>4</v>
      </c>
      <c r="D33" s="37">
        <v>1500</v>
      </c>
      <c r="E33" s="37">
        <f t="shared" si="2"/>
        <v>6000</v>
      </c>
      <c r="F33" s="68"/>
      <c r="G33" s="68"/>
      <c r="H33" s="96">
        <f t="shared" si="1"/>
        <v>0</v>
      </c>
    </row>
    <row r="34" spans="1:8" x14ac:dyDescent="0.25">
      <c r="A34" s="35" t="s">
        <v>58</v>
      </c>
      <c r="B34" s="36" t="s">
        <v>59</v>
      </c>
      <c r="C34" s="74">
        <v>2</v>
      </c>
      <c r="D34" s="37">
        <v>1500</v>
      </c>
      <c r="E34" s="37">
        <f t="shared" si="2"/>
        <v>3000</v>
      </c>
      <c r="F34" s="68"/>
      <c r="G34" s="68"/>
      <c r="H34" s="96">
        <f t="shared" si="1"/>
        <v>0</v>
      </c>
    </row>
    <row r="35" spans="1:8" x14ac:dyDescent="0.25">
      <c r="A35" s="35" t="s">
        <v>60</v>
      </c>
      <c r="B35" s="36" t="s">
        <v>61</v>
      </c>
      <c r="C35" s="74">
        <v>0</v>
      </c>
      <c r="D35" s="37">
        <v>0</v>
      </c>
      <c r="E35" s="37">
        <f t="shared" si="2"/>
        <v>0</v>
      </c>
      <c r="F35" s="68"/>
      <c r="G35" s="68"/>
      <c r="H35" s="96">
        <f t="shared" si="1"/>
        <v>0</v>
      </c>
    </row>
    <row r="36" spans="1:8" x14ac:dyDescent="0.25">
      <c r="A36" s="35" t="s">
        <v>62</v>
      </c>
      <c r="B36" s="36" t="s">
        <v>63</v>
      </c>
      <c r="C36" s="74">
        <v>0</v>
      </c>
      <c r="D36" s="37">
        <v>0</v>
      </c>
      <c r="E36" s="37">
        <f t="shared" si="2"/>
        <v>0</v>
      </c>
      <c r="F36" s="68"/>
      <c r="G36" s="68"/>
      <c r="H36" s="96">
        <f t="shared" si="1"/>
        <v>0</v>
      </c>
    </row>
    <row r="37" spans="1:8" x14ac:dyDescent="0.25">
      <c r="A37" s="35" t="s">
        <v>64</v>
      </c>
      <c r="B37" s="36" t="s">
        <v>65</v>
      </c>
      <c r="C37" s="74">
        <v>1</v>
      </c>
      <c r="D37" s="37">
        <v>5500</v>
      </c>
      <c r="E37" s="37">
        <f t="shared" si="2"/>
        <v>5500</v>
      </c>
      <c r="F37" s="68"/>
      <c r="G37" s="68"/>
      <c r="H37" s="96">
        <f t="shared" si="1"/>
        <v>0</v>
      </c>
    </row>
    <row r="38" spans="1:8" x14ac:dyDescent="0.25">
      <c r="A38" s="35" t="s">
        <v>66</v>
      </c>
      <c r="B38" s="36" t="s">
        <v>67</v>
      </c>
      <c r="C38" s="74">
        <v>0</v>
      </c>
      <c r="D38" s="37">
        <v>0</v>
      </c>
      <c r="E38" s="37">
        <f t="shared" si="2"/>
        <v>0</v>
      </c>
      <c r="F38" s="68"/>
      <c r="G38" s="68"/>
      <c r="H38" s="96">
        <f t="shared" si="1"/>
        <v>0</v>
      </c>
    </row>
    <row r="39" spans="1:8" x14ac:dyDescent="0.25">
      <c r="A39" s="35" t="s">
        <v>68</v>
      </c>
      <c r="B39" s="36" t="s">
        <v>69</v>
      </c>
      <c r="C39" s="74">
        <v>0</v>
      </c>
      <c r="D39" s="37">
        <v>0</v>
      </c>
      <c r="E39" s="37">
        <f t="shared" si="2"/>
        <v>0</v>
      </c>
      <c r="F39" s="68"/>
      <c r="G39" s="68"/>
      <c r="H39" s="96">
        <f t="shared" si="1"/>
        <v>0</v>
      </c>
    </row>
    <row r="40" spans="1:8" x14ac:dyDescent="0.25">
      <c r="A40" s="35" t="s">
        <v>70</v>
      </c>
      <c r="B40" s="36" t="s">
        <v>71</v>
      </c>
      <c r="C40" s="74"/>
      <c r="D40" s="37"/>
      <c r="E40" s="37"/>
      <c r="F40" s="68"/>
      <c r="G40" s="68"/>
      <c r="H40" s="96">
        <f t="shared" si="1"/>
        <v>0</v>
      </c>
    </row>
    <row r="41" spans="1:8" x14ac:dyDescent="0.25">
      <c r="A41" s="35" t="s">
        <v>72</v>
      </c>
      <c r="B41" s="36" t="s">
        <v>73</v>
      </c>
      <c r="C41" s="74">
        <v>4</v>
      </c>
      <c r="D41" s="37">
        <v>2000</v>
      </c>
      <c r="E41" s="37">
        <f t="shared" si="2"/>
        <v>8000</v>
      </c>
      <c r="F41" s="68"/>
      <c r="G41" s="68"/>
      <c r="H41" s="96">
        <f t="shared" si="1"/>
        <v>0</v>
      </c>
    </row>
    <row r="42" spans="1:8" x14ac:dyDescent="0.25">
      <c r="A42" s="35" t="s">
        <v>74</v>
      </c>
      <c r="B42" s="36" t="s">
        <v>75</v>
      </c>
      <c r="C42" s="74">
        <v>4</v>
      </c>
      <c r="D42" s="37">
        <v>2500</v>
      </c>
      <c r="E42" s="37">
        <f t="shared" si="2"/>
        <v>10000</v>
      </c>
      <c r="F42" s="68"/>
      <c r="G42" s="68"/>
      <c r="H42" s="96">
        <f t="shared" si="1"/>
        <v>0</v>
      </c>
    </row>
    <row r="43" spans="1:8" x14ac:dyDescent="0.25">
      <c r="A43" s="35" t="s">
        <v>76</v>
      </c>
      <c r="B43" s="36" t="s">
        <v>77</v>
      </c>
      <c r="C43" s="74">
        <v>4</v>
      </c>
      <c r="D43" s="37">
        <v>3500</v>
      </c>
      <c r="E43" s="37">
        <f t="shared" si="2"/>
        <v>14000</v>
      </c>
      <c r="F43" s="68"/>
      <c r="G43" s="68"/>
      <c r="H43" s="96">
        <f t="shared" si="1"/>
        <v>0</v>
      </c>
    </row>
    <row r="44" spans="1:8" x14ac:dyDescent="0.25">
      <c r="A44" s="35" t="s">
        <v>78</v>
      </c>
      <c r="B44" s="36" t="s">
        <v>79</v>
      </c>
      <c r="C44" s="74">
        <v>0</v>
      </c>
      <c r="D44" s="37">
        <v>0</v>
      </c>
      <c r="E44" s="37">
        <f t="shared" si="2"/>
        <v>0</v>
      </c>
      <c r="F44" s="68"/>
      <c r="G44" s="68"/>
      <c r="H44" s="96">
        <f t="shared" si="1"/>
        <v>0</v>
      </c>
    </row>
    <row r="45" spans="1:8" x14ac:dyDescent="0.25">
      <c r="A45" s="35" t="s">
        <v>80</v>
      </c>
      <c r="B45" s="36" t="s">
        <v>81</v>
      </c>
      <c r="C45" s="74">
        <v>0</v>
      </c>
      <c r="D45" s="37">
        <v>0</v>
      </c>
      <c r="E45" s="37">
        <f t="shared" si="2"/>
        <v>0</v>
      </c>
      <c r="F45" s="68"/>
      <c r="G45" s="68"/>
      <c r="H45" s="96">
        <f t="shared" si="1"/>
        <v>0</v>
      </c>
    </row>
    <row r="46" spans="1:8" x14ac:dyDescent="0.25">
      <c r="A46" s="35" t="s">
        <v>82</v>
      </c>
      <c r="B46" s="36" t="s">
        <v>83</v>
      </c>
      <c r="C46" s="74">
        <v>0</v>
      </c>
      <c r="D46" s="37">
        <v>0</v>
      </c>
      <c r="E46" s="37">
        <f t="shared" si="2"/>
        <v>0</v>
      </c>
      <c r="F46" s="68"/>
      <c r="G46" s="68"/>
      <c r="H46" s="96">
        <f t="shared" si="1"/>
        <v>0</v>
      </c>
    </row>
    <row r="47" spans="1:8" x14ac:dyDescent="0.25">
      <c r="A47" s="35" t="s">
        <v>84</v>
      </c>
      <c r="B47" s="36" t="s">
        <v>85</v>
      </c>
      <c r="C47" s="74">
        <v>0</v>
      </c>
      <c r="D47" s="37">
        <v>0</v>
      </c>
      <c r="E47" s="37">
        <f t="shared" si="2"/>
        <v>0</v>
      </c>
      <c r="F47" s="68"/>
      <c r="G47" s="68"/>
      <c r="H47" s="96">
        <f t="shared" si="1"/>
        <v>0</v>
      </c>
    </row>
    <row r="48" spans="1:8" x14ac:dyDescent="0.25">
      <c r="A48" s="35" t="s">
        <v>86</v>
      </c>
      <c r="B48" s="36" t="s">
        <v>87</v>
      </c>
      <c r="C48" s="74">
        <v>10</v>
      </c>
      <c r="D48" s="37">
        <v>1500</v>
      </c>
      <c r="E48" s="37">
        <f t="shared" si="2"/>
        <v>15000</v>
      </c>
      <c r="F48" s="68"/>
      <c r="G48" s="68"/>
      <c r="H48" s="96">
        <f t="shared" si="1"/>
        <v>0</v>
      </c>
    </row>
    <row r="49" spans="1:8" x14ac:dyDescent="0.25">
      <c r="A49" s="35" t="s">
        <v>88</v>
      </c>
      <c r="B49" s="36" t="s">
        <v>89</v>
      </c>
      <c r="C49" s="74">
        <v>0</v>
      </c>
      <c r="D49" s="37">
        <v>0</v>
      </c>
      <c r="E49" s="37">
        <f t="shared" si="2"/>
        <v>0</v>
      </c>
      <c r="F49" s="68"/>
      <c r="G49" s="68"/>
      <c r="H49" s="96">
        <f t="shared" si="1"/>
        <v>0</v>
      </c>
    </row>
    <row r="50" spans="1:8" x14ac:dyDescent="0.25">
      <c r="A50" s="35" t="s">
        <v>90</v>
      </c>
      <c r="B50" s="36" t="s">
        <v>91</v>
      </c>
      <c r="C50" s="74">
        <v>0</v>
      </c>
      <c r="D50" s="37">
        <v>0</v>
      </c>
      <c r="E50" s="37">
        <f t="shared" si="2"/>
        <v>0</v>
      </c>
      <c r="F50" s="68"/>
      <c r="G50" s="68"/>
      <c r="H50" s="96">
        <f t="shared" si="1"/>
        <v>0</v>
      </c>
    </row>
    <row r="51" spans="1:8" x14ac:dyDescent="0.25">
      <c r="A51" s="35" t="s">
        <v>92</v>
      </c>
      <c r="B51" s="36" t="s">
        <v>81</v>
      </c>
      <c r="C51" s="74">
        <v>0</v>
      </c>
      <c r="D51" s="37">
        <v>0</v>
      </c>
      <c r="E51" s="37">
        <f t="shared" si="2"/>
        <v>0</v>
      </c>
      <c r="F51" s="68"/>
      <c r="G51" s="68"/>
      <c r="H51" s="96">
        <f t="shared" si="1"/>
        <v>0</v>
      </c>
    </row>
    <row r="52" spans="1:8" ht="63" x14ac:dyDescent="0.25">
      <c r="A52" s="33" t="s">
        <v>93</v>
      </c>
      <c r="B52" s="40" t="s">
        <v>94</v>
      </c>
      <c r="C52" s="78">
        <f>C53+C54+C55+C56+C57+C58+C59+C60+C61+C62+C63+C64+C65+C66+C67+C68+C69+C70+C71+C72+C73+C74+C75</f>
        <v>32</v>
      </c>
      <c r="D52" s="37"/>
      <c r="E52" s="78">
        <f>E53+E54+E55+E56+E57+E58+E59+E60+E61+E62+E63+E64+E65+E66+E67+E68+E69+E70+E71+E72+E73+E74+E75</f>
        <v>97000</v>
      </c>
      <c r="F52" s="68"/>
      <c r="G52" s="68"/>
      <c r="H52" s="96">
        <f t="shared" si="1"/>
        <v>0</v>
      </c>
    </row>
    <row r="53" spans="1:8" x14ac:dyDescent="0.25">
      <c r="A53" s="35" t="s">
        <v>95</v>
      </c>
      <c r="B53" s="36" t="s">
        <v>96</v>
      </c>
      <c r="C53" s="74">
        <v>0</v>
      </c>
      <c r="D53" s="37">
        <v>0</v>
      </c>
      <c r="E53" s="37">
        <f t="shared" si="2"/>
        <v>0</v>
      </c>
      <c r="F53" s="68"/>
      <c r="G53" s="68"/>
      <c r="H53" s="96">
        <f t="shared" si="1"/>
        <v>0</v>
      </c>
    </row>
    <row r="54" spans="1:8" x14ac:dyDescent="0.25">
      <c r="A54" s="35" t="s">
        <v>97</v>
      </c>
      <c r="B54" s="36" t="s">
        <v>98</v>
      </c>
      <c r="C54" s="74">
        <v>6</v>
      </c>
      <c r="D54" s="37">
        <v>7000</v>
      </c>
      <c r="E54" s="37">
        <f t="shared" si="2"/>
        <v>42000</v>
      </c>
      <c r="F54" s="68"/>
      <c r="G54" s="68"/>
      <c r="H54" s="96">
        <f t="shared" si="1"/>
        <v>0</v>
      </c>
    </row>
    <row r="55" spans="1:8" x14ac:dyDescent="0.25">
      <c r="A55" s="35" t="s">
        <v>99</v>
      </c>
      <c r="B55" s="36" t="s">
        <v>100</v>
      </c>
      <c r="C55" s="74">
        <v>1</v>
      </c>
      <c r="D55" s="37">
        <v>6000</v>
      </c>
      <c r="E55" s="37">
        <f t="shared" si="2"/>
        <v>6000</v>
      </c>
      <c r="F55" s="68"/>
      <c r="G55" s="68"/>
      <c r="H55" s="96">
        <f t="shared" si="1"/>
        <v>0</v>
      </c>
    </row>
    <row r="56" spans="1:8" x14ac:dyDescent="0.25">
      <c r="A56" s="35" t="s">
        <v>101</v>
      </c>
      <c r="B56" s="36" t="s">
        <v>102</v>
      </c>
      <c r="C56" s="74">
        <v>4</v>
      </c>
      <c r="D56" s="37">
        <v>4500</v>
      </c>
      <c r="E56" s="37">
        <f t="shared" si="2"/>
        <v>18000</v>
      </c>
      <c r="F56" s="68"/>
      <c r="G56" s="68"/>
      <c r="H56" s="96">
        <f t="shared" si="1"/>
        <v>0</v>
      </c>
    </row>
    <row r="57" spans="1:8" x14ac:dyDescent="0.25">
      <c r="A57" s="35" t="s">
        <v>103</v>
      </c>
      <c r="B57" s="36" t="s">
        <v>104</v>
      </c>
      <c r="C57" s="74">
        <v>0</v>
      </c>
      <c r="D57" s="37">
        <v>0</v>
      </c>
      <c r="E57" s="37">
        <f t="shared" si="2"/>
        <v>0</v>
      </c>
      <c r="F57" s="68"/>
      <c r="G57" s="68"/>
      <c r="H57" s="96">
        <f t="shared" si="1"/>
        <v>0</v>
      </c>
    </row>
    <row r="58" spans="1:8" x14ac:dyDescent="0.25">
      <c r="A58" s="35" t="s">
        <v>105</v>
      </c>
      <c r="B58" s="36" t="s">
        <v>106</v>
      </c>
      <c r="C58" s="74">
        <v>0</v>
      </c>
      <c r="D58" s="37">
        <v>0</v>
      </c>
      <c r="E58" s="37">
        <f t="shared" si="2"/>
        <v>0</v>
      </c>
      <c r="F58" s="68"/>
      <c r="G58" s="68"/>
      <c r="H58" s="96">
        <f t="shared" si="1"/>
        <v>0</v>
      </c>
    </row>
    <row r="59" spans="1:8" x14ac:dyDescent="0.25">
      <c r="A59" s="35" t="s">
        <v>107</v>
      </c>
      <c r="B59" s="36" t="s">
        <v>108</v>
      </c>
      <c r="C59" s="74">
        <v>0</v>
      </c>
      <c r="D59" s="37">
        <v>0</v>
      </c>
      <c r="E59" s="37">
        <f t="shared" si="2"/>
        <v>0</v>
      </c>
      <c r="F59" s="68"/>
      <c r="G59" s="68"/>
      <c r="H59" s="96">
        <f t="shared" si="1"/>
        <v>0</v>
      </c>
    </row>
    <row r="60" spans="1:8" x14ac:dyDescent="0.25">
      <c r="A60" s="35" t="s">
        <v>109</v>
      </c>
      <c r="B60" s="36" t="s">
        <v>354</v>
      </c>
      <c r="C60" s="74">
        <v>0</v>
      </c>
      <c r="D60" s="37">
        <v>0</v>
      </c>
      <c r="E60" s="37">
        <f t="shared" si="2"/>
        <v>0</v>
      </c>
      <c r="F60" s="68"/>
      <c r="G60" s="68"/>
      <c r="H60" s="96">
        <f t="shared" si="1"/>
        <v>0</v>
      </c>
    </row>
    <row r="61" spans="1:8" ht="18.75" x14ac:dyDescent="0.25">
      <c r="A61" s="35" t="s">
        <v>111</v>
      </c>
      <c r="B61" s="36" t="s">
        <v>112</v>
      </c>
      <c r="C61" s="74">
        <v>0</v>
      </c>
      <c r="D61" s="37">
        <v>0</v>
      </c>
      <c r="E61" s="37">
        <f t="shared" si="2"/>
        <v>0</v>
      </c>
      <c r="F61" s="68"/>
      <c r="G61" s="91"/>
      <c r="H61" s="96">
        <f t="shared" si="1"/>
        <v>0</v>
      </c>
    </row>
    <row r="62" spans="1:8" x14ac:dyDescent="0.25">
      <c r="A62" s="35" t="s">
        <v>113</v>
      </c>
      <c r="B62" s="36" t="s">
        <v>114</v>
      </c>
      <c r="C62" s="74">
        <v>4</v>
      </c>
      <c r="D62" s="37">
        <v>850</v>
      </c>
      <c r="E62" s="37">
        <f t="shared" si="2"/>
        <v>3400</v>
      </c>
      <c r="F62" s="68"/>
      <c r="G62" s="68"/>
      <c r="H62" s="96">
        <f t="shared" si="1"/>
        <v>0</v>
      </c>
    </row>
    <row r="63" spans="1:8" x14ac:dyDescent="0.25">
      <c r="A63" s="35" t="s">
        <v>115</v>
      </c>
      <c r="B63" s="36" t="s">
        <v>116</v>
      </c>
      <c r="C63" s="74">
        <v>0</v>
      </c>
      <c r="D63" s="37">
        <v>0</v>
      </c>
      <c r="E63" s="37">
        <f t="shared" si="2"/>
        <v>0</v>
      </c>
      <c r="F63" s="68"/>
      <c r="G63" s="68"/>
      <c r="H63" s="96">
        <f t="shared" si="1"/>
        <v>0</v>
      </c>
    </row>
    <row r="64" spans="1:8" x14ac:dyDescent="0.25">
      <c r="A64" s="35" t="s">
        <v>117</v>
      </c>
      <c r="B64" s="36" t="s">
        <v>118</v>
      </c>
      <c r="C64" s="74">
        <v>4</v>
      </c>
      <c r="D64" s="37">
        <v>2500</v>
      </c>
      <c r="E64" s="37">
        <f t="shared" si="2"/>
        <v>10000</v>
      </c>
      <c r="F64" s="68"/>
      <c r="G64" s="68"/>
      <c r="H64" s="96">
        <f t="shared" si="1"/>
        <v>0</v>
      </c>
    </row>
    <row r="65" spans="1:8" x14ac:dyDescent="0.25">
      <c r="A65" s="35" t="s">
        <v>119</v>
      </c>
      <c r="B65" s="36" t="s">
        <v>120</v>
      </c>
      <c r="C65" s="74">
        <v>0</v>
      </c>
      <c r="D65" s="37">
        <v>0</v>
      </c>
      <c r="E65" s="37">
        <f t="shared" si="2"/>
        <v>0</v>
      </c>
      <c r="F65" s="68"/>
      <c r="G65" s="68"/>
      <c r="H65" s="96">
        <f t="shared" si="1"/>
        <v>0</v>
      </c>
    </row>
    <row r="66" spans="1:8" x14ac:dyDescent="0.25">
      <c r="A66" s="35" t="s">
        <v>121</v>
      </c>
      <c r="B66" s="36" t="s">
        <v>122</v>
      </c>
      <c r="C66" s="74">
        <v>0</v>
      </c>
      <c r="D66" s="37">
        <v>0</v>
      </c>
      <c r="E66" s="37">
        <f t="shared" si="2"/>
        <v>0</v>
      </c>
      <c r="F66" s="68"/>
      <c r="G66" s="68"/>
      <c r="H66" s="96">
        <f t="shared" si="1"/>
        <v>0</v>
      </c>
    </row>
    <row r="67" spans="1:8" x14ac:dyDescent="0.25">
      <c r="A67" s="35" t="s">
        <v>123</v>
      </c>
      <c r="B67" s="36" t="s">
        <v>124</v>
      </c>
      <c r="C67" s="74">
        <v>0</v>
      </c>
      <c r="D67" s="37">
        <v>0</v>
      </c>
      <c r="E67" s="37">
        <f t="shared" si="2"/>
        <v>0</v>
      </c>
      <c r="F67" s="68"/>
      <c r="G67" s="68"/>
      <c r="H67" s="96">
        <f t="shared" si="1"/>
        <v>0</v>
      </c>
    </row>
    <row r="68" spans="1:8" x14ac:dyDescent="0.25">
      <c r="A68" s="35" t="s">
        <v>125</v>
      </c>
      <c r="B68" s="36" t="s">
        <v>126</v>
      </c>
      <c r="C68" s="74">
        <v>0</v>
      </c>
      <c r="D68" s="37">
        <v>0</v>
      </c>
      <c r="E68" s="37">
        <f t="shared" si="2"/>
        <v>0</v>
      </c>
      <c r="F68" s="68"/>
      <c r="G68" s="68"/>
      <c r="H68" s="96">
        <f t="shared" si="1"/>
        <v>0</v>
      </c>
    </row>
    <row r="69" spans="1:8" x14ac:dyDescent="0.25">
      <c r="A69" s="35" t="s">
        <v>127</v>
      </c>
      <c r="B69" s="36" t="s">
        <v>128</v>
      </c>
      <c r="C69" s="74">
        <v>0</v>
      </c>
      <c r="D69" s="37">
        <v>0</v>
      </c>
      <c r="E69" s="37">
        <f t="shared" si="2"/>
        <v>0</v>
      </c>
      <c r="F69" s="68"/>
      <c r="G69" s="68"/>
      <c r="H69" s="96">
        <f t="shared" si="1"/>
        <v>0</v>
      </c>
    </row>
    <row r="70" spans="1:8" x14ac:dyDescent="0.25">
      <c r="A70" s="35" t="s">
        <v>129</v>
      </c>
      <c r="B70" s="36" t="s">
        <v>130</v>
      </c>
      <c r="C70" s="74">
        <v>0</v>
      </c>
      <c r="D70" s="37">
        <v>0</v>
      </c>
      <c r="E70" s="37">
        <f t="shared" si="2"/>
        <v>0</v>
      </c>
      <c r="F70" s="68"/>
      <c r="G70" s="68"/>
      <c r="H70" s="96">
        <f t="shared" si="1"/>
        <v>0</v>
      </c>
    </row>
    <row r="71" spans="1:8" x14ac:dyDescent="0.25">
      <c r="A71" s="35" t="s">
        <v>131</v>
      </c>
      <c r="B71" s="36" t="s">
        <v>132</v>
      </c>
      <c r="C71" s="74">
        <v>0</v>
      </c>
      <c r="D71" s="37">
        <v>0</v>
      </c>
      <c r="E71" s="37">
        <f t="shared" si="2"/>
        <v>0</v>
      </c>
      <c r="F71" s="68"/>
      <c r="G71" s="68"/>
      <c r="H71" s="96">
        <f t="shared" si="1"/>
        <v>0</v>
      </c>
    </row>
    <row r="72" spans="1:8" x14ac:dyDescent="0.25">
      <c r="A72" s="35" t="s">
        <v>133</v>
      </c>
      <c r="B72" s="36" t="s">
        <v>134</v>
      </c>
      <c r="C72" s="74">
        <v>7</v>
      </c>
      <c r="D72" s="37">
        <v>800</v>
      </c>
      <c r="E72" s="37">
        <f t="shared" si="2"/>
        <v>5600</v>
      </c>
      <c r="F72" s="68"/>
      <c r="G72" s="68"/>
      <c r="H72" s="96">
        <f t="shared" si="1"/>
        <v>0</v>
      </c>
    </row>
    <row r="73" spans="1:8" x14ac:dyDescent="0.25">
      <c r="A73" s="35" t="s">
        <v>135</v>
      </c>
      <c r="B73" s="36" t="s">
        <v>136</v>
      </c>
      <c r="C73" s="74">
        <v>6</v>
      </c>
      <c r="D73" s="37">
        <v>2000</v>
      </c>
      <c r="E73" s="37">
        <f t="shared" si="2"/>
        <v>12000</v>
      </c>
      <c r="F73" s="68"/>
      <c r="G73" s="68"/>
      <c r="H73" s="96">
        <f t="shared" si="1"/>
        <v>0</v>
      </c>
    </row>
    <row r="74" spans="1:8" ht="63" x14ac:dyDescent="0.25">
      <c r="A74" s="33" t="s">
        <v>137</v>
      </c>
      <c r="B74" s="38" t="s">
        <v>138</v>
      </c>
      <c r="C74" s="78"/>
      <c r="D74" s="34"/>
      <c r="E74" s="37">
        <f t="shared" si="2"/>
        <v>0</v>
      </c>
      <c r="F74" s="68"/>
      <c r="G74" s="68"/>
      <c r="H74" s="96">
        <f t="shared" ref="H74:H137" si="3">F74*G74</f>
        <v>0</v>
      </c>
    </row>
    <row r="75" spans="1:8" x14ac:dyDescent="0.25">
      <c r="A75" s="35" t="s">
        <v>139</v>
      </c>
      <c r="B75" s="36" t="s">
        <v>81</v>
      </c>
      <c r="C75" s="74">
        <v>0</v>
      </c>
      <c r="D75" s="37">
        <v>0</v>
      </c>
      <c r="E75" s="37">
        <f t="shared" ref="E75:E138" si="4">C75*D75</f>
        <v>0</v>
      </c>
      <c r="F75" s="68"/>
      <c r="G75" s="68"/>
      <c r="H75" s="96">
        <f t="shared" si="3"/>
        <v>0</v>
      </c>
    </row>
    <row r="76" spans="1:8" x14ac:dyDescent="0.25">
      <c r="A76" s="35" t="s">
        <v>140</v>
      </c>
      <c r="B76" s="33" t="s">
        <v>141</v>
      </c>
      <c r="C76" s="78">
        <f>C77+C78+C79+C80+C81+C82</f>
        <v>10</v>
      </c>
      <c r="D76" s="37"/>
      <c r="E76" s="78">
        <f>E77+E78+E79+E80+E81+E82</f>
        <v>177000</v>
      </c>
      <c r="F76" s="68"/>
      <c r="G76" s="68"/>
      <c r="H76" s="96">
        <f t="shared" si="3"/>
        <v>0</v>
      </c>
    </row>
    <row r="77" spans="1:8" x14ac:dyDescent="0.25">
      <c r="A77" s="35" t="s">
        <v>142</v>
      </c>
      <c r="B77" s="36" t="s">
        <v>143</v>
      </c>
      <c r="C77" s="74">
        <v>1</v>
      </c>
      <c r="D77" s="37">
        <v>65000</v>
      </c>
      <c r="E77" s="37">
        <f t="shared" si="4"/>
        <v>65000</v>
      </c>
      <c r="F77" s="68"/>
      <c r="G77" s="68"/>
      <c r="H77" s="96">
        <f t="shared" si="3"/>
        <v>0</v>
      </c>
    </row>
    <row r="78" spans="1:8" x14ac:dyDescent="0.25">
      <c r="A78" s="35" t="s">
        <v>144</v>
      </c>
      <c r="B78" s="36" t="s">
        <v>145</v>
      </c>
      <c r="C78" s="74">
        <v>2</v>
      </c>
      <c r="D78" s="37">
        <v>3500</v>
      </c>
      <c r="E78" s="37">
        <f t="shared" si="4"/>
        <v>7000</v>
      </c>
      <c r="F78" s="68"/>
      <c r="G78" s="68"/>
      <c r="H78" s="96">
        <f t="shared" si="3"/>
        <v>0</v>
      </c>
    </row>
    <row r="79" spans="1:8" x14ac:dyDescent="0.25">
      <c r="A79" s="35" t="s">
        <v>146</v>
      </c>
      <c r="B79" s="36" t="s">
        <v>147</v>
      </c>
      <c r="C79" s="74">
        <v>0</v>
      </c>
      <c r="D79" s="37">
        <v>0</v>
      </c>
      <c r="E79" s="37">
        <f t="shared" si="4"/>
        <v>0</v>
      </c>
      <c r="F79" s="68"/>
      <c r="G79" s="68"/>
      <c r="H79" s="96">
        <f t="shared" si="3"/>
        <v>0</v>
      </c>
    </row>
    <row r="80" spans="1:8" x14ac:dyDescent="0.25">
      <c r="A80" s="35" t="s">
        <v>148</v>
      </c>
      <c r="B80" s="36" t="s">
        <v>149</v>
      </c>
      <c r="C80" s="74">
        <v>4</v>
      </c>
      <c r="D80" s="37">
        <v>25000</v>
      </c>
      <c r="E80" s="37">
        <f t="shared" si="4"/>
        <v>100000</v>
      </c>
      <c r="F80" s="68"/>
      <c r="G80" s="68"/>
      <c r="H80" s="96">
        <f t="shared" si="3"/>
        <v>0</v>
      </c>
    </row>
    <row r="81" spans="1:11" x14ac:dyDescent="0.25">
      <c r="A81" s="35" t="s">
        <v>150</v>
      </c>
      <c r="B81" s="36" t="s">
        <v>151</v>
      </c>
      <c r="C81" s="74">
        <v>1</v>
      </c>
      <c r="D81" s="37">
        <v>2000</v>
      </c>
      <c r="E81" s="37">
        <f t="shared" si="4"/>
        <v>2000</v>
      </c>
      <c r="F81" s="68"/>
      <c r="G81" s="68"/>
      <c r="H81" s="96">
        <f t="shared" si="3"/>
        <v>0</v>
      </c>
    </row>
    <row r="82" spans="1:11" x14ac:dyDescent="0.25">
      <c r="A82" s="35" t="s">
        <v>152</v>
      </c>
      <c r="B82" s="36" t="s">
        <v>153</v>
      </c>
      <c r="C82" s="74">
        <v>2</v>
      </c>
      <c r="D82" s="37">
        <v>1500</v>
      </c>
      <c r="E82" s="37">
        <f t="shared" si="4"/>
        <v>3000</v>
      </c>
      <c r="F82" s="68"/>
      <c r="G82" s="68"/>
      <c r="H82" s="96">
        <f t="shared" si="3"/>
        <v>0</v>
      </c>
    </row>
    <row r="83" spans="1:11" x14ac:dyDescent="0.25">
      <c r="A83" s="35" t="s">
        <v>154</v>
      </c>
      <c r="B83" s="33" t="s">
        <v>155</v>
      </c>
      <c r="C83" s="78">
        <f>C84+C85+C86+C87+C88</f>
        <v>9</v>
      </c>
      <c r="D83" s="37"/>
      <c r="E83" s="78">
        <f>E84+E85+E86+E87+E88</f>
        <v>51000</v>
      </c>
      <c r="F83" s="68"/>
      <c r="G83" s="68"/>
      <c r="H83" s="96">
        <f t="shared" si="3"/>
        <v>0</v>
      </c>
    </row>
    <row r="84" spans="1:11" x14ac:dyDescent="0.25">
      <c r="A84" s="35" t="s">
        <v>156</v>
      </c>
      <c r="B84" s="36" t="s">
        <v>157</v>
      </c>
      <c r="C84" s="74">
        <v>3</v>
      </c>
      <c r="D84" s="37">
        <v>14000</v>
      </c>
      <c r="E84" s="37">
        <f t="shared" si="4"/>
        <v>42000</v>
      </c>
      <c r="F84" s="68"/>
      <c r="G84" s="68"/>
      <c r="H84" s="96">
        <f t="shared" si="3"/>
        <v>0</v>
      </c>
    </row>
    <row r="85" spans="1:11" x14ac:dyDescent="0.25">
      <c r="A85" s="35" t="s">
        <v>158</v>
      </c>
      <c r="B85" s="36" t="s">
        <v>159</v>
      </c>
      <c r="C85" s="74">
        <v>0</v>
      </c>
      <c r="D85" s="37">
        <v>0</v>
      </c>
      <c r="E85" s="37">
        <f t="shared" si="4"/>
        <v>0</v>
      </c>
      <c r="F85" s="68"/>
      <c r="G85" s="68"/>
      <c r="H85" s="96">
        <f t="shared" si="3"/>
        <v>0</v>
      </c>
    </row>
    <row r="86" spans="1:11" x14ac:dyDescent="0.25">
      <c r="A86" s="35" t="s">
        <v>160</v>
      </c>
      <c r="B86" s="36" t="s">
        <v>161</v>
      </c>
      <c r="C86" s="74">
        <v>0</v>
      </c>
      <c r="D86" s="37">
        <v>0</v>
      </c>
      <c r="E86" s="37">
        <f t="shared" si="4"/>
        <v>0</v>
      </c>
      <c r="F86" s="68"/>
      <c r="G86" s="68"/>
      <c r="H86" s="96">
        <f t="shared" si="3"/>
        <v>0</v>
      </c>
    </row>
    <row r="87" spans="1:11" x14ac:dyDescent="0.25">
      <c r="A87" s="35" t="s">
        <v>162</v>
      </c>
      <c r="B87" s="36" t="s">
        <v>163</v>
      </c>
      <c r="C87" s="74">
        <v>0</v>
      </c>
      <c r="D87" s="37">
        <v>0</v>
      </c>
      <c r="E87" s="37">
        <f t="shared" si="4"/>
        <v>0</v>
      </c>
      <c r="F87" s="68"/>
      <c r="G87" s="68"/>
      <c r="H87" s="96">
        <f t="shared" si="3"/>
        <v>0</v>
      </c>
    </row>
    <row r="88" spans="1:11" x14ac:dyDescent="0.25">
      <c r="A88" s="35" t="s">
        <v>164</v>
      </c>
      <c r="B88" s="36" t="s">
        <v>165</v>
      </c>
      <c r="C88" s="74">
        <v>6</v>
      </c>
      <c r="D88" s="37">
        <v>1500</v>
      </c>
      <c r="E88" s="37">
        <f t="shared" si="4"/>
        <v>9000</v>
      </c>
      <c r="F88" s="68"/>
      <c r="G88" s="68"/>
      <c r="H88" s="96">
        <f t="shared" si="3"/>
        <v>0</v>
      </c>
    </row>
    <row r="89" spans="1:11" x14ac:dyDescent="0.25">
      <c r="A89" s="33" t="s">
        <v>166</v>
      </c>
      <c r="B89" s="33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3"/>
        <v>0</v>
      </c>
    </row>
    <row r="90" spans="1:11" ht="47.25" x14ac:dyDescent="0.25">
      <c r="A90" s="35" t="s">
        <v>168</v>
      </c>
      <c r="B90" s="30" t="s">
        <v>169</v>
      </c>
      <c r="C90" s="74">
        <v>1</v>
      </c>
      <c r="D90" s="37">
        <v>15000</v>
      </c>
      <c r="E90" s="37">
        <f t="shared" si="4"/>
        <v>15000</v>
      </c>
      <c r="F90" s="68"/>
      <c r="G90" s="68"/>
      <c r="H90" s="96">
        <f t="shared" si="3"/>
        <v>0</v>
      </c>
    </row>
    <row r="91" spans="1:11" x14ac:dyDescent="0.25">
      <c r="A91" s="35" t="s">
        <v>170</v>
      </c>
      <c r="B91" s="36" t="s">
        <v>171</v>
      </c>
      <c r="C91" s="74">
        <v>10</v>
      </c>
      <c r="D91" s="37">
        <v>1000</v>
      </c>
      <c r="E91" s="37">
        <f t="shared" si="4"/>
        <v>10000</v>
      </c>
      <c r="F91" s="68"/>
      <c r="G91" s="68"/>
      <c r="H91" s="96">
        <f t="shared" si="3"/>
        <v>0</v>
      </c>
    </row>
    <row r="92" spans="1:11" x14ac:dyDescent="0.25">
      <c r="A92" s="35" t="s">
        <v>172</v>
      </c>
      <c r="B92" s="30" t="s">
        <v>173</v>
      </c>
      <c r="C92" s="74">
        <v>5</v>
      </c>
      <c r="D92" s="37">
        <v>20000</v>
      </c>
      <c r="E92" s="37">
        <f t="shared" si="4"/>
        <v>100000</v>
      </c>
      <c r="F92" s="68">
        <v>1</v>
      </c>
      <c r="G92" s="68">
        <v>3995</v>
      </c>
      <c r="H92" s="96">
        <f t="shared" si="3"/>
        <v>3995</v>
      </c>
    </row>
    <row r="93" spans="1:11" x14ac:dyDescent="0.25">
      <c r="A93" s="35" t="s">
        <v>174</v>
      </c>
      <c r="B93" s="30" t="s">
        <v>175</v>
      </c>
      <c r="C93" s="74">
        <v>2</v>
      </c>
      <c r="D93" s="37">
        <v>2000</v>
      </c>
      <c r="E93" s="37">
        <f t="shared" si="4"/>
        <v>4000</v>
      </c>
      <c r="F93" s="68"/>
      <c r="G93" s="68"/>
      <c r="H93" s="96">
        <f t="shared" si="3"/>
        <v>0</v>
      </c>
    </row>
    <row r="94" spans="1:11" ht="47.25" x14ac:dyDescent="0.25">
      <c r="A94" s="35" t="s">
        <v>176</v>
      </c>
      <c r="B94" s="30" t="s">
        <v>177</v>
      </c>
      <c r="C94" s="74">
        <v>1</v>
      </c>
      <c r="D94" s="37">
        <v>6000</v>
      </c>
      <c r="E94" s="37">
        <f t="shared" si="4"/>
        <v>6000</v>
      </c>
      <c r="F94" s="68"/>
      <c r="G94" s="68"/>
      <c r="H94" s="96">
        <f t="shared" si="3"/>
        <v>0</v>
      </c>
    </row>
    <row r="95" spans="1:11" ht="78.75" x14ac:dyDescent="0.25">
      <c r="A95" s="35" t="s">
        <v>178</v>
      </c>
      <c r="B95" s="30" t="s">
        <v>179</v>
      </c>
      <c r="C95" s="74"/>
      <c r="D95" s="37"/>
      <c r="E95" s="37">
        <f t="shared" si="4"/>
        <v>0</v>
      </c>
      <c r="F95" s="68"/>
      <c r="G95" s="68"/>
      <c r="H95" s="96">
        <f t="shared" si="3"/>
        <v>0</v>
      </c>
      <c r="J95" s="160"/>
      <c r="K95" s="161"/>
    </row>
    <row r="96" spans="1:11" ht="31.5" x14ac:dyDescent="0.25">
      <c r="A96" s="35" t="s">
        <v>180</v>
      </c>
      <c r="B96" s="30" t="s">
        <v>181</v>
      </c>
      <c r="C96" s="74">
        <v>5</v>
      </c>
      <c r="D96" s="37">
        <v>31000</v>
      </c>
      <c r="E96" s="37">
        <f t="shared" si="4"/>
        <v>155000</v>
      </c>
      <c r="F96" s="68"/>
      <c r="G96" s="68"/>
      <c r="H96" s="96">
        <f t="shared" si="3"/>
        <v>0</v>
      </c>
      <c r="J96" s="157"/>
      <c r="K96" s="162"/>
    </row>
    <row r="97" spans="1:11" ht="63" x14ac:dyDescent="0.25">
      <c r="A97" s="35" t="s">
        <v>182</v>
      </c>
      <c r="B97" s="30" t="s">
        <v>183</v>
      </c>
      <c r="C97" s="74">
        <v>15</v>
      </c>
      <c r="D97" s="37">
        <v>4000</v>
      </c>
      <c r="E97" s="37">
        <f t="shared" si="4"/>
        <v>60000</v>
      </c>
      <c r="F97" s="68"/>
      <c r="G97" s="68"/>
      <c r="H97" s="96">
        <f t="shared" si="3"/>
        <v>0</v>
      </c>
      <c r="J97" s="157"/>
      <c r="K97" s="158"/>
    </row>
    <row r="98" spans="1:11" ht="31.5" x14ac:dyDescent="0.25">
      <c r="A98" s="35" t="s">
        <v>184</v>
      </c>
      <c r="B98" s="30" t="s">
        <v>185</v>
      </c>
      <c r="C98" s="74">
        <v>1</v>
      </c>
      <c r="D98" s="37">
        <v>65000</v>
      </c>
      <c r="E98" s="37">
        <f t="shared" si="4"/>
        <v>65000</v>
      </c>
      <c r="F98" s="68"/>
      <c r="G98" s="68"/>
      <c r="H98" s="96">
        <f t="shared" si="3"/>
        <v>0</v>
      </c>
      <c r="J98" s="157"/>
      <c r="K98" s="163"/>
    </row>
    <row r="99" spans="1:11" ht="31.5" x14ac:dyDescent="0.25">
      <c r="A99" s="35" t="s">
        <v>186</v>
      </c>
      <c r="B99" s="30" t="s">
        <v>187</v>
      </c>
      <c r="C99" s="74">
        <v>150</v>
      </c>
      <c r="D99" s="37">
        <v>300</v>
      </c>
      <c r="E99" s="37">
        <f t="shared" si="4"/>
        <v>45000</v>
      </c>
      <c r="F99" s="68">
        <v>100</v>
      </c>
      <c r="G99" s="68">
        <v>225.7</v>
      </c>
      <c r="H99" s="96">
        <f t="shared" si="3"/>
        <v>22570</v>
      </c>
      <c r="J99" s="157"/>
      <c r="K99" s="163"/>
    </row>
    <row r="100" spans="1:11" ht="78.75" x14ac:dyDescent="0.25">
      <c r="A100" s="35" t="s">
        <v>188</v>
      </c>
      <c r="B100" s="30" t="s">
        <v>189</v>
      </c>
      <c r="C100" s="74"/>
      <c r="D100" s="37"/>
      <c r="E100" s="37">
        <f t="shared" si="4"/>
        <v>0</v>
      </c>
      <c r="F100" s="68"/>
      <c r="G100" s="68"/>
      <c r="H100" s="96">
        <f t="shared" si="3"/>
        <v>0</v>
      </c>
    </row>
    <row r="101" spans="1:11" ht="47.25" x14ac:dyDescent="0.25">
      <c r="A101" s="35" t="s">
        <v>190</v>
      </c>
      <c r="B101" s="30" t="s">
        <v>191</v>
      </c>
      <c r="C101" s="74"/>
      <c r="D101" s="37"/>
      <c r="E101" s="37">
        <f t="shared" si="4"/>
        <v>0</v>
      </c>
      <c r="F101" s="68"/>
      <c r="G101" s="68"/>
      <c r="H101" s="96">
        <f t="shared" si="3"/>
        <v>0</v>
      </c>
    </row>
    <row r="102" spans="1:11" ht="31.5" x14ac:dyDescent="0.25">
      <c r="A102" s="35" t="s">
        <v>192</v>
      </c>
      <c r="B102" s="30" t="s">
        <v>193</v>
      </c>
      <c r="C102" s="74"/>
      <c r="D102" s="37"/>
      <c r="E102" s="37">
        <f t="shared" si="4"/>
        <v>0</v>
      </c>
      <c r="F102" s="68"/>
      <c r="G102" s="68"/>
      <c r="H102" s="96">
        <f t="shared" si="3"/>
        <v>0</v>
      </c>
    </row>
    <row r="103" spans="1:11" ht="31.5" x14ac:dyDescent="0.25">
      <c r="A103" s="35" t="s">
        <v>194</v>
      </c>
      <c r="B103" s="30" t="s">
        <v>195</v>
      </c>
      <c r="C103" s="74"/>
      <c r="D103" s="37"/>
      <c r="E103" s="37">
        <f t="shared" si="4"/>
        <v>0</v>
      </c>
      <c r="F103" s="68"/>
      <c r="G103" s="68"/>
      <c r="H103" s="96">
        <f t="shared" si="3"/>
        <v>0</v>
      </c>
    </row>
    <row r="104" spans="1:11" ht="31.5" x14ac:dyDescent="0.25">
      <c r="A104" s="35" t="s">
        <v>196</v>
      </c>
      <c r="B104" s="30" t="s">
        <v>197</v>
      </c>
      <c r="C104" s="74">
        <v>1</v>
      </c>
      <c r="D104" s="37">
        <v>2000</v>
      </c>
      <c r="E104" s="37">
        <f t="shared" si="4"/>
        <v>2000</v>
      </c>
      <c r="F104" s="68"/>
      <c r="G104" s="68"/>
      <c r="H104" s="96">
        <f t="shared" si="3"/>
        <v>0</v>
      </c>
    </row>
    <row r="105" spans="1:11" ht="31.5" x14ac:dyDescent="0.25">
      <c r="A105" s="35" t="s">
        <v>198</v>
      </c>
      <c r="B105" s="30" t="s">
        <v>199</v>
      </c>
      <c r="C105" s="74"/>
      <c r="D105" s="37"/>
      <c r="E105" s="37">
        <f t="shared" si="4"/>
        <v>0</v>
      </c>
      <c r="F105" s="68"/>
      <c r="G105" s="68"/>
      <c r="H105" s="96">
        <f t="shared" si="3"/>
        <v>0</v>
      </c>
    </row>
    <row r="106" spans="1:11" ht="63" x14ac:dyDescent="0.25">
      <c r="A106" s="35" t="s">
        <v>200</v>
      </c>
      <c r="B106" s="30" t="s">
        <v>201</v>
      </c>
      <c r="C106" s="74"/>
      <c r="D106" s="37"/>
      <c r="E106" s="37">
        <f t="shared" si="4"/>
        <v>0</v>
      </c>
      <c r="F106" s="68"/>
      <c r="G106" s="68"/>
      <c r="H106" s="96">
        <f t="shared" si="3"/>
        <v>0</v>
      </c>
    </row>
    <row r="107" spans="1:11" ht="47.25" x14ac:dyDescent="0.25">
      <c r="A107" s="35" t="s">
        <v>202</v>
      </c>
      <c r="B107" s="30" t="s">
        <v>203</v>
      </c>
      <c r="C107" s="74"/>
      <c r="D107" s="37"/>
      <c r="E107" s="37">
        <f t="shared" si="4"/>
        <v>0</v>
      </c>
      <c r="F107" s="68"/>
      <c r="G107" s="68"/>
      <c r="H107" s="96">
        <f t="shared" si="3"/>
        <v>0</v>
      </c>
    </row>
    <row r="108" spans="1:11" x14ac:dyDescent="0.25">
      <c r="A108" s="35" t="s">
        <v>204</v>
      </c>
      <c r="B108" s="30" t="s">
        <v>205</v>
      </c>
      <c r="C108" s="74"/>
      <c r="D108" s="37"/>
      <c r="E108" s="37">
        <f t="shared" si="4"/>
        <v>0</v>
      </c>
      <c r="F108" s="68"/>
      <c r="G108" s="68"/>
      <c r="H108" s="96">
        <f t="shared" si="3"/>
        <v>0</v>
      </c>
    </row>
    <row r="109" spans="1:11" x14ac:dyDescent="0.25">
      <c r="A109" s="35" t="s">
        <v>206</v>
      </c>
      <c r="B109" s="30" t="s">
        <v>207</v>
      </c>
      <c r="C109" s="74"/>
      <c r="D109" s="37"/>
      <c r="E109" s="37">
        <f t="shared" si="4"/>
        <v>0</v>
      </c>
      <c r="F109" s="68"/>
      <c r="G109" s="68"/>
      <c r="H109" s="96">
        <f t="shared" si="3"/>
        <v>0</v>
      </c>
    </row>
    <row r="110" spans="1:11" ht="78.75" x14ac:dyDescent="0.25">
      <c r="A110" s="35" t="s">
        <v>208</v>
      </c>
      <c r="B110" s="30" t="s">
        <v>209</v>
      </c>
      <c r="C110" s="74"/>
      <c r="D110" s="37"/>
      <c r="E110" s="37">
        <f t="shared" si="4"/>
        <v>0</v>
      </c>
      <c r="F110" s="68"/>
      <c r="G110" s="68"/>
      <c r="H110" s="96">
        <f t="shared" si="3"/>
        <v>0</v>
      </c>
    </row>
    <row r="111" spans="1:11" x14ac:dyDescent="0.25">
      <c r="A111" s="35" t="s">
        <v>210</v>
      </c>
      <c r="B111" s="30" t="s">
        <v>211</v>
      </c>
      <c r="C111" s="74"/>
      <c r="D111" s="37"/>
      <c r="E111" s="37">
        <f t="shared" si="4"/>
        <v>0</v>
      </c>
      <c r="F111" s="68"/>
      <c r="G111" s="68"/>
      <c r="H111" s="96">
        <f t="shared" si="3"/>
        <v>0</v>
      </c>
    </row>
    <row r="112" spans="1:11" x14ac:dyDescent="0.25">
      <c r="A112" s="35" t="s">
        <v>212</v>
      </c>
      <c r="B112" s="30" t="s">
        <v>213</v>
      </c>
      <c r="C112" s="74"/>
      <c r="D112" s="37"/>
      <c r="E112" s="37">
        <f t="shared" si="4"/>
        <v>0</v>
      </c>
      <c r="F112" s="68"/>
      <c r="G112" s="68"/>
      <c r="H112" s="96">
        <f t="shared" si="3"/>
        <v>0</v>
      </c>
    </row>
    <row r="113" spans="1:8" x14ac:dyDescent="0.25">
      <c r="A113" s="33" t="s">
        <v>214</v>
      </c>
      <c r="B113" s="40" t="s">
        <v>215</v>
      </c>
      <c r="C113" s="78">
        <f>C114+C115+C116+C117+C118+C119+C120+C121+C122+C123+C124+C125+C126+C127+C128+C129+C130+C131+C132+C133</f>
        <v>35</v>
      </c>
      <c r="D113" s="37"/>
      <c r="E113" s="78">
        <f>E114+E115+E116+E117+E118+E119+E120+E121+E122+E123+E124+E125+E126+E127+E128+E129+E130+E131+E132+E133</f>
        <v>51600</v>
      </c>
      <c r="F113" s="68"/>
      <c r="G113" s="68"/>
      <c r="H113" s="96">
        <f t="shared" si="3"/>
        <v>0</v>
      </c>
    </row>
    <row r="114" spans="1:8" ht="31.5" x14ac:dyDescent="0.25">
      <c r="A114" s="35" t="s">
        <v>216</v>
      </c>
      <c r="B114" s="30" t="s">
        <v>217</v>
      </c>
      <c r="C114" s="74">
        <v>4</v>
      </c>
      <c r="D114" s="37">
        <v>250</v>
      </c>
      <c r="E114" s="37">
        <f t="shared" si="4"/>
        <v>1000</v>
      </c>
      <c r="F114" s="68"/>
      <c r="G114" s="68"/>
      <c r="H114" s="96">
        <f t="shared" si="3"/>
        <v>0</v>
      </c>
    </row>
    <row r="115" spans="1:8" x14ac:dyDescent="0.25">
      <c r="A115" s="35" t="s">
        <v>218</v>
      </c>
      <c r="B115" s="30" t="s">
        <v>219</v>
      </c>
      <c r="C115" s="74">
        <v>4</v>
      </c>
      <c r="D115" s="37">
        <v>1000</v>
      </c>
      <c r="E115" s="37">
        <f t="shared" si="4"/>
        <v>4000</v>
      </c>
      <c r="F115" s="68"/>
      <c r="G115" s="68"/>
      <c r="H115" s="96">
        <f t="shared" si="3"/>
        <v>0</v>
      </c>
    </row>
    <row r="116" spans="1:8" x14ac:dyDescent="0.25">
      <c r="A116" s="35" t="s">
        <v>220</v>
      </c>
      <c r="B116" s="30" t="s">
        <v>221</v>
      </c>
      <c r="C116" s="74">
        <v>4</v>
      </c>
      <c r="D116" s="37">
        <v>850</v>
      </c>
      <c r="E116" s="37">
        <f t="shared" si="4"/>
        <v>3400</v>
      </c>
      <c r="F116" s="68"/>
      <c r="G116" s="68"/>
      <c r="H116" s="96">
        <f t="shared" si="3"/>
        <v>0</v>
      </c>
    </row>
    <row r="117" spans="1:8" x14ac:dyDescent="0.25">
      <c r="A117" s="35" t="s">
        <v>222</v>
      </c>
      <c r="B117" s="30" t="s">
        <v>223</v>
      </c>
      <c r="C117" s="74">
        <v>2</v>
      </c>
      <c r="D117" s="37">
        <v>1500</v>
      </c>
      <c r="E117" s="37">
        <f t="shared" si="4"/>
        <v>3000</v>
      </c>
      <c r="F117" s="68"/>
      <c r="G117" s="68"/>
      <c r="H117" s="96">
        <f t="shared" si="3"/>
        <v>0</v>
      </c>
    </row>
    <row r="118" spans="1:8" x14ac:dyDescent="0.25">
      <c r="A118" s="35" t="s">
        <v>224</v>
      </c>
      <c r="B118" s="30" t="s">
        <v>225</v>
      </c>
      <c r="C118" s="74">
        <v>0</v>
      </c>
      <c r="D118" s="37">
        <v>0</v>
      </c>
      <c r="E118" s="37">
        <f t="shared" si="4"/>
        <v>0</v>
      </c>
      <c r="F118" s="68"/>
      <c r="G118" s="68"/>
      <c r="H118" s="96">
        <f t="shared" si="3"/>
        <v>0</v>
      </c>
    </row>
    <row r="119" spans="1:8" x14ac:dyDescent="0.25">
      <c r="A119" s="35" t="s">
        <v>226</v>
      </c>
      <c r="B119" s="30" t="s">
        <v>227</v>
      </c>
      <c r="C119" s="74">
        <v>4</v>
      </c>
      <c r="D119" s="37">
        <v>3000</v>
      </c>
      <c r="E119" s="37">
        <f t="shared" si="4"/>
        <v>12000</v>
      </c>
      <c r="F119" s="68"/>
      <c r="G119" s="68"/>
      <c r="H119" s="96">
        <f t="shared" si="3"/>
        <v>0</v>
      </c>
    </row>
    <row r="120" spans="1:8" x14ac:dyDescent="0.25">
      <c r="A120" s="35" t="s">
        <v>228</v>
      </c>
      <c r="B120" s="30" t="s">
        <v>229</v>
      </c>
      <c r="C120" s="74">
        <v>1</v>
      </c>
      <c r="D120" s="37">
        <v>2000</v>
      </c>
      <c r="E120" s="37">
        <f t="shared" si="4"/>
        <v>2000</v>
      </c>
      <c r="F120" s="68"/>
      <c r="G120" s="68"/>
      <c r="H120" s="96">
        <f t="shared" si="3"/>
        <v>0</v>
      </c>
    </row>
    <row r="121" spans="1:8" x14ac:dyDescent="0.25">
      <c r="A121" s="35" t="s">
        <v>230</v>
      </c>
      <c r="B121" s="30" t="s">
        <v>231</v>
      </c>
      <c r="C121" s="74">
        <v>1</v>
      </c>
      <c r="D121" s="37">
        <v>1200</v>
      </c>
      <c r="E121" s="37">
        <f t="shared" si="4"/>
        <v>1200</v>
      </c>
      <c r="F121" s="68"/>
      <c r="G121" s="68"/>
      <c r="H121" s="96">
        <f t="shared" si="3"/>
        <v>0</v>
      </c>
    </row>
    <row r="122" spans="1:8" x14ac:dyDescent="0.25">
      <c r="A122" s="35" t="s">
        <v>232</v>
      </c>
      <c r="B122" s="30" t="s">
        <v>233</v>
      </c>
      <c r="C122" s="74">
        <v>0</v>
      </c>
      <c r="D122" s="37">
        <v>0</v>
      </c>
      <c r="E122" s="37">
        <f t="shared" si="4"/>
        <v>0</v>
      </c>
      <c r="F122" s="68"/>
      <c r="G122" s="68"/>
      <c r="H122" s="96">
        <f t="shared" si="3"/>
        <v>0</v>
      </c>
    </row>
    <row r="123" spans="1:8" x14ac:dyDescent="0.25">
      <c r="A123" s="35" t="s">
        <v>234</v>
      </c>
      <c r="B123" s="30" t="s">
        <v>235</v>
      </c>
      <c r="C123" s="74">
        <v>4</v>
      </c>
      <c r="D123" s="37">
        <v>800</v>
      </c>
      <c r="E123" s="37">
        <f t="shared" si="4"/>
        <v>3200</v>
      </c>
      <c r="F123" s="68"/>
      <c r="G123" s="68"/>
      <c r="H123" s="96">
        <f t="shared" si="3"/>
        <v>0</v>
      </c>
    </row>
    <row r="124" spans="1:8" x14ac:dyDescent="0.25">
      <c r="A124" s="35" t="s">
        <v>236</v>
      </c>
      <c r="B124" s="30" t="s">
        <v>237</v>
      </c>
      <c r="C124" s="74">
        <v>1</v>
      </c>
      <c r="D124" s="37">
        <v>3000</v>
      </c>
      <c r="E124" s="37">
        <f t="shared" si="4"/>
        <v>3000</v>
      </c>
      <c r="F124" s="68"/>
      <c r="G124" s="68"/>
      <c r="H124" s="96">
        <f t="shared" si="3"/>
        <v>0</v>
      </c>
    </row>
    <row r="125" spans="1:8" x14ac:dyDescent="0.25">
      <c r="A125" s="35" t="s">
        <v>238</v>
      </c>
      <c r="B125" s="30" t="s">
        <v>239</v>
      </c>
      <c r="C125" s="74">
        <v>0</v>
      </c>
      <c r="D125" s="37">
        <v>0</v>
      </c>
      <c r="E125" s="37">
        <f t="shared" si="4"/>
        <v>0</v>
      </c>
      <c r="F125" s="68"/>
      <c r="G125" s="68"/>
      <c r="H125" s="96">
        <f t="shared" si="3"/>
        <v>0</v>
      </c>
    </row>
    <row r="126" spans="1:8" x14ac:dyDescent="0.25">
      <c r="A126" s="35" t="s">
        <v>240</v>
      </c>
      <c r="B126" s="30" t="s">
        <v>241</v>
      </c>
      <c r="C126" s="74">
        <v>4</v>
      </c>
      <c r="D126" s="37">
        <v>1200</v>
      </c>
      <c r="E126" s="37">
        <f t="shared" si="4"/>
        <v>4800</v>
      </c>
      <c r="F126" s="68"/>
      <c r="G126" s="68"/>
      <c r="H126" s="96">
        <f t="shared" si="3"/>
        <v>0</v>
      </c>
    </row>
    <row r="127" spans="1:8" x14ac:dyDescent="0.25">
      <c r="A127" s="35" t="s">
        <v>242</v>
      </c>
      <c r="B127" s="30" t="s">
        <v>243</v>
      </c>
      <c r="C127" s="74">
        <v>0</v>
      </c>
      <c r="D127" s="37">
        <v>0</v>
      </c>
      <c r="E127" s="37">
        <f t="shared" si="4"/>
        <v>0</v>
      </c>
      <c r="F127" s="68"/>
      <c r="G127" s="68"/>
      <c r="H127" s="96">
        <f t="shared" si="3"/>
        <v>0</v>
      </c>
    </row>
    <row r="128" spans="1:8" x14ac:dyDescent="0.25">
      <c r="A128" s="35" t="s">
        <v>244</v>
      </c>
      <c r="B128" s="30" t="s">
        <v>245</v>
      </c>
      <c r="C128" s="74">
        <v>1</v>
      </c>
      <c r="D128" s="37">
        <v>4500</v>
      </c>
      <c r="E128" s="37">
        <f t="shared" si="4"/>
        <v>4500</v>
      </c>
      <c r="F128" s="68"/>
      <c r="G128" s="68"/>
      <c r="H128" s="96">
        <f t="shared" si="3"/>
        <v>0</v>
      </c>
    </row>
    <row r="129" spans="1:8" x14ac:dyDescent="0.25">
      <c r="A129" s="35" t="s">
        <v>246</v>
      </c>
      <c r="B129" s="30" t="s">
        <v>247</v>
      </c>
      <c r="C129" s="74">
        <v>0</v>
      </c>
      <c r="D129" s="37">
        <v>0</v>
      </c>
      <c r="E129" s="37">
        <f t="shared" si="4"/>
        <v>0</v>
      </c>
      <c r="F129" s="68"/>
      <c r="G129" s="68"/>
      <c r="H129" s="96">
        <f t="shared" si="3"/>
        <v>0</v>
      </c>
    </row>
    <row r="130" spans="1:8" x14ac:dyDescent="0.25">
      <c r="A130" s="35" t="s">
        <v>248</v>
      </c>
      <c r="B130" s="30" t="s">
        <v>249</v>
      </c>
      <c r="C130" s="74">
        <v>0</v>
      </c>
      <c r="D130" s="37">
        <v>0</v>
      </c>
      <c r="E130" s="37">
        <f t="shared" si="4"/>
        <v>0</v>
      </c>
      <c r="F130" s="68"/>
      <c r="G130" s="68"/>
      <c r="H130" s="96">
        <f t="shared" si="3"/>
        <v>0</v>
      </c>
    </row>
    <row r="131" spans="1:8" x14ac:dyDescent="0.25">
      <c r="A131" s="35" t="s">
        <v>250</v>
      </c>
      <c r="B131" s="30" t="s">
        <v>251</v>
      </c>
      <c r="C131" s="74">
        <v>0</v>
      </c>
      <c r="D131" s="37">
        <v>0</v>
      </c>
      <c r="E131" s="37">
        <f t="shared" si="4"/>
        <v>0</v>
      </c>
      <c r="F131" s="68"/>
      <c r="G131" s="68"/>
      <c r="H131" s="96">
        <f t="shared" si="3"/>
        <v>0</v>
      </c>
    </row>
    <row r="132" spans="1:8" x14ac:dyDescent="0.25">
      <c r="A132" s="35" t="s">
        <v>252</v>
      </c>
      <c r="B132" s="30" t="s">
        <v>253</v>
      </c>
      <c r="C132" s="74">
        <v>1</v>
      </c>
      <c r="D132" s="37">
        <v>1500</v>
      </c>
      <c r="E132" s="37">
        <f t="shared" si="4"/>
        <v>1500</v>
      </c>
      <c r="F132" s="68"/>
      <c r="G132" s="68"/>
      <c r="H132" s="96">
        <f t="shared" si="3"/>
        <v>0</v>
      </c>
    </row>
    <row r="133" spans="1:8" x14ac:dyDescent="0.25">
      <c r="A133" s="35" t="s">
        <v>254</v>
      </c>
      <c r="B133" s="30" t="s">
        <v>81</v>
      </c>
      <c r="C133" s="74">
        <v>4</v>
      </c>
      <c r="D133" s="37">
        <v>2000</v>
      </c>
      <c r="E133" s="37">
        <f t="shared" si="4"/>
        <v>8000</v>
      </c>
      <c r="F133" s="68"/>
      <c r="G133" s="68"/>
      <c r="H133" s="96">
        <f t="shared" si="3"/>
        <v>0</v>
      </c>
    </row>
    <row r="134" spans="1:8" x14ac:dyDescent="0.25">
      <c r="A134" s="33" t="s">
        <v>255</v>
      </c>
      <c r="B134" s="40" t="s">
        <v>256</v>
      </c>
      <c r="C134" s="78">
        <f>C135+C136+C137+C138+C139+C140+C141+C142+C143+C144+C145+C146+C147+C148+C149+C150+C151</f>
        <v>25</v>
      </c>
      <c r="D134" s="37"/>
      <c r="E134" s="78">
        <f>E135+E136+E137+E138+E139+E140+E141+E142+E143+E144+E145+E146+E147+E148+E149+E150+E151</f>
        <v>217300</v>
      </c>
      <c r="F134" s="68"/>
      <c r="G134" s="68"/>
      <c r="H134" s="96">
        <f t="shared" si="3"/>
        <v>0</v>
      </c>
    </row>
    <row r="135" spans="1:8" x14ac:dyDescent="0.25">
      <c r="A135" s="35" t="s">
        <v>257</v>
      </c>
      <c r="B135" s="30" t="s">
        <v>258</v>
      </c>
      <c r="C135" s="74">
        <v>0</v>
      </c>
      <c r="D135" s="37">
        <v>0</v>
      </c>
      <c r="E135" s="37">
        <f t="shared" si="4"/>
        <v>0</v>
      </c>
      <c r="F135" s="68"/>
      <c r="G135" s="68"/>
      <c r="H135" s="96">
        <f t="shared" si="3"/>
        <v>0</v>
      </c>
    </row>
    <row r="136" spans="1:8" x14ac:dyDescent="0.25">
      <c r="A136" s="35" t="s">
        <v>259</v>
      </c>
      <c r="B136" s="30" t="s">
        <v>260</v>
      </c>
      <c r="C136" s="74">
        <v>4</v>
      </c>
      <c r="D136" s="37">
        <v>4500</v>
      </c>
      <c r="E136" s="37">
        <f t="shared" si="4"/>
        <v>18000</v>
      </c>
      <c r="F136" s="68"/>
      <c r="G136" s="68"/>
      <c r="H136" s="96">
        <f t="shared" si="3"/>
        <v>0</v>
      </c>
    </row>
    <row r="137" spans="1:8" x14ac:dyDescent="0.25">
      <c r="A137" s="35" t="s">
        <v>261</v>
      </c>
      <c r="B137" s="30" t="s">
        <v>262</v>
      </c>
      <c r="C137" s="74">
        <v>0</v>
      </c>
      <c r="D137" s="37">
        <v>0</v>
      </c>
      <c r="E137" s="37">
        <f t="shared" si="4"/>
        <v>0</v>
      </c>
      <c r="F137" s="68"/>
      <c r="G137" s="68"/>
      <c r="H137" s="96">
        <f t="shared" si="3"/>
        <v>0</v>
      </c>
    </row>
    <row r="138" spans="1:8" ht="31.5" x14ac:dyDescent="0.25">
      <c r="A138" s="35" t="s">
        <v>263</v>
      </c>
      <c r="B138" s="30" t="s">
        <v>264</v>
      </c>
      <c r="C138" s="74">
        <v>0</v>
      </c>
      <c r="D138" s="37">
        <v>0</v>
      </c>
      <c r="E138" s="37">
        <f t="shared" si="4"/>
        <v>0</v>
      </c>
      <c r="F138" s="68"/>
      <c r="G138" s="68"/>
      <c r="H138" s="96">
        <f t="shared" ref="H138:H188" si="5">F138*G138</f>
        <v>0</v>
      </c>
    </row>
    <row r="139" spans="1:8" x14ac:dyDescent="0.25">
      <c r="A139" s="35" t="s">
        <v>265</v>
      </c>
      <c r="B139" s="30" t="s">
        <v>266</v>
      </c>
      <c r="C139" s="74">
        <v>0</v>
      </c>
      <c r="D139" s="37">
        <v>0</v>
      </c>
      <c r="E139" s="37">
        <f t="shared" ref="E139:E188" si="6">C139*D139</f>
        <v>0</v>
      </c>
      <c r="F139" s="68"/>
      <c r="G139" s="68"/>
      <c r="H139" s="96">
        <f t="shared" si="5"/>
        <v>0</v>
      </c>
    </row>
    <row r="140" spans="1:8" x14ac:dyDescent="0.25">
      <c r="A140" s="35" t="s">
        <v>267</v>
      </c>
      <c r="B140" s="30" t="s">
        <v>268</v>
      </c>
      <c r="C140" s="74">
        <v>0</v>
      </c>
      <c r="D140" s="37">
        <v>0</v>
      </c>
      <c r="E140" s="37">
        <f t="shared" si="6"/>
        <v>0</v>
      </c>
      <c r="F140" s="68"/>
      <c r="G140" s="68"/>
      <c r="H140" s="96">
        <f t="shared" si="5"/>
        <v>0</v>
      </c>
    </row>
    <row r="141" spans="1:8" x14ac:dyDescent="0.25">
      <c r="A141" s="35" t="s">
        <v>269</v>
      </c>
      <c r="B141" s="30" t="s">
        <v>270</v>
      </c>
      <c r="C141" s="74">
        <v>5</v>
      </c>
      <c r="D141" s="37">
        <v>800</v>
      </c>
      <c r="E141" s="37">
        <f t="shared" si="6"/>
        <v>4000</v>
      </c>
      <c r="F141" s="68"/>
      <c r="G141" s="68"/>
      <c r="H141" s="96">
        <f t="shared" si="5"/>
        <v>0</v>
      </c>
    </row>
    <row r="142" spans="1:8" x14ac:dyDescent="0.25">
      <c r="A142" s="35" t="s">
        <v>271</v>
      </c>
      <c r="B142" s="30" t="s">
        <v>272</v>
      </c>
      <c r="C142" s="74">
        <v>1</v>
      </c>
      <c r="D142" s="37">
        <v>800</v>
      </c>
      <c r="E142" s="37">
        <f t="shared" si="6"/>
        <v>800</v>
      </c>
      <c r="F142" s="68"/>
      <c r="G142" s="68"/>
      <c r="H142" s="96">
        <f t="shared" si="5"/>
        <v>0</v>
      </c>
    </row>
    <row r="143" spans="1:8" x14ac:dyDescent="0.25">
      <c r="A143" s="35" t="s">
        <v>273</v>
      </c>
      <c r="B143" s="30" t="s">
        <v>274</v>
      </c>
      <c r="C143" s="74">
        <v>0</v>
      </c>
      <c r="D143" s="37">
        <v>0</v>
      </c>
      <c r="E143" s="37">
        <f t="shared" si="6"/>
        <v>0</v>
      </c>
      <c r="F143" s="68"/>
      <c r="G143" s="68"/>
      <c r="H143" s="96">
        <f t="shared" si="5"/>
        <v>0</v>
      </c>
    </row>
    <row r="144" spans="1:8" x14ac:dyDescent="0.25">
      <c r="A144" s="35" t="s">
        <v>275</v>
      </c>
      <c r="B144" s="30" t="s">
        <v>276</v>
      </c>
      <c r="C144" s="74">
        <v>0</v>
      </c>
      <c r="D144" s="37">
        <v>0</v>
      </c>
      <c r="E144" s="37">
        <f t="shared" si="6"/>
        <v>0</v>
      </c>
      <c r="F144" s="68"/>
      <c r="G144" s="68"/>
      <c r="H144" s="96">
        <f t="shared" si="5"/>
        <v>0</v>
      </c>
    </row>
    <row r="145" spans="1:8" x14ac:dyDescent="0.25">
      <c r="A145" s="35" t="s">
        <v>277</v>
      </c>
      <c r="B145" s="30" t="s">
        <v>278</v>
      </c>
      <c r="C145" s="74">
        <v>2</v>
      </c>
      <c r="D145" s="37">
        <v>3500</v>
      </c>
      <c r="E145" s="37">
        <f t="shared" si="6"/>
        <v>7000</v>
      </c>
      <c r="F145" s="68"/>
      <c r="G145" s="68"/>
      <c r="H145" s="96">
        <f t="shared" si="5"/>
        <v>0</v>
      </c>
    </row>
    <row r="146" spans="1:8" x14ac:dyDescent="0.25">
      <c r="A146" s="35" t="s">
        <v>279</v>
      </c>
      <c r="B146" s="30" t="s">
        <v>280</v>
      </c>
      <c r="C146" s="74">
        <v>4</v>
      </c>
      <c r="D146" s="37">
        <v>500</v>
      </c>
      <c r="E146" s="37">
        <f t="shared" si="6"/>
        <v>2000</v>
      </c>
      <c r="F146" s="68"/>
      <c r="G146" s="68"/>
      <c r="H146" s="96">
        <f t="shared" si="5"/>
        <v>0</v>
      </c>
    </row>
    <row r="147" spans="1:8" x14ac:dyDescent="0.25">
      <c r="A147" s="35" t="s">
        <v>281</v>
      </c>
      <c r="B147" s="30" t="s">
        <v>282</v>
      </c>
      <c r="C147" s="74">
        <v>3</v>
      </c>
      <c r="D147" s="37">
        <v>1500</v>
      </c>
      <c r="E147" s="37">
        <f t="shared" si="6"/>
        <v>4500</v>
      </c>
      <c r="F147" s="68"/>
      <c r="G147" s="68"/>
      <c r="H147" s="96">
        <f t="shared" si="5"/>
        <v>0</v>
      </c>
    </row>
    <row r="148" spans="1:8" x14ac:dyDescent="0.25">
      <c r="A148" s="35" t="s">
        <v>283</v>
      </c>
      <c r="B148" s="30" t="s">
        <v>284</v>
      </c>
      <c r="C148" s="74">
        <v>4</v>
      </c>
      <c r="D148" s="37">
        <v>40000</v>
      </c>
      <c r="E148" s="37">
        <f t="shared" si="6"/>
        <v>160000</v>
      </c>
      <c r="F148" s="68"/>
      <c r="G148" s="68"/>
      <c r="H148" s="96">
        <f t="shared" si="5"/>
        <v>0</v>
      </c>
    </row>
    <row r="149" spans="1:8" x14ac:dyDescent="0.25">
      <c r="A149" s="35" t="s">
        <v>285</v>
      </c>
      <c r="B149" s="30" t="s">
        <v>286</v>
      </c>
      <c r="C149" s="74">
        <v>0</v>
      </c>
      <c r="D149" s="37">
        <v>0</v>
      </c>
      <c r="E149" s="37">
        <f t="shared" si="6"/>
        <v>0</v>
      </c>
      <c r="F149" s="68"/>
      <c r="G149" s="68"/>
      <c r="H149" s="96">
        <f t="shared" si="5"/>
        <v>0</v>
      </c>
    </row>
    <row r="150" spans="1:8" ht="31.5" x14ac:dyDescent="0.25">
      <c r="A150" s="35" t="s">
        <v>287</v>
      </c>
      <c r="B150" s="30" t="s">
        <v>288</v>
      </c>
      <c r="C150" s="74">
        <v>2</v>
      </c>
      <c r="D150" s="37">
        <v>10500</v>
      </c>
      <c r="E150" s="37">
        <f t="shared" si="6"/>
        <v>21000</v>
      </c>
      <c r="F150" s="68"/>
      <c r="G150" s="68"/>
      <c r="H150" s="96">
        <f t="shared" si="5"/>
        <v>0</v>
      </c>
    </row>
    <row r="151" spans="1:8" x14ac:dyDescent="0.25">
      <c r="A151" s="35" t="s">
        <v>289</v>
      </c>
      <c r="B151" s="30" t="s">
        <v>81</v>
      </c>
      <c r="C151" s="74"/>
      <c r="D151" s="37"/>
      <c r="E151" s="37">
        <f t="shared" si="6"/>
        <v>0</v>
      </c>
      <c r="F151" s="68"/>
      <c r="G151" s="68"/>
      <c r="H151" s="96">
        <f t="shared" si="5"/>
        <v>0</v>
      </c>
    </row>
    <row r="152" spans="1:8" ht="47.25" x14ac:dyDescent="0.25">
      <c r="A152" s="33" t="s">
        <v>290</v>
      </c>
      <c r="B152" s="40" t="s">
        <v>291</v>
      </c>
      <c r="C152" s="78">
        <f>C153+C154+C155+C156+C157+C158+C159+C160+C161+C162+C163+C164+C165+C166+C167+C168+C169+C170+C171+C172+C173+C174+C175</f>
        <v>364</v>
      </c>
      <c r="D152" s="37"/>
      <c r="E152" s="78">
        <f>E153+E154+E155+E156+E157+E158+E159+E160+E161+E162+E163+E164+E165+E166+E167+E168+E169+E170+E171+E172+E173+E174+E175</f>
        <v>2155600</v>
      </c>
      <c r="F152" s="68"/>
      <c r="G152" s="68"/>
      <c r="H152" s="96">
        <f t="shared" si="5"/>
        <v>0</v>
      </c>
    </row>
    <row r="153" spans="1:8" x14ac:dyDescent="0.25">
      <c r="A153" s="35" t="s">
        <v>292</v>
      </c>
      <c r="B153" s="30" t="s">
        <v>293</v>
      </c>
      <c r="C153" s="74">
        <v>0</v>
      </c>
      <c r="D153" s="37">
        <v>0</v>
      </c>
      <c r="E153" s="37">
        <f t="shared" si="6"/>
        <v>0</v>
      </c>
      <c r="F153" s="68"/>
      <c r="G153" s="68"/>
      <c r="H153" s="96">
        <f t="shared" si="5"/>
        <v>0</v>
      </c>
    </row>
    <row r="154" spans="1:8" x14ac:dyDescent="0.25">
      <c r="A154" s="35" t="s">
        <v>294</v>
      </c>
      <c r="B154" s="30" t="s">
        <v>295</v>
      </c>
      <c r="C154" s="74">
        <v>4</v>
      </c>
      <c r="D154" s="37">
        <v>3900</v>
      </c>
      <c r="E154" s="37">
        <f t="shared" si="6"/>
        <v>15600</v>
      </c>
      <c r="F154" s="68"/>
      <c r="G154" s="68"/>
      <c r="H154" s="96">
        <f t="shared" si="5"/>
        <v>0</v>
      </c>
    </row>
    <row r="155" spans="1:8" x14ac:dyDescent="0.25">
      <c r="A155" s="35" t="s">
        <v>296</v>
      </c>
      <c r="B155" s="30" t="s">
        <v>297</v>
      </c>
      <c r="C155" s="74">
        <v>50</v>
      </c>
      <c r="D155" s="37">
        <v>3200</v>
      </c>
      <c r="E155" s="37">
        <f t="shared" si="6"/>
        <v>160000</v>
      </c>
      <c r="F155" s="68">
        <v>11</v>
      </c>
      <c r="G155" s="68">
        <v>3267</v>
      </c>
      <c r="H155" s="96">
        <f t="shared" si="5"/>
        <v>35937</v>
      </c>
    </row>
    <row r="156" spans="1:8" ht="31.5" x14ac:dyDescent="0.25">
      <c r="A156" s="35" t="s">
        <v>298</v>
      </c>
      <c r="B156" s="30" t="s">
        <v>299</v>
      </c>
      <c r="C156" s="74">
        <v>300</v>
      </c>
      <c r="D156" s="37">
        <v>1600</v>
      </c>
      <c r="E156" s="37">
        <f t="shared" si="6"/>
        <v>480000</v>
      </c>
      <c r="F156" s="68">
        <v>30</v>
      </c>
      <c r="G156" s="68">
        <v>2073</v>
      </c>
      <c r="H156" s="96">
        <f t="shared" si="5"/>
        <v>62190</v>
      </c>
    </row>
    <row r="157" spans="1:8" x14ac:dyDescent="0.25">
      <c r="A157" s="35" t="s">
        <v>300</v>
      </c>
      <c r="B157" s="30" t="s">
        <v>301</v>
      </c>
      <c r="C157" s="74">
        <v>0</v>
      </c>
      <c r="D157" s="37">
        <v>0</v>
      </c>
      <c r="E157" s="37">
        <f t="shared" si="6"/>
        <v>0</v>
      </c>
      <c r="F157" s="68"/>
      <c r="G157" s="68"/>
      <c r="H157" s="96">
        <f t="shared" si="5"/>
        <v>0</v>
      </c>
    </row>
    <row r="158" spans="1:8" x14ac:dyDescent="0.25">
      <c r="A158" s="35" t="s">
        <v>302</v>
      </c>
      <c r="B158" s="30" t="s">
        <v>303</v>
      </c>
      <c r="C158" s="74">
        <v>0</v>
      </c>
      <c r="D158" s="37">
        <v>0</v>
      </c>
      <c r="E158" s="37">
        <f t="shared" si="6"/>
        <v>0</v>
      </c>
      <c r="F158" s="68"/>
      <c r="G158" s="68"/>
      <c r="H158" s="96">
        <f t="shared" si="5"/>
        <v>0</v>
      </c>
    </row>
    <row r="159" spans="1:8" ht="31.5" x14ac:dyDescent="0.25">
      <c r="A159" s="35" t="s">
        <v>304</v>
      </c>
      <c r="B159" s="30" t="s">
        <v>305</v>
      </c>
      <c r="C159" s="74">
        <v>0</v>
      </c>
      <c r="D159" s="37">
        <v>0</v>
      </c>
      <c r="E159" s="37">
        <f t="shared" si="6"/>
        <v>0</v>
      </c>
      <c r="F159" s="68"/>
      <c r="G159" s="68"/>
      <c r="H159" s="96">
        <f t="shared" si="5"/>
        <v>0</v>
      </c>
    </row>
    <row r="160" spans="1:8" x14ac:dyDescent="0.25">
      <c r="A160" s="35" t="s">
        <v>306</v>
      </c>
      <c r="B160" s="30" t="s">
        <v>389</v>
      </c>
      <c r="C160" s="74"/>
      <c r="D160" s="37"/>
      <c r="E160" s="37">
        <f t="shared" si="6"/>
        <v>0</v>
      </c>
      <c r="F160" s="68"/>
      <c r="G160" s="68"/>
      <c r="H160" s="96">
        <f t="shared" si="5"/>
        <v>0</v>
      </c>
    </row>
    <row r="161" spans="1:8" x14ac:dyDescent="0.25">
      <c r="A161" s="35" t="s">
        <v>308</v>
      </c>
      <c r="B161" s="30" t="s">
        <v>309</v>
      </c>
      <c r="C161" s="74">
        <v>1</v>
      </c>
      <c r="D161" s="37">
        <v>110000</v>
      </c>
      <c r="E161" s="37">
        <f t="shared" si="6"/>
        <v>110000</v>
      </c>
      <c r="F161" s="68"/>
      <c r="G161" s="68"/>
      <c r="H161" s="96">
        <f t="shared" si="5"/>
        <v>0</v>
      </c>
    </row>
    <row r="162" spans="1:8" x14ac:dyDescent="0.25">
      <c r="A162" s="35" t="s">
        <v>310</v>
      </c>
      <c r="B162" s="30" t="s">
        <v>311</v>
      </c>
      <c r="C162" s="74">
        <v>2</v>
      </c>
      <c r="D162" s="37">
        <v>240000</v>
      </c>
      <c r="E162" s="37">
        <f t="shared" si="6"/>
        <v>480000</v>
      </c>
      <c r="F162" s="68"/>
      <c r="G162" s="68"/>
      <c r="H162" s="96">
        <f t="shared" si="5"/>
        <v>0</v>
      </c>
    </row>
    <row r="163" spans="1:8" x14ac:dyDescent="0.25">
      <c r="A163" s="35" t="s">
        <v>312</v>
      </c>
      <c r="B163" s="30" t="s">
        <v>313</v>
      </c>
      <c r="C163" s="74">
        <v>1</v>
      </c>
      <c r="D163" s="37">
        <v>170000</v>
      </c>
      <c r="E163" s="37">
        <f t="shared" si="6"/>
        <v>170000</v>
      </c>
      <c r="F163" s="68"/>
      <c r="G163" s="68"/>
      <c r="H163" s="96">
        <f t="shared" si="5"/>
        <v>0</v>
      </c>
    </row>
    <row r="164" spans="1:8" x14ac:dyDescent="0.25">
      <c r="A164" s="35" t="s">
        <v>314</v>
      </c>
      <c r="B164" s="30" t="s">
        <v>315</v>
      </c>
      <c r="C164" s="74">
        <v>0</v>
      </c>
      <c r="D164" s="37">
        <v>0</v>
      </c>
      <c r="E164" s="37">
        <f t="shared" si="6"/>
        <v>0</v>
      </c>
      <c r="F164" s="68"/>
      <c r="G164" s="68"/>
      <c r="H164" s="96">
        <f t="shared" si="5"/>
        <v>0</v>
      </c>
    </row>
    <row r="165" spans="1:8" ht="31.5" x14ac:dyDescent="0.25">
      <c r="A165" s="35" t="s">
        <v>316</v>
      </c>
      <c r="B165" s="30" t="s">
        <v>317</v>
      </c>
      <c r="C165" s="74">
        <v>4</v>
      </c>
      <c r="D165" s="37">
        <v>65000</v>
      </c>
      <c r="E165" s="37">
        <f t="shared" si="6"/>
        <v>260000</v>
      </c>
      <c r="F165" s="68"/>
      <c r="G165" s="68"/>
      <c r="H165" s="96">
        <f t="shared" si="5"/>
        <v>0</v>
      </c>
    </row>
    <row r="166" spans="1:8" x14ac:dyDescent="0.25">
      <c r="A166" s="29">
        <v>1654103006</v>
      </c>
      <c r="B166" s="29" t="s">
        <v>307</v>
      </c>
      <c r="C166" s="74">
        <v>2</v>
      </c>
      <c r="D166" s="37">
        <v>240000</v>
      </c>
      <c r="E166" s="37">
        <f t="shared" si="6"/>
        <v>480000</v>
      </c>
      <c r="F166" s="68"/>
      <c r="G166" s="68"/>
      <c r="H166" s="96">
        <f t="shared" si="5"/>
        <v>0</v>
      </c>
    </row>
    <row r="167" spans="1:8" x14ac:dyDescent="0.25">
      <c r="A167" s="35" t="s">
        <v>318</v>
      </c>
      <c r="B167" s="30" t="s">
        <v>319</v>
      </c>
      <c r="C167" s="74">
        <v>0</v>
      </c>
      <c r="D167" s="37">
        <v>0</v>
      </c>
      <c r="E167" s="37">
        <f t="shared" si="6"/>
        <v>0</v>
      </c>
      <c r="F167" s="68"/>
      <c r="G167" s="68"/>
      <c r="H167" s="96">
        <f t="shared" si="5"/>
        <v>0</v>
      </c>
    </row>
    <row r="168" spans="1:8" x14ac:dyDescent="0.25">
      <c r="A168" s="35" t="s">
        <v>320</v>
      </c>
      <c r="B168" s="30" t="s">
        <v>321</v>
      </c>
      <c r="C168" s="74">
        <v>0</v>
      </c>
      <c r="D168" s="37">
        <v>0</v>
      </c>
      <c r="E168" s="37">
        <f t="shared" si="6"/>
        <v>0</v>
      </c>
      <c r="F168" s="68"/>
      <c r="G168" s="68"/>
      <c r="H168" s="96">
        <f t="shared" si="5"/>
        <v>0</v>
      </c>
    </row>
    <row r="169" spans="1:8" x14ac:dyDescent="0.25">
      <c r="A169" s="35" t="s">
        <v>322</v>
      </c>
      <c r="B169" s="30" t="s">
        <v>323</v>
      </c>
      <c r="C169" s="74">
        <v>0</v>
      </c>
      <c r="D169" s="37">
        <v>0</v>
      </c>
      <c r="E169" s="37">
        <f t="shared" si="6"/>
        <v>0</v>
      </c>
      <c r="F169" s="68"/>
      <c r="G169" s="68"/>
      <c r="H169" s="96">
        <f t="shared" si="5"/>
        <v>0</v>
      </c>
    </row>
    <row r="170" spans="1:8" x14ac:dyDescent="0.25">
      <c r="A170" s="35" t="s">
        <v>324</v>
      </c>
      <c r="B170" s="26" t="s">
        <v>390</v>
      </c>
      <c r="C170" s="74">
        <v>0</v>
      </c>
      <c r="D170" s="37">
        <v>0</v>
      </c>
      <c r="E170" s="37">
        <f t="shared" si="6"/>
        <v>0</v>
      </c>
      <c r="F170" s="68"/>
      <c r="G170" s="68"/>
      <c r="H170" s="96">
        <f t="shared" si="5"/>
        <v>0</v>
      </c>
    </row>
    <row r="171" spans="1:8" ht="31.5" x14ac:dyDescent="0.25">
      <c r="A171" s="33" t="s">
        <v>325</v>
      </c>
      <c r="B171" s="38" t="s">
        <v>326</v>
      </c>
      <c r="C171" s="78"/>
      <c r="D171" s="34"/>
      <c r="E171" s="37">
        <f t="shared" si="6"/>
        <v>0</v>
      </c>
      <c r="F171" s="68"/>
      <c r="G171" s="68"/>
      <c r="H171" s="96">
        <f t="shared" si="5"/>
        <v>0</v>
      </c>
    </row>
    <row r="172" spans="1:8" x14ac:dyDescent="0.25">
      <c r="A172" s="35" t="s">
        <v>327</v>
      </c>
      <c r="B172" s="30" t="s">
        <v>293</v>
      </c>
      <c r="C172" s="74">
        <v>0</v>
      </c>
      <c r="D172" s="37">
        <v>0</v>
      </c>
      <c r="E172" s="37">
        <f t="shared" si="6"/>
        <v>0</v>
      </c>
      <c r="F172" s="68"/>
      <c r="G172" s="68"/>
      <c r="H172" s="96">
        <f t="shared" si="5"/>
        <v>0</v>
      </c>
    </row>
    <row r="173" spans="1:8" x14ac:dyDescent="0.25">
      <c r="A173" s="35" t="s">
        <v>328</v>
      </c>
      <c r="B173" s="30" t="s">
        <v>295</v>
      </c>
      <c r="C173" s="74">
        <v>0</v>
      </c>
      <c r="D173" s="37">
        <v>0</v>
      </c>
      <c r="E173" s="37">
        <f t="shared" si="6"/>
        <v>0</v>
      </c>
      <c r="F173" s="68"/>
      <c r="G173" s="68"/>
      <c r="H173" s="96">
        <f t="shared" si="5"/>
        <v>0</v>
      </c>
    </row>
    <row r="174" spans="1:8" x14ac:dyDescent="0.25">
      <c r="A174" s="35" t="s">
        <v>329</v>
      </c>
      <c r="B174" s="30" t="s">
        <v>297</v>
      </c>
      <c r="C174" s="74">
        <v>0</v>
      </c>
      <c r="D174" s="37">
        <v>0</v>
      </c>
      <c r="E174" s="37">
        <f t="shared" si="6"/>
        <v>0</v>
      </c>
      <c r="F174" s="68"/>
      <c r="G174" s="68"/>
      <c r="H174" s="96">
        <f t="shared" si="5"/>
        <v>0</v>
      </c>
    </row>
    <row r="175" spans="1:8" ht="31.5" x14ac:dyDescent="0.25">
      <c r="A175" s="35" t="s">
        <v>330</v>
      </c>
      <c r="B175" s="30" t="s">
        <v>299</v>
      </c>
      <c r="C175" s="74">
        <v>0</v>
      </c>
      <c r="D175" s="37">
        <v>0</v>
      </c>
      <c r="E175" s="37">
        <f t="shared" si="6"/>
        <v>0</v>
      </c>
      <c r="F175" s="68"/>
      <c r="G175" s="68"/>
      <c r="H175" s="96">
        <f t="shared" si="5"/>
        <v>0</v>
      </c>
    </row>
    <row r="176" spans="1:8" x14ac:dyDescent="0.25">
      <c r="A176" s="35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5"/>
        <v>0</v>
      </c>
    </row>
    <row r="177" spans="1:9" x14ac:dyDescent="0.25">
      <c r="A177" s="35" t="s">
        <v>333</v>
      </c>
      <c r="B177" s="30" t="s">
        <v>334</v>
      </c>
      <c r="C177" s="74">
        <v>0</v>
      </c>
      <c r="D177" s="37">
        <v>0</v>
      </c>
      <c r="E177" s="37">
        <f t="shared" si="6"/>
        <v>0</v>
      </c>
      <c r="F177" s="68"/>
      <c r="G177" s="68"/>
      <c r="H177" s="96">
        <f t="shared" si="5"/>
        <v>0</v>
      </c>
    </row>
    <row r="178" spans="1:9" x14ac:dyDescent="0.25">
      <c r="A178" s="35" t="s">
        <v>335</v>
      </c>
      <c r="B178" s="30" t="s">
        <v>336</v>
      </c>
      <c r="C178" s="74"/>
      <c r="D178" s="37">
        <v>0</v>
      </c>
      <c r="E178" s="37">
        <f t="shared" si="6"/>
        <v>0</v>
      </c>
      <c r="F178" s="68"/>
      <c r="G178" s="68"/>
      <c r="H178" s="96">
        <f t="shared" si="5"/>
        <v>0</v>
      </c>
    </row>
    <row r="179" spans="1:9" x14ac:dyDescent="0.25">
      <c r="A179" s="35" t="s">
        <v>337</v>
      </c>
      <c r="B179" s="30" t="s">
        <v>338</v>
      </c>
      <c r="C179" s="74">
        <v>0</v>
      </c>
      <c r="D179" s="37">
        <v>0</v>
      </c>
      <c r="E179" s="37">
        <f t="shared" si="6"/>
        <v>0</v>
      </c>
      <c r="F179" s="68"/>
      <c r="G179" s="68"/>
      <c r="H179" s="96">
        <f t="shared" si="5"/>
        <v>0</v>
      </c>
    </row>
    <row r="180" spans="1:9" ht="31.5" x14ac:dyDescent="0.25">
      <c r="A180" s="35" t="s">
        <v>339</v>
      </c>
      <c r="B180" s="26" t="s">
        <v>396</v>
      </c>
      <c r="C180" s="74">
        <v>0</v>
      </c>
      <c r="D180" s="37">
        <v>0</v>
      </c>
      <c r="E180" s="37">
        <f t="shared" si="6"/>
        <v>0</v>
      </c>
      <c r="F180" s="68"/>
      <c r="G180" s="68"/>
      <c r="H180" s="96">
        <f t="shared" si="5"/>
        <v>0</v>
      </c>
    </row>
    <row r="181" spans="1:9" ht="31.5" x14ac:dyDescent="0.25">
      <c r="A181" s="35" t="s">
        <v>341</v>
      </c>
      <c r="B181" s="30" t="s">
        <v>342</v>
      </c>
      <c r="C181" s="74">
        <v>20</v>
      </c>
      <c r="D181" s="28">
        <v>3250</v>
      </c>
      <c r="E181" s="37">
        <f t="shared" si="6"/>
        <v>65000</v>
      </c>
      <c r="F181" s="68"/>
      <c r="G181" s="68"/>
      <c r="H181" s="96">
        <f t="shared" si="5"/>
        <v>0</v>
      </c>
    </row>
    <row r="182" spans="1:9" x14ac:dyDescent="0.25">
      <c r="A182" s="35" t="s">
        <v>343</v>
      </c>
      <c r="B182" s="30" t="s">
        <v>344</v>
      </c>
      <c r="C182" s="74">
        <v>0</v>
      </c>
      <c r="D182" s="37">
        <v>0</v>
      </c>
      <c r="E182" s="37">
        <f t="shared" si="6"/>
        <v>0</v>
      </c>
      <c r="F182" s="68"/>
      <c r="G182" s="68"/>
      <c r="H182" s="96">
        <f t="shared" si="5"/>
        <v>0</v>
      </c>
    </row>
    <row r="183" spans="1:9" x14ac:dyDescent="0.25">
      <c r="A183" s="35" t="s">
        <v>345</v>
      </c>
      <c r="B183" s="30" t="s">
        <v>346</v>
      </c>
      <c r="C183" s="74">
        <v>0</v>
      </c>
      <c r="D183" s="37">
        <v>0</v>
      </c>
      <c r="E183" s="37">
        <f t="shared" si="6"/>
        <v>0</v>
      </c>
      <c r="F183" s="68"/>
      <c r="G183" s="68"/>
      <c r="H183" s="96">
        <f t="shared" si="5"/>
        <v>0</v>
      </c>
    </row>
    <row r="184" spans="1:9" x14ac:dyDescent="0.25">
      <c r="A184" s="35" t="s">
        <v>347</v>
      </c>
      <c r="B184" s="30" t="s">
        <v>397</v>
      </c>
      <c r="C184" s="74">
        <v>0</v>
      </c>
      <c r="D184" s="37">
        <v>0</v>
      </c>
      <c r="E184" s="37">
        <f t="shared" si="6"/>
        <v>0</v>
      </c>
      <c r="F184" s="68"/>
      <c r="G184" s="68"/>
      <c r="H184" s="96">
        <f t="shared" si="5"/>
        <v>0</v>
      </c>
    </row>
    <row r="185" spans="1:9" x14ac:dyDescent="0.25">
      <c r="A185" s="35" t="s">
        <v>348</v>
      </c>
      <c r="B185" s="30" t="s">
        <v>349</v>
      </c>
      <c r="C185" s="74">
        <v>0</v>
      </c>
      <c r="D185" s="37">
        <v>0</v>
      </c>
      <c r="E185" s="37">
        <f t="shared" si="6"/>
        <v>0</v>
      </c>
      <c r="F185" s="68"/>
      <c r="G185" s="68"/>
      <c r="H185" s="96">
        <f t="shared" si="5"/>
        <v>0</v>
      </c>
    </row>
    <row r="186" spans="1:9" ht="31.5" x14ac:dyDescent="0.25">
      <c r="A186" s="35" t="s">
        <v>350</v>
      </c>
      <c r="B186" s="30" t="s">
        <v>351</v>
      </c>
      <c r="C186" s="74">
        <v>0</v>
      </c>
      <c r="D186" s="37">
        <v>0</v>
      </c>
      <c r="E186" s="37">
        <f t="shared" si="6"/>
        <v>0</v>
      </c>
      <c r="F186" s="68"/>
      <c r="G186" s="68"/>
      <c r="H186" s="96">
        <f t="shared" si="5"/>
        <v>0</v>
      </c>
    </row>
    <row r="187" spans="1:9" ht="75" x14ac:dyDescent="0.25">
      <c r="A187" s="35">
        <v>1660102002</v>
      </c>
      <c r="B187" s="31" t="s">
        <v>400</v>
      </c>
      <c r="C187" s="74">
        <v>0</v>
      </c>
      <c r="D187" s="37">
        <v>0</v>
      </c>
      <c r="E187" s="37">
        <f t="shared" si="6"/>
        <v>0</v>
      </c>
      <c r="F187" s="68"/>
      <c r="G187" s="91"/>
      <c r="H187" s="96">
        <f t="shared" si="5"/>
        <v>0</v>
      </c>
    </row>
    <row r="188" spans="1:9" ht="56.25" x14ac:dyDescent="0.25">
      <c r="A188" s="35">
        <v>1660102003</v>
      </c>
      <c r="B188" s="31" t="s">
        <v>399</v>
      </c>
      <c r="C188" s="74">
        <v>0</v>
      </c>
      <c r="D188" s="37">
        <v>0</v>
      </c>
      <c r="E188" s="37">
        <f t="shared" si="6"/>
        <v>0</v>
      </c>
      <c r="F188" s="68"/>
      <c r="G188" s="91"/>
      <c r="H188" s="96">
        <f t="shared" si="5"/>
        <v>0</v>
      </c>
    </row>
    <row r="189" spans="1:9" x14ac:dyDescent="0.25">
      <c r="A189" s="60"/>
      <c r="B189" s="60" t="s">
        <v>401</v>
      </c>
      <c r="C189" s="89">
        <f>C9+C19+C20+C52+C76+C83+C89+C113+C134+C152+C176</f>
        <v>768</v>
      </c>
      <c r="D189" s="90"/>
      <c r="E189" s="89">
        <f>E9+E19+E20+E52+E76+E83+E89+E113+E134+E152+E176</f>
        <v>3470400</v>
      </c>
      <c r="F189" s="96">
        <f>SUM(F9:F188)</f>
        <v>142</v>
      </c>
      <c r="G189" s="96"/>
      <c r="H189" s="96">
        <f>SUM(H9:H188)</f>
        <v>124692</v>
      </c>
      <c r="I189" s="182"/>
    </row>
    <row r="191" spans="1:9" x14ac:dyDescent="0.25">
      <c r="A191" s="332"/>
      <c r="B191" s="332"/>
      <c r="D191" s="332"/>
      <c r="E191" s="332"/>
    </row>
    <row r="192" spans="1:9" x14ac:dyDescent="0.25">
      <c r="A192" s="14"/>
      <c r="B192" s="14"/>
      <c r="C192" s="77"/>
      <c r="D192" s="15"/>
      <c r="E192" s="14"/>
    </row>
    <row r="193" spans="1:12" x14ac:dyDescent="0.25">
      <c r="A193" s="14"/>
      <c r="B193" s="14"/>
      <c r="C193" s="77"/>
      <c r="D193" s="15"/>
      <c r="E193" s="14"/>
    </row>
    <row r="194" spans="1:12" x14ac:dyDescent="0.25">
      <c r="A194" s="14"/>
      <c r="B194" s="260" t="s">
        <v>5558</v>
      </c>
      <c r="C194" s="77"/>
      <c r="D194" s="15"/>
      <c r="E194" s="14"/>
    </row>
    <row r="195" spans="1:12" ht="33.75" x14ac:dyDescent="0.25">
      <c r="A195" s="303" t="s">
        <v>1704</v>
      </c>
      <c r="B195" s="303" t="s">
        <v>605</v>
      </c>
      <c r="C195" s="303" t="s">
        <v>606</v>
      </c>
      <c r="D195" s="303" t="s">
        <v>2233</v>
      </c>
      <c r="E195" s="304" t="s">
        <v>2238</v>
      </c>
      <c r="F195" s="304" t="s">
        <v>501</v>
      </c>
      <c r="G195" s="304" t="s">
        <v>2239</v>
      </c>
      <c r="H195" s="304" t="s">
        <v>2240</v>
      </c>
      <c r="I195" s="303" t="s">
        <v>599</v>
      </c>
      <c r="J195" s="305" t="s">
        <v>2241</v>
      </c>
      <c r="K195" s="306">
        <v>20520000</v>
      </c>
      <c r="L195"/>
    </row>
    <row r="196" spans="1:12" ht="33.75" x14ac:dyDescent="0.25">
      <c r="A196" s="303" t="s">
        <v>5058</v>
      </c>
      <c r="B196" s="303" t="s">
        <v>2415</v>
      </c>
      <c r="C196" s="303" t="s">
        <v>2416</v>
      </c>
      <c r="D196" s="303" t="s">
        <v>2646</v>
      </c>
      <c r="E196" s="304" t="s">
        <v>5409</v>
      </c>
      <c r="F196" s="304" t="s">
        <v>457</v>
      </c>
      <c r="G196" s="304" t="s">
        <v>2239</v>
      </c>
      <c r="H196" s="304" t="s">
        <v>2240</v>
      </c>
      <c r="I196" s="303" t="s">
        <v>599</v>
      </c>
      <c r="J196" s="305" t="s">
        <v>5410</v>
      </c>
      <c r="K196" s="306">
        <v>2072919</v>
      </c>
      <c r="L196"/>
    </row>
    <row r="197" spans="1:12" ht="33.75" x14ac:dyDescent="0.25">
      <c r="A197" s="303" t="s">
        <v>5060</v>
      </c>
      <c r="B197" s="303" t="s">
        <v>2415</v>
      </c>
      <c r="C197" s="303" t="s">
        <v>2416</v>
      </c>
      <c r="D197" s="303" t="s">
        <v>2646</v>
      </c>
      <c r="E197" s="304" t="s">
        <v>5411</v>
      </c>
      <c r="F197" s="304" t="s">
        <v>457</v>
      </c>
      <c r="G197" s="304" t="s">
        <v>2239</v>
      </c>
      <c r="H197" s="304" t="s">
        <v>2240</v>
      </c>
      <c r="I197" s="303" t="s">
        <v>599</v>
      </c>
      <c r="J197" s="305" t="s">
        <v>5410</v>
      </c>
      <c r="K197" s="306">
        <v>2072919</v>
      </c>
      <c r="L197"/>
    </row>
    <row r="198" spans="1:12" ht="33.75" x14ac:dyDescent="0.25">
      <c r="A198" s="303" t="s">
        <v>5062</v>
      </c>
      <c r="B198" s="303" t="s">
        <v>2415</v>
      </c>
      <c r="C198" s="303" t="s">
        <v>2416</v>
      </c>
      <c r="D198" s="303" t="s">
        <v>2646</v>
      </c>
      <c r="E198" s="304" t="s">
        <v>5412</v>
      </c>
      <c r="F198" s="304" t="s">
        <v>457</v>
      </c>
      <c r="G198" s="304" t="s">
        <v>2239</v>
      </c>
      <c r="H198" s="304" t="s">
        <v>2240</v>
      </c>
      <c r="I198" s="303" t="s">
        <v>599</v>
      </c>
      <c r="J198" s="305" t="s">
        <v>5410</v>
      </c>
      <c r="K198" s="306">
        <v>2072919</v>
      </c>
      <c r="L198"/>
    </row>
    <row r="199" spans="1:12" ht="33.75" x14ac:dyDescent="0.25">
      <c r="A199" s="303" t="s">
        <v>5064</v>
      </c>
      <c r="B199" s="303" t="s">
        <v>2415</v>
      </c>
      <c r="C199" s="303" t="s">
        <v>2416</v>
      </c>
      <c r="D199" s="303" t="s">
        <v>2646</v>
      </c>
      <c r="E199" s="304" t="s">
        <v>5413</v>
      </c>
      <c r="F199" s="304" t="s">
        <v>457</v>
      </c>
      <c r="G199" s="304" t="s">
        <v>2239</v>
      </c>
      <c r="H199" s="304" t="s">
        <v>2240</v>
      </c>
      <c r="I199" s="303" t="s">
        <v>599</v>
      </c>
      <c r="J199" s="305" t="s">
        <v>5410</v>
      </c>
      <c r="K199" s="306">
        <v>2072919</v>
      </c>
      <c r="L199"/>
    </row>
    <row r="200" spans="1:12" ht="33.75" x14ac:dyDescent="0.25">
      <c r="A200" s="303" t="s">
        <v>5066</v>
      </c>
      <c r="B200" s="303" t="s">
        <v>2415</v>
      </c>
      <c r="C200" s="303" t="s">
        <v>2416</v>
      </c>
      <c r="D200" s="303" t="s">
        <v>2646</v>
      </c>
      <c r="E200" s="304" t="s">
        <v>5414</v>
      </c>
      <c r="F200" s="304" t="s">
        <v>457</v>
      </c>
      <c r="G200" s="304" t="s">
        <v>2239</v>
      </c>
      <c r="H200" s="304" t="s">
        <v>2240</v>
      </c>
      <c r="I200" s="303" t="s">
        <v>599</v>
      </c>
      <c r="J200" s="305" t="s">
        <v>5410</v>
      </c>
      <c r="K200" s="306">
        <v>2072919</v>
      </c>
      <c r="L200"/>
    </row>
    <row r="201" spans="1:12" ht="33.75" x14ac:dyDescent="0.25">
      <c r="A201" s="303" t="s">
        <v>5068</v>
      </c>
      <c r="B201" s="303" t="s">
        <v>2415</v>
      </c>
      <c r="C201" s="303" t="s">
        <v>2416</v>
      </c>
      <c r="D201" s="303" t="s">
        <v>2646</v>
      </c>
      <c r="E201" s="304" t="s">
        <v>5415</v>
      </c>
      <c r="F201" s="304" t="s">
        <v>457</v>
      </c>
      <c r="G201" s="304" t="s">
        <v>2239</v>
      </c>
      <c r="H201" s="304" t="s">
        <v>2240</v>
      </c>
      <c r="I201" s="303" t="s">
        <v>599</v>
      </c>
      <c r="J201" s="305" t="s">
        <v>2721</v>
      </c>
      <c r="K201" s="306">
        <v>2072919</v>
      </c>
      <c r="L201"/>
    </row>
    <row r="202" spans="1:12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x14ac:dyDescent="0.25">
      <c r="A203" s="212"/>
      <c r="B203" s="212"/>
      <c r="C203" s="213"/>
      <c r="D203" s="213"/>
      <c r="E203" s="214"/>
      <c r="F203" s="215"/>
      <c r="G203" s="214"/>
    </row>
    <row r="204" spans="1:12" x14ac:dyDescent="0.25">
      <c r="A204" s="14"/>
      <c r="B204" s="14"/>
      <c r="C204" s="77"/>
      <c r="D204" s="15"/>
      <c r="E204" s="14"/>
      <c r="F204" s="251"/>
    </row>
    <row r="205" spans="1:12" x14ac:dyDescent="0.25">
      <c r="A205" s="14"/>
      <c r="B205" s="14"/>
      <c r="C205" s="77"/>
      <c r="D205" s="15"/>
      <c r="E205" s="14"/>
    </row>
  </sheetData>
  <mergeCells count="6">
    <mergeCell ref="A1:E1"/>
    <mergeCell ref="A2:E2"/>
    <mergeCell ref="A3:E3"/>
    <mergeCell ref="A4:E4"/>
    <mergeCell ref="A191:B191"/>
    <mergeCell ref="D191:E19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24C7A-B058-4DFA-8CDA-928E38FF7863}">
  <dimension ref="A1:AC275"/>
  <sheetViews>
    <sheetView workbookViewId="0">
      <selection activeCell="A5" sqref="A5"/>
    </sheetView>
  </sheetViews>
  <sheetFormatPr defaultRowHeight="15" x14ac:dyDescent="0.25"/>
  <cols>
    <col min="10" max="10" width="12.140625" customWidth="1"/>
    <col min="13" max="13" width="13.85546875" customWidth="1"/>
  </cols>
  <sheetData>
    <row r="1" spans="1:29" x14ac:dyDescent="0.25">
      <c r="A1" s="293" t="s">
        <v>5552</v>
      </c>
    </row>
    <row r="2" spans="1:29" ht="56.25" x14ac:dyDescent="0.25">
      <c r="A2" s="294" t="s">
        <v>6</v>
      </c>
      <c r="B2" s="294" t="s">
        <v>5608</v>
      </c>
      <c r="C2" s="294" t="s">
        <v>5609</v>
      </c>
      <c r="D2" s="294" t="s">
        <v>5610</v>
      </c>
      <c r="E2" s="294" t="s">
        <v>5609</v>
      </c>
      <c r="F2" s="295" t="s">
        <v>5611</v>
      </c>
      <c r="G2" s="295" t="s">
        <v>5609</v>
      </c>
      <c r="H2" s="295" t="s">
        <v>5612</v>
      </c>
      <c r="I2" s="294" t="s">
        <v>625</v>
      </c>
      <c r="J2" s="294" t="s">
        <v>5554</v>
      </c>
      <c r="K2" s="295" t="s">
        <v>625</v>
      </c>
      <c r="L2" s="295" t="s">
        <v>626</v>
      </c>
      <c r="M2" s="294"/>
      <c r="N2" s="294"/>
      <c r="O2" s="296"/>
      <c r="P2" s="296"/>
      <c r="Q2" s="296"/>
      <c r="R2" s="297"/>
      <c r="S2" s="296" t="s">
        <v>611</v>
      </c>
      <c r="T2" s="298" t="s">
        <v>5613</v>
      </c>
      <c r="U2" s="294" t="s">
        <v>5614</v>
      </c>
      <c r="V2" s="298" t="s">
        <v>5613</v>
      </c>
      <c r="W2" s="299">
        <v>87500000</v>
      </c>
      <c r="X2" s="299">
        <v>87500000</v>
      </c>
      <c r="Y2" s="299">
        <v>0</v>
      </c>
      <c r="Z2" s="299">
        <v>0</v>
      </c>
      <c r="AA2" s="300">
        <v>87500000</v>
      </c>
      <c r="AB2" s="300">
        <v>0</v>
      </c>
      <c r="AC2" s="295"/>
    </row>
    <row r="3" spans="1:29" ht="56.25" x14ac:dyDescent="0.25">
      <c r="A3" s="294" t="s">
        <v>694</v>
      </c>
      <c r="B3" s="294" t="s">
        <v>605</v>
      </c>
      <c r="C3" s="294" t="s">
        <v>606</v>
      </c>
      <c r="D3" s="294" t="s">
        <v>622</v>
      </c>
      <c r="E3" s="294" t="s">
        <v>500</v>
      </c>
      <c r="F3" s="295" t="s">
        <v>853</v>
      </c>
      <c r="G3" s="295" t="s">
        <v>624</v>
      </c>
      <c r="H3" s="295" t="s">
        <v>5553</v>
      </c>
      <c r="I3" s="294" t="s">
        <v>625</v>
      </c>
      <c r="J3" s="294" t="s">
        <v>5554</v>
      </c>
      <c r="K3" s="295" t="s">
        <v>625</v>
      </c>
      <c r="L3" s="295" t="s">
        <v>626</v>
      </c>
      <c r="M3" s="294"/>
      <c r="N3" s="294"/>
      <c r="O3" s="296"/>
      <c r="P3" s="296"/>
      <c r="Q3" s="296"/>
      <c r="R3" s="297"/>
      <c r="S3" s="296" t="s">
        <v>611</v>
      </c>
      <c r="T3" s="298" t="s">
        <v>627</v>
      </c>
      <c r="U3" s="294" t="s">
        <v>602</v>
      </c>
      <c r="V3" s="298" t="s">
        <v>5615</v>
      </c>
      <c r="W3" s="299">
        <v>560000</v>
      </c>
      <c r="X3" s="299">
        <v>560000</v>
      </c>
      <c r="Y3" s="299">
        <v>0</v>
      </c>
      <c r="Z3" s="299">
        <v>0</v>
      </c>
      <c r="AA3" s="300">
        <v>560000</v>
      </c>
      <c r="AB3" s="300">
        <v>0</v>
      </c>
      <c r="AC3" s="295" t="s">
        <v>659</v>
      </c>
    </row>
    <row r="4" spans="1:29" ht="56.25" x14ac:dyDescent="0.25">
      <c r="A4" s="294" t="s">
        <v>696</v>
      </c>
      <c r="B4" s="294" t="s">
        <v>605</v>
      </c>
      <c r="C4" s="294" t="s">
        <v>606</v>
      </c>
      <c r="D4" s="294" t="s">
        <v>622</v>
      </c>
      <c r="E4" s="294" t="s">
        <v>500</v>
      </c>
      <c r="F4" s="295" t="s">
        <v>837</v>
      </c>
      <c r="G4" s="295" t="s">
        <v>624</v>
      </c>
      <c r="H4" s="295" t="s">
        <v>5553</v>
      </c>
      <c r="I4" s="294" t="s">
        <v>625</v>
      </c>
      <c r="J4" s="294" t="s">
        <v>5554</v>
      </c>
      <c r="K4" s="295" t="s">
        <v>625</v>
      </c>
      <c r="L4" s="295" t="s">
        <v>626</v>
      </c>
      <c r="M4" s="294"/>
      <c r="N4" s="294"/>
      <c r="O4" s="296"/>
      <c r="P4" s="296"/>
      <c r="Q4" s="296"/>
      <c r="R4" s="297"/>
      <c r="S4" s="296" t="s">
        <v>611</v>
      </c>
      <c r="T4" s="298" t="s">
        <v>627</v>
      </c>
      <c r="U4" s="294" t="s">
        <v>602</v>
      </c>
      <c r="V4" s="298" t="s">
        <v>5615</v>
      </c>
      <c r="W4" s="299">
        <v>560000</v>
      </c>
      <c r="X4" s="299">
        <v>560000</v>
      </c>
      <c r="Y4" s="299">
        <v>0</v>
      </c>
      <c r="Z4" s="299">
        <v>0</v>
      </c>
      <c r="AA4" s="300">
        <v>560000</v>
      </c>
      <c r="AB4" s="300">
        <v>0</v>
      </c>
      <c r="AC4" s="295" t="s">
        <v>659</v>
      </c>
    </row>
    <row r="5" spans="1:29" ht="56.25" x14ac:dyDescent="0.25">
      <c r="A5" s="294" t="s">
        <v>698</v>
      </c>
      <c r="B5" s="294" t="s">
        <v>605</v>
      </c>
      <c r="C5" s="294" t="s">
        <v>606</v>
      </c>
      <c r="D5" s="294" t="s">
        <v>622</v>
      </c>
      <c r="E5" s="294" t="s">
        <v>500</v>
      </c>
      <c r="F5" s="295" t="s">
        <v>839</v>
      </c>
      <c r="G5" s="295" t="s">
        <v>624</v>
      </c>
      <c r="H5" s="295" t="s">
        <v>5553</v>
      </c>
      <c r="I5" s="294" t="s">
        <v>625</v>
      </c>
      <c r="J5" s="294" t="s">
        <v>5554</v>
      </c>
      <c r="K5" s="295" t="s">
        <v>625</v>
      </c>
      <c r="L5" s="295" t="s">
        <v>626</v>
      </c>
      <c r="M5" s="294"/>
      <c r="N5" s="294"/>
      <c r="O5" s="296"/>
      <c r="P5" s="296"/>
      <c r="Q5" s="296"/>
      <c r="R5" s="297"/>
      <c r="S5" s="296" t="s">
        <v>611</v>
      </c>
      <c r="T5" s="298" t="s">
        <v>627</v>
      </c>
      <c r="U5" s="294" t="s">
        <v>602</v>
      </c>
      <c r="V5" s="298" t="s">
        <v>5615</v>
      </c>
      <c r="W5" s="299">
        <v>560000</v>
      </c>
      <c r="X5" s="299">
        <v>560000</v>
      </c>
      <c r="Y5" s="299">
        <v>0</v>
      </c>
      <c r="Z5" s="299">
        <v>0</v>
      </c>
      <c r="AA5" s="300">
        <v>560000</v>
      </c>
      <c r="AB5" s="300">
        <v>0</v>
      </c>
      <c r="AC5" s="295" t="s">
        <v>659</v>
      </c>
    </row>
    <row r="6" spans="1:29" ht="56.25" x14ac:dyDescent="0.25">
      <c r="A6" s="294" t="s">
        <v>700</v>
      </c>
      <c r="B6" s="294" t="s">
        <v>605</v>
      </c>
      <c r="C6" s="294" t="s">
        <v>606</v>
      </c>
      <c r="D6" s="294" t="s">
        <v>622</v>
      </c>
      <c r="E6" s="294" t="s">
        <v>500</v>
      </c>
      <c r="F6" s="295" t="s">
        <v>841</v>
      </c>
      <c r="G6" s="295" t="s">
        <v>624</v>
      </c>
      <c r="H6" s="295" t="s">
        <v>5553</v>
      </c>
      <c r="I6" s="294" t="s">
        <v>625</v>
      </c>
      <c r="J6" s="294" t="s">
        <v>5554</v>
      </c>
      <c r="K6" s="295" t="s">
        <v>625</v>
      </c>
      <c r="L6" s="295" t="s">
        <v>626</v>
      </c>
      <c r="M6" s="294"/>
      <c r="N6" s="294"/>
      <c r="O6" s="296"/>
      <c r="P6" s="296"/>
      <c r="Q6" s="296"/>
      <c r="R6" s="297"/>
      <c r="S6" s="296" t="s">
        <v>611</v>
      </c>
      <c r="T6" s="298" t="s">
        <v>627</v>
      </c>
      <c r="U6" s="294" t="s">
        <v>602</v>
      </c>
      <c r="V6" s="298" t="s">
        <v>5615</v>
      </c>
      <c r="W6" s="299">
        <v>560000</v>
      </c>
      <c r="X6" s="299">
        <v>560000</v>
      </c>
      <c r="Y6" s="299">
        <v>0</v>
      </c>
      <c r="Z6" s="299">
        <v>0</v>
      </c>
      <c r="AA6" s="300">
        <v>560000</v>
      </c>
      <c r="AB6" s="300">
        <v>0</v>
      </c>
      <c r="AC6" s="295" t="s">
        <v>659</v>
      </c>
    </row>
    <row r="7" spans="1:29" ht="56.25" x14ac:dyDescent="0.25">
      <c r="A7" s="294" t="s">
        <v>702</v>
      </c>
      <c r="B7" s="294" t="s">
        <v>605</v>
      </c>
      <c r="C7" s="294" t="s">
        <v>606</v>
      </c>
      <c r="D7" s="294" t="s">
        <v>622</v>
      </c>
      <c r="E7" s="294" t="s">
        <v>500</v>
      </c>
      <c r="F7" s="295" t="s">
        <v>843</v>
      </c>
      <c r="G7" s="295" t="s">
        <v>624</v>
      </c>
      <c r="H7" s="295" t="s">
        <v>5553</v>
      </c>
      <c r="I7" s="294" t="s">
        <v>625</v>
      </c>
      <c r="J7" s="294" t="s">
        <v>5554</v>
      </c>
      <c r="K7" s="295" t="s">
        <v>625</v>
      </c>
      <c r="L7" s="295" t="s">
        <v>626</v>
      </c>
      <c r="M7" s="294"/>
      <c r="N7" s="294"/>
      <c r="O7" s="296"/>
      <c r="P7" s="296"/>
      <c r="Q7" s="296"/>
      <c r="R7" s="297"/>
      <c r="S7" s="296" t="s">
        <v>611</v>
      </c>
      <c r="T7" s="298" t="s">
        <v>627</v>
      </c>
      <c r="U7" s="294" t="s">
        <v>602</v>
      </c>
      <c r="V7" s="298" t="s">
        <v>5615</v>
      </c>
      <c r="W7" s="299">
        <v>560000</v>
      </c>
      <c r="X7" s="299">
        <v>560000</v>
      </c>
      <c r="Y7" s="299">
        <v>0</v>
      </c>
      <c r="Z7" s="299">
        <v>0</v>
      </c>
      <c r="AA7" s="300">
        <v>560000</v>
      </c>
      <c r="AB7" s="300">
        <v>0</v>
      </c>
      <c r="AC7" s="295" t="s">
        <v>659</v>
      </c>
    </row>
    <row r="8" spans="1:29" ht="56.25" x14ac:dyDescent="0.25">
      <c r="A8" s="294" t="s">
        <v>704</v>
      </c>
      <c r="B8" s="294" t="s">
        <v>605</v>
      </c>
      <c r="C8" s="294" t="s">
        <v>606</v>
      </c>
      <c r="D8" s="294" t="s">
        <v>622</v>
      </c>
      <c r="E8" s="294" t="s">
        <v>500</v>
      </c>
      <c r="F8" s="295" t="s">
        <v>847</v>
      </c>
      <c r="G8" s="295" t="s">
        <v>624</v>
      </c>
      <c r="H8" s="295" t="s">
        <v>5553</v>
      </c>
      <c r="I8" s="294" t="s">
        <v>625</v>
      </c>
      <c r="J8" s="294" t="s">
        <v>5554</v>
      </c>
      <c r="K8" s="295" t="s">
        <v>625</v>
      </c>
      <c r="L8" s="295" t="s">
        <v>626</v>
      </c>
      <c r="M8" s="294"/>
      <c r="N8" s="294"/>
      <c r="O8" s="296"/>
      <c r="P8" s="296"/>
      <c r="Q8" s="296"/>
      <c r="R8" s="297"/>
      <c r="S8" s="296" t="s">
        <v>611</v>
      </c>
      <c r="T8" s="298" t="s">
        <v>627</v>
      </c>
      <c r="U8" s="294" t="s">
        <v>602</v>
      </c>
      <c r="V8" s="298" t="s">
        <v>5615</v>
      </c>
      <c r="W8" s="299">
        <v>560000</v>
      </c>
      <c r="X8" s="299">
        <v>560000</v>
      </c>
      <c r="Y8" s="299">
        <v>0</v>
      </c>
      <c r="Z8" s="299">
        <v>0</v>
      </c>
      <c r="AA8" s="300">
        <v>560000</v>
      </c>
      <c r="AB8" s="300">
        <v>0</v>
      </c>
      <c r="AC8" s="295" t="s">
        <v>659</v>
      </c>
    </row>
    <row r="9" spans="1:29" ht="56.25" x14ac:dyDescent="0.25">
      <c r="A9" s="294" t="s">
        <v>706</v>
      </c>
      <c r="B9" s="294" t="s">
        <v>605</v>
      </c>
      <c r="C9" s="294" t="s">
        <v>606</v>
      </c>
      <c r="D9" s="294" t="s">
        <v>622</v>
      </c>
      <c r="E9" s="294" t="s">
        <v>500</v>
      </c>
      <c r="F9" s="295" t="s">
        <v>661</v>
      </c>
      <c r="G9" s="295" t="s">
        <v>624</v>
      </c>
      <c r="H9" s="295" t="s">
        <v>5553</v>
      </c>
      <c r="I9" s="294" t="s">
        <v>625</v>
      </c>
      <c r="J9" s="294" t="s">
        <v>5554</v>
      </c>
      <c r="K9" s="295" t="s">
        <v>625</v>
      </c>
      <c r="L9" s="295" t="s">
        <v>626</v>
      </c>
      <c r="M9" s="294"/>
      <c r="N9" s="294"/>
      <c r="O9" s="296"/>
      <c r="P9" s="296"/>
      <c r="Q9" s="296"/>
      <c r="R9" s="297"/>
      <c r="S9" s="296" t="s">
        <v>611</v>
      </c>
      <c r="T9" s="298" t="s">
        <v>627</v>
      </c>
      <c r="U9" s="294" t="s">
        <v>602</v>
      </c>
      <c r="V9" s="298" t="s">
        <v>5615</v>
      </c>
      <c r="W9" s="299">
        <v>560000</v>
      </c>
      <c r="X9" s="299">
        <v>560000</v>
      </c>
      <c r="Y9" s="299">
        <v>0</v>
      </c>
      <c r="Z9" s="299">
        <v>0</v>
      </c>
      <c r="AA9" s="300">
        <v>560000</v>
      </c>
      <c r="AB9" s="300">
        <v>0</v>
      </c>
      <c r="AC9" s="295" t="s">
        <v>659</v>
      </c>
    </row>
    <row r="10" spans="1:29" ht="56.25" x14ac:dyDescent="0.25">
      <c r="A10" s="294" t="s">
        <v>708</v>
      </c>
      <c r="B10" s="294" t="s">
        <v>605</v>
      </c>
      <c r="C10" s="294" t="s">
        <v>606</v>
      </c>
      <c r="D10" s="294" t="s">
        <v>622</v>
      </c>
      <c r="E10" s="294" t="s">
        <v>500</v>
      </c>
      <c r="F10" s="295" t="s">
        <v>845</v>
      </c>
      <c r="G10" s="295" t="s">
        <v>624</v>
      </c>
      <c r="H10" s="295" t="s">
        <v>5553</v>
      </c>
      <c r="I10" s="294" t="s">
        <v>625</v>
      </c>
      <c r="J10" s="294" t="s">
        <v>5554</v>
      </c>
      <c r="K10" s="295" t="s">
        <v>625</v>
      </c>
      <c r="L10" s="295" t="s">
        <v>626</v>
      </c>
      <c r="M10" s="294"/>
      <c r="N10" s="294"/>
      <c r="O10" s="296"/>
      <c r="P10" s="296"/>
      <c r="Q10" s="296"/>
      <c r="R10" s="297"/>
      <c r="S10" s="296" t="s">
        <v>611</v>
      </c>
      <c r="T10" s="298" t="s">
        <v>627</v>
      </c>
      <c r="U10" s="294" t="s">
        <v>602</v>
      </c>
      <c r="V10" s="298" t="s">
        <v>5615</v>
      </c>
      <c r="W10" s="299">
        <v>560000</v>
      </c>
      <c r="X10" s="299">
        <v>560000</v>
      </c>
      <c r="Y10" s="299">
        <v>0</v>
      </c>
      <c r="Z10" s="299">
        <v>0</v>
      </c>
      <c r="AA10" s="300">
        <v>560000</v>
      </c>
      <c r="AB10" s="300">
        <v>0</v>
      </c>
      <c r="AC10" s="295" t="s">
        <v>659</v>
      </c>
    </row>
    <row r="11" spans="1:29" ht="56.25" x14ac:dyDescent="0.25">
      <c r="A11" s="294" t="s">
        <v>710</v>
      </c>
      <c r="B11" s="294" t="s">
        <v>605</v>
      </c>
      <c r="C11" s="294" t="s">
        <v>606</v>
      </c>
      <c r="D11" s="294" t="s">
        <v>622</v>
      </c>
      <c r="E11" s="294" t="s">
        <v>500</v>
      </c>
      <c r="F11" s="295" t="s">
        <v>851</v>
      </c>
      <c r="G11" s="295" t="s">
        <v>624</v>
      </c>
      <c r="H11" s="295" t="s">
        <v>5553</v>
      </c>
      <c r="I11" s="294" t="s">
        <v>625</v>
      </c>
      <c r="J11" s="294" t="s">
        <v>5554</v>
      </c>
      <c r="K11" s="295" t="s">
        <v>625</v>
      </c>
      <c r="L11" s="295" t="s">
        <v>626</v>
      </c>
      <c r="M11" s="294"/>
      <c r="N11" s="294"/>
      <c r="O11" s="296"/>
      <c r="P11" s="296"/>
      <c r="Q11" s="296"/>
      <c r="R11" s="297"/>
      <c r="S11" s="296" t="s">
        <v>611</v>
      </c>
      <c r="T11" s="298" t="s">
        <v>627</v>
      </c>
      <c r="U11" s="294" t="s">
        <v>602</v>
      </c>
      <c r="V11" s="298" t="s">
        <v>5615</v>
      </c>
      <c r="W11" s="299">
        <v>560000</v>
      </c>
      <c r="X11" s="299">
        <v>560000</v>
      </c>
      <c r="Y11" s="299">
        <v>0</v>
      </c>
      <c r="Z11" s="299">
        <v>0</v>
      </c>
      <c r="AA11" s="300">
        <v>560000</v>
      </c>
      <c r="AB11" s="300">
        <v>0</v>
      </c>
      <c r="AC11" s="295" t="s">
        <v>659</v>
      </c>
    </row>
    <row r="12" spans="1:29" ht="56.25" x14ac:dyDescent="0.25">
      <c r="A12" s="294" t="s">
        <v>712</v>
      </c>
      <c r="B12" s="294" t="s">
        <v>605</v>
      </c>
      <c r="C12" s="294" t="s">
        <v>606</v>
      </c>
      <c r="D12" s="294" t="s">
        <v>622</v>
      </c>
      <c r="E12" s="294" t="s">
        <v>500</v>
      </c>
      <c r="F12" s="295" t="s">
        <v>849</v>
      </c>
      <c r="G12" s="295" t="s">
        <v>624</v>
      </c>
      <c r="H12" s="295" t="s">
        <v>5553</v>
      </c>
      <c r="I12" s="294" t="s">
        <v>625</v>
      </c>
      <c r="J12" s="294" t="s">
        <v>5554</v>
      </c>
      <c r="K12" s="295" t="s">
        <v>625</v>
      </c>
      <c r="L12" s="295" t="s">
        <v>626</v>
      </c>
      <c r="M12" s="294"/>
      <c r="N12" s="294"/>
      <c r="O12" s="296"/>
      <c r="P12" s="296"/>
      <c r="Q12" s="296"/>
      <c r="R12" s="297"/>
      <c r="S12" s="296" t="s">
        <v>611</v>
      </c>
      <c r="T12" s="298" t="s">
        <v>627</v>
      </c>
      <c r="U12" s="294" t="s">
        <v>602</v>
      </c>
      <c r="V12" s="298" t="s">
        <v>5615</v>
      </c>
      <c r="W12" s="299">
        <v>560000</v>
      </c>
      <c r="X12" s="299">
        <v>560000</v>
      </c>
      <c r="Y12" s="299">
        <v>0</v>
      </c>
      <c r="Z12" s="299">
        <v>0</v>
      </c>
      <c r="AA12" s="300">
        <v>560000</v>
      </c>
      <c r="AB12" s="300">
        <v>0</v>
      </c>
      <c r="AC12" s="295" t="s">
        <v>659</v>
      </c>
    </row>
    <row r="13" spans="1:29" ht="56.25" x14ac:dyDescent="0.25">
      <c r="A13" s="294" t="s">
        <v>714</v>
      </c>
      <c r="B13" s="294" t="s">
        <v>605</v>
      </c>
      <c r="C13" s="294" t="s">
        <v>606</v>
      </c>
      <c r="D13" s="294" t="s">
        <v>622</v>
      </c>
      <c r="E13" s="294" t="s">
        <v>500</v>
      </c>
      <c r="F13" s="295" t="s">
        <v>855</v>
      </c>
      <c r="G13" s="295" t="s">
        <v>624</v>
      </c>
      <c r="H13" s="295" t="s">
        <v>5553</v>
      </c>
      <c r="I13" s="294" t="s">
        <v>625</v>
      </c>
      <c r="J13" s="294" t="s">
        <v>5554</v>
      </c>
      <c r="K13" s="295" t="s">
        <v>625</v>
      </c>
      <c r="L13" s="295" t="s">
        <v>626</v>
      </c>
      <c r="M13" s="294"/>
      <c r="N13" s="294"/>
      <c r="O13" s="296"/>
      <c r="P13" s="296"/>
      <c r="Q13" s="296"/>
      <c r="R13" s="297"/>
      <c r="S13" s="296" t="s">
        <v>611</v>
      </c>
      <c r="T13" s="298" t="s">
        <v>627</v>
      </c>
      <c r="U13" s="294" t="s">
        <v>602</v>
      </c>
      <c r="V13" s="298" t="s">
        <v>5615</v>
      </c>
      <c r="W13" s="299">
        <v>560000</v>
      </c>
      <c r="X13" s="299">
        <v>560000</v>
      </c>
      <c r="Y13" s="299">
        <v>0</v>
      </c>
      <c r="Z13" s="299">
        <v>0</v>
      </c>
      <c r="AA13" s="300">
        <v>560000</v>
      </c>
      <c r="AB13" s="300">
        <v>0</v>
      </c>
      <c r="AC13" s="295" t="s">
        <v>659</v>
      </c>
    </row>
    <row r="14" spans="1:29" ht="56.25" x14ac:dyDescent="0.25">
      <c r="A14" s="294" t="s">
        <v>716</v>
      </c>
      <c r="B14" s="294" t="s">
        <v>605</v>
      </c>
      <c r="C14" s="294" t="s">
        <v>606</v>
      </c>
      <c r="D14" s="294" t="s">
        <v>622</v>
      </c>
      <c r="E14" s="294" t="s">
        <v>500</v>
      </c>
      <c r="F14" s="295" t="s">
        <v>791</v>
      </c>
      <c r="G14" s="295" t="s">
        <v>624</v>
      </c>
      <c r="H14" s="295" t="s">
        <v>5553</v>
      </c>
      <c r="I14" s="294" t="s">
        <v>625</v>
      </c>
      <c r="J14" s="294" t="s">
        <v>5554</v>
      </c>
      <c r="K14" s="295" t="s">
        <v>625</v>
      </c>
      <c r="L14" s="295" t="s">
        <v>626</v>
      </c>
      <c r="M14" s="294"/>
      <c r="N14" s="294"/>
      <c r="O14" s="296"/>
      <c r="P14" s="296"/>
      <c r="Q14" s="296"/>
      <c r="R14" s="297"/>
      <c r="S14" s="296" t="s">
        <v>611</v>
      </c>
      <c r="T14" s="298" t="s">
        <v>627</v>
      </c>
      <c r="U14" s="294" t="s">
        <v>602</v>
      </c>
      <c r="V14" s="298" t="s">
        <v>5615</v>
      </c>
      <c r="W14" s="299">
        <v>560000</v>
      </c>
      <c r="X14" s="299">
        <v>560000</v>
      </c>
      <c r="Y14" s="299">
        <v>0</v>
      </c>
      <c r="Z14" s="299">
        <v>0</v>
      </c>
      <c r="AA14" s="300">
        <v>560000</v>
      </c>
      <c r="AB14" s="300">
        <v>0</v>
      </c>
      <c r="AC14" s="295" t="s">
        <v>659</v>
      </c>
    </row>
    <row r="15" spans="1:29" ht="56.25" x14ac:dyDescent="0.25">
      <c r="A15" s="294" t="s">
        <v>718</v>
      </c>
      <c r="B15" s="294" t="s">
        <v>605</v>
      </c>
      <c r="C15" s="294" t="s">
        <v>606</v>
      </c>
      <c r="D15" s="294" t="s">
        <v>907</v>
      </c>
      <c r="E15" s="294" t="s">
        <v>504</v>
      </c>
      <c r="F15" s="295" t="s">
        <v>914</v>
      </c>
      <c r="G15" s="295" t="s">
        <v>909</v>
      </c>
      <c r="H15" s="295" t="s">
        <v>5553</v>
      </c>
      <c r="I15" s="294" t="s">
        <v>625</v>
      </c>
      <c r="J15" s="294" t="s">
        <v>5554</v>
      </c>
      <c r="K15" s="295" t="s">
        <v>625</v>
      </c>
      <c r="L15" s="295" t="s">
        <v>626</v>
      </c>
      <c r="M15" s="294"/>
      <c r="N15" s="294"/>
      <c r="O15" s="296"/>
      <c r="P15" s="296"/>
      <c r="Q15" s="296"/>
      <c r="R15" s="297"/>
      <c r="S15" s="296" t="s">
        <v>611</v>
      </c>
      <c r="T15" s="298" t="s">
        <v>627</v>
      </c>
      <c r="U15" s="294" t="s">
        <v>602</v>
      </c>
      <c r="V15" s="298" t="s">
        <v>5613</v>
      </c>
      <c r="W15" s="299">
        <v>1000000</v>
      </c>
      <c r="X15" s="299">
        <v>1000000</v>
      </c>
      <c r="Y15" s="299">
        <v>0</v>
      </c>
      <c r="Z15" s="299">
        <v>0</v>
      </c>
      <c r="AA15" s="300">
        <v>1000000</v>
      </c>
      <c r="AB15" s="300">
        <v>0</v>
      </c>
      <c r="AC15" s="295" t="s">
        <v>910</v>
      </c>
    </row>
    <row r="16" spans="1:29" ht="56.25" x14ac:dyDescent="0.25">
      <c r="A16" s="294" t="s">
        <v>720</v>
      </c>
      <c r="B16" s="294" t="s">
        <v>605</v>
      </c>
      <c r="C16" s="294" t="s">
        <v>606</v>
      </c>
      <c r="D16" s="294" t="s">
        <v>622</v>
      </c>
      <c r="E16" s="294" t="s">
        <v>500</v>
      </c>
      <c r="F16" s="295" t="s">
        <v>747</v>
      </c>
      <c r="G16" s="295" t="s">
        <v>624</v>
      </c>
      <c r="H16" s="295" t="s">
        <v>5553</v>
      </c>
      <c r="I16" s="294" t="s">
        <v>625</v>
      </c>
      <c r="J16" s="294" t="s">
        <v>5554</v>
      </c>
      <c r="K16" s="295" t="s">
        <v>625</v>
      </c>
      <c r="L16" s="295" t="s">
        <v>626</v>
      </c>
      <c r="M16" s="294"/>
      <c r="N16" s="294"/>
      <c r="O16" s="296"/>
      <c r="P16" s="296"/>
      <c r="Q16" s="296"/>
      <c r="R16" s="297"/>
      <c r="S16" s="296" t="s">
        <v>611</v>
      </c>
      <c r="T16" s="298" t="s">
        <v>627</v>
      </c>
      <c r="U16" s="294" t="s">
        <v>602</v>
      </c>
      <c r="V16" s="298" t="s">
        <v>5615</v>
      </c>
      <c r="W16" s="299">
        <v>560000</v>
      </c>
      <c r="X16" s="299">
        <v>560000</v>
      </c>
      <c r="Y16" s="299">
        <v>0</v>
      </c>
      <c r="Z16" s="299">
        <v>0</v>
      </c>
      <c r="AA16" s="300">
        <v>560000</v>
      </c>
      <c r="AB16" s="300">
        <v>0</v>
      </c>
      <c r="AC16" s="295" t="s">
        <v>659</v>
      </c>
    </row>
    <row r="17" spans="1:29" ht="56.25" x14ac:dyDescent="0.25">
      <c r="A17" s="294" t="s">
        <v>722</v>
      </c>
      <c r="B17" s="294" t="s">
        <v>605</v>
      </c>
      <c r="C17" s="294" t="s">
        <v>606</v>
      </c>
      <c r="D17" s="294" t="s">
        <v>622</v>
      </c>
      <c r="E17" s="294" t="s">
        <v>500</v>
      </c>
      <c r="F17" s="295" t="s">
        <v>769</v>
      </c>
      <c r="G17" s="295" t="s">
        <v>624</v>
      </c>
      <c r="H17" s="295" t="s">
        <v>5553</v>
      </c>
      <c r="I17" s="294" t="s">
        <v>625</v>
      </c>
      <c r="J17" s="294" t="s">
        <v>5554</v>
      </c>
      <c r="K17" s="295" t="s">
        <v>625</v>
      </c>
      <c r="L17" s="295" t="s">
        <v>626</v>
      </c>
      <c r="M17" s="294"/>
      <c r="N17" s="294"/>
      <c r="O17" s="296"/>
      <c r="P17" s="296"/>
      <c r="Q17" s="296"/>
      <c r="R17" s="297"/>
      <c r="S17" s="296" t="s">
        <v>611</v>
      </c>
      <c r="T17" s="298" t="s">
        <v>627</v>
      </c>
      <c r="U17" s="294" t="s">
        <v>602</v>
      </c>
      <c r="V17" s="298" t="s">
        <v>5615</v>
      </c>
      <c r="W17" s="299">
        <v>560000</v>
      </c>
      <c r="X17" s="299">
        <v>560000</v>
      </c>
      <c r="Y17" s="299">
        <v>0</v>
      </c>
      <c r="Z17" s="299">
        <v>0</v>
      </c>
      <c r="AA17" s="300">
        <v>560000</v>
      </c>
      <c r="AB17" s="300">
        <v>0</v>
      </c>
      <c r="AC17" s="295" t="s">
        <v>659</v>
      </c>
    </row>
    <row r="18" spans="1:29" ht="56.25" x14ac:dyDescent="0.25">
      <c r="A18" s="294" t="s">
        <v>724</v>
      </c>
      <c r="B18" s="294" t="s">
        <v>605</v>
      </c>
      <c r="C18" s="294" t="s">
        <v>606</v>
      </c>
      <c r="D18" s="294" t="s">
        <v>622</v>
      </c>
      <c r="E18" s="294" t="s">
        <v>500</v>
      </c>
      <c r="F18" s="295" t="s">
        <v>663</v>
      </c>
      <c r="G18" s="295" t="s">
        <v>624</v>
      </c>
      <c r="H18" s="295" t="s">
        <v>5553</v>
      </c>
      <c r="I18" s="294" t="s">
        <v>625</v>
      </c>
      <c r="J18" s="294" t="s">
        <v>5554</v>
      </c>
      <c r="K18" s="295" t="s">
        <v>625</v>
      </c>
      <c r="L18" s="295" t="s">
        <v>626</v>
      </c>
      <c r="M18" s="294"/>
      <c r="N18" s="294"/>
      <c r="O18" s="296"/>
      <c r="P18" s="296"/>
      <c r="Q18" s="296"/>
      <c r="R18" s="297"/>
      <c r="S18" s="296" t="s">
        <v>611</v>
      </c>
      <c r="T18" s="298" t="s">
        <v>627</v>
      </c>
      <c r="U18" s="294" t="s">
        <v>602</v>
      </c>
      <c r="V18" s="298" t="s">
        <v>5615</v>
      </c>
      <c r="W18" s="299">
        <v>560000</v>
      </c>
      <c r="X18" s="299">
        <v>560000</v>
      </c>
      <c r="Y18" s="299">
        <v>0</v>
      </c>
      <c r="Z18" s="299">
        <v>0</v>
      </c>
      <c r="AA18" s="300">
        <v>560000</v>
      </c>
      <c r="AB18" s="300">
        <v>0</v>
      </c>
      <c r="AC18" s="295" t="s">
        <v>659</v>
      </c>
    </row>
    <row r="19" spans="1:29" ht="56.25" x14ac:dyDescent="0.25">
      <c r="A19" s="294" t="s">
        <v>726</v>
      </c>
      <c r="B19" s="294" t="s">
        <v>605</v>
      </c>
      <c r="C19" s="294" t="s">
        <v>606</v>
      </c>
      <c r="D19" s="294" t="s">
        <v>622</v>
      </c>
      <c r="E19" s="294" t="s">
        <v>500</v>
      </c>
      <c r="F19" s="295" t="s">
        <v>813</v>
      </c>
      <c r="G19" s="295" t="s">
        <v>624</v>
      </c>
      <c r="H19" s="295" t="s">
        <v>5553</v>
      </c>
      <c r="I19" s="294" t="s">
        <v>625</v>
      </c>
      <c r="J19" s="294" t="s">
        <v>5554</v>
      </c>
      <c r="K19" s="295" t="s">
        <v>625</v>
      </c>
      <c r="L19" s="295" t="s">
        <v>626</v>
      </c>
      <c r="M19" s="294"/>
      <c r="N19" s="294"/>
      <c r="O19" s="296"/>
      <c r="P19" s="296"/>
      <c r="Q19" s="296"/>
      <c r="R19" s="297"/>
      <c r="S19" s="296" t="s">
        <v>611</v>
      </c>
      <c r="T19" s="298" t="s">
        <v>627</v>
      </c>
      <c r="U19" s="294" t="s">
        <v>602</v>
      </c>
      <c r="V19" s="298" t="s">
        <v>5615</v>
      </c>
      <c r="W19" s="299">
        <v>560000</v>
      </c>
      <c r="X19" s="299">
        <v>560000</v>
      </c>
      <c r="Y19" s="299">
        <v>0</v>
      </c>
      <c r="Z19" s="299">
        <v>0</v>
      </c>
      <c r="AA19" s="300">
        <v>560000</v>
      </c>
      <c r="AB19" s="300">
        <v>0</v>
      </c>
      <c r="AC19" s="295" t="s">
        <v>659</v>
      </c>
    </row>
    <row r="20" spans="1:29" ht="56.25" x14ac:dyDescent="0.25">
      <c r="A20" s="294" t="s">
        <v>728</v>
      </c>
      <c r="B20" s="294" t="s">
        <v>605</v>
      </c>
      <c r="C20" s="294" t="s">
        <v>606</v>
      </c>
      <c r="D20" s="294" t="s">
        <v>622</v>
      </c>
      <c r="E20" s="294" t="s">
        <v>500</v>
      </c>
      <c r="F20" s="295" t="s">
        <v>835</v>
      </c>
      <c r="G20" s="295" t="s">
        <v>624</v>
      </c>
      <c r="H20" s="295" t="s">
        <v>5553</v>
      </c>
      <c r="I20" s="294" t="s">
        <v>625</v>
      </c>
      <c r="J20" s="294" t="s">
        <v>5554</v>
      </c>
      <c r="K20" s="295" t="s">
        <v>625</v>
      </c>
      <c r="L20" s="295" t="s">
        <v>626</v>
      </c>
      <c r="M20" s="294"/>
      <c r="N20" s="294"/>
      <c r="O20" s="296"/>
      <c r="P20" s="296"/>
      <c r="Q20" s="296"/>
      <c r="R20" s="297"/>
      <c r="S20" s="296" t="s">
        <v>611</v>
      </c>
      <c r="T20" s="298" t="s">
        <v>627</v>
      </c>
      <c r="U20" s="294" t="s">
        <v>602</v>
      </c>
      <c r="V20" s="298" t="s">
        <v>5615</v>
      </c>
      <c r="W20" s="299">
        <v>560000</v>
      </c>
      <c r="X20" s="299">
        <v>560000</v>
      </c>
      <c r="Y20" s="299">
        <v>0</v>
      </c>
      <c r="Z20" s="299">
        <v>0</v>
      </c>
      <c r="AA20" s="300">
        <v>560000</v>
      </c>
      <c r="AB20" s="300">
        <v>0</v>
      </c>
      <c r="AC20" s="295" t="s">
        <v>659</v>
      </c>
    </row>
    <row r="21" spans="1:29" ht="56.25" x14ac:dyDescent="0.25">
      <c r="A21" s="294" t="s">
        <v>730</v>
      </c>
      <c r="B21" s="294" t="s">
        <v>605</v>
      </c>
      <c r="C21" s="294" t="s">
        <v>606</v>
      </c>
      <c r="D21" s="294" t="s">
        <v>622</v>
      </c>
      <c r="E21" s="294" t="s">
        <v>500</v>
      </c>
      <c r="F21" s="295" t="s">
        <v>660</v>
      </c>
      <c r="G21" s="295" t="s">
        <v>624</v>
      </c>
      <c r="H21" s="295" t="s">
        <v>5553</v>
      </c>
      <c r="I21" s="294" t="s">
        <v>625</v>
      </c>
      <c r="J21" s="294" t="s">
        <v>5554</v>
      </c>
      <c r="K21" s="295" t="s">
        <v>625</v>
      </c>
      <c r="L21" s="295" t="s">
        <v>626</v>
      </c>
      <c r="M21" s="294"/>
      <c r="N21" s="294"/>
      <c r="O21" s="296"/>
      <c r="P21" s="296"/>
      <c r="Q21" s="296"/>
      <c r="R21" s="297"/>
      <c r="S21" s="296" t="s">
        <v>611</v>
      </c>
      <c r="T21" s="298" t="s">
        <v>627</v>
      </c>
      <c r="U21" s="294" t="s">
        <v>602</v>
      </c>
      <c r="V21" s="298" t="s">
        <v>5615</v>
      </c>
      <c r="W21" s="299">
        <v>560000</v>
      </c>
      <c r="X21" s="299">
        <v>560000</v>
      </c>
      <c r="Y21" s="299">
        <v>0</v>
      </c>
      <c r="Z21" s="299">
        <v>0</v>
      </c>
      <c r="AA21" s="300">
        <v>560000</v>
      </c>
      <c r="AB21" s="300">
        <v>0</v>
      </c>
      <c r="AC21" s="295" t="s">
        <v>659</v>
      </c>
    </row>
    <row r="22" spans="1:29" ht="56.25" x14ac:dyDescent="0.25">
      <c r="A22" s="294" t="s">
        <v>732</v>
      </c>
      <c r="B22" s="294" t="s">
        <v>605</v>
      </c>
      <c r="C22" s="294" t="s">
        <v>606</v>
      </c>
      <c r="D22" s="294" t="s">
        <v>622</v>
      </c>
      <c r="E22" s="294" t="s">
        <v>500</v>
      </c>
      <c r="F22" s="295" t="s">
        <v>669</v>
      </c>
      <c r="G22" s="295" t="s">
        <v>624</v>
      </c>
      <c r="H22" s="295" t="s">
        <v>5553</v>
      </c>
      <c r="I22" s="294" t="s">
        <v>625</v>
      </c>
      <c r="J22" s="294" t="s">
        <v>5554</v>
      </c>
      <c r="K22" s="295" t="s">
        <v>625</v>
      </c>
      <c r="L22" s="295" t="s">
        <v>626</v>
      </c>
      <c r="M22" s="294"/>
      <c r="N22" s="294"/>
      <c r="O22" s="296"/>
      <c r="P22" s="296"/>
      <c r="Q22" s="296"/>
      <c r="R22" s="297"/>
      <c r="S22" s="296" t="s">
        <v>611</v>
      </c>
      <c r="T22" s="298" t="s">
        <v>627</v>
      </c>
      <c r="U22" s="294" t="s">
        <v>602</v>
      </c>
      <c r="V22" s="298" t="s">
        <v>5615</v>
      </c>
      <c r="W22" s="299">
        <v>560000</v>
      </c>
      <c r="X22" s="299">
        <v>560000</v>
      </c>
      <c r="Y22" s="299">
        <v>0</v>
      </c>
      <c r="Z22" s="299">
        <v>0</v>
      </c>
      <c r="AA22" s="300">
        <v>560000</v>
      </c>
      <c r="AB22" s="300">
        <v>0</v>
      </c>
      <c r="AC22" s="295" t="s">
        <v>659</v>
      </c>
    </row>
    <row r="23" spans="1:29" ht="56.25" x14ac:dyDescent="0.25">
      <c r="A23" s="294" t="s">
        <v>734</v>
      </c>
      <c r="B23" s="294" t="s">
        <v>605</v>
      </c>
      <c r="C23" s="294" t="s">
        <v>606</v>
      </c>
      <c r="D23" s="294" t="s">
        <v>622</v>
      </c>
      <c r="E23" s="294" t="s">
        <v>500</v>
      </c>
      <c r="F23" s="295" t="s">
        <v>667</v>
      </c>
      <c r="G23" s="295" t="s">
        <v>624</v>
      </c>
      <c r="H23" s="295" t="s">
        <v>5553</v>
      </c>
      <c r="I23" s="294" t="s">
        <v>625</v>
      </c>
      <c r="J23" s="294" t="s">
        <v>5554</v>
      </c>
      <c r="K23" s="295" t="s">
        <v>625</v>
      </c>
      <c r="L23" s="295" t="s">
        <v>626</v>
      </c>
      <c r="M23" s="294"/>
      <c r="N23" s="294"/>
      <c r="O23" s="296"/>
      <c r="P23" s="296"/>
      <c r="Q23" s="296"/>
      <c r="R23" s="297"/>
      <c r="S23" s="296" t="s">
        <v>611</v>
      </c>
      <c r="T23" s="298" t="s">
        <v>627</v>
      </c>
      <c r="U23" s="294" t="s">
        <v>602</v>
      </c>
      <c r="V23" s="298" t="s">
        <v>5615</v>
      </c>
      <c r="W23" s="299">
        <v>560000</v>
      </c>
      <c r="X23" s="299">
        <v>560000</v>
      </c>
      <c r="Y23" s="299">
        <v>0</v>
      </c>
      <c r="Z23" s="299">
        <v>0</v>
      </c>
      <c r="AA23" s="300">
        <v>560000</v>
      </c>
      <c r="AB23" s="300">
        <v>0</v>
      </c>
      <c r="AC23" s="295" t="s">
        <v>659</v>
      </c>
    </row>
    <row r="24" spans="1:29" ht="56.25" x14ac:dyDescent="0.25">
      <c r="A24" s="294" t="s">
        <v>736</v>
      </c>
      <c r="B24" s="294" t="s">
        <v>605</v>
      </c>
      <c r="C24" s="294" t="s">
        <v>606</v>
      </c>
      <c r="D24" s="294" t="s">
        <v>622</v>
      </c>
      <c r="E24" s="294" t="s">
        <v>500</v>
      </c>
      <c r="F24" s="295" t="s">
        <v>665</v>
      </c>
      <c r="G24" s="295" t="s">
        <v>624</v>
      </c>
      <c r="H24" s="295" t="s">
        <v>5553</v>
      </c>
      <c r="I24" s="294" t="s">
        <v>625</v>
      </c>
      <c r="J24" s="294" t="s">
        <v>5554</v>
      </c>
      <c r="K24" s="295" t="s">
        <v>625</v>
      </c>
      <c r="L24" s="295" t="s">
        <v>626</v>
      </c>
      <c r="M24" s="294"/>
      <c r="N24" s="294"/>
      <c r="O24" s="296"/>
      <c r="P24" s="296"/>
      <c r="Q24" s="296"/>
      <c r="R24" s="297"/>
      <c r="S24" s="296" t="s">
        <v>611</v>
      </c>
      <c r="T24" s="298" t="s">
        <v>627</v>
      </c>
      <c r="U24" s="294" t="s">
        <v>602</v>
      </c>
      <c r="V24" s="298" t="s">
        <v>5615</v>
      </c>
      <c r="W24" s="299">
        <v>560000</v>
      </c>
      <c r="X24" s="299">
        <v>560000</v>
      </c>
      <c r="Y24" s="299">
        <v>0</v>
      </c>
      <c r="Z24" s="299">
        <v>0</v>
      </c>
      <c r="AA24" s="300">
        <v>560000</v>
      </c>
      <c r="AB24" s="300">
        <v>0</v>
      </c>
      <c r="AC24" s="295" t="s">
        <v>659</v>
      </c>
    </row>
    <row r="25" spans="1:29" ht="56.25" x14ac:dyDescent="0.25">
      <c r="A25" s="294" t="s">
        <v>738</v>
      </c>
      <c r="B25" s="294" t="s">
        <v>605</v>
      </c>
      <c r="C25" s="294" t="s">
        <v>606</v>
      </c>
      <c r="D25" s="294" t="s">
        <v>622</v>
      </c>
      <c r="E25" s="294" t="s">
        <v>500</v>
      </c>
      <c r="F25" s="295" t="s">
        <v>671</v>
      </c>
      <c r="G25" s="295" t="s">
        <v>624</v>
      </c>
      <c r="H25" s="295" t="s">
        <v>5553</v>
      </c>
      <c r="I25" s="294" t="s">
        <v>625</v>
      </c>
      <c r="J25" s="294" t="s">
        <v>5554</v>
      </c>
      <c r="K25" s="295" t="s">
        <v>625</v>
      </c>
      <c r="L25" s="295" t="s">
        <v>626</v>
      </c>
      <c r="M25" s="294"/>
      <c r="N25" s="294"/>
      <c r="O25" s="296"/>
      <c r="P25" s="296"/>
      <c r="Q25" s="296"/>
      <c r="R25" s="297"/>
      <c r="S25" s="296" t="s">
        <v>611</v>
      </c>
      <c r="T25" s="298" t="s">
        <v>627</v>
      </c>
      <c r="U25" s="294" t="s">
        <v>602</v>
      </c>
      <c r="V25" s="298" t="s">
        <v>5615</v>
      </c>
      <c r="W25" s="299">
        <v>560000</v>
      </c>
      <c r="X25" s="299">
        <v>560000</v>
      </c>
      <c r="Y25" s="299">
        <v>0</v>
      </c>
      <c r="Z25" s="299">
        <v>0</v>
      </c>
      <c r="AA25" s="300">
        <v>560000</v>
      </c>
      <c r="AB25" s="300">
        <v>0</v>
      </c>
      <c r="AC25" s="295" t="s">
        <v>659</v>
      </c>
    </row>
    <row r="26" spans="1:29" ht="56.25" x14ac:dyDescent="0.25">
      <c r="A26" s="294" t="s">
        <v>740</v>
      </c>
      <c r="B26" s="294" t="s">
        <v>605</v>
      </c>
      <c r="C26" s="294" t="s">
        <v>606</v>
      </c>
      <c r="D26" s="294" t="s">
        <v>622</v>
      </c>
      <c r="E26" s="294" t="s">
        <v>500</v>
      </c>
      <c r="F26" s="295" t="s">
        <v>673</v>
      </c>
      <c r="G26" s="295" t="s">
        <v>624</v>
      </c>
      <c r="H26" s="295" t="s">
        <v>5553</v>
      </c>
      <c r="I26" s="294" t="s">
        <v>625</v>
      </c>
      <c r="J26" s="294" t="s">
        <v>5554</v>
      </c>
      <c r="K26" s="295" t="s">
        <v>625</v>
      </c>
      <c r="L26" s="295" t="s">
        <v>626</v>
      </c>
      <c r="M26" s="294"/>
      <c r="N26" s="294"/>
      <c r="O26" s="296"/>
      <c r="P26" s="296"/>
      <c r="Q26" s="296"/>
      <c r="R26" s="297"/>
      <c r="S26" s="296" t="s">
        <v>611</v>
      </c>
      <c r="T26" s="298" t="s">
        <v>627</v>
      </c>
      <c r="U26" s="294" t="s">
        <v>602</v>
      </c>
      <c r="V26" s="298" t="s">
        <v>5615</v>
      </c>
      <c r="W26" s="299">
        <v>560000</v>
      </c>
      <c r="X26" s="299">
        <v>560000</v>
      </c>
      <c r="Y26" s="299">
        <v>0</v>
      </c>
      <c r="Z26" s="299">
        <v>0</v>
      </c>
      <c r="AA26" s="300">
        <v>560000</v>
      </c>
      <c r="AB26" s="300">
        <v>0</v>
      </c>
      <c r="AC26" s="295" t="s">
        <v>659</v>
      </c>
    </row>
    <row r="27" spans="1:29" ht="56.25" x14ac:dyDescent="0.25">
      <c r="A27" s="294" t="s">
        <v>742</v>
      </c>
      <c r="B27" s="294" t="s">
        <v>605</v>
      </c>
      <c r="C27" s="294" t="s">
        <v>606</v>
      </c>
      <c r="D27" s="294" t="s">
        <v>622</v>
      </c>
      <c r="E27" s="294" t="s">
        <v>500</v>
      </c>
      <c r="F27" s="295" t="s">
        <v>677</v>
      </c>
      <c r="G27" s="295" t="s">
        <v>624</v>
      </c>
      <c r="H27" s="295" t="s">
        <v>5553</v>
      </c>
      <c r="I27" s="294" t="s">
        <v>625</v>
      </c>
      <c r="J27" s="294" t="s">
        <v>5554</v>
      </c>
      <c r="K27" s="295" t="s">
        <v>625</v>
      </c>
      <c r="L27" s="295" t="s">
        <v>626</v>
      </c>
      <c r="M27" s="294"/>
      <c r="N27" s="294"/>
      <c r="O27" s="296"/>
      <c r="P27" s="296"/>
      <c r="Q27" s="296"/>
      <c r="R27" s="297"/>
      <c r="S27" s="296" t="s">
        <v>611</v>
      </c>
      <c r="T27" s="298" t="s">
        <v>627</v>
      </c>
      <c r="U27" s="294" t="s">
        <v>602</v>
      </c>
      <c r="V27" s="298" t="s">
        <v>5615</v>
      </c>
      <c r="W27" s="299">
        <v>560000</v>
      </c>
      <c r="X27" s="299">
        <v>560000</v>
      </c>
      <c r="Y27" s="299">
        <v>0</v>
      </c>
      <c r="Z27" s="299">
        <v>0</v>
      </c>
      <c r="AA27" s="300">
        <v>560000</v>
      </c>
      <c r="AB27" s="300">
        <v>0</v>
      </c>
      <c r="AC27" s="295" t="s">
        <v>659</v>
      </c>
    </row>
    <row r="28" spans="1:29" ht="56.25" x14ac:dyDescent="0.25">
      <c r="A28" s="294" t="s">
        <v>744</v>
      </c>
      <c r="B28" s="294" t="s">
        <v>605</v>
      </c>
      <c r="C28" s="294" t="s">
        <v>606</v>
      </c>
      <c r="D28" s="294" t="s">
        <v>622</v>
      </c>
      <c r="E28" s="294" t="s">
        <v>500</v>
      </c>
      <c r="F28" s="295" t="s">
        <v>679</v>
      </c>
      <c r="G28" s="295" t="s">
        <v>624</v>
      </c>
      <c r="H28" s="295" t="s">
        <v>5553</v>
      </c>
      <c r="I28" s="294" t="s">
        <v>625</v>
      </c>
      <c r="J28" s="294" t="s">
        <v>5554</v>
      </c>
      <c r="K28" s="295" t="s">
        <v>625</v>
      </c>
      <c r="L28" s="295" t="s">
        <v>626</v>
      </c>
      <c r="M28" s="294"/>
      <c r="N28" s="294"/>
      <c r="O28" s="296"/>
      <c r="P28" s="296"/>
      <c r="Q28" s="296"/>
      <c r="R28" s="297"/>
      <c r="S28" s="296" t="s">
        <v>611</v>
      </c>
      <c r="T28" s="298" t="s">
        <v>627</v>
      </c>
      <c r="U28" s="294" t="s">
        <v>602</v>
      </c>
      <c r="V28" s="298" t="s">
        <v>5615</v>
      </c>
      <c r="W28" s="299">
        <v>560000</v>
      </c>
      <c r="X28" s="299">
        <v>560000</v>
      </c>
      <c r="Y28" s="299">
        <v>0</v>
      </c>
      <c r="Z28" s="299">
        <v>0</v>
      </c>
      <c r="AA28" s="300">
        <v>560000</v>
      </c>
      <c r="AB28" s="300">
        <v>0</v>
      </c>
      <c r="AC28" s="295" t="s">
        <v>659</v>
      </c>
    </row>
    <row r="29" spans="1:29" ht="56.25" x14ac:dyDescent="0.25">
      <c r="A29" s="294" t="s">
        <v>746</v>
      </c>
      <c r="B29" s="294" t="s">
        <v>605</v>
      </c>
      <c r="C29" s="294" t="s">
        <v>606</v>
      </c>
      <c r="D29" s="294" t="s">
        <v>622</v>
      </c>
      <c r="E29" s="294" t="s">
        <v>500</v>
      </c>
      <c r="F29" s="295" t="s">
        <v>685</v>
      </c>
      <c r="G29" s="295" t="s">
        <v>624</v>
      </c>
      <c r="H29" s="295" t="s">
        <v>5553</v>
      </c>
      <c r="I29" s="294" t="s">
        <v>625</v>
      </c>
      <c r="J29" s="294" t="s">
        <v>5554</v>
      </c>
      <c r="K29" s="295" t="s">
        <v>625</v>
      </c>
      <c r="L29" s="295" t="s">
        <v>626</v>
      </c>
      <c r="M29" s="294"/>
      <c r="N29" s="294"/>
      <c r="O29" s="296"/>
      <c r="P29" s="296"/>
      <c r="Q29" s="296"/>
      <c r="R29" s="297"/>
      <c r="S29" s="296" t="s">
        <v>611</v>
      </c>
      <c r="T29" s="298" t="s">
        <v>627</v>
      </c>
      <c r="U29" s="294" t="s">
        <v>602</v>
      </c>
      <c r="V29" s="298" t="s">
        <v>5615</v>
      </c>
      <c r="W29" s="299">
        <v>560000</v>
      </c>
      <c r="X29" s="299">
        <v>560000</v>
      </c>
      <c r="Y29" s="299">
        <v>0</v>
      </c>
      <c r="Z29" s="299">
        <v>0</v>
      </c>
      <c r="AA29" s="300">
        <v>560000</v>
      </c>
      <c r="AB29" s="300">
        <v>0</v>
      </c>
      <c r="AC29" s="295" t="s">
        <v>659</v>
      </c>
    </row>
    <row r="30" spans="1:29" ht="56.25" x14ac:dyDescent="0.25">
      <c r="A30" s="294" t="s">
        <v>748</v>
      </c>
      <c r="B30" s="294" t="s">
        <v>605</v>
      </c>
      <c r="C30" s="294" t="s">
        <v>606</v>
      </c>
      <c r="D30" s="294" t="s">
        <v>622</v>
      </c>
      <c r="E30" s="294" t="s">
        <v>500</v>
      </c>
      <c r="F30" s="295" t="s">
        <v>675</v>
      </c>
      <c r="G30" s="295" t="s">
        <v>624</v>
      </c>
      <c r="H30" s="295" t="s">
        <v>5553</v>
      </c>
      <c r="I30" s="294" t="s">
        <v>625</v>
      </c>
      <c r="J30" s="294" t="s">
        <v>5554</v>
      </c>
      <c r="K30" s="295" t="s">
        <v>625</v>
      </c>
      <c r="L30" s="295" t="s">
        <v>626</v>
      </c>
      <c r="M30" s="294"/>
      <c r="N30" s="294"/>
      <c r="O30" s="296"/>
      <c r="P30" s="296"/>
      <c r="Q30" s="296"/>
      <c r="R30" s="297"/>
      <c r="S30" s="296" t="s">
        <v>611</v>
      </c>
      <c r="T30" s="298" t="s">
        <v>627</v>
      </c>
      <c r="U30" s="294" t="s">
        <v>602</v>
      </c>
      <c r="V30" s="298" t="s">
        <v>5615</v>
      </c>
      <c r="W30" s="299">
        <v>560000</v>
      </c>
      <c r="X30" s="299">
        <v>560000</v>
      </c>
      <c r="Y30" s="299">
        <v>0</v>
      </c>
      <c r="Z30" s="299">
        <v>0</v>
      </c>
      <c r="AA30" s="300">
        <v>560000</v>
      </c>
      <c r="AB30" s="300">
        <v>0</v>
      </c>
      <c r="AC30" s="295" t="s">
        <v>659</v>
      </c>
    </row>
    <row r="31" spans="1:29" ht="56.25" x14ac:dyDescent="0.25">
      <c r="A31" s="294" t="s">
        <v>750</v>
      </c>
      <c r="B31" s="294" t="s">
        <v>605</v>
      </c>
      <c r="C31" s="294" t="s">
        <v>606</v>
      </c>
      <c r="D31" s="294" t="s">
        <v>622</v>
      </c>
      <c r="E31" s="294" t="s">
        <v>500</v>
      </c>
      <c r="F31" s="295" t="s">
        <v>683</v>
      </c>
      <c r="G31" s="295" t="s">
        <v>624</v>
      </c>
      <c r="H31" s="295" t="s">
        <v>5553</v>
      </c>
      <c r="I31" s="294" t="s">
        <v>625</v>
      </c>
      <c r="J31" s="294" t="s">
        <v>5554</v>
      </c>
      <c r="K31" s="295" t="s">
        <v>625</v>
      </c>
      <c r="L31" s="295" t="s">
        <v>626</v>
      </c>
      <c r="M31" s="294"/>
      <c r="N31" s="294"/>
      <c r="O31" s="296"/>
      <c r="P31" s="296"/>
      <c r="Q31" s="296"/>
      <c r="R31" s="297"/>
      <c r="S31" s="296" t="s">
        <v>611</v>
      </c>
      <c r="T31" s="298" t="s">
        <v>627</v>
      </c>
      <c r="U31" s="294" t="s">
        <v>602</v>
      </c>
      <c r="V31" s="298" t="s">
        <v>5615</v>
      </c>
      <c r="W31" s="299">
        <v>560000</v>
      </c>
      <c r="X31" s="299">
        <v>560000</v>
      </c>
      <c r="Y31" s="299">
        <v>0</v>
      </c>
      <c r="Z31" s="299">
        <v>0</v>
      </c>
      <c r="AA31" s="300">
        <v>560000</v>
      </c>
      <c r="AB31" s="300">
        <v>0</v>
      </c>
      <c r="AC31" s="295" t="s">
        <v>659</v>
      </c>
    </row>
    <row r="32" spans="1:29" ht="56.25" x14ac:dyDescent="0.25">
      <c r="A32" s="294" t="s">
        <v>752</v>
      </c>
      <c r="B32" s="294" t="s">
        <v>605</v>
      </c>
      <c r="C32" s="294" t="s">
        <v>606</v>
      </c>
      <c r="D32" s="294" t="s">
        <v>1771</v>
      </c>
      <c r="E32" s="294" t="s">
        <v>507</v>
      </c>
      <c r="F32" s="295" t="s">
        <v>1784</v>
      </c>
      <c r="G32" s="295" t="s">
        <v>1773</v>
      </c>
      <c r="H32" s="295" t="s">
        <v>5553</v>
      </c>
      <c r="I32" s="294" t="s">
        <v>625</v>
      </c>
      <c r="J32" s="294" t="s">
        <v>5554</v>
      </c>
      <c r="K32" s="295" t="s">
        <v>625</v>
      </c>
      <c r="L32" s="295" t="s">
        <v>626</v>
      </c>
      <c r="M32" s="294"/>
      <c r="N32" s="294"/>
      <c r="O32" s="296"/>
      <c r="P32" s="296"/>
      <c r="Q32" s="296"/>
      <c r="R32" s="297"/>
      <c r="S32" s="296" t="s">
        <v>611</v>
      </c>
      <c r="T32" s="298" t="s">
        <v>627</v>
      </c>
      <c r="U32" s="294" t="s">
        <v>602</v>
      </c>
      <c r="V32" s="298" t="s">
        <v>5615</v>
      </c>
      <c r="W32" s="299">
        <v>500000</v>
      </c>
      <c r="X32" s="299">
        <v>500000</v>
      </c>
      <c r="Y32" s="299">
        <v>0</v>
      </c>
      <c r="Z32" s="299">
        <v>0</v>
      </c>
      <c r="AA32" s="300">
        <v>500000</v>
      </c>
      <c r="AB32" s="300">
        <v>0</v>
      </c>
      <c r="AC32" s="295" t="s">
        <v>1774</v>
      </c>
    </row>
    <row r="33" spans="1:29" ht="56.25" x14ac:dyDescent="0.25">
      <c r="A33" s="294" t="s">
        <v>754</v>
      </c>
      <c r="B33" s="294" t="s">
        <v>605</v>
      </c>
      <c r="C33" s="294" t="s">
        <v>606</v>
      </c>
      <c r="D33" s="294" t="s">
        <v>1771</v>
      </c>
      <c r="E33" s="294" t="s">
        <v>507</v>
      </c>
      <c r="F33" s="295" t="s">
        <v>1788</v>
      </c>
      <c r="G33" s="295" t="s">
        <v>1773</v>
      </c>
      <c r="H33" s="295" t="s">
        <v>5553</v>
      </c>
      <c r="I33" s="294" t="s">
        <v>625</v>
      </c>
      <c r="J33" s="294" t="s">
        <v>5554</v>
      </c>
      <c r="K33" s="295" t="s">
        <v>625</v>
      </c>
      <c r="L33" s="295" t="s">
        <v>626</v>
      </c>
      <c r="M33" s="294"/>
      <c r="N33" s="294"/>
      <c r="O33" s="296"/>
      <c r="P33" s="296"/>
      <c r="Q33" s="296"/>
      <c r="R33" s="297"/>
      <c r="S33" s="296" t="s">
        <v>611</v>
      </c>
      <c r="T33" s="298" t="s">
        <v>627</v>
      </c>
      <c r="U33" s="294" t="s">
        <v>602</v>
      </c>
      <c r="V33" s="298" t="s">
        <v>5615</v>
      </c>
      <c r="W33" s="299">
        <v>500000</v>
      </c>
      <c r="X33" s="299">
        <v>500000</v>
      </c>
      <c r="Y33" s="299">
        <v>0</v>
      </c>
      <c r="Z33" s="299">
        <v>0</v>
      </c>
      <c r="AA33" s="300">
        <v>500000</v>
      </c>
      <c r="AB33" s="300">
        <v>0</v>
      </c>
      <c r="AC33" s="295" t="s">
        <v>1774</v>
      </c>
    </row>
    <row r="34" spans="1:29" ht="56.25" x14ac:dyDescent="0.25">
      <c r="A34" s="294" t="s">
        <v>756</v>
      </c>
      <c r="B34" s="294" t="s">
        <v>605</v>
      </c>
      <c r="C34" s="294" t="s">
        <v>606</v>
      </c>
      <c r="D34" s="294" t="s">
        <v>907</v>
      </c>
      <c r="E34" s="294" t="s">
        <v>504</v>
      </c>
      <c r="F34" s="295" t="s">
        <v>908</v>
      </c>
      <c r="G34" s="295" t="s">
        <v>909</v>
      </c>
      <c r="H34" s="295" t="s">
        <v>5553</v>
      </c>
      <c r="I34" s="294" t="s">
        <v>625</v>
      </c>
      <c r="J34" s="294" t="s">
        <v>5554</v>
      </c>
      <c r="K34" s="295" t="s">
        <v>625</v>
      </c>
      <c r="L34" s="295" t="s">
        <v>626</v>
      </c>
      <c r="M34" s="294"/>
      <c r="N34" s="294"/>
      <c r="O34" s="296"/>
      <c r="P34" s="296"/>
      <c r="Q34" s="296"/>
      <c r="R34" s="297"/>
      <c r="S34" s="296" t="s">
        <v>611</v>
      </c>
      <c r="T34" s="298" t="s">
        <v>627</v>
      </c>
      <c r="U34" s="294" t="s">
        <v>602</v>
      </c>
      <c r="V34" s="298" t="s">
        <v>5613</v>
      </c>
      <c r="W34" s="299">
        <v>1000000</v>
      </c>
      <c r="X34" s="299">
        <v>1000000</v>
      </c>
      <c r="Y34" s="299">
        <v>0</v>
      </c>
      <c r="Z34" s="299">
        <v>0</v>
      </c>
      <c r="AA34" s="300">
        <v>1000000</v>
      </c>
      <c r="AB34" s="300">
        <v>0</v>
      </c>
      <c r="AC34" s="295" t="s">
        <v>910</v>
      </c>
    </row>
    <row r="35" spans="1:29" ht="56.25" x14ac:dyDescent="0.25">
      <c r="A35" s="294" t="s">
        <v>758</v>
      </c>
      <c r="B35" s="294" t="s">
        <v>605</v>
      </c>
      <c r="C35" s="294" t="s">
        <v>606</v>
      </c>
      <c r="D35" s="294" t="s">
        <v>907</v>
      </c>
      <c r="E35" s="294" t="s">
        <v>504</v>
      </c>
      <c r="F35" s="295" t="s">
        <v>920</v>
      </c>
      <c r="G35" s="295" t="s">
        <v>909</v>
      </c>
      <c r="H35" s="295" t="s">
        <v>5553</v>
      </c>
      <c r="I35" s="294" t="s">
        <v>625</v>
      </c>
      <c r="J35" s="294" t="s">
        <v>5554</v>
      </c>
      <c r="K35" s="295" t="s">
        <v>625</v>
      </c>
      <c r="L35" s="295" t="s">
        <v>626</v>
      </c>
      <c r="M35" s="294"/>
      <c r="N35" s="294"/>
      <c r="O35" s="296"/>
      <c r="P35" s="296"/>
      <c r="Q35" s="296"/>
      <c r="R35" s="297"/>
      <c r="S35" s="296" t="s">
        <v>611</v>
      </c>
      <c r="T35" s="298" t="s">
        <v>627</v>
      </c>
      <c r="U35" s="294" t="s">
        <v>602</v>
      </c>
      <c r="V35" s="298" t="s">
        <v>5613</v>
      </c>
      <c r="W35" s="299">
        <v>1000000</v>
      </c>
      <c r="X35" s="299">
        <v>1000000</v>
      </c>
      <c r="Y35" s="299">
        <v>0</v>
      </c>
      <c r="Z35" s="299">
        <v>0</v>
      </c>
      <c r="AA35" s="300">
        <v>1000000</v>
      </c>
      <c r="AB35" s="300">
        <v>0</v>
      </c>
      <c r="AC35" s="295" t="s">
        <v>910</v>
      </c>
    </row>
    <row r="36" spans="1:29" ht="56.25" x14ac:dyDescent="0.25">
      <c r="A36" s="294" t="s">
        <v>760</v>
      </c>
      <c r="B36" s="294" t="s">
        <v>605</v>
      </c>
      <c r="C36" s="294" t="s">
        <v>606</v>
      </c>
      <c r="D36" s="294" t="s">
        <v>907</v>
      </c>
      <c r="E36" s="294" t="s">
        <v>504</v>
      </c>
      <c r="F36" s="295" t="s">
        <v>924</v>
      </c>
      <c r="G36" s="295" t="s">
        <v>909</v>
      </c>
      <c r="H36" s="295" t="s">
        <v>5553</v>
      </c>
      <c r="I36" s="294" t="s">
        <v>625</v>
      </c>
      <c r="J36" s="294" t="s">
        <v>5554</v>
      </c>
      <c r="K36" s="295" t="s">
        <v>625</v>
      </c>
      <c r="L36" s="295" t="s">
        <v>626</v>
      </c>
      <c r="M36" s="294"/>
      <c r="N36" s="294"/>
      <c r="O36" s="296"/>
      <c r="P36" s="296"/>
      <c r="Q36" s="296"/>
      <c r="R36" s="297"/>
      <c r="S36" s="296" t="s">
        <v>611</v>
      </c>
      <c r="T36" s="298" t="s">
        <v>627</v>
      </c>
      <c r="U36" s="294" t="s">
        <v>602</v>
      </c>
      <c r="V36" s="298" t="s">
        <v>5613</v>
      </c>
      <c r="W36" s="299">
        <v>1000000</v>
      </c>
      <c r="X36" s="299">
        <v>1000000</v>
      </c>
      <c r="Y36" s="299">
        <v>0</v>
      </c>
      <c r="Z36" s="299">
        <v>0</v>
      </c>
      <c r="AA36" s="300">
        <v>1000000</v>
      </c>
      <c r="AB36" s="300">
        <v>0</v>
      </c>
      <c r="AC36" s="295" t="s">
        <v>910</v>
      </c>
    </row>
    <row r="37" spans="1:29" ht="56.25" x14ac:dyDescent="0.25">
      <c r="A37" s="294" t="s">
        <v>762</v>
      </c>
      <c r="B37" s="294" t="s">
        <v>605</v>
      </c>
      <c r="C37" s="294" t="s">
        <v>606</v>
      </c>
      <c r="D37" s="294" t="s">
        <v>907</v>
      </c>
      <c r="E37" s="294" t="s">
        <v>504</v>
      </c>
      <c r="F37" s="295" t="s">
        <v>912</v>
      </c>
      <c r="G37" s="295" t="s">
        <v>909</v>
      </c>
      <c r="H37" s="295" t="s">
        <v>5553</v>
      </c>
      <c r="I37" s="294" t="s">
        <v>625</v>
      </c>
      <c r="J37" s="294" t="s">
        <v>5554</v>
      </c>
      <c r="K37" s="295" t="s">
        <v>625</v>
      </c>
      <c r="L37" s="295" t="s">
        <v>626</v>
      </c>
      <c r="M37" s="294"/>
      <c r="N37" s="294"/>
      <c r="O37" s="296"/>
      <c r="P37" s="296"/>
      <c r="Q37" s="296"/>
      <c r="R37" s="297"/>
      <c r="S37" s="296" t="s">
        <v>611</v>
      </c>
      <c r="T37" s="298" t="s">
        <v>627</v>
      </c>
      <c r="U37" s="294" t="s">
        <v>602</v>
      </c>
      <c r="V37" s="298" t="s">
        <v>5613</v>
      </c>
      <c r="W37" s="299">
        <v>1000000</v>
      </c>
      <c r="X37" s="299">
        <v>1000000</v>
      </c>
      <c r="Y37" s="299">
        <v>0</v>
      </c>
      <c r="Z37" s="299">
        <v>0</v>
      </c>
      <c r="AA37" s="300">
        <v>1000000</v>
      </c>
      <c r="AB37" s="300">
        <v>0</v>
      </c>
      <c r="AC37" s="295" t="s">
        <v>910</v>
      </c>
    </row>
    <row r="38" spans="1:29" ht="56.25" x14ac:dyDescent="0.25">
      <c r="A38" s="294" t="s">
        <v>764</v>
      </c>
      <c r="B38" s="294" t="s">
        <v>605</v>
      </c>
      <c r="C38" s="294" t="s">
        <v>606</v>
      </c>
      <c r="D38" s="294" t="s">
        <v>907</v>
      </c>
      <c r="E38" s="294" t="s">
        <v>504</v>
      </c>
      <c r="F38" s="295" t="s">
        <v>922</v>
      </c>
      <c r="G38" s="295" t="s">
        <v>909</v>
      </c>
      <c r="H38" s="295" t="s">
        <v>5553</v>
      </c>
      <c r="I38" s="294" t="s">
        <v>625</v>
      </c>
      <c r="J38" s="294" t="s">
        <v>5554</v>
      </c>
      <c r="K38" s="295" t="s">
        <v>625</v>
      </c>
      <c r="L38" s="295" t="s">
        <v>626</v>
      </c>
      <c r="M38" s="294"/>
      <c r="N38" s="294"/>
      <c r="O38" s="296"/>
      <c r="P38" s="296"/>
      <c r="Q38" s="296"/>
      <c r="R38" s="297"/>
      <c r="S38" s="296" t="s">
        <v>611</v>
      </c>
      <c r="T38" s="298" t="s">
        <v>627</v>
      </c>
      <c r="U38" s="294" t="s">
        <v>602</v>
      </c>
      <c r="V38" s="298" t="s">
        <v>5613</v>
      </c>
      <c r="W38" s="299">
        <v>1000000</v>
      </c>
      <c r="X38" s="299">
        <v>1000000</v>
      </c>
      <c r="Y38" s="299">
        <v>0</v>
      </c>
      <c r="Z38" s="299">
        <v>0</v>
      </c>
      <c r="AA38" s="300">
        <v>1000000</v>
      </c>
      <c r="AB38" s="300">
        <v>0</v>
      </c>
      <c r="AC38" s="295" t="s">
        <v>910</v>
      </c>
    </row>
    <row r="39" spans="1:29" ht="56.25" x14ac:dyDescent="0.25">
      <c r="A39" s="294" t="s">
        <v>766</v>
      </c>
      <c r="B39" s="294" t="s">
        <v>605</v>
      </c>
      <c r="C39" s="294" t="s">
        <v>606</v>
      </c>
      <c r="D39" s="294" t="s">
        <v>1771</v>
      </c>
      <c r="E39" s="294" t="s">
        <v>507</v>
      </c>
      <c r="F39" s="295" t="s">
        <v>1780</v>
      </c>
      <c r="G39" s="295" t="s">
        <v>1773</v>
      </c>
      <c r="H39" s="295" t="s">
        <v>5553</v>
      </c>
      <c r="I39" s="294" t="s">
        <v>625</v>
      </c>
      <c r="J39" s="294" t="s">
        <v>5554</v>
      </c>
      <c r="K39" s="295" t="s">
        <v>625</v>
      </c>
      <c r="L39" s="295" t="s">
        <v>626</v>
      </c>
      <c r="M39" s="294"/>
      <c r="N39" s="294"/>
      <c r="O39" s="296"/>
      <c r="P39" s="296"/>
      <c r="Q39" s="296"/>
      <c r="R39" s="297"/>
      <c r="S39" s="296" t="s">
        <v>611</v>
      </c>
      <c r="T39" s="298" t="s">
        <v>627</v>
      </c>
      <c r="U39" s="294" t="s">
        <v>602</v>
      </c>
      <c r="V39" s="298" t="s">
        <v>5616</v>
      </c>
      <c r="W39" s="299">
        <v>500000</v>
      </c>
      <c r="X39" s="299">
        <v>500000</v>
      </c>
      <c r="Y39" s="299">
        <v>0</v>
      </c>
      <c r="Z39" s="299">
        <v>0</v>
      </c>
      <c r="AA39" s="300">
        <v>500000</v>
      </c>
      <c r="AB39" s="300">
        <v>0</v>
      </c>
      <c r="AC39" s="295" t="s">
        <v>1774</v>
      </c>
    </row>
    <row r="40" spans="1:29" ht="56.25" x14ac:dyDescent="0.25">
      <c r="A40" s="294" t="s">
        <v>768</v>
      </c>
      <c r="B40" s="294" t="s">
        <v>605</v>
      </c>
      <c r="C40" s="294" t="s">
        <v>606</v>
      </c>
      <c r="D40" s="294" t="s">
        <v>1771</v>
      </c>
      <c r="E40" s="294" t="s">
        <v>507</v>
      </c>
      <c r="F40" s="295" t="s">
        <v>1782</v>
      </c>
      <c r="G40" s="295" t="s">
        <v>1773</v>
      </c>
      <c r="H40" s="295" t="s">
        <v>5553</v>
      </c>
      <c r="I40" s="294" t="s">
        <v>625</v>
      </c>
      <c r="J40" s="294" t="s">
        <v>5554</v>
      </c>
      <c r="K40" s="295" t="s">
        <v>625</v>
      </c>
      <c r="L40" s="295" t="s">
        <v>626</v>
      </c>
      <c r="M40" s="294"/>
      <c r="N40" s="294"/>
      <c r="O40" s="296"/>
      <c r="P40" s="296"/>
      <c r="Q40" s="296"/>
      <c r="R40" s="297"/>
      <c r="S40" s="296" t="s">
        <v>611</v>
      </c>
      <c r="T40" s="298" t="s">
        <v>627</v>
      </c>
      <c r="U40" s="294" t="s">
        <v>602</v>
      </c>
      <c r="V40" s="298" t="s">
        <v>5616</v>
      </c>
      <c r="W40" s="299">
        <v>500000</v>
      </c>
      <c r="X40" s="299">
        <v>500000</v>
      </c>
      <c r="Y40" s="299">
        <v>0</v>
      </c>
      <c r="Z40" s="299">
        <v>0</v>
      </c>
      <c r="AA40" s="300">
        <v>500000</v>
      </c>
      <c r="AB40" s="300">
        <v>0</v>
      </c>
      <c r="AC40" s="295" t="s">
        <v>1774</v>
      </c>
    </row>
    <row r="41" spans="1:29" ht="56.25" x14ac:dyDescent="0.25">
      <c r="A41" s="294" t="s">
        <v>770</v>
      </c>
      <c r="B41" s="294" t="s">
        <v>605</v>
      </c>
      <c r="C41" s="294" t="s">
        <v>606</v>
      </c>
      <c r="D41" s="294" t="s">
        <v>1771</v>
      </c>
      <c r="E41" s="294" t="s">
        <v>507</v>
      </c>
      <c r="F41" s="295" t="s">
        <v>1786</v>
      </c>
      <c r="G41" s="295" t="s">
        <v>1773</v>
      </c>
      <c r="H41" s="295" t="s">
        <v>5553</v>
      </c>
      <c r="I41" s="294" t="s">
        <v>625</v>
      </c>
      <c r="J41" s="294" t="s">
        <v>5554</v>
      </c>
      <c r="K41" s="295" t="s">
        <v>625</v>
      </c>
      <c r="L41" s="295" t="s">
        <v>626</v>
      </c>
      <c r="M41" s="294"/>
      <c r="N41" s="294"/>
      <c r="O41" s="296"/>
      <c r="P41" s="296"/>
      <c r="Q41" s="296"/>
      <c r="R41" s="297"/>
      <c r="S41" s="296" t="s">
        <v>611</v>
      </c>
      <c r="T41" s="298" t="s">
        <v>627</v>
      </c>
      <c r="U41" s="294" t="s">
        <v>602</v>
      </c>
      <c r="V41" s="298" t="s">
        <v>5617</v>
      </c>
      <c r="W41" s="299">
        <v>500000</v>
      </c>
      <c r="X41" s="299">
        <v>500000</v>
      </c>
      <c r="Y41" s="299">
        <v>0</v>
      </c>
      <c r="Z41" s="299">
        <v>0</v>
      </c>
      <c r="AA41" s="300">
        <v>500000</v>
      </c>
      <c r="AB41" s="300">
        <v>0</v>
      </c>
      <c r="AC41" s="295" t="s">
        <v>1774</v>
      </c>
    </row>
    <row r="42" spans="1:29" ht="56.25" x14ac:dyDescent="0.25">
      <c r="A42" s="294" t="s">
        <v>772</v>
      </c>
      <c r="B42" s="294" t="s">
        <v>605</v>
      </c>
      <c r="C42" s="294" t="s">
        <v>606</v>
      </c>
      <c r="D42" s="294" t="s">
        <v>1771</v>
      </c>
      <c r="E42" s="294" t="s">
        <v>507</v>
      </c>
      <c r="F42" s="295" t="s">
        <v>1790</v>
      </c>
      <c r="G42" s="295" t="s">
        <v>1773</v>
      </c>
      <c r="H42" s="295" t="s">
        <v>5553</v>
      </c>
      <c r="I42" s="294" t="s">
        <v>625</v>
      </c>
      <c r="J42" s="294" t="s">
        <v>5554</v>
      </c>
      <c r="K42" s="295" t="s">
        <v>625</v>
      </c>
      <c r="L42" s="295" t="s">
        <v>626</v>
      </c>
      <c r="M42" s="294"/>
      <c r="N42" s="294"/>
      <c r="O42" s="296"/>
      <c r="P42" s="296"/>
      <c r="Q42" s="296"/>
      <c r="R42" s="297"/>
      <c r="S42" s="296" t="s">
        <v>611</v>
      </c>
      <c r="T42" s="298" t="s">
        <v>627</v>
      </c>
      <c r="U42" s="294" t="s">
        <v>602</v>
      </c>
      <c r="V42" s="298" t="s">
        <v>5617</v>
      </c>
      <c r="W42" s="299">
        <v>500000</v>
      </c>
      <c r="X42" s="299">
        <v>500000</v>
      </c>
      <c r="Y42" s="299">
        <v>0</v>
      </c>
      <c r="Z42" s="299">
        <v>0</v>
      </c>
      <c r="AA42" s="300">
        <v>500000</v>
      </c>
      <c r="AB42" s="300">
        <v>0</v>
      </c>
      <c r="AC42" s="295" t="s">
        <v>1774</v>
      </c>
    </row>
    <row r="43" spans="1:29" ht="56.25" x14ac:dyDescent="0.25">
      <c r="A43" s="294" t="s">
        <v>774</v>
      </c>
      <c r="B43" s="294" t="s">
        <v>605</v>
      </c>
      <c r="C43" s="294" t="s">
        <v>606</v>
      </c>
      <c r="D43" s="294" t="s">
        <v>907</v>
      </c>
      <c r="E43" s="294" t="s">
        <v>504</v>
      </c>
      <c r="F43" s="295" t="s">
        <v>916</v>
      </c>
      <c r="G43" s="295" t="s">
        <v>909</v>
      </c>
      <c r="H43" s="295" t="s">
        <v>5553</v>
      </c>
      <c r="I43" s="294" t="s">
        <v>625</v>
      </c>
      <c r="J43" s="294" t="s">
        <v>5554</v>
      </c>
      <c r="K43" s="295" t="s">
        <v>625</v>
      </c>
      <c r="L43" s="295" t="s">
        <v>626</v>
      </c>
      <c r="M43" s="294"/>
      <c r="N43" s="294"/>
      <c r="O43" s="296"/>
      <c r="P43" s="296"/>
      <c r="Q43" s="296"/>
      <c r="R43" s="297"/>
      <c r="S43" s="296" t="s">
        <v>611</v>
      </c>
      <c r="T43" s="298" t="s">
        <v>627</v>
      </c>
      <c r="U43" s="294" t="s">
        <v>602</v>
      </c>
      <c r="V43" s="298" t="s">
        <v>5613</v>
      </c>
      <c r="W43" s="299">
        <v>1000000</v>
      </c>
      <c r="X43" s="299">
        <v>1000000</v>
      </c>
      <c r="Y43" s="299">
        <v>0</v>
      </c>
      <c r="Z43" s="299">
        <v>0</v>
      </c>
      <c r="AA43" s="300">
        <v>1000000</v>
      </c>
      <c r="AB43" s="300">
        <v>0</v>
      </c>
      <c r="AC43" s="295" t="s">
        <v>910</v>
      </c>
    </row>
    <row r="44" spans="1:29" ht="56.25" x14ac:dyDescent="0.25">
      <c r="A44" s="294" t="s">
        <v>776</v>
      </c>
      <c r="B44" s="294" t="s">
        <v>605</v>
      </c>
      <c r="C44" s="294" t="s">
        <v>606</v>
      </c>
      <c r="D44" s="294" t="s">
        <v>993</v>
      </c>
      <c r="E44" s="294" t="s">
        <v>515</v>
      </c>
      <c r="F44" s="295" t="s">
        <v>1075</v>
      </c>
      <c r="G44" s="295" t="s">
        <v>1076</v>
      </c>
      <c r="H44" s="295" t="s">
        <v>5553</v>
      </c>
      <c r="I44" s="294" t="s">
        <v>625</v>
      </c>
      <c r="J44" s="294" t="s">
        <v>5554</v>
      </c>
      <c r="K44" s="295" t="s">
        <v>625</v>
      </c>
      <c r="L44" s="295" t="s">
        <v>626</v>
      </c>
      <c r="M44" s="294"/>
      <c r="N44" s="294"/>
      <c r="O44" s="296"/>
      <c r="P44" s="296"/>
      <c r="Q44" s="296"/>
      <c r="R44" s="297"/>
      <c r="S44" s="296" t="s">
        <v>611</v>
      </c>
      <c r="T44" s="298" t="s">
        <v>627</v>
      </c>
      <c r="U44" s="294" t="s">
        <v>602</v>
      </c>
      <c r="V44" s="298" t="s">
        <v>5613</v>
      </c>
      <c r="W44" s="299">
        <v>9700000</v>
      </c>
      <c r="X44" s="299">
        <v>9700000</v>
      </c>
      <c r="Y44" s="299">
        <v>0</v>
      </c>
      <c r="Z44" s="299">
        <v>0</v>
      </c>
      <c r="AA44" s="300">
        <v>9700000</v>
      </c>
      <c r="AB44" s="300">
        <v>0</v>
      </c>
      <c r="AC44" s="295" t="s">
        <v>1077</v>
      </c>
    </row>
    <row r="45" spans="1:29" ht="56.25" x14ac:dyDescent="0.25">
      <c r="A45" s="294" t="s">
        <v>778</v>
      </c>
      <c r="B45" s="294" t="s">
        <v>605</v>
      </c>
      <c r="C45" s="294" t="s">
        <v>606</v>
      </c>
      <c r="D45" s="294" t="s">
        <v>993</v>
      </c>
      <c r="E45" s="294" t="s">
        <v>515</v>
      </c>
      <c r="F45" s="295" t="s">
        <v>1090</v>
      </c>
      <c r="G45" s="295" t="s">
        <v>1063</v>
      </c>
      <c r="H45" s="295" t="s">
        <v>5553</v>
      </c>
      <c r="I45" s="294" t="s">
        <v>625</v>
      </c>
      <c r="J45" s="294" t="s">
        <v>5554</v>
      </c>
      <c r="K45" s="295" t="s">
        <v>625</v>
      </c>
      <c r="L45" s="295" t="s">
        <v>626</v>
      </c>
      <c r="M45" s="294"/>
      <c r="N45" s="294"/>
      <c r="O45" s="296"/>
      <c r="P45" s="296"/>
      <c r="Q45" s="296"/>
      <c r="R45" s="297"/>
      <c r="S45" s="296" t="s">
        <v>611</v>
      </c>
      <c r="T45" s="298" t="s">
        <v>627</v>
      </c>
      <c r="U45" s="294" t="s">
        <v>602</v>
      </c>
      <c r="V45" s="298" t="s">
        <v>5613</v>
      </c>
      <c r="W45" s="299">
        <v>5400000</v>
      </c>
      <c r="X45" s="299">
        <v>5400000</v>
      </c>
      <c r="Y45" s="299">
        <v>0</v>
      </c>
      <c r="Z45" s="299">
        <v>0</v>
      </c>
      <c r="AA45" s="300">
        <v>5400000</v>
      </c>
      <c r="AB45" s="300">
        <v>0</v>
      </c>
      <c r="AC45" s="295" t="s">
        <v>1084</v>
      </c>
    </row>
    <row r="46" spans="1:29" ht="56.25" x14ac:dyDescent="0.25">
      <c r="A46" s="294" t="s">
        <v>780</v>
      </c>
      <c r="B46" s="294" t="s">
        <v>605</v>
      </c>
      <c r="C46" s="294" t="s">
        <v>606</v>
      </c>
      <c r="D46" s="294" t="s">
        <v>907</v>
      </c>
      <c r="E46" s="294" t="s">
        <v>504</v>
      </c>
      <c r="F46" s="295" t="s">
        <v>918</v>
      </c>
      <c r="G46" s="295" t="s">
        <v>909</v>
      </c>
      <c r="H46" s="295" t="s">
        <v>5553</v>
      </c>
      <c r="I46" s="294" t="s">
        <v>625</v>
      </c>
      <c r="J46" s="294" t="s">
        <v>5554</v>
      </c>
      <c r="K46" s="295" t="s">
        <v>625</v>
      </c>
      <c r="L46" s="295" t="s">
        <v>626</v>
      </c>
      <c r="M46" s="294"/>
      <c r="N46" s="294"/>
      <c r="O46" s="296"/>
      <c r="P46" s="296"/>
      <c r="Q46" s="296"/>
      <c r="R46" s="297"/>
      <c r="S46" s="296" t="s">
        <v>611</v>
      </c>
      <c r="T46" s="298" t="s">
        <v>627</v>
      </c>
      <c r="U46" s="294" t="s">
        <v>602</v>
      </c>
      <c r="V46" s="298" t="s">
        <v>5613</v>
      </c>
      <c r="W46" s="299">
        <v>1000000</v>
      </c>
      <c r="X46" s="299">
        <v>1000000</v>
      </c>
      <c r="Y46" s="299">
        <v>0</v>
      </c>
      <c r="Z46" s="299">
        <v>0</v>
      </c>
      <c r="AA46" s="300">
        <v>1000000</v>
      </c>
      <c r="AB46" s="300">
        <v>0</v>
      </c>
      <c r="AC46" s="295" t="s">
        <v>910</v>
      </c>
    </row>
    <row r="47" spans="1:29" ht="56.25" x14ac:dyDescent="0.25">
      <c r="A47" s="294" t="s">
        <v>782</v>
      </c>
      <c r="B47" s="294" t="s">
        <v>605</v>
      </c>
      <c r="C47" s="294" t="s">
        <v>606</v>
      </c>
      <c r="D47" s="294" t="s">
        <v>993</v>
      </c>
      <c r="E47" s="294" t="s">
        <v>515</v>
      </c>
      <c r="F47" s="295" t="s">
        <v>1083</v>
      </c>
      <c r="G47" s="295" t="s">
        <v>1063</v>
      </c>
      <c r="H47" s="295" t="s">
        <v>5553</v>
      </c>
      <c r="I47" s="294" t="s">
        <v>625</v>
      </c>
      <c r="J47" s="294" t="s">
        <v>5554</v>
      </c>
      <c r="K47" s="295" t="s">
        <v>625</v>
      </c>
      <c r="L47" s="295" t="s">
        <v>626</v>
      </c>
      <c r="M47" s="294"/>
      <c r="N47" s="294"/>
      <c r="O47" s="296"/>
      <c r="P47" s="296"/>
      <c r="Q47" s="296"/>
      <c r="R47" s="297"/>
      <c r="S47" s="296" t="s">
        <v>611</v>
      </c>
      <c r="T47" s="298" t="s">
        <v>627</v>
      </c>
      <c r="U47" s="294" t="s">
        <v>602</v>
      </c>
      <c r="V47" s="298" t="s">
        <v>5616</v>
      </c>
      <c r="W47" s="299">
        <v>5400000</v>
      </c>
      <c r="X47" s="299">
        <v>5400000</v>
      </c>
      <c r="Y47" s="299">
        <v>0</v>
      </c>
      <c r="Z47" s="299">
        <v>0</v>
      </c>
      <c r="AA47" s="300">
        <v>5400000</v>
      </c>
      <c r="AB47" s="300">
        <v>0</v>
      </c>
      <c r="AC47" s="295" t="s">
        <v>1084</v>
      </c>
    </row>
    <row r="48" spans="1:29" ht="56.25" x14ac:dyDescent="0.25">
      <c r="A48" s="294" t="s">
        <v>784</v>
      </c>
      <c r="B48" s="294" t="s">
        <v>605</v>
      </c>
      <c r="C48" s="294" t="s">
        <v>606</v>
      </c>
      <c r="D48" s="294" t="s">
        <v>907</v>
      </c>
      <c r="E48" s="294" t="s">
        <v>504</v>
      </c>
      <c r="F48" s="295" t="s">
        <v>932</v>
      </c>
      <c r="G48" s="295" t="s">
        <v>933</v>
      </c>
      <c r="H48" s="295" t="s">
        <v>5553</v>
      </c>
      <c r="I48" s="294" t="s">
        <v>625</v>
      </c>
      <c r="J48" s="294" t="s">
        <v>5554</v>
      </c>
      <c r="K48" s="295" t="s">
        <v>625</v>
      </c>
      <c r="L48" s="295" t="s">
        <v>626</v>
      </c>
      <c r="M48" s="294"/>
      <c r="N48" s="294"/>
      <c r="O48" s="296"/>
      <c r="P48" s="296"/>
      <c r="Q48" s="296"/>
      <c r="R48" s="297"/>
      <c r="S48" s="296" t="s">
        <v>611</v>
      </c>
      <c r="T48" s="298" t="s">
        <v>627</v>
      </c>
      <c r="U48" s="294" t="s">
        <v>602</v>
      </c>
      <c r="V48" s="298" t="s">
        <v>5616</v>
      </c>
      <c r="W48" s="299">
        <v>4100000</v>
      </c>
      <c r="X48" s="299">
        <v>4100000</v>
      </c>
      <c r="Y48" s="299">
        <v>0</v>
      </c>
      <c r="Z48" s="299">
        <v>0</v>
      </c>
      <c r="AA48" s="300">
        <v>4100000</v>
      </c>
      <c r="AB48" s="300">
        <v>0</v>
      </c>
      <c r="AC48" s="295" t="s">
        <v>934</v>
      </c>
    </row>
    <row r="49" spans="1:29" ht="56.25" x14ac:dyDescent="0.25">
      <c r="A49" s="294" t="s">
        <v>786</v>
      </c>
      <c r="B49" s="294" t="s">
        <v>605</v>
      </c>
      <c r="C49" s="294" t="s">
        <v>606</v>
      </c>
      <c r="D49" s="294" t="s">
        <v>622</v>
      </c>
      <c r="E49" s="294" t="s">
        <v>500</v>
      </c>
      <c r="F49" s="295" t="s">
        <v>642</v>
      </c>
      <c r="G49" s="295" t="s">
        <v>631</v>
      </c>
      <c r="H49" s="295" t="s">
        <v>5553</v>
      </c>
      <c r="I49" s="294" t="s">
        <v>625</v>
      </c>
      <c r="J49" s="294" t="s">
        <v>5554</v>
      </c>
      <c r="K49" s="295" t="s">
        <v>625</v>
      </c>
      <c r="L49" s="295" t="s">
        <v>626</v>
      </c>
      <c r="M49" s="294"/>
      <c r="N49" s="294"/>
      <c r="O49" s="296"/>
      <c r="P49" s="296"/>
      <c r="Q49" s="296"/>
      <c r="R49" s="297"/>
      <c r="S49" s="296" t="s">
        <v>611</v>
      </c>
      <c r="T49" s="298" t="s">
        <v>627</v>
      </c>
      <c r="U49" s="294" t="s">
        <v>602</v>
      </c>
      <c r="V49" s="298" t="s">
        <v>5618</v>
      </c>
      <c r="W49" s="299">
        <v>5300000</v>
      </c>
      <c r="X49" s="299">
        <v>5300000</v>
      </c>
      <c r="Y49" s="299">
        <v>0</v>
      </c>
      <c r="Z49" s="299">
        <v>0</v>
      </c>
      <c r="AA49" s="300">
        <v>5300000</v>
      </c>
      <c r="AB49" s="300">
        <v>0</v>
      </c>
      <c r="AC49" s="295" t="s">
        <v>640</v>
      </c>
    </row>
    <row r="50" spans="1:29" ht="56.25" x14ac:dyDescent="0.25">
      <c r="A50" s="294" t="s">
        <v>788</v>
      </c>
      <c r="B50" s="294" t="s">
        <v>605</v>
      </c>
      <c r="C50" s="294" t="s">
        <v>606</v>
      </c>
      <c r="D50" s="294" t="s">
        <v>907</v>
      </c>
      <c r="E50" s="294" t="s">
        <v>504</v>
      </c>
      <c r="F50" s="295" t="s">
        <v>936</v>
      </c>
      <c r="G50" s="295" t="s">
        <v>933</v>
      </c>
      <c r="H50" s="295" t="s">
        <v>5553</v>
      </c>
      <c r="I50" s="294" t="s">
        <v>625</v>
      </c>
      <c r="J50" s="294" t="s">
        <v>5554</v>
      </c>
      <c r="K50" s="295" t="s">
        <v>625</v>
      </c>
      <c r="L50" s="295" t="s">
        <v>626</v>
      </c>
      <c r="M50" s="294"/>
      <c r="N50" s="294"/>
      <c r="O50" s="296"/>
      <c r="P50" s="296"/>
      <c r="Q50" s="296"/>
      <c r="R50" s="297"/>
      <c r="S50" s="296" t="s">
        <v>611</v>
      </c>
      <c r="T50" s="298" t="s">
        <v>627</v>
      </c>
      <c r="U50" s="294" t="s">
        <v>602</v>
      </c>
      <c r="V50" s="298" t="s">
        <v>5616</v>
      </c>
      <c r="W50" s="299">
        <v>4100000</v>
      </c>
      <c r="X50" s="299">
        <v>4100000</v>
      </c>
      <c r="Y50" s="299">
        <v>0</v>
      </c>
      <c r="Z50" s="299">
        <v>0</v>
      </c>
      <c r="AA50" s="300">
        <v>4100000</v>
      </c>
      <c r="AB50" s="300">
        <v>0</v>
      </c>
      <c r="AC50" s="295" t="s">
        <v>934</v>
      </c>
    </row>
    <row r="51" spans="1:29" ht="56.25" x14ac:dyDescent="0.25">
      <c r="A51" s="294" t="s">
        <v>790</v>
      </c>
      <c r="B51" s="294" t="s">
        <v>605</v>
      </c>
      <c r="C51" s="294" t="s">
        <v>606</v>
      </c>
      <c r="D51" s="294" t="s">
        <v>907</v>
      </c>
      <c r="E51" s="294" t="s">
        <v>504</v>
      </c>
      <c r="F51" s="295" t="s">
        <v>950</v>
      </c>
      <c r="G51" s="295" t="s">
        <v>933</v>
      </c>
      <c r="H51" s="295" t="s">
        <v>5553</v>
      </c>
      <c r="I51" s="294" t="s">
        <v>625</v>
      </c>
      <c r="J51" s="294" t="s">
        <v>5554</v>
      </c>
      <c r="K51" s="295" t="s">
        <v>625</v>
      </c>
      <c r="L51" s="295" t="s">
        <v>626</v>
      </c>
      <c r="M51" s="294"/>
      <c r="N51" s="294"/>
      <c r="O51" s="296"/>
      <c r="P51" s="296"/>
      <c r="Q51" s="296"/>
      <c r="R51" s="297"/>
      <c r="S51" s="296" t="s">
        <v>611</v>
      </c>
      <c r="T51" s="298" t="s">
        <v>627</v>
      </c>
      <c r="U51" s="294" t="s">
        <v>602</v>
      </c>
      <c r="V51" s="298" t="s">
        <v>5615</v>
      </c>
      <c r="W51" s="299">
        <v>4100000</v>
      </c>
      <c r="X51" s="299">
        <v>4100000</v>
      </c>
      <c r="Y51" s="299">
        <v>0</v>
      </c>
      <c r="Z51" s="299">
        <v>0</v>
      </c>
      <c r="AA51" s="300">
        <v>4100000</v>
      </c>
      <c r="AB51" s="300">
        <v>0</v>
      </c>
      <c r="AC51" s="295" t="s">
        <v>934</v>
      </c>
    </row>
    <row r="52" spans="1:29" ht="56.25" x14ac:dyDescent="0.25">
      <c r="A52" s="294" t="s">
        <v>792</v>
      </c>
      <c r="B52" s="294" t="s">
        <v>605</v>
      </c>
      <c r="C52" s="294" t="s">
        <v>606</v>
      </c>
      <c r="D52" s="294" t="s">
        <v>907</v>
      </c>
      <c r="E52" s="294" t="s">
        <v>504</v>
      </c>
      <c r="F52" s="295" t="s">
        <v>946</v>
      </c>
      <c r="G52" s="295" t="s">
        <v>933</v>
      </c>
      <c r="H52" s="295" t="s">
        <v>5553</v>
      </c>
      <c r="I52" s="294" t="s">
        <v>625</v>
      </c>
      <c r="J52" s="294" t="s">
        <v>5554</v>
      </c>
      <c r="K52" s="295" t="s">
        <v>625</v>
      </c>
      <c r="L52" s="295" t="s">
        <v>626</v>
      </c>
      <c r="M52" s="294"/>
      <c r="N52" s="294"/>
      <c r="O52" s="296"/>
      <c r="P52" s="296"/>
      <c r="Q52" s="296"/>
      <c r="R52" s="297"/>
      <c r="S52" s="296" t="s">
        <v>611</v>
      </c>
      <c r="T52" s="298" t="s">
        <v>627</v>
      </c>
      <c r="U52" s="294" t="s">
        <v>602</v>
      </c>
      <c r="V52" s="298" t="s">
        <v>5616</v>
      </c>
      <c r="W52" s="299">
        <v>4100000</v>
      </c>
      <c r="X52" s="299">
        <v>4100000</v>
      </c>
      <c r="Y52" s="299">
        <v>0</v>
      </c>
      <c r="Z52" s="299">
        <v>0</v>
      </c>
      <c r="AA52" s="300">
        <v>4100000</v>
      </c>
      <c r="AB52" s="300">
        <v>0</v>
      </c>
      <c r="AC52" s="295" t="s">
        <v>934</v>
      </c>
    </row>
    <row r="53" spans="1:29" ht="56.25" x14ac:dyDescent="0.25">
      <c r="A53" s="294" t="s">
        <v>794</v>
      </c>
      <c r="B53" s="294" t="s">
        <v>605</v>
      </c>
      <c r="C53" s="294" t="s">
        <v>606</v>
      </c>
      <c r="D53" s="294" t="s">
        <v>622</v>
      </c>
      <c r="E53" s="294" t="s">
        <v>500</v>
      </c>
      <c r="F53" s="295" t="s">
        <v>633</v>
      </c>
      <c r="G53" s="295" t="s">
        <v>634</v>
      </c>
      <c r="H53" s="295" t="s">
        <v>5553</v>
      </c>
      <c r="I53" s="294" t="s">
        <v>625</v>
      </c>
      <c r="J53" s="294" t="s">
        <v>5554</v>
      </c>
      <c r="K53" s="295" t="s">
        <v>625</v>
      </c>
      <c r="L53" s="295" t="s">
        <v>626</v>
      </c>
      <c r="M53" s="294"/>
      <c r="N53" s="294"/>
      <c r="O53" s="296"/>
      <c r="P53" s="296"/>
      <c r="Q53" s="296"/>
      <c r="R53" s="297"/>
      <c r="S53" s="296" t="s">
        <v>611</v>
      </c>
      <c r="T53" s="298" t="s">
        <v>627</v>
      </c>
      <c r="U53" s="294" t="s">
        <v>602</v>
      </c>
      <c r="V53" s="298" t="s">
        <v>5613</v>
      </c>
      <c r="W53" s="299">
        <v>9600000</v>
      </c>
      <c r="X53" s="299">
        <v>9600000</v>
      </c>
      <c r="Y53" s="299">
        <v>0</v>
      </c>
      <c r="Z53" s="299">
        <v>0</v>
      </c>
      <c r="AA53" s="300">
        <v>9600000</v>
      </c>
      <c r="AB53" s="300">
        <v>0</v>
      </c>
      <c r="AC53" s="295" t="s">
        <v>635</v>
      </c>
    </row>
    <row r="54" spans="1:29" ht="56.25" x14ac:dyDescent="0.25">
      <c r="A54" s="294" t="s">
        <v>796</v>
      </c>
      <c r="B54" s="294" t="s">
        <v>605</v>
      </c>
      <c r="C54" s="294" t="s">
        <v>606</v>
      </c>
      <c r="D54" s="294" t="s">
        <v>622</v>
      </c>
      <c r="E54" s="294" t="s">
        <v>500</v>
      </c>
      <c r="F54" s="295" t="s">
        <v>636</v>
      </c>
      <c r="G54" s="295" t="s">
        <v>637</v>
      </c>
      <c r="H54" s="295" t="s">
        <v>5553</v>
      </c>
      <c r="I54" s="294" t="s">
        <v>625</v>
      </c>
      <c r="J54" s="294" t="s">
        <v>5554</v>
      </c>
      <c r="K54" s="295" t="s">
        <v>625</v>
      </c>
      <c r="L54" s="295" t="s">
        <v>626</v>
      </c>
      <c r="M54" s="294"/>
      <c r="N54" s="294"/>
      <c r="O54" s="296"/>
      <c r="P54" s="296"/>
      <c r="Q54" s="296"/>
      <c r="R54" s="297"/>
      <c r="S54" s="296" t="s">
        <v>611</v>
      </c>
      <c r="T54" s="298" t="s">
        <v>627</v>
      </c>
      <c r="U54" s="294" t="s">
        <v>602</v>
      </c>
      <c r="V54" s="298" t="s">
        <v>5613</v>
      </c>
      <c r="W54" s="299">
        <v>9400000</v>
      </c>
      <c r="X54" s="299">
        <v>9400000</v>
      </c>
      <c r="Y54" s="299">
        <v>0</v>
      </c>
      <c r="Z54" s="299">
        <v>0</v>
      </c>
      <c r="AA54" s="300">
        <v>9400000</v>
      </c>
      <c r="AB54" s="300">
        <v>0</v>
      </c>
      <c r="AC54" s="295" t="s">
        <v>638</v>
      </c>
    </row>
    <row r="55" spans="1:29" ht="56.25" x14ac:dyDescent="0.25">
      <c r="A55" s="294" t="s">
        <v>798</v>
      </c>
      <c r="B55" s="294" t="s">
        <v>605</v>
      </c>
      <c r="C55" s="294" t="s">
        <v>606</v>
      </c>
      <c r="D55" s="294" t="s">
        <v>622</v>
      </c>
      <c r="E55" s="294" t="s">
        <v>500</v>
      </c>
      <c r="F55" s="295" t="s">
        <v>643</v>
      </c>
      <c r="G55" s="295" t="s">
        <v>644</v>
      </c>
      <c r="H55" s="295" t="s">
        <v>5553</v>
      </c>
      <c r="I55" s="294" t="s">
        <v>625</v>
      </c>
      <c r="J55" s="294" t="s">
        <v>5554</v>
      </c>
      <c r="K55" s="295" t="s">
        <v>625</v>
      </c>
      <c r="L55" s="295" t="s">
        <v>626</v>
      </c>
      <c r="M55" s="294"/>
      <c r="N55" s="294"/>
      <c r="O55" s="296"/>
      <c r="P55" s="296"/>
      <c r="Q55" s="296"/>
      <c r="R55" s="297"/>
      <c r="S55" s="296" t="s">
        <v>611</v>
      </c>
      <c r="T55" s="298" t="s">
        <v>627</v>
      </c>
      <c r="U55" s="294" t="s">
        <v>602</v>
      </c>
      <c r="V55" s="298" t="s">
        <v>5613</v>
      </c>
      <c r="W55" s="299">
        <v>4300000</v>
      </c>
      <c r="X55" s="299">
        <v>4300000</v>
      </c>
      <c r="Y55" s="299">
        <v>0</v>
      </c>
      <c r="Z55" s="299">
        <v>0</v>
      </c>
      <c r="AA55" s="300">
        <v>4300000</v>
      </c>
      <c r="AB55" s="300">
        <v>0</v>
      </c>
      <c r="AC55" s="295" t="s">
        <v>645</v>
      </c>
    </row>
    <row r="56" spans="1:29" ht="56.25" x14ac:dyDescent="0.25">
      <c r="A56" s="294" t="s">
        <v>800</v>
      </c>
      <c r="B56" s="294" t="s">
        <v>605</v>
      </c>
      <c r="C56" s="294" t="s">
        <v>606</v>
      </c>
      <c r="D56" s="294" t="s">
        <v>622</v>
      </c>
      <c r="E56" s="294" t="s">
        <v>500</v>
      </c>
      <c r="F56" s="295" t="s">
        <v>630</v>
      </c>
      <c r="G56" s="295" t="s">
        <v>631</v>
      </c>
      <c r="H56" s="295" t="s">
        <v>5553</v>
      </c>
      <c r="I56" s="294" t="s">
        <v>625</v>
      </c>
      <c r="J56" s="294" t="s">
        <v>5554</v>
      </c>
      <c r="K56" s="295" t="s">
        <v>625</v>
      </c>
      <c r="L56" s="295" t="s">
        <v>626</v>
      </c>
      <c r="M56" s="294"/>
      <c r="N56" s="294"/>
      <c r="O56" s="296"/>
      <c r="P56" s="296"/>
      <c r="Q56" s="296"/>
      <c r="R56" s="297"/>
      <c r="S56" s="296" t="s">
        <v>611</v>
      </c>
      <c r="T56" s="298" t="s">
        <v>627</v>
      </c>
      <c r="U56" s="294" t="s">
        <v>602</v>
      </c>
      <c r="V56" s="298" t="s">
        <v>5616</v>
      </c>
      <c r="W56" s="299">
        <v>10100000</v>
      </c>
      <c r="X56" s="299">
        <v>10100000</v>
      </c>
      <c r="Y56" s="299">
        <v>0</v>
      </c>
      <c r="Z56" s="299">
        <v>0</v>
      </c>
      <c r="AA56" s="300">
        <v>10100000</v>
      </c>
      <c r="AB56" s="300">
        <v>0</v>
      </c>
      <c r="AC56" s="295" t="s">
        <v>632</v>
      </c>
    </row>
    <row r="57" spans="1:29" ht="56.25" x14ac:dyDescent="0.25">
      <c r="A57" s="294" t="s">
        <v>802</v>
      </c>
      <c r="B57" s="294" t="s">
        <v>605</v>
      </c>
      <c r="C57" s="294" t="s">
        <v>606</v>
      </c>
      <c r="D57" s="294" t="s">
        <v>907</v>
      </c>
      <c r="E57" s="294" t="s">
        <v>504</v>
      </c>
      <c r="F57" s="295" t="s">
        <v>930</v>
      </c>
      <c r="G57" s="295" t="s">
        <v>927</v>
      </c>
      <c r="H57" s="295" t="s">
        <v>5553</v>
      </c>
      <c r="I57" s="294" t="s">
        <v>625</v>
      </c>
      <c r="J57" s="294" t="s">
        <v>5554</v>
      </c>
      <c r="K57" s="295" t="s">
        <v>625</v>
      </c>
      <c r="L57" s="295" t="s">
        <v>626</v>
      </c>
      <c r="M57" s="294"/>
      <c r="N57" s="294"/>
      <c r="O57" s="296"/>
      <c r="P57" s="296"/>
      <c r="Q57" s="296"/>
      <c r="R57" s="297"/>
      <c r="S57" s="296" t="s">
        <v>611</v>
      </c>
      <c r="T57" s="298" t="s">
        <v>627</v>
      </c>
      <c r="U57" s="294" t="s">
        <v>602</v>
      </c>
      <c r="V57" s="298" t="s">
        <v>5616</v>
      </c>
      <c r="W57" s="299">
        <v>4200000</v>
      </c>
      <c r="X57" s="299">
        <v>4200000</v>
      </c>
      <c r="Y57" s="299">
        <v>0</v>
      </c>
      <c r="Z57" s="299">
        <v>0</v>
      </c>
      <c r="AA57" s="300">
        <v>4200000</v>
      </c>
      <c r="AB57" s="300">
        <v>0</v>
      </c>
      <c r="AC57" s="295" t="s">
        <v>928</v>
      </c>
    </row>
    <row r="58" spans="1:29" ht="56.25" x14ac:dyDescent="0.25">
      <c r="A58" s="294" t="s">
        <v>804</v>
      </c>
      <c r="B58" s="294" t="s">
        <v>605</v>
      </c>
      <c r="C58" s="294" t="s">
        <v>606</v>
      </c>
      <c r="D58" s="294" t="s">
        <v>993</v>
      </c>
      <c r="E58" s="294" t="s">
        <v>515</v>
      </c>
      <c r="F58" s="295" t="s">
        <v>1071</v>
      </c>
      <c r="G58" s="295" t="s">
        <v>1072</v>
      </c>
      <c r="H58" s="295" t="s">
        <v>5553</v>
      </c>
      <c r="I58" s="294" t="s">
        <v>625</v>
      </c>
      <c r="J58" s="294" t="s">
        <v>5554</v>
      </c>
      <c r="K58" s="295" t="s">
        <v>625</v>
      </c>
      <c r="L58" s="295" t="s">
        <v>626</v>
      </c>
      <c r="M58" s="294"/>
      <c r="N58" s="294"/>
      <c r="O58" s="296"/>
      <c r="P58" s="296"/>
      <c r="Q58" s="296"/>
      <c r="R58" s="297"/>
      <c r="S58" s="296" t="s">
        <v>611</v>
      </c>
      <c r="T58" s="298" t="s">
        <v>627</v>
      </c>
      <c r="U58" s="294" t="s">
        <v>602</v>
      </c>
      <c r="V58" s="298" t="s">
        <v>5616</v>
      </c>
      <c r="W58" s="299">
        <v>11200000</v>
      </c>
      <c r="X58" s="299">
        <v>11200000</v>
      </c>
      <c r="Y58" s="299">
        <v>0</v>
      </c>
      <c r="Z58" s="299">
        <v>0</v>
      </c>
      <c r="AA58" s="300">
        <v>11200000</v>
      </c>
      <c r="AB58" s="300">
        <v>0</v>
      </c>
      <c r="AC58" s="295" t="s">
        <v>1073</v>
      </c>
    </row>
    <row r="59" spans="1:29" ht="56.25" x14ac:dyDescent="0.25">
      <c r="A59" s="294" t="s">
        <v>806</v>
      </c>
      <c r="B59" s="294" t="s">
        <v>605</v>
      </c>
      <c r="C59" s="294" t="s">
        <v>606</v>
      </c>
      <c r="D59" s="294" t="s">
        <v>993</v>
      </c>
      <c r="E59" s="294" t="s">
        <v>515</v>
      </c>
      <c r="F59" s="295" t="s">
        <v>1079</v>
      </c>
      <c r="G59" s="295" t="s">
        <v>1080</v>
      </c>
      <c r="H59" s="295" t="s">
        <v>5553</v>
      </c>
      <c r="I59" s="294" t="s">
        <v>625</v>
      </c>
      <c r="J59" s="294" t="s">
        <v>5554</v>
      </c>
      <c r="K59" s="295" t="s">
        <v>625</v>
      </c>
      <c r="L59" s="295" t="s">
        <v>626</v>
      </c>
      <c r="M59" s="294"/>
      <c r="N59" s="294"/>
      <c r="O59" s="296"/>
      <c r="P59" s="296"/>
      <c r="Q59" s="296"/>
      <c r="R59" s="297"/>
      <c r="S59" s="296" t="s">
        <v>611</v>
      </c>
      <c r="T59" s="298" t="s">
        <v>627</v>
      </c>
      <c r="U59" s="294" t="s">
        <v>602</v>
      </c>
      <c r="V59" s="298" t="s">
        <v>5616</v>
      </c>
      <c r="W59" s="299">
        <v>9400000</v>
      </c>
      <c r="X59" s="299">
        <v>9400000</v>
      </c>
      <c r="Y59" s="299">
        <v>0</v>
      </c>
      <c r="Z59" s="299">
        <v>0</v>
      </c>
      <c r="AA59" s="300">
        <v>9400000</v>
      </c>
      <c r="AB59" s="300">
        <v>0</v>
      </c>
      <c r="AC59" s="295" t="s">
        <v>1081</v>
      </c>
    </row>
    <row r="60" spans="1:29" ht="56.25" x14ac:dyDescent="0.25">
      <c r="A60" s="294" t="s">
        <v>808</v>
      </c>
      <c r="B60" s="294" t="s">
        <v>605</v>
      </c>
      <c r="C60" s="294" t="s">
        <v>606</v>
      </c>
      <c r="D60" s="294" t="s">
        <v>622</v>
      </c>
      <c r="E60" s="294" t="s">
        <v>500</v>
      </c>
      <c r="F60" s="295" t="s">
        <v>639</v>
      </c>
      <c r="G60" s="295" t="s">
        <v>631</v>
      </c>
      <c r="H60" s="295" t="s">
        <v>5553</v>
      </c>
      <c r="I60" s="294" t="s">
        <v>625</v>
      </c>
      <c r="J60" s="294" t="s">
        <v>5554</v>
      </c>
      <c r="K60" s="295" t="s">
        <v>625</v>
      </c>
      <c r="L60" s="295" t="s">
        <v>626</v>
      </c>
      <c r="M60" s="294"/>
      <c r="N60" s="294"/>
      <c r="O60" s="296"/>
      <c r="P60" s="296"/>
      <c r="Q60" s="296"/>
      <c r="R60" s="297"/>
      <c r="S60" s="296" t="s">
        <v>611</v>
      </c>
      <c r="T60" s="298" t="s">
        <v>627</v>
      </c>
      <c r="U60" s="294" t="s">
        <v>602</v>
      </c>
      <c r="V60" s="298" t="s">
        <v>5616</v>
      </c>
      <c r="W60" s="299">
        <v>5300000</v>
      </c>
      <c r="X60" s="299">
        <v>5300000</v>
      </c>
      <c r="Y60" s="299">
        <v>0</v>
      </c>
      <c r="Z60" s="299">
        <v>0</v>
      </c>
      <c r="AA60" s="300">
        <v>5300000</v>
      </c>
      <c r="AB60" s="300">
        <v>0</v>
      </c>
      <c r="AC60" s="295" t="s">
        <v>640</v>
      </c>
    </row>
    <row r="61" spans="1:29" ht="56.25" x14ac:dyDescent="0.25">
      <c r="A61" s="294" t="s">
        <v>810</v>
      </c>
      <c r="B61" s="294" t="s">
        <v>605</v>
      </c>
      <c r="C61" s="294" t="s">
        <v>606</v>
      </c>
      <c r="D61" s="294" t="s">
        <v>622</v>
      </c>
      <c r="E61" s="294" t="s">
        <v>500</v>
      </c>
      <c r="F61" s="295" t="s">
        <v>641</v>
      </c>
      <c r="G61" s="295" t="s">
        <v>631</v>
      </c>
      <c r="H61" s="295" t="s">
        <v>5553</v>
      </c>
      <c r="I61" s="294" t="s">
        <v>625</v>
      </c>
      <c r="J61" s="294" t="s">
        <v>5554</v>
      </c>
      <c r="K61" s="295" t="s">
        <v>625</v>
      </c>
      <c r="L61" s="295" t="s">
        <v>626</v>
      </c>
      <c r="M61" s="294"/>
      <c r="N61" s="294"/>
      <c r="O61" s="296"/>
      <c r="P61" s="296"/>
      <c r="Q61" s="296"/>
      <c r="R61" s="297"/>
      <c r="S61" s="296" t="s">
        <v>611</v>
      </c>
      <c r="T61" s="298" t="s">
        <v>627</v>
      </c>
      <c r="U61" s="294" t="s">
        <v>602</v>
      </c>
      <c r="V61" s="298" t="s">
        <v>5615</v>
      </c>
      <c r="W61" s="299">
        <v>5300000</v>
      </c>
      <c r="X61" s="299">
        <v>5300000</v>
      </c>
      <c r="Y61" s="299">
        <v>0</v>
      </c>
      <c r="Z61" s="299">
        <v>0</v>
      </c>
      <c r="AA61" s="300">
        <v>5300000</v>
      </c>
      <c r="AB61" s="300">
        <v>0</v>
      </c>
      <c r="AC61" s="295" t="s">
        <v>640</v>
      </c>
    </row>
    <row r="62" spans="1:29" ht="56.25" x14ac:dyDescent="0.25">
      <c r="A62" s="294" t="s">
        <v>812</v>
      </c>
      <c r="B62" s="294" t="s">
        <v>605</v>
      </c>
      <c r="C62" s="294" t="s">
        <v>606</v>
      </c>
      <c r="D62" s="294" t="s">
        <v>993</v>
      </c>
      <c r="E62" s="294" t="s">
        <v>515</v>
      </c>
      <c r="F62" s="295" t="s">
        <v>1088</v>
      </c>
      <c r="G62" s="295" t="s">
        <v>1063</v>
      </c>
      <c r="H62" s="295" t="s">
        <v>5553</v>
      </c>
      <c r="I62" s="294" t="s">
        <v>625</v>
      </c>
      <c r="J62" s="294" t="s">
        <v>5554</v>
      </c>
      <c r="K62" s="295" t="s">
        <v>625</v>
      </c>
      <c r="L62" s="295" t="s">
        <v>626</v>
      </c>
      <c r="M62" s="294"/>
      <c r="N62" s="294"/>
      <c r="O62" s="296"/>
      <c r="P62" s="296"/>
      <c r="Q62" s="296"/>
      <c r="R62" s="297"/>
      <c r="S62" s="296" t="s">
        <v>611</v>
      </c>
      <c r="T62" s="298" t="s">
        <v>627</v>
      </c>
      <c r="U62" s="294" t="s">
        <v>602</v>
      </c>
      <c r="V62" s="298" t="s">
        <v>5618</v>
      </c>
      <c r="W62" s="299">
        <v>5400000</v>
      </c>
      <c r="X62" s="299">
        <v>5400000</v>
      </c>
      <c r="Y62" s="299">
        <v>0</v>
      </c>
      <c r="Z62" s="299">
        <v>0</v>
      </c>
      <c r="AA62" s="300">
        <v>5400000</v>
      </c>
      <c r="AB62" s="300">
        <v>0</v>
      </c>
      <c r="AC62" s="295" t="s">
        <v>1084</v>
      </c>
    </row>
    <row r="63" spans="1:29" ht="56.25" x14ac:dyDescent="0.25">
      <c r="A63" s="294" t="s">
        <v>814</v>
      </c>
      <c r="B63" s="294" t="s">
        <v>605</v>
      </c>
      <c r="C63" s="294" t="s">
        <v>606</v>
      </c>
      <c r="D63" s="294" t="s">
        <v>907</v>
      </c>
      <c r="E63" s="294" t="s">
        <v>504</v>
      </c>
      <c r="F63" s="295" t="s">
        <v>926</v>
      </c>
      <c r="G63" s="295" t="s">
        <v>927</v>
      </c>
      <c r="H63" s="295" t="s">
        <v>5553</v>
      </c>
      <c r="I63" s="294" t="s">
        <v>625</v>
      </c>
      <c r="J63" s="294" t="s">
        <v>5554</v>
      </c>
      <c r="K63" s="295" t="s">
        <v>625</v>
      </c>
      <c r="L63" s="295" t="s">
        <v>626</v>
      </c>
      <c r="M63" s="294"/>
      <c r="N63" s="294"/>
      <c r="O63" s="296"/>
      <c r="P63" s="296"/>
      <c r="Q63" s="296"/>
      <c r="R63" s="297"/>
      <c r="S63" s="296" t="s">
        <v>611</v>
      </c>
      <c r="T63" s="298" t="s">
        <v>627</v>
      </c>
      <c r="U63" s="294" t="s">
        <v>602</v>
      </c>
      <c r="V63" s="298" t="s">
        <v>5618</v>
      </c>
      <c r="W63" s="299">
        <v>4200000</v>
      </c>
      <c r="X63" s="299">
        <v>4200000</v>
      </c>
      <c r="Y63" s="299">
        <v>0</v>
      </c>
      <c r="Z63" s="299">
        <v>0</v>
      </c>
      <c r="AA63" s="300">
        <v>4200000</v>
      </c>
      <c r="AB63" s="300">
        <v>0</v>
      </c>
      <c r="AC63" s="295" t="s">
        <v>928</v>
      </c>
    </row>
    <row r="64" spans="1:29" ht="56.25" x14ac:dyDescent="0.25">
      <c r="A64" s="294" t="s">
        <v>816</v>
      </c>
      <c r="B64" s="294" t="s">
        <v>605</v>
      </c>
      <c r="C64" s="294" t="s">
        <v>606</v>
      </c>
      <c r="D64" s="294" t="s">
        <v>993</v>
      </c>
      <c r="E64" s="294" t="s">
        <v>515</v>
      </c>
      <c r="F64" s="295" t="s">
        <v>1086</v>
      </c>
      <c r="G64" s="295" t="s">
        <v>1063</v>
      </c>
      <c r="H64" s="295" t="s">
        <v>5553</v>
      </c>
      <c r="I64" s="294" t="s">
        <v>625</v>
      </c>
      <c r="J64" s="294" t="s">
        <v>5554</v>
      </c>
      <c r="K64" s="295" t="s">
        <v>625</v>
      </c>
      <c r="L64" s="295" t="s">
        <v>626</v>
      </c>
      <c r="M64" s="294"/>
      <c r="N64" s="294"/>
      <c r="O64" s="296"/>
      <c r="P64" s="296"/>
      <c r="Q64" s="296"/>
      <c r="R64" s="297"/>
      <c r="S64" s="296" t="s">
        <v>611</v>
      </c>
      <c r="T64" s="298" t="s">
        <v>627</v>
      </c>
      <c r="U64" s="294" t="s">
        <v>602</v>
      </c>
      <c r="V64" s="298" t="s">
        <v>5615</v>
      </c>
      <c r="W64" s="299">
        <v>5400000</v>
      </c>
      <c r="X64" s="299">
        <v>5400000</v>
      </c>
      <c r="Y64" s="299">
        <v>0</v>
      </c>
      <c r="Z64" s="299">
        <v>0</v>
      </c>
      <c r="AA64" s="300">
        <v>5400000</v>
      </c>
      <c r="AB64" s="300">
        <v>0</v>
      </c>
      <c r="AC64" s="295" t="s">
        <v>1084</v>
      </c>
    </row>
    <row r="65" spans="1:29" ht="56.25" x14ac:dyDescent="0.25">
      <c r="A65" s="294" t="s">
        <v>818</v>
      </c>
      <c r="B65" s="294" t="s">
        <v>605</v>
      </c>
      <c r="C65" s="294" t="s">
        <v>606</v>
      </c>
      <c r="D65" s="294" t="s">
        <v>907</v>
      </c>
      <c r="E65" s="294" t="s">
        <v>504</v>
      </c>
      <c r="F65" s="295" t="s">
        <v>938</v>
      </c>
      <c r="G65" s="295" t="s">
        <v>933</v>
      </c>
      <c r="H65" s="295" t="s">
        <v>5553</v>
      </c>
      <c r="I65" s="294" t="s">
        <v>625</v>
      </c>
      <c r="J65" s="294" t="s">
        <v>5554</v>
      </c>
      <c r="K65" s="295" t="s">
        <v>625</v>
      </c>
      <c r="L65" s="295" t="s">
        <v>626</v>
      </c>
      <c r="M65" s="294"/>
      <c r="N65" s="294"/>
      <c r="O65" s="296"/>
      <c r="P65" s="296"/>
      <c r="Q65" s="296"/>
      <c r="R65" s="297"/>
      <c r="S65" s="296" t="s">
        <v>611</v>
      </c>
      <c r="T65" s="298" t="s">
        <v>627</v>
      </c>
      <c r="U65" s="294" t="s">
        <v>602</v>
      </c>
      <c r="V65" s="298" t="s">
        <v>5615</v>
      </c>
      <c r="W65" s="299">
        <v>4100000</v>
      </c>
      <c r="X65" s="299">
        <v>4100000</v>
      </c>
      <c r="Y65" s="299">
        <v>0</v>
      </c>
      <c r="Z65" s="299">
        <v>0</v>
      </c>
      <c r="AA65" s="300">
        <v>4100000</v>
      </c>
      <c r="AB65" s="300">
        <v>0</v>
      </c>
      <c r="AC65" s="295" t="s">
        <v>934</v>
      </c>
    </row>
    <row r="66" spans="1:29" ht="56.25" x14ac:dyDescent="0.25">
      <c r="A66" s="294" t="s">
        <v>820</v>
      </c>
      <c r="B66" s="294" t="s">
        <v>605</v>
      </c>
      <c r="C66" s="294" t="s">
        <v>606</v>
      </c>
      <c r="D66" s="294" t="s">
        <v>907</v>
      </c>
      <c r="E66" s="294" t="s">
        <v>504</v>
      </c>
      <c r="F66" s="295" t="s">
        <v>942</v>
      </c>
      <c r="G66" s="295" t="s">
        <v>933</v>
      </c>
      <c r="H66" s="295" t="s">
        <v>5553</v>
      </c>
      <c r="I66" s="294" t="s">
        <v>625</v>
      </c>
      <c r="J66" s="294" t="s">
        <v>5554</v>
      </c>
      <c r="K66" s="295" t="s">
        <v>625</v>
      </c>
      <c r="L66" s="295" t="s">
        <v>626</v>
      </c>
      <c r="M66" s="294"/>
      <c r="N66" s="294"/>
      <c r="O66" s="296"/>
      <c r="P66" s="296"/>
      <c r="Q66" s="296"/>
      <c r="R66" s="297"/>
      <c r="S66" s="296" t="s">
        <v>611</v>
      </c>
      <c r="T66" s="298" t="s">
        <v>627</v>
      </c>
      <c r="U66" s="294" t="s">
        <v>602</v>
      </c>
      <c r="V66" s="298" t="s">
        <v>5615</v>
      </c>
      <c r="W66" s="299">
        <v>4100000</v>
      </c>
      <c r="X66" s="299">
        <v>4100000</v>
      </c>
      <c r="Y66" s="299">
        <v>0</v>
      </c>
      <c r="Z66" s="299">
        <v>0</v>
      </c>
      <c r="AA66" s="300">
        <v>4100000</v>
      </c>
      <c r="AB66" s="300">
        <v>0</v>
      </c>
      <c r="AC66" s="295" t="s">
        <v>934</v>
      </c>
    </row>
    <row r="67" spans="1:29" ht="56.25" x14ac:dyDescent="0.25">
      <c r="A67" s="294" t="s">
        <v>822</v>
      </c>
      <c r="B67" s="294" t="s">
        <v>605</v>
      </c>
      <c r="C67" s="294" t="s">
        <v>606</v>
      </c>
      <c r="D67" s="294" t="s">
        <v>907</v>
      </c>
      <c r="E67" s="294" t="s">
        <v>504</v>
      </c>
      <c r="F67" s="295" t="s">
        <v>948</v>
      </c>
      <c r="G67" s="295" t="s">
        <v>933</v>
      </c>
      <c r="H67" s="295" t="s">
        <v>5553</v>
      </c>
      <c r="I67" s="294" t="s">
        <v>625</v>
      </c>
      <c r="J67" s="294" t="s">
        <v>5554</v>
      </c>
      <c r="K67" s="295" t="s">
        <v>625</v>
      </c>
      <c r="L67" s="295" t="s">
        <v>626</v>
      </c>
      <c r="M67" s="294"/>
      <c r="N67" s="294"/>
      <c r="O67" s="296"/>
      <c r="P67" s="296"/>
      <c r="Q67" s="296"/>
      <c r="R67" s="297"/>
      <c r="S67" s="296" t="s">
        <v>611</v>
      </c>
      <c r="T67" s="298" t="s">
        <v>627</v>
      </c>
      <c r="U67" s="294" t="s">
        <v>602</v>
      </c>
      <c r="V67" s="298" t="s">
        <v>5615</v>
      </c>
      <c r="W67" s="299">
        <v>4100000</v>
      </c>
      <c r="X67" s="299">
        <v>4100000</v>
      </c>
      <c r="Y67" s="299">
        <v>0</v>
      </c>
      <c r="Z67" s="299">
        <v>0</v>
      </c>
      <c r="AA67" s="300">
        <v>4100000</v>
      </c>
      <c r="AB67" s="300">
        <v>0</v>
      </c>
      <c r="AC67" s="295" t="s">
        <v>934</v>
      </c>
    </row>
    <row r="68" spans="1:29" ht="56.25" x14ac:dyDescent="0.25">
      <c r="A68" s="294" t="s">
        <v>824</v>
      </c>
      <c r="B68" s="294" t="s">
        <v>605</v>
      </c>
      <c r="C68" s="294" t="s">
        <v>606</v>
      </c>
      <c r="D68" s="294" t="s">
        <v>907</v>
      </c>
      <c r="E68" s="294" t="s">
        <v>504</v>
      </c>
      <c r="F68" s="295" t="s">
        <v>940</v>
      </c>
      <c r="G68" s="295" t="s">
        <v>933</v>
      </c>
      <c r="H68" s="295" t="s">
        <v>5553</v>
      </c>
      <c r="I68" s="294" t="s">
        <v>625</v>
      </c>
      <c r="J68" s="294" t="s">
        <v>5554</v>
      </c>
      <c r="K68" s="295" t="s">
        <v>625</v>
      </c>
      <c r="L68" s="295" t="s">
        <v>626</v>
      </c>
      <c r="M68" s="294"/>
      <c r="N68" s="294"/>
      <c r="O68" s="296"/>
      <c r="P68" s="296"/>
      <c r="Q68" s="296"/>
      <c r="R68" s="297"/>
      <c r="S68" s="296" t="s">
        <v>611</v>
      </c>
      <c r="T68" s="298" t="s">
        <v>627</v>
      </c>
      <c r="U68" s="294" t="s">
        <v>602</v>
      </c>
      <c r="V68" s="298" t="s">
        <v>5615</v>
      </c>
      <c r="W68" s="299">
        <v>4100000</v>
      </c>
      <c r="X68" s="299">
        <v>4100000</v>
      </c>
      <c r="Y68" s="299">
        <v>0</v>
      </c>
      <c r="Z68" s="299">
        <v>0</v>
      </c>
      <c r="AA68" s="300">
        <v>4100000</v>
      </c>
      <c r="AB68" s="300">
        <v>0</v>
      </c>
      <c r="AC68" s="295" t="s">
        <v>934</v>
      </c>
    </row>
    <row r="69" spans="1:29" ht="56.25" x14ac:dyDescent="0.25">
      <c r="A69" s="294" t="s">
        <v>826</v>
      </c>
      <c r="B69" s="294" t="s">
        <v>605</v>
      </c>
      <c r="C69" s="294" t="s">
        <v>606</v>
      </c>
      <c r="D69" s="294" t="s">
        <v>907</v>
      </c>
      <c r="E69" s="294" t="s">
        <v>504</v>
      </c>
      <c r="F69" s="295" t="s">
        <v>944</v>
      </c>
      <c r="G69" s="295" t="s">
        <v>933</v>
      </c>
      <c r="H69" s="295" t="s">
        <v>5553</v>
      </c>
      <c r="I69" s="294" t="s">
        <v>625</v>
      </c>
      <c r="J69" s="294" t="s">
        <v>5554</v>
      </c>
      <c r="K69" s="295" t="s">
        <v>625</v>
      </c>
      <c r="L69" s="295" t="s">
        <v>626</v>
      </c>
      <c r="M69" s="294"/>
      <c r="N69" s="294"/>
      <c r="O69" s="296"/>
      <c r="P69" s="296"/>
      <c r="Q69" s="296"/>
      <c r="R69" s="297"/>
      <c r="S69" s="296" t="s">
        <v>611</v>
      </c>
      <c r="T69" s="298" t="s">
        <v>627</v>
      </c>
      <c r="U69" s="294" t="s">
        <v>602</v>
      </c>
      <c r="V69" s="298" t="s">
        <v>5615</v>
      </c>
      <c r="W69" s="299">
        <v>4100000</v>
      </c>
      <c r="X69" s="299">
        <v>4100000</v>
      </c>
      <c r="Y69" s="299">
        <v>0</v>
      </c>
      <c r="Z69" s="299">
        <v>0</v>
      </c>
      <c r="AA69" s="300">
        <v>4100000</v>
      </c>
      <c r="AB69" s="300">
        <v>0</v>
      </c>
      <c r="AC69" s="295" t="s">
        <v>934</v>
      </c>
    </row>
    <row r="70" spans="1:29" ht="56.25" x14ac:dyDescent="0.25">
      <c r="A70" s="294" t="s">
        <v>828</v>
      </c>
      <c r="B70" s="294" t="s">
        <v>605</v>
      </c>
      <c r="C70" s="294" t="s">
        <v>606</v>
      </c>
      <c r="D70" s="294" t="s">
        <v>907</v>
      </c>
      <c r="E70" s="294" t="s">
        <v>504</v>
      </c>
      <c r="F70" s="295" t="s">
        <v>979</v>
      </c>
      <c r="G70" s="295" t="s">
        <v>927</v>
      </c>
      <c r="H70" s="295" t="s">
        <v>5553</v>
      </c>
      <c r="I70" s="294" t="s">
        <v>625</v>
      </c>
      <c r="J70" s="294" t="s">
        <v>5554</v>
      </c>
      <c r="K70" s="295" t="s">
        <v>625</v>
      </c>
      <c r="L70" s="295" t="s">
        <v>626</v>
      </c>
      <c r="M70" s="294"/>
      <c r="N70" s="294"/>
      <c r="O70" s="296"/>
      <c r="P70" s="296"/>
      <c r="Q70" s="296"/>
      <c r="R70" s="297"/>
      <c r="S70" s="296" t="s">
        <v>611</v>
      </c>
      <c r="T70" s="298" t="s">
        <v>627</v>
      </c>
      <c r="U70" s="294" t="s">
        <v>602</v>
      </c>
      <c r="V70" s="298" t="s">
        <v>5615</v>
      </c>
      <c r="W70" s="299">
        <v>3900000</v>
      </c>
      <c r="X70" s="299">
        <v>3900000</v>
      </c>
      <c r="Y70" s="299">
        <v>0</v>
      </c>
      <c r="Z70" s="299">
        <v>0</v>
      </c>
      <c r="AA70" s="300">
        <v>3900000</v>
      </c>
      <c r="AB70" s="300">
        <v>0</v>
      </c>
      <c r="AC70" s="295" t="s">
        <v>955</v>
      </c>
    </row>
    <row r="71" spans="1:29" ht="56.25" x14ac:dyDescent="0.25">
      <c r="A71" s="294" t="s">
        <v>830</v>
      </c>
      <c r="B71" s="294" t="s">
        <v>605</v>
      </c>
      <c r="C71" s="294" t="s">
        <v>606</v>
      </c>
      <c r="D71" s="294" t="s">
        <v>907</v>
      </c>
      <c r="E71" s="294" t="s">
        <v>504</v>
      </c>
      <c r="F71" s="295" t="s">
        <v>973</v>
      </c>
      <c r="G71" s="295" t="s">
        <v>927</v>
      </c>
      <c r="H71" s="295" t="s">
        <v>5553</v>
      </c>
      <c r="I71" s="294" t="s">
        <v>625</v>
      </c>
      <c r="J71" s="294" t="s">
        <v>5554</v>
      </c>
      <c r="K71" s="295" t="s">
        <v>625</v>
      </c>
      <c r="L71" s="295" t="s">
        <v>626</v>
      </c>
      <c r="M71" s="294"/>
      <c r="N71" s="294"/>
      <c r="O71" s="296"/>
      <c r="P71" s="296"/>
      <c r="Q71" s="296"/>
      <c r="R71" s="297"/>
      <c r="S71" s="296" t="s">
        <v>611</v>
      </c>
      <c r="T71" s="298" t="s">
        <v>627</v>
      </c>
      <c r="U71" s="294" t="s">
        <v>602</v>
      </c>
      <c r="V71" s="298" t="s">
        <v>5615</v>
      </c>
      <c r="W71" s="299">
        <v>3900000</v>
      </c>
      <c r="X71" s="299">
        <v>3900000</v>
      </c>
      <c r="Y71" s="299">
        <v>0</v>
      </c>
      <c r="Z71" s="299">
        <v>0</v>
      </c>
      <c r="AA71" s="300">
        <v>3900000</v>
      </c>
      <c r="AB71" s="300">
        <v>0</v>
      </c>
      <c r="AC71" s="295" t="s">
        <v>955</v>
      </c>
    </row>
    <row r="72" spans="1:29" ht="56.25" x14ac:dyDescent="0.25">
      <c r="A72" s="294" t="s">
        <v>832</v>
      </c>
      <c r="B72" s="294" t="s">
        <v>605</v>
      </c>
      <c r="C72" s="294" t="s">
        <v>606</v>
      </c>
      <c r="D72" s="294" t="s">
        <v>907</v>
      </c>
      <c r="E72" s="294" t="s">
        <v>504</v>
      </c>
      <c r="F72" s="295" t="s">
        <v>975</v>
      </c>
      <c r="G72" s="295" t="s">
        <v>927</v>
      </c>
      <c r="H72" s="295" t="s">
        <v>5553</v>
      </c>
      <c r="I72" s="294" t="s">
        <v>625</v>
      </c>
      <c r="J72" s="294" t="s">
        <v>5554</v>
      </c>
      <c r="K72" s="295" t="s">
        <v>625</v>
      </c>
      <c r="L72" s="295" t="s">
        <v>626</v>
      </c>
      <c r="M72" s="294"/>
      <c r="N72" s="294"/>
      <c r="O72" s="296"/>
      <c r="P72" s="296"/>
      <c r="Q72" s="296"/>
      <c r="R72" s="297"/>
      <c r="S72" s="296" t="s">
        <v>611</v>
      </c>
      <c r="T72" s="298" t="s">
        <v>627</v>
      </c>
      <c r="U72" s="294" t="s">
        <v>602</v>
      </c>
      <c r="V72" s="298" t="s">
        <v>5615</v>
      </c>
      <c r="W72" s="299">
        <v>3900000</v>
      </c>
      <c r="X72" s="299">
        <v>3900000</v>
      </c>
      <c r="Y72" s="299">
        <v>0</v>
      </c>
      <c r="Z72" s="299">
        <v>0</v>
      </c>
      <c r="AA72" s="300">
        <v>3900000</v>
      </c>
      <c r="AB72" s="300">
        <v>0</v>
      </c>
      <c r="AC72" s="295" t="s">
        <v>955</v>
      </c>
    </row>
    <row r="73" spans="1:29" ht="56.25" x14ac:dyDescent="0.25">
      <c r="A73" s="294" t="s">
        <v>834</v>
      </c>
      <c r="B73" s="294" t="s">
        <v>605</v>
      </c>
      <c r="C73" s="294" t="s">
        <v>606</v>
      </c>
      <c r="D73" s="294" t="s">
        <v>907</v>
      </c>
      <c r="E73" s="294" t="s">
        <v>504</v>
      </c>
      <c r="F73" s="295" t="s">
        <v>981</v>
      </c>
      <c r="G73" s="295" t="s">
        <v>927</v>
      </c>
      <c r="H73" s="295" t="s">
        <v>5553</v>
      </c>
      <c r="I73" s="294" t="s">
        <v>625</v>
      </c>
      <c r="J73" s="294" t="s">
        <v>5554</v>
      </c>
      <c r="K73" s="295" t="s">
        <v>625</v>
      </c>
      <c r="L73" s="295" t="s">
        <v>626</v>
      </c>
      <c r="M73" s="294"/>
      <c r="N73" s="294"/>
      <c r="O73" s="296"/>
      <c r="P73" s="296"/>
      <c r="Q73" s="296"/>
      <c r="R73" s="297"/>
      <c r="S73" s="296" t="s">
        <v>611</v>
      </c>
      <c r="T73" s="298" t="s">
        <v>627</v>
      </c>
      <c r="U73" s="294" t="s">
        <v>602</v>
      </c>
      <c r="V73" s="298" t="s">
        <v>5615</v>
      </c>
      <c r="W73" s="299">
        <v>3900000</v>
      </c>
      <c r="X73" s="299">
        <v>3900000</v>
      </c>
      <c r="Y73" s="299">
        <v>0</v>
      </c>
      <c r="Z73" s="299">
        <v>0</v>
      </c>
      <c r="AA73" s="300">
        <v>3900000</v>
      </c>
      <c r="AB73" s="300">
        <v>0</v>
      </c>
      <c r="AC73" s="295" t="s">
        <v>955</v>
      </c>
    </row>
    <row r="74" spans="1:29" ht="56.25" x14ac:dyDescent="0.25">
      <c r="A74" s="294" t="s">
        <v>836</v>
      </c>
      <c r="B74" s="294" t="s">
        <v>605</v>
      </c>
      <c r="C74" s="294" t="s">
        <v>606</v>
      </c>
      <c r="D74" s="294" t="s">
        <v>907</v>
      </c>
      <c r="E74" s="294" t="s">
        <v>504</v>
      </c>
      <c r="F74" s="295" t="s">
        <v>977</v>
      </c>
      <c r="G74" s="295" t="s">
        <v>927</v>
      </c>
      <c r="H74" s="295" t="s">
        <v>5553</v>
      </c>
      <c r="I74" s="294" t="s">
        <v>625</v>
      </c>
      <c r="J74" s="294" t="s">
        <v>5554</v>
      </c>
      <c r="K74" s="295" t="s">
        <v>625</v>
      </c>
      <c r="L74" s="295" t="s">
        <v>626</v>
      </c>
      <c r="M74" s="294"/>
      <c r="N74" s="294"/>
      <c r="O74" s="296"/>
      <c r="P74" s="296"/>
      <c r="Q74" s="296"/>
      <c r="R74" s="297"/>
      <c r="S74" s="296" t="s">
        <v>611</v>
      </c>
      <c r="T74" s="298" t="s">
        <v>627</v>
      </c>
      <c r="U74" s="294" t="s">
        <v>602</v>
      </c>
      <c r="V74" s="298" t="s">
        <v>5615</v>
      </c>
      <c r="W74" s="299">
        <v>3900000</v>
      </c>
      <c r="X74" s="299">
        <v>3900000</v>
      </c>
      <c r="Y74" s="299">
        <v>0</v>
      </c>
      <c r="Z74" s="299">
        <v>0</v>
      </c>
      <c r="AA74" s="300">
        <v>3900000</v>
      </c>
      <c r="AB74" s="300">
        <v>0</v>
      </c>
      <c r="AC74" s="295" t="s">
        <v>955</v>
      </c>
    </row>
    <row r="75" spans="1:29" ht="56.25" x14ac:dyDescent="0.25">
      <c r="A75" s="294" t="s">
        <v>838</v>
      </c>
      <c r="B75" s="294" t="s">
        <v>605</v>
      </c>
      <c r="C75" s="294" t="s">
        <v>606</v>
      </c>
      <c r="D75" s="294" t="s">
        <v>907</v>
      </c>
      <c r="E75" s="294" t="s">
        <v>504</v>
      </c>
      <c r="F75" s="295" t="s">
        <v>967</v>
      </c>
      <c r="G75" s="295" t="s">
        <v>927</v>
      </c>
      <c r="H75" s="295" t="s">
        <v>5553</v>
      </c>
      <c r="I75" s="294" t="s">
        <v>625</v>
      </c>
      <c r="J75" s="294" t="s">
        <v>5554</v>
      </c>
      <c r="K75" s="295" t="s">
        <v>625</v>
      </c>
      <c r="L75" s="295" t="s">
        <v>626</v>
      </c>
      <c r="M75" s="294"/>
      <c r="N75" s="294"/>
      <c r="O75" s="296"/>
      <c r="P75" s="296"/>
      <c r="Q75" s="296"/>
      <c r="R75" s="297"/>
      <c r="S75" s="296" t="s">
        <v>611</v>
      </c>
      <c r="T75" s="298" t="s">
        <v>627</v>
      </c>
      <c r="U75" s="294" t="s">
        <v>602</v>
      </c>
      <c r="V75" s="298" t="s">
        <v>5616</v>
      </c>
      <c r="W75" s="299">
        <v>3900000</v>
      </c>
      <c r="X75" s="299">
        <v>3900000</v>
      </c>
      <c r="Y75" s="299">
        <v>0</v>
      </c>
      <c r="Z75" s="299">
        <v>0</v>
      </c>
      <c r="AA75" s="300">
        <v>3900000</v>
      </c>
      <c r="AB75" s="300">
        <v>0</v>
      </c>
      <c r="AC75" s="295" t="s">
        <v>955</v>
      </c>
    </row>
    <row r="76" spans="1:29" ht="56.25" x14ac:dyDescent="0.25">
      <c r="A76" s="294" t="s">
        <v>840</v>
      </c>
      <c r="B76" s="294" t="s">
        <v>605</v>
      </c>
      <c r="C76" s="294" t="s">
        <v>606</v>
      </c>
      <c r="D76" s="294" t="s">
        <v>907</v>
      </c>
      <c r="E76" s="294" t="s">
        <v>504</v>
      </c>
      <c r="F76" s="295" t="s">
        <v>969</v>
      </c>
      <c r="G76" s="295" t="s">
        <v>927</v>
      </c>
      <c r="H76" s="295" t="s">
        <v>5553</v>
      </c>
      <c r="I76" s="294" t="s">
        <v>625</v>
      </c>
      <c r="J76" s="294" t="s">
        <v>5554</v>
      </c>
      <c r="K76" s="295" t="s">
        <v>625</v>
      </c>
      <c r="L76" s="295" t="s">
        <v>626</v>
      </c>
      <c r="M76" s="294"/>
      <c r="N76" s="294"/>
      <c r="O76" s="296"/>
      <c r="P76" s="296"/>
      <c r="Q76" s="296"/>
      <c r="R76" s="297"/>
      <c r="S76" s="296" t="s">
        <v>611</v>
      </c>
      <c r="T76" s="298" t="s">
        <v>627</v>
      </c>
      <c r="U76" s="294" t="s">
        <v>602</v>
      </c>
      <c r="V76" s="298" t="s">
        <v>5613</v>
      </c>
      <c r="W76" s="299">
        <v>3900000</v>
      </c>
      <c r="X76" s="299">
        <v>3900000</v>
      </c>
      <c r="Y76" s="299">
        <v>0</v>
      </c>
      <c r="Z76" s="299">
        <v>0</v>
      </c>
      <c r="AA76" s="300">
        <v>3900000</v>
      </c>
      <c r="AB76" s="300">
        <v>0</v>
      </c>
      <c r="AC76" s="295" t="s">
        <v>955</v>
      </c>
    </row>
    <row r="77" spans="1:29" ht="56.25" x14ac:dyDescent="0.25">
      <c r="A77" s="294" t="s">
        <v>842</v>
      </c>
      <c r="B77" s="294" t="s">
        <v>605</v>
      </c>
      <c r="C77" s="294" t="s">
        <v>606</v>
      </c>
      <c r="D77" s="294" t="s">
        <v>907</v>
      </c>
      <c r="E77" s="294" t="s">
        <v>504</v>
      </c>
      <c r="F77" s="295" t="s">
        <v>952</v>
      </c>
      <c r="G77" s="295" t="s">
        <v>933</v>
      </c>
      <c r="H77" s="295" t="s">
        <v>5553</v>
      </c>
      <c r="I77" s="294" t="s">
        <v>625</v>
      </c>
      <c r="J77" s="294" t="s">
        <v>5554</v>
      </c>
      <c r="K77" s="295" t="s">
        <v>625</v>
      </c>
      <c r="L77" s="295" t="s">
        <v>626</v>
      </c>
      <c r="M77" s="294"/>
      <c r="N77" s="294"/>
      <c r="O77" s="296"/>
      <c r="P77" s="296"/>
      <c r="Q77" s="296"/>
      <c r="R77" s="297"/>
      <c r="S77" s="296" t="s">
        <v>611</v>
      </c>
      <c r="T77" s="298" t="s">
        <v>627</v>
      </c>
      <c r="U77" s="294" t="s">
        <v>602</v>
      </c>
      <c r="V77" s="298" t="s">
        <v>5615</v>
      </c>
      <c r="W77" s="299">
        <v>4100000</v>
      </c>
      <c r="X77" s="299">
        <v>4100000</v>
      </c>
      <c r="Y77" s="299">
        <v>0</v>
      </c>
      <c r="Z77" s="299">
        <v>0</v>
      </c>
      <c r="AA77" s="300">
        <v>4100000</v>
      </c>
      <c r="AB77" s="300">
        <v>0</v>
      </c>
      <c r="AC77" s="295" t="s">
        <v>934</v>
      </c>
    </row>
    <row r="78" spans="1:29" ht="56.25" x14ac:dyDescent="0.25">
      <c r="A78" s="294" t="s">
        <v>844</v>
      </c>
      <c r="B78" s="294" t="s">
        <v>605</v>
      </c>
      <c r="C78" s="294" t="s">
        <v>606</v>
      </c>
      <c r="D78" s="294" t="s">
        <v>907</v>
      </c>
      <c r="E78" s="294" t="s">
        <v>504</v>
      </c>
      <c r="F78" s="295" t="s">
        <v>954</v>
      </c>
      <c r="G78" s="295" t="s">
        <v>927</v>
      </c>
      <c r="H78" s="295" t="s">
        <v>5553</v>
      </c>
      <c r="I78" s="294" t="s">
        <v>625</v>
      </c>
      <c r="J78" s="294" t="s">
        <v>5554</v>
      </c>
      <c r="K78" s="295" t="s">
        <v>625</v>
      </c>
      <c r="L78" s="295" t="s">
        <v>626</v>
      </c>
      <c r="M78" s="294"/>
      <c r="N78" s="294"/>
      <c r="O78" s="296"/>
      <c r="P78" s="296"/>
      <c r="Q78" s="296"/>
      <c r="R78" s="297"/>
      <c r="S78" s="296" t="s">
        <v>611</v>
      </c>
      <c r="T78" s="298" t="s">
        <v>627</v>
      </c>
      <c r="U78" s="294" t="s">
        <v>602</v>
      </c>
      <c r="V78" s="298" t="s">
        <v>5615</v>
      </c>
      <c r="W78" s="299">
        <v>3900000</v>
      </c>
      <c r="X78" s="299">
        <v>3900000</v>
      </c>
      <c r="Y78" s="299">
        <v>0</v>
      </c>
      <c r="Z78" s="299">
        <v>0</v>
      </c>
      <c r="AA78" s="300">
        <v>3900000</v>
      </c>
      <c r="AB78" s="300">
        <v>0</v>
      </c>
      <c r="AC78" s="295" t="s">
        <v>955</v>
      </c>
    </row>
    <row r="79" spans="1:29" ht="56.25" x14ac:dyDescent="0.25">
      <c r="A79" s="294" t="s">
        <v>846</v>
      </c>
      <c r="B79" s="294" t="s">
        <v>605</v>
      </c>
      <c r="C79" s="294" t="s">
        <v>606</v>
      </c>
      <c r="D79" s="294" t="s">
        <v>907</v>
      </c>
      <c r="E79" s="294" t="s">
        <v>504</v>
      </c>
      <c r="F79" s="295" t="s">
        <v>959</v>
      </c>
      <c r="G79" s="295" t="s">
        <v>927</v>
      </c>
      <c r="H79" s="295" t="s">
        <v>5553</v>
      </c>
      <c r="I79" s="294" t="s">
        <v>625</v>
      </c>
      <c r="J79" s="294" t="s">
        <v>5554</v>
      </c>
      <c r="K79" s="295" t="s">
        <v>625</v>
      </c>
      <c r="L79" s="295" t="s">
        <v>626</v>
      </c>
      <c r="M79" s="294"/>
      <c r="N79" s="294"/>
      <c r="O79" s="296"/>
      <c r="P79" s="296"/>
      <c r="Q79" s="296"/>
      <c r="R79" s="297"/>
      <c r="S79" s="296" t="s">
        <v>611</v>
      </c>
      <c r="T79" s="298" t="s">
        <v>627</v>
      </c>
      <c r="U79" s="294" t="s">
        <v>602</v>
      </c>
      <c r="V79" s="298" t="s">
        <v>5615</v>
      </c>
      <c r="W79" s="299">
        <v>3900000</v>
      </c>
      <c r="X79" s="299">
        <v>3900000</v>
      </c>
      <c r="Y79" s="299">
        <v>0</v>
      </c>
      <c r="Z79" s="299">
        <v>0</v>
      </c>
      <c r="AA79" s="300">
        <v>3900000</v>
      </c>
      <c r="AB79" s="300">
        <v>0</v>
      </c>
      <c r="AC79" s="295" t="s">
        <v>955</v>
      </c>
    </row>
    <row r="80" spans="1:29" ht="56.25" x14ac:dyDescent="0.25">
      <c r="A80" s="294" t="s">
        <v>848</v>
      </c>
      <c r="B80" s="294" t="s">
        <v>605</v>
      </c>
      <c r="C80" s="294" t="s">
        <v>606</v>
      </c>
      <c r="D80" s="294" t="s">
        <v>2232</v>
      </c>
      <c r="E80" s="294" t="s">
        <v>2233</v>
      </c>
      <c r="F80" s="295" t="s">
        <v>5593</v>
      </c>
      <c r="G80" s="295" t="s">
        <v>5594</v>
      </c>
      <c r="H80" s="295" t="s">
        <v>5553</v>
      </c>
      <c r="I80" s="294" t="s">
        <v>625</v>
      </c>
      <c r="J80" s="294" t="s">
        <v>5554</v>
      </c>
      <c r="K80" s="295" t="s">
        <v>625</v>
      </c>
      <c r="L80" s="295" t="s">
        <v>626</v>
      </c>
      <c r="M80" s="294"/>
      <c r="N80" s="294"/>
      <c r="O80" s="296"/>
      <c r="P80" s="296"/>
      <c r="Q80" s="296"/>
      <c r="R80" s="297"/>
      <c r="S80" s="296" t="s">
        <v>611</v>
      </c>
      <c r="T80" s="298" t="s">
        <v>5564</v>
      </c>
      <c r="U80" s="294" t="s">
        <v>602</v>
      </c>
      <c r="V80" s="298" t="s">
        <v>5619</v>
      </c>
      <c r="W80" s="299">
        <v>24500000</v>
      </c>
      <c r="X80" s="299">
        <v>24500000</v>
      </c>
      <c r="Y80" s="299">
        <v>0</v>
      </c>
      <c r="Z80" s="299">
        <v>0</v>
      </c>
      <c r="AA80" s="300">
        <v>24500000</v>
      </c>
      <c r="AB80" s="300">
        <v>0</v>
      </c>
      <c r="AC80" s="295"/>
    </row>
    <row r="81" spans="1:29" ht="56.25" x14ac:dyDescent="0.25">
      <c r="A81" s="294" t="s">
        <v>850</v>
      </c>
      <c r="B81" s="294" t="s">
        <v>605</v>
      </c>
      <c r="C81" s="294" t="s">
        <v>606</v>
      </c>
      <c r="D81" s="294" t="s">
        <v>2232</v>
      </c>
      <c r="E81" s="294" t="s">
        <v>2233</v>
      </c>
      <c r="F81" s="295" t="s">
        <v>5595</v>
      </c>
      <c r="G81" s="295" t="s">
        <v>5594</v>
      </c>
      <c r="H81" s="295" t="s">
        <v>5553</v>
      </c>
      <c r="I81" s="294" t="s">
        <v>625</v>
      </c>
      <c r="J81" s="294" t="s">
        <v>5554</v>
      </c>
      <c r="K81" s="295" t="s">
        <v>625</v>
      </c>
      <c r="L81" s="295" t="s">
        <v>626</v>
      </c>
      <c r="M81" s="294"/>
      <c r="N81" s="294"/>
      <c r="O81" s="296"/>
      <c r="P81" s="296"/>
      <c r="Q81" s="296"/>
      <c r="R81" s="297"/>
      <c r="S81" s="296" t="s">
        <v>611</v>
      </c>
      <c r="T81" s="298" t="s">
        <v>5564</v>
      </c>
      <c r="U81" s="294" t="s">
        <v>602</v>
      </c>
      <c r="V81" s="298" t="s">
        <v>5619</v>
      </c>
      <c r="W81" s="299">
        <v>24500000</v>
      </c>
      <c r="X81" s="299">
        <v>24500000</v>
      </c>
      <c r="Y81" s="299">
        <v>0</v>
      </c>
      <c r="Z81" s="299">
        <v>0</v>
      </c>
      <c r="AA81" s="300">
        <v>24500000</v>
      </c>
      <c r="AB81" s="300">
        <v>0</v>
      </c>
      <c r="AC81" s="295"/>
    </row>
    <row r="82" spans="1:29" ht="56.25" x14ac:dyDescent="0.25">
      <c r="A82" s="294" t="s">
        <v>852</v>
      </c>
      <c r="B82" s="294" t="s">
        <v>605</v>
      </c>
      <c r="C82" s="294" t="s">
        <v>606</v>
      </c>
      <c r="D82" s="294" t="s">
        <v>2232</v>
      </c>
      <c r="E82" s="294" t="s">
        <v>2233</v>
      </c>
      <c r="F82" s="295" t="s">
        <v>5596</v>
      </c>
      <c r="G82" s="295" t="s">
        <v>5594</v>
      </c>
      <c r="H82" s="295" t="s">
        <v>5553</v>
      </c>
      <c r="I82" s="294" t="s">
        <v>625</v>
      </c>
      <c r="J82" s="294" t="s">
        <v>5554</v>
      </c>
      <c r="K82" s="295" t="s">
        <v>625</v>
      </c>
      <c r="L82" s="295" t="s">
        <v>626</v>
      </c>
      <c r="M82" s="294"/>
      <c r="N82" s="294"/>
      <c r="O82" s="296"/>
      <c r="P82" s="296"/>
      <c r="Q82" s="296"/>
      <c r="R82" s="297"/>
      <c r="S82" s="296" t="s">
        <v>611</v>
      </c>
      <c r="T82" s="298" t="s">
        <v>5564</v>
      </c>
      <c r="U82" s="294" t="s">
        <v>602</v>
      </c>
      <c r="V82" s="298" t="s">
        <v>5619</v>
      </c>
      <c r="W82" s="299">
        <v>24500000</v>
      </c>
      <c r="X82" s="299">
        <v>24500000</v>
      </c>
      <c r="Y82" s="299">
        <v>0</v>
      </c>
      <c r="Z82" s="299">
        <v>0</v>
      </c>
      <c r="AA82" s="300">
        <v>24500000</v>
      </c>
      <c r="AB82" s="300">
        <v>0</v>
      </c>
      <c r="AC82" s="295"/>
    </row>
    <row r="83" spans="1:29" ht="56.25" x14ac:dyDescent="0.25">
      <c r="A83" s="294" t="s">
        <v>854</v>
      </c>
      <c r="B83" s="294" t="s">
        <v>605</v>
      </c>
      <c r="C83" s="294" t="s">
        <v>606</v>
      </c>
      <c r="D83" s="294" t="s">
        <v>622</v>
      </c>
      <c r="E83" s="294" t="s">
        <v>500</v>
      </c>
      <c r="F83" s="295" t="s">
        <v>721</v>
      </c>
      <c r="G83" s="295" t="s">
        <v>624</v>
      </c>
      <c r="H83" s="295" t="s">
        <v>5553</v>
      </c>
      <c r="I83" s="294" t="s">
        <v>625</v>
      </c>
      <c r="J83" s="294" t="s">
        <v>5554</v>
      </c>
      <c r="K83" s="295" t="s">
        <v>625</v>
      </c>
      <c r="L83" s="295" t="s">
        <v>626</v>
      </c>
      <c r="M83" s="294"/>
      <c r="N83" s="294"/>
      <c r="O83" s="296"/>
      <c r="P83" s="296"/>
      <c r="Q83" s="296"/>
      <c r="R83" s="297"/>
      <c r="S83" s="296" t="s">
        <v>611</v>
      </c>
      <c r="T83" s="298" t="s">
        <v>627</v>
      </c>
      <c r="U83" s="294" t="s">
        <v>602</v>
      </c>
      <c r="V83" s="298" t="s">
        <v>5615</v>
      </c>
      <c r="W83" s="299">
        <v>560000</v>
      </c>
      <c r="X83" s="299">
        <v>560000</v>
      </c>
      <c r="Y83" s="299">
        <v>0</v>
      </c>
      <c r="Z83" s="299">
        <v>0</v>
      </c>
      <c r="AA83" s="300">
        <v>560000</v>
      </c>
      <c r="AB83" s="300">
        <v>0</v>
      </c>
      <c r="AC83" s="295" t="s">
        <v>659</v>
      </c>
    </row>
    <row r="84" spans="1:29" ht="56.25" x14ac:dyDescent="0.25">
      <c r="A84" s="294" t="s">
        <v>856</v>
      </c>
      <c r="B84" s="294" t="s">
        <v>605</v>
      </c>
      <c r="C84" s="294" t="s">
        <v>606</v>
      </c>
      <c r="D84" s="294" t="s">
        <v>5620</v>
      </c>
      <c r="E84" s="294" t="s">
        <v>5621</v>
      </c>
      <c r="F84" s="295" t="s">
        <v>5622</v>
      </c>
      <c r="G84" s="295" t="s">
        <v>5621</v>
      </c>
      <c r="H84" s="295" t="s">
        <v>5553</v>
      </c>
      <c r="I84" s="294" t="s">
        <v>625</v>
      </c>
      <c r="J84" s="294" t="s">
        <v>5554</v>
      </c>
      <c r="K84" s="295" t="s">
        <v>625</v>
      </c>
      <c r="L84" s="295" t="s">
        <v>626</v>
      </c>
      <c r="M84" s="294"/>
      <c r="N84" s="294"/>
      <c r="O84" s="296"/>
      <c r="P84" s="296"/>
      <c r="Q84" s="296"/>
      <c r="R84" s="297"/>
      <c r="S84" s="296" t="s">
        <v>5623</v>
      </c>
      <c r="T84" s="298" t="s">
        <v>5619</v>
      </c>
      <c r="U84" s="294" t="s">
        <v>602</v>
      </c>
      <c r="V84" s="298" t="s">
        <v>5619</v>
      </c>
      <c r="W84" s="299">
        <v>14440000</v>
      </c>
      <c r="X84" s="299">
        <v>14440000</v>
      </c>
      <c r="Y84" s="299">
        <v>0</v>
      </c>
      <c r="Z84" s="299">
        <v>0</v>
      </c>
      <c r="AA84" s="300">
        <v>14440000</v>
      </c>
      <c r="AB84" s="300">
        <v>0</v>
      </c>
      <c r="AC84" s="295"/>
    </row>
    <row r="85" spans="1:29" ht="56.25" x14ac:dyDescent="0.25">
      <c r="A85" s="294" t="s">
        <v>859</v>
      </c>
      <c r="B85" s="294" t="s">
        <v>605</v>
      </c>
      <c r="C85" s="294" t="s">
        <v>606</v>
      </c>
      <c r="D85" s="294" t="s">
        <v>622</v>
      </c>
      <c r="E85" s="294" t="s">
        <v>500</v>
      </c>
      <c r="F85" s="295" t="s">
        <v>687</v>
      </c>
      <c r="G85" s="295" t="s">
        <v>624</v>
      </c>
      <c r="H85" s="295" t="s">
        <v>5553</v>
      </c>
      <c r="I85" s="294" t="s">
        <v>625</v>
      </c>
      <c r="J85" s="294" t="s">
        <v>5554</v>
      </c>
      <c r="K85" s="295" t="s">
        <v>625</v>
      </c>
      <c r="L85" s="295" t="s">
        <v>626</v>
      </c>
      <c r="M85" s="294"/>
      <c r="N85" s="294"/>
      <c r="O85" s="296"/>
      <c r="P85" s="296"/>
      <c r="Q85" s="296"/>
      <c r="R85" s="297"/>
      <c r="S85" s="296" t="s">
        <v>611</v>
      </c>
      <c r="T85" s="298" t="s">
        <v>627</v>
      </c>
      <c r="U85" s="294" t="s">
        <v>602</v>
      </c>
      <c r="V85" s="298" t="s">
        <v>5615</v>
      </c>
      <c r="W85" s="299">
        <v>560000</v>
      </c>
      <c r="X85" s="299">
        <v>560000</v>
      </c>
      <c r="Y85" s="299">
        <v>0</v>
      </c>
      <c r="Z85" s="299">
        <v>0</v>
      </c>
      <c r="AA85" s="300">
        <v>560000</v>
      </c>
      <c r="AB85" s="300">
        <v>0</v>
      </c>
      <c r="AC85" s="295" t="s">
        <v>659</v>
      </c>
    </row>
    <row r="86" spans="1:29" ht="56.25" x14ac:dyDescent="0.25">
      <c r="A86" s="294" t="s">
        <v>862</v>
      </c>
      <c r="B86" s="294" t="s">
        <v>605</v>
      </c>
      <c r="C86" s="294" t="s">
        <v>606</v>
      </c>
      <c r="D86" s="294" t="s">
        <v>622</v>
      </c>
      <c r="E86" s="294" t="s">
        <v>500</v>
      </c>
      <c r="F86" s="295" t="s">
        <v>691</v>
      </c>
      <c r="G86" s="295" t="s">
        <v>624</v>
      </c>
      <c r="H86" s="295" t="s">
        <v>5553</v>
      </c>
      <c r="I86" s="294" t="s">
        <v>625</v>
      </c>
      <c r="J86" s="294" t="s">
        <v>5554</v>
      </c>
      <c r="K86" s="295" t="s">
        <v>625</v>
      </c>
      <c r="L86" s="295" t="s">
        <v>626</v>
      </c>
      <c r="M86" s="294"/>
      <c r="N86" s="294"/>
      <c r="O86" s="296"/>
      <c r="P86" s="296"/>
      <c r="Q86" s="296"/>
      <c r="R86" s="297"/>
      <c r="S86" s="296" t="s">
        <v>611</v>
      </c>
      <c r="T86" s="298" t="s">
        <v>627</v>
      </c>
      <c r="U86" s="294" t="s">
        <v>602</v>
      </c>
      <c r="V86" s="298" t="s">
        <v>5615</v>
      </c>
      <c r="W86" s="299">
        <v>560000</v>
      </c>
      <c r="X86" s="299">
        <v>560000</v>
      </c>
      <c r="Y86" s="299">
        <v>0</v>
      </c>
      <c r="Z86" s="299">
        <v>0</v>
      </c>
      <c r="AA86" s="300">
        <v>560000</v>
      </c>
      <c r="AB86" s="300">
        <v>0</v>
      </c>
      <c r="AC86" s="295" t="s">
        <v>659</v>
      </c>
    </row>
    <row r="87" spans="1:29" ht="56.25" x14ac:dyDescent="0.25">
      <c r="A87" s="294" t="s">
        <v>864</v>
      </c>
      <c r="B87" s="294" t="s">
        <v>605</v>
      </c>
      <c r="C87" s="294" t="s">
        <v>606</v>
      </c>
      <c r="D87" s="294" t="s">
        <v>622</v>
      </c>
      <c r="E87" s="294" t="s">
        <v>500</v>
      </c>
      <c r="F87" s="295" t="s">
        <v>689</v>
      </c>
      <c r="G87" s="295" t="s">
        <v>624</v>
      </c>
      <c r="H87" s="295" t="s">
        <v>5553</v>
      </c>
      <c r="I87" s="294" t="s">
        <v>625</v>
      </c>
      <c r="J87" s="294" t="s">
        <v>5554</v>
      </c>
      <c r="K87" s="295" t="s">
        <v>625</v>
      </c>
      <c r="L87" s="295" t="s">
        <v>626</v>
      </c>
      <c r="M87" s="294"/>
      <c r="N87" s="294"/>
      <c r="O87" s="296"/>
      <c r="P87" s="296"/>
      <c r="Q87" s="296"/>
      <c r="R87" s="297"/>
      <c r="S87" s="296" t="s">
        <v>611</v>
      </c>
      <c r="T87" s="298" t="s">
        <v>627</v>
      </c>
      <c r="U87" s="294" t="s">
        <v>602</v>
      </c>
      <c r="V87" s="298" t="s">
        <v>5615</v>
      </c>
      <c r="W87" s="299">
        <v>560000</v>
      </c>
      <c r="X87" s="299">
        <v>560000</v>
      </c>
      <c r="Y87" s="299">
        <v>0</v>
      </c>
      <c r="Z87" s="299">
        <v>0</v>
      </c>
      <c r="AA87" s="300">
        <v>560000</v>
      </c>
      <c r="AB87" s="300">
        <v>0</v>
      </c>
      <c r="AC87" s="295" t="s">
        <v>659</v>
      </c>
    </row>
    <row r="88" spans="1:29" ht="56.25" x14ac:dyDescent="0.25">
      <c r="A88" s="294" t="s">
        <v>866</v>
      </c>
      <c r="B88" s="294" t="s">
        <v>605</v>
      </c>
      <c r="C88" s="294" t="s">
        <v>606</v>
      </c>
      <c r="D88" s="294" t="s">
        <v>622</v>
      </c>
      <c r="E88" s="294" t="s">
        <v>500</v>
      </c>
      <c r="F88" s="295" t="s">
        <v>693</v>
      </c>
      <c r="G88" s="295" t="s">
        <v>624</v>
      </c>
      <c r="H88" s="295" t="s">
        <v>5553</v>
      </c>
      <c r="I88" s="294" t="s">
        <v>625</v>
      </c>
      <c r="J88" s="294" t="s">
        <v>5554</v>
      </c>
      <c r="K88" s="295" t="s">
        <v>625</v>
      </c>
      <c r="L88" s="295" t="s">
        <v>626</v>
      </c>
      <c r="M88" s="294"/>
      <c r="N88" s="294"/>
      <c r="O88" s="296"/>
      <c r="P88" s="296"/>
      <c r="Q88" s="296"/>
      <c r="R88" s="297"/>
      <c r="S88" s="296" t="s">
        <v>611</v>
      </c>
      <c r="T88" s="298" t="s">
        <v>627</v>
      </c>
      <c r="U88" s="294" t="s">
        <v>602</v>
      </c>
      <c r="V88" s="298" t="s">
        <v>5615</v>
      </c>
      <c r="W88" s="299">
        <v>560000</v>
      </c>
      <c r="X88" s="299">
        <v>560000</v>
      </c>
      <c r="Y88" s="299">
        <v>0</v>
      </c>
      <c r="Z88" s="299">
        <v>0</v>
      </c>
      <c r="AA88" s="300">
        <v>560000</v>
      </c>
      <c r="AB88" s="300">
        <v>0</v>
      </c>
      <c r="AC88" s="295" t="s">
        <v>659</v>
      </c>
    </row>
    <row r="89" spans="1:29" ht="56.25" x14ac:dyDescent="0.25">
      <c r="A89" s="294" t="s">
        <v>868</v>
      </c>
      <c r="B89" s="294" t="s">
        <v>605</v>
      </c>
      <c r="C89" s="294" t="s">
        <v>606</v>
      </c>
      <c r="D89" s="294" t="s">
        <v>622</v>
      </c>
      <c r="E89" s="294" t="s">
        <v>500</v>
      </c>
      <c r="F89" s="295" t="s">
        <v>695</v>
      </c>
      <c r="G89" s="295" t="s">
        <v>624</v>
      </c>
      <c r="H89" s="295" t="s">
        <v>5553</v>
      </c>
      <c r="I89" s="294" t="s">
        <v>625</v>
      </c>
      <c r="J89" s="294" t="s">
        <v>5554</v>
      </c>
      <c r="K89" s="295" t="s">
        <v>625</v>
      </c>
      <c r="L89" s="295" t="s">
        <v>626</v>
      </c>
      <c r="M89" s="294"/>
      <c r="N89" s="294"/>
      <c r="O89" s="296"/>
      <c r="P89" s="296"/>
      <c r="Q89" s="296"/>
      <c r="R89" s="297"/>
      <c r="S89" s="296" t="s">
        <v>611</v>
      </c>
      <c r="T89" s="298" t="s">
        <v>627</v>
      </c>
      <c r="U89" s="294" t="s">
        <v>602</v>
      </c>
      <c r="V89" s="298" t="s">
        <v>5615</v>
      </c>
      <c r="W89" s="299">
        <v>560000</v>
      </c>
      <c r="X89" s="299">
        <v>560000</v>
      </c>
      <c r="Y89" s="299">
        <v>0</v>
      </c>
      <c r="Z89" s="299">
        <v>0</v>
      </c>
      <c r="AA89" s="300">
        <v>560000</v>
      </c>
      <c r="AB89" s="300">
        <v>0</v>
      </c>
      <c r="AC89" s="295" t="s">
        <v>659</v>
      </c>
    </row>
    <row r="90" spans="1:29" ht="56.25" x14ac:dyDescent="0.25">
      <c r="A90" s="294" t="s">
        <v>870</v>
      </c>
      <c r="B90" s="294" t="s">
        <v>605</v>
      </c>
      <c r="C90" s="294" t="s">
        <v>606</v>
      </c>
      <c r="D90" s="294" t="s">
        <v>622</v>
      </c>
      <c r="E90" s="294" t="s">
        <v>500</v>
      </c>
      <c r="F90" s="295" t="s">
        <v>699</v>
      </c>
      <c r="G90" s="295" t="s">
        <v>624</v>
      </c>
      <c r="H90" s="295" t="s">
        <v>5553</v>
      </c>
      <c r="I90" s="294" t="s">
        <v>625</v>
      </c>
      <c r="J90" s="294" t="s">
        <v>5554</v>
      </c>
      <c r="K90" s="295" t="s">
        <v>625</v>
      </c>
      <c r="L90" s="295" t="s">
        <v>626</v>
      </c>
      <c r="M90" s="294"/>
      <c r="N90" s="294"/>
      <c r="O90" s="296"/>
      <c r="P90" s="296"/>
      <c r="Q90" s="296"/>
      <c r="R90" s="297"/>
      <c r="S90" s="296" t="s">
        <v>611</v>
      </c>
      <c r="T90" s="298" t="s">
        <v>627</v>
      </c>
      <c r="U90" s="294" t="s">
        <v>602</v>
      </c>
      <c r="V90" s="298" t="s">
        <v>5615</v>
      </c>
      <c r="W90" s="299">
        <v>560000</v>
      </c>
      <c r="X90" s="299">
        <v>560000</v>
      </c>
      <c r="Y90" s="299">
        <v>0</v>
      </c>
      <c r="Z90" s="299">
        <v>0</v>
      </c>
      <c r="AA90" s="300">
        <v>560000</v>
      </c>
      <c r="AB90" s="300">
        <v>0</v>
      </c>
      <c r="AC90" s="295" t="s">
        <v>659</v>
      </c>
    </row>
    <row r="91" spans="1:29" ht="56.25" x14ac:dyDescent="0.25">
      <c r="A91" s="294" t="s">
        <v>872</v>
      </c>
      <c r="B91" s="294" t="s">
        <v>605</v>
      </c>
      <c r="C91" s="294" t="s">
        <v>606</v>
      </c>
      <c r="D91" s="294" t="s">
        <v>622</v>
      </c>
      <c r="E91" s="294" t="s">
        <v>500</v>
      </c>
      <c r="F91" s="295" t="s">
        <v>705</v>
      </c>
      <c r="G91" s="295" t="s">
        <v>624</v>
      </c>
      <c r="H91" s="295" t="s">
        <v>5553</v>
      </c>
      <c r="I91" s="294" t="s">
        <v>625</v>
      </c>
      <c r="J91" s="294" t="s">
        <v>5554</v>
      </c>
      <c r="K91" s="295" t="s">
        <v>625</v>
      </c>
      <c r="L91" s="295" t="s">
        <v>626</v>
      </c>
      <c r="M91" s="294"/>
      <c r="N91" s="294"/>
      <c r="O91" s="296"/>
      <c r="P91" s="296"/>
      <c r="Q91" s="296"/>
      <c r="R91" s="297"/>
      <c r="S91" s="296" t="s">
        <v>611</v>
      </c>
      <c r="T91" s="298" t="s">
        <v>627</v>
      </c>
      <c r="U91" s="294" t="s">
        <v>602</v>
      </c>
      <c r="V91" s="298" t="s">
        <v>5615</v>
      </c>
      <c r="W91" s="299">
        <v>560000</v>
      </c>
      <c r="X91" s="299">
        <v>560000</v>
      </c>
      <c r="Y91" s="299">
        <v>0</v>
      </c>
      <c r="Z91" s="299">
        <v>0</v>
      </c>
      <c r="AA91" s="300">
        <v>560000</v>
      </c>
      <c r="AB91" s="300">
        <v>0</v>
      </c>
      <c r="AC91" s="295" t="s">
        <v>659</v>
      </c>
    </row>
    <row r="92" spans="1:29" ht="56.25" x14ac:dyDescent="0.25">
      <c r="A92" s="294" t="s">
        <v>874</v>
      </c>
      <c r="B92" s="294" t="s">
        <v>605</v>
      </c>
      <c r="C92" s="294" t="s">
        <v>606</v>
      </c>
      <c r="D92" s="294" t="s">
        <v>622</v>
      </c>
      <c r="E92" s="294" t="s">
        <v>500</v>
      </c>
      <c r="F92" s="295" t="s">
        <v>709</v>
      </c>
      <c r="G92" s="295" t="s">
        <v>624</v>
      </c>
      <c r="H92" s="295" t="s">
        <v>5553</v>
      </c>
      <c r="I92" s="294" t="s">
        <v>625</v>
      </c>
      <c r="J92" s="294" t="s">
        <v>5554</v>
      </c>
      <c r="K92" s="295" t="s">
        <v>625</v>
      </c>
      <c r="L92" s="295" t="s">
        <v>626</v>
      </c>
      <c r="M92" s="294"/>
      <c r="N92" s="294"/>
      <c r="O92" s="296"/>
      <c r="P92" s="296"/>
      <c r="Q92" s="296"/>
      <c r="R92" s="297"/>
      <c r="S92" s="296" t="s">
        <v>611</v>
      </c>
      <c r="T92" s="298" t="s">
        <v>627</v>
      </c>
      <c r="U92" s="294" t="s">
        <v>602</v>
      </c>
      <c r="V92" s="298" t="s">
        <v>5615</v>
      </c>
      <c r="W92" s="299">
        <v>560000</v>
      </c>
      <c r="X92" s="299">
        <v>560000</v>
      </c>
      <c r="Y92" s="299">
        <v>0</v>
      </c>
      <c r="Z92" s="299">
        <v>0</v>
      </c>
      <c r="AA92" s="300">
        <v>560000</v>
      </c>
      <c r="AB92" s="300">
        <v>0</v>
      </c>
      <c r="AC92" s="295" t="s">
        <v>659</v>
      </c>
    </row>
    <row r="93" spans="1:29" ht="56.25" x14ac:dyDescent="0.25">
      <c r="A93" s="294" t="s">
        <v>876</v>
      </c>
      <c r="B93" s="294" t="s">
        <v>605</v>
      </c>
      <c r="C93" s="294" t="s">
        <v>606</v>
      </c>
      <c r="D93" s="294" t="s">
        <v>622</v>
      </c>
      <c r="E93" s="294" t="s">
        <v>500</v>
      </c>
      <c r="F93" s="295" t="s">
        <v>713</v>
      </c>
      <c r="G93" s="295" t="s">
        <v>624</v>
      </c>
      <c r="H93" s="295" t="s">
        <v>5553</v>
      </c>
      <c r="I93" s="294" t="s">
        <v>625</v>
      </c>
      <c r="J93" s="294" t="s">
        <v>5554</v>
      </c>
      <c r="K93" s="295" t="s">
        <v>625</v>
      </c>
      <c r="L93" s="295" t="s">
        <v>626</v>
      </c>
      <c r="M93" s="294"/>
      <c r="N93" s="294"/>
      <c r="O93" s="296"/>
      <c r="P93" s="296"/>
      <c r="Q93" s="296"/>
      <c r="R93" s="297"/>
      <c r="S93" s="296" t="s">
        <v>611</v>
      </c>
      <c r="T93" s="298" t="s">
        <v>627</v>
      </c>
      <c r="U93" s="294" t="s">
        <v>602</v>
      </c>
      <c r="V93" s="298" t="s">
        <v>5615</v>
      </c>
      <c r="W93" s="299">
        <v>560000</v>
      </c>
      <c r="X93" s="299">
        <v>560000</v>
      </c>
      <c r="Y93" s="299">
        <v>0</v>
      </c>
      <c r="Z93" s="299">
        <v>0</v>
      </c>
      <c r="AA93" s="300">
        <v>560000</v>
      </c>
      <c r="AB93" s="300">
        <v>0</v>
      </c>
      <c r="AC93" s="295" t="s">
        <v>659</v>
      </c>
    </row>
    <row r="94" spans="1:29" ht="56.25" x14ac:dyDescent="0.25">
      <c r="A94" s="294" t="s">
        <v>878</v>
      </c>
      <c r="B94" s="294" t="s">
        <v>605</v>
      </c>
      <c r="C94" s="294" t="s">
        <v>606</v>
      </c>
      <c r="D94" s="294" t="s">
        <v>622</v>
      </c>
      <c r="E94" s="294" t="s">
        <v>500</v>
      </c>
      <c r="F94" s="295" t="s">
        <v>711</v>
      </c>
      <c r="G94" s="295" t="s">
        <v>624</v>
      </c>
      <c r="H94" s="295" t="s">
        <v>5553</v>
      </c>
      <c r="I94" s="294" t="s">
        <v>625</v>
      </c>
      <c r="J94" s="294" t="s">
        <v>5554</v>
      </c>
      <c r="K94" s="295" t="s">
        <v>625</v>
      </c>
      <c r="L94" s="295" t="s">
        <v>626</v>
      </c>
      <c r="M94" s="294"/>
      <c r="N94" s="294"/>
      <c r="O94" s="296"/>
      <c r="P94" s="296"/>
      <c r="Q94" s="296"/>
      <c r="R94" s="297"/>
      <c r="S94" s="296" t="s">
        <v>611</v>
      </c>
      <c r="T94" s="298" t="s">
        <v>627</v>
      </c>
      <c r="U94" s="294" t="s">
        <v>602</v>
      </c>
      <c r="V94" s="298" t="s">
        <v>5615</v>
      </c>
      <c r="W94" s="299">
        <v>560000</v>
      </c>
      <c r="X94" s="299">
        <v>560000</v>
      </c>
      <c r="Y94" s="299">
        <v>0</v>
      </c>
      <c r="Z94" s="299">
        <v>0</v>
      </c>
      <c r="AA94" s="300">
        <v>560000</v>
      </c>
      <c r="AB94" s="300">
        <v>0</v>
      </c>
      <c r="AC94" s="295" t="s">
        <v>659</v>
      </c>
    </row>
    <row r="95" spans="1:29" ht="56.25" x14ac:dyDescent="0.25">
      <c r="A95" s="294" t="s">
        <v>880</v>
      </c>
      <c r="B95" s="294" t="s">
        <v>605</v>
      </c>
      <c r="C95" s="294" t="s">
        <v>606</v>
      </c>
      <c r="D95" s="294" t="s">
        <v>622</v>
      </c>
      <c r="E95" s="294" t="s">
        <v>500</v>
      </c>
      <c r="F95" s="295" t="s">
        <v>719</v>
      </c>
      <c r="G95" s="295" t="s">
        <v>624</v>
      </c>
      <c r="H95" s="295" t="s">
        <v>5553</v>
      </c>
      <c r="I95" s="294" t="s">
        <v>625</v>
      </c>
      <c r="J95" s="294" t="s">
        <v>5554</v>
      </c>
      <c r="K95" s="295" t="s">
        <v>625</v>
      </c>
      <c r="L95" s="295" t="s">
        <v>626</v>
      </c>
      <c r="M95" s="294"/>
      <c r="N95" s="294"/>
      <c r="O95" s="296"/>
      <c r="P95" s="296"/>
      <c r="Q95" s="296"/>
      <c r="R95" s="297"/>
      <c r="S95" s="296" t="s">
        <v>611</v>
      </c>
      <c r="T95" s="298" t="s">
        <v>627</v>
      </c>
      <c r="U95" s="294" t="s">
        <v>602</v>
      </c>
      <c r="V95" s="298" t="s">
        <v>5615</v>
      </c>
      <c r="W95" s="299">
        <v>560000</v>
      </c>
      <c r="X95" s="299">
        <v>560000</v>
      </c>
      <c r="Y95" s="299">
        <v>0</v>
      </c>
      <c r="Z95" s="299">
        <v>0</v>
      </c>
      <c r="AA95" s="300">
        <v>560000</v>
      </c>
      <c r="AB95" s="300">
        <v>0</v>
      </c>
      <c r="AC95" s="295" t="s">
        <v>659</v>
      </c>
    </row>
    <row r="96" spans="1:29" ht="56.25" x14ac:dyDescent="0.25">
      <c r="A96" s="294" t="s">
        <v>882</v>
      </c>
      <c r="B96" s="294" t="s">
        <v>605</v>
      </c>
      <c r="C96" s="294" t="s">
        <v>606</v>
      </c>
      <c r="D96" s="294" t="s">
        <v>622</v>
      </c>
      <c r="E96" s="294" t="s">
        <v>500</v>
      </c>
      <c r="F96" s="295" t="s">
        <v>735</v>
      </c>
      <c r="G96" s="295" t="s">
        <v>624</v>
      </c>
      <c r="H96" s="295" t="s">
        <v>5553</v>
      </c>
      <c r="I96" s="294" t="s">
        <v>625</v>
      </c>
      <c r="J96" s="294" t="s">
        <v>5554</v>
      </c>
      <c r="K96" s="295" t="s">
        <v>625</v>
      </c>
      <c r="L96" s="295" t="s">
        <v>626</v>
      </c>
      <c r="M96" s="294"/>
      <c r="N96" s="294"/>
      <c r="O96" s="296"/>
      <c r="P96" s="296"/>
      <c r="Q96" s="296"/>
      <c r="R96" s="297"/>
      <c r="S96" s="296" t="s">
        <v>611</v>
      </c>
      <c r="T96" s="298" t="s">
        <v>627</v>
      </c>
      <c r="U96" s="294" t="s">
        <v>602</v>
      </c>
      <c r="V96" s="298" t="s">
        <v>5615</v>
      </c>
      <c r="W96" s="299">
        <v>560000</v>
      </c>
      <c r="X96" s="299">
        <v>560000</v>
      </c>
      <c r="Y96" s="299">
        <v>0</v>
      </c>
      <c r="Z96" s="299">
        <v>0</v>
      </c>
      <c r="AA96" s="300">
        <v>560000</v>
      </c>
      <c r="AB96" s="300">
        <v>0</v>
      </c>
      <c r="AC96" s="295" t="s">
        <v>659</v>
      </c>
    </row>
    <row r="97" spans="1:29" ht="56.25" x14ac:dyDescent="0.25">
      <c r="A97" s="294" t="s">
        <v>884</v>
      </c>
      <c r="B97" s="294" t="s">
        <v>605</v>
      </c>
      <c r="C97" s="294" t="s">
        <v>606</v>
      </c>
      <c r="D97" s="294" t="s">
        <v>622</v>
      </c>
      <c r="E97" s="294" t="s">
        <v>500</v>
      </c>
      <c r="F97" s="295" t="s">
        <v>727</v>
      </c>
      <c r="G97" s="295" t="s">
        <v>624</v>
      </c>
      <c r="H97" s="295" t="s">
        <v>5553</v>
      </c>
      <c r="I97" s="294" t="s">
        <v>625</v>
      </c>
      <c r="J97" s="294" t="s">
        <v>5554</v>
      </c>
      <c r="K97" s="295" t="s">
        <v>625</v>
      </c>
      <c r="L97" s="295" t="s">
        <v>626</v>
      </c>
      <c r="M97" s="294"/>
      <c r="N97" s="294"/>
      <c r="O97" s="296"/>
      <c r="P97" s="296"/>
      <c r="Q97" s="296"/>
      <c r="R97" s="297"/>
      <c r="S97" s="296" t="s">
        <v>611</v>
      </c>
      <c r="T97" s="298" t="s">
        <v>627</v>
      </c>
      <c r="U97" s="294" t="s">
        <v>602</v>
      </c>
      <c r="V97" s="298" t="s">
        <v>5615</v>
      </c>
      <c r="W97" s="299">
        <v>560000</v>
      </c>
      <c r="X97" s="299">
        <v>560000</v>
      </c>
      <c r="Y97" s="299">
        <v>0</v>
      </c>
      <c r="Z97" s="299">
        <v>0</v>
      </c>
      <c r="AA97" s="300">
        <v>560000</v>
      </c>
      <c r="AB97" s="300">
        <v>0</v>
      </c>
      <c r="AC97" s="295" t="s">
        <v>659</v>
      </c>
    </row>
    <row r="98" spans="1:29" ht="56.25" x14ac:dyDescent="0.25">
      <c r="A98" s="294" t="s">
        <v>886</v>
      </c>
      <c r="B98" s="294" t="s">
        <v>605</v>
      </c>
      <c r="C98" s="294" t="s">
        <v>606</v>
      </c>
      <c r="D98" s="294" t="s">
        <v>622</v>
      </c>
      <c r="E98" s="294" t="s">
        <v>500</v>
      </c>
      <c r="F98" s="295" t="s">
        <v>737</v>
      </c>
      <c r="G98" s="295" t="s">
        <v>624</v>
      </c>
      <c r="H98" s="295" t="s">
        <v>5553</v>
      </c>
      <c r="I98" s="294" t="s">
        <v>625</v>
      </c>
      <c r="J98" s="294" t="s">
        <v>5554</v>
      </c>
      <c r="K98" s="295" t="s">
        <v>625</v>
      </c>
      <c r="L98" s="295" t="s">
        <v>626</v>
      </c>
      <c r="M98" s="294"/>
      <c r="N98" s="294"/>
      <c r="O98" s="296"/>
      <c r="P98" s="296"/>
      <c r="Q98" s="296"/>
      <c r="R98" s="297"/>
      <c r="S98" s="296" t="s">
        <v>611</v>
      </c>
      <c r="T98" s="298" t="s">
        <v>627</v>
      </c>
      <c r="U98" s="294" t="s">
        <v>602</v>
      </c>
      <c r="V98" s="298" t="s">
        <v>5615</v>
      </c>
      <c r="W98" s="299">
        <v>560000</v>
      </c>
      <c r="X98" s="299">
        <v>560000</v>
      </c>
      <c r="Y98" s="299">
        <v>0</v>
      </c>
      <c r="Z98" s="299">
        <v>0</v>
      </c>
      <c r="AA98" s="300">
        <v>560000</v>
      </c>
      <c r="AB98" s="300">
        <v>0</v>
      </c>
      <c r="AC98" s="295" t="s">
        <v>659</v>
      </c>
    </row>
    <row r="99" spans="1:29" ht="56.25" x14ac:dyDescent="0.25">
      <c r="A99" s="294" t="s">
        <v>888</v>
      </c>
      <c r="B99" s="294" t="s">
        <v>605</v>
      </c>
      <c r="C99" s="294" t="s">
        <v>606</v>
      </c>
      <c r="D99" s="294" t="s">
        <v>622</v>
      </c>
      <c r="E99" s="294" t="s">
        <v>500</v>
      </c>
      <c r="F99" s="295" t="s">
        <v>739</v>
      </c>
      <c r="G99" s="295" t="s">
        <v>624</v>
      </c>
      <c r="H99" s="295" t="s">
        <v>5553</v>
      </c>
      <c r="I99" s="294" t="s">
        <v>625</v>
      </c>
      <c r="J99" s="294" t="s">
        <v>5554</v>
      </c>
      <c r="K99" s="295" t="s">
        <v>625</v>
      </c>
      <c r="L99" s="295" t="s">
        <v>626</v>
      </c>
      <c r="M99" s="294"/>
      <c r="N99" s="294"/>
      <c r="O99" s="296"/>
      <c r="P99" s="296"/>
      <c r="Q99" s="296"/>
      <c r="R99" s="297"/>
      <c r="S99" s="296" t="s">
        <v>611</v>
      </c>
      <c r="T99" s="298" t="s">
        <v>627</v>
      </c>
      <c r="U99" s="294" t="s">
        <v>602</v>
      </c>
      <c r="V99" s="298" t="s">
        <v>5615</v>
      </c>
      <c r="W99" s="299">
        <v>560000</v>
      </c>
      <c r="X99" s="299">
        <v>560000</v>
      </c>
      <c r="Y99" s="299">
        <v>0</v>
      </c>
      <c r="Z99" s="299">
        <v>0</v>
      </c>
      <c r="AA99" s="300">
        <v>560000</v>
      </c>
      <c r="AB99" s="300">
        <v>0</v>
      </c>
      <c r="AC99" s="295" t="s">
        <v>659</v>
      </c>
    </row>
    <row r="100" spans="1:29" ht="56.25" x14ac:dyDescent="0.25">
      <c r="A100" s="294" t="s">
        <v>890</v>
      </c>
      <c r="B100" s="294" t="s">
        <v>605</v>
      </c>
      <c r="C100" s="294" t="s">
        <v>606</v>
      </c>
      <c r="D100" s="294" t="s">
        <v>622</v>
      </c>
      <c r="E100" s="294" t="s">
        <v>500</v>
      </c>
      <c r="F100" s="295" t="s">
        <v>697</v>
      </c>
      <c r="G100" s="295" t="s">
        <v>624</v>
      </c>
      <c r="H100" s="295" t="s">
        <v>5553</v>
      </c>
      <c r="I100" s="294" t="s">
        <v>625</v>
      </c>
      <c r="J100" s="294" t="s">
        <v>5554</v>
      </c>
      <c r="K100" s="295" t="s">
        <v>625</v>
      </c>
      <c r="L100" s="295" t="s">
        <v>626</v>
      </c>
      <c r="M100" s="294"/>
      <c r="N100" s="294"/>
      <c r="O100" s="296"/>
      <c r="P100" s="296"/>
      <c r="Q100" s="296"/>
      <c r="R100" s="297"/>
      <c r="S100" s="296" t="s">
        <v>611</v>
      </c>
      <c r="T100" s="298" t="s">
        <v>627</v>
      </c>
      <c r="U100" s="294" t="s">
        <v>602</v>
      </c>
      <c r="V100" s="298" t="s">
        <v>5615</v>
      </c>
      <c r="W100" s="299">
        <v>560000</v>
      </c>
      <c r="X100" s="299">
        <v>560000</v>
      </c>
      <c r="Y100" s="299">
        <v>0</v>
      </c>
      <c r="Z100" s="299">
        <v>0</v>
      </c>
      <c r="AA100" s="300">
        <v>560000</v>
      </c>
      <c r="AB100" s="300">
        <v>0</v>
      </c>
      <c r="AC100" s="295" t="s">
        <v>659</v>
      </c>
    </row>
    <row r="101" spans="1:29" ht="56.25" x14ac:dyDescent="0.25">
      <c r="A101" s="294" t="s">
        <v>892</v>
      </c>
      <c r="B101" s="294" t="s">
        <v>605</v>
      </c>
      <c r="C101" s="294" t="s">
        <v>606</v>
      </c>
      <c r="D101" s="294" t="s">
        <v>622</v>
      </c>
      <c r="E101" s="294" t="s">
        <v>500</v>
      </c>
      <c r="F101" s="295" t="s">
        <v>715</v>
      </c>
      <c r="G101" s="295" t="s">
        <v>624</v>
      </c>
      <c r="H101" s="295" t="s">
        <v>5553</v>
      </c>
      <c r="I101" s="294" t="s">
        <v>625</v>
      </c>
      <c r="J101" s="294" t="s">
        <v>5554</v>
      </c>
      <c r="K101" s="295" t="s">
        <v>625</v>
      </c>
      <c r="L101" s="295" t="s">
        <v>626</v>
      </c>
      <c r="M101" s="294"/>
      <c r="N101" s="294"/>
      <c r="O101" s="296"/>
      <c r="P101" s="296"/>
      <c r="Q101" s="296"/>
      <c r="R101" s="297"/>
      <c r="S101" s="296" t="s">
        <v>611</v>
      </c>
      <c r="T101" s="298" t="s">
        <v>627</v>
      </c>
      <c r="U101" s="294" t="s">
        <v>602</v>
      </c>
      <c r="V101" s="298" t="s">
        <v>5615</v>
      </c>
      <c r="W101" s="299">
        <v>560000</v>
      </c>
      <c r="X101" s="299">
        <v>560000</v>
      </c>
      <c r="Y101" s="299">
        <v>0</v>
      </c>
      <c r="Z101" s="299">
        <v>0</v>
      </c>
      <c r="AA101" s="300">
        <v>560000</v>
      </c>
      <c r="AB101" s="300">
        <v>0</v>
      </c>
      <c r="AC101" s="295" t="s">
        <v>659</v>
      </c>
    </row>
    <row r="102" spans="1:29" ht="56.25" x14ac:dyDescent="0.25">
      <c r="A102" s="294" t="s">
        <v>894</v>
      </c>
      <c r="B102" s="294" t="s">
        <v>605</v>
      </c>
      <c r="C102" s="294" t="s">
        <v>606</v>
      </c>
      <c r="D102" s="294" t="s">
        <v>622</v>
      </c>
      <c r="E102" s="294" t="s">
        <v>500</v>
      </c>
      <c r="F102" s="295" t="s">
        <v>717</v>
      </c>
      <c r="G102" s="295" t="s">
        <v>624</v>
      </c>
      <c r="H102" s="295" t="s">
        <v>5553</v>
      </c>
      <c r="I102" s="294" t="s">
        <v>625</v>
      </c>
      <c r="J102" s="294" t="s">
        <v>5554</v>
      </c>
      <c r="K102" s="295" t="s">
        <v>625</v>
      </c>
      <c r="L102" s="295" t="s">
        <v>626</v>
      </c>
      <c r="M102" s="294"/>
      <c r="N102" s="294"/>
      <c r="O102" s="296"/>
      <c r="P102" s="296"/>
      <c r="Q102" s="296"/>
      <c r="R102" s="297"/>
      <c r="S102" s="296" t="s">
        <v>611</v>
      </c>
      <c r="T102" s="298" t="s">
        <v>627</v>
      </c>
      <c r="U102" s="294" t="s">
        <v>602</v>
      </c>
      <c r="V102" s="298" t="s">
        <v>5615</v>
      </c>
      <c r="W102" s="299">
        <v>560000</v>
      </c>
      <c r="X102" s="299">
        <v>560000</v>
      </c>
      <c r="Y102" s="299">
        <v>0</v>
      </c>
      <c r="Z102" s="299">
        <v>0</v>
      </c>
      <c r="AA102" s="300">
        <v>560000</v>
      </c>
      <c r="AB102" s="300">
        <v>0</v>
      </c>
      <c r="AC102" s="295" t="s">
        <v>659</v>
      </c>
    </row>
    <row r="103" spans="1:29" ht="56.25" x14ac:dyDescent="0.25">
      <c r="A103" s="294" t="s">
        <v>896</v>
      </c>
      <c r="B103" s="294" t="s">
        <v>605</v>
      </c>
      <c r="C103" s="294" t="s">
        <v>606</v>
      </c>
      <c r="D103" s="294" t="s">
        <v>622</v>
      </c>
      <c r="E103" s="294" t="s">
        <v>500</v>
      </c>
      <c r="F103" s="295" t="s">
        <v>723</v>
      </c>
      <c r="G103" s="295" t="s">
        <v>624</v>
      </c>
      <c r="H103" s="295" t="s">
        <v>5553</v>
      </c>
      <c r="I103" s="294" t="s">
        <v>625</v>
      </c>
      <c r="J103" s="294" t="s">
        <v>5554</v>
      </c>
      <c r="K103" s="295" t="s">
        <v>625</v>
      </c>
      <c r="L103" s="295" t="s">
        <v>626</v>
      </c>
      <c r="M103" s="294"/>
      <c r="N103" s="294"/>
      <c r="O103" s="296"/>
      <c r="P103" s="296"/>
      <c r="Q103" s="296"/>
      <c r="R103" s="297"/>
      <c r="S103" s="296" t="s">
        <v>611</v>
      </c>
      <c r="T103" s="298" t="s">
        <v>627</v>
      </c>
      <c r="U103" s="294" t="s">
        <v>602</v>
      </c>
      <c r="V103" s="298" t="s">
        <v>5615</v>
      </c>
      <c r="W103" s="299">
        <v>560000</v>
      </c>
      <c r="X103" s="299">
        <v>560000</v>
      </c>
      <c r="Y103" s="299">
        <v>0</v>
      </c>
      <c r="Z103" s="299">
        <v>0</v>
      </c>
      <c r="AA103" s="300">
        <v>560000</v>
      </c>
      <c r="AB103" s="300">
        <v>0</v>
      </c>
      <c r="AC103" s="295" t="s">
        <v>659</v>
      </c>
    </row>
    <row r="104" spans="1:29" ht="56.25" x14ac:dyDescent="0.25">
      <c r="A104" s="294" t="s">
        <v>898</v>
      </c>
      <c r="B104" s="294" t="s">
        <v>605</v>
      </c>
      <c r="C104" s="294" t="s">
        <v>606</v>
      </c>
      <c r="D104" s="294" t="s">
        <v>622</v>
      </c>
      <c r="E104" s="294" t="s">
        <v>500</v>
      </c>
      <c r="F104" s="295" t="s">
        <v>731</v>
      </c>
      <c r="G104" s="295" t="s">
        <v>624</v>
      </c>
      <c r="H104" s="295" t="s">
        <v>5553</v>
      </c>
      <c r="I104" s="294" t="s">
        <v>625</v>
      </c>
      <c r="J104" s="294" t="s">
        <v>5554</v>
      </c>
      <c r="K104" s="295" t="s">
        <v>625</v>
      </c>
      <c r="L104" s="295" t="s">
        <v>626</v>
      </c>
      <c r="M104" s="294"/>
      <c r="N104" s="294"/>
      <c r="O104" s="296"/>
      <c r="P104" s="296"/>
      <c r="Q104" s="296"/>
      <c r="R104" s="297"/>
      <c r="S104" s="296" t="s">
        <v>611</v>
      </c>
      <c r="T104" s="298" t="s">
        <v>627</v>
      </c>
      <c r="U104" s="294" t="s">
        <v>602</v>
      </c>
      <c r="V104" s="298" t="s">
        <v>5615</v>
      </c>
      <c r="W104" s="299">
        <v>560000</v>
      </c>
      <c r="X104" s="299">
        <v>560000</v>
      </c>
      <c r="Y104" s="299">
        <v>0</v>
      </c>
      <c r="Z104" s="299">
        <v>0</v>
      </c>
      <c r="AA104" s="300">
        <v>560000</v>
      </c>
      <c r="AB104" s="300">
        <v>0</v>
      </c>
      <c r="AC104" s="295" t="s">
        <v>659</v>
      </c>
    </row>
    <row r="105" spans="1:29" ht="56.25" x14ac:dyDescent="0.25">
      <c r="A105" s="294" t="s">
        <v>900</v>
      </c>
      <c r="B105" s="294" t="s">
        <v>605</v>
      </c>
      <c r="C105" s="294" t="s">
        <v>606</v>
      </c>
      <c r="D105" s="294" t="s">
        <v>622</v>
      </c>
      <c r="E105" s="294" t="s">
        <v>500</v>
      </c>
      <c r="F105" s="295" t="s">
        <v>729</v>
      </c>
      <c r="G105" s="295" t="s">
        <v>624</v>
      </c>
      <c r="H105" s="295" t="s">
        <v>5553</v>
      </c>
      <c r="I105" s="294" t="s">
        <v>625</v>
      </c>
      <c r="J105" s="294" t="s">
        <v>5554</v>
      </c>
      <c r="K105" s="295" t="s">
        <v>625</v>
      </c>
      <c r="L105" s="295" t="s">
        <v>626</v>
      </c>
      <c r="M105" s="294"/>
      <c r="N105" s="294"/>
      <c r="O105" s="296"/>
      <c r="P105" s="296"/>
      <c r="Q105" s="296"/>
      <c r="R105" s="297"/>
      <c r="S105" s="296" t="s">
        <v>611</v>
      </c>
      <c r="T105" s="298" t="s">
        <v>627</v>
      </c>
      <c r="U105" s="294" t="s">
        <v>602</v>
      </c>
      <c r="V105" s="298" t="s">
        <v>5615</v>
      </c>
      <c r="W105" s="299">
        <v>560000</v>
      </c>
      <c r="X105" s="299">
        <v>560000</v>
      </c>
      <c r="Y105" s="299">
        <v>0</v>
      </c>
      <c r="Z105" s="299">
        <v>0</v>
      </c>
      <c r="AA105" s="300">
        <v>560000</v>
      </c>
      <c r="AB105" s="300">
        <v>0</v>
      </c>
      <c r="AC105" s="295" t="s">
        <v>659</v>
      </c>
    </row>
    <row r="106" spans="1:29" ht="56.25" x14ac:dyDescent="0.25">
      <c r="A106" s="294" t="s">
        <v>902</v>
      </c>
      <c r="B106" s="294" t="s">
        <v>605</v>
      </c>
      <c r="C106" s="294" t="s">
        <v>606</v>
      </c>
      <c r="D106" s="294" t="s">
        <v>622</v>
      </c>
      <c r="E106" s="294" t="s">
        <v>500</v>
      </c>
      <c r="F106" s="295" t="s">
        <v>701</v>
      </c>
      <c r="G106" s="295" t="s">
        <v>624</v>
      </c>
      <c r="H106" s="295" t="s">
        <v>5553</v>
      </c>
      <c r="I106" s="294" t="s">
        <v>625</v>
      </c>
      <c r="J106" s="294" t="s">
        <v>5554</v>
      </c>
      <c r="K106" s="295" t="s">
        <v>625</v>
      </c>
      <c r="L106" s="295" t="s">
        <v>626</v>
      </c>
      <c r="M106" s="294"/>
      <c r="N106" s="294"/>
      <c r="O106" s="296"/>
      <c r="P106" s="296"/>
      <c r="Q106" s="296"/>
      <c r="R106" s="297"/>
      <c r="S106" s="296" t="s">
        <v>611</v>
      </c>
      <c r="T106" s="298" t="s">
        <v>627</v>
      </c>
      <c r="U106" s="294" t="s">
        <v>602</v>
      </c>
      <c r="V106" s="298" t="s">
        <v>5615</v>
      </c>
      <c r="W106" s="299">
        <v>560000</v>
      </c>
      <c r="X106" s="299">
        <v>560000</v>
      </c>
      <c r="Y106" s="299">
        <v>0</v>
      </c>
      <c r="Z106" s="299">
        <v>0</v>
      </c>
      <c r="AA106" s="300">
        <v>560000</v>
      </c>
      <c r="AB106" s="300">
        <v>0</v>
      </c>
      <c r="AC106" s="295" t="s">
        <v>659</v>
      </c>
    </row>
    <row r="107" spans="1:29" ht="56.25" x14ac:dyDescent="0.25">
      <c r="A107" s="294" t="s">
        <v>904</v>
      </c>
      <c r="B107" s="294" t="s">
        <v>605</v>
      </c>
      <c r="C107" s="294" t="s">
        <v>606</v>
      </c>
      <c r="D107" s="294" t="s">
        <v>622</v>
      </c>
      <c r="E107" s="294" t="s">
        <v>500</v>
      </c>
      <c r="F107" s="295" t="s">
        <v>779</v>
      </c>
      <c r="G107" s="295" t="s">
        <v>624</v>
      </c>
      <c r="H107" s="295" t="s">
        <v>5553</v>
      </c>
      <c r="I107" s="294" t="s">
        <v>625</v>
      </c>
      <c r="J107" s="294" t="s">
        <v>5554</v>
      </c>
      <c r="K107" s="295" t="s">
        <v>625</v>
      </c>
      <c r="L107" s="295" t="s">
        <v>626</v>
      </c>
      <c r="M107" s="294"/>
      <c r="N107" s="294"/>
      <c r="O107" s="296"/>
      <c r="P107" s="296"/>
      <c r="Q107" s="296"/>
      <c r="R107" s="297"/>
      <c r="S107" s="296" t="s">
        <v>611</v>
      </c>
      <c r="T107" s="298" t="s">
        <v>627</v>
      </c>
      <c r="U107" s="294" t="s">
        <v>602</v>
      </c>
      <c r="V107" s="298" t="s">
        <v>5615</v>
      </c>
      <c r="W107" s="299">
        <v>560000</v>
      </c>
      <c r="X107" s="299">
        <v>560000</v>
      </c>
      <c r="Y107" s="299">
        <v>0</v>
      </c>
      <c r="Z107" s="299">
        <v>0</v>
      </c>
      <c r="AA107" s="300">
        <v>560000</v>
      </c>
      <c r="AB107" s="300">
        <v>0</v>
      </c>
      <c r="AC107" s="295" t="s">
        <v>659</v>
      </c>
    </row>
    <row r="108" spans="1:29" ht="56.25" x14ac:dyDescent="0.25">
      <c r="A108" s="294" t="s">
        <v>906</v>
      </c>
      <c r="B108" s="294" t="s">
        <v>605</v>
      </c>
      <c r="C108" s="294" t="s">
        <v>606</v>
      </c>
      <c r="D108" s="294" t="s">
        <v>622</v>
      </c>
      <c r="E108" s="294" t="s">
        <v>500</v>
      </c>
      <c r="F108" s="295" t="s">
        <v>749</v>
      </c>
      <c r="G108" s="295" t="s">
        <v>624</v>
      </c>
      <c r="H108" s="295" t="s">
        <v>5553</v>
      </c>
      <c r="I108" s="294" t="s">
        <v>625</v>
      </c>
      <c r="J108" s="294" t="s">
        <v>5554</v>
      </c>
      <c r="K108" s="295" t="s">
        <v>625</v>
      </c>
      <c r="L108" s="295" t="s">
        <v>626</v>
      </c>
      <c r="M108" s="294"/>
      <c r="N108" s="294"/>
      <c r="O108" s="296"/>
      <c r="P108" s="296"/>
      <c r="Q108" s="296"/>
      <c r="R108" s="297"/>
      <c r="S108" s="296" t="s">
        <v>611</v>
      </c>
      <c r="T108" s="298" t="s">
        <v>627</v>
      </c>
      <c r="U108" s="294" t="s">
        <v>602</v>
      </c>
      <c r="V108" s="298" t="s">
        <v>5615</v>
      </c>
      <c r="W108" s="299">
        <v>560000</v>
      </c>
      <c r="X108" s="299">
        <v>560000</v>
      </c>
      <c r="Y108" s="299">
        <v>0</v>
      </c>
      <c r="Z108" s="299">
        <v>0</v>
      </c>
      <c r="AA108" s="300">
        <v>560000</v>
      </c>
      <c r="AB108" s="300">
        <v>0</v>
      </c>
      <c r="AC108" s="295" t="s">
        <v>659</v>
      </c>
    </row>
    <row r="109" spans="1:29" ht="56.25" x14ac:dyDescent="0.25">
      <c r="A109" s="294" t="s">
        <v>911</v>
      </c>
      <c r="B109" s="294" t="s">
        <v>605</v>
      </c>
      <c r="C109" s="294" t="s">
        <v>606</v>
      </c>
      <c r="D109" s="294" t="s">
        <v>622</v>
      </c>
      <c r="E109" s="294" t="s">
        <v>500</v>
      </c>
      <c r="F109" s="295" t="s">
        <v>745</v>
      </c>
      <c r="G109" s="295" t="s">
        <v>624</v>
      </c>
      <c r="H109" s="295" t="s">
        <v>5553</v>
      </c>
      <c r="I109" s="294" t="s">
        <v>625</v>
      </c>
      <c r="J109" s="294" t="s">
        <v>5554</v>
      </c>
      <c r="K109" s="295" t="s">
        <v>625</v>
      </c>
      <c r="L109" s="295" t="s">
        <v>626</v>
      </c>
      <c r="M109" s="294"/>
      <c r="N109" s="294"/>
      <c r="O109" s="296"/>
      <c r="P109" s="296"/>
      <c r="Q109" s="296"/>
      <c r="R109" s="297"/>
      <c r="S109" s="296" t="s">
        <v>611</v>
      </c>
      <c r="T109" s="298" t="s">
        <v>627</v>
      </c>
      <c r="U109" s="294" t="s">
        <v>602</v>
      </c>
      <c r="V109" s="298" t="s">
        <v>5615</v>
      </c>
      <c r="W109" s="299">
        <v>560000</v>
      </c>
      <c r="X109" s="299">
        <v>560000</v>
      </c>
      <c r="Y109" s="299">
        <v>0</v>
      </c>
      <c r="Z109" s="299">
        <v>0</v>
      </c>
      <c r="AA109" s="300">
        <v>560000</v>
      </c>
      <c r="AB109" s="300">
        <v>0</v>
      </c>
      <c r="AC109" s="295" t="s">
        <v>659</v>
      </c>
    </row>
    <row r="110" spans="1:29" ht="56.25" x14ac:dyDescent="0.25">
      <c r="A110" s="294" t="s">
        <v>913</v>
      </c>
      <c r="B110" s="294" t="s">
        <v>605</v>
      </c>
      <c r="C110" s="294" t="s">
        <v>606</v>
      </c>
      <c r="D110" s="294" t="s">
        <v>622</v>
      </c>
      <c r="E110" s="294" t="s">
        <v>500</v>
      </c>
      <c r="F110" s="295" t="s">
        <v>781</v>
      </c>
      <c r="G110" s="295" t="s">
        <v>624</v>
      </c>
      <c r="H110" s="295" t="s">
        <v>5553</v>
      </c>
      <c r="I110" s="294" t="s">
        <v>625</v>
      </c>
      <c r="J110" s="294" t="s">
        <v>5554</v>
      </c>
      <c r="K110" s="295" t="s">
        <v>625</v>
      </c>
      <c r="L110" s="295" t="s">
        <v>626</v>
      </c>
      <c r="M110" s="294"/>
      <c r="N110" s="294"/>
      <c r="O110" s="296"/>
      <c r="P110" s="296"/>
      <c r="Q110" s="296"/>
      <c r="R110" s="297"/>
      <c r="S110" s="296" t="s">
        <v>611</v>
      </c>
      <c r="T110" s="298" t="s">
        <v>627</v>
      </c>
      <c r="U110" s="294" t="s">
        <v>602</v>
      </c>
      <c r="V110" s="298" t="s">
        <v>5615</v>
      </c>
      <c r="W110" s="299">
        <v>560000</v>
      </c>
      <c r="X110" s="299">
        <v>560000</v>
      </c>
      <c r="Y110" s="299">
        <v>0</v>
      </c>
      <c r="Z110" s="299">
        <v>0</v>
      </c>
      <c r="AA110" s="300">
        <v>560000</v>
      </c>
      <c r="AB110" s="300">
        <v>0</v>
      </c>
      <c r="AC110" s="295" t="s">
        <v>659</v>
      </c>
    </row>
    <row r="111" spans="1:29" ht="56.25" x14ac:dyDescent="0.25">
      <c r="A111" s="294" t="s">
        <v>915</v>
      </c>
      <c r="B111" s="294" t="s">
        <v>605</v>
      </c>
      <c r="C111" s="294" t="s">
        <v>606</v>
      </c>
      <c r="D111" s="294" t="s">
        <v>622</v>
      </c>
      <c r="E111" s="294" t="s">
        <v>500</v>
      </c>
      <c r="F111" s="295" t="s">
        <v>757</v>
      </c>
      <c r="G111" s="295" t="s">
        <v>624</v>
      </c>
      <c r="H111" s="295" t="s">
        <v>5553</v>
      </c>
      <c r="I111" s="294" t="s">
        <v>625</v>
      </c>
      <c r="J111" s="294" t="s">
        <v>5554</v>
      </c>
      <c r="K111" s="295" t="s">
        <v>625</v>
      </c>
      <c r="L111" s="295" t="s">
        <v>626</v>
      </c>
      <c r="M111" s="294"/>
      <c r="N111" s="294"/>
      <c r="O111" s="296"/>
      <c r="P111" s="296"/>
      <c r="Q111" s="296"/>
      <c r="R111" s="297"/>
      <c r="S111" s="296" t="s">
        <v>611</v>
      </c>
      <c r="T111" s="298" t="s">
        <v>627</v>
      </c>
      <c r="U111" s="294" t="s">
        <v>602</v>
      </c>
      <c r="V111" s="298" t="s">
        <v>5615</v>
      </c>
      <c r="W111" s="299">
        <v>560000</v>
      </c>
      <c r="X111" s="299">
        <v>560000</v>
      </c>
      <c r="Y111" s="299">
        <v>0</v>
      </c>
      <c r="Z111" s="299">
        <v>0</v>
      </c>
      <c r="AA111" s="300">
        <v>560000</v>
      </c>
      <c r="AB111" s="300">
        <v>0</v>
      </c>
      <c r="AC111" s="295" t="s">
        <v>659</v>
      </c>
    </row>
    <row r="112" spans="1:29" ht="56.25" x14ac:dyDescent="0.25">
      <c r="A112" s="294" t="s">
        <v>917</v>
      </c>
      <c r="B112" s="294" t="s">
        <v>605</v>
      </c>
      <c r="C112" s="294" t="s">
        <v>606</v>
      </c>
      <c r="D112" s="294" t="s">
        <v>622</v>
      </c>
      <c r="E112" s="294" t="s">
        <v>500</v>
      </c>
      <c r="F112" s="295" t="s">
        <v>755</v>
      </c>
      <c r="G112" s="295" t="s">
        <v>624</v>
      </c>
      <c r="H112" s="295" t="s">
        <v>5553</v>
      </c>
      <c r="I112" s="294" t="s">
        <v>625</v>
      </c>
      <c r="J112" s="294" t="s">
        <v>5554</v>
      </c>
      <c r="K112" s="295" t="s">
        <v>625</v>
      </c>
      <c r="L112" s="295" t="s">
        <v>626</v>
      </c>
      <c r="M112" s="294"/>
      <c r="N112" s="294"/>
      <c r="O112" s="296"/>
      <c r="P112" s="296"/>
      <c r="Q112" s="296"/>
      <c r="R112" s="297"/>
      <c r="S112" s="296" t="s">
        <v>611</v>
      </c>
      <c r="T112" s="298" t="s">
        <v>627</v>
      </c>
      <c r="U112" s="294" t="s">
        <v>602</v>
      </c>
      <c r="V112" s="298" t="s">
        <v>5615</v>
      </c>
      <c r="W112" s="299">
        <v>560000</v>
      </c>
      <c r="X112" s="299">
        <v>560000</v>
      </c>
      <c r="Y112" s="299">
        <v>0</v>
      </c>
      <c r="Z112" s="299">
        <v>0</v>
      </c>
      <c r="AA112" s="300">
        <v>560000</v>
      </c>
      <c r="AB112" s="300">
        <v>0</v>
      </c>
      <c r="AC112" s="295" t="s">
        <v>659</v>
      </c>
    </row>
    <row r="113" spans="1:29" ht="56.25" x14ac:dyDescent="0.25">
      <c r="A113" s="294" t="s">
        <v>919</v>
      </c>
      <c r="B113" s="294" t="s">
        <v>605</v>
      </c>
      <c r="C113" s="294" t="s">
        <v>606</v>
      </c>
      <c r="D113" s="294" t="s">
        <v>622</v>
      </c>
      <c r="E113" s="294" t="s">
        <v>500</v>
      </c>
      <c r="F113" s="295" t="s">
        <v>759</v>
      </c>
      <c r="G113" s="295" t="s">
        <v>624</v>
      </c>
      <c r="H113" s="295" t="s">
        <v>5553</v>
      </c>
      <c r="I113" s="294" t="s">
        <v>625</v>
      </c>
      <c r="J113" s="294" t="s">
        <v>5554</v>
      </c>
      <c r="K113" s="295" t="s">
        <v>625</v>
      </c>
      <c r="L113" s="295" t="s">
        <v>626</v>
      </c>
      <c r="M113" s="294"/>
      <c r="N113" s="294"/>
      <c r="O113" s="296"/>
      <c r="P113" s="296"/>
      <c r="Q113" s="296"/>
      <c r="R113" s="297"/>
      <c r="S113" s="296" t="s">
        <v>611</v>
      </c>
      <c r="T113" s="298" t="s">
        <v>627</v>
      </c>
      <c r="U113" s="294" t="s">
        <v>602</v>
      </c>
      <c r="V113" s="298" t="s">
        <v>5615</v>
      </c>
      <c r="W113" s="299">
        <v>560000</v>
      </c>
      <c r="X113" s="299">
        <v>560000</v>
      </c>
      <c r="Y113" s="299">
        <v>0</v>
      </c>
      <c r="Z113" s="299">
        <v>0</v>
      </c>
      <c r="AA113" s="300">
        <v>560000</v>
      </c>
      <c r="AB113" s="300">
        <v>0</v>
      </c>
      <c r="AC113" s="295" t="s">
        <v>659</v>
      </c>
    </row>
    <row r="114" spans="1:29" ht="56.25" x14ac:dyDescent="0.25">
      <c r="A114" s="294" t="s">
        <v>921</v>
      </c>
      <c r="B114" s="294" t="s">
        <v>605</v>
      </c>
      <c r="C114" s="294" t="s">
        <v>606</v>
      </c>
      <c r="D114" s="294" t="s">
        <v>622</v>
      </c>
      <c r="E114" s="294" t="s">
        <v>500</v>
      </c>
      <c r="F114" s="295" t="s">
        <v>767</v>
      </c>
      <c r="G114" s="295" t="s">
        <v>624</v>
      </c>
      <c r="H114" s="295" t="s">
        <v>5553</v>
      </c>
      <c r="I114" s="294" t="s">
        <v>625</v>
      </c>
      <c r="J114" s="294" t="s">
        <v>5554</v>
      </c>
      <c r="K114" s="295" t="s">
        <v>625</v>
      </c>
      <c r="L114" s="295" t="s">
        <v>626</v>
      </c>
      <c r="M114" s="294"/>
      <c r="N114" s="294"/>
      <c r="O114" s="296"/>
      <c r="P114" s="296"/>
      <c r="Q114" s="296"/>
      <c r="R114" s="297"/>
      <c r="S114" s="296" t="s">
        <v>611</v>
      </c>
      <c r="T114" s="298" t="s">
        <v>627</v>
      </c>
      <c r="U114" s="294" t="s">
        <v>602</v>
      </c>
      <c r="V114" s="298" t="s">
        <v>5615</v>
      </c>
      <c r="W114" s="299">
        <v>560000</v>
      </c>
      <c r="X114" s="299">
        <v>560000</v>
      </c>
      <c r="Y114" s="299">
        <v>0</v>
      </c>
      <c r="Z114" s="299">
        <v>0</v>
      </c>
      <c r="AA114" s="300">
        <v>560000</v>
      </c>
      <c r="AB114" s="300">
        <v>0</v>
      </c>
      <c r="AC114" s="295" t="s">
        <v>659</v>
      </c>
    </row>
    <row r="115" spans="1:29" ht="56.25" x14ac:dyDescent="0.25">
      <c r="A115" s="294" t="s">
        <v>923</v>
      </c>
      <c r="B115" s="294" t="s">
        <v>605</v>
      </c>
      <c r="C115" s="294" t="s">
        <v>606</v>
      </c>
      <c r="D115" s="294" t="s">
        <v>622</v>
      </c>
      <c r="E115" s="294" t="s">
        <v>500</v>
      </c>
      <c r="F115" s="295" t="s">
        <v>761</v>
      </c>
      <c r="G115" s="295" t="s">
        <v>624</v>
      </c>
      <c r="H115" s="295" t="s">
        <v>5553</v>
      </c>
      <c r="I115" s="294" t="s">
        <v>625</v>
      </c>
      <c r="J115" s="294" t="s">
        <v>5554</v>
      </c>
      <c r="K115" s="295" t="s">
        <v>625</v>
      </c>
      <c r="L115" s="295" t="s">
        <v>626</v>
      </c>
      <c r="M115" s="294"/>
      <c r="N115" s="294"/>
      <c r="O115" s="296"/>
      <c r="P115" s="296"/>
      <c r="Q115" s="296"/>
      <c r="R115" s="297"/>
      <c r="S115" s="296" t="s">
        <v>611</v>
      </c>
      <c r="T115" s="298" t="s">
        <v>627</v>
      </c>
      <c r="U115" s="294" t="s">
        <v>602</v>
      </c>
      <c r="V115" s="298" t="s">
        <v>5615</v>
      </c>
      <c r="W115" s="299">
        <v>560000</v>
      </c>
      <c r="X115" s="299">
        <v>560000</v>
      </c>
      <c r="Y115" s="299">
        <v>0</v>
      </c>
      <c r="Z115" s="299">
        <v>0</v>
      </c>
      <c r="AA115" s="300">
        <v>560000</v>
      </c>
      <c r="AB115" s="300">
        <v>0</v>
      </c>
      <c r="AC115" s="295" t="s">
        <v>659</v>
      </c>
    </row>
    <row r="116" spans="1:29" ht="56.25" x14ac:dyDescent="0.25">
      <c r="A116" s="294" t="s">
        <v>925</v>
      </c>
      <c r="B116" s="294" t="s">
        <v>605</v>
      </c>
      <c r="C116" s="294" t="s">
        <v>606</v>
      </c>
      <c r="D116" s="294" t="s">
        <v>622</v>
      </c>
      <c r="E116" s="294" t="s">
        <v>500</v>
      </c>
      <c r="F116" s="295" t="s">
        <v>753</v>
      </c>
      <c r="G116" s="295" t="s">
        <v>624</v>
      </c>
      <c r="H116" s="295" t="s">
        <v>5553</v>
      </c>
      <c r="I116" s="294" t="s">
        <v>625</v>
      </c>
      <c r="J116" s="294" t="s">
        <v>5554</v>
      </c>
      <c r="K116" s="295" t="s">
        <v>625</v>
      </c>
      <c r="L116" s="295" t="s">
        <v>626</v>
      </c>
      <c r="M116" s="294"/>
      <c r="N116" s="294"/>
      <c r="O116" s="296"/>
      <c r="P116" s="296"/>
      <c r="Q116" s="296"/>
      <c r="R116" s="297"/>
      <c r="S116" s="296" t="s">
        <v>611</v>
      </c>
      <c r="T116" s="298" t="s">
        <v>627</v>
      </c>
      <c r="U116" s="294" t="s">
        <v>602</v>
      </c>
      <c r="V116" s="298" t="s">
        <v>5615</v>
      </c>
      <c r="W116" s="299">
        <v>560000</v>
      </c>
      <c r="X116" s="299">
        <v>560000</v>
      </c>
      <c r="Y116" s="299">
        <v>0</v>
      </c>
      <c r="Z116" s="299">
        <v>0</v>
      </c>
      <c r="AA116" s="300">
        <v>560000</v>
      </c>
      <c r="AB116" s="300">
        <v>0</v>
      </c>
      <c r="AC116" s="295" t="s">
        <v>659</v>
      </c>
    </row>
    <row r="117" spans="1:29" ht="56.25" x14ac:dyDescent="0.25">
      <c r="A117" s="294" t="s">
        <v>929</v>
      </c>
      <c r="B117" s="294" t="s">
        <v>605</v>
      </c>
      <c r="C117" s="294" t="s">
        <v>606</v>
      </c>
      <c r="D117" s="294" t="s">
        <v>622</v>
      </c>
      <c r="E117" s="294" t="s">
        <v>500</v>
      </c>
      <c r="F117" s="295" t="s">
        <v>707</v>
      </c>
      <c r="G117" s="295" t="s">
        <v>624</v>
      </c>
      <c r="H117" s="295" t="s">
        <v>5553</v>
      </c>
      <c r="I117" s="294" t="s">
        <v>625</v>
      </c>
      <c r="J117" s="294" t="s">
        <v>5554</v>
      </c>
      <c r="K117" s="295" t="s">
        <v>625</v>
      </c>
      <c r="L117" s="295" t="s">
        <v>626</v>
      </c>
      <c r="M117" s="294"/>
      <c r="N117" s="294"/>
      <c r="O117" s="296"/>
      <c r="P117" s="296"/>
      <c r="Q117" s="296"/>
      <c r="R117" s="297"/>
      <c r="S117" s="296" t="s">
        <v>611</v>
      </c>
      <c r="T117" s="298" t="s">
        <v>627</v>
      </c>
      <c r="U117" s="294" t="s">
        <v>602</v>
      </c>
      <c r="V117" s="298" t="s">
        <v>5615</v>
      </c>
      <c r="W117" s="299">
        <v>560000</v>
      </c>
      <c r="X117" s="299">
        <v>560000</v>
      </c>
      <c r="Y117" s="299">
        <v>0</v>
      </c>
      <c r="Z117" s="299">
        <v>0</v>
      </c>
      <c r="AA117" s="300">
        <v>560000</v>
      </c>
      <c r="AB117" s="300">
        <v>0</v>
      </c>
      <c r="AC117" s="295" t="s">
        <v>659</v>
      </c>
    </row>
    <row r="118" spans="1:29" ht="56.25" x14ac:dyDescent="0.25">
      <c r="A118" s="294" t="s">
        <v>931</v>
      </c>
      <c r="B118" s="294" t="s">
        <v>605</v>
      </c>
      <c r="C118" s="294" t="s">
        <v>606</v>
      </c>
      <c r="D118" s="294" t="s">
        <v>622</v>
      </c>
      <c r="E118" s="294" t="s">
        <v>500</v>
      </c>
      <c r="F118" s="295" t="s">
        <v>741</v>
      </c>
      <c r="G118" s="295" t="s">
        <v>624</v>
      </c>
      <c r="H118" s="295" t="s">
        <v>5553</v>
      </c>
      <c r="I118" s="294" t="s">
        <v>625</v>
      </c>
      <c r="J118" s="294" t="s">
        <v>5554</v>
      </c>
      <c r="K118" s="295" t="s">
        <v>625</v>
      </c>
      <c r="L118" s="295" t="s">
        <v>626</v>
      </c>
      <c r="M118" s="294"/>
      <c r="N118" s="294"/>
      <c r="O118" s="296"/>
      <c r="P118" s="296"/>
      <c r="Q118" s="296"/>
      <c r="R118" s="297"/>
      <c r="S118" s="296" t="s">
        <v>611</v>
      </c>
      <c r="T118" s="298" t="s">
        <v>627</v>
      </c>
      <c r="U118" s="294" t="s">
        <v>602</v>
      </c>
      <c r="V118" s="298" t="s">
        <v>5615</v>
      </c>
      <c r="W118" s="299">
        <v>560000</v>
      </c>
      <c r="X118" s="299">
        <v>560000</v>
      </c>
      <c r="Y118" s="299">
        <v>0</v>
      </c>
      <c r="Z118" s="299">
        <v>0</v>
      </c>
      <c r="AA118" s="300">
        <v>560000</v>
      </c>
      <c r="AB118" s="300">
        <v>0</v>
      </c>
      <c r="AC118" s="295" t="s">
        <v>659</v>
      </c>
    </row>
    <row r="119" spans="1:29" ht="56.25" x14ac:dyDescent="0.25">
      <c r="A119" s="294" t="s">
        <v>935</v>
      </c>
      <c r="B119" s="294" t="s">
        <v>605</v>
      </c>
      <c r="C119" s="294" t="s">
        <v>606</v>
      </c>
      <c r="D119" s="294" t="s">
        <v>622</v>
      </c>
      <c r="E119" s="294" t="s">
        <v>500</v>
      </c>
      <c r="F119" s="295" t="s">
        <v>793</v>
      </c>
      <c r="G119" s="295" t="s">
        <v>624</v>
      </c>
      <c r="H119" s="295" t="s">
        <v>5553</v>
      </c>
      <c r="I119" s="294" t="s">
        <v>625</v>
      </c>
      <c r="J119" s="294" t="s">
        <v>5554</v>
      </c>
      <c r="K119" s="295" t="s">
        <v>625</v>
      </c>
      <c r="L119" s="295" t="s">
        <v>626</v>
      </c>
      <c r="M119" s="294"/>
      <c r="N119" s="294"/>
      <c r="O119" s="296"/>
      <c r="P119" s="296"/>
      <c r="Q119" s="296"/>
      <c r="R119" s="297"/>
      <c r="S119" s="296" t="s">
        <v>611</v>
      </c>
      <c r="T119" s="298" t="s">
        <v>627</v>
      </c>
      <c r="U119" s="294" t="s">
        <v>602</v>
      </c>
      <c r="V119" s="298" t="s">
        <v>5615</v>
      </c>
      <c r="W119" s="299">
        <v>560000</v>
      </c>
      <c r="X119" s="299">
        <v>560000</v>
      </c>
      <c r="Y119" s="299">
        <v>0</v>
      </c>
      <c r="Z119" s="299">
        <v>0</v>
      </c>
      <c r="AA119" s="300">
        <v>560000</v>
      </c>
      <c r="AB119" s="300">
        <v>0</v>
      </c>
      <c r="AC119" s="295" t="s">
        <v>659</v>
      </c>
    </row>
    <row r="120" spans="1:29" ht="56.25" x14ac:dyDescent="0.25">
      <c r="A120" s="294" t="s">
        <v>937</v>
      </c>
      <c r="B120" s="294" t="s">
        <v>605</v>
      </c>
      <c r="C120" s="294" t="s">
        <v>606</v>
      </c>
      <c r="D120" s="294" t="s">
        <v>622</v>
      </c>
      <c r="E120" s="294" t="s">
        <v>500</v>
      </c>
      <c r="F120" s="295" t="s">
        <v>743</v>
      </c>
      <c r="G120" s="295" t="s">
        <v>624</v>
      </c>
      <c r="H120" s="295" t="s">
        <v>5553</v>
      </c>
      <c r="I120" s="294" t="s">
        <v>625</v>
      </c>
      <c r="J120" s="294" t="s">
        <v>5554</v>
      </c>
      <c r="K120" s="295" t="s">
        <v>625</v>
      </c>
      <c r="L120" s="295" t="s">
        <v>626</v>
      </c>
      <c r="M120" s="294"/>
      <c r="N120" s="294"/>
      <c r="O120" s="296"/>
      <c r="P120" s="296"/>
      <c r="Q120" s="296"/>
      <c r="R120" s="297"/>
      <c r="S120" s="296" t="s">
        <v>611</v>
      </c>
      <c r="T120" s="298" t="s">
        <v>627</v>
      </c>
      <c r="U120" s="294" t="s">
        <v>602</v>
      </c>
      <c r="V120" s="298" t="s">
        <v>5615</v>
      </c>
      <c r="W120" s="299">
        <v>560000</v>
      </c>
      <c r="X120" s="299">
        <v>560000</v>
      </c>
      <c r="Y120" s="299">
        <v>0</v>
      </c>
      <c r="Z120" s="299">
        <v>0</v>
      </c>
      <c r="AA120" s="300">
        <v>560000</v>
      </c>
      <c r="AB120" s="300">
        <v>0</v>
      </c>
      <c r="AC120" s="295" t="s">
        <v>659</v>
      </c>
    </row>
    <row r="121" spans="1:29" ht="56.25" x14ac:dyDescent="0.25">
      <c r="A121" s="294" t="s">
        <v>939</v>
      </c>
      <c r="B121" s="294" t="s">
        <v>605</v>
      </c>
      <c r="C121" s="294" t="s">
        <v>606</v>
      </c>
      <c r="D121" s="294" t="s">
        <v>622</v>
      </c>
      <c r="E121" s="294" t="s">
        <v>500</v>
      </c>
      <c r="F121" s="295" t="s">
        <v>797</v>
      </c>
      <c r="G121" s="295" t="s">
        <v>624</v>
      </c>
      <c r="H121" s="295" t="s">
        <v>5553</v>
      </c>
      <c r="I121" s="294" t="s">
        <v>625</v>
      </c>
      <c r="J121" s="294" t="s">
        <v>5554</v>
      </c>
      <c r="K121" s="295" t="s">
        <v>625</v>
      </c>
      <c r="L121" s="295" t="s">
        <v>626</v>
      </c>
      <c r="M121" s="294"/>
      <c r="N121" s="294"/>
      <c r="O121" s="296"/>
      <c r="P121" s="296"/>
      <c r="Q121" s="296"/>
      <c r="R121" s="297"/>
      <c r="S121" s="296" t="s">
        <v>611</v>
      </c>
      <c r="T121" s="298" t="s">
        <v>627</v>
      </c>
      <c r="U121" s="294" t="s">
        <v>602</v>
      </c>
      <c r="V121" s="298" t="s">
        <v>5615</v>
      </c>
      <c r="W121" s="299">
        <v>560000</v>
      </c>
      <c r="X121" s="299">
        <v>560000</v>
      </c>
      <c r="Y121" s="299">
        <v>0</v>
      </c>
      <c r="Z121" s="299">
        <v>0</v>
      </c>
      <c r="AA121" s="300">
        <v>560000</v>
      </c>
      <c r="AB121" s="300">
        <v>0</v>
      </c>
      <c r="AC121" s="295" t="s">
        <v>659</v>
      </c>
    </row>
    <row r="122" spans="1:29" ht="56.25" x14ac:dyDescent="0.25">
      <c r="A122" s="294" t="s">
        <v>941</v>
      </c>
      <c r="B122" s="294" t="s">
        <v>605</v>
      </c>
      <c r="C122" s="294" t="s">
        <v>606</v>
      </c>
      <c r="D122" s="294" t="s">
        <v>622</v>
      </c>
      <c r="E122" s="294" t="s">
        <v>500</v>
      </c>
      <c r="F122" s="295" t="s">
        <v>799</v>
      </c>
      <c r="G122" s="295" t="s">
        <v>624</v>
      </c>
      <c r="H122" s="295" t="s">
        <v>5553</v>
      </c>
      <c r="I122" s="294" t="s">
        <v>625</v>
      </c>
      <c r="J122" s="294" t="s">
        <v>5554</v>
      </c>
      <c r="K122" s="295" t="s">
        <v>625</v>
      </c>
      <c r="L122" s="295" t="s">
        <v>626</v>
      </c>
      <c r="M122" s="294"/>
      <c r="N122" s="294"/>
      <c r="O122" s="296"/>
      <c r="P122" s="296"/>
      <c r="Q122" s="296"/>
      <c r="R122" s="297"/>
      <c r="S122" s="296" t="s">
        <v>611</v>
      </c>
      <c r="T122" s="298" t="s">
        <v>627</v>
      </c>
      <c r="U122" s="294" t="s">
        <v>602</v>
      </c>
      <c r="V122" s="298" t="s">
        <v>5615</v>
      </c>
      <c r="W122" s="299">
        <v>560000</v>
      </c>
      <c r="X122" s="299">
        <v>560000</v>
      </c>
      <c r="Y122" s="299">
        <v>0</v>
      </c>
      <c r="Z122" s="299">
        <v>0</v>
      </c>
      <c r="AA122" s="300">
        <v>560000</v>
      </c>
      <c r="AB122" s="300">
        <v>0</v>
      </c>
      <c r="AC122" s="295" t="s">
        <v>659</v>
      </c>
    </row>
    <row r="123" spans="1:29" ht="56.25" x14ac:dyDescent="0.25">
      <c r="A123" s="294" t="s">
        <v>943</v>
      </c>
      <c r="B123" s="294" t="s">
        <v>605</v>
      </c>
      <c r="C123" s="294" t="s">
        <v>606</v>
      </c>
      <c r="D123" s="294" t="s">
        <v>622</v>
      </c>
      <c r="E123" s="294" t="s">
        <v>500</v>
      </c>
      <c r="F123" s="295" t="s">
        <v>789</v>
      </c>
      <c r="G123" s="295" t="s">
        <v>624</v>
      </c>
      <c r="H123" s="295" t="s">
        <v>5553</v>
      </c>
      <c r="I123" s="294" t="s">
        <v>625</v>
      </c>
      <c r="J123" s="294" t="s">
        <v>5554</v>
      </c>
      <c r="K123" s="295" t="s">
        <v>625</v>
      </c>
      <c r="L123" s="295" t="s">
        <v>626</v>
      </c>
      <c r="M123" s="294"/>
      <c r="N123" s="294"/>
      <c r="O123" s="296"/>
      <c r="P123" s="296"/>
      <c r="Q123" s="296"/>
      <c r="R123" s="297"/>
      <c r="S123" s="296" t="s">
        <v>611</v>
      </c>
      <c r="T123" s="298" t="s">
        <v>627</v>
      </c>
      <c r="U123" s="294" t="s">
        <v>602</v>
      </c>
      <c r="V123" s="298" t="s">
        <v>5615</v>
      </c>
      <c r="W123" s="299">
        <v>560000</v>
      </c>
      <c r="X123" s="299">
        <v>560000</v>
      </c>
      <c r="Y123" s="299">
        <v>0</v>
      </c>
      <c r="Z123" s="299">
        <v>0</v>
      </c>
      <c r="AA123" s="300">
        <v>560000</v>
      </c>
      <c r="AB123" s="300">
        <v>0</v>
      </c>
      <c r="AC123" s="295" t="s">
        <v>659</v>
      </c>
    </row>
    <row r="124" spans="1:29" ht="56.25" x14ac:dyDescent="0.25">
      <c r="A124" s="294" t="s">
        <v>945</v>
      </c>
      <c r="B124" s="294" t="s">
        <v>605</v>
      </c>
      <c r="C124" s="294" t="s">
        <v>606</v>
      </c>
      <c r="D124" s="294" t="s">
        <v>622</v>
      </c>
      <c r="E124" s="294" t="s">
        <v>500</v>
      </c>
      <c r="F124" s="295" t="s">
        <v>777</v>
      </c>
      <c r="G124" s="295" t="s">
        <v>624</v>
      </c>
      <c r="H124" s="295" t="s">
        <v>5553</v>
      </c>
      <c r="I124" s="294" t="s">
        <v>625</v>
      </c>
      <c r="J124" s="294" t="s">
        <v>5554</v>
      </c>
      <c r="K124" s="295" t="s">
        <v>625</v>
      </c>
      <c r="L124" s="295" t="s">
        <v>626</v>
      </c>
      <c r="M124" s="294"/>
      <c r="N124" s="294"/>
      <c r="O124" s="296"/>
      <c r="P124" s="296"/>
      <c r="Q124" s="296"/>
      <c r="R124" s="297"/>
      <c r="S124" s="296" t="s">
        <v>611</v>
      </c>
      <c r="T124" s="298" t="s">
        <v>627</v>
      </c>
      <c r="U124" s="294" t="s">
        <v>602</v>
      </c>
      <c r="V124" s="298" t="s">
        <v>5615</v>
      </c>
      <c r="W124" s="299">
        <v>560000</v>
      </c>
      <c r="X124" s="299">
        <v>560000</v>
      </c>
      <c r="Y124" s="299">
        <v>0</v>
      </c>
      <c r="Z124" s="299">
        <v>0</v>
      </c>
      <c r="AA124" s="300">
        <v>560000</v>
      </c>
      <c r="AB124" s="300">
        <v>0</v>
      </c>
      <c r="AC124" s="295" t="s">
        <v>659</v>
      </c>
    </row>
    <row r="125" spans="1:29" ht="56.25" x14ac:dyDescent="0.25">
      <c r="A125" s="294" t="s">
        <v>947</v>
      </c>
      <c r="B125" s="294" t="s">
        <v>605</v>
      </c>
      <c r="C125" s="294" t="s">
        <v>606</v>
      </c>
      <c r="D125" s="294" t="s">
        <v>622</v>
      </c>
      <c r="E125" s="294" t="s">
        <v>500</v>
      </c>
      <c r="F125" s="295" t="s">
        <v>803</v>
      </c>
      <c r="G125" s="295" t="s">
        <v>624</v>
      </c>
      <c r="H125" s="295" t="s">
        <v>5553</v>
      </c>
      <c r="I125" s="294" t="s">
        <v>625</v>
      </c>
      <c r="J125" s="294" t="s">
        <v>5554</v>
      </c>
      <c r="K125" s="295" t="s">
        <v>625</v>
      </c>
      <c r="L125" s="295" t="s">
        <v>626</v>
      </c>
      <c r="M125" s="294"/>
      <c r="N125" s="294"/>
      <c r="O125" s="296"/>
      <c r="P125" s="296"/>
      <c r="Q125" s="296"/>
      <c r="R125" s="297"/>
      <c r="S125" s="296" t="s">
        <v>611</v>
      </c>
      <c r="T125" s="298" t="s">
        <v>627</v>
      </c>
      <c r="U125" s="294" t="s">
        <v>602</v>
      </c>
      <c r="V125" s="298" t="s">
        <v>5615</v>
      </c>
      <c r="W125" s="299">
        <v>560000</v>
      </c>
      <c r="X125" s="299">
        <v>560000</v>
      </c>
      <c r="Y125" s="299">
        <v>0</v>
      </c>
      <c r="Z125" s="299">
        <v>0</v>
      </c>
      <c r="AA125" s="300">
        <v>560000</v>
      </c>
      <c r="AB125" s="300">
        <v>0</v>
      </c>
      <c r="AC125" s="295" t="s">
        <v>659</v>
      </c>
    </row>
    <row r="126" spans="1:29" ht="56.25" x14ac:dyDescent="0.25">
      <c r="A126" s="294" t="s">
        <v>949</v>
      </c>
      <c r="B126" s="294" t="s">
        <v>605</v>
      </c>
      <c r="C126" s="294" t="s">
        <v>606</v>
      </c>
      <c r="D126" s="294" t="s">
        <v>622</v>
      </c>
      <c r="E126" s="294" t="s">
        <v>500</v>
      </c>
      <c r="F126" s="295" t="s">
        <v>809</v>
      </c>
      <c r="G126" s="295" t="s">
        <v>624</v>
      </c>
      <c r="H126" s="295" t="s">
        <v>5553</v>
      </c>
      <c r="I126" s="294" t="s">
        <v>625</v>
      </c>
      <c r="J126" s="294" t="s">
        <v>5554</v>
      </c>
      <c r="K126" s="295" t="s">
        <v>625</v>
      </c>
      <c r="L126" s="295" t="s">
        <v>626</v>
      </c>
      <c r="M126" s="294"/>
      <c r="N126" s="294"/>
      <c r="O126" s="296"/>
      <c r="P126" s="296"/>
      <c r="Q126" s="296"/>
      <c r="R126" s="297"/>
      <c r="S126" s="296" t="s">
        <v>611</v>
      </c>
      <c r="T126" s="298" t="s">
        <v>627</v>
      </c>
      <c r="U126" s="294" t="s">
        <v>602</v>
      </c>
      <c r="V126" s="298" t="s">
        <v>5615</v>
      </c>
      <c r="W126" s="299">
        <v>560000</v>
      </c>
      <c r="X126" s="299">
        <v>560000</v>
      </c>
      <c r="Y126" s="299">
        <v>0</v>
      </c>
      <c r="Z126" s="299">
        <v>0</v>
      </c>
      <c r="AA126" s="300">
        <v>560000</v>
      </c>
      <c r="AB126" s="300">
        <v>0</v>
      </c>
      <c r="AC126" s="295" t="s">
        <v>659</v>
      </c>
    </row>
    <row r="127" spans="1:29" ht="56.25" x14ac:dyDescent="0.25">
      <c r="A127" s="294" t="s">
        <v>951</v>
      </c>
      <c r="B127" s="294" t="s">
        <v>605</v>
      </c>
      <c r="C127" s="294" t="s">
        <v>606</v>
      </c>
      <c r="D127" s="294" t="s">
        <v>622</v>
      </c>
      <c r="E127" s="294" t="s">
        <v>500</v>
      </c>
      <c r="F127" s="295" t="s">
        <v>801</v>
      </c>
      <c r="G127" s="295" t="s">
        <v>624</v>
      </c>
      <c r="H127" s="295" t="s">
        <v>5553</v>
      </c>
      <c r="I127" s="294" t="s">
        <v>625</v>
      </c>
      <c r="J127" s="294" t="s">
        <v>5554</v>
      </c>
      <c r="K127" s="295" t="s">
        <v>625</v>
      </c>
      <c r="L127" s="295" t="s">
        <v>626</v>
      </c>
      <c r="M127" s="294"/>
      <c r="N127" s="294"/>
      <c r="O127" s="296"/>
      <c r="P127" s="296"/>
      <c r="Q127" s="296"/>
      <c r="R127" s="297"/>
      <c r="S127" s="296" t="s">
        <v>611</v>
      </c>
      <c r="T127" s="298" t="s">
        <v>627</v>
      </c>
      <c r="U127" s="294" t="s">
        <v>602</v>
      </c>
      <c r="V127" s="298" t="s">
        <v>5615</v>
      </c>
      <c r="W127" s="299">
        <v>560000</v>
      </c>
      <c r="X127" s="299">
        <v>560000</v>
      </c>
      <c r="Y127" s="299">
        <v>0</v>
      </c>
      <c r="Z127" s="299">
        <v>0</v>
      </c>
      <c r="AA127" s="300">
        <v>560000</v>
      </c>
      <c r="AB127" s="300">
        <v>0</v>
      </c>
      <c r="AC127" s="295" t="s">
        <v>659</v>
      </c>
    </row>
    <row r="128" spans="1:29" ht="56.25" x14ac:dyDescent="0.25">
      <c r="A128" s="294" t="s">
        <v>953</v>
      </c>
      <c r="B128" s="294" t="s">
        <v>605</v>
      </c>
      <c r="C128" s="294" t="s">
        <v>606</v>
      </c>
      <c r="D128" s="294" t="s">
        <v>622</v>
      </c>
      <c r="E128" s="294" t="s">
        <v>500</v>
      </c>
      <c r="F128" s="295" t="s">
        <v>733</v>
      </c>
      <c r="G128" s="295" t="s">
        <v>624</v>
      </c>
      <c r="H128" s="295" t="s">
        <v>5553</v>
      </c>
      <c r="I128" s="294" t="s">
        <v>625</v>
      </c>
      <c r="J128" s="294" t="s">
        <v>5554</v>
      </c>
      <c r="K128" s="295" t="s">
        <v>625</v>
      </c>
      <c r="L128" s="295" t="s">
        <v>626</v>
      </c>
      <c r="M128" s="294"/>
      <c r="N128" s="294"/>
      <c r="O128" s="296"/>
      <c r="P128" s="296"/>
      <c r="Q128" s="296"/>
      <c r="R128" s="297"/>
      <c r="S128" s="296" t="s">
        <v>611</v>
      </c>
      <c r="T128" s="298" t="s">
        <v>627</v>
      </c>
      <c r="U128" s="294" t="s">
        <v>602</v>
      </c>
      <c r="V128" s="298" t="s">
        <v>5615</v>
      </c>
      <c r="W128" s="299">
        <v>560000</v>
      </c>
      <c r="X128" s="299">
        <v>560000</v>
      </c>
      <c r="Y128" s="299">
        <v>0</v>
      </c>
      <c r="Z128" s="299">
        <v>0</v>
      </c>
      <c r="AA128" s="300">
        <v>560000</v>
      </c>
      <c r="AB128" s="300">
        <v>0</v>
      </c>
      <c r="AC128" s="295" t="s">
        <v>659</v>
      </c>
    </row>
    <row r="129" spans="1:29" ht="56.25" x14ac:dyDescent="0.25">
      <c r="A129" s="294" t="s">
        <v>956</v>
      </c>
      <c r="B129" s="294" t="s">
        <v>605</v>
      </c>
      <c r="C129" s="294" t="s">
        <v>606</v>
      </c>
      <c r="D129" s="294" t="s">
        <v>622</v>
      </c>
      <c r="E129" s="294" t="s">
        <v>500</v>
      </c>
      <c r="F129" s="295" t="s">
        <v>785</v>
      </c>
      <c r="G129" s="295" t="s">
        <v>624</v>
      </c>
      <c r="H129" s="295" t="s">
        <v>5553</v>
      </c>
      <c r="I129" s="294" t="s">
        <v>625</v>
      </c>
      <c r="J129" s="294" t="s">
        <v>5554</v>
      </c>
      <c r="K129" s="295" t="s">
        <v>625</v>
      </c>
      <c r="L129" s="295" t="s">
        <v>626</v>
      </c>
      <c r="M129" s="294"/>
      <c r="N129" s="294"/>
      <c r="O129" s="296"/>
      <c r="P129" s="296"/>
      <c r="Q129" s="296"/>
      <c r="R129" s="297"/>
      <c r="S129" s="296" t="s">
        <v>611</v>
      </c>
      <c r="T129" s="298" t="s">
        <v>627</v>
      </c>
      <c r="U129" s="294" t="s">
        <v>602</v>
      </c>
      <c r="V129" s="298" t="s">
        <v>5615</v>
      </c>
      <c r="W129" s="299">
        <v>560000</v>
      </c>
      <c r="X129" s="299">
        <v>560000</v>
      </c>
      <c r="Y129" s="299">
        <v>0</v>
      </c>
      <c r="Z129" s="299">
        <v>0</v>
      </c>
      <c r="AA129" s="300">
        <v>560000</v>
      </c>
      <c r="AB129" s="300">
        <v>0</v>
      </c>
      <c r="AC129" s="295" t="s">
        <v>659</v>
      </c>
    </row>
    <row r="130" spans="1:29" ht="56.25" x14ac:dyDescent="0.25">
      <c r="A130" s="294" t="s">
        <v>958</v>
      </c>
      <c r="B130" s="294" t="s">
        <v>605</v>
      </c>
      <c r="C130" s="294" t="s">
        <v>606</v>
      </c>
      <c r="D130" s="294" t="s">
        <v>622</v>
      </c>
      <c r="E130" s="294" t="s">
        <v>500</v>
      </c>
      <c r="F130" s="295" t="s">
        <v>765</v>
      </c>
      <c r="G130" s="295" t="s">
        <v>624</v>
      </c>
      <c r="H130" s="295" t="s">
        <v>5553</v>
      </c>
      <c r="I130" s="294" t="s">
        <v>625</v>
      </c>
      <c r="J130" s="294" t="s">
        <v>5554</v>
      </c>
      <c r="K130" s="295" t="s">
        <v>625</v>
      </c>
      <c r="L130" s="295" t="s">
        <v>626</v>
      </c>
      <c r="M130" s="294"/>
      <c r="N130" s="294"/>
      <c r="O130" s="296"/>
      <c r="P130" s="296"/>
      <c r="Q130" s="296"/>
      <c r="R130" s="297"/>
      <c r="S130" s="296" t="s">
        <v>611</v>
      </c>
      <c r="T130" s="298" t="s">
        <v>627</v>
      </c>
      <c r="U130" s="294" t="s">
        <v>602</v>
      </c>
      <c r="V130" s="298" t="s">
        <v>5615</v>
      </c>
      <c r="W130" s="299">
        <v>560000</v>
      </c>
      <c r="X130" s="299">
        <v>560000</v>
      </c>
      <c r="Y130" s="299">
        <v>0</v>
      </c>
      <c r="Z130" s="299">
        <v>0</v>
      </c>
      <c r="AA130" s="300">
        <v>560000</v>
      </c>
      <c r="AB130" s="300">
        <v>0</v>
      </c>
      <c r="AC130" s="295" t="s">
        <v>659</v>
      </c>
    </row>
    <row r="131" spans="1:29" ht="56.25" x14ac:dyDescent="0.25">
      <c r="A131" s="294" t="s">
        <v>960</v>
      </c>
      <c r="B131" s="294" t="s">
        <v>605</v>
      </c>
      <c r="C131" s="294" t="s">
        <v>606</v>
      </c>
      <c r="D131" s="294" t="s">
        <v>622</v>
      </c>
      <c r="E131" s="294" t="s">
        <v>500</v>
      </c>
      <c r="F131" s="295" t="s">
        <v>805</v>
      </c>
      <c r="G131" s="295" t="s">
        <v>624</v>
      </c>
      <c r="H131" s="295" t="s">
        <v>5553</v>
      </c>
      <c r="I131" s="294" t="s">
        <v>625</v>
      </c>
      <c r="J131" s="294" t="s">
        <v>5554</v>
      </c>
      <c r="K131" s="295" t="s">
        <v>625</v>
      </c>
      <c r="L131" s="295" t="s">
        <v>626</v>
      </c>
      <c r="M131" s="294"/>
      <c r="N131" s="294"/>
      <c r="O131" s="296"/>
      <c r="P131" s="296"/>
      <c r="Q131" s="296"/>
      <c r="R131" s="297"/>
      <c r="S131" s="296" t="s">
        <v>611</v>
      </c>
      <c r="T131" s="298" t="s">
        <v>627</v>
      </c>
      <c r="U131" s="294" t="s">
        <v>602</v>
      </c>
      <c r="V131" s="298" t="s">
        <v>5615</v>
      </c>
      <c r="W131" s="299">
        <v>560000</v>
      </c>
      <c r="X131" s="299">
        <v>560000</v>
      </c>
      <c r="Y131" s="299">
        <v>0</v>
      </c>
      <c r="Z131" s="299">
        <v>0</v>
      </c>
      <c r="AA131" s="300">
        <v>560000</v>
      </c>
      <c r="AB131" s="300">
        <v>0</v>
      </c>
      <c r="AC131" s="295" t="s">
        <v>659</v>
      </c>
    </row>
    <row r="132" spans="1:29" ht="56.25" x14ac:dyDescent="0.25">
      <c r="A132" s="294" t="s">
        <v>962</v>
      </c>
      <c r="B132" s="294" t="s">
        <v>605</v>
      </c>
      <c r="C132" s="294" t="s">
        <v>606</v>
      </c>
      <c r="D132" s="294" t="s">
        <v>622</v>
      </c>
      <c r="E132" s="294" t="s">
        <v>500</v>
      </c>
      <c r="F132" s="295" t="s">
        <v>783</v>
      </c>
      <c r="G132" s="295" t="s">
        <v>624</v>
      </c>
      <c r="H132" s="295" t="s">
        <v>5553</v>
      </c>
      <c r="I132" s="294" t="s">
        <v>625</v>
      </c>
      <c r="J132" s="294" t="s">
        <v>5554</v>
      </c>
      <c r="K132" s="295" t="s">
        <v>625</v>
      </c>
      <c r="L132" s="295" t="s">
        <v>626</v>
      </c>
      <c r="M132" s="294"/>
      <c r="N132" s="294"/>
      <c r="O132" s="296"/>
      <c r="P132" s="296"/>
      <c r="Q132" s="296"/>
      <c r="R132" s="297"/>
      <c r="S132" s="296" t="s">
        <v>611</v>
      </c>
      <c r="T132" s="298" t="s">
        <v>627</v>
      </c>
      <c r="U132" s="294" t="s">
        <v>602</v>
      </c>
      <c r="V132" s="298" t="s">
        <v>5615</v>
      </c>
      <c r="W132" s="299">
        <v>560000</v>
      </c>
      <c r="X132" s="299">
        <v>560000</v>
      </c>
      <c r="Y132" s="299">
        <v>0</v>
      </c>
      <c r="Z132" s="299">
        <v>0</v>
      </c>
      <c r="AA132" s="300">
        <v>560000</v>
      </c>
      <c r="AB132" s="300">
        <v>0</v>
      </c>
      <c r="AC132" s="295" t="s">
        <v>659</v>
      </c>
    </row>
    <row r="133" spans="1:29" ht="56.25" x14ac:dyDescent="0.25">
      <c r="A133" s="294" t="s">
        <v>964</v>
      </c>
      <c r="B133" s="294" t="s">
        <v>605</v>
      </c>
      <c r="C133" s="294" t="s">
        <v>606</v>
      </c>
      <c r="D133" s="294" t="s">
        <v>622</v>
      </c>
      <c r="E133" s="294" t="s">
        <v>500</v>
      </c>
      <c r="F133" s="295" t="s">
        <v>751</v>
      </c>
      <c r="G133" s="295" t="s">
        <v>624</v>
      </c>
      <c r="H133" s="295" t="s">
        <v>5553</v>
      </c>
      <c r="I133" s="294" t="s">
        <v>625</v>
      </c>
      <c r="J133" s="294" t="s">
        <v>5554</v>
      </c>
      <c r="K133" s="295" t="s">
        <v>625</v>
      </c>
      <c r="L133" s="295" t="s">
        <v>626</v>
      </c>
      <c r="M133" s="294"/>
      <c r="N133" s="294"/>
      <c r="O133" s="296"/>
      <c r="P133" s="296"/>
      <c r="Q133" s="296"/>
      <c r="R133" s="297"/>
      <c r="S133" s="296" t="s">
        <v>611</v>
      </c>
      <c r="T133" s="298" t="s">
        <v>627</v>
      </c>
      <c r="U133" s="294" t="s">
        <v>602</v>
      </c>
      <c r="V133" s="298" t="s">
        <v>5615</v>
      </c>
      <c r="W133" s="299">
        <v>560000</v>
      </c>
      <c r="X133" s="299">
        <v>560000</v>
      </c>
      <c r="Y133" s="299">
        <v>0</v>
      </c>
      <c r="Z133" s="299">
        <v>0</v>
      </c>
      <c r="AA133" s="300">
        <v>560000</v>
      </c>
      <c r="AB133" s="300">
        <v>0</v>
      </c>
      <c r="AC133" s="295" t="s">
        <v>659</v>
      </c>
    </row>
    <row r="134" spans="1:29" ht="56.25" x14ac:dyDescent="0.25">
      <c r="A134" s="294" t="s">
        <v>966</v>
      </c>
      <c r="B134" s="294" t="s">
        <v>605</v>
      </c>
      <c r="C134" s="294" t="s">
        <v>606</v>
      </c>
      <c r="D134" s="294" t="s">
        <v>622</v>
      </c>
      <c r="E134" s="294" t="s">
        <v>500</v>
      </c>
      <c r="F134" s="295" t="s">
        <v>763</v>
      </c>
      <c r="G134" s="295" t="s">
        <v>624</v>
      </c>
      <c r="H134" s="295" t="s">
        <v>5553</v>
      </c>
      <c r="I134" s="294" t="s">
        <v>625</v>
      </c>
      <c r="J134" s="294" t="s">
        <v>5554</v>
      </c>
      <c r="K134" s="295" t="s">
        <v>625</v>
      </c>
      <c r="L134" s="295" t="s">
        <v>626</v>
      </c>
      <c r="M134" s="294"/>
      <c r="N134" s="294"/>
      <c r="O134" s="296"/>
      <c r="P134" s="296"/>
      <c r="Q134" s="296"/>
      <c r="R134" s="297"/>
      <c r="S134" s="296" t="s">
        <v>611</v>
      </c>
      <c r="T134" s="298" t="s">
        <v>627</v>
      </c>
      <c r="U134" s="294" t="s">
        <v>602</v>
      </c>
      <c r="V134" s="298" t="s">
        <v>5615</v>
      </c>
      <c r="W134" s="299">
        <v>560000</v>
      </c>
      <c r="X134" s="299">
        <v>560000</v>
      </c>
      <c r="Y134" s="299">
        <v>0</v>
      </c>
      <c r="Z134" s="299">
        <v>0</v>
      </c>
      <c r="AA134" s="300">
        <v>560000</v>
      </c>
      <c r="AB134" s="300">
        <v>0</v>
      </c>
      <c r="AC134" s="295" t="s">
        <v>659</v>
      </c>
    </row>
    <row r="135" spans="1:29" ht="56.25" x14ac:dyDescent="0.25">
      <c r="A135" s="294" t="s">
        <v>968</v>
      </c>
      <c r="B135" s="294" t="s">
        <v>605</v>
      </c>
      <c r="C135" s="294" t="s">
        <v>606</v>
      </c>
      <c r="D135" s="294" t="s">
        <v>622</v>
      </c>
      <c r="E135" s="294" t="s">
        <v>500</v>
      </c>
      <c r="F135" s="295" t="s">
        <v>811</v>
      </c>
      <c r="G135" s="295" t="s">
        <v>624</v>
      </c>
      <c r="H135" s="295" t="s">
        <v>5553</v>
      </c>
      <c r="I135" s="294" t="s">
        <v>625</v>
      </c>
      <c r="J135" s="294" t="s">
        <v>5554</v>
      </c>
      <c r="K135" s="295" t="s">
        <v>625</v>
      </c>
      <c r="L135" s="295" t="s">
        <v>626</v>
      </c>
      <c r="M135" s="294"/>
      <c r="N135" s="294"/>
      <c r="O135" s="296"/>
      <c r="P135" s="296"/>
      <c r="Q135" s="296"/>
      <c r="R135" s="297"/>
      <c r="S135" s="296" t="s">
        <v>611</v>
      </c>
      <c r="T135" s="298" t="s">
        <v>627</v>
      </c>
      <c r="U135" s="294" t="s">
        <v>602</v>
      </c>
      <c r="V135" s="298" t="s">
        <v>5615</v>
      </c>
      <c r="W135" s="299">
        <v>560000</v>
      </c>
      <c r="X135" s="299">
        <v>560000</v>
      </c>
      <c r="Y135" s="299">
        <v>0</v>
      </c>
      <c r="Z135" s="299">
        <v>0</v>
      </c>
      <c r="AA135" s="300">
        <v>560000</v>
      </c>
      <c r="AB135" s="300">
        <v>0</v>
      </c>
      <c r="AC135" s="295" t="s">
        <v>659</v>
      </c>
    </row>
    <row r="136" spans="1:29" ht="56.25" x14ac:dyDescent="0.25">
      <c r="A136" s="294" t="s">
        <v>970</v>
      </c>
      <c r="B136" s="294" t="s">
        <v>605</v>
      </c>
      <c r="C136" s="294" t="s">
        <v>606</v>
      </c>
      <c r="D136" s="294" t="s">
        <v>622</v>
      </c>
      <c r="E136" s="294" t="s">
        <v>500</v>
      </c>
      <c r="F136" s="295" t="s">
        <v>787</v>
      </c>
      <c r="G136" s="295" t="s">
        <v>624</v>
      </c>
      <c r="H136" s="295" t="s">
        <v>5553</v>
      </c>
      <c r="I136" s="294" t="s">
        <v>625</v>
      </c>
      <c r="J136" s="294" t="s">
        <v>5554</v>
      </c>
      <c r="K136" s="295" t="s">
        <v>625</v>
      </c>
      <c r="L136" s="295" t="s">
        <v>626</v>
      </c>
      <c r="M136" s="294"/>
      <c r="N136" s="294"/>
      <c r="O136" s="296"/>
      <c r="P136" s="296"/>
      <c r="Q136" s="296"/>
      <c r="R136" s="297"/>
      <c r="S136" s="296" t="s">
        <v>611</v>
      </c>
      <c r="T136" s="298" t="s">
        <v>627</v>
      </c>
      <c r="U136" s="294" t="s">
        <v>602</v>
      </c>
      <c r="V136" s="298" t="s">
        <v>5615</v>
      </c>
      <c r="W136" s="299">
        <v>560000</v>
      </c>
      <c r="X136" s="299">
        <v>560000</v>
      </c>
      <c r="Y136" s="299">
        <v>0</v>
      </c>
      <c r="Z136" s="299">
        <v>0</v>
      </c>
      <c r="AA136" s="300">
        <v>560000</v>
      </c>
      <c r="AB136" s="300">
        <v>0</v>
      </c>
      <c r="AC136" s="295" t="s">
        <v>659</v>
      </c>
    </row>
    <row r="137" spans="1:29" ht="56.25" x14ac:dyDescent="0.25">
      <c r="A137" s="294" t="s">
        <v>972</v>
      </c>
      <c r="B137" s="294" t="s">
        <v>605</v>
      </c>
      <c r="C137" s="294" t="s">
        <v>606</v>
      </c>
      <c r="D137" s="294" t="s">
        <v>622</v>
      </c>
      <c r="E137" s="294" t="s">
        <v>500</v>
      </c>
      <c r="F137" s="295" t="s">
        <v>795</v>
      </c>
      <c r="G137" s="295" t="s">
        <v>624</v>
      </c>
      <c r="H137" s="295" t="s">
        <v>5553</v>
      </c>
      <c r="I137" s="294" t="s">
        <v>625</v>
      </c>
      <c r="J137" s="294" t="s">
        <v>5554</v>
      </c>
      <c r="K137" s="295" t="s">
        <v>625</v>
      </c>
      <c r="L137" s="295" t="s">
        <v>626</v>
      </c>
      <c r="M137" s="294"/>
      <c r="N137" s="294"/>
      <c r="O137" s="296"/>
      <c r="P137" s="296"/>
      <c r="Q137" s="296"/>
      <c r="R137" s="297"/>
      <c r="S137" s="296" t="s">
        <v>611</v>
      </c>
      <c r="T137" s="298" t="s">
        <v>627</v>
      </c>
      <c r="U137" s="294" t="s">
        <v>602</v>
      </c>
      <c r="V137" s="298" t="s">
        <v>5615</v>
      </c>
      <c r="W137" s="299">
        <v>560000</v>
      </c>
      <c r="X137" s="299">
        <v>560000</v>
      </c>
      <c r="Y137" s="299">
        <v>0</v>
      </c>
      <c r="Z137" s="299">
        <v>0</v>
      </c>
      <c r="AA137" s="300">
        <v>560000</v>
      </c>
      <c r="AB137" s="300">
        <v>0</v>
      </c>
      <c r="AC137" s="295" t="s">
        <v>659</v>
      </c>
    </row>
    <row r="138" spans="1:29" ht="56.25" x14ac:dyDescent="0.25">
      <c r="A138" s="294" t="s">
        <v>974</v>
      </c>
      <c r="B138" s="294" t="s">
        <v>605</v>
      </c>
      <c r="C138" s="294" t="s">
        <v>606</v>
      </c>
      <c r="D138" s="294" t="s">
        <v>622</v>
      </c>
      <c r="E138" s="294" t="s">
        <v>500</v>
      </c>
      <c r="F138" s="295" t="s">
        <v>807</v>
      </c>
      <c r="G138" s="295" t="s">
        <v>624</v>
      </c>
      <c r="H138" s="295" t="s">
        <v>5553</v>
      </c>
      <c r="I138" s="294" t="s">
        <v>625</v>
      </c>
      <c r="J138" s="294" t="s">
        <v>5554</v>
      </c>
      <c r="K138" s="295" t="s">
        <v>625</v>
      </c>
      <c r="L138" s="295" t="s">
        <v>626</v>
      </c>
      <c r="M138" s="294"/>
      <c r="N138" s="294"/>
      <c r="O138" s="296"/>
      <c r="P138" s="296"/>
      <c r="Q138" s="296"/>
      <c r="R138" s="297"/>
      <c r="S138" s="296" t="s">
        <v>611</v>
      </c>
      <c r="T138" s="298" t="s">
        <v>627</v>
      </c>
      <c r="U138" s="294" t="s">
        <v>602</v>
      </c>
      <c r="V138" s="298" t="s">
        <v>5615</v>
      </c>
      <c r="W138" s="299">
        <v>560000</v>
      </c>
      <c r="X138" s="299">
        <v>560000</v>
      </c>
      <c r="Y138" s="299">
        <v>0</v>
      </c>
      <c r="Z138" s="299">
        <v>0</v>
      </c>
      <c r="AA138" s="300">
        <v>560000</v>
      </c>
      <c r="AB138" s="300">
        <v>0</v>
      </c>
      <c r="AC138" s="295" t="s">
        <v>659</v>
      </c>
    </row>
    <row r="139" spans="1:29" ht="56.25" x14ac:dyDescent="0.25">
      <c r="A139" s="294" t="s">
        <v>976</v>
      </c>
      <c r="B139" s="294" t="s">
        <v>605</v>
      </c>
      <c r="C139" s="294" t="s">
        <v>606</v>
      </c>
      <c r="D139" s="294" t="s">
        <v>622</v>
      </c>
      <c r="E139" s="294" t="s">
        <v>500</v>
      </c>
      <c r="F139" s="295" t="s">
        <v>819</v>
      </c>
      <c r="G139" s="295" t="s">
        <v>624</v>
      </c>
      <c r="H139" s="295" t="s">
        <v>5553</v>
      </c>
      <c r="I139" s="294" t="s">
        <v>625</v>
      </c>
      <c r="J139" s="294" t="s">
        <v>5554</v>
      </c>
      <c r="K139" s="295" t="s">
        <v>625</v>
      </c>
      <c r="L139" s="295" t="s">
        <v>626</v>
      </c>
      <c r="M139" s="294"/>
      <c r="N139" s="294"/>
      <c r="O139" s="296"/>
      <c r="P139" s="296"/>
      <c r="Q139" s="296"/>
      <c r="R139" s="297"/>
      <c r="S139" s="296" t="s">
        <v>611</v>
      </c>
      <c r="T139" s="298" t="s">
        <v>627</v>
      </c>
      <c r="U139" s="294" t="s">
        <v>602</v>
      </c>
      <c r="V139" s="298" t="s">
        <v>5615</v>
      </c>
      <c r="W139" s="299">
        <v>560000</v>
      </c>
      <c r="X139" s="299">
        <v>560000</v>
      </c>
      <c r="Y139" s="299">
        <v>0</v>
      </c>
      <c r="Z139" s="299">
        <v>0</v>
      </c>
      <c r="AA139" s="300">
        <v>560000</v>
      </c>
      <c r="AB139" s="300">
        <v>0</v>
      </c>
      <c r="AC139" s="295" t="s">
        <v>659</v>
      </c>
    </row>
    <row r="140" spans="1:29" ht="56.25" x14ac:dyDescent="0.25">
      <c r="A140" s="294" t="s">
        <v>978</v>
      </c>
      <c r="B140" s="294" t="s">
        <v>605</v>
      </c>
      <c r="C140" s="294" t="s">
        <v>606</v>
      </c>
      <c r="D140" s="294" t="s">
        <v>622</v>
      </c>
      <c r="E140" s="294" t="s">
        <v>500</v>
      </c>
      <c r="F140" s="295" t="s">
        <v>825</v>
      </c>
      <c r="G140" s="295" t="s">
        <v>624</v>
      </c>
      <c r="H140" s="295" t="s">
        <v>5553</v>
      </c>
      <c r="I140" s="294" t="s">
        <v>625</v>
      </c>
      <c r="J140" s="294" t="s">
        <v>5554</v>
      </c>
      <c r="K140" s="295" t="s">
        <v>625</v>
      </c>
      <c r="L140" s="295" t="s">
        <v>626</v>
      </c>
      <c r="M140" s="294"/>
      <c r="N140" s="294"/>
      <c r="O140" s="296"/>
      <c r="P140" s="296"/>
      <c r="Q140" s="296"/>
      <c r="R140" s="297"/>
      <c r="S140" s="296" t="s">
        <v>611</v>
      </c>
      <c r="T140" s="298" t="s">
        <v>627</v>
      </c>
      <c r="U140" s="294" t="s">
        <v>602</v>
      </c>
      <c r="V140" s="298" t="s">
        <v>5615</v>
      </c>
      <c r="W140" s="299">
        <v>560000</v>
      </c>
      <c r="X140" s="299">
        <v>560000</v>
      </c>
      <c r="Y140" s="299">
        <v>0</v>
      </c>
      <c r="Z140" s="299">
        <v>0</v>
      </c>
      <c r="AA140" s="300">
        <v>560000</v>
      </c>
      <c r="AB140" s="300">
        <v>0</v>
      </c>
      <c r="AC140" s="295" t="s">
        <v>659</v>
      </c>
    </row>
    <row r="141" spans="1:29" ht="56.25" x14ac:dyDescent="0.25">
      <c r="A141" s="294" t="s">
        <v>980</v>
      </c>
      <c r="B141" s="294" t="s">
        <v>605</v>
      </c>
      <c r="C141" s="294" t="s">
        <v>606</v>
      </c>
      <c r="D141" s="294" t="s">
        <v>622</v>
      </c>
      <c r="E141" s="294" t="s">
        <v>500</v>
      </c>
      <c r="F141" s="295" t="s">
        <v>815</v>
      </c>
      <c r="G141" s="295" t="s">
        <v>624</v>
      </c>
      <c r="H141" s="295" t="s">
        <v>5553</v>
      </c>
      <c r="I141" s="294" t="s">
        <v>625</v>
      </c>
      <c r="J141" s="294" t="s">
        <v>5554</v>
      </c>
      <c r="K141" s="295" t="s">
        <v>625</v>
      </c>
      <c r="L141" s="295" t="s">
        <v>626</v>
      </c>
      <c r="M141" s="294"/>
      <c r="N141" s="294"/>
      <c r="O141" s="296"/>
      <c r="P141" s="296"/>
      <c r="Q141" s="296"/>
      <c r="R141" s="297"/>
      <c r="S141" s="296" t="s">
        <v>611</v>
      </c>
      <c r="T141" s="298" t="s">
        <v>627</v>
      </c>
      <c r="U141" s="294" t="s">
        <v>602</v>
      </c>
      <c r="V141" s="298" t="s">
        <v>5615</v>
      </c>
      <c r="W141" s="299">
        <v>560000</v>
      </c>
      <c r="X141" s="299">
        <v>560000</v>
      </c>
      <c r="Y141" s="299">
        <v>0</v>
      </c>
      <c r="Z141" s="299">
        <v>0</v>
      </c>
      <c r="AA141" s="300">
        <v>560000</v>
      </c>
      <c r="AB141" s="300">
        <v>0</v>
      </c>
      <c r="AC141" s="295" t="s">
        <v>659</v>
      </c>
    </row>
    <row r="142" spans="1:29" ht="56.25" x14ac:dyDescent="0.25">
      <c r="A142" s="294" t="s">
        <v>982</v>
      </c>
      <c r="B142" s="294" t="s">
        <v>605</v>
      </c>
      <c r="C142" s="294" t="s">
        <v>606</v>
      </c>
      <c r="D142" s="294" t="s">
        <v>622</v>
      </c>
      <c r="E142" s="294" t="s">
        <v>500</v>
      </c>
      <c r="F142" s="295" t="s">
        <v>775</v>
      </c>
      <c r="G142" s="295" t="s">
        <v>624</v>
      </c>
      <c r="H142" s="295" t="s">
        <v>5553</v>
      </c>
      <c r="I142" s="294" t="s">
        <v>625</v>
      </c>
      <c r="J142" s="294" t="s">
        <v>5554</v>
      </c>
      <c r="K142" s="295" t="s">
        <v>625</v>
      </c>
      <c r="L142" s="295" t="s">
        <v>626</v>
      </c>
      <c r="M142" s="294"/>
      <c r="N142" s="294"/>
      <c r="O142" s="296"/>
      <c r="P142" s="296"/>
      <c r="Q142" s="296"/>
      <c r="R142" s="297"/>
      <c r="S142" s="296" t="s">
        <v>611</v>
      </c>
      <c r="T142" s="298" t="s">
        <v>627</v>
      </c>
      <c r="U142" s="294" t="s">
        <v>602</v>
      </c>
      <c r="V142" s="298" t="s">
        <v>5615</v>
      </c>
      <c r="W142" s="299">
        <v>560000</v>
      </c>
      <c r="X142" s="299">
        <v>560000</v>
      </c>
      <c r="Y142" s="299">
        <v>0</v>
      </c>
      <c r="Z142" s="299">
        <v>0</v>
      </c>
      <c r="AA142" s="300">
        <v>560000</v>
      </c>
      <c r="AB142" s="300">
        <v>0</v>
      </c>
      <c r="AC142" s="295" t="s">
        <v>659</v>
      </c>
    </row>
    <row r="143" spans="1:29" ht="56.25" x14ac:dyDescent="0.25">
      <c r="A143" s="294" t="s">
        <v>985</v>
      </c>
      <c r="B143" s="294" t="s">
        <v>605</v>
      </c>
      <c r="C143" s="294" t="s">
        <v>606</v>
      </c>
      <c r="D143" s="294" t="s">
        <v>622</v>
      </c>
      <c r="E143" s="294" t="s">
        <v>500</v>
      </c>
      <c r="F143" s="295" t="s">
        <v>817</v>
      </c>
      <c r="G143" s="295" t="s">
        <v>624</v>
      </c>
      <c r="H143" s="295" t="s">
        <v>5553</v>
      </c>
      <c r="I143" s="294" t="s">
        <v>625</v>
      </c>
      <c r="J143" s="294" t="s">
        <v>5554</v>
      </c>
      <c r="K143" s="295" t="s">
        <v>625</v>
      </c>
      <c r="L143" s="295" t="s">
        <v>626</v>
      </c>
      <c r="M143" s="294"/>
      <c r="N143" s="294"/>
      <c r="O143" s="296"/>
      <c r="P143" s="296"/>
      <c r="Q143" s="296"/>
      <c r="R143" s="297"/>
      <c r="S143" s="296" t="s">
        <v>611</v>
      </c>
      <c r="T143" s="298" t="s">
        <v>627</v>
      </c>
      <c r="U143" s="294" t="s">
        <v>602</v>
      </c>
      <c r="V143" s="298" t="s">
        <v>5615</v>
      </c>
      <c r="W143" s="299">
        <v>560000</v>
      </c>
      <c r="X143" s="299">
        <v>560000</v>
      </c>
      <c r="Y143" s="299">
        <v>0</v>
      </c>
      <c r="Z143" s="299">
        <v>0</v>
      </c>
      <c r="AA143" s="300">
        <v>560000</v>
      </c>
      <c r="AB143" s="300">
        <v>0</v>
      </c>
      <c r="AC143" s="295" t="s">
        <v>659</v>
      </c>
    </row>
    <row r="144" spans="1:29" ht="56.25" x14ac:dyDescent="0.25">
      <c r="A144" s="294" t="s">
        <v>988</v>
      </c>
      <c r="B144" s="294" t="s">
        <v>605</v>
      </c>
      <c r="C144" s="294" t="s">
        <v>606</v>
      </c>
      <c r="D144" s="294" t="s">
        <v>622</v>
      </c>
      <c r="E144" s="294" t="s">
        <v>500</v>
      </c>
      <c r="F144" s="295" t="s">
        <v>827</v>
      </c>
      <c r="G144" s="295" t="s">
        <v>624</v>
      </c>
      <c r="H144" s="295" t="s">
        <v>5553</v>
      </c>
      <c r="I144" s="294" t="s">
        <v>625</v>
      </c>
      <c r="J144" s="294" t="s">
        <v>5554</v>
      </c>
      <c r="K144" s="295" t="s">
        <v>625</v>
      </c>
      <c r="L144" s="295" t="s">
        <v>626</v>
      </c>
      <c r="M144" s="294"/>
      <c r="N144" s="294"/>
      <c r="O144" s="296"/>
      <c r="P144" s="296"/>
      <c r="Q144" s="296"/>
      <c r="R144" s="297"/>
      <c r="S144" s="296" t="s">
        <v>611</v>
      </c>
      <c r="T144" s="298" t="s">
        <v>627</v>
      </c>
      <c r="U144" s="294" t="s">
        <v>602</v>
      </c>
      <c r="V144" s="298" t="s">
        <v>5615</v>
      </c>
      <c r="W144" s="299">
        <v>560000</v>
      </c>
      <c r="X144" s="299">
        <v>560000</v>
      </c>
      <c r="Y144" s="299">
        <v>0</v>
      </c>
      <c r="Z144" s="299">
        <v>0</v>
      </c>
      <c r="AA144" s="300">
        <v>560000</v>
      </c>
      <c r="AB144" s="300">
        <v>0</v>
      </c>
      <c r="AC144" s="295" t="s">
        <v>659</v>
      </c>
    </row>
    <row r="145" spans="1:29" ht="56.25" x14ac:dyDescent="0.25">
      <c r="A145" s="294" t="s">
        <v>990</v>
      </c>
      <c r="B145" s="294" t="s">
        <v>605</v>
      </c>
      <c r="C145" s="294" t="s">
        <v>606</v>
      </c>
      <c r="D145" s="294" t="s">
        <v>622</v>
      </c>
      <c r="E145" s="294" t="s">
        <v>500</v>
      </c>
      <c r="F145" s="295" t="s">
        <v>829</v>
      </c>
      <c r="G145" s="295" t="s">
        <v>624</v>
      </c>
      <c r="H145" s="295" t="s">
        <v>5553</v>
      </c>
      <c r="I145" s="294" t="s">
        <v>625</v>
      </c>
      <c r="J145" s="294" t="s">
        <v>5554</v>
      </c>
      <c r="K145" s="295" t="s">
        <v>625</v>
      </c>
      <c r="L145" s="295" t="s">
        <v>626</v>
      </c>
      <c r="M145" s="294"/>
      <c r="N145" s="294"/>
      <c r="O145" s="296"/>
      <c r="P145" s="296"/>
      <c r="Q145" s="296"/>
      <c r="R145" s="297"/>
      <c r="S145" s="296" t="s">
        <v>611</v>
      </c>
      <c r="T145" s="298" t="s">
        <v>627</v>
      </c>
      <c r="U145" s="294" t="s">
        <v>602</v>
      </c>
      <c r="V145" s="298" t="s">
        <v>5615</v>
      </c>
      <c r="W145" s="299">
        <v>560000</v>
      </c>
      <c r="X145" s="299">
        <v>560000</v>
      </c>
      <c r="Y145" s="299">
        <v>0</v>
      </c>
      <c r="Z145" s="299">
        <v>0</v>
      </c>
      <c r="AA145" s="300">
        <v>560000</v>
      </c>
      <c r="AB145" s="300">
        <v>0</v>
      </c>
      <c r="AC145" s="295" t="s">
        <v>659</v>
      </c>
    </row>
    <row r="146" spans="1:29" ht="56.25" x14ac:dyDescent="0.25">
      <c r="A146" s="294" t="s">
        <v>992</v>
      </c>
      <c r="B146" s="294" t="s">
        <v>605</v>
      </c>
      <c r="C146" s="294" t="s">
        <v>606</v>
      </c>
      <c r="D146" s="294" t="s">
        <v>622</v>
      </c>
      <c r="E146" s="294" t="s">
        <v>500</v>
      </c>
      <c r="F146" s="295" t="s">
        <v>771</v>
      </c>
      <c r="G146" s="295" t="s">
        <v>624</v>
      </c>
      <c r="H146" s="295" t="s">
        <v>5553</v>
      </c>
      <c r="I146" s="294" t="s">
        <v>625</v>
      </c>
      <c r="J146" s="294" t="s">
        <v>5554</v>
      </c>
      <c r="K146" s="295" t="s">
        <v>625</v>
      </c>
      <c r="L146" s="295" t="s">
        <v>626</v>
      </c>
      <c r="M146" s="294"/>
      <c r="N146" s="294"/>
      <c r="O146" s="296"/>
      <c r="P146" s="296"/>
      <c r="Q146" s="296"/>
      <c r="R146" s="297"/>
      <c r="S146" s="296" t="s">
        <v>611</v>
      </c>
      <c r="T146" s="298" t="s">
        <v>627</v>
      </c>
      <c r="U146" s="294" t="s">
        <v>602</v>
      </c>
      <c r="V146" s="298" t="s">
        <v>5615</v>
      </c>
      <c r="W146" s="299">
        <v>560000</v>
      </c>
      <c r="X146" s="299">
        <v>560000</v>
      </c>
      <c r="Y146" s="299">
        <v>0</v>
      </c>
      <c r="Z146" s="299">
        <v>0</v>
      </c>
      <c r="AA146" s="300">
        <v>560000</v>
      </c>
      <c r="AB146" s="300">
        <v>0</v>
      </c>
      <c r="AC146" s="295" t="s">
        <v>659</v>
      </c>
    </row>
    <row r="147" spans="1:29" ht="56.25" x14ac:dyDescent="0.25">
      <c r="A147" s="294" t="s">
        <v>997</v>
      </c>
      <c r="B147" s="294" t="s">
        <v>605</v>
      </c>
      <c r="C147" s="294" t="s">
        <v>606</v>
      </c>
      <c r="D147" s="294" t="s">
        <v>622</v>
      </c>
      <c r="E147" s="294" t="s">
        <v>500</v>
      </c>
      <c r="F147" s="295" t="s">
        <v>821</v>
      </c>
      <c r="G147" s="295" t="s">
        <v>624</v>
      </c>
      <c r="H147" s="295" t="s">
        <v>5553</v>
      </c>
      <c r="I147" s="294" t="s">
        <v>625</v>
      </c>
      <c r="J147" s="294" t="s">
        <v>5554</v>
      </c>
      <c r="K147" s="295" t="s">
        <v>625</v>
      </c>
      <c r="L147" s="295" t="s">
        <v>626</v>
      </c>
      <c r="M147" s="294"/>
      <c r="N147" s="294"/>
      <c r="O147" s="296"/>
      <c r="P147" s="296"/>
      <c r="Q147" s="296"/>
      <c r="R147" s="297"/>
      <c r="S147" s="296" t="s">
        <v>611</v>
      </c>
      <c r="T147" s="298" t="s">
        <v>627</v>
      </c>
      <c r="U147" s="294" t="s">
        <v>602</v>
      </c>
      <c r="V147" s="298" t="s">
        <v>5615</v>
      </c>
      <c r="W147" s="299">
        <v>560000</v>
      </c>
      <c r="X147" s="299">
        <v>560000</v>
      </c>
      <c r="Y147" s="299">
        <v>0</v>
      </c>
      <c r="Z147" s="299">
        <v>0</v>
      </c>
      <c r="AA147" s="300">
        <v>560000</v>
      </c>
      <c r="AB147" s="300">
        <v>0</v>
      </c>
      <c r="AC147" s="295" t="s">
        <v>659</v>
      </c>
    </row>
    <row r="148" spans="1:29" ht="56.25" x14ac:dyDescent="0.25">
      <c r="A148" s="294" t="s">
        <v>999</v>
      </c>
      <c r="B148" s="294" t="s">
        <v>605</v>
      </c>
      <c r="C148" s="294" t="s">
        <v>606</v>
      </c>
      <c r="D148" s="294" t="s">
        <v>622</v>
      </c>
      <c r="E148" s="294" t="s">
        <v>500</v>
      </c>
      <c r="F148" s="295" t="s">
        <v>823</v>
      </c>
      <c r="G148" s="295" t="s">
        <v>624</v>
      </c>
      <c r="H148" s="295" t="s">
        <v>5553</v>
      </c>
      <c r="I148" s="294" t="s">
        <v>625</v>
      </c>
      <c r="J148" s="294" t="s">
        <v>5554</v>
      </c>
      <c r="K148" s="295" t="s">
        <v>625</v>
      </c>
      <c r="L148" s="295" t="s">
        <v>626</v>
      </c>
      <c r="M148" s="294"/>
      <c r="N148" s="294"/>
      <c r="O148" s="296"/>
      <c r="P148" s="296"/>
      <c r="Q148" s="296"/>
      <c r="R148" s="297"/>
      <c r="S148" s="296" t="s">
        <v>611</v>
      </c>
      <c r="T148" s="298" t="s">
        <v>627</v>
      </c>
      <c r="U148" s="294" t="s">
        <v>602</v>
      </c>
      <c r="V148" s="298" t="s">
        <v>5615</v>
      </c>
      <c r="W148" s="299">
        <v>560000</v>
      </c>
      <c r="X148" s="299">
        <v>560000</v>
      </c>
      <c r="Y148" s="299">
        <v>0</v>
      </c>
      <c r="Z148" s="299">
        <v>0</v>
      </c>
      <c r="AA148" s="300">
        <v>560000</v>
      </c>
      <c r="AB148" s="300">
        <v>0</v>
      </c>
      <c r="AC148" s="295" t="s">
        <v>659</v>
      </c>
    </row>
    <row r="149" spans="1:29" ht="56.25" x14ac:dyDescent="0.25">
      <c r="A149" s="294" t="s">
        <v>1001</v>
      </c>
      <c r="B149" s="294" t="s">
        <v>605</v>
      </c>
      <c r="C149" s="294" t="s">
        <v>606</v>
      </c>
      <c r="D149" s="294" t="s">
        <v>622</v>
      </c>
      <c r="E149" s="294" t="s">
        <v>500</v>
      </c>
      <c r="F149" s="295" t="s">
        <v>833</v>
      </c>
      <c r="G149" s="295" t="s">
        <v>624</v>
      </c>
      <c r="H149" s="295" t="s">
        <v>5553</v>
      </c>
      <c r="I149" s="294" t="s">
        <v>625</v>
      </c>
      <c r="J149" s="294" t="s">
        <v>5554</v>
      </c>
      <c r="K149" s="295" t="s">
        <v>625</v>
      </c>
      <c r="L149" s="295" t="s">
        <v>626</v>
      </c>
      <c r="M149" s="294"/>
      <c r="N149" s="294"/>
      <c r="O149" s="296"/>
      <c r="P149" s="296"/>
      <c r="Q149" s="296"/>
      <c r="R149" s="297"/>
      <c r="S149" s="296" t="s">
        <v>611</v>
      </c>
      <c r="T149" s="298" t="s">
        <v>627</v>
      </c>
      <c r="U149" s="294" t="s">
        <v>602</v>
      </c>
      <c r="V149" s="298" t="s">
        <v>5615</v>
      </c>
      <c r="W149" s="299">
        <v>560000</v>
      </c>
      <c r="X149" s="299">
        <v>560000</v>
      </c>
      <c r="Y149" s="299">
        <v>0</v>
      </c>
      <c r="Z149" s="299">
        <v>0</v>
      </c>
      <c r="AA149" s="300">
        <v>560000</v>
      </c>
      <c r="AB149" s="300">
        <v>0</v>
      </c>
      <c r="AC149" s="295" t="s">
        <v>659</v>
      </c>
    </row>
    <row r="150" spans="1:29" ht="56.25" x14ac:dyDescent="0.25">
      <c r="A150" s="294" t="s">
        <v>1003</v>
      </c>
      <c r="B150" s="294" t="s">
        <v>605</v>
      </c>
      <c r="C150" s="294" t="s">
        <v>606</v>
      </c>
      <c r="D150" s="294" t="s">
        <v>622</v>
      </c>
      <c r="E150" s="294" t="s">
        <v>500</v>
      </c>
      <c r="F150" s="295" t="s">
        <v>831</v>
      </c>
      <c r="G150" s="295" t="s">
        <v>624</v>
      </c>
      <c r="H150" s="295" t="s">
        <v>5553</v>
      </c>
      <c r="I150" s="294" t="s">
        <v>625</v>
      </c>
      <c r="J150" s="294" t="s">
        <v>5554</v>
      </c>
      <c r="K150" s="295" t="s">
        <v>625</v>
      </c>
      <c r="L150" s="295" t="s">
        <v>626</v>
      </c>
      <c r="M150" s="294"/>
      <c r="N150" s="294"/>
      <c r="O150" s="296"/>
      <c r="P150" s="296"/>
      <c r="Q150" s="296"/>
      <c r="R150" s="297"/>
      <c r="S150" s="296" t="s">
        <v>611</v>
      </c>
      <c r="T150" s="298" t="s">
        <v>627</v>
      </c>
      <c r="U150" s="294" t="s">
        <v>602</v>
      </c>
      <c r="V150" s="298" t="s">
        <v>5615</v>
      </c>
      <c r="W150" s="299">
        <v>560000</v>
      </c>
      <c r="X150" s="299">
        <v>560000</v>
      </c>
      <c r="Y150" s="299">
        <v>0</v>
      </c>
      <c r="Z150" s="299">
        <v>0</v>
      </c>
      <c r="AA150" s="300">
        <v>560000</v>
      </c>
      <c r="AB150" s="300">
        <v>0</v>
      </c>
      <c r="AC150" s="295" t="s">
        <v>659</v>
      </c>
    </row>
    <row r="151" spans="1:29" ht="56.25" x14ac:dyDescent="0.25">
      <c r="A151" s="294" t="s">
        <v>1005</v>
      </c>
      <c r="B151" s="294" t="s">
        <v>605</v>
      </c>
      <c r="C151" s="294" t="s">
        <v>606</v>
      </c>
      <c r="D151" s="294" t="s">
        <v>1533</v>
      </c>
      <c r="E151" s="294" t="s">
        <v>1534</v>
      </c>
      <c r="F151" s="295" t="s">
        <v>1615</v>
      </c>
      <c r="G151" s="295" t="s">
        <v>1536</v>
      </c>
      <c r="H151" s="295" t="s">
        <v>5553</v>
      </c>
      <c r="I151" s="294" t="s">
        <v>625</v>
      </c>
      <c r="J151" s="294" t="s">
        <v>5554</v>
      </c>
      <c r="K151" s="295" t="s">
        <v>625</v>
      </c>
      <c r="L151" s="295" t="s">
        <v>626</v>
      </c>
      <c r="M151" s="294"/>
      <c r="N151" s="294"/>
      <c r="O151" s="296"/>
      <c r="P151" s="296"/>
      <c r="Q151" s="296"/>
      <c r="R151" s="297"/>
      <c r="S151" s="296" t="s">
        <v>611</v>
      </c>
      <c r="T151" s="298" t="s">
        <v>627</v>
      </c>
      <c r="U151" s="294" t="s">
        <v>602</v>
      </c>
      <c r="V151" s="298" t="s">
        <v>5615</v>
      </c>
      <c r="W151" s="299">
        <v>1180000</v>
      </c>
      <c r="X151" s="299">
        <v>1180000</v>
      </c>
      <c r="Y151" s="299">
        <v>0</v>
      </c>
      <c r="Z151" s="299">
        <v>0</v>
      </c>
      <c r="AA151" s="300">
        <v>1180000</v>
      </c>
      <c r="AB151" s="300">
        <v>0</v>
      </c>
      <c r="AC151" s="295" t="s">
        <v>1537</v>
      </c>
    </row>
    <row r="152" spans="1:29" ht="56.25" x14ac:dyDescent="0.25">
      <c r="A152" s="294" t="s">
        <v>1007</v>
      </c>
      <c r="B152" s="294" t="s">
        <v>605</v>
      </c>
      <c r="C152" s="294" t="s">
        <v>606</v>
      </c>
      <c r="D152" s="294" t="s">
        <v>1756</v>
      </c>
      <c r="E152" s="294" t="s">
        <v>1757</v>
      </c>
      <c r="F152" s="295" t="s">
        <v>1758</v>
      </c>
      <c r="G152" s="295" t="s">
        <v>1759</v>
      </c>
      <c r="H152" s="295" t="s">
        <v>5553</v>
      </c>
      <c r="I152" s="294" t="s">
        <v>625</v>
      </c>
      <c r="J152" s="294" t="s">
        <v>5554</v>
      </c>
      <c r="K152" s="295" t="s">
        <v>625</v>
      </c>
      <c r="L152" s="295" t="s">
        <v>626</v>
      </c>
      <c r="M152" s="294"/>
      <c r="N152" s="294"/>
      <c r="O152" s="296"/>
      <c r="P152" s="296"/>
      <c r="Q152" s="296"/>
      <c r="R152" s="297"/>
      <c r="S152" s="296" t="s">
        <v>611</v>
      </c>
      <c r="T152" s="298" t="s">
        <v>627</v>
      </c>
      <c r="U152" s="294" t="s">
        <v>602</v>
      </c>
      <c r="V152" s="298" t="s">
        <v>5616</v>
      </c>
      <c r="W152" s="299">
        <v>8500000</v>
      </c>
      <c r="X152" s="299">
        <v>8500000</v>
      </c>
      <c r="Y152" s="299">
        <v>0</v>
      </c>
      <c r="Z152" s="299">
        <v>0</v>
      </c>
      <c r="AA152" s="300">
        <v>8500000</v>
      </c>
      <c r="AB152" s="300">
        <v>0</v>
      </c>
      <c r="AC152" s="295" t="s">
        <v>1760</v>
      </c>
    </row>
    <row r="153" spans="1:29" ht="56.25" x14ac:dyDescent="0.25">
      <c r="A153" s="294" t="s">
        <v>1009</v>
      </c>
      <c r="B153" s="294" t="s">
        <v>605</v>
      </c>
      <c r="C153" s="294" t="s">
        <v>606</v>
      </c>
      <c r="D153" s="294" t="s">
        <v>1756</v>
      </c>
      <c r="E153" s="294" t="s">
        <v>1757</v>
      </c>
      <c r="F153" s="295" t="s">
        <v>1764</v>
      </c>
      <c r="G153" s="295" t="s">
        <v>1765</v>
      </c>
      <c r="H153" s="295" t="s">
        <v>5553</v>
      </c>
      <c r="I153" s="294" t="s">
        <v>625</v>
      </c>
      <c r="J153" s="294" t="s">
        <v>5554</v>
      </c>
      <c r="K153" s="295" t="s">
        <v>625</v>
      </c>
      <c r="L153" s="295" t="s">
        <v>626</v>
      </c>
      <c r="M153" s="294"/>
      <c r="N153" s="294"/>
      <c r="O153" s="296"/>
      <c r="P153" s="296"/>
      <c r="Q153" s="296"/>
      <c r="R153" s="297"/>
      <c r="S153" s="296" t="s">
        <v>611</v>
      </c>
      <c r="T153" s="298" t="s">
        <v>627</v>
      </c>
      <c r="U153" s="294" t="s">
        <v>602</v>
      </c>
      <c r="V153" s="298" t="s">
        <v>5613</v>
      </c>
      <c r="W153" s="299">
        <v>5000000</v>
      </c>
      <c r="X153" s="299">
        <v>5000000</v>
      </c>
      <c r="Y153" s="299">
        <v>0</v>
      </c>
      <c r="Z153" s="299">
        <v>0</v>
      </c>
      <c r="AA153" s="300">
        <v>5000000</v>
      </c>
      <c r="AB153" s="300">
        <v>0</v>
      </c>
      <c r="AC153" s="295" t="s">
        <v>1766</v>
      </c>
    </row>
    <row r="154" spans="1:29" ht="56.25" x14ac:dyDescent="0.25">
      <c r="A154" s="294" t="s">
        <v>1011</v>
      </c>
      <c r="B154" s="294" t="s">
        <v>605</v>
      </c>
      <c r="C154" s="294" t="s">
        <v>606</v>
      </c>
      <c r="D154" s="294" t="s">
        <v>1533</v>
      </c>
      <c r="E154" s="294" t="s">
        <v>1534</v>
      </c>
      <c r="F154" s="295" t="s">
        <v>1535</v>
      </c>
      <c r="G154" s="295" t="s">
        <v>1536</v>
      </c>
      <c r="H154" s="295" t="s">
        <v>5553</v>
      </c>
      <c r="I154" s="294" t="s">
        <v>625</v>
      </c>
      <c r="J154" s="294" t="s">
        <v>5554</v>
      </c>
      <c r="K154" s="295" t="s">
        <v>625</v>
      </c>
      <c r="L154" s="295" t="s">
        <v>626</v>
      </c>
      <c r="M154" s="294"/>
      <c r="N154" s="294"/>
      <c r="O154" s="296"/>
      <c r="P154" s="296"/>
      <c r="Q154" s="296"/>
      <c r="R154" s="297"/>
      <c r="S154" s="296" t="s">
        <v>611</v>
      </c>
      <c r="T154" s="298" t="s">
        <v>627</v>
      </c>
      <c r="U154" s="294" t="s">
        <v>602</v>
      </c>
      <c r="V154" s="298" t="s">
        <v>5616</v>
      </c>
      <c r="W154" s="299">
        <v>1180000</v>
      </c>
      <c r="X154" s="299">
        <v>1180000</v>
      </c>
      <c r="Y154" s="299">
        <v>0</v>
      </c>
      <c r="Z154" s="299">
        <v>0</v>
      </c>
      <c r="AA154" s="300">
        <v>1180000</v>
      </c>
      <c r="AB154" s="300">
        <v>0</v>
      </c>
      <c r="AC154" s="295" t="s">
        <v>1537</v>
      </c>
    </row>
    <row r="155" spans="1:29" ht="56.25" x14ac:dyDescent="0.25">
      <c r="A155" s="294" t="s">
        <v>1013</v>
      </c>
      <c r="B155" s="294" t="s">
        <v>605</v>
      </c>
      <c r="C155" s="294" t="s">
        <v>606</v>
      </c>
      <c r="D155" s="294" t="s">
        <v>1533</v>
      </c>
      <c r="E155" s="294" t="s">
        <v>1534</v>
      </c>
      <c r="F155" s="295" t="s">
        <v>1559</v>
      </c>
      <c r="G155" s="295" t="s">
        <v>1536</v>
      </c>
      <c r="H155" s="295" t="s">
        <v>5553</v>
      </c>
      <c r="I155" s="294" t="s">
        <v>625</v>
      </c>
      <c r="J155" s="294" t="s">
        <v>5554</v>
      </c>
      <c r="K155" s="295" t="s">
        <v>625</v>
      </c>
      <c r="L155" s="295" t="s">
        <v>626</v>
      </c>
      <c r="M155" s="294"/>
      <c r="N155" s="294"/>
      <c r="O155" s="296"/>
      <c r="P155" s="296"/>
      <c r="Q155" s="296"/>
      <c r="R155" s="297"/>
      <c r="S155" s="296" t="s">
        <v>611</v>
      </c>
      <c r="T155" s="298" t="s">
        <v>627</v>
      </c>
      <c r="U155" s="294" t="s">
        <v>602</v>
      </c>
      <c r="V155" s="298" t="s">
        <v>5617</v>
      </c>
      <c r="W155" s="299">
        <v>1180000</v>
      </c>
      <c r="X155" s="299">
        <v>1180000</v>
      </c>
      <c r="Y155" s="299">
        <v>0</v>
      </c>
      <c r="Z155" s="299">
        <v>0</v>
      </c>
      <c r="AA155" s="300">
        <v>1180000</v>
      </c>
      <c r="AB155" s="300">
        <v>0</v>
      </c>
      <c r="AC155" s="295" t="s">
        <v>1537</v>
      </c>
    </row>
    <row r="156" spans="1:29" ht="56.25" x14ac:dyDescent="0.25">
      <c r="A156" s="294" t="s">
        <v>1015</v>
      </c>
      <c r="B156" s="294" t="s">
        <v>605</v>
      </c>
      <c r="C156" s="294" t="s">
        <v>606</v>
      </c>
      <c r="D156" s="294" t="s">
        <v>1533</v>
      </c>
      <c r="E156" s="294" t="s">
        <v>1534</v>
      </c>
      <c r="F156" s="295" t="s">
        <v>1581</v>
      </c>
      <c r="G156" s="295" t="s">
        <v>1536</v>
      </c>
      <c r="H156" s="295" t="s">
        <v>5553</v>
      </c>
      <c r="I156" s="294" t="s">
        <v>625</v>
      </c>
      <c r="J156" s="294" t="s">
        <v>5554</v>
      </c>
      <c r="K156" s="295" t="s">
        <v>625</v>
      </c>
      <c r="L156" s="295" t="s">
        <v>626</v>
      </c>
      <c r="M156" s="294"/>
      <c r="N156" s="294"/>
      <c r="O156" s="296"/>
      <c r="P156" s="296"/>
      <c r="Q156" s="296"/>
      <c r="R156" s="297"/>
      <c r="S156" s="296" t="s">
        <v>611</v>
      </c>
      <c r="T156" s="298" t="s">
        <v>627</v>
      </c>
      <c r="U156" s="294" t="s">
        <v>602</v>
      </c>
      <c r="V156" s="298" t="s">
        <v>5613</v>
      </c>
      <c r="W156" s="299">
        <v>1180000</v>
      </c>
      <c r="X156" s="299">
        <v>1180000</v>
      </c>
      <c r="Y156" s="299">
        <v>0</v>
      </c>
      <c r="Z156" s="299">
        <v>0</v>
      </c>
      <c r="AA156" s="300">
        <v>1180000</v>
      </c>
      <c r="AB156" s="300">
        <v>0</v>
      </c>
      <c r="AC156" s="295" t="s">
        <v>1537</v>
      </c>
    </row>
    <row r="157" spans="1:29" ht="56.25" x14ac:dyDescent="0.25">
      <c r="A157" s="294" t="s">
        <v>1017</v>
      </c>
      <c r="B157" s="294" t="s">
        <v>605</v>
      </c>
      <c r="C157" s="294" t="s">
        <v>606</v>
      </c>
      <c r="D157" s="294" t="s">
        <v>1533</v>
      </c>
      <c r="E157" s="294" t="s">
        <v>1534</v>
      </c>
      <c r="F157" s="295" t="s">
        <v>1611</v>
      </c>
      <c r="G157" s="295" t="s">
        <v>1536</v>
      </c>
      <c r="H157" s="295" t="s">
        <v>5553</v>
      </c>
      <c r="I157" s="294" t="s">
        <v>625</v>
      </c>
      <c r="J157" s="294" t="s">
        <v>5554</v>
      </c>
      <c r="K157" s="295" t="s">
        <v>625</v>
      </c>
      <c r="L157" s="295" t="s">
        <v>626</v>
      </c>
      <c r="M157" s="294"/>
      <c r="N157" s="294"/>
      <c r="O157" s="296"/>
      <c r="P157" s="296"/>
      <c r="Q157" s="296"/>
      <c r="R157" s="297"/>
      <c r="S157" s="296" t="s">
        <v>611</v>
      </c>
      <c r="T157" s="298" t="s">
        <v>627</v>
      </c>
      <c r="U157" s="294" t="s">
        <v>602</v>
      </c>
      <c r="V157" s="298" t="s">
        <v>5617</v>
      </c>
      <c r="W157" s="299">
        <v>1180000</v>
      </c>
      <c r="X157" s="299">
        <v>1180000</v>
      </c>
      <c r="Y157" s="299">
        <v>0</v>
      </c>
      <c r="Z157" s="299">
        <v>0</v>
      </c>
      <c r="AA157" s="300">
        <v>1180000</v>
      </c>
      <c r="AB157" s="300">
        <v>0</v>
      </c>
      <c r="AC157" s="295" t="s">
        <v>1537</v>
      </c>
    </row>
    <row r="158" spans="1:29" ht="56.25" x14ac:dyDescent="0.25">
      <c r="A158" s="294" t="s">
        <v>1019</v>
      </c>
      <c r="B158" s="294" t="s">
        <v>605</v>
      </c>
      <c r="C158" s="294" t="s">
        <v>606</v>
      </c>
      <c r="D158" s="294" t="s">
        <v>1533</v>
      </c>
      <c r="E158" s="294" t="s">
        <v>1534</v>
      </c>
      <c r="F158" s="295" t="s">
        <v>1603</v>
      </c>
      <c r="G158" s="295" t="s">
        <v>1536</v>
      </c>
      <c r="H158" s="295" t="s">
        <v>5553</v>
      </c>
      <c r="I158" s="294" t="s">
        <v>625</v>
      </c>
      <c r="J158" s="294" t="s">
        <v>5554</v>
      </c>
      <c r="K158" s="295" t="s">
        <v>625</v>
      </c>
      <c r="L158" s="295" t="s">
        <v>626</v>
      </c>
      <c r="M158" s="294"/>
      <c r="N158" s="294"/>
      <c r="O158" s="296"/>
      <c r="P158" s="296"/>
      <c r="Q158" s="296"/>
      <c r="R158" s="297"/>
      <c r="S158" s="296" t="s">
        <v>611</v>
      </c>
      <c r="T158" s="298" t="s">
        <v>627</v>
      </c>
      <c r="U158" s="294" t="s">
        <v>602</v>
      </c>
      <c r="V158" s="298" t="s">
        <v>5613</v>
      </c>
      <c r="W158" s="299">
        <v>1180000</v>
      </c>
      <c r="X158" s="299">
        <v>1180000</v>
      </c>
      <c r="Y158" s="299">
        <v>0</v>
      </c>
      <c r="Z158" s="299">
        <v>0</v>
      </c>
      <c r="AA158" s="300">
        <v>1180000</v>
      </c>
      <c r="AB158" s="300">
        <v>0</v>
      </c>
      <c r="AC158" s="295" t="s">
        <v>1537</v>
      </c>
    </row>
    <row r="159" spans="1:29" ht="56.25" x14ac:dyDescent="0.25">
      <c r="A159" s="294" t="s">
        <v>1021</v>
      </c>
      <c r="B159" s="294" t="s">
        <v>605</v>
      </c>
      <c r="C159" s="294" t="s">
        <v>606</v>
      </c>
      <c r="D159" s="294" t="s">
        <v>1533</v>
      </c>
      <c r="E159" s="294" t="s">
        <v>1534</v>
      </c>
      <c r="F159" s="295" t="s">
        <v>1543</v>
      </c>
      <c r="G159" s="295" t="s">
        <v>1536</v>
      </c>
      <c r="H159" s="295" t="s">
        <v>5553</v>
      </c>
      <c r="I159" s="294" t="s">
        <v>625</v>
      </c>
      <c r="J159" s="294" t="s">
        <v>5554</v>
      </c>
      <c r="K159" s="295" t="s">
        <v>625</v>
      </c>
      <c r="L159" s="295" t="s">
        <v>626</v>
      </c>
      <c r="M159" s="294"/>
      <c r="N159" s="294"/>
      <c r="O159" s="296"/>
      <c r="P159" s="296"/>
      <c r="Q159" s="296"/>
      <c r="R159" s="297"/>
      <c r="S159" s="296" t="s">
        <v>611</v>
      </c>
      <c r="T159" s="298" t="s">
        <v>627</v>
      </c>
      <c r="U159" s="294" t="s">
        <v>602</v>
      </c>
      <c r="V159" s="298" t="s">
        <v>5616</v>
      </c>
      <c r="W159" s="299">
        <v>1180000</v>
      </c>
      <c r="X159" s="299">
        <v>1180000</v>
      </c>
      <c r="Y159" s="299">
        <v>0</v>
      </c>
      <c r="Z159" s="299">
        <v>0</v>
      </c>
      <c r="AA159" s="300">
        <v>1180000</v>
      </c>
      <c r="AB159" s="300">
        <v>0</v>
      </c>
      <c r="AC159" s="295" t="s">
        <v>1537</v>
      </c>
    </row>
    <row r="160" spans="1:29" ht="56.25" x14ac:dyDescent="0.25">
      <c r="A160" s="294" t="s">
        <v>1023</v>
      </c>
      <c r="B160" s="294" t="s">
        <v>605</v>
      </c>
      <c r="C160" s="294" t="s">
        <v>606</v>
      </c>
      <c r="D160" s="294" t="s">
        <v>1533</v>
      </c>
      <c r="E160" s="294" t="s">
        <v>1534</v>
      </c>
      <c r="F160" s="295" t="s">
        <v>1547</v>
      </c>
      <c r="G160" s="295" t="s">
        <v>1536</v>
      </c>
      <c r="H160" s="295" t="s">
        <v>5553</v>
      </c>
      <c r="I160" s="294" t="s">
        <v>625</v>
      </c>
      <c r="J160" s="294" t="s">
        <v>5554</v>
      </c>
      <c r="K160" s="295" t="s">
        <v>625</v>
      </c>
      <c r="L160" s="295" t="s">
        <v>626</v>
      </c>
      <c r="M160" s="294"/>
      <c r="N160" s="294"/>
      <c r="O160" s="296"/>
      <c r="P160" s="296"/>
      <c r="Q160" s="296"/>
      <c r="R160" s="297"/>
      <c r="S160" s="296" t="s">
        <v>611</v>
      </c>
      <c r="T160" s="298" t="s">
        <v>627</v>
      </c>
      <c r="U160" s="294" t="s">
        <v>602</v>
      </c>
      <c r="V160" s="298" t="s">
        <v>5613</v>
      </c>
      <c r="W160" s="299">
        <v>1180000</v>
      </c>
      <c r="X160" s="299">
        <v>1180000</v>
      </c>
      <c r="Y160" s="299">
        <v>0</v>
      </c>
      <c r="Z160" s="299">
        <v>0</v>
      </c>
      <c r="AA160" s="300">
        <v>1180000</v>
      </c>
      <c r="AB160" s="300">
        <v>0</v>
      </c>
      <c r="AC160" s="295" t="s">
        <v>1537</v>
      </c>
    </row>
    <row r="161" spans="1:29" ht="56.25" x14ac:dyDescent="0.25">
      <c r="A161" s="294" t="s">
        <v>1025</v>
      </c>
      <c r="B161" s="294" t="s">
        <v>605</v>
      </c>
      <c r="C161" s="294" t="s">
        <v>606</v>
      </c>
      <c r="D161" s="294" t="s">
        <v>1533</v>
      </c>
      <c r="E161" s="294" t="s">
        <v>1534</v>
      </c>
      <c r="F161" s="295" t="s">
        <v>1551</v>
      </c>
      <c r="G161" s="295" t="s">
        <v>1536</v>
      </c>
      <c r="H161" s="295" t="s">
        <v>5553</v>
      </c>
      <c r="I161" s="294" t="s">
        <v>625</v>
      </c>
      <c r="J161" s="294" t="s">
        <v>5554</v>
      </c>
      <c r="K161" s="295" t="s">
        <v>625</v>
      </c>
      <c r="L161" s="295" t="s">
        <v>626</v>
      </c>
      <c r="M161" s="294"/>
      <c r="N161" s="294"/>
      <c r="O161" s="296"/>
      <c r="P161" s="296"/>
      <c r="Q161" s="296"/>
      <c r="R161" s="297"/>
      <c r="S161" s="296" t="s">
        <v>611</v>
      </c>
      <c r="T161" s="298" t="s">
        <v>627</v>
      </c>
      <c r="U161" s="294" t="s">
        <v>602</v>
      </c>
      <c r="V161" s="298" t="s">
        <v>5613</v>
      </c>
      <c r="W161" s="299">
        <v>1180000</v>
      </c>
      <c r="X161" s="299">
        <v>1180000</v>
      </c>
      <c r="Y161" s="299">
        <v>0</v>
      </c>
      <c r="Z161" s="299">
        <v>0</v>
      </c>
      <c r="AA161" s="300">
        <v>1180000</v>
      </c>
      <c r="AB161" s="300">
        <v>0</v>
      </c>
      <c r="AC161" s="295" t="s">
        <v>1537</v>
      </c>
    </row>
    <row r="162" spans="1:29" ht="56.25" x14ac:dyDescent="0.25">
      <c r="A162" s="294" t="s">
        <v>1027</v>
      </c>
      <c r="B162" s="294" t="s">
        <v>605</v>
      </c>
      <c r="C162" s="294" t="s">
        <v>606</v>
      </c>
      <c r="D162" s="294" t="s">
        <v>1533</v>
      </c>
      <c r="E162" s="294" t="s">
        <v>1534</v>
      </c>
      <c r="F162" s="295" t="s">
        <v>1539</v>
      </c>
      <c r="G162" s="295" t="s">
        <v>1536</v>
      </c>
      <c r="H162" s="295" t="s">
        <v>5553</v>
      </c>
      <c r="I162" s="294" t="s">
        <v>625</v>
      </c>
      <c r="J162" s="294" t="s">
        <v>5554</v>
      </c>
      <c r="K162" s="295" t="s">
        <v>625</v>
      </c>
      <c r="L162" s="295" t="s">
        <v>626</v>
      </c>
      <c r="M162" s="294"/>
      <c r="N162" s="294"/>
      <c r="O162" s="296"/>
      <c r="P162" s="296"/>
      <c r="Q162" s="296"/>
      <c r="R162" s="297"/>
      <c r="S162" s="296" t="s">
        <v>611</v>
      </c>
      <c r="T162" s="298" t="s">
        <v>627</v>
      </c>
      <c r="U162" s="294" t="s">
        <v>602</v>
      </c>
      <c r="V162" s="298" t="s">
        <v>5616</v>
      </c>
      <c r="W162" s="299">
        <v>1180000</v>
      </c>
      <c r="X162" s="299">
        <v>1180000</v>
      </c>
      <c r="Y162" s="299">
        <v>0</v>
      </c>
      <c r="Z162" s="299">
        <v>0</v>
      </c>
      <c r="AA162" s="300">
        <v>1180000</v>
      </c>
      <c r="AB162" s="300">
        <v>0</v>
      </c>
      <c r="AC162" s="295" t="s">
        <v>1537</v>
      </c>
    </row>
    <row r="163" spans="1:29" ht="56.25" x14ac:dyDescent="0.25">
      <c r="A163" s="294" t="s">
        <v>1029</v>
      </c>
      <c r="B163" s="294" t="s">
        <v>605</v>
      </c>
      <c r="C163" s="294" t="s">
        <v>606</v>
      </c>
      <c r="D163" s="294" t="s">
        <v>1533</v>
      </c>
      <c r="E163" s="294" t="s">
        <v>1534</v>
      </c>
      <c r="F163" s="295" t="s">
        <v>1571</v>
      </c>
      <c r="G163" s="295" t="s">
        <v>1536</v>
      </c>
      <c r="H163" s="295" t="s">
        <v>5553</v>
      </c>
      <c r="I163" s="294" t="s">
        <v>625</v>
      </c>
      <c r="J163" s="294" t="s">
        <v>5554</v>
      </c>
      <c r="K163" s="295" t="s">
        <v>625</v>
      </c>
      <c r="L163" s="295" t="s">
        <v>626</v>
      </c>
      <c r="M163" s="294"/>
      <c r="N163" s="294"/>
      <c r="O163" s="296"/>
      <c r="P163" s="296"/>
      <c r="Q163" s="296"/>
      <c r="R163" s="297"/>
      <c r="S163" s="296" t="s">
        <v>611</v>
      </c>
      <c r="T163" s="298" t="s">
        <v>627</v>
      </c>
      <c r="U163" s="294" t="s">
        <v>602</v>
      </c>
      <c r="V163" s="298" t="s">
        <v>5613</v>
      </c>
      <c r="W163" s="299">
        <v>1180000</v>
      </c>
      <c r="X163" s="299">
        <v>1180000</v>
      </c>
      <c r="Y163" s="299">
        <v>0</v>
      </c>
      <c r="Z163" s="299">
        <v>0</v>
      </c>
      <c r="AA163" s="300">
        <v>1180000</v>
      </c>
      <c r="AB163" s="300">
        <v>0</v>
      </c>
      <c r="AC163" s="295" t="s">
        <v>1537</v>
      </c>
    </row>
    <row r="164" spans="1:29" ht="56.25" x14ac:dyDescent="0.25">
      <c r="A164" s="294" t="s">
        <v>1031</v>
      </c>
      <c r="B164" s="294" t="s">
        <v>605</v>
      </c>
      <c r="C164" s="294" t="s">
        <v>606</v>
      </c>
      <c r="D164" s="294" t="s">
        <v>1533</v>
      </c>
      <c r="E164" s="294" t="s">
        <v>1534</v>
      </c>
      <c r="F164" s="295" t="s">
        <v>1573</v>
      </c>
      <c r="G164" s="295" t="s">
        <v>1536</v>
      </c>
      <c r="H164" s="295" t="s">
        <v>5553</v>
      </c>
      <c r="I164" s="294" t="s">
        <v>625</v>
      </c>
      <c r="J164" s="294" t="s">
        <v>5554</v>
      </c>
      <c r="K164" s="295" t="s">
        <v>625</v>
      </c>
      <c r="L164" s="295" t="s">
        <v>626</v>
      </c>
      <c r="M164" s="294"/>
      <c r="N164" s="294"/>
      <c r="O164" s="296"/>
      <c r="P164" s="296"/>
      <c r="Q164" s="296"/>
      <c r="R164" s="297"/>
      <c r="S164" s="296" t="s">
        <v>611</v>
      </c>
      <c r="T164" s="298" t="s">
        <v>627</v>
      </c>
      <c r="U164" s="294" t="s">
        <v>602</v>
      </c>
      <c r="V164" s="298" t="s">
        <v>5615</v>
      </c>
      <c r="W164" s="299">
        <v>1180000</v>
      </c>
      <c r="X164" s="299">
        <v>1180000</v>
      </c>
      <c r="Y164" s="299">
        <v>0</v>
      </c>
      <c r="Z164" s="299">
        <v>0</v>
      </c>
      <c r="AA164" s="300">
        <v>1180000</v>
      </c>
      <c r="AB164" s="300">
        <v>0</v>
      </c>
      <c r="AC164" s="295" t="s">
        <v>1537</v>
      </c>
    </row>
    <row r="165" spans="1:29" ht="56.25" x14ac:dyDescent="0.25">
      <c r="A165" s="294" t="s">
        <v>1033</v>
      </c>
      <c r="B165" s="294" t="s">
        <v>605</v>
      </c>
      <c r="C165" s="294" t="s">
        <v>606</v>
      </c>
      <c r="D165" s="294" t="s">
        <v>1533</v>
      </c>
      <c r="E165" s="294" t="s">
        <v>1534</v>
      </c>
      <c r="F165" s="295" t="s">
        <v>1545</v>
      </c>
      <c r="G165" s="295" t="s">
        <v>1536</v>
      </c>
      <c r="H165" s="295" t="s">
        <v>5553</v>
      </c>
      <c r="I165" s="294" t="s">
        <v>625</v>
      </c>
      <c r="J165" s="294" t="s">
        <v>5554</v>
      </c>
      <c r="K165" s="295" t="s">
        <v>625</v>
      </c>
      <c r="L165" s="295" t="s">
        <v>626</v>
      </c>
      <c r="M165" s="294"/>
      <c r="N165" s="294"/>
      <c r="O165" s="296"/>
      <c r="P165" s="296"/>
      <c r="Q165" s="296"/>
      <c r="R165" s="297"/>
      <c r="S165" s="296" t="s">
        <v>611</v>
      </c>
      <c r="T165" s="298" t="s">
        <v>627</v>
      </c>
      <c r="U165" s="294" t="s">
        <v>602</v>
      </c>
      <c r="V165" s="298" t="s">
        <v>5616</v>
      </c>
      <c r="W165" s="299">
        <v>1180000</v>
      </c>
      <c r="X165" s="299">
        <v>1180000</v>
      </c>
      <c r="Y165" s="299">
        <v>0</v>
      </c>
      <c r="Z165" s="299">
        <v>0</v>
      </c>
      <c r="AA165" s="300">
        <v>1180000</v>
      </c>
      <c r="AB165" s="300">
        <v>0</v>
      </c>
      <c r="AC165" s="295" t="s">
        <v>1537</v>
      </c>
    </row>
    <row r="166" spans="1:29" ht="56.25" x14ac:dyDescent="0.25">
      <c r="A166" s="294" t="s">
        <v>1035</v>
      </c>
      <c r="B166" s="294" t="s">
        <v>605</v>
      </c>
      <c r="C166" s="294" t="s">
        <v>606</v>
      </c>
      <c r="D166" s="294" t="s">
        <v>1533</v>
      </c>
      <c r="E166" s="294" t="s">
        <v>1534</v>
      </c>
      <c r="F166" s="295" t="s">
        <v>1549</v>
      </c>
      <c r="G166" s="295" t="s">
        <v>1536</v>
      </c>
      <c r="H166" s="295" t="s">
        <v>5553</v>
      </c>
      <c r="I166" s="294" t="s">
        <v>625</v>
      </c>
      <c r="J166" s="294" t="s">
        <v>5554</v>
      </c>
      <c r="K166" s="295" t="s">
        <v>625</v>
      </c>
      <c r="L166" s="295" t="s">
        <v>626</v>
      </c>
      <c r="M166" s="294"/>
      <c r="N166" s="294"/>
      <c r="O166" s="296"/>
      <c r="P166" s="296"/>
      <c r="Q166" s="296"/>
      <c r="R166" s="297"/>
      <c r="S166" s="296" t="s">
        <v>611</v>
      </c>
      <c r="T166" s="298" t="s">
        <v>627</v>
      </c>
      <c r="U166" s="294" t="s">
        <v>602</v>
      </c>
      <c r="V166" s="298" t="s">
        <v>5615</v>
      </c>
      <c r="W166" s="299">
        <v>1180000</v>
      </c>
      <c r="X166" s="299">
        <v>1180000</v>
      </c>
      <c r="Y166" s="299">
        <v>0</v>
      </c>
      <c r="Z166" s="299">
        <v>0</v>
      </c>
      <c r="AA166" s="300">
        <v>1180000</v>
      </c>
      <c r="AB166" s="300">
        <v>0</v>
      </c>
      <c r="AC166" s="295" t="s">
        <v>1537</v>
      </c>
    </row>
    <row r="167" spans="1:29" ht="56.25" x14ac:dyDescent="0.25">
      <c r="A167" s="294" t="s">
        <v>1037</v>
      </c>
      <c r="B167" s="294" t="s">
        <v>605</v>
      </c>
      <c r="C167" s="294" t="s">
        <v>606</v>
      </c>
      <c r="D167" s="294" t="s">
        <v>1533</v>
      </c>
      <c r="E167" s="294" t="s">
        <v>1534</v>
      </c>
      <c r="F167" s="295" t="s">
        <v>1541</v>
      </c>
      <c r="G167" s="295" t="s">
        <v>1536</v>
      </c>
      <c r="H167" s="295" t="s">
        <v>5553</v>
      </c>
      <c r="I167" s="294" t="s">
        <v>625</v>
      </c>
      <c r="J167" s="294" t="s">
        <v>5554</v>
      </c>
      <c r="K167" s="295" t="s">
        <v>625</v>
      </c>
      <c r="L167" s="295" t="s">
        <v>626</v>
      </c>
      <c r="M167" s="294"/>
      <c r="N167" s="294"/>
      <c r="O167" s="296"/>
      <c r="P167" s="296"/>
      <c r="Q167" s="296"/>
      <c r="R167" s="297"/>
      <c r="S167" s="296" t="s">
        <v>611</v>
      </c>
      <c r="T167" s="298" t="s">
        <v>627</v>
      </c>
      <c r="U167" s="294" t="s">
        <v>602</v>
      </c>
      <c r="V167" s="298" t="s">
        <v>5616</v>
      </c>
      <c r="W167" s="299">
        <v>1180000</v>
      </c>
      <c r="X167" s="299">
        <v>1180000</v>
      </c>
      <c r="Y167" s="299">
        <v>0</v>
      </c>
      <c r="Z167" s="299">
        <v>0</v>
      </c>
      <c r="AA167" s="300">
        <v>1180000</v>
      </c>
      <c r="AB167" s="300">
        <v>0</v>
      </c>
      <c r="AC167" s="295" t="s">
        <v>1537</v>
      </c>
    </row>
    <row r="168" spans="1:29" ht="56.25" x14ac:dyDescent="0.25">
      <c r="A168" s="294" t="s">
        <v>1039</v>
      </c>
      <c r="B168" s="294" t="s">
        <v>605</v>
      </c>
      <c r="C168" s="294" t="s">
        <v>606</v>
      </c>
      <c r="D168" s="294" t="s">
        <v>1533</v>
      </c>
      <c r="E168" s="294" t="s">
        <v>1534</v>
      </c>
      <c r="F168" s="295" t="s">
        <v>1567</v>
      </c>
      <c r="G168" s="295" t="s">
        <v>1536</v>
      </c>
      <c r="H168" s="295" t="s">
        <v>5553</v>
      </c>
      <c r="I168" s="294" t="s">
        <v>625</v>
      </c>
      <c r="J168" s="294" t="s">
        <v>5554</v>
      </c>
      <c r="K168" s="295" t="s">
        <v>625</v>
      </c>
      <c r="L168" s="295" t="s">
        <v>626</v>
      </c>
      <c r="M168" s="294"/>
      <c r="N168" s="294"/>
      <c r="O168" s="296"/>
      <c r="P168" s="296"/>
      <c r="Q168" s="296"/>
      <c r="R168" s="297"/>
      <c r="S168" s="296" t="s">
        <v>611</v>
      </c>
      <c r="T168" s="298" t="s">
        <v>627</v>
      </c>
      <c r="U168" s="294" t="s">
        <v>602</v>
      </c>
      <c r="V168" s="298" t="s">
        <v>5613</v>
      </c>
      <c r="W168" s="299">
        <v>1180000</v>
      </c>
      <c r="X168" s="299">
        <v>1180000</v>
      </c>
      <c r="Y168" s="299">
        <v>0</v>
      </c>
      <c r="Z168" s="299">
        <v>0</v>
      </c>
      <c r="AA168" s="300">
        <v>1180000</v>
      </c>
      <c r="AB168" s="300">
        <v>0</v>
      </c>
      <c r="AC168" s="295" t="s">
        <v>1537</v>
      </c>
    </row>
    <row r="169" spans="1:29" ht="56.25" x14ac:dyDescent="0.25">
      <c r="A169" s="294" t="s">
        <v>1041</v>
      </c>
      <c r="B169" s="294" t="s">
        <v>605</v>
      </c>
      <c r="C169" s="294" t="s">
        <v>606</v>
      </c>
      <c r="D169" s="294" t="s">
        <v>1533</v>
      </c>
      <c r="E169" s="294" t="s">
        <v>1534</v>
      </c>
      <c r="F169" s="295" t="s">
        <v>1585</v>
      </c>
      <c r="G169" s="295" t="s">
        <v>1536</v>
      </c>
      <c r="H169" s="295" t="s">
        <v>5553</v>
      </c>
      <c r="I169" s="294" t="s">
        <v>625</v>
      </c>
      <c r="J169" s="294" t="s">
        <v>5554</v>
      </c>
      <c r="K169" s="295" t="s">
        <v>625</v>
      </c>
      <c r="L169" s="295" t="s">
        <v>626</v>
      </c>
      <c r="M169" s="294"/>
      <c r="N169" s="294"/>
      <c r="O169" s="296"/>
      <c r="P169" s="296"/>
      <c r="Q169" s="296"/>
      <c r="R169" s="297"/>
      <c r="S169" s="296" t="s">
        <v>611</v>
      </c>
      <c r="T169" s="298" t="s">
        <v>627</v>
      </c>
      <c r="U169" s="294" t="s">
        <v>602</v>
      </c>
      <c r="V169" s="298" t="s">
        <v>5613</v>
      </c>
      <c r="W169" s="299">
        <v>1180000</v>
      </c>
      <c r="X169" s="299">
        <v>1180000</v>
      </c>
      <c r="Y169" s="299">
        <v>0</v>
      </c>
      <c r="Z169" s="299">
        <v>0</v>
      </c>
      <c r="AA169" s="300">
        <v>1180000</v>
      </c>
      <c r="AB169" s="300">
        <v>0</v>
      </c>
      <c r="AC169" s="295" t="s">
        <v>1537</v>
      </c>
    </row>
    <row r="170" spans="1:29" ht="56.25" x14ac:dyDescent="0.25">
      <c r="A170" s="294" t="s">
        <v>1043</v>
      </c>
      <c r="B170" s="294" t="s">
        <v>605</v>
      </c>
      <c r="C170" s="294" t="s">
        <v>606</v>
      </c>
      <c r="D170" s="294" t="s">
        <v>1533</v>
      </c>
      <c r="E170" s="294" t="s">
        <v>1534</v>
      </c>
      <c r="F170" s="295" t="s">
        <v>1589</v>
      </c>
      <c r="G170" s="295" t="s">
        <v>1536</v>
      </c>
      <c r="H170" s="295" t="s">
        <v>5553</v>
      </c>
      <c r="I170" s="294" t="s">
        <v>625</v>
      </c>
      <c r="J170" s="294" t="s">
        <v>5554</v>
      </c>
      <c r="K170" s="295" t="s">
        <v>625</v>
      </c>
      <c r="L170" s="295" t="s">
        <v>626</v>
      </c>
      <c r="M170" s="294"/>
      <c r="N170" s="294"/>
      <c r="O170" s="296"/>
      <c r="P170" s="296"/>
      <c r="Q170" s="296"/>
      <c r="R170" s="297"/>
      <c r="S170" s="296" t="s">
        <v>611</v>
      </c>
      <c r="T170" s="298" t="s">
        <v>627</v>
      </c>
      <c r="U170" s="294" t="s">
        <v>602</v>
      </c>
      <c r="V170" s="298" t="s">
        <v>5618</v>
      </c>
      <c r="W170" s="299">
        <v>1180000</v>
      </c>
      <c r="X170" s="299">
        <v>1180000</v>
      </c>
      <c r="Y170" s="299">
        <v>0</v>
      </c>
      <c r="Z170" s="299">
        <v>0</v>
      </c>
      <c r="AA170" s="300">
        <v>1180000</v>
      </c>
      <c r="AB170" s="300">
        <v>0</v>
      </c>
      <c r="AC170" s="295" t="s">
        <v>1537</v>
      </c>
    </row>
    <row r="171" spans="1:29" ht="56.25" x14ac:dyDescent="0.25">
      <c r="A171" s="294" t="s">
        <v>1045</v>
      </c>
      <c r="B171" s="294" t="s">
        <v>605</v>
      </c>
      <c r="C171" s="294" t="s">
        <v>606</v>
      </c>
      <c r="D171" s="294" t="s">
        <v>1533</v>
      </c>
      <c r="E171" s="294" t="s">
        <v>1534</v>
      </c>
      <c r="F171" s="295" t="s">
        <v>1577</v>
      </c>
      <c r="G171" s="295" t="s">
        <v>1536</v>
      </c>
      <c r="H171" s="295" t="s">
        <v>5553</v>
      </c>
      <c r="I171" s="294" t="s">
        <v>625</v>
      </c>
      <c r="J171" s="294" t="s">
        <v>5554</v>
      </c>
      <c r="K171" s="295" t="s">
        <v>625</v>
      </c>
      <c r="L171" s="295" t="s">
        <v>626</v>
      </c>
      <c r="M171" s="294"/>
      <c r="N171" s="294"/>
      <c r="O171" s="296"/>
      <c r="P171" s="296"/>
      <c r="Q171" s="296"/>
      <c r="R171" s="297"/>
      <c r="S171" s="296" t="s">
        <v>611</v>
      </c>
      <c r="T171" s="298" t="s">
        <v>627</v>
      </c>
      <c r="U171" s="294" t="s">
        <v>602</v>
      </c>
      <c r="V171" s="298" t="s">
        <v>5615</v>
      </c>
      <c r="W171" s="299">
        <v>1180000</v>
      </c>
      <c r="X171" s="299">
        <v>1180000</v>
      </c>
      <c r="Y171" s="299">
        <v>0</v>
      </c>
      <c r="Z171" s="299">
        <v>0</v>
      </c>
      <c r="AA171" s="300">
        <v>1180000</v>
      </c>
      <c r="AB171" s="300">
        <v>0</v>
      </c>
      <c r="AC171" s="295" t="s">
        <v>1537</v>
      </c>
    </row>
    <row r="172" spans="1:29" ht="56.25" x14ac:dyDescent="0.25">
      <c r="A172" s="294" t="s">
        <v>1047</v>
      </c>
      <c r="B172" s="294" t="s">
        <v>605</v>
      </c>
      <c r="C172" s="294" t="s">
        <v>606</v>
      </c>
      <c r="D172" s="294" t="s">
        <v>1533</v>
      </c>
      <c r="E172" s="294" t="s">
        <v>1534</v>
      </c>
      <c r="F172" s="295" t="s">
        <v>1587</v>
      </c>
      <c r="G172" s="295" t="s">
        <v>1536</v>
      </c>
      <c r="H172" s="295" t="s">
        <v>5553</v>
      </c>
      <c r="I172" s="294" t="s">
        <v>625</v>
      </c>
      <c r="J172" s="294" t="s">
        <v>5554</v>
      </c>
      <c r="K172" s="295" t="s">
        <v>625</v>
      </c>
      <c r="L172" s="295" t="s">
        <v>626</v>
      </c>
      <c r="M172" s="294"/>
      <c r="N172" s="294"/>
      <c r="O172" s="296"/>
      <c r="P172" s="296"/>
      <c r="Q172" s="296"/>
      <c r="R172" s="297"/>
      <c r="S172" s="296" t="s">
        <v>611</v>
      </c>
      <c r="T172" s="298" t="s">
        <v>627</v>
      </c>
      <c r="U172" s="294" t="s">
        <v>602</v>
      </c>
      <c r="V172" s="298" t="s">
        <v>5613</v>
      </c>
      <c r="W172" s="299">
        <v>1180000</v>
      </c>
      <c r="X172" s="299">
        <v>1180000</v>
      </c>
      <c r="Y172" s="299">
        <v>0</v>
      </c>
      <c r="Z172" s="299">
        <v>0</v>
      </c>
      <c r="AA172" s="300">
        <v>1180000</v>
      </c>
      <c r="AB172" s="300">
        <v>0</v>
      </c>
      <c r="AC172" s="295" t="s">
        <v>1537</v>
      </c>
    </row>
    <row r="173" spans="1:29" ht="56.25" x14ac:dyDescent="0.25">
      <c r="A173" s="294" t="s">
        <v>1049</v>
      </c>
      <c r="B173" s="294" t="s">
        <v>605</v>
      </c>
      <c r="C173" s="294" t="s">
        <v>606</v>
      </c>
      <c r="D173" s="294" t="s">
        <v>1533</v>
      </c>
      <c r="E173" s="294" t="s">
        <v>1534</v>
      </c>
      <c r="F173" s="295" t="s">
        <v>1597</v>
      </c>
      <c r="G173" s="295" t="s">
        <v>1536</v>
      </c>
      <c r="H173" s="295" t="s">
        <v>5553</v>
      </c>
      <c r="I173" s="294" t="s">
        <v>625</v>
      </c>
      <c r="J173" s="294" t="s">
        <v>5554</v>
      </c>
      <c r="K173" s="295" t="s">
        <v>625</v>
      </c>
      <c r="L173" s="295" t="s">
        <v>626</v>
      </c>
      <c r="M173" s="294"/>
      <c r="N173" s="294"/>
      <c r="O173" s="296"/>
      <c r="P173" s="296"/>
      <c r="Q173" s="296"/>
      <c r="R173" s="297"/>
      <c r="S173" s="296" t="s">
        <v>611</v>
      </c>
      <c r="T173" s="298" t="s">
        <v>627</v>
      </c>
      <c r="U173" s="294" t="s">
        <v>602</v>
      </c>
      <c r="V173" s="298" t="s">
        <v>5615</v>
      </c>
      <c r="W173" s="299">
        <v>1180000</v>
      </c>
      <c r="X173" s="299">
        <v>1180000</v>
      </c>
      <c r="Y173" s="299">
        <v>0</v>
      </c>
      <c r="Z173" s="299">
        <v>0</v>
      </c>
      <c r="AA173" s="300">
        <v>1180000</v>
      </c>
      <c r="AB173" s="300">
        <v>0</v>
      </c>
      <c r="AC173" s="295" t="s">
        <v>1537</v>
      </c>
    </row>
    <row r="174" spans="1:29" ht="56.25" x14ac:dyDescent="0.25">
      <c r="A174" s="294" t="s">
        <v>1051</v>
      </c>
      <c r="B174" s="294" t="s">
        <v>605</v>
      </c>
      <c r="C174" s="294" t="s">
        <v>606</v>
      </c>
      <c r="D174" s="294" t="s">
        <v>1533</v>
      </c>
      <c r="E174" s="294" t="s">
        <v>1534</v>
      </c>
      <c r="F174" s="295" t="s">
        <v>1601</v>
      </c>
      <c r="G174" s="295" t="s">
        <v>1536</v>
      </c>
      <c r="H174" s="295" t="s">
        <v>5553</v>
      </c>
      <c r="I174" s="294" t="s">
        <v>625</v>
      </c>
      <c r="J174" s="294" t="s">
        <v>5554</v>
      </c>
      <c r="K174" s="295" t="s">
        <v>625</v>
      </c>
      <c r="L174" s="295" t="s">
        <v>626</v>
      </c>
      <c r="M174" s="294"/>
      <c r="N174" s="294"/>
      <c r="O174" s="296"/>
      <c r="P174" s="296"/>
      <c r="Q174" s="296"/>
      <c r="R174" s="297"/>
      <c r="S174" s="296" t="s">
        <v>611</v>
      </c>
      <c r="T174" s="298" t="s">
        <v>627</v>
      </c>
      <c r="U174" s="294" t="s">
        <v>602</v>
      </c>
      <c r="V174" s="298" t="s">
        <v>5613</v>
      </c>
      <c r="W174" s="299">
        <v>1180000</v>
      </c>
      <c r="X174" s="299">
        <v>1180000</v>
      </c>
      <c r="Y174" s="299">
        <v>0</v>
      </c>
      <c r="Z174" s="299">
        <v>0</v>
      </c>
      <c r="AA174" s="300">
        <v>1180000</v>
      </c>
      <c r="AB174" s="300">
        <v>0</v>
      </c>
      <c r="AC174" s="295" t="s">
        <v>1537</v>
      </c>
    </row>
    <row r="175" spans="1:29" ht="56.25" x14ac:dyDescent="0.25">
      <c r="A175" s="294" t="s">
        <v>1053</v>
      </c>
      <c r="B175" s="294" t="s">
        <v>605</v>
      </c>
      <c r="C175" s="294" t="s">
        <v>606</v>
      </c>
      <c r="D175" s="294" t="s">
        <v>622</v>
      </c>
      <c r="E175" s="294" t="s">
        <v>500</v>
      </c>
      <c r="F175" s="295" t="s">
        <v>653</v>
      </c>
      <c r="G175" s="295" t="s">
        <v>649</v>
      </c>
      <c r="H175" s="295" t="s">
        <v>5553</v>
      </c>
      <c r="I175" s="294" t="s">
        <v>625</v>
      </c>
      <c r="J175" s="294" t="s">
        <v>5554</v>
      </c>
      <c r="K175" s="295" t="s">
        <v>625</v>
      </c>
      <c r="L175" s="295" t="s">
        <v>626</v>
      </c>
      <c r="M175" s="294"/>
      <c r="N175" s="294"/>
      <c r="O175" s="296"/>
      <c r="P175" s="296"/>
      <c r="Q175" s="296"/>
      <c r="R175" s="297"/>
      <c r="S175" s="296" t="s">
        <v>611</v>
      </c>
      <c r="T175" s="298" t="s">
        <v>627</v>
      </c>
      <c r="U175" s="294" t="s">
        <v>602</v>
      </c>
      <c r="V175" s="298" t="s">
        <v>5613</v>
      </c>
      <c r="W175" s="299">
        <v>1600000</v>
      </c>
      <c r="X175" s="299">
        <v>1600000</v>
      </c>
      <c r="Y175" s="299">
        <v>0</v>
      </c>
      <c r="Z175" s="299">
        <v>0</v>
      </c>
      <c r="AA175" s="300">
        <v>1600000</v>
      </c>
      <c r="AB175" s="300">
        <v>0</v>
      </c>
      <c r="AC175" s="295" t="s">
        <v>650</v>
      </c>
    </row>
    <row r="176" spans="1:29" ht="56.25" x14ac:dyDescent="0.25">
      <c r="A176" s="294" t="s">
        <v>1055</v>
      </c>
      <c r="B176" s="294" t="s">
        <v>605</v>
      </c>
      <c r="C176" s="294" t="s">
        <v>606</v>
      </c>
      <c r="D176" s="294" t="s">
        <v>1533</v>
      </c>
      <c r="E176" s="294" t="s">
        <v>1534</v>
      </c>
      <c r="F176" s="295" t="s">
        <v>1591</v>
      </c>
      <c r="G176" s="295" t="s">
        <v>1536</v>
      </c>
      <c r="H176" s="295" t="s">
        <v>5553</v>
      </c>
      <c r="I176" s="294" t="s">
        <v>625</v>
      </c>
      <c r="J176" s="294" t="s">
        <v>5554</v>
      </c>
      <c r="K176" s="295" t="s">
        <v>625</v>
      </c>
      <c r="L176" s="295" t="s">
        <v>626</v>
      </c>
      <c r="M176" s="294"/>
      <c r="N176" s="294"/>
      <c r="O176" s="296"/>
      <c r="P176" s="296"/>
      <c r="Q176" s="296"/>
      <c r="R176" s="297"/>
      <c r="S176" s="296" t="s">
        <v>611</v>
      </c>
      <c r="T176" s="298" t="s">
        <v>627</v>
      </c>
      <c r="U176" s="294" t="s">
        <v>602</v>
      </c>
      <c r="V176" s="298" t="s">
        <v>5618</v>
      </c>
      <c r="W176" s="299">
        <v>1180000</v>
      </c>
      <c r="X176" s="299">
        <v>1180000</v>
      </c>
      <c r="Y176" s="299">
        <v>0</v>
      </c>
      <c r="Z176" s="299">
        <v>0</v>
      </c>
      <c r="AA176" s="300">
        <v>1180000</v>
      </c>
      <c r="AB176" s="300">
        <v>0</v>
      </c>
      <c r="AC176" s="295" t="s">
        <v>1537</v>
      </c>
    </row>
    <row r="177" spans="1:29" ht="56.25" x14ac:dyDescent="0.25">
      <c r="A177" s="294" t="s">
        <v>1057</v>
      </c>
      <c r="B177" s="294" t="s">
        <v>605</v>
      </c>
      <c r="C177" s="294" t="s">
        <v>606</v>
      </c>
      <c r="D177" s="294" t="s">
        <v>622</v>
      </c>
      <c r="E177" s="294" t="s">
        <v>500</v>
      </c>
      <c r="F177" s="295" t="s">
        <v>655</v>
      </c>
      <c r="G177" s="295" t="s">
        <v>649</v>
      </c>
      <c r="H177" s="295" t="s">
        <v>5553</v>
      </c>
      <c r="I177" s="294" t="s">
        <v>625</v>
      </c>
      <c r="J177" s="294" t="s">
        <v>5554</v>
      </c>
      <c r="K177" s="295" t="s">
        <v>625</v>
      </c>
      <c r="L177" s="295" t="s">
        <v>626</v>
      </c>
      <c r="M177" s="294"/>
      <c r="N177" s="294"/>
      <c r="O177" s="296"/>
      <c r="P177" s="296"/>
      <c r="Q177" s="296"/>
      <c r="R177" s="297"/>
      <c r="S177" s="296" t="s">
        <v>611</v>
      </c>
      <c r="T177" s="298" t="s">
        <v>627</v>
      </c>
      <c r="U177" s="294" t="s">
        <v>602</v>
      </c>
      <c r="V177" s="298" t="s">
        <v>5613</v>
      </c>
      <c r="W177" s="299">
        <v>1600000</v>
      </c>
      <c r="X177" s="299">
        <v>1600000</v>
      </c>
      <c r="Y177" s="299">
        <v>0</v>
      </c>
      <c r="Z177" s="299">
        <v>0</v>
      </c>
      <c r="AA177" s="300">
        <v>1600000</v>
      </c>
      <c r="AB177" s="300">
        <v>0</v>
      </c>
      <c r="AC177" s="295" t="s">
        <v>650</v>
      </c>
    </row>
    <row r="178" spans="1:29" ht="56.25" x14ac:dyDescent="0.25">
      <c r="A178" s="294" t="s">
        <v>1059</v>
      </c>
      <c r="B178" s="294" t="s">
        <v>605</v>
      </c>
      <c r="C178" s="294" t="s">
        <v>606</v>
      </c>
      <c r="D178" s="294" t="s">
        <v>1533</v>
      </c>
      <c r="E178" s="294" t="s">
        <v>1534</v>
      </c>
      <c r="F178" s="295" t="s">
        <v>1617</v>
      </c>
      <c r="G178" s="295" t="s">
        <v>1536</v>
      </c>
      <c r="H178" s="295" t="s">
        <v>5553</v>
      </c>
      <c r="I178" s="294" t="s">
        <v>625</v>
      </c>
      <c r="J178" s="294" t="s">
        <v>5554</v>
      </c>
      <c r="K178" s="295" t="s">
        <v>625</v>
      </c>
      <c r="L178" s="295" t="s">
        <v>626</v>
      </c>
      <c r="M178" s="294"/>
      <c r="N178" s="294"/>
      <c r="O178" s="296"/>
      <c r="P178" s="296"/>
      <c r="Q178" s="296"/>
      <c r="R178" s="297"/>
      <c r="S178" s="296" t="s">
        <v>611</v>
      </c>
      <c r="T178" s="298" t="s">
        <v>627</v>
      </c>
      <c r="U178" s="294" t="s">
        <v>602</v>
      </c>
      <c r="V178" s="298" t="s">
        <v>5618</v>
      </c>
      <c r="W178" s="299">
        <v>1180000</v>
      </c>
      <c r="X178" s="299">
        <v>1180000</v>
      </c>
      <c r="Y178" s="299">
        <v>0</v>
      </c>
      <c r="Z178" s="299">
        <v>0</v>
      </c>
      <c r="AA178" s="300">
        <v>1180000</v>
      </c>
      <c r="AB178" s="300">
        <v>0</v>
      </c>
      <c r="AC178" s="295" t="s">
        <v>1537</v>
      </c>
    </row>
    <row r="179" spans="1:29" ht="56.25" x14ac:dyDescent="0.25">
      <c r="A179" s="294" t="s">
        <v>1061</v>
      </c>
      <c r="B179" s="294" t="s">
        <v>605</v>
      </c>
      <c r="C179" s="294" t="s">
        <v>606</v>
      </c>
      <c r="D179" s="294" t="s">
        <v>1533</v>
      </c>
      <c r="E179" s="294" t="s">
        <v>1534</v>
      </c>
      <c r="F179" s="295" t="s">
        <v>1555</v>
      </c>
      <c r="G179" s="295" t="s">
        <v>1536</v>
      </c>
      <c r="H179" s="295" t="s">
        <v>5553</v>
      </c>
      <c r="I179" s="294" t="s">
        <v>625</v>
      </c>
      <c r="J179" s="294" t="s">
        <v>5554</v>
      </c>
      <c r="K179" s="295" t="s">
        <v>625</v>
      </c>
      <c r="L179" s="295" t="s">
        <v>626</v>
      </c>
      <c r="M179" s="294"/>
      <c r="N179" s="294"/>
      <c r="O179" s="296"/>
      <c r="P179" s="296"/>
      <c r="Q179" s="296"/>
      <c r="R179" s="297"/>
      <c r="S179" s="296" t="s">
        <v>611</v>
      </c>
      <c r="T179" s="298" t="s">
        <v>627</v>
      </c>
      <c r="U179" s="294" t="s">
        <v>602</v>
      </c>
      <c r="V179" s="298" t="s">
        <v>5613</v>
      </c>
      <c r="W179" s="299">
        <v>1180000</v>
      </c>
      <c r="X179" s="299">
        <v>1180000</v>
      </c>
      <c r="Y179" s="299">
        <v>0</v>
      </c>
      <c r="Z179" s="299">
        <v>0</v>
      </c>
      <c r="AA179" s="300">
        <v>1180000</v>
      </c>
      <c r="AB179" s="300">
        <v>0</v>
      </c>
      <c r="AC179" s="295" t="s">
        <v>1537</v>
      </c>
    </row>
    <row r="180" spans="1:29" ht="56.25" x14ac:dyDescent="0.25">
      <c r="A180" s="294" t="s">
        <v>1065</v>
      </c>
      <c r="B180" s="294" t="s">
        <v>605</v>
      </c>
      <c r="C180" s="294" t="s">
        <v>606</v>
      </c>
      <c r="D180" s="294" t="s">
        <v>1533</v>
      </c>
      <c r="E180" s="294" t="s">
        <v>1534</v>
      </c>
      <c r="F180" s="295" t="s">
        <v>1569</v>
      </c>
      <c r="G180" s="295" t="s">
        <v>1536</v>
      </c>
      <c r="H180" s="295" t="s">
        <v>5553</v>
      </c>
      <c r="I180" s="294" t="s">
        <v>625</v>
      </c>
      <c r="J180" s="294" t="s">
        <v>5554</v>
      </c>
      <c r="K180" s="295" t="s">
        <v>625</v>
      </c>
      <c r="L180" s="295" t="s">
        <v>626</v>
      </c>
      <c r="M180" s="294"/>
      <c r="N180" s="294"/>
      <c r="O180" s="296"/>
      <c r="P180" s="296"/>
      <c r="Q180" s="296"/>
      <c r="R180" s="297"/>
      <c r="S180" s="296" t="s">
        <v>611</v>
      </c>
      <c r="T180" s="298" t="s">
        <v>627</v>
      </c>
      <c r="U180" s="294" t="s">
        <v>602</v>
      </c>
      <c r="V180" s="298" t="s">
        <v>5613</v>
      </c>
      <c r="W180" s="299">
        <v>1180000</v>
      </c>
      <c r="X180" s="299">
        <v>1180000</v>
      </c>
      <c r="Y180" s="299">
        <v>0</v>
      </c>
      <c r="Z180" s="299">
        <v>0</v>
      </c>
      <c r="AA180" s="300">
        <v>1180000</v>
      </c>
      <c r="AB180" s="300">
        <v>0</v>
      </c>
      <c r="AC180" s="295" t="s">
        <v>1537</v>
      </c>
    </row>
    <row r="181" spans="1:29" ht="56.25" x14ac:dyDescent="0.25">
      <c r="A181" s="294" t="s">
        <v>1067</v>
      </c>
      <c r="B181" s="294" t="s">
        <v>605</v>
      </c>
      <c r="C181" s="294" t="s">
        <v>606</v>
      </c>
      <c r="D181" s="294" t="s">
        <v>1533</v>
      </c>
      <c r="E181" s="294" t="s">
        <v>1534</v>
      </c>
      <c r="F181" s="295" t="s">
        <v>1583</v>
      </c>
      <c r="G181" s="295" t="s">
        <v>1536</v>
      </c>
      <c r="H181" s="295" t="s">
        <v>5553</v>
      </c>
      <c r="I181" s="294" t="s">
        <v>625</v>
      </c>
      <c r="J181" s="294" t="s">
        <v>5554</v>
      </c>
      <c r="K181" s="295" t="s">
        <v>625</v>
      </c>
      <c r="L181" s="295" t="s">
        <v>626</v>
      </c>
      <c r="M181" s="294"/>
      <c r="N181" s="294"/>
      <c r="O181" s="296"/>
      <c r="P181" s="296"/>
      <c r="Q181" s="296"/>
      <c r="R181" s="297"/>
      <c r="S181" s="296" t="s">
        <v>611</v>
      </c>
      <c r="T181" s="298" t="s">
        <v>627</v>
      </c>
      <c r="U181" s="294" t="s">
        <v>602</v>
      </c>
      <c r="V181" s="298" t="s">
        <v>5613</v>
      </c>
      <c r="W181" s="299">
        <v>1180000</v>
      </c>
      <c r="X181" s="299">
        <v>1180000</v>
      </c>
      <c r="Y181" s="299">
        <v>0</v>
      </c>
      <c r="Z181" s="299">
        <v>0</v>
      </c>
      <c r="AA181" s="300">
        <v>1180000</v>
      </c>
      <c r="AB181" s="300">
        <v>0</v>
      </c>
      <c r="AC181" s="295" t="s">
        <v>1537</v>
      </c>
    </row>
    <row r="182" spans="1:29" ht="56.25" x14ac:dyDescent="0.25">
      <c r="A182" s="294" t="s">
        <v>1070</v>
      </c>
      <c r="B182" s="294" t="s">
        <v>605</v>
      </c>
      <c r="C182" s="294" t="s">
        <v>606</v>
      </c>
      <c r="D182" s="294" t="s">
        <v>1533</v>
      </c>
      <c r="E182" s="294" t="s">
        <v>1534</v>
      </c>
      <c r="F182" s="295" t="s">
        <v>1561</v>
      </c>
      <c r="G182" s="295" t="s">
        <v>1536</v>
      </c>
      <c r="H182" s="295" t="s">
        <v>5553</v>
      </c>
      <c r="I182" s="294" t="s">
        <v>625</v>
      </c>
      <c r="J182" s="294" t="s">
        <v>5554</v>
      </c>
      <c r="K182" s="295" t="s">
        <v>625</v>
      </c>
      <c r="L182" s="295" t="s">
        <v>626</v>
      </c>
      <c r="M182" s="294"/>
      <c r="N182" s="294"/>
      <c r="O182" s="296"/>
      <c r="P182" s="296"/>
      <c r="Q182" s="296"/>
      <c r="R182" s="297"/>
      <c r="S182" s="296" t="s">
        <v>611</v>
      </c>
      <c r="T182" s="298" t="s">
        <v>627</v>
      </c>
      <c r="U182" s="294" t="s">
        <v>602</v>
      </c>
      <c r="V182" s="298" t="s">
        <v>5618</v>
      </c>
      <c r="W182" s="299">
        <v>1180000</v>
      </c>
      <c r="X182" s="299">
        <v>1180000</v>
      </c>
      <c r="Y182" s="299">
        <v>0</v>
      </c>
      <c r="Z182" s="299">
        <v>0</v>
      </c>
      <c r="AA182" s="300">
        <v>1180000</v>
      </c>
      <c r="AB182" s="300">
        <v>0</v>
      </c>
      <c r="AC182" s="295" t="s">
        <v>1537</v>
      </c>
    </row>
    <row r="183" spans="1:29" ht="56.25" x14ac:dyDescent="0.25">
      <c r="A183" s="294" t="s">
        <v>1074</v>
      </c>
      <c r="B183" s="294" t="s">
        <v>605</v>
      </c>
      <c r="C183" s="294" t="s">
        <v>606</v>
      </c>
      <c r="D183" s="294" t="s">
        <v>1533</v>
      </c>
      <c r="E183" s="294" t="s">
        <v>1534</v>
      </c>
      <c r="F183" s="295" t="s">
        <v>1599</v>
      </c>
      <c r="G183" s="295" t="s">
        <v>1536</v>
      </c>
      <c r="H183" s="295" t="s">
        <v>5553</v>
      </c>
      <c r="I183" s="294" t="s">
        <v>625</v>
      </c>
      <c r="J183" s="294" t="s">
        <v>5554</v>
      </c>
      <c r="K183" s="295" t="s">
        <v>625</v>
      </c>
      <c r="L183" s="295" t="s">
        <v>626</v>
      </c>
      <c r="M183" s="294"/>
      <c r="N183" s="294"/>
      <c r="O183" s="296"/>
      <c r="P183" s="296"/>
      <c r="Q183" s="296"/>
      <c r="R183" s="297"/>
      <c r="S183" s="296" t="s">
        <v>611</v>
      </c>
      <c r="T183" s="298" t="s">
        <v>627</v>
      </c>
      <c r="U183" s="294" t="s">
        <v>602</v>
      </c>
      <c r="V183" s="298" t="s">
        <v>5618</v>
      </c>
      <c r="W183" s="299">
        <v>1180000</v>
      </c>
      <c r="X183" s="299">
        <v>1180000</v>
      </c>
      <c r="Y183" s="299">
        <v>0</v>
      </c>
      <c r="Z183" s="299">
        <v>0</v>
      </c>
      <c r="AA183" s="300">
        <v>1180000</v>
      </c>
      <c r="AB183" s="300">
        <v>0</v>
      </c>
      <c r="AC183" s="295" t="s">
        <v>1537</v>
      </c>
    </row>
    <row r="184" spans="1:29" ht="56.25" x14ac:dyDescent="0.25">
      <c r="A184" s="294" t="s">
        <v>1078</v>
      </c>
      <c r="B184" s="294" t="s">
        <v>605</v>
      </c>
      <c r="C184" s="294" t="s">
        <v>606</v>
      </c>
      <c r="D184" s="294" t="s">
        <v>1533</v>
      </c>
      <c r="E184" s="294" t="s">
        <v>1534</v>
      </c>
      <c r="F184" s="295" t="s">
        <v>1605</v>
      </c>
      <c r="G184" s="295" t="s">
        <v>1536</v>
      </c>
      <c r="H184" s="295" t="s">
        <v>5553</v>
      </c>
      <c r="I184" s="294" t="s">
        <v>625</v>
      </c>
      <c r="J184" s="294" t="s">
        <v>5554</v>
      </c>
      <c r="K184" s="295" t="s">
        <v>625</v>
      </c>
      <c r="L184" s="295" t="s">
        <v>626</v>
      </c>
      <c r="M184" s="294"/>
      <c r="N184" s="294"/>
      <c r="O184" s="296"/>
      <c r="P184" s="296"/>
      <c r="Q184" s="296"/>
      <c r="R184" s="297"/>
      <c r="S184" s="296" t="s">
        <v>611</v>
      </c>
      <c r="T184" s="298" t="s">
        <v>627</v>
      </c>
      <c r="U184" s="294" t="s">
        <v>602</v>
      </c>
      <c r="V184" s="298" t="s">
        <v>5618</v>
      </c>
      <c r="W184" s="299">
        <v>1180000</v>
      </c>
      <c r="X184" s="299">
        <v>1180000</v>
      </c>
      <c r="Y184" s="299">
        <v>0</v>
      </c>
      <c r="Z184" s="299">
        <v>0</v>
      </c>
      <c r="AA184" s="300">
        <v>1180000</v>
      </c>
      <c r="AB184" s="300">
        <v>0</v>
      </c>
      <c r="AC184" s="295" t="s">
        <v>1537</v>
      </c>
    </row>
    <row r="185" spans="1:29" ht="56.25" x14ac:dyDescent="0.25">
      <c r="A185" s="294" t="s">
        <v>1082</v>
      </c>
      <c r="B185" s="294" t="s">
        <v>605</v>
      </c>
      <c r="C185" s="294" t="s">
        <v>606</v>
      </c>
      <c r="D185" s="294" t="s">
        <v>1533</v>
      </c>
      <c r="E185" s="294" t="s">
        <v>1534</v>
      </c>
      <c r="F185" s="295" t="s">
        <v>1607</v>
      </c>
      <c r="G185" s="295" t="s">
        <v>1536</v>
      </c>
      <c r="H185" s="295" t="s">
        <v>5553</v>
      </c>
      <c r="I185" s="294" t="s">
        <v>625</v>
      </c>
      <c r="J185" s="294" t="s">
        <v>5554</v>
      </c>
      <c r="K185" s="295" t="s">
        <v>625</v>
      </c>
      <c r="L185" s="295" t="s">
        <v>626</v>
      </c>
      <c r="M185" s="294"/>
      <c r="N185" s="294"/>
      <c r="O185" s="296"/>
      <c r="P185" s="296"/>
      <c r="Q185" s="296"/>
      <c r="R185" s="297"/>
      <c r="S185" s="296" t="s">
        <v>611</v>
      </c>
      <c r="T185" s="298" t="s">
        <v>627</v>
      </c>
      <c r="U185" s="294" t="s">
        <v>602</v>
      </c>
      <c r="V185" s="298" t="s">
        <v>5613</v>
      </c>
      <c r="W185" s="299">
        <v>1180000</v>
      </c>
      <c r="X185" s="299">
        <v>1180000</v>
      </c>
      <c r="Y185" s="299">
        <v>0</v>
      </c>
      <c r="Z185" s="299">
        <v>0</v>
      </c>
      <c r="AA185" s="300">
        <v>1180000</v>
      </c>
      <c r="AB185" s="300">
        <v>0</v>
      </c>
      <c r="AC185" s="295" t="s">
        <v>1537</v>
      </c>
    </row>
    <row r="186" spans="1:29" ht="56.25" x14ac:dyDescent="0.25">
      <c r="A186" s="294" t="s">
        <v>1085</v>
      </c>
      <c r="B186" s="294" t="s">
        <v>605</v>
      </c>
      <c r="C186" s="294" t="s">
        <v>606</v>
      </c>
      <c r="D186" s="294" t="s">
        <v>622</v>
      </c>
      <c r="E186" s="294" t="s">
        <v>500</v>
      </c>
      <c r="F186" s="295" t="s">
        <v>652</v>
      </c>
      <c r="G186" s="295" t="s">
        <v>649</v>
      </c>
      <c r="H186" s="295" t="s">
        <v>5553</v>
      </c>
      <c r="I186" s="294" t="s">
        <v>625</v>
      </c>
      <c r="J186" s="294" t="s">
        <v>5554</v>
      </c>
      <c r="K186" s="295" t="s">
        <v>625</v>
      </c>
      <c r="L186" s="295" t="s">
        <v>626</v>
      </c>
      <c r="M186" s="294"/>
      <c r="N186" s="294"/>
      <c r="O186" s="296"/>
      <c r="P186" s="296"/>
      <c r="Q186" s="296"/>
      <c r="R186" s="297"/>
      <c r="S186" s="296" t="s">
        <v>611</v>
      </c>
      <c r="T186" s="298" t="s">
        <v>627</v>
      </c>
      <c r="U186" s="294" t="s">
        <v>602</v>
      </c>
      <c r="V186" s="298" t="s">
        <v>5616</v>
      </c>
      <c r="W186" s="299">
        <v>1600000</v>
      </c>
      <c r="X186" s="299">
        <v>1600000</v>
      </c>
      <c r="Y186" s="299">
        <v>0</v>
      </c>
      <c r="Z186" s="299">
        <v>0</v>
      </c>
      <c r="AA186" s="300">
        <v>1600000</v>
      </c>
      <c r="AB186" s="300">
        <v>0</v>
      </c>
      <c r="AC186" s="295" t="s">
        <v>650</v>
      </c>
    </row>
    <row r="187" spans="1:29" ht="56.25" x14ac:dyDescent="0.25">
      <c r="A187" s="294" t="s">
        <v>1087</v>
      </c>
      <c r="B187" s="294" t="s">
        <v>605</v>
      </c>
      <c r="C187" s="294" t="s">
        <v>606</v>
      </c>
      <c r="D187" s="294" t="s">
        <v>1533</v>
      </c>
      <c r="E187" s="294" t="s">
        <v>1534</v>
      </c>
      <c r="F187" s="295" t="s">
        <v>1595</v>
      </c>
      <c r="G187" s="295" t="s">
        <v>1536</v>
      </c>
      <c r="H187" s="295" t="s">
        <v>5553</v>
      </c>
      <c r="I187" s="294" t="s">
        <v>625</v>
      </c>
      <c r="J187" s="294" t="s">
        <v>5554</v>
      </c>
      <c r="K187" s="295" t="s">
        <v>625</v>
      </c>
      <c r="L187" s="295" t="s">
        <v>626</v>
      </c>
      <c r="M187" s="294"/>
      <c r="N187" s="294"/>
      <c r="O187" s="296"/>
      <c r="P187" s="296"/>
      <c r="Q187" s="296"/>
      <c r="R187" s="297"/>
      <c r="S187" s="296" t="s">
        <v>611</v>
      </c>
      <c r="T187" s="298" t="s">
        <v>627</v>
      </c>
      <c r="U187" s="294" t="s">
        <v>602</v>
      </c>
      <c r="V187" s="298" t="s">
        <v>5613</v>
      </c>
      <c r="W187" s="299">
        <v>1180000</v>
      </c>
      <c r="X187" s="299">
        <v>1180000</v>
      </c>
      <c r="Y187" s="299">
        <v>0</v>
      </c>
      <c r="Z187" s="299">
        <v>0</v>
      </c>
      <c r="AA187" s="300">
        <v>1180000</v>
      </c>
      <c r="AB187" s="300">
        <v>0</v>
      </c>
      <c r="AC187" s="295" t="s">
        <v>1537</v>
      </c>
    </row>
    <row r="188" spans="1:29" ht="56.25" x14ac:dyDescent="0.25">
      <c r="A188" s="294" t="s">
        <v>1089</v>
      </c>
      <c r="B188" s="294" t="s">
        <v>605</v>
      </c>
      <c r="C188" s="294" t="s">
        <v>606</v>
      </c>
      <c r="D188" s="294" t="s">
        <v>622</v>
      </c>
      <c r="E188" s="294" t="s">
        <v>500</v>
      </c>
      <c r="F188" s="295" t="s">
        <v>657</v>
      </c>
      <c r="G188" s="295" t="s">
        <v>649</v>
      </c>
      <c r="H188" s="295" t="s">
        <v>5553</v>
      </c>
      <c r="I188" s="294" t="s">
        <v>625</v>
      </c>
      <c r="J188" s="294" t="s">
        <v>5554</v>
      </c>
      <c r="K188" s="295" t="s">
        <v>625</v>
      </c>
      <c r="L188" s="295" t="s">
        <v>626</v>
      </c>
      <c r="M188" s="294"/>
      <c r="N188" s="294"/>
      <c r="O188" s="296"/>
      <c r="P188" s="296"/>
      <c r="Q188" s="296"/>
      <c r="R188" s="297"/>
      <c r="S188" s="296" t="s">
        <v>611</v>
      </c>
      <c r="T188" s="298" t="s">
        <v>627</v>
      </c>
      <c r="U188" s="294" t="s">
        <v>602</v>
      </c>
      <c r="V188" s="298" t="s">
        <v>5613</v>
      </c>
      <c r="W188" s="299">
        <v>1600000</v>
      </c>
      <c r="X188" s="299">
        <v>1600000</v>
      </c>
      <c r="Y188" s="299">
        <v>0</v>
      </c>
      <c r="Z188" s="299">
        <v>0</v>
      </c>
      <c r="AA188" s="300">
        <v>1600000</v>
      </c>
      <c r="AB188" s="300">
        <v>0</v>
      </c>
      <c r="AC188" s="295" t="s">
        <v>650</v>
      </c>
    </row>
    <row r="189" spans="1:29" ht="56.25" x14ac:dyDescent="0.25">
      <c r="A189" s="294" t="s">
        <v>1091</v>
      </c>
      <c r="B189" s="294" t="s">
        <v>605</v>
      </c>
      <c r="C189" s="294" t="s">
        <v>606</v>
      </c>
      <c r="D189" s="294" t="s">
        <v>1533</v>
      </c>
      <c r="E189" s="294" t="s">
        <v>1534</v>
      </c>
      <c r="F189" s="295" t="s">
        <v>1579</v>
      </c>
      <c r="G189" s="295" t="s">
        <v>1536</v>
      </c>
      <c r="H189" s="295" t="s">
        <v>5553</v>
      </c>
      <c r="I189" s="294" t="s">
        <v>625</v>
      </c>
      <c r="J189" s="294" t="s">
        <v>5554</v>
      </c>
      <c r="K189" s="295" t="s">
        <v>625</v>
      </c>
      <c r="L189" s="295" t="s">
        <v>626</v>
      </c>
      <c r="M189" s="294"/>
      <c r="N189" s="294"/>
      <c r="O189" s="296"/>
      <c r="P189" s="296"/>
      <c r="Q189" s="296"/>
      <c r="R189" s="297"/>
      <c r="S189" s="296" t="s">
        <v>611</v>
      </c>
      <c r="T189" s="298" t="s">
        <v>627</v>
      </c>
      <c r="U189" s="294" t="s">
        <v>602</v>
      </c>
      <c r="V189" s="298" t="s">
        <v>5615</v>
      </c>
      <c r="W189" s="299">
        <v>1180000</v>
      </c>
      <c r="X189" s="299">
        <v>1180000</v>
      </c>
      <c r="Y189" s="299">
        <v>0</v>
      </c>
      <c r="Z189" s="299">
        <v>0</v>
      </c>
      <c r="AA189" s="300">
        <v>1180000</v>
      </c>
      <c r="AB189" s="300">
        <v>0</v>
      </c>
      <c r="AC189" s="295" t="s">
        <v>1537</v>
      </c>
    </row>
    <row r="190" spans="1:29" ht="56.25" x14ac:dyDescent="0.25">
      <c r="A190" s="294" t="s">
        <v>1094</v>
      </c>
      <c r="B190" s="294" t="s">
        <v>605</v>
      </c>
      <c r="C190" s="294" t="s">
        <v>606</v>
      </c>
      <c r="D190" s="294" t="s">
        <v>622</v>
      </c>
      <c r="E190" s="294" t="s">
        <v>500</v>
      </c>
      <c r="F190" s="295" t="s">
        <v>651</v>
      </c>
      <c r="G190" s="295" t="s">
        <v>649</v>
      </c>
      <c r="H190" s="295" t="s">
        <v>5553</v>
      </c>
      <c r="I190" s="294" t="s">
        <v>625</v>
      </c>
      <c r="J190" s="294" t="s">
        <v>5554</v>
      </c>
      <c r="K190" s="295" t="s">
        <v>625</v>
      </c>
      <c r="L190" s="295" t="s">
        <v>626</v>
      </c>
      <c r="M190" s="294"/>
      <c r="N190" s="294"/>
      <c r="O190" s="296"/>
      <c r="P190" s="296"/>
      <c r="Q190" s="296"/>
      <c r="R190" s="297"/>
      <c r="S190" s="296" t="s">
        <v>611</v>
      </c>
      <c r="T190" s="298" t="s">
        <v>627</v>
      </c>
      <c r="U190" s="294" t="s">
        <v>602</v>
      </c>
      <c r="V190" s="298" t="s">
        <v>5616</v>
      </c>
      <c r="W190" s="299">
        <v>1600000</v>
      </c>
      <c r="X190" s="299">
        <v>1600000</v>
      </c>
      <c r="Y190" s="299">
        <v>0</v>
      </c>
      <c r="Z190" s="299">
        <v>0</v>
      </c>
      <c r="AA190" s="300">
        <v>1600000</v>
      </c>
      <c r="AB190" s="300">
        <v>0</v>
      </c>
      <c r="AC190" s="295" t="s">
        <v>650</v>
      </c>
    </row>
    <row r="191" spans="1:29" ht="56.25" x14ac:dyDescent="0.25">
      <c r="A191" s="294" t="s">
        <v>1096</v>
      </c>
      <c r="B191" s="294" t="s">
        <v>605</v>
      </c>
      <c r="C191" s="294" t="s">
        <v>606</v>
      </c>
      <c r="D191" s="294" t="s">
        <v>622</v>
      </c>
      <c r="E191" s="294" t="s">
        <v>500</v>
      </c>
      <c r="F191" s="295" t="s">
        <v>648</v>
      </c>
      <c r="G191" s="295" t="s">
        <v>649</v>
      </c>
      <c r="H191" s="295" t="s">
        <v>5553</v>
      </c>
      <c r="I191" s="294" t="s">
        <v>625</v>
      </c>
      <c r="J191" s="294" t="s">
        <v>5554</v>
      </c>
      <c r="K191" s="295" t="s">
        <v>625</v>
      </c>
      <c r="L191" s="295" t="s">
        <v>626</v>
      </c>
      <c r="M191" s="294"/>
      <c r="N191" s="294"/>
      <c r="O191" s="296"/>
      <c r="P191" s="296"/>
      <c r="Q191" s="296"/>
      <c r="R191" s="297"/>
      <c r="S191" s="296" t="s">
        <v>611</v>
      </c>
      <c r="T191" s="298" t="s">
        <v>627</v>
      </c>
      <c r="U191" s="294" t="s">
        <v>602</v>
      </c>
      <c r="V191" s="298" t="s">
        <v>5616</v>
      </c>
      <c r="W191" s="299">
        <v>1600000</v>
      </c>
      <c r="X191" s="299">
        <v>1600000</v>
      </c>
      <c r="Y191" s="299">
        <v>0</v>
      </c>
      <c r="Z191" s="299">
        <v>0</v>
      </c>
      <c r="AA191" s="300">
        <v>1600000</v>
      </c>
      <c r="AB191" s="300">
        <v>0</v>
      </c>
      <c r="AC191" s="295" t="s">
        <v>650</v>
      </c>
    </row>
    <row r="192" spans="1:29" ht="56.25" x14ac:dyDescent="0.25">
      <c r="A192" s="294" t="s">
        <v>1098</v>
      </c>
      <c r="B192" s="294" t="s">
        <v>605</v>
      </c>
      <c r="C192" s="294" t="s">
        <v>606</v>
      </c>
      <c r="D192" s="294" t="s">
        <v>1533</v>
      </c>
      <c r="E192" s="294" t="s">
        <v>1534</v>
      </c>
      <c r="F192" s="295" t="s">
        <v>1619</v>
      </c>
      <c r="G192" s="295" t="s">
        <v>1620</v>
      </c>
      <c r="H192" s="295" t="s">
        <v>5553</v>
      </c>
      <c r="I192" s="294" t="s">
        <v>625</v>
      </c>
      <c r="J192" s="294" t="s">
        <v>5554</v>
      </c>
      <c r="K192" s="295" t="s">
        <v>625</v>
      </c>
      <c r="L192" s="295" t="s">
        <v>626</v>
      </c>
      <c r="M192" s="294"/>
      <c r="N192" s="294"/>
      <c r="O192" s="296"/>
      <c r="P192" s="296"/>
      <c r="Q192" s="296"/>
      <c r="R192" s="297"/>
      <c r="S192" s="296" t="s">
        <v>611</v>
      </c>
      <c r="T192" s="298" t="s">
        <v>627</v>
      </c>
      <c r="U192" s="294" t="s">
        <v>602</v>
      </c>
      <c r="V192" s="298" t="s">
        <v>5616</v>
      </c>
      <c r="W192" s="299">
        <v>2750000</v>
      </c>
      <c r="X192" s="299">
        <v>2750000</v>
      </c>
      <c r="Y192" s="299">
        <v>0</v>
      </c>
      <c r="Z192" s="299">
        <v>0</v>
      </c>
      <c r="AA192" s="300">
        <v>2750000</v>
      </c>
      <c r="AB192" s="300">
        <v>0</v>
      </c>
      <c r="AC192" s="295" t="s">
        <v>1621</v>
      </c>
    </row>
    <row r="193" spans="1:29" ht="56.25" x14ac:dyDescent="0.25">
      <c r="A193" s="294" t="s">
        <v>1100</v>
      </c>
      <c r="B193" s="294" t="s">
        <v>605</v>
      </c>
      <c r="C193" s="294" t="s">
        <v>606</v>
      </c>
      <c r="D193" s="294" t="s">
        <v>1533</v>
      </c>
      <c r="E193" s="294" t="s">
        <v>1534</v>
      </c>
      <c r="F193" s="295" t="s">
        <v>1625</v>
      </c>
      <c r="G193" s="295" t="s">
        <v>1620</v>
      </c>
      <c r="H193" s="295" t="s">
        <v>5553</v>
      </c>
      <c r="I193" s="294" t="s">
        <v>625</v>
      </c>
      <c r="J193" s="294" t="s">
        <v>5554</v>
      </c>
      <c r="K193" s="295" t="s">
        <v>625</v>
      </c>
      <c r="L193" s="295" t="s">
        <v>626</v>
      </c>
      <c r="M193" s="294"/>
      <c r="N193" s="294"/>
      <c r="O193" s="296"/>
      <c r="P193" s="296"/>
      <c r="Q193" s="296"/>
      <c r="R193" s="297"/>
      <c r="S193" s="296" t="s">
        <v>611</v>
      </c>
      <c r="T193" s="298" t="s">
        <v>627</v>
      </c>
      <c r="U193" s="294" t="s">
        <v>602</v>
      </c>
      <c r="V193" s="298" t="s">
        <v>5616</v>
      </c>
      <c r="W193" s="299">
        <v>2750000</v>
      </c>
      <c r="X193" s="299">
        <v>2750000</v>
      </c>
      <c r="Y193" s="299">
        <v>0</v>
      </c>
      <c r="Z193" s="299">
        <v>0</v>
      </c>
      <c r="AA193" s="300">
        <v>2750000</v>
      </c>
      <c r="AB193" s="300">
        <v>0</v>
      </c>
      <c r="AC193" s="295" t="s">
        <v>1621</v>
      </c>
    </row>
    <row r="194" spans="1:29" ht="56.25" x14ac:dyDescent="0.25">
      <c r="A194" s="294" t="s">
        <v>1102</v>
      </c>
      <c r="B194" s="294" t="s">
        <v>605</v>
      </c>
      <c r="C194" s="294" t="s">
        <v>606</v>
      </c>
      <c r="D194" s="294" t="s">
        <v>622</v>
      </c>
      <c r="E194" s="294" t="s">
        <v>500</v>
      </c>
      <c r="F194" s="295" t="s">
        <v>654</v>
      </c>
      <c r="G194" s="295" t="s">
        <v>649</v>
      </c>
      <c r="H194" s="295" t="s">
        <v>5553</v>
      </c>
      <c r="I194" s="294" t="s">
        <v>625</v>
      </c>
      <c r="J194" s="294" t="s">
        <v>5554</v>
      </c>
      <c r="K194" s="295" t="s">
        <v>625</v>
      </c>
      <c r="L194" s="295" t="s">
        <v>626</v>
      </c>
      <c r="M194" s="294"/>
      <c r="N194" s="294"/>
      <c r="O194" s="296"/>
      <c r="P194" s="296"/>
      <c r="Q194" s="296"/>
      <c r="R194" s="297"/>
      <c r="S194" s="296" t="s">
        <v>611</v>
      </c>
      <c r="T194" s="298" t="s">
        <v>627</v>
      </c>
      <c r="U194" s="294" t="s">
        <v>602</v>
      </c>
      <c r="V194" s="298" t="s">
        <v>5613</v>
      </c>
      <c r="W194" s="299">
        <v>1600000</v>
      </c>
      <c r="X194" s="299">
        <v>1600000</v>
      </c>
      <c r="Y194" s="299">
        <v>0</v>
      </c>
      <c r="Z194" s="299">
        <v>0</v>
      </c>
      <c r="AA194" s="300">
        <v>1600000</v>
      </c>
      <c r="AB194" s="300">
        <v>0</v>
      </c>
      <c r="AC194" s="295" t="s">
        <v>650</v>
      </c>
    </row>
    <row r="195" spans="1:29" ht="56.25" x14ac:dyDescent="0.25">
      <c r="A195" s="294" t="s">
        <v>1105</v>
      </c>
      <c r="B195" s="294" t="s">
        <v>605</v>
      </c>
      <c r="C195" s="294" t="s">
        <v>606</v>
      </c>
      <c r="D195" s="294" t="s">
        <v>622</v>
      </c>
      <c r="E195" s="294" t="s">
        <v>500</v>
      </c>
      <c r="F195" s="295" t="s">
        <v>658</v>
      </c>
      <c r="G195" s="295" t="s">
        <v>624</v>
      </c>
      <c r="H195" s="295" t="s">
        <v>5553</v>
      </c>
      <c r="I195" s="294" t="s">
        <v>625</v>
      </c>
      <c r="J195" s="294" t="s">
        <v>5554</v>
      </c>
      <c r="K195" s="295" t="s">
        <v>625</v>
      </c>
      <c r="L195" s="295" t="s">
        <v>626</v>
      </c>
      <c r="M195" s="294"/>
      <c r="N195" s="294"/>
      <c r="O195" s="296"/>
      <c r="P195" s="296"/>
      <c r="Q195" s="296"/>
      <c r="R195" s="297"/>
      <c r="S195" s="296" t="s">
        <v>611</v>
      </c>
      <c r="T195" s="298" t="s">
        <v>627</v>
      </c>
      <c r="U195" s="294" t="s">
        <v>602</v>
      </c>
      <c r="V195" s="298" t="s">
        <v>5615</v>
      </c>
      <c r="W195" s="299">
        <v>560000</v>
      </c>
      <c r="X195" s="299">
        <v>560000</v>
      </c>
      <c r="Y195" s="299">
        <v>0</v>
      </c>
      <c r="Z195" s="299">
        <v>0</v>
      </c>
      <c r="AA195" s="300">
        <v>560000</v>
      </c>
      <c r="AB195" s="300">
        <v>0</v>
      </c>
      <c r="AC195" s="295" t="s">
        <v>659</v>
      </c>
    </row>
    <row r="196" spans="1:29" ht="56.25" x14ac:dyDescent="0.25">
      <c r="A196" s="294" t="s">
        <v>1107</v>
      </c>
      <c r="B196" s="294" t="s">
        <v>605</v>
      </c>
      <c r="C196" s="294" t="s">
        <v>606</v>
      </c>
      <c r="D196" s="294" t="s">
        <v>1533</v>
      </c>
      <c r="E196" s="294" t="s">
        <v>1534</v>
      </c>
      <c r="F196" s="295" t="s">
        <v>1623</v>
      </c>
      <c r="G196" s="295" t="s">
        <v>1620</v>
      </c>
      <c r="H196" s="295" t="s">
        <v>5553</v>
      </c>
      <c r="I196" s="294" t="s">
        <v>625</v>
      </c>
      <c r="J196" s="294" t="s">
        <v>5554</v>
      </c>
      <c r="K196" s="295" t="s">
        <v>625</v>
      </c>
      <c r="L196" s="295" t="s">
        <v>626</v>
      </c>
      <c r="M196" s="294"/>
      <c r="N196" s="294"/>
      <c r="O196" s="296"/>
      <c r="P196" s="296"/>
      <c r="Q196" s="296"/>
      <c r="R196" s="297"/>
      <c r="S196" s="296" t="s">
        <v>611</v>
      </c>
      <c r="T196" s="298" t="s">
        <v>627</v>
      </c>
      <c r="U196" s="294" t="s">
        <v>602</v>
      </c>
      <c r="V196" s="298" t="s">
        <v>5616</v>
      </c>
      <c r="W196" s="299">
        <v>2750000</v>
      </c>
      <c r="X196" s="299">
        <v>2750000</v>
      </c>
      <c r="Y196" s="299">
        <v>0</v>
      </c>
      <c r="Z196" s="299">
        <v>0</v>
      </c>
      <c r="AA196" s="300">
        <v>2750000</v>
      </c>
      <c r="AB196" s="300">
        <v>0</v>
      </c>
      <c r="AC196" s="295" t="s">
        <v>1621</v>
      </c>
    </row>
    <row r="197" spans="1:29" ht="56.25" x14ac:dyDescent="0.25">
      <c r="A197" s="294" t="s">
        <v>1109</v>
      </c>
      <c r="B197" s="294" t="s">
        <v>605</v>
      </c>
      <c r="C197" s="294" t="s">
        <v>606</v>
      </c>
      <c r="D197" s="294" t="s">
        <v>1533</v>
      </c>
      <c r="E197" s="294" t="s">
        <v>1534</v>
      </c>
      <c r="F197" s="295" t="s">
        <v>1627</v>
      </c>
      <c r="G197" s="295" t="s">
        <v>1620</v>
      </c>
      <c r="H197" s="295" t="s">
        <v>5553</v>
      </c>
      <c r="I197" s="294" t="s">
        <v>625</v>
      </c>
      <c r="J197" s="294" t="s">
        <v>5554</v>
      </c>
      <c r="K197" s="295" t="s">
        <v>625</v>
      </c>
      <c r="L197" s="295" t="s">
        <v>626</v>
      </c>
      <c r="M197" s="294"/>
      <c r="N197" s="294"/>
      <c r="O197" s="296"/>
      <c r="P197" s="296"/>
      <c r="Q197" s="296"/>
      <c r="R197" s="297"/>
      <c r="S197" s="296" t="s">
        <v>611</v>
      </c>
      <c r="T197" s="298" t="s">
        <v>627</v>
      </c>
      <c r="U197" s="294" t="s">
        <v>602</v>
      </c>
      <c r="V197" s="298" t="s">
        <v>5616</v>
      </c>
      <c r="W197" s="299">
        <v>2750000</v>
      </c>
      <c r="X197" s="299">
        <v>2750000</v>
      </c>
      <c r="Y197" s="299">
        <v>0</v>
      </c>
      <c r="Z197" s="299">
        <v>0</v>
      </c>
      <c r="AA197" s="300">
        <v>2750000</v>
      </c>
      <c r="AB197" s="300">
        <v>0</v>
      </c>
      <c r="AC197" s="295" t="s">
        <v>1621</v>
      </c>
    </row>
    <row r="198" spans="1:29" ht="56.25" x14ac:dyDescent="0.25">
      <c r="A198" s="294" t="s">
        <v>1113</v>
      </c>
      <c r="B198" s="294" t="s">
        <v>605</v>
      </c>
      <c r="C198" s="294" t="s">
        <v>606</v>
      </c>
      <c r="D198" s="294" t="s">
        <v>622</v>
      </c>
      <c r="E198" s="294" t="s">
        <v>500</v>
      </c>
      <c r="F198" s="295" t="s">
        <v>703</v>
      </c>
      <c r="G198" s="295" t="s">
        <v>624</v>
      </c>
      <c r="H198" s="295" t="s">
        <v>5553</v>
      </c>
      <c r="I198" s="294" t="s">
        <v>625</v>
      </c>
      <c r="J198" s="294" t="s">
        <v>5554</v>
      </c>
      <c r="K198" s="295" t="s">
        <v>625</v>
      </c>
      <c r="L198" s="295" t="s">
        <v>626</v>
      </c>
      <c r="M198" s="294"/>
      <c r="N198" s="294"/>
      <c r="O198" s="296"/>
      <c r="P198" s="296"/>
      <c r="Q198" s="296"/>
      <c r="R198" s="297"/>
      <c r="S198" s="296" t="s">
        <v>611</v>
      </c>
      <c r="T198" s="298" t="s">
        <v>627</v>
      </c>
      <c r="U198" s="294" t="s">
        <v>602</v>
      </c>
      <c r="V198" s="298" t="s">
        <v>5615</v>
      </c>
      <c r="W198" s="299">
        <v>560000</v>
      </c>
      <c r="X198" s="299">
        <v>560000</v>
      </c>
      <c r="Y198" s="299">
        <v>0</v>
      </c>
      <c r="Z198" s="299">
        <v>0</v>
      </c>
      <c r="AA198" s="300">
        <v>560000</v>
      </c>
      <c r="AB198" s="300">
        <v>0</v>
      </c>
      <c r="AC198" s="295" t="s">
        <v>659</v>
      </c>
    </row>
    <row r="199" spans="1:29" ht="56.25" x14ac:dyDescent="0.25">
      <c r="A199" s="294" t="s">
        <v>1116</v>
      </c>
      <c r="B199" s="294" t="s">
        <v>605</v>
      </c>
      <c r="C199" s="294" t="s">
        <v>606</v>
      </c>
      <c r="D199" s="294" t="s">
        <v>622</v>
      </c>
      <c r="E199" s="294" t="s">
        <v>500</v>
      </c>
      <c r="F199" s="295" t="s">
        <v>725</v>
      </c>
      <c r="G199" s="295" t="s">
        <v>624</v>
      </c>
      <c r="H199" s="295" t="s">
        <v>5553</v>
      </c>
      <c r="I199" s="294" t="s">
        <v>625</v>
      </c>
      <c r="J199" s="294" t="s">
        <v>5554</v>
      </c>
      <c r="K199" s="295" t="s">
        <v>625</v>
      </c>
      <c r="L199" s="295" t="s">
        <v>626</v>
      </c>
      <c r="M199" s="294"/>
      <c r="N199" s="294"/>
      <c r="O199" s="296"/>
      <c r="P199" s="296"/>
      <c r="Q199" s="296"/>
      <c r="R199" s="297"/>
      <c r="S199" s="296" t="s">
        <v>611</v>
      </c>
      <c r="T199" s="298" t="s">
        <v>627</v>
      </c>
      <c r="U199" s="294" t="s">
        <v>602</v>
      </c>
      <c r="V199" s="298" t="s">
        <v>5615</v>
      </c>
      <c r="W199" s="299">
        <v>560000</v>
      </c>
      <c r="X199" s="299">
        <v>560000</v>
      </c>
      <c r="Y199" s="299">
        <v>0</v>
      </c>
      <c r="Z199" s="299">
        <v>0</v>
      </c>
      <c r="AA199" s="300">
        <v>560000</v>
      </c>
      <c r="AB199" s="300">
        <v>0</v>
      </c>
      <c r="AC199" s="295" t="s">
        <v>659</v>
      </c>
    </row>
    <row r="200" spans="1:29" ht="56.25" x14ac:dyDescent="0.25">
      <c r="A200" s="294" t="s">
        <v>1118</v>
      </c>
      <c r="B200" s="294" t="s">
        <v>605</v>
      </c>
      <c r="C200" s="294" t="s">
        <v>606</v>
      </c>
      <c r="D200" s="294" t="s">
        <v>622</v>
      </c>
      <c r="E200" s="294" t="s">
        <v>500</v>
      </c>
      <c r="F200" s="295" t="s">
        <v>681</v>
      </c>
      <c r="G200" s="295" t="s">
        <v>624</v>
      </c>
      <c r="H200" s="295" t="s">
        <v>5553</v>
      </c>
      <c r="I200" s="294" t="s">
        <v>625</v>
      </c>
      <c r="J200" s="294" t="s">
        <v>5554</v>
      </c>
      <c r="K200" s="295" t="s">
        <v>625</v>
      </c>
      <c r="L200" s="295" t="s">
        <v>626</v>
      </c>
      <c r="M200" s="294"/>
      <c r="N200" s="294"/>
      <c r="O200" s="296"/>
      <c r="P200" s="296"/>
      <c r="Q200" s="296"/>
      <c r="R200" s="297"/>
      <c r="S200" s="296" t="s">
        <v>611</v>
      </c>
      <c r="T200" s="298" t="s">
        <v>627</v>
      </c>
      <c r="U200" s="294" t="s">
        <v>602</v>
      </c>
      <c r="V200" s="298" t="s">
        <v>5615</v>
      </c>
      <c r="W200" s="299">
        <v>560000</v>
      </c>
      <c r="X200" s="299">
        <v>560000</v>
      </c>
      <c r="Y200" s="299">
        <v>0</v>
      </c>
      <c r="Z200" s="299">
        <v>0</v>
      </c>
      <c r="AA200" s="300">
        <v>560000</v>
      </c>
      <c r="AB200" s="300">
        <v>0</v>
      </c>
      <c r="AC200" s="295" t="s">
        <v>659</v>
      </c>
    </row>
    <row r="201" spans="1:29" ht="56.25" x14ac:dyDescent="0.25">
      <c r="A201" s="294" t="s">
        <v>1120</v>
      </c>
      <c r="B201" s="294" t="s">
        <v>605</v>
      </c>
      <c r="C201" s="294" t="s">
        <v>606</v>
      </c>
      <c r="D201" s="294" t="s">
        <v>907</v>
      </c>
      <c r="E201" s="294" t="s">
        <v>504</v>
      </c>
      <c r="F201" s="295" t="s">
        <v>957</v>
      </c>
      <c r="G201" s="295" t="s">
        <v>927</v>
      </c>
      <c r="H201" s="295" t="s">
        <v>5553</v>
      </c>
      <c r="I201" s="294" t="s">
        <v>625</v>
      </c>
      <c r="J201" s="294" t="s">
        <v>5554</v>
      </c>
      <c r="K201" s="295" t="s">
        <v>625</v>
      </c>
      <c r="L201" s="295" t="s">
        <v>626</v>
      </c>
      <c r="M201" s="294"/>
      <c r="N201" s="294"/>
      <c r="O201" s="296"/>
      <c r="P201" s="296"/>
      <c r="Q201" s="296"/>
      <c r="R201" s="297"/>
      <c r="S201" s="296" t="s">
        <v>611</v>
      </c>
      <c r="T201" s="298" t="s">
        <v>627</v>
      </c>
      <c r="U201" s="294" t="s">
        <v>602</v>
      </c>
      <c r="V201" s="298" t="s">
        <v>5616</v>
      </c>
      <c r="W201" s="299">
        <v>3900000</v>
      </c>
      <c r="X201" s="299">
        <v>3900000</v>
      </c>
      <c r="Y201" s="299">
        <v>0</v>
      </c>
      <c r="Z201" s="299">
        <v>0</v>
      </c>
      <c r="AA201" s="300">
        <v>3900000</v>
      </c>
      <c r="AB201" s="300">
        <v>0</v>
      </c>
      <c r="AC201" s="295" t="s">
        <v>955</v>
      </c>
    </row>
    <row r="202" spans="1:29" ht="56.25" x14ac:dyDescent="0.25">
      <c r="A202" s="294" t="s">
        <v>1122</v>
      </c>
      <c r="B202" s="294" t="s">
        <v>605</v>
      </c>
      <c r="C202" s="294" t="s">
        <v>606</v>
      </c>
      <c r="D202" s="294" t="s">
        <v>907</v>
      </c>
      <c r="E202" s="294" t="s">
        <v>504</v>
      </c>
      <c r="F202" s="295" t="s">
        <v>971</v>
      </c>
      <c r="G202" s="295" t="s">
        <v>927</v>
      </c>
      <c r="H202" s="295" t="s">
        <v>5553</v>
      </c>
      <c r="I202" s="294" t="s">
        <v>625</v>
      </c>
      <c r="J202" s="294" t="s">
        <v>5554</v>
      </c>
      <c r="K202" s="295" t="s">
        <v>625</v>
      </c>
      <c r="L202" s="295" t="s">
        <v>626</v>
      </c>
      <c r="M202" s="294"/>
      <c r="N202" s="294"/>
      <c r="O202" s="296"/>
      <c r="P202" s="296"/>
      <c r="Q202" s="296"/>
      <c r="R202" s="297"/>
      <c r="S202" s="296" t="s">
        <v>611</v>
      </c>
      <c r="T202" s="298" t="s">
        <v>627</v>
      </c>
      <c r="U202" s="294" t="s">
        <v>602</v>
      </c>
      <c r="V202" s="298" t="s">
        <v>5613</v>
      </c>
      <c r="W202" s="299">
        <v>3900000</v>
      </c>
      <c r="X202" s="299">
        <v>3900000</v>
      </c>
      <c r="Y202" s="299">
        <v>0</v>
      </c>
      <c r="Z202" s="299">
        <v>0</v>
      </c>
      <c r="AA202" s="300">
        <v>3900000</v>
      </c>
      <c r="AB202" s="300">
        <v>0</v>
      </c>
      <c r="AC202" s="295" t="s">
        <v>955</v>
      </c>
    </row>
    <row r="203" spans="1:29" ht="56.25" x14ac:dyDescent="0.25">
      <c r="A203" s="294" t="s">
        <v>1124</v>
      </c>
      <c r="B203" s="294" t="s">
        <v>605</v>
      </c>
      <c r="C203" s="294" t="s">
        <v>606</v>
      </c>
      <c r="D203" s="294" t="s">
        <v>622</v>
      </c>
      <c r="E203" s="294" t="s">
        <v>500</v>
      </c>
      <c r="F203" s="295" t="s">
        <v>646</v>
      </c>
      <c r="G203" s="295" t="s">
        <v>631</v>
      </c>
      <c r="H203" s="295" t="s">
        <v>5553</v>
      </c>
      <c r="I203" s="294" t="s">
        <v>625</v>
      </c>
      <c r="J203" s="294" t="s">
        <v>5554</v>
      </c>
      <c r="K203" s="295" t="s">
        <v>625</v>
      </c>
      <c r="L203" s="295" t="s">
        <v>626</v>
      </c>
      <c r="M203" s="294"/>
      <c r="N203" s="294"/>
      <c r="O203" s="296"/>
      <c r="P203" s="296"/>
      <c r="Q203" s="296"/>
      <c r="R203" s="297"/>
      <c r="S203" s="296" t="s">
        <v>611</v>
      </c>
      <c r="T203" s="298" t="s">
        <v>627</v>
      </c>
      <c r="U203" s="294" t="s">
        <v>602</v>
      </c>
      <c r="V203" s="298" t="s">
        <v>5617</v>
      </c>
      <c r="W203" s="299">
        <v>3700000</v>
      </c>
      <c r="X203" s="299">
        <v>3700000</v>
      </c>
      <c r="Y203" s="299">
        <v>0</v>
      </c>
      <c r="Z203" s="299">
        <v>0</v>
      </c>
      <c r="AA203" s="300">
        <v>3700000</v>
      </c>
      <c r="AB203" s="300">
        <v>0</v>
      </c>
      <c r="AC203" s="295" t="s">
        <v>647</v>
      </c>
    </row>
    <row r="204" spans="1:29" ht="56.25" x14ac:dyDescent="0.25">
      <c r="A204" s="294" t="s">
        <v>1126</v>
      </c>
      <c r="B204" s="294" t="s">
        <v>605</v>
      </c>
      <c r="C204" s="294" t="s">
        <v>606</v>
      </c>
      <c r="D204" s="294" t="s">
        <v>993</v>
      </c>
      <c r="E204" s="294" t="s">
        <v>515</v>
      </c>
      <c r="F204" s="295" t="s">
        <v>1095</v>
      </c>
      <c r="G204" s="295" t="s">
        <v>995</v>
      </c>
      <c r="H204" s="295" t="s">
        <v>5553</v>
      </c>
      <c r="I204" s="294" t="s">
        <v>625</v>
      </c>
      <c r="J204" s="294" t="s">
        <v>5554</v>
      </c>
      <c r="K204" s="295" t="s">
        <v>625</v>
      </c>
      <c r="L204" s="295" t="s">
        <v>626</v>
      </c>
      <c r="M204" s="294"/>
      <c r="N204" s="294"/>
      <c r="O204" s="296"/>
      <c r="P204" s="296"/>
      <c r="Q204" s="296"/>
      <c r="R204" s="297"/>
      <c r="S204" s="296" t="s">
        <v>611</v>
      </c>
      <c r="T204" s="298" t="s">
        <v>627</v>
      </c>
      <c r="U204" s="294" t="s">
        <v>602</v>
      </c>
      <c r="V204" s="298" t="s">
        <v>5613</v>
      </c>
      <c r="W204" s="299">
        <v>3500000</v>
      </c>
      <c r="X204" s="299">
        <v>3500000</v>
      </c>
      <c r="Y204" s="299">
        <v>0</v>
      </c>
      <c r="Z204" s="299">
        <v>0</v>
      </c>
      <c r="AA204" s="300">
        <v>3500000</v>
      </c>
      <c r="AB204" s="300">
        <v>0</v>
      </c>
      <c r="AC204" s="295" t="s">
        <v>1093</v>
      </c>
    </row>
    <row r="205" spans="1:29" ht="56.25" x14ac:dyDescent="0.25">
      <c r="A205" s="294" t="s">
        <v>1128</v>
      </c>
      <c r="B205" s="294" t="s">
        <v>605</v>
      </c>
      <c r="C205" s="294" t="s">
        <v>606</v>
      </c>
      <c r="D205" s="294" t="s">
        <v>993</v>
      </c>
      <c r="E205" s="294" t="s">
        <v>515</v>
      </c>
      <c r="F205" s="295" t="s">
        <v>1108</v>
      </c>
      <c r="G205" s="295" t="s">
        <v>995</v>
      </c>
      <c r="H205" s="295" t="s">
        <v>5553</v>
      </c>
      <c r="I205" s="294" t="s">
        <v>625</v>
      </c>
      <c r="J205" s="294" t="s">
        <v>5554</v>
      </c>
      <c r="K205" s="295" t="s">
        <v>625</v>
      </c>
      <c r="L205" s="295" t="s">
        <v>626</v>
      </c>
      <c r="M205" s="294"/>
      <c r="N205" s="294"/>
      <c r="O205" s="296"/>
      <c r="P205" s="296"/>
      <c r="Q205" s="296"/>
      <c r="R205" s="297"/>
      <c r="S205" s="296" t="s">
        <v>611</v>
      </c>
      <c r="T205" s="298" t="s">
        <v>627</v>
      </c>
      <c r="U205" s="294" t="s">
        <v>602</v>
      </c>
      <c r="V205" s="298" t="s">
        <v>5616</v>
      </c>
      <c r="W205" s="299">
        <v>3265000</v>
      </c>
      <c r="X205" s="299">
        <v>3265000</v>
      </c>
      <c r="Y205" s="299">
        <v>0</v>
      </c>
      <c r="Z205" s="299">
        <v>0</v>
      </c>
      <c r="AA205" s="300">
        <v>3265000</v>
      </c>
      <c r="AB205" s="300">
        <v>0</v>
      </c>
      <c r="AC205" s="295" t="s">
        <v>1104</v>
      </c>
    </row>
    <row r="206" spans="1:29" ht="56.25" x14ac:dyDescent="0.25">
      <c r="A206" s="294" t="s">
        <v>1130</v>
      </c>
      <c r="B206" s="294" t="s">
        <v>605</v>
      </c>
      <c r="C206" s="294" t="s">
        <v>606</v>
      </c>
      <c r="D206" s="294" t="s">
        <v>993</v>
      </c>
      <c r="E206" s="294" t="s">
        <v>515</v>
      </c>
      <c r="F206" s="295" t="s">
        <v>1103</v>
      </c>
      <c r="G206" s="295" t="s">
        <v>995</v>
      </c>
      <c r="H206" s="295" t="s">
        <v>5553</v>
      </c>
      <c r="I206" s="294" t="s">
        <v>625</v>
      </c>
      <c r="J206" s="294" t="s">
        <v>5554</v>
      </c>
      <c r="K206" s="295" t="s">
        <v>625</v>
      </c>
      <c r="L206" s="295" t="s">
        <v>626</v>
      </c>
      <c r="M206" s="294"/>
      <c r="N206" s="294"/>
      <c r="O206" s="296"/>
      <c r="P206" s="296"/>
      <c r="Q206" s="296"/>
      <c r="R206" s="297"/>
      <c r="S206" s="296" t="s">
        <v>611</v>
      </c>
      <c r="T206" s="298" t="s">
        <v>627</v>
      </c>
      <c r="U206" s="294" t="s">
        <v>602</v>
      </c>
      <c r="V206" s="298" t="s">
        <v>5613</v>
      </c>
      <c r="W206" s="299">
        <v>3265000</v>
      </c>
      <c r="X206" s="299">
        <v>3265000</v>
      </c>
      <c r="Y206" s="299">
        <v>0</v>
      </c>
      <c r="Z206" s="299">
        <v>0</v>
      </c>
      <c r="AA206" s="300">
        <v>3265000</v>
      </c>
      <c r="AB206" s="300">
        <v>0</v>
      </c>
      <c r="AC206" s="295" t="s">
        <v>1104</v>
      </c>
    </row>
    <row r="207" spans="1:29" ht="56.25" x14ac:dyDescent="0.25">
      <c r="A207" s="294" t="s">
        <v>1132</v>
      </c>
      <c r="B207" s="294" t="s">
        <v>605</v>
      </c>
      <c r="C207" s="294" t="s">
        <v>606</v>
      </c>
      <c r="D207" s="294" t="s">
        <v>993</v>
      </c>
      <c r="E207" s="294" t="s">
        <v>515</v>
      </c>
      <c r="F207" s="295" t="s">
        <v>1097</v>
      </c>
      <c r="G207" s="295" t="s">
        <v>995</v>
      </c>
      <c r="H207" s="295" t="s">
        <v>5553</v>
      </c>
      <c r="I207" s="294" t="s">
        <v>625</v>
      </c>
      <c r="J207" s="294" t="s">
        <v>5554</v>
      </c>
      <c r="K207" s="295" t="s">
        <v>625</v>
      </c>
      <c r="L207" s="295" t="s">
        <v>626</v>
      </c>
      <c r="M207" s="294"/>
      <c r="N207" s="294"/>
      <c r="O207" s="296"/>
      <c r="P207" s="296"/>
      <c r="Q207" s="296"/>
      <c r="R207" s="297"/>
      <c r="S207" s="296" t="s">
        <v>611</v>
      </c>
      <c r="T207" s="298" t="s">
        <v>627</v>
      </c>
      <c r="U207" s="294" t="s">
        <v>602</v>
      </c>
      <c r="V207" s="298" t="s">
        <v>5613</v>
      </c>
      <c r="W207" s="299">
        <v>3500000</v>
      </c>
      <c r="X207" s="299">
        <v>3500000</v>
      </c>
      <c r="Y207" s="299">
        <v>0</v>
      </c>
      <c r="Z207" s="299">
        <v>0</v>
      </c>
      <c r="AA207" s="300">
        <v>3500000</v>
      </c>
      <c r="AB207" s="300">
        <v>0</v>
      </c>
      <c r="AC207" s="295" t="s">
        <v>1093</v>
      </c>
    </row>
    <row r="208" spans="1:29" ht="56.25" x14ac:dyDescent="0.25">
      <c r="A208" s="294" t="s">
        <v>1134</v>
      </c>
      <c r="B208" s="294" t="s">
        <v>605</v>
      </c>
      <c r="C208" s="294" t="s">
        <v>606</v>
      </c>
      <c r="D208" s="294" t="s">
        <v>1924</v>
      </c>
      <c r="E208" s="294" t="s">
        <v>1925</v>
      </c>
      <c r="F208" s="295" t="s">
        <v>1944</v>
      </c>
      <c r="G208" s="295" t="s">
        <v>1939</v>
      </c>
      <c r="H208" s="295" t="s">
        <v>5553</v>
      </c>
      <c r="I208" s="294" t="s">
        <v>625</v>
      </c>
      <c r="J208" s="294" t="s">
        <v>5554</v>
      </c>
      <c r="K208" s="295" t="s">
        <v>625</v>
      </c>
      <c r="L208" s="295" t="s">
        <v>626</v>
      </c>
      <c r="M208" s="294"/>
      <c r="N208" s="294"/>
      <c r="O208" s="296"/>
      <c r="P208" s="296"/>
      <c r="Q208" s="296"/>
      <c r="R208" s="297"/>
      <c r="S208" s="296" t="s">
        <v>611</v>
      </c>
      <c r="T208" s="298" t="s">
        <v>627</v>
      </c>
      <c r="U208" s="294" t="s">
        <v>602</v>
      </c>
      <c r="V208" s="298" t="s">
        <v>5613</v>
      </c>
      <c r="W208" s="299">
        <v>1500000</v>
      </c>
      <c r="X208" s="299">
        <v>1500000</v>
      </c>
      <c r="Y208" s="299">
        <v>0</v>
      </c>
      <c r="Z208" s="299">
        <v>0</v>
      </c>
      <c r="AA208" s="300">
        <v>1500000</v>
      </c>
      <c r="AB208" s="300">
        <v>0</v>
      </c>
      <c r="AC208" s="295" t="s">
        <v>1940</v>
      </c>
    </row>
    <row r="209" spans="1:29" ht="56.25" x14ac:dyDescent="0.25">
      <c r="A209" s="294" t="s">
        <v>1136</v>
      </c>
      <c r="B209" s="294" t="s">
        <v>605</v>
      </c>
      <c r="C209" s="294" t="s">
        <v>606</v>
      </c>
      <c r="D209" s="294" t="s">
        <v>1924</v>
      </c>
      <c r="E209" s="294" t="s">
        <v>1925</v>
      </c>
      <c r="F209" s="295" t="s">
        <v>1946</v>
      </c>
      <c r="G209" s="295" t="s">
        <v>1939</v>
      </c>
      <c r="H209" s="295" t="s">
        <v>5553</v>
      </c>
      <c r="I209" s="294" t="s">
        <v>625</v>
      </c>
      <c r="J209" s="294" t="s">
        <v>5554</v>
      </c>
      <c r="K209" s="295" t="s">
        <v>625</v>
      </c>
      <c r="L209" s="295" t="s">
        <v>626</v>
      </c>
      <c r="M209" s="294"/>
      <c r="N209" s="294"/>
      <c r="O209" s="296"/>
      <c r="P209" s="296"/>
      <c r="Q209" s="296"/>
      <c r="R209" s="297"/>
      <c r="S209" s="296" t="s">
        <v>611</v>
      </c>
      <c r="T209" s="298" t="s">
        <v>627</v>
      </c>
      <c r="U209" s="294" t="s">
        <v>602</v>
      </c>
      <c r="V209" s="298" t="s">
        <v>5615</v>
      </c>
      <c r="W209" s="299">
        <v>1500000</v>
      </c>
      <c r="X209" s="299">
        <v>1500000</v>
      </c>
      <c r="Y209" s="299">
        <v>0</v>
      </c>
      <c r="Z209" s="299">
        <v>0</v>
      </c>
      <c r="AA209" s="300">
        <v>1500000</v>
      </c>
      <c r="AB209" s="300">
        <v>0</v>
      </c>
      <c r="AC209" s="295" t="s">
        <v>1940</v>
      </c>
    </row>
    <row r="210" spans="1:29" ht="56.25" x14ac:dyDescent="0.25">
      <c r="A210" s="294" t="s">
        <v>1138</v>
      </c>
      <c r="B210" s="294" t="s">
        <v>605</v>
      </c>
      <c r="C210" s="294" t="s">
        <v>606</v>
      </c>
      <c r="D210" s="294" t="s">
        <v>1533</v>
      </c>
      <c r="E210" s="294" t="s">
        <v>1534</v>
      </c>
      <c r="F210" s="295" t="s">
        <v>1629</v>
      </c>
      <c r="G210" s="295" t="s">
        <v>1620</v>
      </c>
      <c r="H210" s="295" t="s">
        <v>5553</v>
      </c>
      <c r="I210" s="294" t="s">
        <v>625</v>
      </c>
      <c r="J210" s="294" t="s">
        <v>5554</v>
      </c>
      <c r="K210" s="295" t="s">
        <v>625</v>
      </c>
      <c r="L210" s="295" t="s">
        <v>626</v>
      </c>
      <c r="M210" s="294"/>
      <c r="N210" s="294"/>
      <c r="O210" s="296"/>
      <c r="P210" s="296"/>
      <c r="Q210" s="296"/>
      <c r="R210" s="297"/>
      <c r="S210" s="296" t="s">
        <v>611</v>
      </c>
      <c r="T210" s="298" t="s">
        <v>627</v>
      </c>
      <c r="U210" s="294" t="s">
        <v>602</v>
      </c>
      <c r="V210" s="298" t="s">
        <v>5618</v>
      </c>
      <c r="W210" s="299">
        <v>2750000</v>
      </c>
      <c r="X210" s="299">
        <v>2750000</v>
      </c>
      <c r="Y210" s="299">
        <v>0</v>
      </c>
      <c r="Z210" s="299">
        <v>0</v>
      </c>
      <c r="AA210" s="300">
        <v>2750000</v>
      </c>
      <c r="AB210" s="300">
        <v>0</v>
      </c>
      <c r="AC210" s="295" t="s">
        <v>1621</v>
      </c>
    </row>
    <row r="211" spans="1:29" ht="56.25" x14ac:dyDescent="0.25">
      <c r="A211" s="294" t="s">
        <v>1140</v>
      </c>
      <c r="B211" s="294" t="s">
        <v>605</v>
      </c>
      <c r="C211" s="294" t="s">
        <v>606</v>
      </c>
      <c r="D211" s="294" t="s">
        <v>1533</v>
      </c>
      <c r="E211" s="294" t="s">
        <v>1534</v>
      </c>
      <c r="F211" s="295" t="s">
        <v>1631</v>
      </c>
      <c r="G211" s="295" t="s">
        <v>1620</v>
      </c>
      <c r="H211" s="295" t="s">
        <v>5553</v>
      </c>
      <c r="I211" s="294" t="s">
        <v>625</v>
      </c>
      <c r="J211" s="294" t="s">
        <v>5554</v>
      </c>
      <c r="K211" s="295" t="s">
        <v>625</v>
      </c>
      <c r="L211" s="295" t="s">
        <v>626</v>
      </c>
      <c r="M211" s="294"/>
      <c r="N211" s="294"/>
      <c r="O211" s="296"/>
      <c r="P211" s="296"/>
      <c r="Q211" s="296"/>
      <c r="R211" s="297"/>
      <c r="S211" s="296" t="s">
        <v>611</v>
      </c>
      <c r="T211" s="298" t="s">
        <v>627</v>
      </c>
      <c r="U211" s="294" t="s">
        <v>602</v>
      </c>
      <c r="V211" s="298" t="s">
        <v>5615</v>
      </c>
      <c r="W211" s="299">
        <v>2750000</v>
      </c>
      <c r="X211" s="299">
        <v>2750000</v>
      </c>
      <c r="Y211" s="299">
        <v>0</v>
      </c>
      <c r="Z211" s="299">
        <v>0</v>
      </c>
      <c r="AA211" s="300">
        <v>2750000</v>
      </c>
      <c r="AB211" s="300">
        <v>0</v>
      </c>
      <c r="AC211" s="295" t="s">
        <v>1621</v>
      </c>
    </row>
    <row r="212" spans="1:29" ht="56.25" x14ac:dyDescent="0.25">
      <c r="A212" s="294" t="s">
        <v>1142</v>
      </c>
      <c r="B212" s="294" t="s">
        <v>605</v>
      </c>
      <c r="C212" s="294" t="s">
        <v>606</v>
      </c>
      <c r="D212" s="294" t="s">
        <v>993</v>
      </c>
      <c r="E212" s="294" t="s">
        <v>515</v>
      </c>
      <c r="F212" s="295" t="s">
        <v>1042</v>
      </c>
      <c r="G212" s="295" t="s">
        <v>995</v>
      </c>
      <c r="H212" s="295" t="s">
        <v>5553</v>
      </c>
      <c r="I212" s="294" t="s">
        <v>625</v>
      </c>
      <c r="J212" s="294" t="s">
        <v>5554</v>
      </c>
      <c r="K212" s="295" t="s">
        <v>625</v>
      </c>
      <c r="L212" s="295" t="s">
        <v>626</v>
      </c>
      <c r="M212" s="294"/>
      <c r="N212" s="294"/>
      <c r="O212" s="296"/>
      <c r="P212" s="296"/>
      <c r="Q212" s="296"/>
      <c r="R212" s="297"/>
      <c r="S212" s="296" t="s">
        <v>611</v>
      </c>
      <c r="T212" s="298" t="s">
        <v>627</v>
      </c>
      <c r="U212" s="294" t="s">
        <v>602</v>
      </c>
      <c r="V212" s="298" t="s">
        <v>5613</v>
      </c>
      <c r="W212" s="299">
        <v>3250000</v>
      </c>
      <c r="X212" s="299">
        <v>3250000</v>
      </c>
      <c r="Y212" s="299">
        <v>0</v>
      </c>
      <c r="Z212" s="299">
        <v>0</v>
      </c>
      <c r="AA212" s="300">
        <v>3250000</v>
      </c>
      <c r="AB212" s="300">
        <v>0</v>
      </c>
      <c r="AC212" s="295" t="s">
        <v>996</v>
      </c>
    </row>
    <row r="213" spans="1:29" ht="56.25" x14ac:dyDescent="0.25">
      <c r="A213" s="294" t="s">
        <v>1144</v>
      </c>
      <c r="B213" s="294" t="s">
        <v>605</v>
      </c>
      <c r="C213" s="294" t="s">
        <v>606</v>
      </c>
      <c r="D213" s="294" t="s">
        <v>993</v>
      </c>
      <c r="E213" s="294" t="s">
        <v>515</v>
      </c>
      <c r="F213" s="295" t="s">
        <v>1092</v>
      </c>
      <c r="G213" s="295" t="s">
        <v>995</v>
      </c>
      <c r="H213" s="295" t="s">
        <v>5553</v>
      </c>
      <c r="I213" s="294" t="s">
        <v>625</v>
      </c>
      <c r="J213" s="294" t="s">
        <v>5554</v>
      </c>
      <c r="K213" s="295" t="s">
        <v>625</v>
      </c>
      <c r="L213" s="295" t="s">
        <v>626</v>
      </c>
      <c r="M213" s="294"/>
      <c r="N213" s="294"/>
      <c r="O213" s="296"/>
      <c r="P213" s="296"/>
      <c r="Q213" s="296"/>
      <c r="R213" s="297"/>
      <c r="S213" s="296" t="s">
        <v>611</v>
      </c>
      <c r="T213" s="298" t="s">
        <v>627</v>
      </c>
      <c r="U213" s="294" t="s">
        <v>602</v>
      </c>
      <c r="V213" s="298" t="s">
        <v>5613</v>
      </c>
      <c r="W213" s="299">
        <v>3500000</v>
      </c>
      <c r="X213" s="299">
        <v>3500000</v>
      </c>
      <c r="Y213" s="299">
        <v>0</v>
      </c>
      <c r="Z213" s="299">
        <v>0</v>
      </c>
      <c r="AA213" s="300">
        <v>3500000</v>
      </c>
      <c r="AB213" s="300">
        <v>0</v>
      </c>
      <c r="AC213" s="295" t="s">
        <v>1093</v>
      </c>
    </row>
    <row r="214" spans="1:29" ht="56.25" x14ac:dyDescent="0.25">
      <c r="A214" s="294" t="s">
        <v>1146</v>
      </c>
      <c r="B214" s="294" t="s">
        <v>605</v>
      </c>
      <c r="C214" s="294" t="s">
        <v>606</v>
      </c>
      <c r="D214" s="294" t="s">
        <v>993</v>
      </c>
      <c r="E214" s="294" t="s">
        <v>515</v>
      </c>
      <c r="F214" s="295" t="s">
        <v>1099</v>
      </c>
      <c r="G214" s="295" t="s">
        <v>995</v>
      </c>
      <c r="H214" s="295" t="s">
        <v>5553</v>
      </c>
      <c r="I214" s="294" t="s">
        <v>625</v>
      </c>
      <c r="J214" s="294" t="s">
        <v>5554</v>
      </c>
      <c r="K214" s="295" t="s">
        <v>625</v>
      </c>
      <c r="L214" s="295" t="s">
        <v>626</v>
      </c>
      <c r="M214" s="294"/>
      <c r="N214" s="294"/>
      <c r="O214" s="296"/>
      <c r="P214" s="296"/>
      <c r="Q214" s="296"/>
      <c r="R214" s="297"/>
      <c r="S214" s="296" t="s">
        <v>611</v>
      </c>
      <c r="T214" s="298" t="s">
        <v>627</v>
      </c>
      <c r="U214" s="294" t="s">
        <v>602</v>
      </c>
      <c r="V214" s="298" t="s">
        <v>5613</v>
      </c>
      <c r="W214" s="299">
        <v>3500000</v>
      </c>
      <c r="X214" s="299">
        <v>3500000</v>
      </c>
      <c r="Y214" s="299">
        <v>0</v>
      </c>
      <c r="Z214" s="299">
        <v>0</v>
      </c>
      <c r="AA214" s="300">
        <v>3500000</v>
      </c>
      <c r="AB214" s="300">
        <v>0</v>
      </c>
      <c r="AC214" s="295" t="s">
        <v>1093</v>
      </c>
    </row>
    <row r="215" spans="1:29" ht="56.25" x14ac:dyDescent="0.25">
      <c r="A215" s="294" t="s">
        <v>1148</v>
      </c>
      <c r="B215" s="294" t="s">
        <v>605</v>
      </c>
      <c r="C215" s="294" t="s">
        <v>606</v>
      </c>
      <c r="D215" s="294" t="s">
        <v>993</v>
      </c>
      <c r="E215" s="294" t="s">
        <v>515</v>
      </c>
      <c r="F215" s="295" t="s">
        <v>1101</v>
      </c>
      <c r="G215" s="295" t="s">
        <v>995</v>
      </c>
      <c r="H215" s="295" t="s">
        <v>5553</v>
      </c>
      <c r="I215" s="294" t="s">
        <v>625</v>
      </c>
      <c r="J215" s="294" t="s">
        <v>5554</v>
      </c>
      <c r="K215" s="295" t="s">
        <v>625</v>
      </c>
      <c r="L215" s="295" t="s">
        <v>626</v>
      </c>
      <c r="M215" s="294"/>
      <c r="N215" s="294"/>
      <c r="O215" s="296"/>
      <c r="P215" s="296"/>
      <c r="Q215" s="296"/>
      <c r="R215" s="297"/>
      <c r="S215" s="296" t="s">
        <v>611</v>
      </c>
      <c r="T215" s="298" t="s">
        <v>627</v>
      </c>
      <c r="U215" s="294" t="s">
        <v>602</v>
      </c>
      <c r="V215" s="298" t="s">
        <v>5613</v>
      </c>
      <c r="W215" s="299">
        <v>3500000</v>
      </c>
      <c r="X215" s="299">
        <v>3500000</v>
      </c>
      <c r="Y215" s="299">
        <v>0</v>
      </c>
      <c r="Z215" s="299">
        <v>0</v>
      </c>
      <c r="AA215" s="300">
        <v>3500000</v>
      </c>
      <c r="AB215" s="300">
        <v>0</v>
      </c>
      <c r="AC215" s="295" t="s">
        <v>1093</v>
      </c>
    </row>
    <row r="216" spans="1:29" ht="56.25" x14ac:dyDescent="0.25">
      <c r="A216" s="294" t="s">
        <v>1150</v>
      </c>
      <c r="B216" s="294" t="s">
        <v>605</v>
      </c>
      <c r="C216" s="294" t="s">
        <v>606</v>
      </c>
      <c r="D216" s="294" t="s">
        <v>1924</v>
      </c>
      <c r="E216" s="294" t="s">
        <v>1925</v>
      </c>
      <c r="F216" s="295" t="s">
        <v>1932</v>
      </c>
      <c r="G216" s="295" t="s">
        <v>1927</v>
      </c>
      <c r="H216" s="295" t="s">
        <v>5553</v>
      </c>
      <c r="I216" s="294" t="s">
        <v>625</v>
      </c>
      <c r="J216" s="294" t="s">
        <v>5554</v>
      </c>
      <c r="K216" s="295" t="s">
        <v>625</v>
      </c>
      <c r="L216" s="295" t="s">
        <v>626</v>
      </c>
      <c r="M216" s="294"/>
      <c r="N216" s="294"/>
      <c r="O216" s="296"/>
      <c r="P216" s="296"/>
      <c r="Q216" s="296"/>
      <c r="R216" s="297"/>
      <c r="S216" s="296" t="s">
        <v>611</v>
      </c>
      <c r="T216" s="298" t="s">
        <v>627</v>
      </c>
      <c r="U216" s="294" t="s">
        <v>602</v>
      </c>
      <c r="V216" s="298" t="s">
        <v>5616</v>
      </c>
      <c r="W216" s="299">
        <v>2000000</v>
      </c>
      <c r="X216" s="299">
        <v>2000000</v>
      </c>
      <c r="Y216" s="299">
        <v>0</v>
      </c>
      <c r="Z216" s="299">
        <v>0</v>
      </c>
      <c r="AA216" s="300">
        <v>2000000</v>
      </c>
      <c r="AB216" s="300">
        <v>0</v>
      </c>
      <c r="AC216" s="295" t="s">
        <v>1928</v>
      </c>
    </row>
    <row r="217" spans="1:29" ht="56.25" x14ac:dyDescent="0.25">
      <c r="A217" s="294" t="s">
        <v>1152</v>
      </c>
      <c r="B217" s="294" t="s">
        <v>605</v>
      </c>
      <c r="C217" s="294" t="s">
        <v>606</v>
      </c>
      <c r="D217" s="294" t="s">
        <v>1924</v>
      </c>
      <c r="E217" s="294" t="s">
        <v>1925</v>
      </c>
      <c r="F217" s="295" t="s">
        <v>1926</v>
      </c>
      <c r="G217" s="295" t="s">
        <v>1927</v>
      </c>
      <c r="H217" s="295" t="s">
        <v>5553</v>
      </c>
      <c r="I217" s="294" t="s">
        <v>625</v>
      </c>
      <c r="J217" s="294" t="s">
        <v>5554</v>
      </c>
      <c r="K217" s="295" t="s">
        <v>625</v>
      </c>
      <c r="L217" s="295" t="s">
        <v>626</v>
      </c>
      <c r="M217" s="294"/>
      <c r="N217" s="294"/>
      <c r="O217" s="296"/>
      <c r="P217" s="296"/>
      <c r="Q217" s="296"/>
      <c r="R217" s="297"/>
      <c r="S217" s="296" t="s">
        <v>611</v>
      </c>
      <c r="T217" s="298" t="s">
        <v>627</v>
      </c>
      <c r="U217" s="294" t="s">
        <v>602</v>
      </c>
      <c r="V217" s="298" t="s">
        <v>5616</v>
      </c>
      <c r="W217" s="299">
        <v>2000000</v>
      </c>
      <c r="X217" s="299">
        <v>2000000</v>
      </c>
      <c r="Y217" s="299">
        <v>0</v>
      </c>
      <c r="Z217" s="299">
        <v>0</v>
      </c>
      <c r="AA217" s="300">
        <v>2000000</v>
      </c>
      <c r="AB217" s="300">
        <v>0</v>
      </c>
      <c r="AC217" s="295" t="s">
        <v>1928</v>
      </c>
    </row>
    <row r="218" spans="1:29" ht="56.25" x14ac:dyDescent="0.25">
      <c r="A218" s="294" t="s">
        <v>1154</v>
      </c>
      <c r="B218" s="294" t="s">
        <v>605</v>
      </c>
      <c r="C218" s="294" t="s">
        <v>606</v>
      </c>
      <c r="D218" s="294" t="s">
        <v>1924</v>
      </c>
      <c r="E218" s="294" t="s">
        <v>1925</v>
      </c>
      <c r="F218" s="295" t="s">
        <v>1930</v>
      </c>
      <c r="G218" s="295" t="s">
        <v>1927</v>
      </c>
      <c r="H218" s="295" t="s">
        <v>5553</v>
      </c>
      <c r="I218" s="294" t="s">
        <v>625</v>
      </c>
      <c r="J218" s="294" t="s">
        <v>5554</v>
      </c>
      <c r="K218" s="295" t="s">
        <v>625</v>
      </c>
      <c r="L218" s="295" t="s">
        <v>626</v>
      </c>
      <c r="M218" s="294"/>
      <c r="N218" s="294"/>
      <c r="O218" s="296"/>
      <c r="P218" s="296"/>
      <c r="Q218" s="296"/>
      <c r="R218" s="297"/>
      <c r="S218" s="296" t="s">
        <v>611</v>
      </c>
      <c r="T218" s="298" t="s">
        <v>627</v>
      </c>
      <c r="U218" s="294" t="s">
        <v>602</v>
      </c>
      <c r="V218" s="298" t="s">
        <v>5616</v>
      </c>
      <c r="W218" s="299">
        <v>2000000</v>
      </c>
      <c r="X218" s="299">
        <v>2000000</v>
      </c>
      <c r="Y218" s="299">
        <v>0</v>
      </c>
      <c r="Z218" s="299">
        <v>0</v>
      </c>
      <c r="AA218" s="300">
        <v>2000000</v>
      </c>
      <c r="AB218" s="300">
        <v>0</v>
      </c>
      <c r="AC218" s="295" t="s">
        <v>1928</v>
      </c>
    </row>
    <row r="219" spans="1:29" ht="56.25" x14ac:dyDescent="0.25">
      <c r="A219" s="294" t="s">
        <v>1156</v>
      </c>
      <c r="B219" s="294" t="s">
        <v>605</v>
      </c>
      <c r="C219" s="294" t="s">
        <v>606</v>
      </c>
      <c r="D219" s="294" t="s">
        <v>1924</v>
      </c>
      <c r="E219" s="294" t="s">
        <v>1925</v>
      </c>
      <c r="F219" s="295" t="s">
        <v>1936</v>
      </c>
      <c r="G219" s="295" t="s">
        <v>1927</v>
      </c>
      <c r="H219" s="295" t="s">
        <v>5553</v>
      </c>
      <c r="I219" s="294" t="s">
        <v>625</v>
      </c>
      <c r="J219" s="294" t="s">
        <v>5554</v>
      </c>
      <c r="K219" s="295" t="s">
        <v>625</v>
      </c>
      <c r="L219" s="295" t="s">
        <v>626</v>
      </c>
      <c r="M219" s="294"/>
      <c r="N219" s="294"/>
      <c r="O219" s="296"/>
      <c r="P219" s="296"/>
      <c r="Q219" s="296"/>
      <c r="R219" s="297"/>
      <c r="S219" s="296" t="s">
        <v>611</v>
      </c>
      <c r="T219" s="298" t="s">
        <v>627</v>
      </c>
      <c r="U219" s="294" t="s">
        <v>602</v>
      </c>
      <c r="V219" s="298" t="s">
        <v>5616</v>
      </c>
      <c r="W219" s="299">
        <v>2000000</v>
      </c>
      <c r="X219" s="299">
        <v>2000000</v>
      </c>
      <c r="Y219" s="299">
        <v>0</v>
      </c>
      <c r="Z219" s="299">
        <v>0</v>
      </c>
      <c r="AA219" s="300">
        <v>2000000</v>
      </c>
      <c r="AB219" s="300">
        <v>0</v>
      </c>
      <c r="AC219" s="295" t="s">
        <v>1928</v>
      </c>
    </row>
    <row r="220" spans="1:29" ht="56.25" x14ac:dyDescent="0.25">
      <c r="A220" s="294" t="s">
        <v>1158</v>
      </c>
      <c r="B220" s="294" t="s">
        <v>605</v>
      </c>
      <c r="C220" s="294" t="s">
        <v>606</v>
      </c>
      <c r="D220" s="294" t="s">
        <v>1924</v>
      </c>
      <c r="E220" s="294" t="s">
        <v>1925</v>
      </c>
      <c r="F220" s="295" t="s">
        <v>1934</v>
      </c>
      <c r="G220" s="295" t="s">
        <v>1927</v>
      </c>
      <c r="H220" s="295" t="s">
        <v>5553</v>
      </c>
      <c r="I220" s="294" t="s">
        <v>625</v>
      </c>
      <c r="J220" s="294" t="s">
        <v>5554</v>
      </c>
      <c r="K220" s="295" t="s">
        <v>625</v>
      </c>
      <c r="L220" s="295" t="s">
        <v>626</v>
      </c>
      <c r="M220" s="294"/>
      <c r="N220" s="294"/>
      <c r="O220" s="296"/>
      <c r="P220" s="296"/>
      <c r="Q220" s="296"/>
      <c r="R220" s="297"/>
      <c r="S220" s="296" t="s">
        <v>611</v>
      </c>
      <c r="T220" s="298" t="s">
        <v>627</v>
      </c>
      <c r="U220" s="294" t="s">
        <v>602</v>
      </c>
      <c r="V220" s="298" t="s">
        <v>5616</v>
      </c>
      <c r="W220" s="299">
        <v>2000000</v>
      </c>
      <c r="X220" s="299">
        <v>2000000</v>
      </c>
      <c r="Y220" s="299">
        <v>0</v>
      </c>
      <c r="Z220" s="299">
        <v>0</v>
      </c>
      <c r="AA220" s="300">
        <v>2000000</v>
      </c>
      <c r="AB220" s="300">
        <v>0</v>
      </c>
      <c r="AC220" s="295" t="s">
        <v>1928</v>
      </c>
    </row>
    <row r="221" spans="1:29" ht="56.25" x14ac:dyDescent="0.25">
      <c r="A221" s="294" t="s">
        <v>1160</v>
      </c>
      <c r="B221" s="294" t="s">
        <v>605</v>
      </c>
      <c r="C221" s="294" t="s">
        <v>606</v>
      </c>
      <c r="D221" s="294" t="s">
        <v>993</v>
      </c>
      <c r="E221" s="294" t="s">
        <v>515</v>
      </c>
      <c r="F221" s="295" t="s">
        <v>1106</v>
      </c>
      <c r="G221" s="295" t="s">
        <v>995</v>
      </c>
      <c r="H221" s="295" t="s">
        <v>5553</v>
      </c>
      <c r="I221" s="294" t="s">
        <v>625</v>
      </c>
      <c r="J221" s="294" t="s">
        <v>5554</v>
      </c>
      <c r="K221" s="295" t="s">
        <v>625</v>
      </c>
      <c r="L221" s="295" t="s">
        <v>626</v>
      </c>
      <c r="M221" s="294"/>
      <c r="N221" s="294"/>
      <c r="O221" s="296"/>
      <c r="P221" s="296"/>
      <c r="Q221" s="296"/>
      <c r="R221" s="297"/>
      <c r="S221" s="296" t="s">
        <v>611</v>
      </c>
      <c r="T221" s="298" t="s">
        <v>627</v>
      </c>
      <c r="U221" s="294" t="s">
        <v>602</v>
      </c>
      <c r="V221" s="298" t="s">
        <v>5616</v>
      </c>
      <c r="W221" s="299">
        <v>3265000</v>
      </c>
      <c r="X221" s="299">
        <v>3265000</v>
      </c>
      <c r="Y221" s="299">
        <v>0</v>
      </c>
      <c r="Z221" s="299">
        <v>0</v>
      </c>
      <c r="AA221" s="300">
        <v>3265000</v>
      </c>
      <c r="AB221" s="300">
        <v>0</v>
      </c>
      <c r="AC221" s="295" t="s">
        <v>1104</v>
      </c>
    </row>
    <row r="222" spans="1:29" ht="56.25" x14ac:dyDescent="0.25">
      <c r="A222" s="294" t="s">
        <v>1162</v>
      </c>
      <c r="B222" s="294" t="s">
        <v>605</v>
      </c>
      <c r="C222" s="294" t="s">
        <v>606</v>
      </c>
      <c r="D222" s="294" t="s">
        <v>993</v>
      </c>
      <c r="E222" s="294" t="s">
        <v>515</v>
      </c>
      <c r="F222" s="295" t="s">
        <v>994</v>
      </c>
      <c r="G222" s="295" t="s">
        <v>995</v>
      </c>
      <c r="H222" s="295" t="s">
        <v>5553</v>
      </c>
      <c r="I222" s="294" t="s">
        <v>625</v>
      </c>
      <c r="J222" s="294" t="s">
        <v>5554</v>
      </c>
      <c r="K222" s="295" t="s">
        <v>625</v>
      </c>
      <c r="L222" s="295" t="s">
        <v>626</v>
      </c>
      <c r="M222" s="294"/>
      <c r="N222" s="294"/>
      <c r="O222" s="296"/>
      <c r="P222" s="296"/>
      <c r="Q222" s="296"/>
      <c r="R222" s="297"/>
      <c r="S222" s="296" t="s">
        <v>611</v>
      </c>
      <c r="T222" s="298" t="s">
        <v>627</v>
      </c>
      <c r="U222" s="294" t="s">
        <v>602</v>
      </c>
      <c r="V222" s="298" t="s">
        <v>5618</v>
      </c>
      <c r="W222" s="299">
        <v>3250000</v>
      </c>
      <c r="X222" s="299">
        <v>3250000</v>
      </c>
      <c r="Y222" s="299">
        <v>0</v>
      </c>
      <c r="Z222" s="299">
        <v>0</v>
      </c>
      <c r="AA222" s="300">
        <v>3250000</v>
      </c>
      <c r="AB222" s="300">
        <v>0</v>
      </c>
      <c r="AC222" s="295" t="s">
        <v>996</v>
      </c>
    </row>
    <row r="223" spans="1:29" ht="56.25" x14ac:dyDescent="0.25">
      <c r="A223" s="294" t="s">
        <v>1165</v>
      </c>
      <c r="B223" s="294" t="s">
        <v>605</v>
      </c>
      <c r="C223" s="294" t="s">
        <v>606</v>
      </c>
      <c r="D223" s="294" t="s">
        <v>993</v>
      </c>
      <c r="E223" s="294" t="s">
        <v>515</v>
      </c>
      <c r="F223" s="295" t="s">
        <v>1018</v>
      </c>
      <c r="G223" s="295" t="s">
        <v>995</v>
      </c>
      <c r="H223" s="295" t="s">
        <v>5553</v>
      </c>
      <c r="I223" s="294" t="s">
        <v>625</v>
      </c>
      <c r="J223" s="294" t="s">
        <v>5554</v>
      </c>
      <c r="K223" s="295" t="s">
        <v>625</v>
      </c>
      <c r="L223" s="295" t="s">
        <v>626</v>
      </c>
      <c r="M223" s="294"/>
      <c r="N223" s="294"/>
      <c r="O223" s="296"/>
      <c r="P223" s="296"/>
      <c r="Q223" s="296"/>
      <c r="R223" s="297"/>
      <c r="S223" s="296" t="s">
        <v>611</v>
      </c>
      <c r="T223" s="298" t="s">
        <v>627</v>
      </c>
      <c r="U223" s="294" t="s">
        <v>602</v>
      </c>
      <c r="V223" s="298" t="s">
        <v>5615</v>
      </c>
      <c r="W223" s="299">
        <v>3250000</v>
      </c>
      <c r="X223" s="299">
        <v>3250000</v>
      </c>
      <c r="Y223" s="299">
        <v>0</v>
      </c>
      <c r="Z223" s="299">
        <v>0</v>
      </c>
      <c r="AA223" s="300">
        <v>3250000</v>
      </c>
      <c r="AB223" s="300">
        <v>0</v>
      </c>
      <c r="AC223" s="295" t="s">
        <v>996</v>
      </c>
    </row>
    <row r="224" spans="1:29" ht="56.25" x14ac:dyDescent="0.25">
      <c r="A224" s="294" t="s">
        <v>1168</v>
      </c>
      <c r="B224" s="294" t="s">
        <v>605</v>
      </c>
      <c r="C224" s="294" t="s">
        <v>606</v>
      </c>
      <c r="D224" s="294" t="s">
        <v>993</v>
      </c>
      <c r="E224" s="294" t="s">
        <v>515</v>
      </c>
      <c r="F224" s="295" t="s">
        <v>1050</v>
      </c>
      <c r="G224" s="295" t="s">
        <v>995</v>
      </c>
      <c r="H224" s="295" t="s">
        <v>5553</v>
      </c>
      <c r="I224" s="294" t="s">
        <v>625</v>
      </c>
      <c r="J224" s="294" t="s">
        <v>5554</v>
      </c>
      <c r="K224" s="295" t="s">
        <v>625</v>
      </c>
      <c r="L224" s="295" t="s">
        <v>626</v>
      </c>
      <c r="M224" s="294"/>
      <c r="N224" s="294"/>
      <c r="O224" s="296"/>
      <c r="P224" s="296"/>
      <c r="Q224" s="296"/>
      <c r="R224" s="297"/>
      <c r="S224" s="296" t="s">
        <v>611</v>
      </c>
      <c r="T224" s="298" t="s">
        <v>627</v>
      </c>
      <c r="U224" s="294" t="s">
        <v>602</v>
      </c>
      <c r="V224" s="298" t="s">
        <v>5615</v>
      </c>
      <c r="W224" s="299">
        <v>3250000</v>
      </c>
      <c r="X224" s="299">
        <v>3250000</v>
      </c>
      <c r="Y224" s="299">
        <v>0</v>
      </c>
      <c r="Z224" s="299">
        <v>0</v>
      </c>
      <c r="AA224" s="300">
        <v>3250000</v>
      </c>
      <c r="AB224" s="300">
        <v>0</v>
      </c>
      <c r="AC224" s="295" t="s">
        <v>996</v>
      </c>
    </row>
    <row r="225" spans="1:29" ht="56.25" x14ac:dyDescent="0.25">
      <c r="A225" s="294" t="s">
        <v>1170</v>
      </c>
      <c r="B225" s="294" t="s">
        <v>605</v>
      </c>
      <c r="C225" s="294" t="s">
        <v>606</v>
      </c>
      <c r="D225" s="294" t="s">
        <v>993</v>
      </c>
      <c r="E225" s="294" t="s">
        <v>515</v>
      </c>
      <c r="F225" s="295" t="s">
        <v>1052</v>
      </c>
      <c r="G225" s="295" t="s">
        <v>995</v>
      </c>
      <c r="H225" s="295" t="s">
        <v>5553</v>
      </c>
      <c r="I225" s="294" t="s">
        <v>625</v>
      </c>
      <c r="J225" s="294" t="s">
        <v>5554</v>
      </c>
      <c r="K225" s="295" t="s">
        <v>625</v>
      </c>
      <c r="L225" s="295" t="s">
        <v>626</v>
      </c>
      <c r="M225" s="294"/>
      <c r="N225" s="294"/>
      <c r="O225" s="296"/>
      <c r="P225" s="296"/>
      <c r="Q225" s="296"/>
      <c r="R225" s="297"/>
      <c r="S225" s="296" t="s">
        <v>611</v>
      </c>
      <c r="T225" s="298" t="s">
        <v>627</v>
      </c>
      <c r="U225" s="294" t="s">
        <v>602</v>
      </c>
      <c r="V225" s="298" t="s">
        <v>5615</v>
      </c>
      <c r="W225" s="299">
        <v>3250000</v>
      </c>
      <c r="X225" s="299">
        <v>3250000</v>
      </c>
      <c r="Y225" s="299">
        <v>0</v>
      </c>
      <c r="Z225" s="299">
        <v>0</v>
      </c>
      <c r="AA225" s="300">
        <v>3250000</v>
      </c>
      <c r="AB225" s="300">
        <v>0</v>
      </c>
      <c r="AC225" s="295" t="s">
        <v>996</v>
      </c>
    </row>
    <row r="226" spans="1:29" ht="56.25" x14ac:dyDescent="0.25">
      <c r="A226" s="294" t="s">
        <v>1172</v>
      </c>
      <c r="B226" s="294" t="s">
        <v>605</v>
      </c>
      <c r="C226" s="294" t="s">
        <v>606</v>
      </c>
      <c r="D226" s="294" t="s">
        <v>993</v>
      </c>
      <c r="E226" s="294" t="s">
        <v>515</v>
      </c>
      <c r="F226" s="295" t="s">
        <v>1040</v>
      </c>
      <c r="G226" s="295" t="s">
        <v>995</v>
      </c>
      <c r="H226" s="295" t="s">
        <v>5553</v>
      </c>
      <c r="I226" s="294" t="s">
        <v>625</v>
      </c>
      <c r="J226" s="294" t="s">
        <v>5554</v>
      </c>
      <c r="K226" s="295" t="s">
        <v>625</v>
      </c>
      <c r="L226" s="295" t="s">
        <v>626</v>
      </c>
      <c r="M226" s="294"/>
      <c r="N226" s="294"/>
      <c r="O226" s="296"/>
      <c r="P226" s="296"/>
      <c r="Q226" s="296"/>
      <c r="R226" s="297"/>
      <c r="S226" s="296" t="s">
        <v>611</v>
      </c>
      <c r="T226" s="298" t="s">
        <v>627</v>
      </c>
      <c r="U226" s="294" t="s">
        <v>602</v>
      </c>
      <c r="V226" s="298" t="s">
        <v>5615</v>
      </c>
      <c r="W226" s="299">
        <v>3250000</v>
      </c>
      <c r="X226" s="299">
        <v>3250000</v>
      </c>
      <c r="Y226" s="299">
        <v>0</v>
      </c>
      <c r="Z226" s="299">
        <v>0</v>
      </c>
      <c r="AA226" s="300">
        <v>3250000</v>
      </c>
      <c r="AB226" s="300">
        <v>0</v>
      </c>
      <c r="AC226" s="295" t="s">
        <v>996</v>
      </c>
    </row>
    <row r="227" spans="1:29" ht="56.25" x14ac:dyDescent="0.25">
      <c r="A227" s="294" t="s">
        <v>1174</v>
      </c>
      <c r="B227" s="294" t="s">
        <v>605</v>
      </c>
      <c r="C227" s="294" t="s">
        <v>606</v>
      </c>
      <c r="D227" s="294" t="s">
        <v>993</v>
      </c>
      <c r="E227" s="294" t="s">
        <v>515</v>
      </c>
      <c r="F227" s="295" t="s">
        <v>1054</v>
      </c>
      <c r="G227" s="295" t="s">
        <v>995</v>
      </c>
      <c r="H227" s="295" t="s">
        <v>5553</v>
      </c>
      <c r="I227" s="294" t="s">
        <v>625</v>
      </c>
      <c r="J227" s="294" t="s">
        <v>5554</v>
      </c>
      <c r="K227" s="295" t="s">
        <v>625</v>
      </c>
      <c r="L227" s="295" t="s">
        <v>626</v>
      </c>
      <c r="M227" s="294"/>
      <c r="N227" s="294"/>
      <c r="O227" s="296"/>
      <c r="P227" s="296"/>
      <c r="Q227" s="296"/>
      <c r="R227" s="297"/>
      <c r="S227" s="296" t="s">
        <v>611</v>
      </c>
      <c r="T227" s="298" t="s">
        <v>627</v>
      </c>
      <c r="U227" s="294" t="s">
        <v>602</v>
      </c>
      <c r="V227" s="298" t="s">
        <v>5617</v>
      </c>
      <c r="W227" s="299">
        <v>3250000</v>
      </c>
      <c r="X227" s="299">
        <v>3250000</v>
      </c>
      <c r="Y227" s="299">
        <v>0</v>
      </c>
      <c r="Z227" s="299">
        <v>0</v>
      </c>
      <c r="AA227" s="300">
        <v>3250000</v>
      </c>
      <c r="AB227" s="300">
        <v>0</v>
      </c>
      <c r="AC227" s="295" t="s">
        <v>996</v>
      </c>
    </row>
    <row r="228" spans="1:29" ht="56.25" x14ac:dyDescent="0.25">
      <c r="A228" s="294" t="s">
        <v>1176</v>
      </c>
      <c r="B228" s="294" t="s">
        <v>605</v>
      </c>
      <c r="C228" s="294" t="s">
        <v>606</v>
      </c>
      <c r="D228" s="294" t="s">
        <v>993</v>
      </c>
      <c r="E228" s="294" t="s">
        <v>515</v>
      </c>
      <c r="F228" s="295" t="s">
        <v>1000</v>
      </c>
      <c r="G228" s="295" t="s">
        <v>995</v>
      </c>
      <c r="H228" s="295" t="s">
        <v>5553</v>
      </c>
      <c r="I228" s="294" t="s">
        <v>625</v>
      </c>
      <c r="J228" s="294" t="s">
        <v>5554</v>
      </c>
      <c r="K228" s="295" t="s">
        <v>625</v>
      </c>
      <c r="L228" s="295" t="s">
        <v>626</v>
      </c>
      <c r="M228" s="294"/>
      <c r="N228" s="294"/>
      <c r="O228" s="296"/>
      <c r="P228" s="296"/>
      <c r="Q228" s="296"/>
      <c r="R228" s="297"/>
      <c r="S228" s="296" t="s">
        <v>611</v>
      </c>
      <c r="T228" s="298" t="s">
        <v>627</v>
      </c>
      <c r="U228" s="294" t="s">
        <v>602</v>
      </c>
      <c r="V228" s="298" t="s">
        <v>5618</v>
      </c>
      <c r="W228" s="299">
        <v>3250000</v>
      </c>
      <c r="X228" s="299">
        <v>3250000</v>
      </c>
      <c r="Y228" s="299">
        <v>0</v>
      </c>
      <c r="Z228" s="299">
        <v>0</v>
      </c>
      <c r="AA228" s="300">
        <v>3250000</v>
      </c>
      <c r="AB228" s="300">
        <v>0</v>
      </c>
      <c r="AC228" s="295" t="s">
        <v>996</v>
      </c>
    </row>
    <row r="229" spans="1:29" ht="56.25" x14ac:dyDescent="0.25">
      <c r="A229" s="294" t="s">
        <v>1179</v>
      </c>
      <c r="B229" s="294" t="s">
        <v>605</v>
      </c>
      <c r="C229" s="294" t="s">
        <v>606</v>
      </c>
      <c r="D229" s="294" t="s">
        <v>993</v>
      </c>
      <c r="E229" s="294" t="s">
        <v>515</v>
      </c>
      <c r="F229" s="295" t="s">
        <v>1058</v>
      </c>
      <c r="G229" s="295" t="s">
        <v>995</v>
      </c>
      <c r="H229" s="295" t="s">
        <v>5553</v>
      </c>
      <c r="I229" s="294" t="s">
        <v>625</v>
      </c>
      <c r="J229" s="294" t="s">
        <v>5554</v>
      </c>
      <c r="K229" s="295" t="s">
        <v>625</v>
      </c>
      <c r="L229" s="295" t="s">
        <v>626</v>
      </c>
      <c r="M229" s="294"/>
      <c r="N229" s="294"/>
      <c r="O229" s="296"/>
      <c r="P229" s="296"/>
      <c r="Q229" s="296"/>
      <c r="R229" s="297"/>
      <c r="S229" s="296" t="s">
        <v>611</v>
      </c>
      <c r="T229" s="298" t="s">
        <v>627</v>
      </c>
      <c r="U229" s="294" t="s">
        <v>602</v>
      </c>
      <c r="V229" s="298" t="s">
        <v>5617</v>
      </c>
      <c r="W229" s="299">
        <v>3250000</v>
      </c>
      <c r="X229" s="299">
        <v>3250000</v>
      </c>
      <c r="Y229" s="299">
        <v>0</v>
      </c>
      <c r="Z229" s="299">
        <v>0</v>
      </c>
      <c r="AA229" s="300">
        <v>3250000</v>
      </c>
      <c r="AB229" s="300">
        <v>0</v>
      </c>
      <c r="AC229" s="295" t="s">
        <v>996</v>
      </c>
    </row>
    <row r="230" spans="1:29" ht="56.25" x14ac:dyDescent="0.25">
      <c r="A230" s="294" t="s">
        <v>1182</v>
      </c>
      <c r="B230" s="294" t="s">
        <v>605</v>
      </c>
      <c r="C230" s="294" t="s">
        <v>606</v>
      </c>
      <c r="D230" s="294" t="s">
        <v>993</v>
      </c>
      <c r="E230" s="294" t="s">
        <v>515</v>
      </c>
      <c r="F230" s="295" t="s">
        <v>1056</v>
      </c>
      <c r="G230" s="295" t="s">
        <v>995</v>
      </c>
      <c r="H230" s="295" t="s">
        <v>5553</v>
      </c>
      <c r="I230" s="294" t="s">
        <v>625</v>
      </c>
      <c r="J230" s="294" t="s">
        <v>5554</v>
      </c>
      <c r="K230" s="295" t="s">
        <v>625</v>
      </c>
      <c r="L230" s="295" t="s">
        <v>626</v>
      </c>
      <c r="M230" s="294"/>
      <c r="N230" s="294"/>
      <c r="O230" s="296"/>
      <c r="P230" s="296"/>
      <c r="Q230" s="296"/>
      <c r="R230" s="297"/>
      <c r="S230" s="296" t="s">
        <v>611</v>
      </c>
      <c r="T230" s="298" t="s">
        <v>627</v>
      </c>
      <c r="U230" s="294" t="s">
        <v>602</v>
      </c>
      <c r="V230" s="298" t="s">
        <v>5615</v>
      </c>
      <c r="W230" s="299">
        <v>3250000</v>
      </c>
      <c r="X230" s="299">
        <v>3250000</v>
      </c>
      <c r="Y230" s="299">
        <v>0</v>
      </c>
      <c r="Z230" s="299">
        <v>0</v>
      </c>
      <c r="AA230" s="300">
        <v>3250000</v>
      </c>
      <c r="AB230" s="300">
        <v>0</v>
      </c>
      <c r="AC230" s="295" t="s">
        <v>996</v>
      </c>
    </row>
    <row r="231" spans="1:29" ht="56.25" x14ac:dyDescent="0.25">
      <c r="A231" s="294" t="s">
        <v>1185</v>
      </c>
      <c r="B231" s="294" t="s">
        <v>605</v>
      </c>
      <c r="C231" s="294" t="s">
        <v>606</v>
      </c>
      <c r="D231" s="294" t="s">
        <v>993</v>
      </c>
      <c r="E231" s="294" t="s">
        <v>515</v>
      </c>
      <c r="F231" s="295" t="s">
        <v>1060</v>
      </c>
      <c r="G231" s="295" t="s">
        <v>995</v>
      </c>
      <c r="H231" s="295" t="s">
        <v>5553</v>
      </c>
      <c r="I231" s="294" t="s">
        <v>625</v>
      </c>
      <c r="J231" s="294" t="s">
        <v>5554</v>
      </c>
      <c r="K231" s="295" t="s">
        <v>625</v>
      </c>
      <c r="L231" s="295" t="s">
        <v>626</v>
      </c>
      <c r="M231" s="294"/>
      <c r="N231" s="294"/>
      <c r="O231" s="296"/>
      <c r="P231" s="296"/>
      <c r="Q231" s="296"/>
      <c r="R231" s="297"/>
      <c r="S231" s="296" t="s">
        <v>611</v>
      </c>
      <c r="T231" s="298" t="s">
        <v>627</v>
      </c>
      <c r="U231" s="294" t="s">
        <v>602</v>
      </c>
      <c r="V231" s="298" t="s">
        <v>5613</v>
      </c>
      <c r="W231" s="299">
        <v>3250000</v>
      </c>
      <c r="X231" s="299">
        <v>3250000</v>
      </c>
      <c r="Y231" s="299">
        <v>0</v>
      </c>
      <c r="Z231" s="299">
        <v>0</v>
      </c>
      <c r="AA231" s="300">
        <v>3250000</v>
      </c>
      <c r="AB231" s="300">
        <v>0</v>
      </c>
      <c r="AC231" s="295" t="s">
        <v>996</v>
      </c>
    </row>
    <row r="232" spans="1:29" ht="56.25" x14ac:dyDescent="0.25">
      <c r="A232" s="294" t="s">
        <v>1187</v>
      </c>
      <c r="B232" s="294" t="s">
        <v>605</v>
      </c>
      <c r="C232" s="294" t="s">
        <v>606</v>
      </c>
      <c r="D232" s="294" t="s">
        <v>993</v>
      </c>
      <c r="E232" s="294" t="s">
        <v>515</v>
      </c>
      <c r="F232" s="295" t="s">
        <v>998</v>
      </c>
      <c r="G232" s="295" t="s">
        <v>995</v>
      </c>
      <c r="H232" s="295" t="s">
        <v>5553</v>
      </c>
      <c r="I232" s="294" t="s">
        <v>625</v>
      </c>
      <c r="J232" s="294" t="s">
        <v>5554</v>
      </c>
      <c r="K232" s="295" t="s">
        <v>625</v>
      </c>
      <c r="L232" s="295" t="s">
        <v>626</v>
      </c>
      <c r="M232" s="294"/>
      <c r="N232" s="294"/>
      <c r="O232" s="296"/>
      <c r="P232" s="296"/>
      <c r="Q232" s="296"/>
      <c r="R232" s="297"/>
      <c r="S232" s="296" t="s">
        <v>611</v>
      </c>
      <c r="T232" s="298" t="s">
        <v>627</v>
      </c>
      <c r="U232" s="294" t="s">
        <v>602</v>
      </c>
      <c r="V232" s="298" t="s">
        <v>5618</v>
      </c>
      <c r="W232" s="299">
        <v>3250000</v>
      </c>
      <c r="X232" s="299">
        <v>3250000</v>
      </c>
      <c r="Y232" s="299">
        <v>0</v>
      </c>
      <c r="Z232" s="299">
        <v>0</v>
      </c>
      <c r="AA232" s="300">
        <v>3250000</v>
      </c>
      <c r="AB232" s="300">
        <v>0</v>
      </c>
      <c r="AC232" s="295" t="s">
        <v>996</v>
      </c>
    </row>
    <row r="233" spans="1:29" ht="56.25" x14ac:dyDescent="0.25">
      <c r="A233" s="294" t="s">
        <v>1189</v>
      </c>
      <c r="B233" s="294" t="s">
        <v>605</v>
      </c>
      <c r="C233" s="294" t="s">
        <v>606</v>
      </c>
      <c r="D233" s="294" t="s">
        <v>993</v>
      </c>
      <c r="E233" s="294" t="s">
        <v>515</v>
      </c>
      <c r="F233" s="295" t="s">
        <v>1002</v>
      </c>
      <c r="G233" s="295" t="s">
        <v>995</v>
      </c>
      <c r="H233" s="295" t="s">
        <v>5553</v>
      </c>
      <c r="I233" s="294" t="s">
        <v>625</v>
      </c>
      <c r="J233" s="294" t="s">
        <v>5554</v>
      </c>
      <c r="K233" s="295" t="s">
        <v>625</v>
      </c>
      <c r="L233" s="295" t="s">
        <v>626</v>
      </c>
      <c r="M233" s="294"/>
      <c r="N233" s="294"/>
      <c r="O233" s="296"/>
      <c r="P233" s="296"/>
      <c r="Q233" s="296"/>
      <c r="R233" s="297"/>
      <c r="S233" s="296" t="s">
        <v>611</v>
      </c>
      <c r="T233" s="298" t="s">
        <v>627</v>
      </c>
      <c r="U233" s="294" t="s">
        <v>602</v>
      </c>
      <c r="V233" s="298" t="s">
        <v>5618</v>
      </c>
      <c r="W233" s="299">
        <v>3250000</v>
      </c>
      <c r="X233" s="299">
        <v>3250000</v>
      </c>
      <c r="Y233" s="299">
        <v>0</v>
      </c>
      <c r="Z233" s="299">
        <v>0</v>
      </c>
      <c r="AA233" s="300">
        <v>3250000</v>
      </c>
      <c r="AB233" s="300">
        <v>0</v>
      </c>
      <c r="AC233" s="295" t="s">
        <v>996</v>
      </c>
    </row>
    <row r="234" spans="1:29" ht="56.25" x14ac:dyDescent="0.25">
      <c r="A234" s="294" t="s">
        <v>1191</v>
      </c>
      <c r="B234" s="294" t="s">
        <v>605</v>
      </c>
      <c r="C234" s="294" t="s">
        <v>606</v>
      </c>
      <c r="D234" s="294" t="s">
        <v>993</v>
      </c>
      <c r="E234" s="294" t="s">
        <v>515</v>
      </c>
      <c r="F234" s="295" t="s">
        <v>1004</v>
      </c>
      <c r="G234" s="295" t="s">
        <v>995</v>
      </c>
      <c r="H234" s="295" t="s">
        <v>5553</v>
      </c>
      <c r="I234" s="294" t="s">
        <v>625</v>
      </c>
      <c r="J234" s="294" t="s">
        <v>5554</v>
      </c>
      <c r="K234" s="295" t="s">
        <v>625</v>
      </c>
      <c r="L234" s="295" t="s">
        <v>626</v>
      </c>
      <c r="M234" s="294"/>
      <c r="N234" s="294"/>
      <c r="O234" s="296"/>
      <c r="P234" s="296"/>
      <c r="Q234" s="296"/>
      <c r="R234" s="297"/>
      <c r="S234" s="296" t="s">
        <v>611</v>
      </c>
      <c r="T234" s="298" t="s">
        <v>627</v>
      </c>
      <c r="U234" s="294" t="s">
        <v>602</v>
      </c>
      <c r="V234" s="298" t="s">
        <v>5618</v>
      </c>
      <c r="W234" s="299">
        <v>3250000</v>
      </c>
      <c r="X234" s="299">
        <v>3250000</v>
      </c>
      <c r="Y234" s="299">
        <v>0</v>
      </c>
      <c r="Z234" s="299">
        <v>0</v>
      </c>
      <c r="AA234" s="300">
        <v>3250000</v>
      </c>
      <c r="AB234" s="300">
        <v>0</v>
      </c>
      <c r="AC234" s="295" t="s">
        <v>996</v>
      </c>
    </row>
    <row r="235" spans="1:29" ht="56.25" x14ac:dyDescent="0.25">
      <c r="A235" s="294" t="s">
        <v>1193</v>
      </c>
      <c r="B235" s="294" t="s">
        <v>605</v>
      </c>
      <c r="C235" s="294" t="s">
        <v>606</v>
      </c>
      <c r="D235" s="294" t="s">
        <v>993</v>
      </c>
      <c r="E235" s="294" t="s">
        <v>515</v>
      </c>
      <c r="F235" s="295" t="s">
        <v>1014</v>
      </c>
      <c r="G235" s="295" t="s">
        <v>995</v>
      </c>
      <c r="H235" s="295" t="s">
        <v>5553</v>
      </c>
      <c r="I235" s="294" t="s">
        <v>625</v>
      </c>
      <c r="J235" s="294" t="s">
        <v>5554</v>
      </c>
      <c r="K235" s="295" t="s">
        <v>625</v>
      </c>
      <c r="L235" s="295" t="s">
        <v>626</v>
      </c>
      <c r="M235" s="294"/>
      <c r="N235" s="294"/>
      <c r="O235" s="296"/>
      <c r="P235" s="296"/>
      <c r="Q235" s="296"/>
      <c r="R235" s="297"/>
      <c r="S235" s="296" t="s">
        <v>611</v>
      </c>
      <c r="T235" s="298" t="s">
        <v>627</v>
      </c>
      <c r="U235" s="294" t="s">
        <v>602</v>
      </c>
      <c r="V235" s="298" t="s">
        <v>5616</v>
      </c>
      <c r="W235" s="299">
        <v>3250000</v>
      </c>
      <c r="X235" s="299">
        <v>3250000</v>
      </c>
      <c r="Y235" s="299">
        <v>0</v>
      </c>
      <c r="Z235" s="299">
        <v>0</v>
      </c>
      <c r="AA235" s="300">
        <v>3250000</v>
      </c>
      <c r="AB235" s="300">
        <v>0</v>
      </c>
      <c r="AC235" s="295" t="s">
        <v>996</v>
      </c>
    </row>
    <row r="236" spans="1:29" ht="56.25" x14ac:dyDescent="0.25">
      <c r="A236" s="294" t="s">
        <v>1195</v>
      </c>
      <c r="B236" s="294" t="s">
        <v>605</v>
      </c>
      <c r="C236" s="294" t="s">
        <v>606</v>
      </c>
      <c r="D236" s="294" t="s">
        <v>993</v>
      </c>
      <c r="E236" s="294" t="s">
        <v>515</v>
      </c>
      <c r="F236" s="295" t="s">
        <v>1020</v>
      </c>
      <c r="G236" s="295" t="s">
        <v>995</v>
      </c>
      <c r="H236" s="295" t="s">
        <v>5553</v>
      </c>
      <c r="I236" s="294" t="s">
        <v>625</v>
      </c>
      <c r="J236" s="294" t="s">
        <v>5554</v>
      </c>
      <c r="K236" s="295" t="s">
        <v>625</v>
      </c>
      <c r="L236" s="295" t="s">
        <v>626</v>
      </c>
      <c r="M236" s="294"/>
      <c r="N236" s="294"/>
      <c r="O236" s="296"/>
      <c r="P236" s="296"/>
      <c r="Q236" s="296"/>
      <c r="R236" s="297"/>
      <c r="S236" s="296" t="s">
        <v>611</v>
      </c>
      <c r="T236" s="298" t="s">
        <v>627</v>
      </c>
      <c r="U236" s="294" t="s">
        <v>602</v>
      </c>
      <c r="V236" s="298" t="s">
        <v>5615</v>
      </c>
      <c r="W236" s="299">
        <v>3250000</v>
      </c>
      <c r="X236" s="299">
        <v>3250000</v>
      </c>
      <c r="Y236" s="299">
        <v>0</v>
      </c>
      <c r="Z236" s="299">
        <v>0</v>
      </c>
      <c r="AA236" s="300">
        <v>3250000</v>
      </c>
      <c r="AB236" s="300">
        <v>0</v>
      </c>
      <c r="AC236" s="295" t="s">
        <v>996</v>
      </c>
    </row>
    <row r="237" spans="1:29" ht="56.25" x14ac:dyDescent="0.25">
      <c r="A237" s="294" t="s">
        <v>1197</v>
      </c>
      <c r="B237" s="294" t="s">
        <v>605</v>
      </c>
      <c r="C237" s="294" t="s">
        <v>606</v>
      </c>
      <c r="D237" s="294" t="s">
        <v>993</v>
      </c>
      <c r="E237" s="294" t="s">
        <v>515</v>
      </c>
      <c r="F237" s="295" t="s">
        <v>1010</v>
      </c>
      <c r="G237" s="295" t="s">
        <v>995</v>
      </c>
      <c r="H237" s="295" t="s">
        <v>5553</v>
      </c>
      <c r="I237" s="294" t="s">
        <v>625</v>
      </c>
      <c r="J237" s="294" t="s">
        <v>5554</v>
      </c>
      <c r="K237" s="295" t="s">
        <v>625</v>
      </c>
      <c r="L237" s="295" t="s">
        <v>626</v>
      </c>
      <c r="M237" s="294"/>
      <c r="N237" s="294"/>
      <c r="O237" s="296"/>
      <c r="P237" s="296"/>
      <c r="Q237" s="296"/>
      <c r="R237" s="297"/>
      <c r="S237" s="296" t="s">
        <v>611</v>
      </c>
      <c r="T237" s="298" t="s">
        <v>627</v>
      </c>
      <c r="U237" s="294" t="s">
        <v>602</v>
      </c>
      <c r="V237" s="298" t="s">
        <v>5616</v>
      </c>
      <c r="W237" s="299">
        <v>3250000</v>
      </c>
      <c r="X237" s="299">
        <v>3250000</v>
      </c>
      <c r="Y237" s="299">
        <v>0</v>
      </c>
      <c r="Z237" s="299">
        <v>0</v>
      </c>
      <c r="AA237" s="300">
        <v>3250000</v>
      </c>
      <c r="AB237" s="300">
        <v>0</v>
      </c>
      <c r="AC237" s="295" t="s">
        <v>996</v>
      </c>
    </row>
    <row r="238" spans="1:29" ht="56.25" x14ac:dyDescent="0.25">
      <c r="A238" s="294" t="s">
        <v>1200</v>
      </c>
      <c r="B238" s="294" t="s">
        <v>605</v>
      </c>
      <c r="C238" s="294" t="s">
        <v>606</v>
      </c>
      <c r="D238" s="294" t="s">
        <v>993</v>
      </c>
      <c r="E238" s="294" t="s">
        <v>515</v>
      </c>
      <c r="F238" s="295" t="s">
        <v>1016</v>
      </c>
      <c r="G238" s="295" t="s">
        <v>995</v>
      </c>
      <c r="H238" s="295" t="s">
        <v>5553</v>
      </c>
      <c r="I238" s="294" t="s">
        <v>625</v>
      </c>
      <c r="J238" s="294" t="s">
        <v>5554</v>
      </c>
      <c r="K238" s="295" t="s">
        <v>625</v>
      </c>
      <c r="L238" s="295" t="s">
        <v>626</v>
      </c>
      <c r="M238" s="294"/>
      <c r="N238" s="294"/>
      <c r="O238" s="296"/>
      <c r="P238" s="296"/>
      <c r="Q238" s="296"/>
      <c r="R238" s="297"/>
      <c r="S238" s="296" t="s">
        <v>611</v>
      </c>
      <c r="T238" s="298" t="s">
        <v>627</v>
      </c>
      <c r="U238" s="294" t="s">
        <v>602</v>
      </c>
      <c r="V238" s="298" t="s">
        <v>5616</v>
      </c>
      <c r="W238" s="299">
        <v>3250000</v>
      </c>
      <c r="X238" s="299">
        <v>3250000</v>
      </c>
      <c r="Y238" s="299">
        <v>0</v>
      </c>
      <c r="Z238" s="299">
        <v>0</v>
      </c>
      <c r="AA238" s="300">
        <v>3250000</v>
      </c>
      <c r="AB238" s="300">
        <v>0</v>
      </c>
      <c r="AC238" s="295" t="s">
        <v>996</v>
      </c>
    </row>
    <row r="239" spans="1:29" ht="56.25" x14ac:dyDescent="0.25">
      <c r="A239" s="294" t="s">
        <v>1202</v>
      </c>
      <c r="B239" s="294" t="s">
        <v>605</v>
      </c>
      <c r="C239" s="294" t="s">
        <v>606</v>
      </c>
      <c r="D239" s="294" t="s">
        <v>993</v>
      </c>
      <c r="E239" s="294" t="s">
        <v>515</v>
      </c>
      <c r="F239" s="295" t="s">
        <v>1006</v>
      </c>
      <c r="G239" s="295" t="s">
        <v>995</v>
      </c>
      <c r="H239" s="295" t="s">
        <v>5553</v>
      </c>
      <c r="I239" s="294" t="s">
        <v>625</v>
      </c>
      <c r="J239" s="294" t="s">
        <v>5554</v>
      </c>
      <c r="K239" s="295" t="s">
        <v>625</v>
      </c>
      <c r="L239" s="295" t="s">
        <v>626</v>
      </c>
      <c r="M239" s="294"/>
      <c r="N239" s="294"/>
      <c r="O239" s="296"/>
      <c r="P239" s="296"/>
      <c r="Q239" s="296"/>
      <c r="R239" s="297"/>
      <c r="S239" s="296" t="s">
        <v>611</v>
      </c>
      <c r="T239" s="298" t="s">
        <v>627</v>
      </c>
      <c r="U239" s="294" t="s">
        <v>602</v>
      </c>
      <c r="V239" s="298" t="s">
        <v>5618</v>
      </c>
      <c r="W239" s="299">
        <v>3250000</v>
      </c>
      <c r="X239" s="299">
        <v>3250000</v>
      </c>
      <c r="Y239" s="299">
        <v>0</v>
      </c>
      <c r="Z239" s="299">
        <v>0</v>
      </c>
      <c r="AA239" s="300">
        <v>3250000</v>
      </c>
      <c r="AB239" s="300">
        <v>0</v>
      </c>
      <c r="AC239" s="295" t="s">
        <v>996</v>
      </c>
    </row>
    <row r="240" spans="1:29" ht="56.25" x14ac:dyDescent="0.25">
      <c r="A240" s="294" t="s">
        <v>1204</v>
      </c>
      <c r="B240" s="294" t="s">
        <v>605</v>
      </c>
      <c r="C240" s="294" t="s">
        <v>606</v>
      </c>
      <c r="D240" s="294" t="s">
        <v>993</v>
      </c>
      <c r="E240" s="294" t="s">
        <v>515</v>
      </c>
      <c r="F240" s="295" t="s">
        <v>1022</v>
      </c>
      <c r="G240" s="295" t="s">
        <v>995</v>
      </c>
      <c r="H240" s="295" t="s">
        <v>5553</v>
      </c>
      <c r="I240" s="294" t="s">
        <v>625</v>
      </c>
      <c r="J240" s="294" t="s">
        <v>5554</v>
      </c>
      <c r="K240" s="295" t="s">
        <v>625</v>
      </c>
      <c r="L240" s="295" t="s">
        <v>626</v>
      </c>
      <c r="M240" s="294"/>
      <c r="N240" s="294"/>
      <c r="O240" s="296"/>
      <c r="P240" s="296"/>
      <c r="Q240" s="296"/>
      <c r="R240" s="297"/>
      <c r="S240" s="296" t="s">
        <v>611</v>
      </c>
      <c r="T240" s="298" t="s">
        <v>627</v>
      </c>
      <c r="U240" s="294" t="s">
        <v>602</v>
      </c>
      <c r="V240" s="298" t="s">
        <v>5615</v>
      </c>
      <c r="W240" s="299">
        <v>3250000</v>
      </c>
      <c r="X240" s="299">
        <v>3250000</v>
      </c>
      <c r="Y240" s="299">
        <v>0</v>
      </c>
      <c r="Z240" s="299">
        <v>0</v>
      </c>
      <c r="AA240" s="300">
        <v>3250000</v>
      </c>
      <c r="AB240" s="300">
        <v>0</v>
      </c>
      <c r="AC240" s="295" t="s">
        <v>996</v>
      </c>
    </row>
    <row r="241" spans="1:29" ht="56.25" x14ac:dyDescent="0.25">
      <c r="A241" s="294" t="s">
        <v>1206</v>
      </c>
      <c r="B241" s="294" t="s">
        <v>605</v>
      </c>
      <c r="C241" s="294" t="s">
        <v>606</v>
      </c>
      <c r="D241" s="294" t="s">
        <v>993</v>
      </c>
      <c r="E241" s="294" t="s">
        <v>515</v>
      </c>
      <c r="F241" s="295" t="s">
        <v>1030</v>
      </c>
      <c r="G241" s="295" t="s">
        <v>995</v>
      </c>
      <c r="H241" s="295" t="s">
        <v>5553</v>
      </c>
      <c r="I241" s="294" t="s">
        <v>625</v>
      </c>
      <c r="J241" s="294" t="s">
        <v>5554</v>
      </c>
      <c r="K241" s="295" t="s">
        <v>625</v>
      </c>
      <c r="L241" s="295" t="s">
        <v>626</v>
      </c>
      <c r="M241" s="294"/>
      <c r="N241" s="294"/>
      <c r="O241" s="296"/>
      <c r="P241" s="296"/>
      <c r="Q241" s="296"/>
      <c r="R241" s="297"/>
      <c r="S241" s="296" t="s">
        <v>611</v>
      </c>
      <c r="T241" s="298" t="s">
        <v>627</v>
      </c>
      <c r="U241" s="294" t="s">
        <v>602</v>
      </c>
      <c r="V241" s="298" t="s">
        <v>5616</v>
      </c>
      <c r="W241" s="299">
        <v>3250000</v>
      </c>
      <c r="X241" s="299">
        <v>3250000</v>
      </c>
      <c r="Y241" s="299">
        <v>0</v>
      </c>
      <c r="Z241" s="299">
        <v>0</v>
      </c>
      <c r="AA241" s="300">
        <v>3250000</v>
      </c>
      <c r="AB241" s="300">
        <v>0</v>
      </c>
      <c r="AC241" s="295" t="s">
        <v>996</v>
      </c>
    </row>
    <row r="242" spans="1:29" ht="56.25" x14ac:dyDescent="0.25">
      <c r="A242" s="294" t="s">
        <v>1208</v>
      </c>
      <c r="B242" s="294" t="s">
        <v>605</v>
      </c>
      <c r="C242" s="294" t="s">
        <v>606</v>
      </c>
      <c r="D242" s="294" t="s">
        <v>993</v>
      </c>
      <c r="E242" s="294" t="s">
        <v>515</v>
      </c>
      <c r="F242" s="295" t="s">
        <v>1024</v>
      </c>
      <c r="G242" s="295" t="s">
        <v>995</v>
      </c>
      <c r="H242" s="295" t="s">
        <v>5553</v>
      </c>
      <c r="I242" s="294" t="s">
        <v>625</v>
      </c>
      <c r="J242" s="294" t="s">
        <v>5554</v>
      </c>
      <c r="K242" s="295" t="s">
        <v>625</v>
      </c>
      <c r="L242" s="295" t="s">
        <v>626</v>
      </c>
      <c r="M242" s="294"/>
      <c r="N242" s="294"/>
      <c r="O242" s="296"/>
      <c r="P242" s="296"/>
      <c r="Q242" s="296"/>
      <c r="R242" s="297"/>
      <c r="S242" s="296" t="s">
        <v>611</v>
      </c>
      <c r="T242" s="298" t="s">
        <v>627</v>
      </c>
      <c r="U242" s="294" t="s">
        <v>602</v>
      </c>
      <c r="V242" s="298" t="s">
        <v>5615</v>
      </c>
      <c r="W242" s="299">
        <v>3250000</v>
      </c>
      <c r="X242" s="299">
        <v>3250000</v>
      </c>
      <c r="Y242" s="299">
        <v>0</v>
      </c>
      <c r="Z242" s="299">
        <v>0</v>
      </c>
      <c r="AA242" s="300">
        <v>3250000</v>
      </c>
      <c r="AB242" s="300">
        <v>0</v>
      </c>
      <c r="AC242" s="295" t="s">
        <v>996</v>
      </c>
    </row>
    <row r="243" spans="1:29" ht="56.25" x14ac:dyDescent="0.25">
      <c r="A243" s="294" t="s">
        <v>1211</v>
      </c>
      <c r="B243" s="294" t="s">
        <v>605</v>
      </c>
      <c r="C243" s="294" t="s">
        <v>606</v>
      </c>
      <c r="D243" s="294" t="s">
        <v>993</v>
      </c>
      <c r="E243" s="294" t="s">
        <v>515</v>
      </c>
      <c r="F243" s="295" t="s">
        <v>1012</v>
      </c>
      <c r="G243" s="295" t="s">
        <v>995</v>
      </c>
      <c r="H243" s="295" t="s">
        <v>5553</v>
      </c>
      <c r="I243" s="294" t="s">
        <v>625</v>
      </c>
      <c r="J243" s="294" t="s">
        <v>5554</v>
      </c>
      <c r="K243" s="295" t="s">
        <v>625</v>
      </c>
      <c r="L243" s="295" t="s">
        <v>626</v>
      </c>
      <c r="M243" s="294"/>
      <c r="N243" s="294"/>
      <c r="O243" s="296"/>
      <c r="P243" s="296"/>
      <c r="Q243" s="296"/>
      <c r="R243" s="297"/>
      <c r="S243" s="296" t="s">
        <v>611</v>
      </c>
      <c r="T243" s="298" t="s">
        <v>627</v>
      </c>
      <c r="U243" s="294" t="s">
        <v>602</v>
      </c>
      <c r="V243" s="298" t="s">
        <v>5616</v>
      </c>
      <c r="W243" s="299">
        <v>3250000</v>
      </c>
      <c r="X243" s="299">
        <v>3250000</v>
      </c>
      <c r="Y243" s="299">
        <v>0</v>
      </c>
      <c r="Z243" s="299">
        <v>0</v>
      </c>
      <c r="AA243" s="300">
        <v>3250000</v>
      </c>
      <c r="AB243" s="300">
        <v>0</v>
      </c>
      <c r="AC243" s="295" t="s">
        <v>996</v>
      </c>
    </row>
    <row r="244" spans="1:29" ht="56.25" x14ac:dyDescent="0.25">
      <c r="A244" s="294" t="s">
        <v>1214</v>
      </c>
      <c r="B244" s="294" t="s">
        <v>605</v>
      </c>
      <c r="C244" s="294" t="s">
        <v>606</v>
      </c>
      <c r="D244" s="294" t="s">
        <v>993</v>
      </c>
      <c r="E244" s="294" t="s">
        <v>515</v>
      </c>
      <c r="F244" s="295" t="s">
        <v>1026</v>
      </c>
      <c r="G244" s="295" t="s">
        <v>995</v>
      </c>
      <c r="H244" s="295" t="s">
        <v>5553</v>
      </c>
      <c r="I244" s="294" t="s">
        <v>625</v>
      </c>
      <c r="J244" s="294" t="s">
        <v>5554</v>
      </c>
      <c r="K244" s="295" t="s">
        <v>625</v>
      </c>
      <c r="L244" s="295" t="s">
        <v>626</v>
      </c>
      <c r="M244" s="294"/>
      <c r="N244" s="294"/>
      <c r="O244" s="296"/>
      <c r="P244" s="296"/>
      <c r="Q244" s="296"/>
      <c r="R244" s="297"/>
      <c r="S244" s="296" t="s">
        <v>611</v>
      </c>
      <c r="T244" s="298" t="s">
        <v>627</v>
      </c>
      <c r="U244" s="294" t="s">
        <v>602</v>
      </c>
      <c r="V244" s="298" t="s">
        <v>5615</v>
      </c>
      <c r="W244" s="299">
        <v>3250000</v>
      </c>
      <c r="X244" s="299">
        <v>3250000</v>
      </c>
      <c r="Y244" s="299">
        <v>0</v>
      </c>
      <c r="Z244" s="299">
        <v>0</v>
      </c>
      <c r="AA244" s="300">
        <v>3250000</v>
      </c>
      <c r="AB244" s="300">
        <v>0</v>
      </c>
      <c r="AC244" s="295" t="s">
        <v>996</v>
      </c>
    </row>
    <row r="245" spans="1:29" ht="56.25" x14ac:dyDescent="0.25">
      <c r="A245" s="294" t="s">
        <v>1217</v>
      </c>
      <c r="B245" s="294" t="s">
        <v>605</v>
      </c>
      <c r="C245" s="294" t="s">
        <v>606</v>
      </c>
      <c r="D245" s="294" t="s">
        <v>993</v>
      </c>
      <c r="E245" s="294" t="s">
        <v>515</v>
      </c>
      <c r="F245" s="295" t="s">
        <v>1032</v>
      </c>
      <c r="G245" s="295" t="s">
        <v>995</v>
      </c>
      <c r="H245" s="295" t="s">
        <v>5553</v>
      </c>
      <c r="I245" s="294" t="s">
        <v>625</v>
      </c>
      <c r="J245" s="294" t="s">
        <v>5554</v>
      </c>
      <c r="K245" s="295" t="s">
        <v>625</v>
      </c>
      <c r="L245" s="295" t="s">
        <v>626</v>
      </c>
      <c r="M245" s="294"/>
      <c r="N245" s="294"/>
      <c r="O245" s="296"/>
      <c r="P245" s="296"/>
      <c r="Q245" s="296"/>
      <c r="R245" s="297"/>
      <c r="S245" s="296" t="s">
        <v>611</v>
      </c>
      <c r="T245" s="298" t="s">
        <v>627</v>
      </c>
      <c r="U245" s="294" t="s">
        <v>602</v>
      </c>
      <c r="V245" s="298" t="s">
        <v>5615</v>
      </c>
      <c r="W245" s="299">
        <v>3250000</v>
      </c>
      <c r="X245" s="299">
        <v>3250000</v>
      </c>
      <c r="Y245" s="299">
        <v>0</v>
      </c>
      <c r="Z245" s="299">
        <v>0</v>
      </c>
      <c r="AA245" s="300">
        <v>3250000</v>
      </c>
      <c r="AB245" s="300">
        <v>0</v>
      </c>
      <c r="AC245" s="295" t="s">
        <v>996</v>
      </c>
    </row>
    <row r="246" spans="1:29" ht="56.25" x14ac:dyDescent="0.25">
      <c r="A246" s="294" t="s">
        <v>1220</v>
      </c>
      <c r="B246" s="294" t="s">
        <v>605</v>
      </c>
      <c r="C246" s="294" t="s">
        <v>606</v>
      </c>
      <c r="D246" s="294" t="s">
        <v>993</v>
      </c>
      <c r="E246" s="294" t="s">
        <v>515</v>
      </c>
      <c r="F246" s="295" t="s">
        <v>1034</v>
      </c>
      <c r="G246" s="295" t="s">
        <v>995</v>
      </c>
      <c r="H246" s="295" t="s">
        <v>5553</v>
      </c>
      <c r="I246" s="294" t="s">
        <v>625</v>
      </c>
      <c r="J246" s="294" t="s">
        <v>5554</v>
      </c>
      <c r="K246" s="295" t="s">
        <v>625</v>
      </c>
      <c r="L246" s="295" t="s">
        <v>626</v>
      </c>
      <c r="M246" s="294"/>
      <c r="N246" s="294"/>
      <c r="O246" s="296"/>
      <c r="P246" s="296"/>
      <c r="Q246" s="296"/>
      <c r="R246" s="297"/>
      <c r="S246" s="296" t="s">
        <v>611</v>
      </c>
      <c r="T246" s="298" t="s">
        <v>627</v>
      </c>
      <c r="U246" s="294" t="s">
        <v>602</v>
      </c>
      <c r="V246" s="298" t="s">
        <v>5615</v>
      </c>
      <c r="W246" s="299">
        <v>3250000</v>
      </c>
      <c r="X246" s="299">
        <v>3250000</v>
      </c>
      <c r="Y246" s="299">
        <v>0</v>
      </c>
      <c r="Z246" s="299">
        <v>0</v>
      </c>
      <c r="AA246" s="300">
        <v>3250000</v>
      </c>
      <c r="AB246" s="300">
        <v>0</v>
      </c>
      <c r="AC246" s="295" t="s">
        <v>996</v>
      </c>
    </row>
    <row r="247" spans="1:29" ht="56.25" x14ac:dyDescent="0.25">
      <c r="A247" s="294" t="s">
        <v>1223</v>
      </c>
      <c r="B247" s="294" t="s">
        <v>605</v>
      </c>
      <c r="C247" s="294" t="s">
        <v>606</v>
      </c>
      <c r="D247" s="294" t="s">
        <v>993</v>
      </c>
      <c r="E247" s="294" t="s">
        <v>515</v>
      </c>
      <c r="F247" s="295" t="s">
        <v>1036</v>
      </c>
      <c r="G247" s="295" t="s">
        <v>995</v>
      </c>
      <c r="H247" s="295" t="s">
        <v>5553</v>
      </c>
      <c r="I247" s="294" t="s">
        <v>625</v>
      </c>
      <c r="J247" s="294" t="s">
        <v>5554</v>
      </c>
      <c r="K247" s="295" t="s">
        <v>625</v>
      </c>
      <c r="L247" s="295" t="s">
        <v>626</v>
      </c>
      <c r="M247" s="294"/>
      <c r="N247" s="294"/>
      <c r="O247" s="296"/>
      <c r="P247" s="296"/>
      <c r="Q247" s="296"/>
      <c r="R247" s="297"/>
      <c r="S247" s="296" t="s">
        <v>611</v>
      </c>
      <c r="T247" s="298" t="s">
        <v>627</v>
      </c>
      <c r="U247" s="294" t="s">
        <v>602</v>
      </c>
      <c r="V247" s="298" t="s">
        <v>5613</v>
      </c>
      <c r="W247" s="299">
        <v>3250000</v>
      </c>
      <c r="X247" s="299">
        <v>3250000</v>
      </c>
      <c r="Y247" s="299">
        <v>0</v>
      </c>
      <c r="Z247" s="299">
        <v>0</v>
      </c>
      <c r="AA247" s="300">
        <v>3250000</v>
      </c>
      <c r="AB247" s="300">
        <v>0</v>
      </c>
      <c r="AC247" s="295" t="s">
        <v>996</v>
      </c>
    </row>
    <row r="248" spans="1:29" ht="56.25" x14ac:dyDescent="0.25">
      <c r="A248" s="294" t="s">
        <v>1226</v>
      </c>
      <c r="B248" s="294" t="s">
        <v>605</v>
      </c>
      <c r="C248" s="294" t="s">
        <v>606</v>
      </c>
      <c r="D248" s="294" t="s">
        <v>993</v>
      </c>
      <c r="E248" s="294" t="s">
        <v>515</v>
      </c>
      <c r="F248" s="295" t="s">
        <v>1038</v>
      </c>
      <c r="G248" s="295" t="s">
        <v>995</v>
      </c>
      <c r="H248" s="295" t="s">
        <v>5553</v>
      </c>
      <c r="I248" s="294" t="s">
        <v>625</v>
      </c>
      <c r="J248" s="294" t="s">
        <v>5554</v>
      </c>
      <c r="K248" s="295" t="s">
        <v>625</v>
      </c>
      <c r="L248" s="295" t="s">
        <v>626</v>
      </c>
      <c r="M248" s="294"/>
      <c r="N248" s="294"/>
      <c r="O248" s="296"/>
      <c r="P248" s="296"/>
      <c r="Q248" s="296"/>
      <c r="R248" s="297"/>
      <c r="S248" s="296" t="s">
        <v>611</v>
      </c>
      <c r="T248" s="298" t="s">
        <v>627</v>
      </c>
      <c r="U248" s="294" t="s">
        <v>602</v>
      </c>
      <c r="V248" s="298" t="s">
        <v>5615</v>
      </c>
      <c r="W248" s="299">
        <v>3250000</v>
      </c>
      <c r="X248" s="299">
        <v>3250000</v>
      </c>
      <c r="Y248" s="299">
        <v>0</v>
      </c>
      <c r="Z248" s="299">
        <v>0</v>
      </c>
      <c r="AA248" s="300">
        <v>3250000</v>
      </c>
      <c r="AB248" s="300">
        <v>0</v>
      </c>
      <c r="AC248" s="295" t="s">
        <v>996</v>
      </c>
    </row>
    <row r="249" spans="1:29" ht="56.25" x14ac:dyDescent="0.25">
      <c r="A249" s="294" t="s">
        <v>1228</v>
      </c>
      <c r="B249" s="294" t="s">
        <v>605</v>
      </c>
      <c r="C249" s="294" t="s">
        <v>606</v>
      </c>
      <c r="D249" s="294" t="s">
        <v>993</v>
      </c>
      <c r="E249" s="294" t="s">
        <v>515</v>
      </c>
      <c r="F249" s="295" t="s">
        <v>1062</v>
      </c>
      <c r="G249" s="295" t="s">
        <v>1063</v>
      </c>
      <c r="H249" s="295" t="s">
        <v>5553</v>
      </c>
      <c r="I249" s="294" t="s">
        <v>625</v>
      </c>
      <c r="J249" s="294" t="s">
        <v>5554</v>
      </c>
      <c r="K249" s="295" t="s">
        <v>625</v>
      </c>
      <c r="L249" s="295" t="s">
        <v>626</v>
      </c>
      <c r="M249" s="294"/>
      <c r="N249" s="294"/>
      <c r="O249" s="296"/>
      <c r="P249" s="296"/>
      <c r="Q249" s="296"/>
      <c r="R249" s="297"/>
      <c r="S249" s="296" t="s">
        <v>611</v>
      </c>
      <c r="T249" s="298" t="s">
        <v>627</v>
      </c>
      <c r="U249" s="294" t="s">
        <v>602</v>
      </c>
      <c r="V249" s="298" t="s">
        <v>5616</v>
      </c>
      <c r="W249" s="299">
        <v>5500000</v>
      </c>
      <c r="X249" s="299">
        <v>5500000</v>
      </c>
      <c r="Y249" s="299">
        <v>0</v>
      </c>
      <c r="Z249" s="299">
        <v>0</v>
      </c>
      <c r="AA249" s="300">
        <v>5500000</v>
      </c>
      <c r="AB249" s="300">
        <v>0</v>
      </c>
      <c r="AC249" s="295" t="s">
        <v>1064</v>
      </c>
    </row>
    <row r="250" spans="1:29" ht="56.25" x14ac:dyDescent="0.25">
      <c r="A250" s="294" t="s">
        <v>1230</v>
      </c>
      <c r="B250" s="294" t="s">
        <v>605</v>
      </c>
      <c r="C250" s="294" t="s">
        <v>606</v>
      </c>
      <c r="D250" s="294" t="s">
        <v>993</v>
      </c>
      <c r="E250" s="294" t="s">
        <v>515</v>
      </c>
      <c r="F250" s="295" t="s">
        <v>1066</v>
      </c>
      <c r="G250" s="295" t="s">
        <v>1063</v>
      </c>
      <c r="H250" s="295" t="s">
        <v>5553</v>
      </c>
      <c r="I250" s="294" t="s">
        <v>625</v>
      </c>
      <c r="J250" s="294" t="s">
        <v>5554</v>
      </c>
      <c r="K250" s="295" t="s">
        <v>625</v>
      </c>
      <c r="L250" s="295" t="s">
        <v>626</v>
      </c>
      <c r="M250" s="294"/>
      <c r="N250" s="294"/>
      <c r="O250" s="296"/>
      <c r="P250" s="296"/>
      <c r="Q250" s="296"/>
      <c r="R250" s="297"/>
      <c r="S250" s="296" t="s">
        <v>611</v>
      </c>
      <c r="T250" s="298" t="s">
        <v>627</v>
      </c>
      <c r="U250" s="294" t="s">
        <v>602</v>
      </c>
      <c r="V250" s="298" t="s">
        <v>5616</v>
      </c>
      <c r="W250" s="299">
        <v>5500000</v>
      </c>
      <c r="X250" s="299">
        <v>5500000</v>
      </c>
      <c r="Y250" s="299">
        <v>0</v>
      </c>
      <c r="Z250" s="299">
        <v>0</v>
      </c>
      <c r="AA250" s="300">
        <v>5500000</v>
      </c>
      <c r="AB250" s="300">
        <v>0</v>
      </c>
      <c r="AC250" s="295" t="s">
        <v>1064</v>
      </c>
    </row>
    <row r="251" spans="1:29" ht="56.25" x14ac:dyDescent="0.25">
      <c r="A251" s="294" t="s">
        <v>1232</v>
      </c>
      <c r="B251" s="294" t="s">
        <v>605</v>
      </c>
      <c r="C251" s="294" t="s">
        <v>606</v>
      </c>
      <c r="D251" s="294" t="s">
        <v>622</v>
      </c>
      <c r="E251" s="294" t="s">
        <v>500</v>
      </c>
      <c r="F251" s="295" t="s">
        <v>623</v>
      </c>
      <c r="G251" s="295" t="s">
        <v>624</v>
      </c>
      <c r="H251" s="295" t="s">
        <v>5553</v>
      </c>
      <c r="I251" s="294" t="s">
        <v>625</v>
      </c>
      <c r="J251" s="294" t="s">
        <v>5554</v>
      </c>
      <c r="K251" s="295" t="s">
        <v>625</v>
      </c>
      <c r="L251" s="295" t="s">
        <v>626</v>
      </c>
      <c r="M251" s="294"/>
      <c r="N251" s="294"/>
      <c r="O251" s="296"/>
      <c r="P251" s="296"/>
      <c r="Q251" s="296"/>
      <c r="R251" s="297"/>
      <c r="S251" s="296" t="s">
        <v>611</v>
      </c>
      <c r="T251" s="298" t="s">
        <v>627</v>
      </c>
      <c r="U251" s="294" t="s">
        <v>602</v>
      </c>
      <c r="V251" s="298" t="s">
        <v>5615</v>
      </c>
      <c r="W251" s="299">
        <v>790000</v>
      </c>
      <c r="X251" s="299">
        <v>790000</v>
      </c>
      <c r="Y251" s="299">
        <v>0</v>
      </c>
      <c r="Z251" s="299">
        <v>0</v>
      </c>
      <c r="AA251" s="300">
        <v>790000</v>
      </c>
      <c r="AB251" s="300">
        <v>0</v>
      </c>
      <c r="AC251" s="295" t="s">
        <v>628</v>
      </c>
    </row>
    <row r="252" spans="1:29" ht="56.25" x14ac:dyDescent="0.25">
      <c r="A252" s="294" t="s">
        <v>1234</v>
      </c>
      <c r="B252" s="294" t="s">
        <v>605</v>
      </c>
      <c r="C252" s="294" t="s">
        <v>606</v>
      </c>
      <c r="D252" s="294" t="s">
        <v>622</v>
      </c>
      <c r="E252" s="294" t="s">
        <v>500</v>
      </c>
      <c r="F252" s="295" t="s">
        <v>629</v>
      </c>
      <c r="G252" s="295" t="s">
        <v>624</v>
      </c>
      <c r="H252" s="295" t="s">
        <v>5553</v>
      </c>
      <c r="I252" s="294" t="s">
        <v>625</v>
      </c>
      <c r="J252" s="294" t="s">
        <v>5554</v>
      </c>
      <c r="K252" s="295" t="s">
        <v>625</v>
      </c>
      <c r="L252" s="295" t="s">
        <v>626</v>
      </c>
      <c r="M252" s="294"/>
      <c r="N252" s="294"/>
      <c r="O252" s="296"/>
      <c r="P252" s="296"/>
      <c r="Q252" s="296"/>
      <c r="R252" s="297"/>
      <c r="S252" s="296" t="s">
        <v>611</v>
      </c>
      <c r="T252" s="298" t="s">
        <v>627</v>
      </c>
      <c r="U252" s="294" t="s">
        <v>602</v>
      </c>
      <c r="V252" s="298" t="s">
        <v>5615</v>
      </c>
      <c r="W252" s="299">
        <v>790000</v>
      </c>
      <c r="X252" s="299">
        <v>790000</v>
      </c>
      <c r="Y252" s="299">
        <v>0</v>
      </c>
      <c r="Z252" s="299">
        <v>0</v>
      </c>
      <c r="AA252" s="300">
        <v>790000</v>
      </c>
      <c r="AB252" s="300">
        <v>0</v>
      </c>
      <c r="AC252" s="295" t="s">
        <v>628</v>
      </c>
    </row>
    <row r="253" spans="1:29" ht="56.25" x14ac:dyDescent="0.25">
      <c r="A253" s="294" t="s">
        <v>1236</v>
      </c>
      <c r="B253" s="294" t="s">
        <v>605</v>
      </c>
      <c r="C253" s="294" t="s">
        <v>606</v>
      </c>
      <c r="D253" s="294" t="s">
        <v>1771</v>
      </c>
      <c r="E253" s="294" t="s">
        <v>507</v>
      </c>
      <c r="F253" s="295" t="s">
        <v>1772</v>
      </c>
      <c r="G253" s="295" t="s">
        <v>1773</v>
      </c>
      <c r="H253" s="295" t="s">
        <v>5553</v>
      </c>
      <c r="I253" s="294" t="s">
        <v>625</v>
      </c>
      <c r="J253" s="294" t="s">
        <v>5554</v>
      </c>
      <c r="K253" s="295" t="s">
        <v>625</v>
      </c>
      <c r="L253" s="295" t="s">
        <v>626</v>
      </c>
      <c r="M253" s="294"/>
      <c r="N253" s="294"/>
      <c r="O253" s="296"/>
      <c r="P253" s="296"/>
      <c r="Q253" s="296"/>
      <c r="R253" s="297"/>
      <c r="S253" s="296" t="s">
        <v>611</v>
      </c>
      <c r="T253" s="298" t="s">
        <v>627</v>
      </c>
      <c r="U253" s="294" t="s">
        <v>602</v>
      </c>
      <c r="V253" s="298" t="s">
        <v>5616</v>
      </c>
      <c r="W253" s="299">
        <v>500000</v>
      </c>
      <c r="X253" s="299">
        <v>500000</v>
      </c>
      <c r="Y253" s="299">
        <v>0</v>
      </c>
      <c r="Z253" s="299">
        <v>0</v>
      </c>
      <c r="AA253" s="300">
        <v>500000</v>
      </c>
      <c r="AB253" s="300">
        <v>0</v>
      </c>
      <c r="AC253" s="295" t="s">
        <v>1774</v>
      </c>
    </row>
    <row r="254" spans="1:29" ht="56.25" x14ac:dyDescent="0.25">
      <c r="A254" s="294" t="s">
        <v>1238</v>
      </c>
      <c r="B254" s="294" t="s">
        <v>605</v>
      </c>
      <c r="C254" s="294" t="s">
        <v>606</v>
      </c>
      <c r="D254" s="294" t="s">
        <v>1771</v>
      </c>
      <c r="E254" s="294" t="s">
        <v>507</v>
      </c>
      <c r="F254" s="295" t="s">
        <v>1776</v>
      </c>
      <c r="G254" s="295" t="s">
        <v>1773</v>
      </c>
      <c r="H254" s="295" t="s">
        <v>5553</v>
      </c>
      <c r="I254" s="294" t="s">
        <v>625</v>
      </c>
      <c r="J254" s="294" t="s">
        <v>5554</v>
      </c>
      <c r="K254" s="295" t="s">
        <v>625</v>
      </c>
      <c r="L254" s="295" t="s">
        <v>626</v>
      </c>
      <c r="M254" s="294"/>
      <c r="N254" s="294"/>
      <c r="O254" s="296"/>
      <c r="P254" s="296"/>
      <c r="Q254" s="296"/>
      <c r="R254" s="297"/>
      <c r="S254" s="296" t="s">
        <v>611</v>
      </c>
      <c r="T254" s="298" t="s">
        <v>627</v>
      </c>
      <c r="U254" s="294" t="s">
        <v>602</v>
      </c>
      <c r="V254" s="298" t="s">
        <v>5616</v>
      </c>
      <c r="W254" s="299">
        <v>500000</v>
      </c>
      <c r="X254" s="299">
        <v>500000</v>
      </c>
      <c r="Y254" s="299">
        <v>0</v>
      </c>
      <c r="Z254" s="299">
        <v>0</v>
      </c>
      <c r="AA254" s="300">
        <v>500000</v>
      </c>
      <c r="AB254" s="300">
        <v>0</v>
      </c>
      <c r="AC254" s="295" t="s">
        <v>1774</v>
      </c>
    </row>
    <row r="255" spans="1:29" ht="56.25" x14ac:dyDescent="0.25">
      <c r="A255" s="294" t="s">
        <v>1240</v>
      </c>
      <c r="B255" s="294" t="s">
        <v>605</v>
      </c>
      <c r="C255" s="294" t="s">
        <v>606</v>
      </c>
      <c r="D255" s="294" t="s">
        <v>1771</v>
      </c>
      <c r="E255" s="294" t="s">
        <v>507</v>
      </c>
      <c r="F255" s="295" t="s">
        <v>1778</v>
      </c>
      <c r="G255" s="295" t="s">
        <v>1773</v>
      </c>
      <c r="H255" s="295" t="s">
        <v>5553</v>
      </c>
      <c r="I255" s="294" t="s">
        <v>625</v>
      </c>
      <c r="J255" s="294" t="s">
        <v>5554</v>
      </c>
      <c r="K255" s="295" t="s">
        <v>625</v>
      </c>
      <c r="L255" s="295" t="s">
        <v>626</v>
      </c>
      <c r="M255" s="294"/>
      <c r="N255" s="294"/>
      <c r="O255" s="296"/>
      <c r="P255" s="296"/>
      <c r="Q255" s="296"/>
      <c r="R255" s="297"/>
      <c r="S255" s="296" t="s">
        <v>611</v>
      </c>
      <c r="T255" s="298" t="s">
        <v>627</v>
      </c>
      <c r="U255" s="294" t="s">
        <v>602</v>
      </c>
      <c r="V255" s="298" t="s">
        <v>5616</v>
      </c>
      <c r="W255" s="299">
        <v>500000</v>
      </c>
      <c r="X255" s="299">
        <v>500000</v>
      </c>
      <c r="Y255" s="299">
        <v>0</v>
      </c>
      <c r="Z255" s="299">
        <v>0</v>
      </c>
      <c r="AA255" s="300">
        <v>500000</v>
      </c>
      <c r="AB255" s="300">
        <v>0</v>
      </c>
      <c r="AC255" s="295" t="s">
        <v>1774</v>
      </c>
    </row>
    <row r="256" spans="1:29" ht="56.25" x14ac:dyDescent="0.25">
      <c r="A256" s="294" t="s">
        <v>1242</v>
      </c>
      <c r="B256" s="294" t="s">
        <v>605</v>
      </c>
      <c r="C256" s="294" t="s">
        <v>606</v>
      </c>
      <c r="D256" s="294" t="s">
        <v>2358</v>
      </c>
      <c r="E256" s="294" t="s">
        <v>513</v>
      </c>
      <c r="F256" s="295" t="s">
        <v>2359</v>
      </c>
      <c r="G256" s="295" t="s">
        <v>506</v>
      </c>
      <c r="H256" s="295" t="s">
        <v>5553</v>
      </c>
      <c r="I256" s="294" t="s">
        <v>625</v>
      </c>
      <c r="J256" s="294" t="s">
        <v>5554</v>
      </c>
      <c r="K256" s="295" t="s">
        <v>625</v>
      </c>
      <c r="L256" s="295" t="s">
        <v>626</v>
      </c>
      <c r="M256" s="294"/>
      <c r="N256" s="294"/>
      <c r="O256" s="296"/>
      <c r="P256" s="296"/>
      <c r="Q256" s="296"/>
      <c r="R256" s="297"/>
      <c r="S256" s="296" t="s">
        <v>611</v>
      </c>
      <c r="T256" s="298" t="s">
        <v>2360</v>
      </c>
      <c r="U256" s="294" t="s">
        <v>602</v>
      </c>
      <c r="V256" s="298" t="s">
        <v>5616</v>
      </c>
      <c r="W256" s="299">
        <v>745000</v>
      </c>
      <c r="X256" s="299">
        <v>745000</v>
      </c>
      <c r="Y256" s="299">
        <v>0</v>
      </c>
      <c r="Z256" s="299">
        <v>0</v>
      </c>
      <c r="AA256" s="300">
        <v>745000</v>
      </c>
      <c r="AB256" s="300">
        <v>0</v>
      </c>
      <c r="AC256" s="295" t="s">
        <v>2361</v>
      </c>
    </row>
    <row r="257" spans="1:29" ht="56.25" x14ac:dyDescent="0.25">
      <c r="A257" s="294" t="s">
        <v>1244</v>
      </c>
      <c r="B257" s="294" t="s">
        <v>605</v>
      </c>
      <c r="C257" s="294" t="s">
        <v>606</v>
      </c>
      <c r="D257" s="294" t="s">
        <v>2358</v>
      </c>
      <c r="E257" s="294" t="s">
        <v>513</v>
      </c>
      <c r="F257" s="295" t="s">
        <v>2383</v>
      </c>
      <c r="G257" s="295" t="s">
        <v>506</v>
      </c>
      <c r="H257" s="295" t="s">
        <v>5553</v>
      </c>
      <c r="I257" s="294" t="s">
        <v>625</v>
      </c>
      <c r="J257" s="294" t="s">
        <v>5554</v>
      </c>
      <c r="K257" s="295" t="s">
        <v>625</v>
      </c>
      <c r="L257" s="295" t="s">
        <v>626</v>
      </c>
      <c r="M257" s="294"/>
      <c r="N257" s="294"/>
      <c r="O257" s="296"/>
      <c r="P257" s="296"/>
      <c r="Q257" s="296"/>
      <c r="R257" s="297"/>
      <c r="S257" s="296" t="s">
        <v>611</v>
      </c>
      <c r="T257" s="298" t="s">
        <v>2360</v>
      </c>
      <c r="U257" s="294" t="s">
        <v>602</v>
      </c>
      <c r="V257" s="298" t="s">
        <v>5617</v>
      </c>
      <c r="W257" s="299">
        <v>745000</v>
      </c>
      <c r="X257" s="299">
        <v>745000</v>
      </c>
      <c r="Y257" s="299">
        <v>0</v>
      </c>
      <c r="Z257" s="299">
        <v>0</v>
      </c>
      <c r="AA257" s="300">
        <v>745000</v>
      </c>
      <c r="AB257" s="300">
        <v>0</v>
      </c>
      <c r="AC257" s="295" t="s">
        <v>2361</v>
      </c>
    </row>
    <row r="258" spans="1:29" ht="56.25" x14ac:dyDescent="0.25">
      <c r="A258" s="294" t="s">
        <v>1246</v>
      </c>
      <c r="B258" s="294" t="s">
        <v>605</v>
      </c>
      <c r="C258" s="294" t="s">
        <v>606</v>
      </c>
      <c r="D258" s="294" t="s">
        <v>2358</v>
      </c>
      <c r="E258" s="294" t="s">
        <v>513</v>
      </c>
      <c r="F258" s="295" t="s">
        <v>2387</v>
      </c>
      <c r="G258" s="295" t="s">
        <v>506</v>
      </c>
      <c r="H258" s="295" t="s">
        <v>5553</v>
      </c>
      <c r="I258" s="294" t="s">
        <v>625</v>
      </c>
      <c r="J258" s="294" t="s">
        <v>5554</v>
      </c>
      <c r="K258" s="295" t="s">
        <v>625</v>
      </c>
      <c r="L258" s="295" t="s">
        <v>626</v>
      </c>
      <c r="M258" s="294"/>
      <c r="N258" s="294"/>
      <c r="O258" s="296"/>
      <c r="P258" s="296"/>
      <c r="Q258" s="296"/>
      <c r="R258" s="297"/>
      <c r="S258" s="296" t="s">
        <v>611</v>
      </c>
      <c r="T258" s="298" t="s">
        <v>2360</v>
      </c>
      <c r="U258" s="294" t="s">
        <v>602</v>
      </c>
      <c r="V258" s="298" t="s">
        <v>5617</v>
      </c>
      <c r="W258" s="299">
        <v>745000</v>
      </c>
      <c r="X258" s="299">
        <v>745000</v>
      </c>
      <c r="Y258" s="299">
        <v>0</v>
      </c>
      <c r="Z258" s="299">
        <v>0</v>
      </c>
      <c r="AA258" s="300">
        <v>745000</v>
      </c>
      <c r="AB258" s="300">
        <v>0</v>
      </c>
      <c r="AC258" s="295" t="s">
        <v>2361</v>
      </c>
    </row>
    <row r="259" spans="1:29" ht="56.25" x14ac:dyDescent="0.25">
      <c r="A259" s="294" t="s">
        <v>1248</v>
      </c>
      <c r="B259" s="294" t="s">
        <v>605</v>
      </c>
      <c r="C259" s="294" t="s">
        <v>606</v>
      </c>
      <c r="D259" s="294" t="s">
        <v>2358</v>
      </c>
      <c r="E259" s="294" t="s">
        <v>513</v>
      </c>
      <c r="F259" s="295" t="s">
        <v>2395</v>
      </c>
      <c r="G259" s="295" t="s">
        <v>506</v>
      </c>
      <c r="H259" s="295" t="s">
        <v>5553</v>
      </c>
      <c r="I259" s="294" t="s">
        <v>625</v>
      </c>
      <c r="J259" s="294" t="s">
        <v>5554</v>
      </c>
      <c r="K259" s="295" t="s">
        <v>625</v>
      </c>
      <c r="L259" s="295" t="s">
        <v>626</v>
      </c>
      <c r="M259" s="294"/>
      <c r="N259" s="294"/>
      <c r="O259" s="296"/>
      <c r="P259" s="296"/>
      <c r="Q259" s="296"/>
      <c r="R259" s="297"/>
      <c r="S259" s="296" t="s">
        <v>611</v>
      </c>
      <c r="T259" s="298" t="s">
        <v>2360</v>
      </c>
      <c r="U259" s="294" t="s">
        <v>602</v>
      </c>
      <c r="V259" s="298" t="s">
        <v>5617</v>
      </c>
      <c r="W259" s="299">
        <v>745000</v>
      </c>
      <c r="X259" s="299">
        <v>745000</v>
      </c>
      <c r="Y259" s="299">
        <v>0</v>
      </c>
      <c r="Z259" s="299">
        <v>0</v>
      </c>
      <c r="AA259" s="300">
        <v>745000</v>
      </c>
      <c r="AB259" s="300">
        <v>0</v>
      </c>
      <c r="AC259" s="295" t="s">
        <v>2361</v>
      </c>
    </row>
    <row r="260" spans="1:29" ht="56.25" x14ac:dyDescent="0.25">
      <c r="A260" s="294" t="s">
        <v>1250</v>
      </c>
      <c r="B260" s="294" t="s">
        <v>605</v>
      </c>
      <c r="C260" s="294" t="s">
        <v>606</v>
      </c>
      <c r="D260" s="294" t="s">
        <v>2358</v>
      </c>
      <c r="E260" s="294" t="s">
        <v>513</v>
      </c>
      <c r="F260" s="295" t="s">
        <v>2399</v>
      </c>
      <c r="G260" s="295" t="s">
        <v>506</v>
      </c>
      <c r="H260" s="295" t="s">
        <v>5553</v>
      </c>
      <c r="I260" s="294" t="s">
        <v>625</v>
      </c>
      <c r="J260" s="294" t="s">
        <v>5554</v>
      </c>
      <c r="K260" s="295" t="s">
        <v>625</v>
      </c>
      <c r="L260" s="295" t="s">
        <v>626</v>
      </c>
      <c r="M260" s="294"/>
      <c r="N260" s="294"/>
      <c r="O260" s="296"/>
      <c r="P260" s="296"/>
      <c r="Q260" s="296"/>
      <c r="R260" s="297"/>
      <c r="S260" s="296" t="s">
        <v>611</v>
      </c>
      <c r="T260" s="298" t="s">
        <v>2360</v>
      </c>
      <c r="U260" s="294" t="s">
        <v>602</v>
      </c>
      <c r="V260" s="298" t="s">
        <v>5617</v>
      </c>
      <c r="W260" s="299">
        <v>745000</v>
      </c>
      <c r="X260" s="299">
        <v>745000</v>
      </c>
      <c r="Y260" s="299">
        <v>0</v>
      </c>
      <c r="Z260" s="299">
        <v>0</v>
      </c>
      <c r="AA260" s="300">
        <v>745000</v>
      </c>
      <c r="AB260" s="300">
        <v>0</v>
      </c>
      <c r="AC260" s="295" t="s">
        <v>2361</v>
      </c>
    </row>
    <row r="261" spans="1:29" ht="56.25" x14ac:dyDescent="0.25">
      <c r="A261" s="294" t="s">
        <v>1252</v>
      </c>
      <c r="B261" s="294" t="s">
        <v>605</v>
      </c>
      <c r="C261" s="294" t="s">
        <v>606</v>
      </c>
      <c r="D261" s="294" t="s">
        <v>2358</v>
      </c>
      <c r="E261" s="294" t="s">
        <v>513</v>
      </c>
      <c r="F261" s="295" t="s">
        <v>2397</v>
      </c>
      <c r="G261" s="295" t="s">
        <v>506</v>
      </c>
      <c r="H261" s="295" t="s">
        <v>5553</v>
      </c>
      <c r="I261" s="294" t="s">
        <v>625</v>
      </c>
      <c r="J261" s="294" t="s">
        <v>5554</v>
      </c>
      <c r="K261" s="295" t="s">
        <v>625</v>
      </c>
      <c r="L261" s="295" t="s">
        <v>626</v>
      </c>
      <c r="M261" s="294"/>
      <c r="N261" s="294"/>
      <c r="O261" s="296"/>
      <c r="P261" s="296"/>
      <c r="Q261" s="296"/>
      <c r="R261" s="297"/>
      <c r="S261" s="296" t="s">
        <v>611</v>
      </c>
      <c r="T261" s="298" t="s">
        <v>2360</v>
      </c>
      <c r="U261" s="294" t="s">
        <v>602</v>
      </c>
      <c r="V261" s="298" t="s">
        <v>5617</v>
      </c>
      <c r="W261" s="299">
        <v>745000</v>
      </c>
      <c r="X261" s="299">
        <v>745000</v>
      </c>
      <c r="Y261" s="299">
        <v>0</v>
      </c>
      <c r="Z261" s="299">
        <v>0</v>
      </c>
      <c r="AA261" s="300">
        <v>745000</v>
      </c>
      <c r="AB261" s="300">
        <v>0</v>
      </c>
      <c r="AC261" s="295" t="s">
        <v>2361</v>
      </c>
    </row>
    <row r="262" spans="1:29" ht="56.25" x14ac:dyDescent="0.25">
      <c r="A262" s="294" t="s">
        <v>1254</v>
      </c>
      <c r="B262" s="294" t="s">
        <v>605</v>
      </c>
      <c r="C262" s="294" t="s">
        <v>606</v>
      </c>
      <c r="D262" s="294" t="s">
        <v>2358</v>
      </c>
      <c r="E262" s="294" t="s">
        <v>513</v>
      </c>
      <c r="F262" s="295" t="s">
        <v>2363</v>
      </c>
      <c r="G262" s="295" t="s">
        <v>506</v>
      </c>
      <c r="H262" s="295" t="s">
        <v>5553</v>
      </c>
      <c r="I262" s="294" t="s">
        <v>625</v>
      </c>
      <c r="J262" s="294" t="s">
        <v>5554</v>
      </c>
      <c r="K262" s="295" t="s">
        <v>625</v>
      </c>
      <c r="L262" s="295" t="s">
        <v>626</v>
      </c>
      <c r="M262" s="294"/>
      <c r="N262" s="294"/>
      <c r="O262" s="296"/>
      <c r="P262" s="296"/>
      <c r="Q262" s="296"/>
      <c r="R262" s="297"/>
      <c r="S262" s="296" t="s">
        <v>611</v>
      </c>
      <c r="T262" s="298" t="s">
        <v>2360</v>
      </c>
      <c r="U262" s="294" t="s">
        <v>602</v>
      </c>
      <c r="V262" s="298" t="s">
        <v>5616</v>
      </c>
      <c r="W262" s="299">
        <v>745000</v>
      </c>
      <c r="X262" s="299">
        <v>745000</v>
      </c>
      <c r="Y262" s="299">
        <v>0</v>
      </c>
      <c r="Z262" s="299">
        <v>0</v>
      </c>
      <c r="AA262" s="300">
        <v>745000</v>
      </c>
      <c r="AB262" s="300">
        <v>0</v>
      </c>
      <c r="AC262" s="295" t="s">
        <v>2361</v>
      </c>
    </row>
    <row r="263" spans="1:29" ht="56.25" x14ac:dyDescent="0.25">
      <c r="A263" s="294" t="s">
        <v>1256</v>
      </c>
      <c r="B263" s="294" t="s">
        <v>605</v>
      </c>
      <c r="C263" s="294" t="s">
        <v>606</v>
      </c>
      <c r="D263" s="294" t="s">
        <v>2358</v>
      </c>
      <c r="E263" s="294" t="s">
        <v>513</v>
      </c>
      <c r="F263" s="295" t="s">
        <v>2367</v>
      </c>
      <c r="G263" s="295" t="s">
        <v>506</v>
      </c>
      <c r="H263" s="295" t="s">
        <v>5553</v>
      </c>
      <c r="I263" s="294" t="s">
        <v>625</v>
      </c>
      <c r="J263" s="294" t="s">
        <v>5554</v>
      </c>
      <c r="K263" s="295" t="s">
        <v>625</v>
      </c>
      <c r="L263" s="295" t="s">
        <v>626</v>
      </c>
      <c r="M263" s="294"/>
      <c r="N263" s="294"/>
      <c r="O263" s="296"/>
      <c r="P263" s="296"/>
      <c r="Q263" s="296"/>
      <c r="R263" s="297"/>
      <c r="S263" s="296" t="s">
        <v>611</v>
      </c>
      <c r="T263" s="298" t="s">
        <v>2360</v>
      </c>
      <c r="U263" s="294" t="s">
        <v>602</v>
      </c>
      <c r="V263" s="298" t="s">
        <v>5616</v>
      </c>
      <c r="W263" s="299">
        <v>745000</v>
      </c>
      <c r="X263" s="299">
        <v>745000</v>
      </c>
      <c r="Y263" s="299">
        <v>0</v>
      </c>
      <c r="Z263" s="299">
        <v>0</v>
      </c>
      <c r="AA263" s="300">
        <v>745000</v>
      </c>
      <c r="AB263" s="300">
        <v>0</v>
      </c>
      <c r="AC263" s="295" t="s">
        <v>2361</v>
      </c>
    </row>
    <row r="264" spans="1:29" ht="56.25" x14ac:dyDescent="0.25">
      <c r="A264" s="294" t="s">
        <v>1258</v>
      </c>
      <c r="B264" s="294" t="s">
        <v>605</v>
      </c>
      <c r="C264" s="294" t="s">
        <v>606</v>
      </c>
      <c r="D264" s="294" t="s">
        <v>2358</v>
      </c>
      <c r="E264" s="294" t="s">
        <v>513</v>
      </c>
      <c r="F264" s="295" t="s">
        <v>2365</v>
      </c>
      <c r="G264" s="295" t="s">
        <v>506</v>
      </c>
      <c r="H264" s="295" t="s">
        <v>5553</v>
      </c>
      <c r="I264" s="294" t="s">
        <v>625</v>
      </c>
      <c r="J264" s="294" t="s">
        <v>5554</v>
      </c>
      <c r="K264" s="295" t="s">
        <v>625</v>
      </c>
      <c r="L264" s="295" t="s">
        <v>626</v>
      </c>
      <c r="M264" s="294"/>
      <c r="N264" s="294"/>
      <c r="O264" s="296"/>
      <c r="P264" s="296"/>
      <c r="Q264" s="296"/>
      <c r="R264" s="297"/>
      <c r="S264" s="296" t="s">
        <v>611</v>
      </c>
      <c r="T264" s="298" t="s">
        <v>2360</v>
      </c>
      <c r="U264" s="294" t="s">
        <v>602</v>
      </c>
      <c r="V264" s="298" t="s">
        <v>5616</v>
      </c>
      <c r="W264" s="299">
        <v>745000</v>
      </c>
      <c r="X264" s="299">
        <v>745000</v>
      </c>
      <c r="Y264" s="299">
        <v>0</v>
      </c>
      <c r="Z264" s="299">
        <v>0</v>
      </c>
      <c r="AA264" s="300">
        <v>745000</v>
      </c>
      <c r="AB264" s="300">
        <v>0</v>
      </c>
      <c r="AC264" s="295" t="s">
        <v>2361</v>
      </c>
    </row>
    <row r="265" spans="1:29" ht="56.25" x14ac:dyDescent="0.25">
      <c r="A265" s="294" t="s">
        <v>1261</v>
      </c>
      <c r="B265" s="294" t="s">
        <v>605</v>
      </c>
      <c r="C265" s="294" t="s">
        <v>606</v>
      </c>
      <c r="D265" s="294" t="s">
        <v>2358</v>
      </c>
      <c r="E265" s="294" t="s">
        <v>513</v>
      </c>
      <c r="F265" s="295" t="s">
        <v>2373</v>
      </c>
      <c r="G265" s="295" t="s">
        <v>506</v>
      </c>
      <c r="H265" s="295" t="s">
        <v>5553</v>
      </c>
      <c r="I265" s="294" t="s">
        <v>625</v>
      </c>
      <c r="J265" s="294" t="s">
        <v>5554</v>
      </c>
      <c r="K265" s="295" t="s">
        <v>625</v>
      </c>
      <c r="L265" s="295" t="s">
        <v>626</v>
      </c>
      <c r="M265" s="294"/>
      <c r="N265" s="294"/>
      <c r="O265" s="296"/>
      <c r="P265" s="296"/>
      <c r="Q265" s="296"/>
      <c r="R265" s="297"/>
      <c r="S265" s="296" t="s">
        <v>611</v>
      </c>
      <c r="T265" s="298" t="s">
        <v>2360</v>
      </c>
      <c r="U265" s="294" t="s">
        <v>602</v>
      </c>
      <c r="V265" s="298" t="s">
        <v>5616</v>
      </c>
      <c r="W265" s="299">
        <v>745000</v>
      </c>
      <c r="X265" s="299">
        <v>745000</v>
      </c>
      <c r="Y265" s="299">
        <v>0</v>
      </c>
      <c r="Z265" s="299">
        <v>0</v>
      </c>
      <c r="AA265" s="300">
        <v>745000</v>
      </c>
      <c r="AB265" s="300">
        <v>0</v>
      </c>
      <c r="AC265" s="295" t="s">
        <v>2361</v>
      </c>
    </row>
    <row r="266" spans="1:29" ht="56.25" x14ac:dyDescent="0.25">
      <c r="A266" s="294" t="s">
        <v>1264</v>
      </c>
      <c r="B266" s="294" t="s">
        <v>605</v>
      </c>
      <c r="C266" s="294" t="s">
        <v>606</v>
      </c>
      <c r="D266" s="294" t="s">
        <v>2358</v>
      </c>
      <c r="E266" s="294" t="s">
        <v>513</v>
      </c>
      <c r="F266" s="295" t="s">
        <v>2377</v>
      </c>
      <c r="G266" s="295" t="s">
        <v>506</v>
      </c>
      <c r="H266" s="295" t="s">
        <v>5553</v>
      </c>
      <c r="I266" s="294" t="s">
        <v>625</v>
      </c>
      <c r="J266" s="294" t="s">
        <v>5554</v>
      </c>
      <c r="K266" s="295" t="s">
        <v>625</v>
      </c>
      <c r="L266" s="295" t="s">
        <v>626</v>
      </c>
      <c r="M266" s="294"/>
      <c r="N266" s="294"/>
      <c r="O266" s="296"/>
      <c r="P266" s="296"/>
      <c r="Q266" s="296"/>
      <c r="R266" s="297"/>
      <c r="S266" s="296" t="s">
        <v>611</v>
      </c>
      <c r="T266" s="298" t="s">
        <v>2360</v>
      </c>
      <c r="U266" s="294" t="s">
        <v>602</v>
      </c>
      <c r="V266" s="298" t="s">
        <v>5617</v>
      </c>
      <c r="W266" s="299">
        <v>745000</v>
      </c>
      <c r="X266" s="299">
        <v>745000</v>
      </c>
      <c r="Y266" s="299">
        <v>0</v>
      </c>
      <c r="Z266" s="299">
        <v>0</v>
      </c>
      <c r="AA266" s="300">
        <v>745000</v>
      </c>
      <c r="AB266" s="300">
        <v>0</v>
      </c>
      <c r="AC266" s="295" t="s">
        <v>2361</v>
      </c>
    </row>
    <row r="267" spans="1:29" ht="56.25" x14ac:dyDescent="0.25">
      <c r="A267" s="294" t="s">
        <v>1267</v>
      </c>
      <c r="B267" s="294" t="s">
        <v>605</v>
      </c>
      <c r="C267" s="294" t="s">
        <v>606</v>
      </c>
      <c r="D267" s="294" t="s">
        <v>2358</v>
      </c>
      <c r="E267" s="294" t="s">
        <v>513</v>
      </c>
      <c r="F267" s="295" t="s">
        <v>2369</v>
      </c>
      <c r="G267" s="295" t="s">
        <v>506</v>
      </c>
      <c r="H267" s="295" t="s">
        <v>5553</v>
      </c>
      <c r="I267" s="294" t="s">
        <v>625</v>
      </c>
      <c r="J267" s="294" t="s">
        <v>5554</v>
      </c>
      <c r="K267" s="295" t="s">
        <v>625</v>
      </c>
      <c r="L267" s="295" t="s">
        <v>626</v>
      </c>
      <c r="M267" s="294"/>
      <c r="N267" s="294"/>
      <c r="O267" s="296"/>
      <c r="P267" s="296"/>
      <c r="Q267" s="296"/>
      <c r="R267" s="297"/>
      <c r="S267" s="296" t="s">
        <v>611</v>
      </c>
      <c r="T267" s="298" t="s">
        <v>2360</v>
      </c>
      <c r="U267" s="294" t="s">
        <v>602</v>
      </c>
      <c r="V267" s="298" t="s">
        <v>5616</v>
      </c>
      <c r="W267" s="299">
        <v>745000</v>
      </c>
      <c r="X267" s="299">
        <v>745000</v>
      </c>
      <c r="Y267" s="299">
        <v>0</v>
      </c>
      <c r="Z267" s="299">
        <v>0</v>
      </c>
      <c r="AA267" s="300">
        <v>745000</v>
      </c>
      <c r="AB267" s="300">
        <v>0</v>
      </c>
      <c r="AC267" s="295" t="s">
        <v>2361</v>
      </c>
    </row>
    <row r="268" spans="1:29" ht="56.25" x14ac:dyDescent="0.25">
      <c r="A268" s="294" t="s">
        <v>1270</v>
      </c>
      <c r="B268" s="294" t="s">
        <v>605</v>
      </c>
      <c r="C268" s="294" t="s">
        <v>606</v>
      </c>
      <c r="D268" s="294" t="s">
        <v>2358</v>
      </c>
      <c r="E268" s="294" t="s">
        <v>513</v>
      </c>
      <c r="F268" s="295" t="s">
        <v>2371</v>
      </c>
      <c r="G268" s="295" t="s">
        <v>506</v>
      </c>
      <c r="H268" s="295" t="s">
        <v>5553</v>
      </c>
      <c r="I268" s="294" t="s">
        <v>625</v>
      </c>
      <c r="J268" s="294" t="s">
        <v>5554</v>
      </c>
      <c r="K268" s="295" t="s">
        <v>625</v>
      </c>
      <c r="L268" s="295" t="s">
        <v>626</v>
      </c>
      <c r="M268" s="294"/>
      <c r="N268" s="294"/>
      <c r="O268" s="296"/>
      <c r="P268" s="296"/>
      <c r="Q268" s="296"/>
      <c r="R268" s="297"/>
      <c r="S268" s="296" t="s">
        <v>611</v>
      </c>
      <c r="T268" s="298" t="s">
        <v>2360</v>
      </c>
      <c r="U268" s="294" t="s">
        <v>602</v>
      </c>
      <c r="V268" s="298" t="s">
        <v>5616</v>
      </c>
      <c r="W268" s="299">
        <v>745000</v>
      </c>
      <c r="X268" s="299">
        <v>745000</v>
      </c>
      <c r="Y268" s="299">
        <v>0</v>
      </c>
      <c r="Z268" s="299">
        <v>0</v>
      </c>
      <c r="AA268" s="300">
        <v>745000</v>
      </c>
      <c r="AB268" s="300">
        <v>0</v>
      </c>
      <c r="AC268" s="295" t="s">
        <v>2361</v>
      </c>
    </row>
    <row r="269" spans="1:29" ht="56.25" x14ac:dyDescent="0.25">
      <c r="A269" s="294" t="s">
        <v>1273</v>
      </c>
      <c r="B269" s="294" t="s">
        <v>605</v>
      </c>
      <c r="C269" s="294" t="s">
        <v>606</v>
      </c>
      <c r="D269" s="294" t="s">
        <v>2358</v>
      </c>
      <c r="E269" s="294" t="s">
        <v>513</v>
      </c>
      <c r="F269" s="295" t="s">
        <v>2381</v>
      </c>
      <c r="G269" s="295" t="s">
        <v>506</v>
      </c>
      <c r="H269" s="295" t="s">
        <v>5553</v>
      </c>
      <c r="I269" s="294" t="s">
        <v>625</v>
      </c>
      <c r="J269" s="294" t="s">
        <v>5554</v>
      </c>
      <c r="K269" s="295" t="s">
        <v>625</v>
      </c>
      <c r="L269" s="295" t="s">
        <v>626</v>
      </c>
      <c r="M269" s="294"/>
      <c r="N269" s="294"/>
      <c r="O269" s="296"/>
      <c r="P269" s="296"/>
      <c r="Q269" s="296"/>
      <c r="R269" s="297"/>
      <c r="S269" s="296" t="s">
        <v>611</v>
      </c>
      <c r="T269" s="298" t="s">
        <v>2360</v>
      </c>
      <c r="U269" s="294" t="s">
        <v>602</v>
      </c>
      <c r="V269" s="298" t="s">
        <v>5617</v>
      </c>
      <c r="W269" s="299">
        <v>745000</v>
      </c>
      <c r="X269" s="299">
        <v>745000</v>
      </c>
      <c r="Y269" s="299">
        <v>0</v>
      </c>
      <c r="Z269" s="299">
        <v>0</v>
      </c>
      <c r="AA269" s="300">
        <v>745000</v>
      </c>
      <c r="AB269" s="300">
        <v>0</v>
      </c>
      <c r="AC269" s="295" t="s">
        <v>2361</v>
      </c>
    </row>
    <row r="270" spans="1:29" ht="56.25" x14ac:dyDescent="0.25">
      <c r="A270" s="294" t="s">
        <v>1275</v>
      </c>
      <c r="B270" s="294" t="s">
        <v>605</v>
      </c>
      <c r="C270" s="294" t="s">
        <v>606</v>
      </c>
      <c r="D270" s="294" t="s">
        <v>993</v>
      </c>
      <c r="E270" s="294" t="s">
        <v>515</v>
      </c>
      <c r="F270" s="295" t="s">
        <v>1008</v>
      </c>
      <c r="G270" s="295" t="s">
        <v>995</v>
      </c>
      <c r="H270" s="295" t="s">
        <v>5553</v>
      </c>
      <c r="I270" s="294" t="s">
        <v>625</v>
      </c>
      <c r="J270" s="294" t="s">
        <v>5554</v>
      </c>
      <c r="K270" s="295" t="s">
        <v>625</v>
      </c>
      <c r="L270" s="295" t="s">
        <v>626</v>
      </c>
      <c r="M270" s="294"/>
      <c r="N270" s="294"/>
      <c r="O270" s="296"/>
      <c r="P270" s="296"/>
      <c r="Q270" s="296"/>
      <c r="R270" s="297"/>
      <c r="S270" s="296" t="s">
        <v>611</v>
      </c>
      <c r="T270" s="298" t="s">
        <v>627</v>
      </c>
      <c r="U270" s="294" t="s">
        <v>602</v>
      </c>
      <c r="V270" s="298" t="s">
        <v>5616</v>
      </c>
      <c r="W270" s="299">
        <v>3250000</v>
      </c>
      <c r="X270" s="299">
        <v>3250000</v>
      </c>
      <c r="Y270" s="299">
        <v>0</v>
      </c>
      <c r="Z270" s="299">
        <v>0</v>
      </c>
      <c r="AA270" s="300">
        <v>3250000</v>
      </c>
      <c r="AB270" s="300">
        <v>0</v>
      </c>
      <c r="AC270" s="295" t="s">
        <v>996</v>
      </c>
    </row>
    <row r="271" spans="1:29" ht="56.25" x14ac:dyDescent="0.25">
      <c r="A271" s="294" t="s">
        <v>1277</v>
      </c>
      <c r="B271" s="294" t="s">
        <v>605</v>
      </c>
      <c r="C271" s="294" t="s">
        <v>606</v>
      </c>
      <c r="D271" s="294" t="s">
        <v>993</v>
      </c>
      <c r="E271" s="294" t="s">
        <v>515</v>
      </c>
      <c r="F271" s="295" t="s">
        <v>1028</v>
      </c>
      <c r="G271" s="295" t="s">
        <v>995</v>
      </c>
      <c r="H271" s="295" t="s">
        <v>5553</v>
      </c>
      <c r="I271" s="294" t="s">
        <v>625</v>
      </c>
      <c r="J271" s="294" t="s">
        <v>5554</v>
      </c>
      <c r="K271" s="295" t="s">
        <v>625</v>
      </c>
      <c r="L271" s="295" t="s">
        <v>626</v>
      </c>
      <c r="M271" s="294"/>
      <c r="N271" s="294"/>
      <c r="O271" s="296"/>
      <c r="P271" s="296"/>
      <c r="Q271" s="296"/>
      <c r="R271" s="297"/>
      <c r="S271" s="296" t="s">
        <v>611</v>
      </c>
      <c r="T271" s="298" t="s">
        <v>627</v>
      </c>
      <c r="U271" s="294" t="s">
        <v>602</v>
      </c>
      <c r="V271" s="298" t="s">
        <v>5615</v>
      </c>
      <c r="W271" s="299">
        <v>3250000</v>
      </c>
      <c r="X271" s="299">
        <v>3250000</v>
      </c>
      <c r="Y271" s="299">
        <v>0</v>
      </c>
      <c r="Z271" s="299">
        <v>0</v>
      </c>
      <c r="AA271" s="300">
        <v>3250000</v>
      </c>
      <c r="AB271" s="300">
        <v>0</v>
      </c>
      <c r="AC271" s="295" t="s">
        <v>996</v>
      </c>
    </row>
    <row r="272" spans="1:29" ht="56.25" x14ac:dyDescent="0.25">
      <c r="A272" s="294" t="s">
        <v>1279</v>
      </c>
      <c r="B272" s="294" t="s">
        <v>605</v>
      </c>
      <c r="C272" s="294" t="s">
        <v>606</v>
      </c>
      <c r="D272" s="294" t="s">
        <v>2358</v>
      </c>
      <c r="E272" s="294" t="s">
        <v>513</v>
      </c>
      <c r="F272" s="295" t="s">
        <v>2379</v>
      </c>
      <c r="G272" s="295" t="s">
        <v>506</v>
      </c>
      <c r="H272" s="295" t="s">
        <v>5553</v>
      </c>
      <c r="I272" s="294" t="s">
        <v>625</v>
      </c>
      <c r="J272" s="294" t="s">
        <v>5554</v>
      </c>
      <c r="K272" s="295" t="s">
        <v>625</v>
      </c>
      <c r="L272" s="295" t="s">
        <v>626</v>
      </c>
      <c r="M272" s="294"/>
      <c r="N272" s="294"/>
      <c r="O272" s="296"/>
      <c r="P272" s="296"/>
      <c r="Q272" s="296"/>
      <c r="R272" s="297"/>
      <c r="S272" s="296" t="s">
        <v>611</v>
      </c>
      <c r="T272" s="298" t="s">
        <v>2360</v>
      </c>
      <c r="U272" s="294" t="s">
        <v>602</v>
      </c>
      <c r="V272" s="298" t="s">
        <v>5617</v>
      </c>
      <c r="W272" s="299">
        <v>745000</v>
      </c>
      <c r="X272" s="299">
        <v>745000</v>
      </c>
      <c r="Y272" s="299">
        <v>0</v>
      </c>
      <c r="Z272" s="299">
        <v>0</v>
      </c>
      <c r="AA272" s="300">
        <v>745000</v>
      </c>
      <c r="AB272" s="300">
        <v>0</v>
      </c>
      <c r="AC272" s="295" t="s">
        <v>2361</v>
      </c>
    </row>
    <row r="273" spans="1:29" ht="90" x14ac:dyDescent="0.25">
      <c r="A273" s="294" t="s">
        <v>1381</v>
      </c>
      <c r="B273" s="294" t="s">
        <v>2415</v>
      </c>
      <c r="C273" s="294" t="s">
        <v>2416</v>
      </c>
      <c r="D273" s="294" t="s">
        <v>2645</v>
      </c>
      <c r="E273" s="294" t="s">
        <v>2646</v>
      </c>
      <c r="F273" s="295" t="s">
        <v>5571</v>
      </c>
      <c r="G273" s="295" t="s">
        <v>457</v>
      </c>
      <c r="H273" s="295" t="s">
        <v>5553</v>
      </c>
      <c r="I273" s="294" t="s">
        <v>625</v>
      </c>
      <c r="J273" s="294" t="s">
        <v>5554</v>
      </c>
      <c r="K273" s="295" t="s">
        <v>625</v>
      </c>
      <c r="L273" s="295" t="s">
        <v>626</v>
      </c>
      <c r="M273" s="294"/>
      <c r="N273" s="294"/>
      <c r="O273" s="296"/>
      <c r="P273" s="296"/>
      <c r="Q273" s="296"/>
      <c r="R273" s="297"/>
      <c r="S273" s="296" t="s">
        <v>600</v>
      </c>
      <c r="T273" s="298" t="s">
        <v>2660</v>
      </c>
      <c r="U273" s="294" t="s">
        <v>602</v>
      </c>
      <c r="V273" s="298" t="s">
        <v>5568</v>
      </c>
      <c r="W273" s="299">
        <v>2072919</v>
      </c>
      <c r="X273" s="299">
        <v>2072919</v>
      </c>
      <c r="Y273" s="299">
        <v>0</v>
      </c>
      <c r="Z273" s="299">
        <v>0</v>
      </c>
      <c r="AA273" s="300">
        <v>2072919</v>
      </c>
      <c r="AB273" s="300">
        <v>0</v>
      </c>
      <c r="AC273" s="295" t="s">
        <v>2771</v>
      </c>
    </row>
    <row r="274" spans="1:29" ht="90" x14ac:dyDescent="0.25">
      <c r="A274" s="294" t="s">
        <v>1383</v>
      </c>
      <c r="B274" s="294" t="s">
        <v>2415</v>
      </c>
      <c r="C274" s="294" t="s">
        <v>2416</v>
      </c>
      <c r="D274" s="294" t="s">
        <v>2645</v>
      </c>
      <c r="E274" s="294" t="s">
        <v>2646</v>
      </c>
      <c r="F274" s="295" t="s">
        <v>5570</v>
      </c>
      <c r="G274" s="295" t="s">
        <v>457</v>
      </c>
      <c r="H274" s="295" t="s">
        <v>5553</v>
      </c>
      <c r="I274" s="294" t="s">
        <v>625</v>
      </c>
      <c r="J274" s="294" t="s">
        <v>5554</v>
      </c>
      <c r="K274" s="295" t="s">
        <v>625</v>
      </c>
      <c r="L274" s="295" t="s">
        <v>626</v>
      </c>
      <c r="M274" s="294"/>
      <c r="N274" s="294"/>
      <c r="O274" s="296"/>
      <c r="P274" s="296"/>
      <c r="Q274" s="296"/>
      <c r="R274" s="297"/>
      <c r="S274" s="296" t="s">
        <v>600</v>
      </c>
      <c r="T274" s="298" t="s">
        <v>2660</v>
      </c>
      <c r="U274" s="294" t="s">
        <v>602</v>
      </c>
      <c r="V274" s="298" t="s">
        <v>5568</v>
      </c>
      <c r="W274" s="299">
        <v>2072919</v>
      </c>
      <c r="X274" s="299">
        <v>2072919</v>
      </c>
      <c r="Y274" s="299">
        <v>0</v>
      </c>
      <c r="Z274" s="299">
        <v>0</v>
      </c>
      <c r="AA274" s="300">
        <v>2072919</v>
      </c>
      <c r="AB274" s="300">
        <v>0</v>
      </c>
      <c r="AC274" s="295" t="s">
        <v>2771</v>
      </c>
    </row>
    <row r="275" spans="1:29" ht="90" x14ac:dyDescent="0.25">
      <c r="A275" s="294" t="s">
        <v>1385</v>
      </c>
      <c r="B275" s="294" t="s">
        <v>2415</v>
      </c>
      <c r="C275" s="294" t="s">
        <v>2416</v>
      </c>
      <c r="D275" s="294" t="s">
        <v>2645</v>
      </c>
      <c r="E275" s="294" t="s">
        <v>2646</v>
      </c>
      <c r="F275" s="295" t="s">
        <v>5569</v>
      </c>
      <c r="G275" s="295" t="s">
        <v>457</v>
      </c>
      <c r="H275" s="295" t="s">
        <v>5553</v>
      </c>
      <c r="I275" s="294" t="s">
        <v>625</v>
      </c>
      <c r="J275" s="294" t="s">
        <v>5554</v>
      </c>
      <c r="K275" s="295" t="s">
        <v>625</v>
      </c>
      <c r="L275" s="295" t="s">
        <v>626</v>
      </c>
      <c r="M275" s="294"/>
      <c r="N275" s="294"/>
      <c r="O275" s="296"/>
      <c r="P275" s="296"/>
      <c r="Q275" s="296"/>
      <c r="R275" s="297"/>
      <c r="S275" s="296" t="s">
        <v>600</v>
      </c>
      <c r="T275" s="298" t="s">
        <v>2660</v>
      </c>
      <c r="U275" s="294" t="s">
        <v>602</v>
      </c>
      <c r="V275" s="298" t="s">
        <v>5568</v>
      </c>
      <c r="W275" s="299">
        <v>2072919</v>
      </c>
      <c r="X275" s="299">
        <v>2072919</v>
      </c>
      <c r="Y275" s="299">
        <v>0</v>
      </c>
      <c r="Z275" s="299">
        <v>0</v>
      </c>
      <c r="AA275" s="300">
        <v>2072919</v>
      </c>
      <c r="AB275" s="300">
        <v>0</v>
      </c>
      <c r="AC275" s="295" t="s">
        <v>2771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25512-183C-4245-90CB-2C4B664E5BEB}">
  <dimension ref="A1:AE2553"/>
  <sheetViews>
    <sheetView topLeftCell="A25" workbookViewId="0">
      <selection activeCell="N30" sqref="N30"/>
    </sheetView>
  </sheetViews>
  <sheetFormatPr defaultRowHeight="15" x14ac:dyDescent="0.25"/>
  <cols>
    <col min="5" max="5" width="10.7109375" customWidth="1"/>
    <col min="6" max="6" width="11.5703125" customWidth="1"/>
    <col min="7" max="7" width="11.28515625" customWidth="1"/>
    <col min="8" max="8" width="8.5703125" customWidth="1"/>
    <col min="11" max="11" width="12.7109375" customWidth="1"/>
    <col min="24" max="24" width="14.7109375" customWidth="1"/>
    <col min="25" max="25" width="14.28515625" customWidth="1"/>
  </cols>
  <sheetData>
    <row r="1" spans="1:31" x14ac:dyDescent="0.25">
      <c r="A1" s="293" t="s">
        <v>548</v>
      </c>
      <c r="Q1" s="262"/>
      <c r="R1" s="262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</row>
    <row r="4" spans="1:31" ht="19.5" x14ac:dyDescent="0.35">
      <c r="A4" s="309"/>
      <c r="B4" s="309"/>
      <c r="C4" s="309"/>
      <c r="D4" s="309"/>
      <c r="E4" s="309"/>
      <c r="F4" s="309"/>
      <c r="G4" s="310" t="s">
        <v>5699</v>
      </c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</row>
    <row r="6" spans="1:31" x14ac:dyDescent="0.25">
      <c r="A6" s="311" t="s">
        <v>5700</v>
      </c>
      <c r="Q6" s="262"/>
      <c r="R6" s="262"/>
      <c r="S6" s="262"/>
      <c r="T6" s="262"/>
      <c r="U6" s="262"/>
      <c r="V6" s="262"/>
      <c r="W6" s="262"/>
      <c r="X6" s="262"/>
      <c r="Y6" s="262"/>
      <c r="Z6" s="262"/>
      <c r="AA6" s="262"/>
      <c r="AB6" s="262"/>
      <c r="AC6" s="262"/>
      <c r="AD6" s="262"/>
      <c r="AE6" s="262"/>
    </row>
    <row r="7" spans="1:31" x14ac:dyDescent="0.25">
      <c r="A7" s="311" t="s">
        <v>549</v>
      </c>
      <c r="Q7" s="262"/>
      <c r="R7" s="262"/>
      <c r="S7" s="262"/>
      <c r="T7" s="262"/>
      <c r="U7" s="262"/>
      <c r="V7" s="262"/>
      <c r="W7" s="262"/>
      <c r="X7" s="262"/>
      <c r="Y7" s="262"/>
      <c r="Z7" s="262"/>
      <c r="AA7" s="262"/>
      <c r="AB7" s="262"/>
      <c r="AC7" s="262"/>
      <c r="AD7" s="262"/>
      <c r="AE7" s="262"/>
    </row>
    <row r="8" spans="1:31" x14ac:dyDescent="0.25">
      <c r="A8" s="311" t="s">
        <v>5701</v>
      </c>
      <c r="Q8" s="262"/>
      <c r="R8" s="262"/>
      <c r="S8" s="262"/>
      <c r="T8" s="262"/>
      <c r="U8" s="262"/>
      <c r="V8" s="262"/>
      <c r="W8" s="262"/>
      <c r="X8" s="262"/>
      <c r="Y8" s="262"/>
      <c r="Z8" s="262"/>
      <c r="AA8" s="262"/>
      <c r="AB8" s="262"/>
      <c r="AC8" s="262"/>
      <c r="AD8" s="262"/>
      <c r="AE8" s="262"/>
    </row>
    <row r="9" spans="1:31" x14ac:dyDescent="0.25">
      <c r="A9" s="311" t="s">
        <v>550</v>
      </c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</row>
    <row r="10" spans="1:31" x14ac:dyDescent="0.25">
      <c r="A10" s="311" t="s">
        <v>551</v>
      </c>
      <c r="Q10" s="262"/>
      <c r="R10" s="262"/>
      <c r="S10" s="262"/>
      <c r="T10" s="262"/>
      <c r="U10" s="262"/>
      <c r="V10" s="262"/>
      <c r="W10" s="262"/>
      <c r="X10" s="262"/>
      <c r="Y10" s="262"/>
      <c r="Z10" s="262"/>
      <c r="AA10" s="262"/>
      <c r="AB10" s="262"/>
      <c r="AC10" s="262"/>
      <c r="AD10" s="262"/>
      <c r="AE10" s="262"/>
    </row>
    <row r="11" spans="1:31" x14ac:dyDescent="0.25">
      <c r="A11" s="311" t="s">
        <v>552</v>
      </c>
      <c r="Q11" s="262"/>
      <c r="R11" s="262"/>
      <c r="S11" s="262"/>
      <c r="T11" s="262"/>
      <c r="U11" s="262"/>
      <c r="V11" s="262"/>
      <c r="W11" s="262"/>
      <c r="X11" s="262"/>
      <c r="Y11" s="262"/>
      <c r="Z11" s="262"/>
      <c r="AA11" s="262"/>
      <c r="AB11" s="262"/>
      <c r="AC11" s="262"/>
      <c r="AD11" s="262"/>
      <c r="AE11" s="262"/>
    </row>
    <row r="12" spans="1:31" x14ac:dyDescent="0.25">
      <c r="A12" s="311" t="s">
        <v>553</v>
      </c>
      <c r="Q12" s="262"/>
      <c r="R12" s="262"/>
      <c r="S12" s="262"/>
      <c r="T12" s="262"/>
      <c r="U12" s="262"/>
      <c r="V12" s="262"/>
      <c r="W12" s="262"/>
      <c r="X12" s="262"/>
      <c r="Y12" s="262"/>
      <c r="Z12" s="262"/>
      <c r="AA12" s="262"/>
      <c r="AB12" s="262"/>
      <c r="AC12" s="262"/>
      <c r="AD12" s="262"/>
      <c r="AE12" s="262"/>
    </row>
    <row r="13" spans="1:31" x14ac:dyDescent="0.25">
      <c r="A13" s="311" t="s">
        <v>554</v>
      </c>
      <c r="Q13" s="262"/>
      <c r="R13" s="262"/>
      <c r="S13" s="262"/>
      <c r="T13" s="262"/>
      <c r="U13" s="262"/>
      <c r="V13" s="262"/>
      <c r="W13" s="262"/>
      <c r="X13" s="262"/>
      <c r="Y13" s="262"/>
      <c r="Z13" s="262"/>
      <c r="AA13" s="262"/>
      <c r="AB13" s="262"/>
      <c r="AC13" s="262"/>
      <c r="AD13" s="262"/>
      <c r="AE13" s="262"/>
    </row>
    <row r="14" spans="1:31" x14ac:dyDescent="0.25">
      <c r="A14" s="311" t="s">
        <v>555</v>
      </c>
      <c r="Q14" s="262"/>
      <c r="R14" s="262"/>
      <c r="S14" s="262"/>
      <c r="T14" s="262"/>
      <c r="U14" s="262"/>
      <c r="V14" s="262"/>
      <c r="W14" s="262"/>
      <c r="X14" s="262"/>
      <c r="Y14" s="262"/>
      <c r="Z14" s="262"/>
      <c r="AA14" s="262"/>
      <c r="AB14" s="262"/>
      <c r="AC14" s="262"/>
      <c r="AD14" s="262"/>
      <c r="AE14" s="262"/>
    </row>
    <row r="15" spans="1:31" x14ac:dyDescent="0.25">
      <c r="A15" s="311" t="s">
        <v>556</v>
      </c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262"/>
      <c r="AE15" s="262"/>
    </row>
    <row r="16" spans="1:31" ht="48" x14ac:dyDescent="0.25">
      <c r="A16" s="312" t="s">
        <v>557</v>
      </c>
      <c r="B16" s="312" t="s">
        <v>558</v>
      </c>
      <c r="C16" s="312" t="s">
        <v>559</v>
      </c>
      <c r="D16" s="312" t="s">
        <v>560</v>
      </c>
      <c r="E16" s="312" t="s">
        <v>561</v>
      </c>
      <c r="F16" s="312" t="s">
        <v>562</v>
      </c>
      <c r="G16" s="312" t="s">
        <v>563</v>
      </c>
      <c r="H16" s="312" t="s">
        <v>564</v>
      </c>
      <c r="I16" s="312" t="s">
        <v>565</v>
      </c>
      <c r="J16" s="312" t="s">
        <v>566</v>
      </c>
      <c r="K16" s="312" t="s">
        <v>567</v>
      </c>
      <c r="Q16" s="264"/>
      <c r="R16" s="264"/>
      <c r="S16" s="265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</row>
    <row r="17" spans="1:31" x14ac:dyDescent="0.25">
      <c r="A17" s="313" t="s">
        <v>6</v>
      </c>
      <c r="B17" s="313" t="s">
        <v>7</v>
      </c>
      <c r="C17" s="313" t="s">
        <v>568</v>
      </c>
      <c r="D17" s="313" t="s">
        <v>570</v>
      </c>
      <c r="E17" s="313" t="s">
        <v>571</v>
      </c>
      <c r="F17" s="313" t="s">
        <v>572</v>
      </c>
      <c r="G17" s="313" t="s">
        <v>574</v>
      </c>
      <c r="H17" s="313" t="s">
        <v>575</v>
      </c>
      <c r="I17" s="313" t="s">
        <v>576</v>
      </c>
      <c r="J17" s="313" t="s">
        <v>586</v>
      </c>
      <c r="K17" s="313" t="s">
        <v>590</v>
      </c>
      <c r="Q17" s="267"/>
      <c r="R17" s="267"/>
      <c r="S17" s="266"/>
      <c r="T17" s="266"/>
      <c r="U17" s="266"/>
      <c r="V17" s="266"/>
      <c r="W17" s="266"/>
      <c r="X17" s="266"/>
      <c r="Y17" s="266"/>
      <c r="Z17" s="266"/>
      <c r="AA17" s="266"/>
      <c r="AB17" s="266"/>
      <c r="AC17" s="266"/>
      <c r="AD17" s="266"/>
      <c r="AE17" s="266"/>
    </row>
    <row r="18" spans="1:31" ht="56.25" x14ac:dyDescent="0.25">
      <c r="A18" s="303" t="s">
        <v>6</v>
      </c>
      <c r="B18" s="303" t="s">
        <v>605</v>
      </c>
      <c r="C18" s="303" t="s">
        <v>606</v>
      </c>
      <c r="D18" s="303" t="s">
        <v>508</v>
      </c>
      <c r="E18" s="304" t="s">
        <v>5624</v>
      </c>
      <c r="F18" s="304" t="s">
        <v>508</v>
      </c>
      <c r="G18" s="304" t="s">
        <v>5273</v>
      </c>
      <c r="H18" s="304" t="s">
        <v>5274</v>
      </c>
      <c r="I18" s="303" t="s">
        <v>599</v>
      </c>
      <c r="J18" s="305" t="s">
        <v>5613</v>
      </c>
      <c r="K18" s="306">
        <v>2036000</v>
      </c>
      <c r="Q18" s="270"/>
      <c r="R18" s="270"/>
      <c r="S18" s="271"/>
      <c r="T18" s="270"/>
      <c r="U18" s="272"/>
      <c r="V18" s="268"/>
      <c r="W18" s="272"/>
      <c r="X18" s="273"/>
      <c r="Y18" s="273"/>
      <c r="Z18" s="273"/>
      <c r="AA18" s="273"/>
      <c r="AB18" s="274"/>
      <c r="AC18" s="274"/>
      <c r="AD18" s="269"/>
      <c r="AE18" s="269"/>
    </row>
    <row r="19" spans="1:31" ht="67.5" x14ac:dyDescent="0.25">
      <c r="A19" s="303" t="s">
        <v>7</v>
      </c>
      <c r="B19" s="303" t="s">
        <v>605</v>
      </c>
      <c r="C19" s="303" t="s">
        <v>606</v>
      </c>
      <c r="D19" s="303" t="s">
        <v>508</v>
      </c>
      <c r="E19" s="304" t="s">
        <v>607</v>
      </c>
      <c r="F19" s="304" t="s">
        <v>608</v>
      </c>
      <c r="G19" s="304" t="s">
        <v>609</v>
      </c>
      <c r="H19" s="304" t="s">
        <v>610</v>
      </c>
      <c r="I19" s="303" t="s">
        <v>599</v>
      </c>
      <c r="J19" s="305" t="s">
        <v>612</v>
      </c>
      <c r="K19" s="306">
        <v>3887000</v>
      </c>
      <c r="Q19" s="276"/>
      <c r="R19" s="276"/>
      <c r="S19" s="276"/>
      <c r="T19" s="276"/>
      <c r="U19" s="276"/>
      <c r="V19" s="276"/>
      <c r="W19" s="276"/>
      <c r="X19" s="277"/>
      <c r="Y19" s="277"/>
      <c r="Z19" s="277"/>
      <c r="AA19" s="277"/>
      <c r="AB19" s="277"/>
      <c r="AC19" s="277"/>
      <c r="AD19" s="275"/>
      <c r="AE19" s="278"/>
    </row>
    <row r="20" spans="1:31" ht="67.5" x14ac:dyDescent="0.25">
      <c r="A20" s="303" t="s">
        <v>568</v>
      </c>
      <c r="B20" s="303" t="s">
        <v>605</v>
      </c>
      <c r="C20" s="303" t="s">
        <v>606</v>
      </c>
      <c r="D20" s="303" t="s">
        <v>508</v>
      </c>
      <c r="E20" s="304" t="s">
        <v>613</v>
      </c>
      <c r="F20" s="304" t="s">
        <v>614</v>
      </c>
      <c r="G20" s="304" t="s">
        <v>609</v>
      </c>
      <c r="H20" s="304" t="s">
        <v>610</v>
      </c>
      <c r="I20" s="303" t="s">
        <v>599</v>
      </c>
      <c r="J20" s="305" t="s">
        <v>612</v>
      </c>
      <c r="K20" s="306">
        <v>1982945</v>
      </c>
      <c r="Q20" s="270"/>
      <c r="R20" s="270"/>
      <c r="S20" s="271"/>
      <c r="T20" s="270"/>
      <c r="U20" s="272"/>
      <c r="V20" s="268"/>
      <c r="W20" s="272"/>
      <c r="X20" s="273"/>
      <c r="Y20" s="273"/>
      <c r="Z20" s="273"/>
      <c r="AA20" s="273"/>
      <c r="AB20" s="274"/>
      <c r="AC20" s="274"/>
      <c r="AD20" s="269"/>
      <c r="AE20" s="269"/>
    </row>
    <row r="21" spans="1:31" ht="67.5" x14ac:dyDescent="0.25">
      <c r="A21" s="303" t="s">
        <v>569</v>
      </c>
      <c r="B21" s="303" t="s">
        <v>605</v>
      </c>
      <c r="C21" s="303" t="s">
        <v>606</v>
      </c>
      <c r="D21" s="303" t="s">
        <v>508</v>
      </c>
      <c r="E21" s="304" t="s">
        <v>615</v>
      </c>
      <c r="F21" s="304" t="s">
        <v>614</v>
      </c>
      <c r="G21" s="304" t="s">
        <v>609</v>
      </c>
      <c r="H21" s="304" t="s">
        <v>610</v>
      </c>
      <c r="I21" s="303" t="s">
        <v>599</v>
      </c>
      <c r="J21" s="305" t="s">
        <v>612</v>
      </c>
      <c r="K21" s="306">
        <v>1982945</v>
      </c>
      <c r="Q21" s="276"/>
      <c r="R21" s="276"/>
      <c r="S21" s="276"/>
      <c r="T21" s="276"/>
      <c r="U21" s="276"/>
      <c r="V21" s="276"/>
      <c r="W21" s="276"/>
      <c r="X21" s="277"/>
      <c r="Y21" s="277"/>
      <c r="Z21" s="277"/>
      <c r="AA21" s="277"/>
      <c r="AB21" s="277"/>
      <c r="AC21" s="277"/>
      <c r="AD21" s="275"/>
      <c r="AE21" s="278"/>
    </row>
    <row r="22" spans="1:31" ht="67.5" x14ac:dyDescent="0.25">
      <c r="A22" s="303" t="s">
        <v>570</v>
      </c>
      <c r="B22" s="303" t="s">
        <v>605</v>
      </c>
      <c r="C22" s="303" t="s">
        <v>606</v>
      </c>
      <c r="D22" s="303" t="s">
        <v>508</v>
      </c>
      <c r="E22" s="304" t="s">
        <v>616</v>
      </c>
      <c r="F22" s="304" t="s">
        <v>614</v>
      </c>
      <c r="G22" s="304" t="s">
        <v>609</v>
      </c>
      <c r="H22" s="304" t="s">
        <v>610</v>
      </c>
      <c r="I22" s="303" t="s">
        <v>599</v>
      </c>
      <c r="J22" s="305" t="s">
        <v>612</v>
      </c>
      <c r="K22" s="306">
        <v>1982945</v>
      </c>
      <c r="Q22" s="276"/>
      <c r="R22" s="276"/>
      <c r="S22" s="276"/>
      <c r="T22" s="276"/>
      <c r="U22" s="276"/>
      <c r="V22" s="276"/>
      <c r="W22" s="276"/>
      <c r="X22" s="277"/>
      <c r="Y22" s="277"/>
      <c r="Z22" s="277"/>
      <c r="AA22" s="277"/>
      <c r="AB22" s="277"/>
      <c r="AC22" s="277"/>
      <c r="AD22" s="275"/>
      <c r="AE22" s="278"/>
    </row>
    <row r="23" spans="1:31" ht="67.5" x14ac:dyDescent="0.25">
      <c r="A23" s="303" t="s">
        <v>571</v>
      </c>
      <c r="B23" s="303" t="s">
        <v>605</v>
      </c>
      <c r="C23" s="303" t="s">
        <v>606</v>
      </c>
      <c r="D23" s="303" t="s">
        <v>508</v>
      </c>
      <c r="E23" s="304" t="s">
        <v>617</v>
      </c>
      <c r="F23" s="304" t="s">
        <v>614</v>
      </c>
      <c r="G23" s="304" t="s">
        <v>609</v>
      </c>
      <c r="H23" s="304" t="s">
        <v>610</v>
      </c>
      <c r="I23" s="303" t="s">
        <v>599</v>
      </c>
      <c r="J23" s="305" t="s">
        <v>612</v>
      </c>
      <c r="K23" s="306">
        <v>1982945</v>
      </c>
      <c r="Q23" s="270"/>
      <c r="R23" s="270"/>
      <c r="S23" s="271"/>
      <c r="T23" s="270"/>
      <c r="U23" s="272"/>
      <c r="V23" s="268"/>
      <c r="W23" s="272"/>
      <c r="X23" s="273"/>
      <c r="Y23" s="273"/>
      <c r="Z23" s="273"/>
      <c r="AA23" s="273"/>
      <c r="AB23" s="274"/>
      <c r="AC23" s="274"/>
      <c r="AD23" s="269"/>
      <c r="AE23" s="269"/>
    </row>
    <row r="24" spans="1:31" ht="67.5" x14ac:dyDescent="0.25">
      <c r="A24" s="303" t="s">
        <v>572</v>
      </c>
      <c r="B24" s="303" t="s">
        <v>605</v>
      </c>
      <c r="C24" s="303" t="s">
        <v>606</v>
      </c>
      <c r="D24" s="303" t="s">
        <v>508</v>
      </c>
      <c r="E24" s="304" t="s">
        <v>618</v>
      </c>
      <c r="F24" s="304" t="s">
        <v>614</v>
      </c>
      <c r="G24" s="304" t="s">
        <v>609</v>
      </c>
      <c r="H24" s="304" t="s">
        <v>610</v>
      </c>
      <c r="I24" s="303" t="s">
        <v>599</v>
      </c>
      <c r="J24" s="305" t="s">
        <v>612</v>
      </c>
      <c r="K24" s="306">
        <v>1982945</v>
      </c>
      <c r="Q24" s="270"/>
      <c r="R24" s="270"/>
      <c r="S24" s="271"/>
      <c r="T24" s="270"/>
      <c r="U24" s="272"/>
      <c r="V24" s="268"/>
      <c r="W24" s="272"/>
      <c r="X24" s="273"/>
      <c r="Y24" s="273"/>
      <c r="Z24" s="273"/>
      <c r="AA24" s="273"/>
      <c r="AB24" s="274"/>
      <c r="AC24" s="274"/>
      <c r="AD24" s="269"/>
      <c r="AE24" s="269"/>
    </row>
    <row r="25" spans="1:31" ht="67.5" x14ac:dyDescent="0.25">
      <c r="A25" s="303" t="s">
        <v>573</v>
      </c>
      <c r="B25" s="303" t="s">
        <v>605</v>
      </c>
      <c r="C25" s="303" t="s">
        <v>606</v>
      </c>
      <c r="D25" s="303" t="s">
        <v>508</v>
      </c>
      <c r="E25" s="304" t="s">
        <v>619</v>
      </c>
      <c r="F25" s="304" t="s">
        <v>614</v>
      </c>
      <c r="G25" s="304" t="s">
        <v>609</v>
      </c>
      <c r="H25" s="304" t="s">
        <v>610</v>
      </c>
      <c r="I25" s="303" t="s">
        <v>599</v>
      </c>
      <c r="J25" s="305" t="s">
        <v>612</v>
      </c>
      <c r="K25" s="306">
        <v>1982945</v>
      </c>
      <c r="Q25" s="270"/>
      <c r="R25" s="270"/>
      <c r="S25" s="271"/>
      <c r="T25" s="270"/>
      <c r="U25" s="272"/>
      <c r="V25" s="268"/>
      <c r="W25" s="272"/>
      <c r="X25" s="273"/>
      <c r="Y25" s="273"/>
      <c r="Z25" s="273"/>
      <c r="AA25" s="273"/>
      <c r="AB25" s="274"/>
      <c r="AC25" s="274"/>
      <c r="AD25" s="269"/>
      <c r="AE25" s="269"/>
    </row>
    <row r="26" spans="1:31" ht="67.5" x14ac:dyDescent="0.25">
      <c r="A26" s="303" t="s">
        <v>574</v>
      </c>
      <c r="B26" s="303" t="s">
        <v>605</v>
      </c>
      <c r="C26" s="303" t="s">
        <v>606</v>
      </c>
      <c r="D26" s="303" t="s">
        <v>508</v>
      </c>
      <c r="E26" s="304" t="s">
        <v>620</v>
      </c>
      <c r="F26" s="304" t="s">
        <v>614</v>
      </c>
      <c r="G26" s="304" t="s">
        <v>609</v>
      </c>
      <c r="H26" s="304" t="s">
        <v>610</v>
      </c>
      <c r="I26" s="303" t="s">
        <v>599</v>
      </c>
      <c r="J26" s="305" t="s">
        <v>612</v>
      </c>
      <c r="K26" s="306">
        <v>1982945</v>
      </c>
      <c r="Q26" s="270"/>
      <c r="R26" s="270"/>
      <c r="S26" s="271"/>
      <c r="T26" s="270"/>
      <c r="U26" s="272"/>
      <c r="V26" s="268"/>
      <c r="W26" s="272"/>
      <c r="X26" s="273"/>
      <c r="Y26" s="273"/>
      <c r="Z26" s="273"/>
      <c r="AA26" s="273"/>
      <c r="AB26" s="274"/>
      <c r="AC26" s="274"/>
      <c r="AD26" s="269"/>
      <c r="AE26" s="269"/>
    </row>
    <row r="27" spans="1:31" ht="67.5" x14ac:dyDescent="0.25">
      <c r="A27" s="303" t="s">
        <v>575</v>
      </c>
      <c r="B27" s="303" t="s">
        <v>605</v>
      </c>
      <c r="C27" s="303" t="s">
        <v>606</v>
      </c>
      <c r="D27" s="303" t="s">
        <v>508</v>
      </c>
      <c r="E27" s="304" t="s">
        <v>621</v>
      </c>
      <c r="F27" s="304" t="s">
        <v>614</v>
      </c>
      <c r="G27" s="304" t="s">
        <v>609</v>
      </c>
      <c r="H27" s="304" t="s">
        <v>610</v>
      </c>
      <c r="I27" s="303" t="s">
        <v>599</v>
      </c>
      <c r="J27" s="305" t="s">
        <v>612</v>
      </c>
      <c r="K27" s="306">
        <v>1982945</v>
      </c>
      <c r="Q27" s="270"/>
      <c r="R27" s="270"/>
      <c r="S27" s="271"/>
      <c r="T27" s="270"/>
      <c r="U27" s="272"/>
      <c r="V27" s="268"/>
      <c r="W27" s="272"/>
      <c r="X27" s="273"/>
      <c r="Y27" s="273"/>
      <c r="Z27" s="273"/>
      <c r="AA27" s="273"/>
      <c r="AB27" s="274"/>
      <c r="AC27" s="274"/>
      <c r="AD27" s="269"/>
      <c r="AE27" s="269"/>
    </row>
    <row r="28" spans="1:31" ht="56.25" x14ac:dyDescent="0.25">
      <c r="A28" s="303" t="s">
        <v>576</v>
      </c>
      <c r="B28" s="303" t="s">
        <v>605</v>
      </c>
      <c r="C28" s="303" t="s">
        <v>606</v>
      </c>
      <c r="D28" s="303" t="s">
        <v>500</v>
      </c>
      <c r="E28" s="304" t="s">
        <v>656</v>
      </c>
      <c r="F28" s="304" t="s">
        <v>649</v>
      </c>
      <c r="G28" s="304" t="s">
        <v>625</v>
      </c>
      <c r="H28" s="304" t="s">
        <v>626</v>
      </c>
      <c r="I28" s="303" t="s">
        <v>599</v>
      </c>
      <c r="J28" s="305" t="s">
        <v>627</v>
      </c>
      <c r="K28" s="306">
        <v>1600000</v>
      </c>
      <c r="Q28" s="270"/>
      <c r="R28" s="270"/>
      <c r="S28" s="271"/>
      <c r="T28" s="270"/>
      <c r="U28" s="272"/>
      <c r="V28" s="268"/>
      <c r="W28" s="272"/>
      <c r="X28" s="273"/>
      <c r="Y28" s="273"/>
      <c r="Z28" s="273"/>
      <c r="AA28" s="273"/>
      <c r="AB28" s="274"/>
      <c r="AC28" s="274"/>
      <c r="AD28" s="269"/>
      <c r="AE28" s="269"/>
    </row>
    <row r="29" spans="1:31" ht="56.25" x14ac:dyDescent="0.25">
      <c r="A29" s="303" t="s">
        <v>577</v>
      </c>
      <c r="B29" s="303" t="s">
        <v>605</v>
      </c>
      <c r="C29" s="303" t="s">
        <v>606</v>
      </c>
      <c r="D29" s="303" t="s">
        <v>500</v>
      </c>
      <c r="E29" s="304" t="s">
        <v>773</v>
      </c>
      <c r="F29" s="304" t="s">
        <v>624</v>
      </c>
      <c r="G29" s="304" t="s">
        <v>625</v>
      </c>
      <c r="H29" s="304" t="s">
        <v>626</v>
      </c>
      <c r="I29" s="303" t="s">
        <v>599</v>
      </c>
      <c r="J29" s="305" t="s">
        <v>627</v>
      </c>
      <c r="K29" s="306">
        <v>560000</v>
      </c>
      <c r="Q29" s="270"/>
      <c r="R29" s="270"/>
      <c r="S29" s="271"/>
      <c r="T29" s="270"/>
      <c r="U29" s="272"/>
      <c r="V29" s="268"/>
      <c r="W29" s="272"/>
      <c r="X29" s="273"/>
      <c r="Y29" s="273"/>
      <c r="Z29" s="273"/>
      <c r="AA29" s="273"/>
      <c r="AB29" s="274"/>
      <c r="AC29" s="274"/>
      <c r="AD29" s="269"/>
      <c r="AE29" s="269"/>
    </row>
    <row r="30" spans="1:31" ht="67.5" x14ac:dyDescent="0.25">
      <c r="A30" s="303" t="s">
        <v>578</v>
      </c>
      <c r="B30" s="303" t="s">
        <v>605</v>
      </c>
      <c r="C30" s="303" t="s">
        <v>606</v>
      </c>
      <c r="D30" s="303" t="s">
        <v>500</v>
      </c>
      <c r="E30" s="304" t="s">
        <v>857</v>
      </c>
      <c r="F30" s="304" t="s">
        <v>858</v>
      </c>
      <c r="G30" s="304" t="s">
        <v>609</v>
      </c>
      <c r="H30" s="304" t="s">
        <v>610</v>
      </c>
      <c r="I30" s="303" t="s">
        <v>599</v>
      </c>
      <c r="J30" s="305" t="s">
        <v>612</v>
      </c>
      <c r="K30" s="306">
        <v>2289995</v>
      </c>
      <c r="Q30" s="270"/>
      <c r="R30" s="270"/>
      <c r="S30" s="271"/>
      <c r="T30" s="270"/>
      <c r="U30" s="272"/>
      <c r="V30" s="268"/>
      <c r="W30" s="272"/>
      <c r="X30" s="273"/>
      <c r="Y30" s="273"/>
      <c r="Z30" s="273"/>
      <c r="AA30" s="273"/>
      <c r="AB30" s="274"/>
      <c r="AC30" s="274"/>
      <c r="AD30" s="269"/>
      <c r="AE30" s="269"/>
    </row>
    <row r="31" spans="1:31" ht="67.5" x14ac:dyDescent="0.25">
      <c r="A31" s="303" t="s">
        <v>579</v>
      </c>
      <c r="B31" s="303" t="s">
        <v>605</v>
      </c>
      <c r="C31" s="303" t="s">
        <v>606</v>
      </c>
      <c r="D31" s="303" t="s">
        <v>500</v>
      </c>
      <c r="E31" s="304" t="s">
        <v>860</v>
      </c>
      <c r="F31" s="304" t="s">
        <v>861</v>
      </c>
      <c r="G31" s="304" t="s">
        <v>609</v>
      </c>
      <c r="H31" s="304" t="s">
        <v>610</v>
      </c>
      <c r="I31" s="303" t="s">
        <v>599</v>
      </c>
      <c r="J31" s="305" t="s">
        <v>612</v>
      </c>
      <c r="K31" s="306">
        <v>1461995</v>
      </c>
      <c r="Q31" s="270"/>
      <c r="R31" s="270"/>
      <c r="S31" s="271"/>
      <c r="T31" s="270"/>
      <c r="U31" s="272"/>
      <c r="V31" s="268"/>
      <c r="W31" s="272"/>
      <c r="X31" s="273"/>
      <c r="Y31" s="273"/>
      <c r="Z31" s="273"/>
      <c r="AA31" s="273"/>
      <c r="AB31" s="274"/>
      <c r="AC31" s="274"/>
      <c r="AD31" s="269"/>
      <c r="AE31" s="269"/>
    </row>
    <row r="32" spans="1:31" ht="67.5" x14ac:dyDescent="0.25">
      <c r="A32" s="303" t="s">
        <v>580</v>
      </c>
      <c r="B32" s="303" t="s">
        <v>605</v>
      </c>
      <c r="C32" s="303" t="s">
        <v>606</v>
      </c>
      <c r="D32" s="303" t="s">
        <v>500</v>
      </c>
      <c r="E32" s="304" t="s">
        <v>863</v>
      </c>
      <c r="F32" s="304" t="s">
        <v>861</v>
      </c>
      <c r="G32" s="304" t="s">
        <v>609</v>
      </c>
      <c r="H32" s="304" t="s">
        <v>610</v>
      </c>
      <c r="I32" s="303" t="s">
        <v>599</v>
      </c>
      <c r="J32" s="305" t="s">
        <v>612</v>
      </c>
      <c r="K32" s="306">
        <v>1461995</v>
      </c>
      <c r="Q32" s="276"/>
      <c r="R32" s="276"/>
      <c r="S32" s="276"/>
      <c r="T32" s="276"/>
      <c r="U32" s="276"/>
      <c r="V32" s="276"/>
      <c r="W32" s="276"/>
      <c r="X32" s="277"/>
      <c r="Y32" s="277"/>
      <c r="Z32" s="277"/>
      <c r="AA32" s="277"/>
      <c r="AB32" s="277"/>
      <c r="AC32" s="277"/>
      <c r="AD32" s="275"/>
      <c r="AE32" s="278"/>
    </row>
    <row r="33" spans="1:31" ht="67.5" x14ac:dyDescent="0.25">
      <c r="A33" s="303" t="s">
        <v>581</v>
      </c>
      <c r="B33" s="303" t="s">
        <v>605</v>
      </c>
      <c r="C33" s="303" t="s">
        <v>606</v>
      </c>
      <c r="D33" s="303" t="s">
        <v>500</v>
      </c>
      <c r="E33" s="304" t="s">
        <v>865</v>
      </c>
      <c r="F33" s="304" t="s">
        <v>861</v>
      </c>
      <c r="G33" s="304" t="s">
        <v>609</v>
      </c>
      <c r="H33" s="304" t="s">
        <v>610</v>
      </c>
      <c r="I33" s="303" t="s">
        <v>599</v>
      </c>
      <c r="J33" s="305" t="s">
        <v>612</v>
      </c>
      <c r="K33" s="306">
        <v>1461995</v>
      </c>
      <c r="Q33" s="270"/>
      <c r="R33" s="270"/>
      <c r="S33" s="271"/>
      <c r="T33" s="270"/>
      <c r="U33" s="272"/>
      <c r="V33" s="268"/>
      <c r="W33" s="272"/>
      <c r="X33" s="273"/>
      <c r="Y33" s="273"/>
      <c r="Z33" s="273"/>
      <c r="AA33" s="273"/>
      <c r="AB33" s="274"/>
      <c r="AC33" s="274"/>
      <c r="AD33" s="269"/>
      <c r="AE33" s="269"/>
    </row>
    <row r="34" spans="1:31" ht="67.5" x14ac:dyDescent="0.25">
      <c r="A34" s="303" t="s">
        <v>582</v>
      </c>
      <c r="B34" s="303" t="s">
        <v>605</v>
      </c>
      <c r="C34" s="303" t="s">
        <v>606</v>
      </c>
      <c r="D34" s="303" t="s">
        <v>500</v>
      </c>
      <c r="E34" s="304" t="s">
        <v>867</v>
      </c>
      <c r="F34" s="304" t="s">
        <v>861</v>
      </c>
      <c r="G34" s="304" t="s">
        <v>609</v>
      </c>
      <c r="H34" s="304" t="s">
        <v>610</v>
      </c>
      <c r="I34" s="303" t="s">
        <v>599</v>
      </c>
      <c r="J34" s="305" t="s">
        <v>612</v>
      </c>
      <c r="K34" s="306">
        <v>1461995</v>
      </c>
      <c r="Q34" s="270"/>
      <c r="R34" s="270"/>
      <c r="S34" s="271"/>
      <c r="T34" s="270"/>
      <c r="U34" s="272"/>
      <c r="V34" s="268"/>
      <c r="W34" s="272"/>
      <c r="X34" s="273"/>
      <c r="Y34" s="273"/>
      <c r="Z34" s="273"/>
      <c r="AA34" s="273"/>
      <c r="AB34" s="274"/>
      <c r="AC34" s="274"/>
      <c r="AD34" s="269"/>
      <c r="AE34" s="269"/>
    </row>
    <row r="35" spans="1:31" ht="67.5" x14ac:dyDescent="0.25">
      <c r="A35" s="303" t="s">
        <v>583</v>
      </c>
      <c r="B35" s="303" t="s">
        <v>605</v>
      </c>
      <c r="C35" s="303" t="s">
        <v>606</v>
      </c>
      <c r="D35" s="303" t="s">
        <v>500</v>
      </c>
      <c r="E35" s="304" t="s">
        <v>869</v>
      </c>
      <c r="F35" s="304" t="s">
        <v>861</v>
      </c>
      <c r="G35" s="304" t="s">
        <v>609</v>
      </c>
      <c r="H35" s="304" t="s">
        <v>610</v>
      </c>
      <c r="I35" s="303" t="s">
        <v>599</v>
      </c>
      <c r="J35" s="305" t="s">
        <v>612</v>
      </c>
      <c r="K35" s="306">
        <v>1461995</v>
      </c>
      <c r="Q35" s="270"/>
      <c r="R35" s="270"/>
      <c r="S35" s="271"/>
      <c r="T35" s="270"/>
      <c r="U35" s="272"/>
      <c r="V35" s="268"/>
      <c r="W35" s="272"/>
      <c r="X35" s="273"/>
      <c r="Y35" s="273"/>
      <c r="Z35" s="273"/>
      <c r="AA35" s="273"/>
      <c r="AB35" s="274"/>
      <c r="AC35" s="274"/>
      <c r="AD35" s="269"/>
      <c r="AE35" s="269"/>
    </row>
    <row r="36" spans="1:31" ht="67.5" x14ac:dyDescent="0.25">
      <c r="A36" s="303" t="s">
        <v>584</v>
      </c>
      <c r="B36" s="303" t="s">
        <v>605</v>
      </c>
      <c r="C36" s="303" t="s">
        <v>606</v>
      </c>
      <c r="D36" s="303" t="s">
        <v>500</v>
      </c>
      <c r="E36" s="304" t="s">
        <v>871</v>
      </c>
      <c r="F36" s="304" t="s">
        <v>861</v>
      </c>
      <c r="G36" s="304" t="s">
        <v>609</v>
      </c>
      <c r="H36" s="304" t="s">
        <v>610</v>
      </c>
      <c r="I36" s="303" t="s">
        <v>599</v>
      </c>
      <c r="J36" s="305" t="s">
        <v>612</v>
      </c>
      <c r="K36" s="306">
        <v>1461995</v>
      </c>
      <c r="Q36" s="270"/>
      <c r="R36" s="270"/>
      <c r="S36" s="271"/>
      <c r="T36" s="270"/>
      <c r="U36" s="272"/>
      <c r="V36" s="268"/>
      <c r="W36" s="272"/>
      <c r="X36" s="273"/>
      <c r="Y36" s="273"/>
      <c r="Z36" s="273"/>
      <c r="AA36" s="273"/>
      <c r="AB36" s="274"/>
      <c r="AC36" s="274"/>
      <c r="AD36" s="269"/>
      <c r="AE36" s="269"/>
    </row>
    <row r="37" spans="1:31" ht="67.5" x14ac:dyDescent="0.25">
      <c r="A37" s="303" t="s">
        <v>585</v>
      </c>
      <c r="B37" s="303" t="s">
        <v>605</v>
      </c>
      <c r="C37" s="303" t="s">
        <v>606</v>
      </c>
      <c r="D37" s="303" t="s">
        <v>500</v>
      </c>
      <c r="E37" s="304" t="s">
        <v>873</v>
      </c>
      <c r="F37" s="304" t="s">
        <v>861</v>
      </c>
      <c r="G37" s="304" t="s">
        <v>609</v>
      </c>
      <c r="H37" s="304" t="s">
        <v>610</v>
      </c>
      <c r="I37" s="303" t="s">
        <v>599</v>
      </c>
      <c r="J37" s="305" t="s">
        <v>612</v>
      </c>
      <c r="K37" s="306">
        <v>1461995</v>
      </c>
      <c r="Q37" s="270"/>
      <c r="R37" s="270"/>
      <c r="S37" s="271"/>
      <c r="T37" s="270"/>
      <c r="U37" s="272"/>
      <c r="V37" s="268"/>
      <c r="W37" s="272"/>
      <c r="X37" s="273"/>
      <c r="Y37" s="273"/>
      <c r="Z37" s="273"/>
      <c r="AA37" s="273"/>
      <c r="AB37" s="274"/>
      <c r="AC37" s="274"/>
      <c r="AD37" s="269"/>
      <c r="AE37" s="269"/>
    </row>
    <row r="38" spans="1:31" ht="67.5" x14ac:dyDescent="0.25">
      <c r="A38" s="303" t="s">
        <v>586</v>
      </c>
      <c r="B38" s="303" t="s">
        <v>605</v>
      </c>
      <c r="C38" s="303" t="s">
        <v>606</v>
      </c>
      <c r="D38" s="303" t="s">
        <v>500</v>
      </c>
      <c r="E38" s="304" t="s">
        <v>875</v>
      </c>
      <c r="F38" s="304" t="s">
        <v>861</v>
      </c>
      <c r="G38" s="304" t="s">
        <v>609</v>
      </c>
      <c r="H38" s="304" t="s">
        <v>610</v>
      </c>
      <c r="I38" s="303" t="s">
        <v>599</v>
      </c>
      <c r="J38" s="305" t="s">
        <v>612</v>
      </c>
      <c r="K38" s="306">
        <v>1461995</v>
      </c>
      <c r="Q38" s="270"/>
      <c r="R38" s="270"/>
      <c r="S38" s="271"/>
      <c r="T38" s="270"/>
      <c r="U38" s="272"/>
      <c r="V38" s="268"/>
      <c r="W38" s="272"/>
      <c r="X38" s="273"/>
      <c r="Y38" s="273"/>
      <c r="Z38" s="273"/>
      <c r="AA38" s="273"/>
      <c r="AB38" s="274"/>
      <c r="AC38" s="274"/>
      <c r="AD38" s="269"/>
      <c r="AE38" s="269"/>
    </row>
    <row r="39" spans="1:31" ht="67.5" x14ac:dyDescent="0.25">
      <c r="A39" s="303" t="s">
        <v>587</v>
      </c>
      <c r="B39" s="303" t="s">
        <v>605</v>
      </c>
      <c r="C39" s="303" t="s">
        <v>606</v>
      </c>
      <c r="D39" s="303" t="s">
        <v>500</v>
      </c>
      <c r="E39" s="304" t="s">
        <v>877</v>
      </c>
      <c r="F39" s="304" t="s">
        <v>861</v>
      </c>
      <c r="G39" s="304" t="s">
        <v>609</v>
      </c>
      <c r="H39" s="304" t="s">
        <v>610</v>
      </c>
      <c r="I39" s="303" t="s">
        <v>599</v>
      </c>
      <c r="J39" s="305" t="s">
        <v>612</v>
      </c>
      <c r="K39" s="306">
        <v>1461995</v>
      </c>
      <c r="Q39" s="270"/>
      <c r="R39" s="270"/>
      <c r="S39" s="271"/>
      <c r="T39" s="270"/>
      <c r="U39" s="272"/>
      <c r="V39" s="268"/>
      <c r="W39" s="272"/>
      <c r="X39" s="273"/>
      <c r="Y39" s="273"/>
      <c r="Z39" s="273"/>
      <c r="AA39" s="273"/>
      <c r="AB39" s="274"/>
      <c r="AC39" s="274"/>
      <c r="AD39" s="269"/>
      <c r="AE39" s="269"/>
    </row>
    <row r="40" spans="1:31" ht="67.5" x14ac:dyDescent="0.25">
      <c r="A40" s="303" t="s">
        <v>588</v>
      </c>
      <c r="B40" s="303" t="s">
        <v>605</v>
      </c>
      <c r="C40" s="303" t="s">
        <v>606</v>
      </c>
      <c r="D40" s="303" t="s">
        <v>500</v>
      </c>
      <c r="E40" s="304" t="s">
        <v>879</v>
      </c>
      <c r="F40" s="304" t="s">
        <v>861</v>
      </c>
      <c r="G40" s="304" t="s">
        <v>609</v>
      </c>
      <c r="H40" s="304" t="s">
        <v>610</v>
      </c>
      <c r="I40" s="303" t="s">
        <v>599</v>
      </c>
      <c r="J40" s="305" t="s">
        <v>612</v>
      </c>
      <c r="K40" s="306">
        <v>1461995</v>
      </c>
      <c r="Q40" s="270"/>
      <c r="R40" s="270"/>
      <c r="S40" s="271"/>
      <c r="T40" s="270"/>
      <c r="U40" s="272"/>
      <c r="V40" s="268"/>
      <c r="W40" s="272"/>
      <c r="X40" s="273"/>
      <c r="Y40" s="273"/>
      <c r="Z40" s="273"/>
      <c r="AA40" s="273"/>
      <c r="AB40" s="274"/>
      <c r="AC40" s="274"/>
      <c r="AD40" s="269"/>
      <c r="AE40" s="269"/>
    </row>
    <row r="41" spans="1:31" ht="67.5" x14ac:dyDescent="0.25">
      <c r="A41" s="303" t="s">
        <v>589</v>
      </c>
      <c r="B41" s="303" t="s">
        <v>605</v>
      </c>
      <c r="C41" s="303" t="s">
        <v>606</v>
      </c>
      <c r="D41" s="303" t="s">
        <v>500</v>
      </c>
      <c r="E41" s="304" t="s">
        <v>881</v>
      </c>
      <c r="F41" s="304" t="s">
        <v>861</v>
      </c>
      <c r="G41" s="304" t="s">
        <v>609</v>
      </c>
      <c r="H41" s="304" t="s">
        <v>610</v>
      </c>
      <c r="I41" s="303" t="s">
        <v>599</v>
      </c>
      <c r="J41" s="305" t="s">
        <v>612</v>
      </c>
      <c r="K41" s="306">
        <v>1461995</v>
      </c>
      <c r="Q41" s="270"/>
      <c r="R41" s="270"/>
      <c r="S41" s="271"/>
      <c r="T41" s="270"/>
      <c r="U41" s="272"/>
      <c r="V41" s="268"/>
      <c r="W41" s="272"/>
      <c r="X41" s="273"/>
      <c r="Y41" s="273"/>
      <c r="Z41" s="273"/>
      <c r="AA41" s="273"/>
      <c r="AB41" s="274"/>
      <c r="AC41" s="274"/>
      <c r="AD41" s="269"/>
      <c r="AE41" s="269"/>
    </row>
    <row r="42" spans="1:31" ht="67.5" x14ac:dyDescent="0.25">
      <c r="A42" s="303" t="s">
        <v>590</v>
      </c>
      <c r="B42" s="303" t="s">
        <v>605</v>
      </c>
      <c r="C42" s="303" t="s">
        <v>606</v>
      </c>
      <c r="D42" s="303" t="s">
        <v>500</v>
      </c>
      <c r="E42" s="304" t="s">
        <v>883</v>
      </c>
      <c r="F42" s="304" t="s">
        <v>861</v>
      </c>
      <c r="G42" s="304" t="s">
        <v>609</v>
      </c>
      <c r="H42" s="304" t="s">
        <v>610</v>
      </c>
      <c r="I42" s="303" t="s">
        <v>599</v>
      </c>
      <c r="J42" s="305" t="s">
        <v>612</v>
      </c>
      <c r="K42" s="306">
        <v>1461995</v>
      </c>
      <c r="Q42" s="270"/>
      <c r="R42" s="270"/>
      <c r="S42" s="271"/>
      <c r="T42" s="270"/>
      <c r="U42" s="272"/>
      <c r="V42" s="268"/>
      <c r="W42" s="272"/>
      <c r="X42" s="273"/>
      <c r="Y42" s="273"/>
      <c r="Z42" s="273"/>
      <c r="AA42" s="273"/>
      <c r="AB42" s="274"/>
      <c r="AC42" s="274"/>
      <c r="AD42" s="269"/>
      <c r="AE42" s="269"/>
    </row>
    <row r="43" spans="1:31" ht="67.5" x14ac:dyDescent="0.25">
      <c r="A43" s="303" t="s">
        <v>591</v>
      </c>
      <c r="B43" s="303" t="s">
        <v>605</v>
      </c>
      <c r="C43" s="303" t="s">
        <v>606</v>
      </c>
      <c r="D43" s="303" t="s">
        <v>500</v>
      </c>
      <c r="E43" s="304" t="s">
        <v>885</v>
      </c>
      <c r="F43" s="304" t="s">
        <v>861</v>
      </c>
      <c r="G43" s="304" t="s">
        <v>609</v>
      </c>
      <c r="H43" s="304" t="s">
        <v>610</v>
      </c>
      <c r="I43" s="303" t="s">
        <v>599</v>
      </c>
      <c r="J43" s="305" t="s">
        <v>612</v>
      </c>
      <c r="K43" s="306">
        <v>1461995</v>
      </c>
      <c r="Q43" s="270"/>
      <c r="R43" s="270"/>
      <c r="S43" s="271"/>
      <c r="T43" s="270"/>
      <c r="U43" s="272"/>
      <c r="V43" s="268"/>
      <c r="W43" s="272"/>
      <c r="X43" s="273"/>
      <c r="Y43" s="273"/>
      <c r="Z43" s="273"/>
      <c r="AA43" s="273"/>
      <c r="AB43" s="274"/>
      <c r="AC43" s="274"/>
      <c r="AD43" s="269"/>
      <c r="AE43" s="269"/>
    </row>
    <row r="44" spans="1:31" ht="67.5" x14ac:dyDescent="0.25">
      <c r="A44" s="303" t="s">
        <v>592</v>
      </c>
      <c r="B44" s="303" t="s">
        <v>605</v>
      </c>
      <c r="C44" s="303" t="s">
        <v>606</v>
      </c>
      <c r="D44" s="303" t="s">
        <v>500</v>
      </c>
      <c r="E44" s="304" t="s">
        <v>887</v>
      </c>
      <c r="F44" s="304" t="s">
        <v>861</v>
      </c>
      <c r="G44" s="304" t="s">
        <v>609</v>
      </c>
      <c r="H44" s="304" t="s">
        <v>610</v>
      </c>
      <c r="I44" s="303" t="s">
        <v>599</v>
      </c>
      <c r="J44" s="305" t="s">
        <v>612</v>
      </c>
      <c r="K44" s="306">
        <v>1461995</v>
      </c>
      <c r="Q44" s="270"/>
      <c r="R44" s="270"/>
      <c r="S44" s="271"/>
      <c r="T44" s="270"/>
      <c r="U44" s="272"/>
      <c r="V44" s="268"/>
      <c r="W44" s="272"/>
      <c r="X44" s="273"/>
      <c r="Y44" s="273"/>
      <c r="Z44" s="273"/>
      <c r="AA44" s="273"/>
      <c r="AB44" s="274"/>
      <c r="AC44" s="274"/>
      <c r="AD44" s="269"/>
      <c r="AE44" s="269"/>
    </row>
    <row r="45" spans="1:31" ht="67.5" x14ac:dyDescent="0.25">
      <c r="A45" s="303" t="s">
        <v>593</v>
      </c>
      <c r="B45" s="303" t="s">
        <v>605</v>
      </c>
      <c r="C45" s="303" t="s">
        <v>606</v>
      </c>
      <c r="D45" s="303" t="s">
        <v>500</v>
      </c>
      <c r="E45" s="304" t="s">
        <v>889</v>
      </c>
      <c r="F45" s="304" t="s">
        <v>861</v>
      </c>
      <c r="G45" s="304" t="s">
        <v>609</v>
      </c>
      <c r="H45" s="304" t="s">
        <v>610</v>
      </c>
      <c r="I45" s="303" t="s">
        <v>599</v>
      </c>
      <c r="J45" s="305" t="s">
        <v>612</v>
      </c>
      <c r="K45" s="306">
        <v>1461995</v>
      </c>
      <c r="Q45" s="270"/>
      <c r="R45" s="270"/>
      <c r="S45" s="271"/>
      <c r="T45" s="270"/>
      <c r="U45" s="272"/>
      <c r="V45" s="268"/>
      <c r="W45" s="272"/>
      <c r="X45" s="273"/>
      <c r="Y45" s="273"/>
      <c r="Z45" s="273"/>
      <c r="AA45" s="273"/>
      <c r="AB45" s="274"/>
      <c r="AC45" s="274"/>
      <c r="AD45" s="269"/>
      <c r="AE45" s="269"/>
    </row>
    <row r="46" spans="1:31" ht="67.5" x14ac:dyDescent="0.25">
      <c r="A46" s="303" t="s">
        <v>594</v>
      </c>
      <c r="B46" s="303" t="s">
        <v>605</v>
      </c>
      <c r="C46" s="303" t="s">
        <v>606</v>
      </c>
      <c r="D46" s="303" t="s">
        <v>500</v>
      </c>
      <c r="E46" s="304" t="s">
        <v>891</v>
      </c>
      <c r="F46" s="304" t="s">
        <v>861</v>
      </c>
      <c r="G46" s="304" t="s">
        <v>609</v>
      </c>
      <c r="H46" s="304" t="s">
        <v>610</v>
      </c>
      <c r="I46" s="303" t="s">
        <v>599</v>
      </c>
      <c r="J46" s="305" t="s">
        <v>612</v>
      </c>
      <c r="K46" s="306">
        <v>1461995</v>
      </c>
      <c r="Q46" s="270"/>
      <c r="R46" s="270"/>
      <c r="S46" s="271"/>
      <c r="T46" s="270"/>
      <c r="U46" s="272"/>
      <c r="V46" s="268"/>
      <c r="W46" s="272"/>
      <c r="X46" s="273"/>
      <c r="Y46" s="273"/>
      <c r="Z46" s="273"/>
      <c r="AA46" s="273"/>
      <c r="AB46" s="274"/>
      <c r="AC46" s="274"/>
      <c r="AD46" s="269"/>
      <c r="AE46" s="269"/>
    </row>
    <row r="47" spans="1:31" ht="67.5" x14ac:dyDescent="0.25">
      <c r="A47" s="303" t="s">
        <v>595</v>
      </c>
      <c r="B47" s="303" t="s">
        <v>605</v>
      </c>
      <c r="C47" s="303" t="s">
        <v>606</v>
      </c>
      <c r="D47" s="303" t="s">
        <v>500</v>
      </c>
      <c r="E47" s="304" t="s">
        <v>893</v>
      </c>
      <c r="F47" s="304" t="s">
        <v>861</v>
      </c>
      <c r="G47" s="304" t="s">
        <v>609</v>
      </c>
      <c r="H47" s="304" t="s">
        <v>610</v>
      </c>
      <c r="I47" s="303" t="s">
        <v>599</v>
      </c>
      <c r="J47" s="305" t="s">
        <v>612</v>
      </c>
      <c r="K47" s="306">
        <v>1461995</v>
      </c>
      <c r="Q47" s="270"/>
      <c r="R47" s="270"/>
      <c r="S47" s="271"/>
      <c r="T47" s="270"/>
      <c r="U47" s="272"/>
      <c r="V47" s="268"/>
      <c r="W47" s="272"/>
      <c r="X47" s="273"/>
      <c r="Y47" s="273"/>
      <c r="Z47" s="273"/>
      <c r="AA47" s="273"/>
      <c r="AB47" s="274"/>
      <c r="AC47" s="274"/>
      <c r="AD47" s="269"/>
      <c r="AE47" s="269"/>
    </row>
    <row r="48" spans="1:31" ht="67.5" x14ac:dyDescent="0.25">
      <c r="A48" s="303" t="s">
        <v>596</v>
      </c>
      <c r="B48" s="303" t="s">
        <v>605</v>
      </c>
      <c r="C48" s="303" t="s">
        <v>606</v>
      </c>
      <c r="D48" s="303" t="s">
        <v>500</v>
      </c>
      <c r="E48" s="304" t="s">
        <v>895</v>
      </c>
      <c r="F48" s="304" t="s">
        <v>861</v>
      </c>
      <c r="G48" s="304" t="s">
        <v>609</v>
      </c>
      <c r="H48" s="304" t="s">
        <v>610</v>
      </c>
      <c r="I48" s="303" t="s">
        <v>599</v>
      </c>
      <c r="J48" s="305" t="s">
        <v>612</v>
      </c>
      <c r="K48" s="306">
        <v>1461995</v>
      </c>
      <c r="Q48" s="270"/>
      <c r="R48" s="270"/>
      <c r="S48" s="271"/>
      <c r="T48" s="270"/>
      <c r="U48" s="272"/>
      <c r="V48" s="268"/>
      <c r="W48" s="272"/>
      <c r="X48" s="273"/>
      <c r="Y48" s="273"/>
      <c r="Z48" s="273"/>
      <c r="AA48" s="273"/>
      <c r="AB48" s="274"/>
      <c r="AC48" s="274"/>
      <c r="AD48" s="269"/>
      <c r="AE48" s="269"/>
    </row>
    <row r="49" spans="1:31" ht="67.5" x14ac:dyDescent="0.25">
      <c r="A49" s="303" t="s">
        <v>662</v>
      </c>
      <c r="B49" s="303" t="s">
        <v>605</v>
      </c>
      <c r="C49" s="303" t="s">
        <v>606</v>
      </c>
      <c r="D49" s="303" t="s">
        <v>500</v>
      </c>
      <c r="E49" s="304" t="s">
        <v>897</v>
      </c>
      <c r="F49" s="304" t="s">
        <v>861</v>
      </c>
      <c r="G49" s="304" t="s">
        <v>609</v>
      </c>
      <c r="H49" s="304" t="s">
        <v>610</v>
      </c>
      <c r="I49" s="303" t="s">
        <v>599</v>
      </c>
      <c r="J49" s="305" t="s">
        <v>612</v>
      </c>
      <c r="K49" s="306">
        <v>1461995</v>
      </c>
      <c r="Q49" s="270"/>
      <c r="R49" s="270"/>
      <c r="S49" s="271"/>
      <c r="T49" s="270"/>
      <c r="U49" s="272"/>
      <c r="V49" s="268"/>
      <c r="W49" s="272"/>
      <c r="X49" s="273"/>
      <c r="Y49" s="273"/>
      <c r="Z49" s="273"/>
      <c r="AA49" s="273"/>
      <c r="AB49" s="274"/>
      <c r="AC49" s="274"/>
      <c r="AD49" s="269"/>
      <c r="AE49" s="269"/>
    </row>
    <row r="50" spans="1:31" ht="67.5" x14ac:dyDescent="0.25">
      <c r="A50" s="303" t="s">
        <v>664</v>
      </c>
      <c r="B50" s="303" t="s">
        <v>605</v>
      </c>
      <c r="C50" s="303" t="s">
        <v>606</v>
      </c>
      <c r="D50" s="303" t="s">
        <v>500</v>
      </c>
      <c r="E50" s="304" t="s">
        <v>899</v>
      </c>
      <c r="F50" s="304" t="s">
        <v>861</v>
      </c>
      <c r="G50" s="304" t="s">
        <v>609</v>
      </c>
      <c r="H50" s="304" t="s">
        <v>610</v>
      </c>
      <c r="I50" s="303" t="s">
        <v>599</v>
      </c>
      <c r="J50" s="305" t="s">
        <v>612</v>
      </c>
      <c r="K50" s="306">
        <v>1461995</v>
      </c>
      <c r="Q50" s="270"/>
      <c r="R50" s="270"/>
      <c r="S50" s="271"/>
      <c r="T50" s="270"/>
      <c r="U50" s="272"/>
      <c r="V50" s="268"/>
      <c r="W50" s="272"/>
      <c r="X50" s="273"/>
      <c r="Y50" s="273"/>
      <c r="Z50" s="273"/>
      <c r="AA50" s="273"/>
      <c r="AB50" s="274"/>
      <c r="AC50" s="274"/>
      <c r="AD50" s="269"/>
      <c r="AE50" s="269"/>
    </row>
    <row r="51" spans="1:31" ht="67.5" x14ac:dyDescent="0.25">
      <c r="A51" s="303" t="s">
        <v>666</v>
      </c>
      <c r="B51" s="303" t="s">
        <v>605</v>
      </c>
      <c r="C51" s="303" t="s">
        <v>606</v>
      </c>
      <c r="D51" s="303" t="s">
        <v>500</v>
      </c>
      <c r="E51" s="304" t="s">
        <v>901</v>
      </c>
      <c r="F51" s="304" t="s">
        <v>861</v>
      </c>
      <c r="G51" s="304" t="s">
        <v>609</v>
      </c>
      <c r="H51" s="304" t="s">
        <v>610</v>
      </c>
      <c r="I51" s="303" t="s">
        <v>599</v>
      </c>
      <c r="J51" s="305" t="s">
        <v>612</v>
      </c>
      <c r="K51" s="306">
        <v>1461995</v>
      </c>
      <c r="Q51" s="270"/>
      <c r="R51" s="270"/>
      <c r="S51" s="271"/>
      <c r="T51" s="270"/>
      <c r="U51" s="272"/>
      <c r="V51" s="268"/>
      <c r="W51" s="272"/>
      <c r="X51" s="273"/>
      <c r="Y51" s="273"/>
      <c r="Z51" s="273"/>
      <c r="AA51" s="273"/>
      <c r="AB51" s="274"/>
      <c r="AC51" s="274"/>
      <c r="AD51" s="269"/>
      <c r="AE51" s="269"/>
    </row>
    <row r="52" spans="1:31" ht="67.5" x14ac:dyDescent="0.25">
      <c r="A52" s="303" t="s">
        <v>668</v>
      </c>
      <c r="B52" s="303" t="s">
        <v>605</v>
      </c>
      <c r="C52" s="303" t="s">
        <v>606</v>
      </c>
      <c r="D52" s="303" t="s">
        <v>500</v>
      </c>
      <c r="E52" s="304" t="s">
        <v>903</v>
      </c>
      <c r="F52" s="304" t="s">
        <v>861</v>
      </c>
      <c r="G52" s="304" t="s">
        <v>609</v>
      </c>
      <c r="H52" s="304" t="s">
        <v>610</v>
      </c>
      <c r="I52" s="303" t="s">
        <v>599</v>
      </c>
      <c r="J52" s="305" t="s">
        <v>612</v>
      </c>
      <c r="K52" s="306">
        <v>1461995</v>
      </c>
      <c r="Q52" s="270"/>
      <c r="R52" s="270"/>
      <c r="S52" s="271"/>
      <c r="T52" s="270"/>
      <c r="U52" s="272"/>
      <c r="V52" s="268"/>
      <c r="W52" s="272"/>
      <c r="X52" s="273"/>
      <c r="Y52" s="273"/>
      <c r="Z52" s="273"/>
      <c r="AA52" s="273"/>
      <c r="AB52" s="274"/>
      <c r="AC52" s="274"/>
      <c r="AD52" s="269"/>
      <c r="AE52" s="269"/>
    </row>
    <row r="53" spans="1:31" ht="67.5" x14ac:dyDescent="0.25">
      <c r="A53" s="303" t="s">
        <v>670</v>
      </c>
      <c r="B53" s="303" t="s">
        <v>605</v>
      </c>
      <c r="C53" s="303" t="s">
        <v>606</v>
      </c>
      <c r="D53" s="303" t="s">
        <v>500</v>
      </c>
      <c r="E53" s="304" t="s">
        <v>905</v>
      </c>
      <c r="F53" s="304" t="s">
        <v>861</v>
      </c>
      <c r="G53" s="304" t="s">
        <v>609</v>
      </c>
      <c r="H53" s="304" t="s">
        <v>610</v>
      </c>
      <c r="I53" s="303" t="s">
        <v>599</v>
      </c>
      <c r="J53" s="305" t="s">
        <v>612</v>
      </c>
      <c r="K53" s="306">
        <v>1461995</v>
      </c>
      <c r="Q53" s="270"/>
      <c r="R53" s="270"/>
      <c r="S53" s="271"/>
      <c r="T53" s="270"/>
      <c r="U53" s="272"/>
      <c r="V53" s="268"/>
      <c r="W53" s="272"/>
      <c r="X53" s="273"/>
      <c r="Y53" s="273"/>
      <c r="Z53" s="273"/>
      <c r="AA53" s="273"/>
      <c r="AB53" s="274"/>
      <c r="AC53" s="274"/>
      <c r="AD53" s="269"/>
      <c r="AE53" s="269"/>
    </row>
    <row r="54" spans="1:31" ht="56.25" x14ac:dyDescent="0.25">
      <c r="A54" s="303" t="s">
        <v>672</v>
      </c>
      <c r="B54" s="303" t="s">
        <v>605</v>
      </c>
      <c r="C54" s="303" t="s">
        <v>606</v>
      </c>
      <c r="D54" s="303" t="s">
        <v>504</v>
      </c>
      <c r="E54" s="304" t="s">
        <v>961</v>
      </c>
      <c r="F54" s="304" t="s">
        <v>927</v>
      </c>
      <c r="G54" s="304" t="s">
        <v>625</v>
      </c>
      <c r="H54" s="304" t="s">
        <v>626</v>
      </c>
      <c r="I54" s="303" t="s">
        <v>599</v>
      </c>
      <c r="J54" s="305" t="s">
        <v>627</v>
      </c>
      <c r="K54" s="306">
        <v>3900000</v>
      </c>
      <c r="Q54" s="270"/>
      <c r="R54" s="270"/>
      <c r="S54" s="271"/>
      <c r="T54" s="270"/>
      <c r="U54" s="272"/>
      <c r="V54" s="268"/>
      <c r="W54" s="272"/>
      <c r="X54" s="273"/>
      <c r="Y54" s="273"/>
      <c r="Z54" s="273"/>
      <c r="AA54" s="273"/>
      <c r="AB54" s="274"/>
      <c r="AC54" s="274"/>
      <c r="AD54" s="269"/>
      <c r="AE54" s="269"/>
    </row>
    <row r="55" spans="1:31" ht="56.25" x14ac:dyDescent="0.25">
      <c r="A55" s="303" t="s">
        <v>674</v>
      </c>
      <c r="B55" s="303" t="s">
        <v>605</v>
      </c>
      <c r="C55" s="303" t="s">
        <v>606</v>
      </c>
      <c r="D55" s="303" t="s">
        <v>504</v>
      </c>
      <c r="E55" s="304" t="s">
        <v>963</v>
      </c>
      <c r="F55" s="304" t="s">
        <v>927</v>
      </c>
      <c r="G55" s="304" t="s">
        <v>625</v>
      </c>
      <c r="H55" s="304" t="s">
        <v>626</v>
      </c>
      <c r="I55" s="303" t="s">
        <v>599</v>
      </c>
      <c r="J55" s="305" t="s">
        <v>627</v>
      </c>
      <c r="K55" s="306">
        <v>3900000</v>
      </c>
      <c r="Q55" s="270"/>
      <c r="R55" s="270"/>
      <c r="S55" s="271"/>
      <c r="T55" s="270"/>
      <c r="U55" s="272"/>
      <c r="V55" s="268"/>
      <c r="W55" s="272"/>
      <c r="X55" s="273"/>
      <c r="Y55" s="273"/>
      <c r="Z55" s="273"/>
      <c r="AA55" s="273"/>
      <c r="AB55" s="274"/>
      <c r="AC55" s="274"/>
      <c r="AD55" s="269"/>
      <c r="AE55" s="269"/>
    </row>
    <row r="56" spans="1:31" ht="56.25" x14ac:dyDescent="0.25">
      <c r="A56" s="303" t="s">
        <v>676</v>
      </c>
      <c r="B56" s="303" t="s">
        <v>605</v>
      </c>
      <c r="C56" s="303" t="s">
        <v>606</v>
      </c>
      <c r="D56" s="303" t="s">
        <v>504</v>
      </c>
      <c r="E56" s="304" t="s">
        <v>965</v>
      </c>
      <c r="F56" s="304" t="s">
        <v>927</v>
      </c>
      <c r="G56" s="304" t="s">
        <v>625</v>
      </c>
      <c r="H56" s="304" t="s">
        <v>626</v>
      </c>
      <c r="I56" s="303" t="s">
        <v>599</v>
      </c>
      <c r="J56" s="305" t="s">
        <v>627</v>
      </c>
      <c r="K56" s="306">
        <v>3900000</v>
      </c>
      <c r="Q56" s="270"/>
      <c r="R56" s="270"/>
      <c r="S56" s="271"/>
      <c r="T56" s="270"/>
      <c r="U56" s="272"/>
      <c r="V56" s="268"/>
      <c r="W56" s="272"/>
      <c r="X56" s="273"/>
      <c r="Y56" s="273"/>
      <c r="Z56" s="273"/>
      <c r="AA56" s="273"/>
      <c r="AB56" s="274"/>
      <c r="AC56" s="274"/>
      <c r="AD56" s="269"/>
      <c r="AE56" s="269"/>
    </row>
    <row r="57" spans="1:31" ht="56.25" x14ac:dyDescent="0.25">
      <c r="A57" s="303" t="s">
        <v>678</v>
      </c>
      <c r="B57" s="303" t="s">
        <v>605</v>
      </c>
      <c r="C57" s="303" t="s">
        <v>606</v>
      </c>
      <c r="D57" s="303" t="s">
        <v>504</v>
      </c>
      <c r="E57" s="304" t="s">
        <v>983</v>
      </c>
      <c r="F57" s="304" t="s">
        <v>984</v>
      </c>
      <c r="G57" s="304" t="s">
        <v>625</v>
      </c>
      <c r="H57" s="304" t="s">
        <v>626</v>
      </c>
      <c r="I57" s="303" t="s">
        <v>599</v>
      </c>
      <c r="J57" s="305" t="s">
        <v>627</v>
      </c>
      <c r="K57" s="306">
        <v>7200000</v>
      </c>
      <c r="Q57" s="270"/>
      <c r="R57" s="270"/>
      <c r="S57" s="271"/>
      <c r="T57" s="270"/>
      <c r="U57" s="272"/>
      <c r="V57" s="268"/>
      <c r="W57" s="272"/>
      <c r="X57" s="273"/>
      <c r="Y57" s="273"/>
      <c r="Z57" s="273"/>
      <c r="AA57" s="273"/>
      <c r="AB57" s="274"/>
      <c r="AC57" s="274"/>
      <c r="AD57" s="269"/>
      <c r="AE57" s="269"/>
    </row>
    <row r="58" spans="1:31" ht="67.5" x14ac:dyDescent="0.25">
      <c r="A58" s="303" t="s">
        <v>680</v>
      </c>
      <c r="B58" s="303" t="s">
        <v>605</v>
      </c>
      <c r="C58" s="303" t="s">
        <v>606</v>
      </c>
      <c r="D58" s="303" t="s">
        <v>504</v>
      </c>
      <c r="E58" s="304" t="s">
        <v>986</v>
      </c>
      <c r="F58" s="304" t="s">
        <v>987</v>
      </c>
      <c r="G58" s="304" t="s">
        <v>609</v>
      </c>
      <c r="H58" s="304" t="s">
        <v>610</v>
      </c>
      <c r="I58" s="303" t="s">
        <v>599</v>
      </c>
      <c r="J58" s="305" t="s">
        <v>612</v>
      </c>
      <c r="K58" s="306">
        <v>3776945</v>
      </c>
      <c r="Q58" s="270"/>
      <c r="R58" s="270"/>
      <c r="S58" s="271"/>
      <c r="T58" s="270"/>
      <c r="U58" s="272"/>
      <c r="V58" s="268"/>
      <c r="W58" s="272"/>
      <c r="X58" s="273"/>
      <c r="Y58" s="273"/>
      <c r="Z58" s="273"/>
      <c r="AA58" s="273"/>
      <c r="AB58" s="274"/>
      <c r="AC58" s="274"/>
      <c r="AD58" s="269"/>
      <c r="AE58" s="269"/>
    </row>
    <row r="59" spans="1:31" ht="67.5" x14ac:dyDescent="0.25">
      <c r="A59" s="303" t="s">
        <v>682</v>
      </c>
      <c r="B59" s="303" t="s">
        <v>605</v>
      </c>
      <c r="C59" s="303" t="s">
        <v>606</v>
      </c>
      <c r="D59" s="303" t="s">
        <v>504</v>
      </c>
      <c r="E59" s="304" t="s">
        <v>989</v>
      </c>
      <c r="F59" s="304" t="s">
        <v>987</v>
      </c>
      <c r="G59" s="304" t="s">
        <v>609</v>
      </c>
      <c r="H59" s="304" t="s">
        <v>610</v>
      </c>
      <c r="I59" s="303" t="s">
        <v>599</v>
      </c>
      <c r="J59" s="305" t="s">
        <v>612</v>
      </c>
      <c r="K59" s="306">
        <v>3776945</v>
      </c>
      <c r="Q59" s="270"/>
      <c r="R59" s="270"/>
      <c r="S59" s="271"/>
      <c r="T59" s="270"/>
      <c r="U59" s="272"/>
      <c r="V59" s="268"/>
      <c r="W59" s="272"/>
      <c r="X59" s="273"/>
      <c r="Y59" s="273"/>
      <c r="Z59" s="273"/>
      <c r="AA59" s="273"/>
      <c r="AB59" s="274"/>
      <c r="AC59" s="274"/>
      <c r="AD59" s="269"/>
      <c r="AE59" s="269"/>
    </row>
    <row r="60" spans="1:31" ht="67.5" x14ac:dyDescent="0.25">
      <c r="A60" s="303" t="s">
        <v>684</v>
      </c>
      <c r="B60" s="303" t="s">
        <v>605</v>
      </c>
      <c r="C60" s="303" t="s">
        <v>606</v>
      </c>
      <c r="D60" s="303" t="s">
        <v>504</v>
      </c>
      <c r="E60" s="304" t="s">
        <v>991</v>
      </c>
      <c r="F60" s="304" t="s">
        <v>987</v>
      </c>
      <c r="G60" s="304" t="s">
        <v>609</v>
      </c>
      <c r="H60" s="304" t="s">
        <v>610</v>
      </c>
      <c r="I60" s="303" t="s">
        <v>599</v>
      </c>
      <c r="J60" s="305" t="s">
        <v>612</v>
      </c>
      <c r="K60" s="306">
        <v>3776945</v>
      </c>
      <c r="Q60" s="270"/>
      <c r="R60" s="270"/>
      <c r="S60" s="271"/>
      <c r="T60" s="270"/>
      <c r="U60" s="272"/>
      <c r="V60" s="268"/>
      <c r="W60" s="272"/>
      <c r="X60" s="273"/>
      <c r="Y60" s="273"/>
      <c r="Z60" s="273"/>
      <c r="AA60" s="273"/>
      <c r="AB60" s="274"/>
      <c r="AC60" s="274"/>
      <c r="AD60" s="269"/>
      <c r="AE60" s="269"/>
    </row>
    <row r="61" spans="1:31" ht="56.25" x14ac:dyDescent="0.25">
      <c r="A61" s="303" t="s">
        <v>686</v>
      </c>
      <c r="B61" s="303" t="s">
        <v>605</v>
      </c>
      <c r="C61" s="303" t="s">
        <v>606</v>
      </c>
      <c r="D61" s="303" t="s">
        <v>515</v>
      </c>
      <c r="E61" s="304" t="s">
        <v>5687</v>
      </c>
      <c r="F61" s="304" t="s">
        <v>515</v>
      </c>
      <c r="G61" s="304" t="s">
        <v>1988</v>
      </c>
      <c r="H61" s="304" t="s">
        <v>1989</v>
      </c>
      <c r="I61" s="303" t="s">
        <v>599</v>
      </c>
      <c r="J61" s="305" t="s">
        <v>5615</v>
      </c>
      <c r="K61" s="306">
        <v>3880000</v>
      </c>
      <c r="Q61" s="270"/>
      <c r="R61" s="270"/>
      <c r="S61" s="271"/>
      <c r="T61" s="270"/>
      <c r="U61" s="272"/>
      <c r="V61" s="268"/>
      <c r="W61" s="272"/>
      <c r="X61" s="273"/>
      <c r="Y61" s="273"/>
      <c r="Z61" s="273"/>
      <c r="AA61" s="273"/>
      <c r="AB61" s="274"/>
      <c r="AC61" s="274"/>
      <c r="AD61" s="269"/>
      <c r="AE61" s="269"/>
    </row>
    <row r="62" spans="1:31" ht="56.25" x14ac:dyDescent="0.25">
      <c r="A62" s="303" t="s">
        <v>688</v>
      </c>
      <c r="B62" s="303" t="s">
        <v>605</v>
      </c>
      <c r="C62" s="303" t="s">
        <v>606</v>
      </c>
      <c r="D62" s="303" t="s">
        <v>515</v>
      </c>
      <c r="E62" s="304" t="s">
        <v>5688</v>
      </c>
      <c r="F62" s="304" t="s">
        <v>515</v>
      </c>
      <c r="G62" s="304" t="s">
        <v>1988</v>
      </c>
      <c r="H62" s="304" t="s">
        <v>1989</v>
      </c>
      <c r="I62" s="303" t="s">
        <v>599</v>
      </c>
      <c r="J62" s="305" t="s">
        <v>5615</v>
      </c>
      <c r="K62" s="306">
        <v>3880000</v>
      </c>
      <c r="Q62" s="270"/>
      <c r="R62" s="270"/>
      <c r="S62" s="271"/>
      <c r="T62" s="270"/>
      <c r="U62" s="272"/>
      <c r="V62" s="268"/>
      <c r="W62" s="272"/>
      <c r="X62" s="273"/>
      <c r="Y62" s="273"/>
      <c r="Z62" s="273"/>
      <c r="AA62" s="273"/>
      <c r="AB62" s="274"/>
      <c r="AC62" s="274"/>
      <c r="AD62" s="269"/>
      <c r="AE62" s="269"/>
    </row>
    <row r="63" spans="1:31" ht="56.25" x14ac:dyDescent="0.25">
      <c r="A63" s="303" t="s">
        <v>690</v>
      </c>
      <c r="B63" s="303" t="s">
        <v>605</v>
      </c>
      <c r="C63" s="303" t="s">
        <v>606</v>
      </c>
      <c r="D63" s="303" t="s">
        <v>515</v>
      </c>
      <c r="E63" s="304" t="s">
        <v>5689</v>
      </c>
      <c r="F63" s="304" t="s">
        <v>515</v>
      </c>
      <c r="G63" s="304" t="s">
        <v>1988</v>
      </c>
      <c r="H63" s="304" t="s">
        <v>1989</v>
      </c>
      <c r="I63" s="303" t="s">
        <v>599</v>
      </c>
      <c r="J63" s="305" t="s">
        <v>5615</v>
      </c>
      <c r="K63" s="306">
        <v>3880000</v>
      </c>
      <c r="Q63" s="270"/>
      <c r="R63" s="270"/>
      <c r="S63" s="271"/>
      <c r="T63" s="270"/>
      <c r="U63" s="272"/>
      <c r="V63" s="268"/>
      <c r="W63" s="272"/>
      <c r="X63" s="273"/>
      <c r="Y63" s="273"/>
      <c r="Z63" s="273"/>
      <c r="AA63" s="273"/>
      <c r="AB63" s="274"/>
      <c r="AC63" s="274"/>
      <c r="AD63" s="269"/>
      <c r="AE63" s="269"/>
    </row>
    <row r="64" spans="1:31" ht="56.25" x14ac:dyDescent="0.25">
      <c r="A64" s="303" t="s">
        <v>692</v>
      </c>
      <c r="B64" s="303" t="s">
        <v>605</v>
      </c>
      <c r="C64" s="303" t="s">
        <v>606</v>
      </c>
      <c r="D64" s="303" t="s">
        <v>515</v>
      </c>
      <c r="E64" s="304" t="s">
        <v>5690</v>
      </c>
      <c r="F64" s="304" t="s">
        <v>515</v>
      </c>
      <c r="G64" s="304" t="s">
        <v>1988</v>
      </c>
      <c r="H64" s="304" t="s">
        <v>1989</v>
      </c>
      <c r="I64" s="303" t="s">
        <v>599</v>
      </c>
      <c r="J64" s="305" t="s">
        <v>5615</v>
      </c>
      <c r="K64" s="306">
        <v>3880000</v>
      </c>
      <c r="Q64" s="270"/>
      <c r="R64" s="270"/>
      <c r="S64" s="271"/>
      <c r="T64" s="270"/>
      <c r="U64" s="272"/>
      <c r="V64" s="268"/>
      <c r="W64" s="272"/>
      <c r="X64" s="273"/>
      <c r="Y64" s="273"/>
      <c r="Z64" s="273"/>
      <c r="AA64" s="273"/>
      <c r="AB64" s="274"/>
      <c r="AC64" s="274"/>
      <c r="AD64" s="269"/>
      <c r="AE64" s="269"/>
    </row>
    <row r="65" spans="1:31" ht="56.25" x14ac:dyDescent="0.25">
      <c r="A65" s="303" t="s">
        <v>694</v>
      </c>
      <c r="B65" s="303" t="s">
        <v>605</v>
      </c>
      <c r="C65" s="303" t="s">
        <v>606</v>
      </c>
      <c r="D65" s="303" t="s">
        <v>515</v>
      </c>
      <c r="E65" s="304" t="s">
        <v>5691</v>
      </c>
      <c r="F65" s="304" t="s">
        <v>515</v>
      </c>
      <c r="G65" s="304" t="s">
        <v>1988</v>
      </c>
      <c r="H65" s="304" t="s">
        <v>1989</v>
      </c>
      <c r="I65" s="303" t="s">
        <v>599</v>
      </c>
      <c r="J65" s="305" t="s">
        <v>5615</v>
      </c>
      <c r="K65" s="306">
        <v>3880000</v>
      </c>
      <c r="Q65" s="270"/>
      <c r="R65" s="270"/>
      <c r="S65" s="271"/>
      <c r="T65" s="270"/>
      <c r="U65" s="272"/>
      <c r="V65" s="268"/>
      <c r="W65" s="272"/>
      <c r="X65" s="273"/>
      <c r="Y65" s="273"/>
      <c r="Z65" s="273"/>
      <c r="AA65" s="273"/>
      <c r="AB65" s="274"/>
      <c r="AC65" s="274"/>
      <c r="AD65" s="269"/>
      <c r="AE65" s="269"/>
    </row>
    <row r="66" spans="1:31" ht="56.25" x14ac:dyDescent="0.25">
      <c r="A66" s="303" t="s">
        <v>696</v>
      </c>
      <c r="B66" s="303" t="s">
        <v>605</v>
      </c>
      <c r="C66" s="303" t="s">
        <v>606</v>
      </c>
      <c r="D66" s="303" t="s">
        <v>515</v>
      </c>
      <c r="E66" s="304" t="s">
        <v>5692</v>
      </c>
      <c r="F66" s="304" t="s">
        <v>515</v>
      </c>
      <c r="G66" s="304" t="s">
        <v>1988</v>
      </c>
      <c r="H66" s="304" t="s">
        <v>1989</v>
      </c>
      <c r="I66" s="303" t="s">
        <v>599</v>
      </c>
      <c r="J66" s="305" t="s">
        <v>5615</v>
      </c>
      <c r="K66" s="306">
        <v>3880000</v>
      </c>
      <c r="Q66" s="270"/>
      <c r="R66" s="270"/>
      <c r="S66" s="271"/>
      <c r="T66" s="270"/>
      <c r="U66" s="272"/>
      <c r="V66" s="268"/>
      <c r="W66" s="272"/>
      <c r="X66" s="273"/>
      <c r="Y66" s="273"/>
      <c r="Z66" s="273"/>
      <c r="AA66" s="273"/>
      <c r="AB66" s="274"/>
      <c r="AC66" s="274"/>
      <c r="AD66" s="269"/>
      <c r="AE66" s="269"/>
    </row>
    <row r="67" spans="1:31" ht="56.25" x14ac:dyDescent="0.25">
      <c r="A67" s="303" t="s">
        <v>698</v>
      </c>
      <c r="B67" s="303" t="s">
        <v>605</v>
      </c>
      <c r="C67" s="303" t="s">
        <v>606</v>
      </c>
      <c r="D67" s="303" t="s">
        <v>515</v>
      </c>
      <c r="E67" s="304" t="s">
        <v>5680</v>
      </c>
      <c r="F67" s="304" t="s">
        <v>515</v>
      </c>
      <c r="G67" s="304" t="s">
        <v>5273</v>
      </c>
      <c r="H67" s="304" t="s">
        <v>5274</v>
      </c>
      <c r="I67" s="303" t="s">
        <v>599</v>
      </c>
      <c r="J67" s="305" t="s">
        <v>5613</v>
      </c>
      <c r="K67" s="306">
        <v>3174000</v>
      </c>
      <c r="Q67" s="270"/>
      <c r="R67" s="270"/>
      <c r="S67" s="271"/>
      <c r="T67" s="270"/>
      <c r="U67" s="272"/>
      <c r="V67" s="268"/>
      <c r="W67" s="272"/>
      <c r="X67" s="273"/>
      <c r="Y67" s="273"/>
      <c r="Z67" s="273"/>
      <c r="AA67" s="273"/>
      <c r="AB67" s="274"/>
      <c r="AC67" s="274"/>
      <c r="AD67" s="269"/>
      <c r="AE67" s="269"/>
    </row>
    <row r="68" spans="1:31" ht="56.25" x14ac:dyDescent="0.25">
      <c r="A68" s="303" t="s">
        <v>700</v>
      </c>
      <c r="B68" s="303" t="s">
        <v>605</v>
      </c>
      <c r="C68" s="303" t="s">
        <v>606</v>
      </c>
      <c r="D68" s="303" t="s">
        <v>515</v>
      </c>
      <c r="E68" s="304" t="s">
        <v>5681</v>
      </c>
      <c r="F68" s="304" t="s">
        <v>515</v>
      </c>
      <c r="G68" s="304" t="s">
        <v>5273</v>
      </c>
      <c r="H68" s="304" t="s">
        <v>5274</v>
      </c>
      <c r="I68" s="303" t="s">
        <v>599</v>
      </c>
      <c r="J68" s="305" t="s">
        <v>5613</v>
      </c>
      <c r="K68" s="306">
        <v>3174000</v>
      </c>
      <c r="Q68" s="270"/>
      <c r="R68" s="270"/>
      <c r="S68" s="271"/>
      <c r="T68" s="270"/>
      <c r="U68" s="272"/>
      <c r="V68" s="268"/>
      <c r="W68" s="272"/>
      <c r="X68" s="273"/>
      <c r="Y68" s="273"/>
      <c r="Z68" s="273"/>
      <c r="AA68" s="273"/>
      <c r="AB68" s="274"/>
      <c r="AC68" s="274"/>
      <c r="AD68" s="269"/>
      <c r="AE68" s="269"/>
    </row>
    <row r="69" spans="1:31" ht="56.25" x14ac:dyDescent="0.25">
      <c r="A69" s="303" t="s">
        <v>702</v>
      </c>
      <c r="B69" s="303" t="s">
        <v>605</v>
      </c>
      <c r="C69" s="303" t="s">
        <v>606</v>
      </c>
      <c r="D69" s="303" t="s">
        <v>515</v>
      </c>
      <c r="E69" s="304" t="s">
        <v>5682</v>
      </c>
      <c r="F69" s="304" t="s">
        <v>515</v>
      </c>
      <c r="G69" s="304" t="s">
        <v>5273</v>
      </c>
      <c r="H69" s="304" t="s">
        <v>5274</v>
      </c>
      <c r="I69" s="303" t="s">
        <v>599</v>
      </c>
      <c r="J69" s="305" t="s">
        <v>5613</v>
      </c>
      <c r="K69" s="306">
        <v>3174000</v>
      </c>
      <c r="Q69" s="270"/>
      <c r="R69" s="270"/>
      <c r="S69" s="271"/>
      <c r="T69" s="270"/>
      <c r="U69" s="272"/>
      <c r="V69" s="268"/>
      <c r="W69" s="272"/>
      <c r="X69" s="273"/>
      <c r="Y69" s="273"/>
      <c r="Z69" s="273"/>
      <c r="AA69" s="273"/>
      <c r="AB69" s="274"/>
      <c r="AC69" s="274"/>
      <c r="AD69" s="269"/>
      <c r="AE69" s="269"/>
    </row>
    <row r="70" spans="1:31" ht="56.25" x14ac:dyDescent="0.25">
      <c r="A70" s="303" t="s">
        <v>704</v>
      </c>
      <c r="B70" s="303" t="s">
        <v>605</v>
      </c>
      <c r="C70" s="303" t="s">
        <v>606</v>
      </c>
      <c r="D70" s="303" t="s">
        <v>515</v>
      </c>
      <c r="E70" s="304" t="s">
        <v>1044</v>
      </c>
      <c r="F70" s="304" t="s">
        <v>995</v>
      </c>
      <c r="G70" s="304" t="s">
        <v>625</v>
      </c>
      <c r="H70" s="304" t="s">
        <v>626</v>
      </c>
      <c r="I70" s="303" t="s">
        <v>599</v>
      </c>
      <c r="J70" s="305" t="s">
        <v>627</v>
      </c>
      <c r="K70" s="306">
        <v>3250000</v>
      </c>
      <c r="Q70" s="270"/>
      <c r="R70" s="270"/>
      <c r="S70" s="271"/>
      <c r="T70" s="270"/>
      <c r="U70" s="272"/>
      <c r="V70" s="268"/>
      <c r="W70" s="272"/>
      <c r="X70" s="273"/>
      <c r="Y70" s="273"/>
      <c r="Z70" s="273"/>
      <c r="AA70" s="273"/>
      <c r="AB70" s="274"/>
      <c r="AC70" s="274"/>
      <c r="AD70" s="269"/>
      <c r="AE70" s="269"/>
    </row>
    <row r="71" spans="1:31" ht="56.25" x14ac:dyDescent="0.25">
      <c r="A71" s="303" t="s">
        <v>706</v>
      </c>
      <c r="B71" s="303" t="s">
        <v>605</v>
      </c>
      <c r="C71" s="303" t="s">
        <v>606</v>
      </c>
      <c r="D71" s="303" t="s">
        <v>515</v>
      </c>
      <c r="E71" s="304" t="s">
        <v>1046</v>
      </c>
      <c r="F71" s="304" t="s">
        <v>995</v>
      </c>
      <c r="G71" s="304" t="s">
        <v>625</v>
      </c>
      <c r="H71" s="304" t="s">
        <v>626</v>
      </c>
      <c r="I71" s="303" t="s">
        <v>599</v>
      </c>
      <c r="J71" s="305" t="s">
        <v>627</v>
      </c>
      <c r="K71" s="306">
        <v>3250000</v>
      </c>
      <c r="Q71" s="270"/>
      <c r="R71" s="270"/>
      <c r="S71" s="271"/>
      <c r="T71" s="270"/>
      <c r="U71" s="272"/>
      <c r="V71" s="268"/>
      <c r="W71" s="272"/>
      <c r="X71" s="273"/>
      <c r="Y71" s="273"/>
      <c r="Z71" s="273"/>
      <c r="AA71" s="273"/>
      <c r="AB71" s="274"/>
      <c r="AC71" s="274"/>
      <c r="AD71" s="269"/>
      <c r="AE71" s="269"/>
    </row>
    <row r="72" spans="1:31" ht="56.25" x14ac:dyDescent="0.25">
      <c r="A72" s="303" t="s">
        <v>708</v>
      </c>
      <c r="B72" s="303" t="s">
        <v>605</v>
      </c>
      <c r="C72" s="303" t="s">
        <v>606</v>
      </c>
      <c r="D72" s="303" t="s">
        <v>515</v>
      </c>
      <c r="E72" s="304" t="s">
        <v>1048</v>
      </c>
      <c r="F72" s="304" t="s">
        <v>995</v>
      </c>
      <c r="G72" s="304" t="s">
        <v>625</v>
      </c>
      <c r="H72" s="304" t="s">
        <v>626</v>
      </c>
      <c r="I72" s="303" t="s">
        <v>599</v>
      </c>
      <c r="J72" s="305" t="s">
        <v>627</v>
      </c>
      <c r="K72" s="306">
        <v>3250000</v>
      </c>
      <c r="Q72" s="270"/>
      <c r="R72" s="270"/>
      <c r="S72" s="271"/>
      <c r="T72" s="270"/>
      <c r="U72" s="272"/>
      <c r="V72" s="268"/>
      <c r="W72" s="272"/>
      <c r="X72" s="273"/>
      <c r="Y72" s="273"/>
      <c r="Z72" s="273"/>
      <c r="AA72" s="273"/>
      <c r="AB72" s="274"/>
      <c r="AC72" s="274"/>
      <c r="AD72" s="269"/>
      <c r="AE72" s="269"/>
    </row>
    <row r="73" spans="1:31" ht="56.25" x14ac:dyDescent="0.25">
      <c r="A73" s="303" t="s">
        <v>710</v>
      </c>
      <c r="B73" s="303" t="s">
        <v>605</v>
      </c>
      <c r="C73" s="303" t="s">
        <v>606</v>
      </c>
      <c r="D73" s="303" t="s">
        <v>515</v>
      </c>
      <c r="E73" s="304" t="s">
        <v>1068</v>
      </c>
      <c r="F73" s="304" t="s">
        <v>1069</v>
      </c>
      <c r="G73" s="304" t="s">
        <v>625</v>
      </c>
      <c r="H73" s="304" t="s">
        <v>626</v>
      </c>
      <c r="I73" s="303" t="s">
        <v>599</v>
      </c>
      <c r="J73" s="305" t="s">
        <v>627</v>
      </c>
      <c r="K73" s="306">
        <v>12939450</v>
      </c>
      <c r="Q73" s="270"/>
      <c r="R73" s="270"/>
      <c r="S73" s="271"/>
      <c r="T73" s="270"/>
      <c r="U73" s="272"/>
      <c r="V73" s="268"/>
      <c r="W73" s="272"/>
      <c r="X73" s="273"/>
      <c r="Y73" s="273"/>
      <c r="Z73" s="273"/>
      <c r="AA73" s="273"/>
      <c r="AB73" s="274"/>
      <c r="AC73" s="274"/>
      <c r="AD73" s="269"/>
      <c r="AE73" s="269"/>
    </row>
    <row r="74" spans="1:31" ht="56.25" x14ac:dyDescent="0.25">
      <c r="A74" s="303" t="s">
        <v>712</v>
      </c>
      <c r="B74" s="303" t="s">
        <v>605</v>
      </c>
      <c r="C74" s="303" t="s">
        <v>606</v>
      </c>
      <c r="D74" s="303" t="s">
        <v>515</v>
      </c>
      <c r="E74" s="304" t="s">
        <v>1110</v>
      </c>
      <c r="F74" s="304" t="s">
        <v>503</v>
      </c>
      <c r="G74" s="304" t="s">
        <v>597</v>
      </c>
      <c r="H74" s="304" t="s">
        <v>598</v>
      </c>
      <c r="I74" s="303" t="s">
        <v>599</v>
      </c>
      <c r="J74" s="305" t="s">
        <v>1111</v>
      </c>
      <c r="K74" s="306">
        <v>8388905</v>
      </c>
      <c r="Q74" s="270"/>
      <c r="R74" s="270"/>
      <c r="S74" s="271"/>
      <c r="T74" s="270"/>
      <c r="U74" s="272"/>
      <c r="V74" s="268"/>
      <c r="W74" s="272"/>
      <c r="X74" s="273"/>
      <c r="Y74" s="273"/>
      <c r="Z74" s="273"/>
      <c r="AA74" s="273"/>
      <c r="AB74" s="274"/>
      <c r="AC74" s="274"/>
      <c r="AD74" s="269"/>
      <c r="AE74" s="269"/>
    </row>
    <row r="75" spans="1:31" ht="67.5" x14ac:dyDescent="0.25">
      <c r="A75" s="303" t="s">
        <v>714</v>
      </c>
      <c r="B75" s="303" t="s">
        <v>605</v>
      </c>
      <c r="C75" s="303" t="s">
        <v>606</v>
      </c>
      <c r="D75" s="303" t="s">
        <v>515</v>
      </c>
      <c r="E75" s="304" t="s">
        <v>1114</v>
      </c>
      <c r="F75" s="304" t="s">
        <v>1115</v>
      </c>
      <c r="G75" s="304" t="s">
        <v>609</v>
      </c>
      <c r="H75" s="304" t="s">
        <v>610</v>
      </c>
      <c r="I75" s="303" t="s">
        <v>599</v>
      </c>
      <c r="J75" s="305" t="s">
        <v>612</v>
      </c>
      <c r="K75" s="306">
        <v>1955920</v>
      </c>
      <c r="Q75" s="270"/>
      <c r="R75" s="270"/>
      <c r="S75" s="271"/>
      <c r="T75" s="270"/>
      <c r="U75" s="272"/>
      <c r="V75" s="268"/>
      <c r="W75" s="272"/>
      <c r="X75" s="273"/>
      <c r="Y75" s="273"/>
      <c r="Z75" s="273"/>
      <c r="AA75" s="273"/>
      <c r="AB75" s="274"/>
      <c r="AC75" s="274"/>
      <c r="AD75" s="269"/>
      <c r="AE75" s="269"/>
    </row>
    <row r="76" spans="1:31" ht="67.5" x14ac:dyDescent="0.25">
      <c r="A76" s="303" t="s">
        <v>716</v>
      </c>
      <c r="B76" s="303" t="s">
        <v>605</v>
      </c>
      <c r="C76" s="303" t="s">
        <v>606</v>
      </c>
      <c r="D76" s="303" t="s">
        <v>515</v>
      </c>
      <c r="E76" s="304" t="s">
        <v>1117</v>
      </c>
      <c r="F76" s="304" t="s">
        <v>1115</v>
      </c>
      <c r="G76" s="304" t="s">
        <v>609</v>
      </c>
      <c r="H76" s="304" t="s">
        <v>610</v>
      </c>
      <c r="I76" s="303" t="s">
        <v>599</v>
      </c>
      <c r="J76" s="305" t="s">
        <v>612</v>
      </c>
      <c r="K76" s="306">
        <v>1955920</v>
      </c>
      <c r="Q76" s="270"/>
      <c r="R76" s="270"/>
      <c r="S76" s="271"/>
      <c r="T76" s="270"/>
      <c r="U76" s="272"/>
      <c r="V76" s="268"/>
      <c r="W76" s="272"/>
      <c r="X76" s="273"/>
      <c r="Y76" s="273"/>
      <c r="Z76" s="273"/>
      <c r="AA76" s="273"/>
      <c r="AB76" s="274"/>
      <c r="AC76" s="274"/>
      <c r="AD76" s="269"/>
      <c r="AE76" s="269"/>
    </row>
    <row r="77" spans="1:31" ht="67.5" x14ac:dyDescent="0.25">
      <c r="A77" s="303" t="s">
        <v>718</v>
      </c>
      <c r="B77" s="303" t="s">
        <v>605</v>
      </c>
      <c r="C77" s="303" t="s">
        <v>606</v>
      </c>
      <c r="D77" s="303" t="s">
        <v>515</v>
      </c>
      <c r="E77" s="304" t="s">
        <v>1119</v>
      </c>
      <c r="F77" s="304" t="s">
        <v>1115</v>
      </c>
      <c r="G77" s="304" t="s">
        <v>609</v>
      </c>
      <c r="H77" s="304" t="s">
        <v>610</v>
      </c>
      <c r="I77" s="303" t="s">
        <v>599</v>
      </c>
      <c r="J77" s="305" t="s">
        <v>612</v>
      </c>
      <c r="K77" s="306">
        <v>1955920</v>
      </c>
      <c r="Q77" s="270"/>
      <c r="R77" s="270"/>
      <c r="S77" s="271"/>
      <c r="T77" s="270"/>
      <c r="U77" s="272"/>
      <c r="V77" s="268"/>
      <c r="W77" s="272"/>
      <c r="X77" s="273"/>
      <c r="Y77" s="273"/>
      <c r="Z77" s="273"/>
      <c r="AA77" s="273"/>
      <c r="AB77" s="274"/>
      <c r="AC77" s="274"/>
      <c r="AD77" s="269"/>
      <c r="AE77" s="269"/>
    </row>
    <row r="78" spans="1:31" ht="67.5" x14ac:dyDescent="0.25">
      <c r="A78" s="303" t="s">
        <v>720</v>
      </c>
      <c r="B78" s="303" t="s">
        <v>605</v>
      </c>
      <c r="C78" s="303" t="s">
        <v>606</v>
      </c>
      <c r="D78" s="303" t="s">
        <v>515</v>
      </c>
      <c r="E78" s="304" t="s">
        <v>1121</v>
      </c>
      <c r="F78" s="304" t="s">
        <v>1115</v>
      </c>
      <c r="G78" s="304" t="s">
        <v>609</v>
      </c>
      <c r="H78" s="304" t="s">
        <v>610</v>
      </c>
      <c r="I78" s="303" t="s">
        <v>599</v>
      </c>
      <c r="J78" s="305" t="s">
        <v>612</v>
      </c>
      <c r="K78" s="306">
        <v>1955920</v>
      </c>
      <c r="Q78" s="270"/>
      <c r="R78" s="270"/>
      <c r="S78" s="271"/>
      <c r="T78" s="270"/>
      <c r="U78" s="272"/>
      <c r="V78" s="268"/>
      <c r="W78" s="272"/>
      <c r="X78" s="273"/>
      <c r="Y78" s="273"/>
      <c r="Z78" s="273"/>
      <c r="AA78" s="273"/>
      <c r="AB78" s="274"/>
      <c r="AC78" s="274"/>
      <c r="AD78" s="269"/>
      <c r="AE78" s="269"/>
    </row>
    <row r="79" spans="1:31" ht="67.5" x14ac:dyDescent="0.25">
      <c r="A79" s="303" t="s">
        <v>722</v>
      </c>
      <c r="B79" s="303" t="s">
        <v>605</v>
      </c>
      <c r="C79" s="303" t="s">
        <v>606</v>
      </c>
      <c r="D79" s="303" t="s">
        <v>515</v>
      </c>
      <c r="E79" s="304" t="s">
        <v>1123</v>
      </c>
      <c r="F79" s="304" t="s">
        <v>1115</v>
      </c>
      <c r="G79" s="304" t="s">
        <v>609</v>
      </c>
      <c r="H79" s="304" t="s">
        <v>610</v>
      </c>
      <c r="I79" s="303" t="s">
        <v>599</v>
      </c>
      <c r="J79" s="305" t="s">
        <v>612</v>
      </c>
      <c r="K79" s="306">
        <v>1955920</v>
      </c>
      <c r="Q79" s="270"/>
      <c r="R79" s="270"/>
      <c r="S79" s="271"/>
      <c r="T79" s="270"/>
      <c r="U79" s="272"/>
      <c r="V79" s="268"/>
      <c r="W79" s="272"/>
      <c r="X79" s="273"/>
      <c r="Y79" s="273"/>
      <c r="Z79" s="273"/>
      <c r="AA79" s="273"/>
      <c r="AB79" s="274"/>
      <c r="AC79" s="274"/>
      <c r="AD79" s="269"/>
      <c r="AE79" s="269"/>
    </row>
    <row r="80" spans="1:31" ht="67.5" x14ac:dyDescent="0.25">
      <c r="A80" s="303" t="s">
        <v>724</v>
      </c>
      <c r="B80" s="303" t="s">
        <v>605</v>
      </c>
      <c r="C80" s="303" t="s">
        <v>606</v>
      </c>
      <c r="D80" s="303" t="s">
        <v>515</v>
      </c>
      <c r="E80" s="304" t="s">
        <v>1125</v>
      </c>
      <c r="F80" s="304" t="s">
        <v>1115</v>
      </c>
      <c r="G80" s="304" t="s">
        <v>609</v>
      </c>
      <c r="H80" s="304" t="s">
        <v>610</v>
      </c>
      <c r="I80" s="303" t="s">
        <v>599</v>
      </c>
      <c r="J80" s="305" t="s">
        <v>612</v>
      </c>
      <c r="K80" s="306">
        <v>1955920</v>
      </c>
      <c r="Q80" s="270"/>
      <c r="R80" s="270"/>
      <c r="S80" s="271"/>
      <c r="T80" s="270"/>
      <c r="U80" s="272"/>
      <c r="V80" s="268"/>
      <c r="W80" s="272"/>
      <c r="X80" s="273"/>
      <c r="Y80" s="273"/>
      <c r="Z80" s="273"/>
      <c r="AA80" s="273"/>
      <c r="AB80" s="274"/>
      <c r="AC80" s="274"/>
      <c r="AD80" s="269"/>
      <c r="AE80" s="269"/>
    </row>
    <row r="81" spans="1:31" ht="67.5" x14ac:dyDescent="0.25">
      <c r="A81" s="303" t="s">
        <v>726</v>
      </c>
      <c r="B81" s="303" t="s">
        <v>605</v>
      </c>
      <c r="C81" s="303" t="s">
        <v>606</v>
      </c>
      <c r="D81" s="303" t="s">
        <v>515</v>
      </c>
      <c r="E81" s="304" t="s">
        <v>1127</v>
      </c>
      <c r="F81" s="304" t="s">
        <v>1115</v>
      </c>
      <c r="G81" s="304" t="s">
        <v>609</v>
      </c>
      <c r="H81" s="304" t="s">
        <v>610</v>
      </c>
      <c r="I81" s="303" t="s">
        <v>599</v>
      </c>
      <c r="J81" s="305" t="s">
        <v>612</v>
      </c>
      <c r="K81" s="306">
        <v>1955920</v>
      </c>
      <c r="Q81" s="270"/>
      <c r="R81" s="270"/>
      <c r="S81" s="271"/>
      <c r="T81" s="270"/>
      <c r="U81" s="272"/>
      <c r="V81" s="268"/>
      <c r="W81" s="272"/>
      <c r="X81" s="273"/>
      <c r="Y81" s="273"/>
      <c r="Z81" s="273"/>
      <c r="AA81" s="273"/>
      <c r="AB81" s="274"/>
      <c r="AC81" s="274"/>
      <c r="AD81" s="269"/>
      <c r="AE81" s="269"/>
    </row>
    <row r="82" spans="1:31" ht="67.5" x14ac:dyDescent="0.25">
      <c r="A82" s="303" t="s">
        <v>728</v>
      </c>
      <c r="B82" s="303" t="s">
        <v>605</v>
      </c>
      <c r="C82" s="303" t="s">
        <v>606</v>
      </c>
      <c r="D82" s="303" t="s">
        <v>515</v>
      </c>
      <c r="E82" s="304" t="s">
        <v>1129</v>
      </c>
      <c r="F82" s="304" t="s">
        <v>1115</v>
      </c>
      <c r="G82" s="304" t="s">
        <v>609</v>
      </c>
      <c r="H82" s="304" t="s">
        <v>610</v>
      </c>
      <c r="I82" s="303" t="s">
        <v>599</v>
      </c>
      <c r="J82" s="305" t="s">
        <v>612</v>
      </c>
      <c r="K82" s="306">
        <v>1955920</v>
      </c>
      <c r="Q82" s="270"/>
      <c r="R82" s="270"/>
      <c r="S82" s="271"/>
      <c r="T82" s="270"/>
      <c r="U82" s="272"/>
      <c r="V82" s="268"/>
      <c r="W82" s="272"/>
      <c r="X82" s="273"/>
      <c r="Y82" s="273"/>
      <c r="Z82" s="273"/>
      <c r="AA82" s="273"/>
      <c r="AB82" s="274"/>
      <c r="AC82" s="274"/>
      <c r="AD82" s="269"/>
      <c r="AE82" s="269"/>
    </row>
    <row r="83" spans="1:31" ht="67.5" x14ac:dyDescent="0.25">
      <c r="A83" s="303" t="s">
        <v>730</v>
      </c>
      <c r="B83" s="303" t="s">
        <v>605</v>
      </c>
      <c r="C83" s="303" t="s">
        <v>606</v>
      </c>
      <c r="D83" s="303" t="s">
        <v>515</v>
      </c>
      <c r="E83" s="304" t="s">
        <v>1131</v>
      </c>
      <c r="F83" s="304" t="s">
        <v>1115</v>
      </c>
      <c r="G83" s="304" t="s">
        <v>609</v>
      </c>
      <c r="H83" s="304" t="s">
        <v>610</v>
      </c>
      <c r="I83" s="303" t="s">
        <v>599</v>
      </c>
      <c r="J83" s="305" t="s">
        <v>612</v>
      </c>
      <c r="K83" s="306">
        <v>1955920</v>
      </c>
      <c r="Q83" s="270"/>
      <c r="R83" s="270"/>
      <c r="S83" s="271"/>
      <c r="T83" s="270"/>
      <c r="U83" s="272"/>
      <c r="V83" s="268"/>
      <c r="W83" s="272"/>
      <c r="X83" s="273"/>
      <c r="Y83" s="273"/>
      <c r="Z83" s="273"/>
      <c r="AA83" s="273"/>
      <c r="AB83" s="274"/>
      <c r="AC83" s="274"/>
      <c r="AD83" s="269"/>
      <c r="AE83" s="269"/>
    </row>
    <row r="84" spans="1:31" ht="67.5" x14ac:dyDescent="0.25">
      <c r="A84" s="303" t="s">
        <v>732</v>
      </c>
      <c r="B84" s="303" t="s">
        <v>605</v>
      </c>
      <c r="C84" s="303" t="s">
        <v>606</v>
      </c>
      <c r="D84" s="303" t="s">
        <v>515</v>
      </c>
      <c r="E84" s="304" t="s">
        <v>1133</v>
      </c>
      <c r="F84" s="304" t="s">
        <v>1115</v>
      </c>
      <c r="G84" s="304" t="s">
        <v>609</v>
      </c>
      <c r="H84" s="304" t="s">
        <v>610</v>
      </c>
      <c r="I84" s="303" t="s">
        <v>599</v>
      </c>
      <c r="J84" s="305" t="s">
        <v>612</v>
      </c>
      <c r="K84" s="306">
        <v>1955920</v>
      </c>
      <c r="Q84" s="270"/>
      <c r="R84" s="270"/>
      <c r="S84" s="271"/>
      <c r="T84" s="270"/>
      <c r="U84" s="272"/>
      <c r="V84" s="268"/>
      <c r="W84" s="272"/>
      <c r="X84" s="273"/>
      <c r="Y84" s="273"/>
      <c r="Z84" s="273"/>
      <c r="AA84" s="273"/>
      <c r="AB84" s="274"/>
      <c r="AC84" s="274"/>
      <c r="AD84" s="269"/>
      <c r="AE84" s="269"/>
    </row>
    <row r="85" spans="1:31" ht="67.5" x14ac:dyDescent="0.25">
      <c r="A85" s="303" t="s">
        <v>734</v>
      </c>
      <c r="B85" s="303" t="s">
        <v>605</v>
      </c>
      <c r="C85" s="303" t="s">
        <v>606</v>
      </c>
      <c r="D85" s="303" t="s">
        <v>515</v>
      </c>
      <c r="E85" s="304" t="s">
        <v>1135</v>
      </c>
      <c r="F85" s="304" t="s">
        <v>1115</v>
      </c>
      <c r="G85" s="304" t="s">
        <v>609</v>
      </c>
      <c r="H85" s="304" t="s">
        <v>610</v>
      </c>
      <c r="I85" s="303" t="s">
        <v>599</v>
      </c>
      <c r="J85" s="305" t="s">
        <v>612</v>
      </c>
      <c r="K85" s="306">
        <v>1955920</v>
      </c>
      <c r="Q85" s="270"/>
      <c r="R85" s="270"/>
      <c r="S85" s="271"/>
      <c r="T85" s="270"/>
      <c r="U85" s="272"/>
      <c r="V85" s="268"/>
      <c r="W85" s="272"/>
      <c r="X85" s="273"/>
      <c r="Y85" s="273"/>
      <c r="Z85" s="273"/>
      <c r="AA85" s="273"/>
      <c r="AB85" s="274"/>
      <c r="AC85" s="274"/>
      <c r="AD85" s="269"/>
      <c r="AE85" s="269"/>
    </row>
    <row r="86" spans="1:31" ht="67.5" x14ac:dyDescent="0.25">
      <c r="A86" s="303" t="s">
        <v>736</v>
      </c>
      <c r="B86" s="303" t="s">
        <v>605</v>
      </c>
      <c r="C86" s="303" t="s">
        <v>606</v>
      </c>
      <c r="D86" s="303" t="s">
        <v>515</v>
      </c>
      <c r="E86" s="304" t="s">
        <v>1137</v>
      </c>
      <c r="F86" s="304" t="s">
        <v>1115</v>
      </c>
      <c r="G86" s="304" t="s">
        <v>609</v>
      </c>
      <c r="H86" s="304" t="s">
        <v>610</v>
      </c>
      <c r="I86" s="303" t="s">
        <v>599</v>
      </c>
      <c r="J86" s="305" t="s">
        <v>612</v>
      </c>
      <c r="K86" s="306">
        <v>1955920</v>
      </c>
      <c r="Q86" s="270"/>
      <c r="R86" s="270"/>
      <c r="S86" s="271"/>
      <c r="T86" s="270"/>
      <c r="U86" s="272"/>
      <c r="V86" s="268"/>
      <c r="W86" s="272"/>
      <c r="X86" s="273"/>
      <c r="Y86" s="273"/>
      <c r="Z86" s="273"/>
      <c r="AA86" s="273"/>
      <c r="AB86" s="274"/>
      <c r="AC86" s="274"/>
      <c r="AD86" s="269"/>
      <c r="AE86" s="269"/>
    </row>
    <row r="87" spans="1:31" ht="67.5" x14ac:dyDescent="0.25">
      <c r="A87" s="303" t="s">
        <v>738</v>
      </c>
      <c r="B87" s="303" t="s">
        <v>605</v>
      </c>
      <c r="C87" s="303" t="s">
        <v>606</v>
      </c>
      <c r="D87" s="303" t="s">
        <v>515</v>
      </c>
      <c r="E87" s="304" t="s">
        <v>1139</v>
      </c>
      <c r="F87" s="304" t="s">
        <v>1115</v>
      </c>
      <c r="G87" s="304" t="s">
        <v>609</v>
      </c>
      <c r="H87" s="304" t="s">
        <v>610</v>
      </c>
      <c r="I87" s="303" t="s">
        <v>599</v>
      </c>
      <c r="J87" s="305" t="s">
        <v>612</v>
      </c>
      <c r="K87" s="306">
        <v>1955920</v>
      </c>
      <c r="Q87" s="270"/>
      <c r="R87" s="270"/>
      <c r="S87" s="271"/>
      <c r="T87" s="270"/>
      <c r="U87" s="272"/>
      <c r="V87" s="268"/>
      <c r="W87" s="272"/>
      <c r="X87" s="273"/>
      <c r="Y87" s="273"/>
      <c r="Z87" s="273"/>
      <c r="AA87" s="273"/>
      <c r="AB87" s="274"/>
      <c r="AC87" s="274"/>
      <c r="AD87" s="269"/>
      <c r="AE87" s="269"/>
    </row>
    <row r="88" spans="1:31" ht="67.5" x14ac:dyDescent="0.25">
      <c r="A88" s="303" t="s">
        <v>740</v>
      </c>
      <c r="B88" s="303" t="s">
        <v>605</v>
      </c>
      <c r="C88" s="303" t="s">
        <v>606</v>
      </c>
      <c r="D88" s="303" t="s">
        <v>515</v>
      </c>
      <c r="E88" s="304" t="s">
        <v>1141</v>
      </c>
      <c r="F88" s="304" t="s">
        <v>1115</v>
      </c>
      <c r="G88" s="304" t="s">
        <v>609</v>
      </c>
      <c r="H88" s="304" t="s">
        <v>610</v>
      </c>
      <c r="I88" s="303" t="s">
        <v>599</v>
      </c>
      <c r="J88" s="305" t="s">
        <v>612</v>
      </c>
      <c r="K88" s="306">
        <v>1955920</v>
      </c>
      <c r="Q88" s="270"/>
      <c r="R88" s="270"/>
      <c r="S88" s="271"/>
      <c r="T88" s="270"/>
      <c r="U88" s="272"/>
      <c r="V88" s="268"/>
      <c r="W88" s="272"/>
      <c r="X88" s="273"/>
      <c r="Y88" s="273"/>
      <c r="Z88" s="273"/>
      <c r="AA88" s="273"/>
      <c r="AB88" s="274"/>
      <c r="AC88" s="274"/>
      <c r="AD88" s="269"/>
      <c r="AE88" s="269"/>
    </row>
    <row r="89" spans="1:31" ht="67.5" x14ac:dyDescent="0.25">
      <c r="A89" s="303" t="s">
        <v>742</v>
      </c>
      <c r="B89" s="303" t="s">
        <v>605</v>
      </c>
      <c r="C89" s="303" t="s">
        <v>606</v>
      </c>
      <c r="D89" s="303" t="s">
        <v>515</v>
      </c>
      <c r="E89" s="304" t="s">
        <v>1143</v>
      </c>
      <c r="F89" s="304" t="s">
        <v>1115</v>
      </c>
      <c r="G89" s="304" t="s">
        <v>609</v>
      </c>
      <c r="H89" s="304" t="s">
        <v>610</v>
      </c>
      <c r="I89" s="303" t="s">
        <v>599</v>
      </c>
      <c r="J89" s="305" t="s">
        <v>612</v>
      </c>
      <c r="K89" s="306">
        <v>1955920</v>
      </c>
      <c r="Q89" s="270"/>
      <c r="R89" s="270"/>
      <c r="S89" s="271"/>
      <c r="T89" s="270"/>
      <c r="U89" s="272"/>
      <c r="V89" s="268"/>
      <c r="W89" s="272"/>
      <c r="X89" s="273"/>
      <c r="Y89" s="273"/>
      <c r="Z89" s="273"/>
      <c r="AA89" s="273"/>
      <c r="AB89" s="274"/>
      <c r="AC89" s="274"/>
      <c r="AD89" s="269"/>
      <c r="AE89" s="269"/>
    </row>
    <row r="90" spans="1:31" ht="67.5" x14ac:dyDescent="0.25">
      <c r="A90" s="303" t="s">
        <v>744</v>
      </c>
      <c r="B90" s="303" t="s">
        <v>605</v>
      </c>
      <c r="C90" s="303" t="s">
        <v>606</v>
      </c>
      <c r="D90" s="303" t="s">
        <v>515</v>
      </c>
      <c r="E90" s="304" t="s">
        <v>1145</v>
      </c>
      <c r="F90" s="304" t="s">
        <v>1115</v>
      </c>
      <c r="G90" s="304" t="s">
        <v>609</v>
      </c>
      <c r="H90" s="304" t="s">
        <v>610</v>
      </c>
      <c r="I90" s="303" t="s">
        <v>599</v>
      </c>
      <c r="J90" s="305" t="s">
        <v>612</v>
      </c>
      <c r="K90" s="306">
        <v>1955920</v>
      </c>
      <c r="Q90" s="270"/>
      <c r="R90" s="270"/>
      <c r="S90" s="271"/>
      <c r="T90" s="270"/>
      <c r="U90" s="272"/>
      <c r="V90" s="268"/>
      <c r="W90" s="272"/>
      <c r="X90" s="273"/>
      <c r="Y90" s="273"/>
      <c r="Z90" s="273"/>
      <c r="AA90" s="273"/>
      <c r="AB90" s="274"/>
      <c r="AC90" s="274"/>
      <c r="AD90" s="269"/>
      <c r="AE90" s="269"/>
    </row>
    <row r="91" spans="1:31" ht="67.5" x14ac:dyDescent="0.25">
      <c r="A91" s="303" t="s">
        <v>746</v>
      </c>
      <c r="B91" s="303" t="s">
        <v>605</v>
      </c>
      <c r="C91" s="303" t="s">
        <v>606</v>
      </c>
      <c r="D91" s="303" t="s">
        <v>515</v>
      </c>
      <c r="E91" s="304" t="s">
        <v>1147</v>
      </c>
      <c r="F91" s="304" t="s">
        <v>1115</v>
      </c>
      <c r="G91" s="304" t="s">
        <v>609</v>
      </c>
      <c r="H91" s="304" t="s">
        <v>610</v>
      </c>
      <c r="I91" s="303" t="s">
        <v>599</v>
      </c>
      <c r="J91" s="305" t="s">
        <v>612</v>
      </c>
      <c r="K91" s="306">
        <v>1955920</v>
      </c>
      <c r="Q91" s="270"/>
      <c r="R91" s="270"/>
      <c r="S91" s="271"/>
      <c r="T91" s="270"/>
      <c r="U91" s="272"/>
      <c r="V91" s="268"/>
      <c r="W91" s="272"/>
      <c r="X91" s="273"/>
      <c r="Y91" s="273"/>
      <c r="Z91" s="273"/>
      <c r="AA91" s="273"/>
      <c r="AB91" s="274"/>
      <c r="AC91" s="274"/>
      <c r="AD91" s="269"/>
      <c r="AE91" s="269"/>
    </row>
    <row r="92" spans="1:31" ht="67.5" x14ac:dyDescent="0.25">
      <c r="A92" s="303" t="s">
        <v>748</v>
      </c>
      <c r="B92" s="303" t="s">
        <v>605</v>
      </c>
      <c r="C92" s="303" t="s">
        <v>606</v>
      </c>
      <c r="D92" s="303" t="s">
        <v>515</v>
      </c>
      <c r="E92" s="304" t="s">
        <v>1149</v>
      </c>
      <c r="F92" s="304" t="s">
        <v>1115</v>
      </c>
      <c r="G92" s="304" t="s">
        <v>609</v>
      </c>
      <c r="H92" s="304" t="s">
        <v>610</v>
      </c>
      <c r="I92" s="303" t="s">
        <v>599</v>
      </c>
      <c r="J92" s="305" t="s">
        <v>612</v>
      </c>
      <c r="K92" s="306">
        <v>1955920</v>
      </c>
      <c r="Q92" s="270"/>
      <c r="R92" s="270"/>
      <c r="S92" s="271"/>
      <c r="T92" s="270"/>
      <c r="U92" s="272"/>
      <c r="V92" s="268"/>
      <c r="W92" s="272"/>
      <c r="X92" s="273"/>
      <c r="Y92" s="273"/>
      <c r="Z92" s="273"/>
      <c r="AA92" s="273"/>
      <c r="AB92" s="274"/>
      <c r="AC92" s="274"/>
      <c r="AD92" s="269"/>
      <c r="AE92" s="269"/>
    </row>
    <row r="93" spans="1:31" ht="67.5" x14ac:dyDescent="0.25">
      <c r="A93" s="303" t="s">
        <v>750</v>
      </c>
      <c r="B93" s="303" t="s">
        <v>605</v>
      </c>
      <c r="C93" s="303" t="s">
        <v>606</v>
      </c>
      <c r="D93" s="303" t="s">
        <v>515</v>
      </c>
      <c r="E93" s="304" t="s">
        <v>1151</v>
      </c>
      <c r="F93" s="304" t="s">
        <v>1115</v>
      </c>
      <c r="G93" s="304" t="s">
        <v>609</v>
      </c>
      <c r="H93" s="304" t="s">
        <v>610</v>
      </c>
      <c r="I93" s="303" t="s">
        <v>599</v>
      </c>
      <c r="J93" s="305" t="s">
        <v>612</v>
      </c>
      <c r="K93" s="306">
        <v>1955920</v>
      </c>
      <c r="Q93" s="270"/>
      <c r="R93" s="270"/>
      <c r="S93" s="271"/>
      <c r="T93" s="270"/>
      <c r="U93" s="272"/>
      <c r="V93" s="268"/>
      <c r="W93" s="272"/>
      <c r="X93" s="273"/>
      <c r="Y93" s="273"/>
      <c r="Z93" s="273"/>
      <c r="AA93" s="273"/>
      <c r="AB93" s="274"/>
      <c r="AC93" s="274"/>
      <c r="AD93" s="269"/>
      <c r="AE93" s="269"/>
    </row>
    <row r="94" spans="1:31" ht="67.5" x14ac:dyDescent="0.25">
      <c r="A94" s="303" t="s">
        <v>752</v>
      </c>
      <c r="B94" s="303" t="s">
        <v>605</v>
      </c>
      <c r="C94" s="303" t="s">
        <v>606</v>
      </c>
      <c r="D94" s="303" t="s">
        <v>515</v>
      </c>
      <c r="E94" s="304" t="s">
        <v>1153</v>
      </c>
      <c r="F94" s="304" t="s">
        <v>1115</v>
      </c>
      <c r="G94" s="304" t="s">
        <v>609</v>
      </c>
      <c r="H94" s="304" t="s">
        <v>610</v>
      </c>
      <c r="I94" s="303" t="s">
        <v>599</v>
      </c>
      <c r="J94" s="305" t="s">
        <v>612</v>
      </c>
      <c r="K94" s="306">
        <v>1955920</v>
      </c>
      <c r="Q94" s="270"/>
      <c r="R94" s="270"/>
      <c r="S94" s="271"/>
      <c r="T94" s="270"/>
      <c r="U94" s="272"/>
      <c r="V94" s="268"/>
      <c r="W94" s="272"/>
      <c r="X94" s="273"/>
      <c r="Y94" s="273"/>
      <c r="Z94" s="273"/>
      <c r="AA94" s="273"/>
      <c r="AB94" s="274"/>
      <c r="AC94" s="274"/>
      <c r="AD94" s="269"/>
      <c r="AE94" s="269"/>
    </row>
    <row r="95" spans="1:31" ht="67.5" x14ac:dyDescent="0.25">
      <c r="A95" s="303" t="s">
        <v>754</v>
      </c>
      <c r="B95" s="303" t="s">
        <v>605</v>
      </c>
      <c r="C95" s="303" t="s">
        <v>606</v>
      </c>
      <c r="D95" s="303" t="s">
        <v>515</v>
      </c>
      <c r="E95" s="304" t="s">
        <v>1155</v>
      </c>
      <c r="F95" s="304" t="s">
        <v>1115</v>
      </c>
      <c r="G95" s="304" t="s">
        <v>609</v>
      </c>
      <c r="H95" s="304" t="s">
        <v>610</v>
      </c>
      <c r="I95" s="303" t="s">
        <v>599</v>
      </c>
      <c r="J95" s="305" t="s">
        <v>612</v>
      </c>
      <c r="K95" s="306">
        <v>1955920</v>
      </c>
      <c r="Q95" s="270"/>
      <c r="R95" s="270"/>
      <c r="S95" s="271"/>
      <c r="T95" s="270"/>
      <c r="U95" s="272"/>
      <c r="V95" s="268"/>
      <c r="W95" s="272"/>
      <c r="X95" s="273"/>
      <c r="Y95" s="273"/>
      <c r="Z95" s="273"/>
      <c r="AA95" s="273"/>
      <c r="AB95" s="274"/>
      <c r="AC95" s="274"/>
      <c r="AD95" s="269"/>
      <c r="AE95" s="269"/>
    </row>
    <row r="96" spans="1:31" ht="67.5" x14ac:dyDescent="0.25">
      <c r="A96" s="303" t="s">
        <v>756</v>
      </c>
      <c r="B96" s="303" t="s">
        <v>605</v>
      </c>
      <c r="C96" s="303" t="s">
        <v>606</v>
      </c>
      <c r="D96" s="303" t="s">
        <v>515</v>
      </c>
      <c r="E96" s="304" t="s">
        <v>1157</v>
      </c>
      <c r="F96" s="304" t="s">
        <v>1115</v>
      </c>
      <c r="G96" s="304" t="s">
        <v>609</v>
      </c>
      <c r="H96" s="304" t="s">
        <v>610</v>
      </c>
      <c r="I96" s="303" t="s">
        <v>599</v>
      </c>
      <c r="J96" s="305" t="s">
        <v>612</v>
      </c>
      <c r="K96" s="306">
        <v>1955920</v>
      </c>
      <c r="Q96" s="270"/>
      <c r="R96" s="270"/>
      <c r="S96" s="271"/>
      <c r="T96" s="270"/>
      <c r="U96" s="272"/>
      <c r="V96" s="268"/>
      <c r="W96" s="272"/>
      <c r="X96" s="273"/>
      <c r="Y96" s="273"/>
      <c r="Z96" s="273"/>
      <c r="AA96" s="273"/>
      <c r="AB96" s="274"/>
      <c r="AC96" s="274"/>
      <c r="AD96" s="269"/>
      <c r="AE96" s="269"/>
    </row>
    <row r="97" spans="1:31" ht="67.5" x14ac:dyDescent="0.25">
      <c r="A97" s="303" t="s">
        <v>758</v>
      </c>
      <c r="B97" s="303" t="s">
        <v>605</v>
      </c>
      <c r="C97" s="303" t="s">
        <v>606</v>
      </c>
      <c r="D97" s="303" t="s">
        <v>515</v>
      </c>
      <c r="E97" s="304" t="s">
        <v>1159</v>
      </c>
      <c r="F97" s="304" t="s">
        <v>1115</v>
      </c>
      <c r="G97" s="304" t="s">
        <v>609</v>
      </c>
      <c r="H97" s="304" t="s">
        <v>610</v>
      </c>
      <c r="I97" s="303" t="s">
        <v>599</v>
      </c>
      <c r="J97" s="305" t="s">
        <v>612</v>
      </c>
      <c r="K97" s="306">
        <v>1955920</v>
      </c>
      <c r="Q97" s="270"/>
      <c r="R97" s="270"/>
      <c r="S97" s="271"/>
      <c r="T97" s="270"/>
      <c r="U97" s="272"/>
      <c r="V97" s="268"/>
      <c r="W97" s="272"/>
      <c r="X97" s="273"/>
      <c r="Y97" s="273"/>
      <c r="Z97" s="273"/>
      <c r="AA97" s="273"/>
      <c r="AB97" s="274"/>
      <c r="AC97" s="274"/>
      <c r="AD97" s="269"/>
      <c r="AE97" s="269"/>
    </row>
    <row r="98" spans="1:31" ht="67.5" x14ac:dyDescent="0.25">
      <c r="A98" s="303" t="s">
        <v>760</v>
      </c>
      <c r="B98" s="303" t="s">
        <v>605</v>
      </c>
      <c r="C98" s="303" t="s">
        <v>606</v>
      </c>
      <c r="D98" s="303" t="s">
        <v>515</v>
      </c>
      <c r="E98" s="304" t="s">
        <v>1161</v>
      </c>
      <c r="F98" s="304" t="s">
        <v>1115</v>
      </c>
      <c r="G98" s="304" t="s">
        <v>609</v>
      </c>
      <c r="H98" s="304" t="s">
        <v>610</v>
      </c>
      <c r="I98" s="303" t="s">
        <v>599</v>
      </c>
      <c r="J98" s="305" t="s">
        <v>612</v>
      </c>
      <c r="K98" s="306">
        <v>1955920</v>
      </c>
      <c r="Q98" s="270"/>
      <c r="R98" s="270"/>
      <c r="S98" s="271"/>
      <c r="T98" s="270"/>
      <c r="U98" s="272"/>
      <c r="V98" s="268"/>
      <c r="W98" s="272"/>
      <c r="X98" s="273"/>
      <c r="Y98" s="273"/>
      <c r="Z98" s="273"/>
      <c r="AA98" s="273"/>
      <c r="AB98" s="274"/>
      <c r="AC98" s="274"/>
      <c r="AD98" s="269"/>
      <c r="AE98" s="269"/>
    </row>
    <row r="99" spans="1:31" ht="67.5" x14ac:dyDescent="0.25">
      <c r="A99" s="303" t="s">
        <v>762</v>
      </c>
      <c r="B99" s="303" t="s">
        <v>605</v>
      </c>
      <c r="C99" s="303" t="s">
        <v>606</v>
      </c>
      <c r="D99" s="303" t="s">
        <v>515</v>
      </c>
      <c r="E99" s="304" t="s">
        <v>1163</v>
      </c>
      <c r="F99" s="304" t="s">
        <v>1164</v>
      </c>
      <c r="G99" s="304" t="s">
        <v>609</v>
      </c>
      <c r="H99" s="304" t="s">
        <v>610</v>
      </c>
      <c r="I99" s="303" t="s">
        <v>599</v>
      </c>
      <c r="J99" s="305" t="s">
        <v>612</v>
      </c>
      <c r="K99" s="306">
        <v>2577955</v>
      </c>
      <c r="Q99" s="270"/>
      <c r="R99" s="270"/>
      <c r="S99" s="271"/>
      <c r="T99" s="270"/>
      <c r="U99" s="272"/>
      <c r="V99" s="268"/>
      <c r="W99" s="272"/>
      <c r="X99" s="273"/>
      <c r="Y99" s="273"/>
      <c r="Z99" s="273"/>
      <c r="AA99" s="273"/>
      <c r="AB99" s="274"/>
      <c r="AC99" s="274"/>
      <c r="AD99" s="269"/>
      <c r="AE99" s="269"/>
    </row>
    <row r="100" spans="1:31" ht="67.5" x14ac:dyDescent="0.25">
      <c r="A100" s="303" t="s">
        <v>764</v>
      </c>
      <c r="B100" s="303" t="s">
        <v>605</v>
      </c>
      <c r="C100" s="303" t="s">
        <v>606</v>
      </c>
      <c r="D100" s="303" t="s">
        <v>515</v>
      </c>
      <c r="E100" s="304" t="s">
        <v>1166</v>
      </c>
      <c r="F100" s="304" t="s">
        <v>1167</v>
      </c>
      <c r="G100" s="304" t="s">
        <v>609</v>
      </c>
      <c r="H100" s="304" t="s">
        <v>610</v>
      </c>
      <c r="I100" s="303" t="s">
        <v>599</v>
      </c>
      <c r="J100" s="305" t="s">
        <v>612</v>
      </c>
      <c r="K100" s="306">
        <v>1038910</v>
      </c>
      <c r="Q100" s="270"/>
      <c r="R100" s="270"/>
      <c r="S100" s="271"/>
      <c r="T100" s="270"/>
      <c r="U100" s="272"/>
      <c r="V100" s="268"/>
      <c r="W100" s="272"/>
      <c r="X100" s="273"/>
      <c r="Y100" s="273"/>
      <c r="Z100" s="273"/>
      <c r="AA100" s="273"/>
      <c r="AB100" s="274"/>
      <c r="AC100" s="274"/>
      <c r="AD100" s="269"/>
      <c r="AE100" s="269"/>
    </row>
    <row r="101" spans="1:31" ht="67.5" x14ac:dyDescent="0.25">
      <c r="A101" s="303" t="s">
        <v>766</v>
      </c>
      <c r="B101" s="303" t="s">
        <v>605</v>
      </c>
      <c r="C101" s="303" t="s">
        <v>606</v>
      </c>
      <c r="D101" s="303" t="s">
        <v>515</v>
      </c>
      <c r="E101" s="304" t="s">
        <v>1169</v>
      </c>
      <c r="F101" s="304" t="s">
        <v>1167</v>
      </c>
      <c r="G101" s="304" t="s">
        <v>609</v>
      </c>
      <c r="H101" s="304" t="s">
        <v>610</v>
      </c>
      <c r="I101" s="303" t="s">
        <v>599</v>
      </c>
      <c r="J101" s="305" t="s">
        <v>612</v>
      </c>
      <c r="K101" s="306">
        <v>1038910</v>
      </c>
      <c r="Q101" s="270"/>
      <c r="R101" s="270"/>
      <c r="S101" s="271"/>
      <c r="T101" s="270"/>
      <c r="U101" s="272"/>
      <c r="V101" s="268"/>
      <c r="W101" s="272"/>
      <c r="X101" s="273"/>
      <c r="Y101" s="273"/>
      <c r="Z101" s="273"/>
      <c r="AA101" s="273"/>
      <c r="AB101" s="274"/>
      <c r="AC101" s="274"/>
      <c r="AD101" s="269"/>
      <c r="AE101" s="269"/>
    </row>
    <row r="102" spans="1:31" ht="67.5" x14ac:dyDescent="0.25">
      <c r="A102" s="303" t="s">
        <v>768</v>
      </c>
      <c r="B102" s="303" t="s">
        <v>605</v>
      </c>
      <c r="C102" s="303" t="s">
        <v>606</v>
      </c>
      <c r="D102" s="303" t="s">
        <v>515</v>
      </c>
      <c r="E102" s="304" t="s">
        <v>1171</v>
      </c>
      <c r="F102" s="304" t="s">
        <v>1167</v>
      </c>
      <c r="G102" s="304" t="s">
        <v>609</v>
      </c>
      <c r="H102" s="304" t="s">
        <v>610</v>
      </c>
      <c r="I102" s="303" t="s">
        <v>599</v>
      </c>
      <c r="J102" s="305" t="s">
        <v>612</v>
      </c>
      <c r="K102" s="306">
        <v>1038910</v>
      </c>
      <c r="Q102" s="270"/>
      <c r="R102" s="270"/>
      <c r="S102" s="271"/>
      <c r="T102" s="270"/>
      <c r="U102" s="272"/>
      <c r="V102" s="268"/>
      <c r="W102" s="272"/>
      <c r="X102" s="273"/>
      <c r="Y102" s="273"/>
      <c r="Z102" s="273"/>
      <c r="AA102" s="273"/>
      <c r="AB102" s="274"/>
      <c r="AC102" s="274"/>
      <c r="AD102" s="269"/>
      <c r="AE102" s="269"/>
    </row>
    <row r="103" spans="1:31" ht="67.5" x14ac:dyDescent="0.25">
      <c r="A103" s="303" t="s">
        <v>770</v>
      </c>
      <c r="B103" s="303" t="s">
        <v>605</v>
      </c>
      <c r="C103" s="303" t="s">
        <v>606</v>
      </c>
      <c r="D103" s="303" t="s">
        <v>515</v>
      </c>
      <c r="E103" s="304" t="s">
        <v>1173</v>
      </c>
      <c r="F103" s="304" t="s">
        <v>1167</v>
      </c>
      <c r="G103" s="304" t="s">
        <v>609</v>
      </c>
      <c r="H103" s="304" t="s">
        <v>610</v>
      </c>
      <c r="I103" s="303" t="s">
        <v>599</v>
      </c>
      <c r="J103" s="305" t="s">
        <v>612</v>
      </c>
      <c r="K103" s="306">
        <v>1038910</v>
      </c>
      <c r="Q103" s="270"/>
      <c r="R103" s="270"/>
      <c r="S103" s="271"/>
      <c r="T103" s="270"/>
      <c r="U103" s="272"/>
      <c r="V103" s="268"/>
      <c r="W103" s="272"/>
      <c r="X103" s="273"/>
      <c r="Y103" s="273"/>
      <c r="Z103" s="273"/>
      <c r="AA103" s="273"/>
      <c r="AB103" s="274"/>
      <c r="AC103" s="274"/>
      <c r="AD103" s="269"/>
      <c r="AE103" s="269"/>
    </row>
    <row r="104" spans="1:31" ht="67.5" x14ac:dyDescent="0.25">
      <c r="A104" s="303" t="s">
        <v>772</v>
      </c>
      <c r="B104" s="303" t="s">
        <v>605</v>
      </c>
      <c r="C104" s="303" t="s">
        <v>606</v>
      </c>
      <c r="D104" s="303" t="s">
        <v>515</v>
      </c>
      <c r="E104" s="304" t="s">
        <v>1175</v>
      </c>
      <c r="F104" s="304" t="s">
        <v>1167</v>
      </c>
      <c r="G104" s="304" t="s">
        <v>609</v>
      </c>
      <c r="H104" s="304" t="s">
        <v>610</v>
      </c>
      <c r="I104" s="303" t="s">
        <v>599</v>
      </c>
      <c r="J104" s="305" t="s">
        <v>612</v>
      </c>
      <c r="K104" s="306">
        <v>1038910</v>
      </c>
      <c r="Q104" s="270"/>
      <c r="R104" s="270"/>
      <c r="S104" s="271"/>
      <c r="T104" s="270"/>
      <c r="U104" s="272"/>
      <c r="V104" s="268"/>
      <c r="W104" s="272"/>
      <c r="X104" s="273"/>
      <c r="Y104" s="273"/>
      <c r="Z104" s="273"/>
      <c r="AA104" s="273"/>
      <c r="AB104" s="274"/>
      <c r="AC104" s="274"/>
      <c r="AD104" s="269"/>
      <c r="AE104" s="269"/>
    </row>
    <row r="105" spans="1:31" ht="67.5" x14ac:dyDescent="0.25">
      <c r="A105" s="303" t="s">
        <v>774</v>
      </c>
      <c r="B105" s="303" t="s">
        <v>605</v>
      </c>
      <c r="C105" s="303" t="s">
        <v>606</v>
      </c>
      <c r="D105" s="303" t="s">
        <v>515</v>
      </c>
      <c r="E105" s="304" t="s">
        <v>1177</v>
      </c>
      <c r="F105" s="304" t="s">
        <v>1178</v>
      </c>
      <c r="G105" s="304" t="s">
        <v>609</v>
      </c>
      <c r="H105" s="304" t="s">
        <v>610</v>
      </c>
      <c r="I105" s="303" t="s">
        <v>599</v>
      </c>
      <c r="J105" s="305" t="s">
        <v>612</v>
      </c>
      <c r="K105" s="306">
        <v>44486945</v>
      </c>
      <c r="Q105" s="270"/>
      <c r="R105" s="270"/>
      <c r="S105" s="271"/>
      <c r="T105" s="270"/>
      <c r="U105" s="272"/>
      <c r="V105" s="268"/>
      <c r="W105" s="272"/>
      <c r="X105" s="273"/>
      <c r="Y105" s="273"/>
      <c r="Z105" s="273"/>
      <c r="AA105" s="273"/>
      <c r="AB105" s="274"/>
      <c r="AC105" s="274"/>
      <c r="AD105" s="269"/>
      <c r="AE105" s="269"/>
    </row>
    <row r="106" spans="1:31" ht="67.5" x14ac:dyDescent="0.25">
      <c r="A106" s="303" t="s">
        <v>776</v>
      </c>
      <c r="B106" s="303" t="s">
        <v>605</v>
      </c>
      <c r="C106" s="303" t="s">
        <v>606</v>
      </c>
      <c r="D106" s="303" t="s">
        <v>515</v>
      </c>
      <c r="E106" s="304" t="s">
        <v>1180</v>
      </c>
      <c r="F106" s="304" t="s">
        <v>1181</v>
      </c>
      <c r="G106" s="304" t="s">
        <v>609</v>
      </c>
      <c r="H106" s="304" t="s">
        <v>610</v>
      </c>
      <c r="I106" s="303" t="s">
        <v>599</v>
      </c>
      <c r="J106" s="305" t="s">
        <v>612</v>
      </c>
      <c r="K106" s="306">
        <v>23249895</v>
      </c>
      <c r="Q106" s="270"/>
      <c r="R106" s="270"/>
      <c r="S106" s="271"/>
      <c r="T106" s="270"/>
      <c r="U106" s="272"/>
      <c r="V106" s="268"/>
      <c r="W106" s="272"/>
      <c r="X106" s="273"/>
      <c r="Y106" s="273"/>
      <c r="Z106" s="273"/>
      <c r="AA106" s="273"/>
      <c r="AB106" s="274"/>
      <c r="AC106" s="274"/>
      <c r="AD106" s="269"/>
      <c r="AE106" s="269"/>
    </row>
    <row r="107" spans="1:31" ht="67.5" x14ac:dyDescent="0.25">
      <c r="A107" s="303" t="s">
        <v>778</v>
      </c>
      <c r="B107" s="303" t="s">
        <v>605</v>
      </c>
      <c r="C107" s="303" t="s">
        <v>606</v>
      </c>
      <c r="D107" s="303" t="s">
        <v>515</v>
      </c>
      <c r="E107" s="304" t="s">
        <v>1183</v>
      </c>
      <c r="F107" s="304" t="s">
        <v>1184</v>
      </c>
      <c r="G107" s="304" t="s">
        <v>609</v>
      </c>
      <c r="H107" s="304" t="s">
        <v>610</v>
      </c>
      <c r="I107" s="303" t="s">
        <v>599</v>
      </c>
      <c r="J107" s="305" t="s">
        <v>612</v>
      </c>
      <c r="K107" s="306">
        <v>1497990</v>
      </c>
      <c r="Q107" s="270"/>
      <c r="R107" s="270"/>
      <c r="S107" s="271"/>
      <c r="T107" s="270"/>
      <c r="U107" s="272"/>
      <c r="V107" s="268"/>
      <c r="W107" s="272"/>
      <c r="X107" s="273"/>
      <c r="Y107" s="273"/>
      <c r="Z107" s="273"/>
      <c r="AA107" s="273"/>
      <c r="AB107" s="274"/>
      <c r="AC107" s="274"/>
      <c r="AD107" s="269"/>
      <c r="AE107" s="269"/>
    </row>
    <row r="108" spans="1:31" ht="67.5" x14ac:dyDescent="0.25">
      <c r="A108" s="303" t="s">
        <v>780</v>
      </c>
      <c r="B108" s="303" t="s">
        <v>605</v>
      </c>
      <c r="C108" s="303" t="s">
        <v>606</v>
      </c>
      <c r="D108" s="303" t="s">
        <v>515</v>
      </c>
      <c r="E108" s="304" t="s">
        <v>1186</v>
      </c>
      <c r="F108" s="304" t="s">
        <v>1184</v>
      </c>
      <c r="G108" s="304" t="s">
        <v>609</v>
      </c>
      <c r="H108" s="304" t="s">
        <v>610</v>
      </c>
      <c r="I108" s="303" t="s">
        <v>599</v>
      </c>
      <c r="J108" s="305" t="s">
        <v>612</v>
      </c>
      <c r="K108" s="306">
        <v>1497990</v>
      </c>
      <c r="Q108" s="270"/>
      <c r="R108" s="270"/>
      <c r="S108" s="271"/>
      <c r="T108" s="270"/>
      <c r="U108" s="272"/>
      <c r="V108" s="268"/>
      <c r="W108" s="272"/>
      <c r="X108" s="273"/>
      <c r="Y108" s="273"/>
      <c r="Z108" s="273"/>
      <c r="AA108" s="273"/>
      <c r="AB108" s="274"/>
      <c r="AC108" s="274"/>
      <c r="AD108" s="269"/>
      <c r="AE108" s="269"/>
    </row>
    <row r="109" spans="1:31" ht="67.5" x14ac:dyDescent="0.25">
      <c r="A109" s="303" t="s">
        <v>782</v>
      </c>
      <c r="B109" s="303" t="s">
        <v>605</v>
      </c>
      <c r="C109" s="303" t="s">
        <v>606</v>
      </c>
      <c r="D109" s="303" t="s">
        <v>515</v>
      </c>
      <c r="E109" s="304" t="s">
        <v>1188</v>
      </c>
      <c r="F109" s="304" t="s">
        <v>1184</v>
      </c>
      <c r="G109" s="304" t="s">
        <v>609</v>
      </c>
      <c r="H109" s="304" t="s">
        <v>610</v>
      </c>
      <c r="I109" s="303" t="s">
        <v>599</v>
      </c>
      <c r="J109" s="305" t="s">
        <v>612</v>
      </c>
      <c r="K109" s="306">
        <v>1497990</v>
      </c>
      <c r="Q109" s="270"/>
      <c r="R109" s="270"/>
      <c r="S109" s="271"/>
      <c r="T109" s="270"/>
      <c r="U109" s="272"/>
      <c r="V109" s="268"/>
      <c r="W109" s="272"/>
      <c r="X109" s="273"/>
      <c r="Y109" s="273"/>
      <c r="Z109" s="273"/>
      <c r="AA109" s="273"/>
      <c r="AB109" s="274"/>
      <c r="AC109" s="274"/>
      <c r="AD109" s="269"/>
      <c r="AE109" s="269"/>
    </row>
    <row r="110" spans="1:31" ht="67.5" x14ac:dyDescent="0.25">
      <c r="A110" s="303" t="s">
        <v>784</v>
      </c>
      <c r="B110" s="303" t="s">
        <v>605</v>
      </c>
      <c r="C110" s="303" t="s">
        <v>606</v>
      </c>
      <c r="D110" s="303" t="s">
        <v>515</v>
      </c>
      <c r="E110" s="304" t="s">
        <v>1190</v>
      </c>
      <c r="F110" s="304" t="s">
        <v>1184</v>
      </c>
      <c r="G110" s="304" t="s">
        <v>609</v>
      </c>
      <c r="H110" s="304" t="s">
        <v>610</v>
      </c>
      <c r="I110" s="303" t="s">
        <v>599</v>
      </c>
      <c r="J110" s="305" t="s">
        <v>612</v>
      </c>
      <c r="K110" s="306">
        <v>1497990</v>
      </c>
      <c r="Q110" s="270"/>
      <c r="R110" s="270"/>
      <c r="S110" s="271"/>
      <c r="T110" s="270"/>
      <c r="U110" s="272"/>
      <c r="V110" s="268"/>
      <c r="W110" s="272"/>
      <c r="X110" s="273"/>
      <c r="Y110" s="273"/>
      <c r="Z110" s="273"/>
      <c r="AA110" s="273"/>
      <c r="AB110" s="274"/>
      <c r="AC110" s="274"/>
      <c r="AD110" s="269"/>
      <c r="AE110" s="269"/>
    </row>
    <row r="111" spans="1:31" ht="67.5" x14ac:dyDescent="0.25">
      <c r="A111" s="303" t="s">
        <v>786</v>
      </c>
      <c r="B111" s="303" t="s">
        <v>605</v>
      </c>
      <c r="C111" s="303" t="s">
        <v>606</v>
      </c>
      <c r="D111" s="303" t="s">
        <v>515</v>
      </c>
      <c r="E111" s="304" t="s">
        <v>1192</v>
      </c>
      <c r="F111" s="304" t="s">
        <v>1184</v>
      </c>
      <c r="G111" s="304" t="s">
        <v>609</v>
      </c>
      <c r="H111" s="304" t="s">
        <v>610</v>
      </c>
      <c r="I111" s="303" t="s">
        <v>599</v>
      </c>
      <c r="J111" s="305" t="s">
        <v>612</v>
      </c>
      <c r="K111" s="306">
        <v>1497990</v>
      </c>
      <c r="Q111" s="270"/>
      <c r="R111" s="270"/>
      <c r="S111" s="271"/>
      <c r="T111" s="270"/>
      <c r="U111" s="272"/>
      <c r="V111" s="268"/>
      <c r="W111" s="272"/>
      <c r="X111" s="273"/>
      <c r="Y111" s="273"/>
      <c r="Z111" s="273"/>
      <c r="AA111" s="273"/>
      <c r="AB111" s="274"/>
      <c r="AC111" s="274"/>
      <c r="AD111" s="269"/>
      <c r="AE111" s="269"/>
    </row>
    <row r="112" spans="1:31" ht="67.5" x14ac:dyDescent="0.25">
      <c r="A112" s="303" t="s">
        <v>788</v>
      </c>
      <c r="B112" s="303" t="s">
        <v>605</v>
      </c>
      <c r="C112" s="303" t="s">
        <v>606</v>
      </c>
      <c r="D112" s="303" t="s">
        <v>515</v>
      </c>
      <c r="E112" s="304" t="s">
        <v>1194</v>
      </c>
      <c r="F112" s="304" t="s">
        <v>1184</v>
      </c>
      <c r="G112" s="304" t="s">
        <v>609</v>
      </c>
      <c r="H112" s="304" t="s">
        <v>610</v>
      </c>
      <c r="I112" s="303" t="s">
        <v>599</v>
      </c>
      <c r="J112" s="305" t="s">
        <v>612</v>
      </c>
      <c r="K112" s="306">
        <v>1497990</v>
      </c>
      <c r="Q112" s="270"/>
      <c r="R112" s="270"/>
      <c r="S112" s="271"/>
      <c r="T112" s="270"/>
      <c r="U112" s="272"/>
      <c r="V112" s="268"/>
      <c r="W112" s="272"/>
      <c r="X112" s="273"/>
      <c r="Y112" s="273"/>
      <c r="Z112" s="273"/>
      <c r="AA112" s="273"/>
      <c r="AB112" s="274"/>
      <c r="AC112" s="274"/>
      <c r="AD112" s="269"/>
      <c r="AE112" s="269"/>
    </row>
    <row r="113" spans="1:31" ht="67.5" x14ac:dyDescent="0.25">
      <c r="A113" s="303" t="s">
        <v>790</v>
      </c>
      <c r="B113" s="303" t="s">
        <v>605</v>
      </c>
      <c r="C113" s="303" t="s">
        <v>606</v>
      </c>
      <c r="D113" s="303" t="s">
        <v>515</v>
      </c>
      <c r="E113" s="304" t="s">
        <v>1196</v>
      </c>
      <c r="F113" s="304" t="s">
        <v>1184</v>
      </c>
      <c r="G113" s="304" t="s">
        <v>609</v>
      </c>
      <c r="H113" s="304" t="s">
        <v>610</v>
      </c>
      <c r="I113" s="303" t="s">
        <v>599</v>
      </c>
      <c r="J113" s="305" t="s">
        <v>612</v>
      </c>
      <c r="K113" s="306">
        <v>1497990</v>
      </c>
      <c r="Q113" s="270"/>
      <c r="R113" s="270"/>
      <c r="S113" s="271"/>
      <c r="T113" s="270"/>
      <c r="U113" s="272"/>
      <c r="V113" s="268"/>
      <c r="W113" s="272"/>
      <c r="X113" s="273"/>
      <c r="Y113" s="273"/>
      <c r="Z113" s="273"/>
      <c r="AA113" s="273"/>
      <c r="AB113" s="274"/>
      <c r="AC113" s="274"/>
      <c r="AD113" s="269"/>
      <c r="AE113" s="269"/>
    </row>
    <row r="114" spans="1:31" ht="67.5" x14ac:dyDescent="0.25">
      <c r="A114" s="303" t="s">
        <v>792</v>
      </c>
      <c r="B114" s="303" t="s">
        <v>605</v>
      </c>
      <c r="C114" s="303" t="s">
        <v>606</v>
      </c>
      <c r="D114" s="303" t="s">
        <v>515</v>
      </c>
      <c r="E114" s="304" t="s">
        <v>1198</v>
      </c>
      <c r="F114" s="304" t="s">
        <v>1199</v>
      </c>
      <c r="G114" s="304" t="s">
        <v>609</v>
      </c>
      <c r="H114" s="304" t="s">
        <v>610</v>
      </c>
      <c r="I114" s="303" t="s">
        <v>599</v>
      </c>
      <c r="J114" s="305" t="s">
        <v>612</v>
      </c>
      <c r="K114" s="306">
        <v>5761960</v>
      </c>
      <c r="Q114" s="270"/>
      <c r="R114" s="270"/>
      <c r="S114" s="271"/>
      <c r="T114" s="270"/>
      <c r="U114" s="272"/>
      <c r="V114" s="268"/>
      <c r="W114" s="272"/>
      <c r="X114" s="273"/>
      <c r="Y114" s="273"/>
      <c r="Z114" s="273"/>
      <c r="AA114" s="273"/>
      <c r="AB114" s="274"/>
      <c r="AC114" s="274"/>
      <c r="AD114" s="269"/>
      <c r="AE114" s="269"/>
    </row>
    <row r="115" spans="1:31" ht="67.5" x14ac:dyDescent="0.25">
      <c r="A115" s="303" t="s">
        <v>794</v>
      </c>
      <c r="B115" s="303" t="s">
        <v>605</v>
      </c>
      <c r="C115" s="303" t="s">
        <v>606</v>
      </c>
      <c r="D115" s="303" t="s">
        <v>515</v>
      </c>
      <c r="E115" s="304" t="s">
        <v>1201</v>
      </c>
      <c r="F115" s="304" t="s">
        <v>1199</v>
      </c>
      <c r="G115" s="304" t="s">
        <v>609</v>
      </c>
      <c r="H115" s="304" t="s">
        <v>610</v>
      </c>
      <c r="I115" s="303" t="s">
        <v>599</v>
      </c>
      <c r="J115" s="305" t="s">
        <v>612</v>
      </c>
      <c r="K115" s="306">
        <v>5761960</v>
      </c>
      <c r="Q115" s="270"/>
      <c r="R115" s="270"/>
      <c r="S115" s="271"/>
      <c r="T115" s="270"/>
      <c r="U115" s="272"/>
      <c r="V115" s="268"/>
      <c r="W115" s="272"/>
      <c r="X115" s="273"/>
      <c r="Y115" s="273"/>
      <c r="Z115" s="273"/>
      <c r="AA115" s="273"/>
      <c r="AB115" s="274"/>
      <c r="AC115" s="274"/>
      <c r="AD115" s="269"/>
      <c r="AE115" s="269"/>
    </row>
    <row r="116" spans="1:31" ht="67.5" x14ac:dyDescent="0.25">
      <c r="A116" s="303" t="s">
        <v>796</v>
      </c>
      <c r="B116" s="303" t="s">
        <v>605</v>
      </c>
      <c r="C116" s="303" t="s">
        <v>606</v>
      </c>
      <c r="D116" s="303" t="s">
        <v>515</v>
      </c>
      <c r="E116" s="304" t="s">
        <v>1203</v>
      </c>
      <c r="F116" s="304" t="s">
        <v>1199</v>
      </c>
      <c r="G116" s="304" t="s">
        <v>609</v>
      </c>
      <c r="H116" s="304" t="s">
        <v>610</v>
      </c>
      <c r="I116" s="303" t="s">
        <v>599</v>
      </c>
      <c r="J116" s="305" t="s">
        <v>612</v>
      </c>
      <c r="K116" s="306">
        <v>5761960</v>
      </c>
      <c r="Q116" s="270"/>
      <c r="R116" s="270"/>
      <c r="S116" s="271"/>
      <c r="T116" s="270"/>
      <c r="U116" s="272"/>
      <c r="V116" s="268"/>
      <c r="W116" s="272"/>
      <c r="X116" s="273"/>
      <c r="Y116" s="273"/>
      <c r="Z116" s="273"/>
      <c r="AA116" s="273"/>
      <c r="AB116" s="274"/>
      <c r="AC116" s="274"/>
      <c r="AD116" s="269"/>
      <c r="AE116" s="269"/>
    </row>
    <row r="117" spans="1:31" ht="67.5" x14ac:dyDescent="0.25">
      <c r="A117" s="303" t="s">
        <v>798</v>
      </c>
      <c r="B117" s="303" t="s">
        <v>605</v>
      </c>
      <c r="C117" s="303" t="s">
        <v>606</v>
      </c>
      <c r="D117" s="303" t="s">
        <v>515</v>
      </c>
      <c r="E117" s="304" t="s">
        <v>1205</v>
      </c>
      <c r="F117" s="304" t="s">
        <v>1199</v>
      </c>
      <c r="G117" s="304" t="s">
        <v>609</v>
      </c>
      <c r="H117" s="304" t="s">
        <v>610</v>
      </c>
      <c r="I117" s="303" t="s">
        <v>599</v>
      </c>
      <c r="J117" s="305" t="s">
        <v>612</v>
      </c>
      <c r="K117" s="306">
        <v>5761960</v>
      </c>
      <c r="Q117" s="270"/>
      <c r="R117" s="270"/>
      <c r="S117" s="271"/>
      <c r="T117" s="270"/>
      <c r="U117" s="272"/>
      <c r="V117" s="268"/>
      <c r="W117" s="272"/>
      <c r="X117" s="273"/>
      <c r="Y117" s="273"/>
      <c r="Z117" s="273"/>
      <c r="AA117" s="273"/>
      <c r="AB117" s="274"/>
      <c r="AC117" s="274"/>
      <c r="AD117" s="269"/>
      <c r="AE117" s="269"/>
    </row>
    <row r="118" spans="1:31" ht="67.5" x14ac:dyDescent="0.25">
      <c r="A118" s="303" t="s">
        <v>800</v>
      </c>
      <c r="B118" s="303" t="s">
        <v>605</v>
      </c>
      <c r="C118" s="303" t="s">
        <v>606</v>
      </c>
      <c r="D118" s="303" t="s">
        <v>515</v>
      </c>
      <c r="E118" s="304" t="s">
        <v>1207</v>
      </c>
      <c r="F118" s="304" t="s">
        <v>1199</v>
      </c>
      <c r="G118" s="304" t="s">
        <v>609</v>
      </c>
      <c r="H118" s="304" t="s">
        <v>610</v>
      </c>
      <c r="I118" s="303" t="s">
        <v>599</v>
      </c>
      <c r="J118" s="305" t="s">
        <v>612</v>
      </c>
      <c r="K118" s="306">
        <v>5761960</v>
      </c>
      <c r="Q118" s="270"/>
      <c r="R118" s="270"/>
      <c r="S118" s="271"/>
      <c r="T118" s="270"/>
      <c r="U118" s="272"/>
      <c r="V118" s="268"/>
      <c r="W118" s="272"/>
      <c r="X118" s="273"/>
      <c r="Y118" s="273"/>
      <c r="Z118" s="273"/>
      <c r="AA118" s="273"/>
      <c r="AB118" s="274"/>
      <c r="AC118" s="274"/>
      <c r="AD118" s="269"/>
      <c r="AE118" s="269"/>
    </row>
    <row r="119" spans="1:31" ht="67.5" x14ac:dyDescent="0.25">
      <c r="A119" s="303" t="s">
        <v>802</v>
      </c>
      <c r="B119" s="303" t="s">
        <v>605</v>
      </c>
      <c r="C119" s="303" t="s">
        <v>606</v>
      </c>
      <c r="D119" s="303" t="s">
        <v>515</v>
      </c>
      <c r="E119" s="304" t="s">
        <v>1209</v>
      </c>
      <c r="F119" s="304" t="s">
        <v>1210</v>
      </c>
      <c r="G119" s="304" t="s">
        <v>609</v>
      </c>
      <c r="H119" s="304" t="s">
        <v>610</v>
      </c>
      <c r="I119" s="303" t="s">
        <v>599</v>
      </c>
      <c r="J119" s="305" t="s">
        <v>612</v>
      </c>
      <c r="K119" s="306">
        <v>13119890</v>
      </c>
      <c r="Q119" s="270"/>
      <c r="R119" s="270"/>
      <c r="S119" s="271"/>
      <c r="T119" s="270"/>
      <c r="U119" s="272"/>
      <c r="V119" s="268"/>
      <c r="W119" s="272"/>
      <c r="X119" s="273"/>
      <c r="Y119" s="273"/>
      <c r="Z119" s="273"/>
      <c r="AA119" s="273"/>
      <c r="AB119" s="274"/>
      <c r="AC119" s="274"/>
      <c r="AD119" s="269"/>
      <c r="AE119" s="269"/>
    </row>
    <row r="120" spans="1:31" ht="67.5" x14ac:dyDescent="0.25">
      <c r="A120" s="303" t="s">
        <v>804</v>
      </c>
      <c r="B120" s="303" t="s">
        <v>605</v>
      </c>
      <c r="C120" s="303" t="s">
        <v>606</v>
      </c>
      <c r="D120" s="303" t="s">
        <v>515</v>
      </c>
      <c r="E120" s="304" t="s">
        <v>1212</v>
      </c>
      <c r="F120" s="304" t="s">
        <v>1213</v>
      </c>
      <c r="G120" s="304" t="s">
        <v>609</v>
      </c>
      <c r="H120" s="304" t="s">
        <v>610</v>
      </c>
      <c r="I120" s="303" t="s">
        <v>599</v>
      </c>
      <c r="J120" s="305" t="s">
        <v>612</v>
      </c>
      <c r="K120" s="306">
        <v>2486990</v>
      </c>
      <c r="Q120" s="270"/>
      <c r="R120" s="270"/>
      <c r="S120" s="271"/>
      <c r="T120" s="270"/>
      <c r="U120" s="272"/>
      <c r="V120" s="268"/>
      <c r="W120" s="272"/>
      <c r="X120" s="273"/>
      <c r="Y120" s="273"/>
      <c r="Z120" s="273"/>
      <c r="AA120" s="273"/>
      <c r="AB120" s="274"/>
      <c r="AC120" s="274"/>
      <c r="AD120" s="269"/>
      <c r="AE120" s="269"/>
    </row>
    <row r="121" spans="1:31" ht="67.5" x14ac:dyDescent="0.25">
      <c r="A121" s="303" t="s">
        <v>806</v>
      </c>
      <c r="B121" s="303" t="s">
        <v>605</v>
      </c>
      <c r="C121" s="303" t="s">
        <v>606</v>
      </c>
      <c r="D121" s="303" t="s">
        <v>515</v>
      </c>
      <c r="E121" s="304" t="s">
        <v>1215</v>
      </c>
      <c r="F121" s="304" t="s">
        <v>1216</v>
      </c>
      <c r="G121" s="304" t="s">
        <v>609</v>
      </c>
      <c r="H121" s="304" t="s">
        <v>610</v>
      </c>
      <c r="I121" s="303" t="s">
        <v>599</v>
      </c>
      <c r="J121" s="305" t="s">
        <v>612</v>
      </c>
      <c r="K121" s="306">
        <v>1644960</v>
      </c>
      <c r="Q121" s="270"/>
      <c r="R121" s="270"/>
      <c r="S121" s="271"/>
      <c r="T121" s="270"/>
      <c r="U121" s="272"/>
      <c r="V121" s="268"/>
      <c r="W121" s="272"/>
      <c r="X121" s="273"/>
      <c r="Y121" s="273"/>
      <c r="Z121" s="273"/>
      <c r="AA121" s="273"/>
      <c r="AB121" s="274"/>
      <c r="AC121" s="274"/>
      <c r="AD121" s="269"/>
      <c r="AE121" s="269"/>
    </row>
    <row r="122" spans="1:31" ht="67.5" x14ac:dyDescent="0.25">
      <c r="A122" s="303" t="s">
        <v>808</v>
      </c>
      <c r="B122" s="303" t="s">
        <v>605</v>
      </c>
      <c r="C122" s="303" t="s">
        <v>606</v>
      </c>
      <c r="D122" s="303" t="s">
        <v>515</v>
      </c>
      <c r="E122" s="304" t="s">
        <v>1218</v>
      </c>
      <c r="F122" s="304" t="s">
        <v>1219</v>
      </c>
      <c r="G122" s="304" t="s">
        <v>609</v>
      </c>
      <c r="H122" s="304" t="s">
        <v>610</v>
      </c>
      <c r="I122" s="303" t="s">
        <v>599</v>
      </c>
      <c r="J122" s="305" t="s">
        <v>612</v>
      </c>
      <c r="K122" s="306">
        <v>2311960</v>
      </c>
      <c r="Q122" s="270"/>
      <c r="R122" s="270"/>
      <c r="S122" s="271"/>
      <c r="T122" s="270"/>
      <c r="U122" s="272"/>
      <c r="V122" s="268"/>
      <c r="W122" s="272"/>
      <c r="X122" s="273"/>
      <c r="Y122" s="273"/>
      <c r="Z122" s="273"/>
      <c r="AA122" s="273"/>
      <c r="AB122" s="274"/>
      <c r="AC122" s="274"/>
      <c r="AD122" s="269"/>
      <c r="AE122" s="269"/>
    </row>
    <row r="123" spans="1:31" ht="67.5" x14ac:dyDescent="0.25">
      <c r="A123" s="303" t="s">
        <v>810</v>
      </c>
      <c r="B123" s="303" t="s">
        <v>605</v>
      </c>
      <c r="C123" s="303" t="s">
        <v>606</v>
      </c>
      <c r="D123" s="303" t="s">
        <v>515</v>
      </c>
      <c r="E123" s="304" t="s">
        <v>1221</v>
      </c>
      <c r="F123" s="304" t="s">
        <v>1222</v>
      </c>
      <c r="G123" s="304" t="s">
        <v>609</v>
      </c>
      <c r="H123" s="304" t="s">
        <v>610</v>
      </c>
      <c r="I123" s="303" t="s">
        <v>599</v>
      </c>
      <c r="J123" s="305" t="s">
        <v>612</v>
      </c>
      <c r="K123" s="306">
        <v>2610960</v>
      </c>
      <c r="Q123" s="270"/>
      <c r="R123" s="270"/>
      <c r="S123" s="271"/>
      <c r="T123" s="270"/>
      <c r="U123" s="272"/>
      <c r="V123" s="268"/>
      <c r="W123" s="272"/>
      <c r="X123" s="273"/>
      <c r="Y123" s="273"/>
      <c r="Z123" s="273"/>
      <c r="AA123" s="273"/>
      <c r="AB123" s="274"/>
      <c r="AC123" s="274"/>
      <c r="AD123" s="269"/>
      <c r="AE123" s="269"/>
    </row>
    <row r="124" spans="1:31" ht="67.5" x14ac:dyDescent="0.25">
      <c r="A124" s="303" t="s">
        <v>812</v>
      </c>
      <c r="B124" s="303" t="s">
        <v>605</v>
      </c>
      <c r="C124" s="303" t="s">
        <v>606</v>
      </c>
      <c r="D124" s="303" t="s">
        <v>515</v>
      </c>
      <c r="E124" s="304" t="s">
        <v>1224</v>
      </c>
      <c r="F124" s="304" t="s">
        <v>1225</v>
      </c>
      <c r="G124" s="304" t="s">
        <v>609</v>
      </c>
      <c r="H124" s="304" t="s">
        <v>610</v>
      </c>
      <c r="I124" s="303" t="s">
        <v>599</v>
      </c>
      <c r="J124" s="305" t="s">
        <v>612</v>
      </c>
      <c r="K124" s="306">
        <v>1981910</v>
      </c>
      <c r="Q124" s="270"/>
      <c r="R124" s="270"/>
      <c r="S124" s="271"/>
      <c r="T124" s="270"/>
      <c r="U124" s="272"/>
      <c r="V124" s="268"/>
      <c r="W124" s="272"/>
      <c r="X124" s="273"/>
      <c r="Y124" s="273"/>
      <c r="Z124" s="273"/>
      <c r="AA124" s="273"/>
      <c r="AB124" s="274"/>
      <c r="AC124" s="274"/>
      <c r="AD124" s="269"/>
      <c r="AE124" s="269"/>
    </row>
    <row r="125" spans="1:31" ht="67.5" x14ac:dyDescent="0.25">
      <c r="A125" s="303" t="s">
        <v>814</v>
      </c>
      <c r="B125" s="303" t="s">
        <v>605</v>
      </c>
      <c r="C125" s="303" t="s">
        <v>606</v>
      </c>
      <c r="D125" s="303" t="s">
        <v>515</v>
      </c>
      <c r="E125" s="304" t="s">
        <v>1227</v>
      </c>
      <c r="F125" s="304" t="s">
        <v>1225</v>
      </c>
      <c r="G125" s="304" t="s">
        <v>609</v>
      </c>
      <c r="H125" s="304" t="s">
        <v>610</v>
      </c>
      <c r="I125" s="303" t="s">
        <v>599</v>
      </c>
      <c r="J125" s="305" t="s">
        <v>612</v>
      </c>
      <c r="K125" s="306">
        <v>1981910</v>
      </c>
      <c r="Q125" s="270"/>
      <c r="R125" s="270"/>
      <c r="S125" s="271"/>
      <c r="T125" s="270"/>
      <c r="U125" s="272"/>
      <c r="V125" s="268"/>
      <c r="W125" s="272"/>
      <c r="X125" s="273"/>
      <c r="Y125" s="273"/>
      <c r="Z125" s="273"/>
      <c r="AA125" s="273"/>
      <c r="AB125" s="274"/>
      <c r="AC125" s="274"/>
      <c r="AD125" s="269"/>
      <c r="AE125" s="269"/>
    </row>
    <row r="126" spans="1:31" ht="67.5" x14ac:dyDescent="0.25">
      <c r="A126" s="303" t="s">
        <v>816</v>
      </c>
      <c r="B126" s="303" t="s">
        <v>605</v>
      </c>
      <c r="C126" s="303" t="s">
        <v>606</v>
      </c>
      <c r="D126" s="303" t="s">
        <v>515</v>
      </c>
      <c r="E126" s="304" t="s">
        <v>1229</v>
      </c>
      <c r="F126" s="304" t="s">
        <v>1225</v>
      </c>
      <c r="G126" s="304" t="s">
        <v>609</v>
      </c>
      <c r="H126" s="304" t="s">
        <v>610</v>
      </c>
      <c r="I126" s="303" t="s">
        <v>599</v>
      </c>
      <c r="J126" s="305" t="s">
        <v>612</v>
      </c>
      <c r="K126" s="306">
        <v>1981910</v>
      </c>
      <c r="Q126" s="270"/>
      <c r="R126" s="270"/>
      <c r="S126" s="271"/>
      <c r="T126" s="270"/>
      <c r="U126" s="272"/>
      <c r="V126" s="268"/>
      <c r="W126" s="272"/>
      <c r="X126" s="273"/>
      <c r="Y126" s="273"/>
      <c r="Z126" s="273"/>
      <c r="AA126" s="273"/>
      <c r="AB126" s="274"/>
      <c r="AC126" s="274"/>
      <c r="AD126" s="269"/>
      <c r="AE126" s="269"/>
    </row>
    <row r="127" spans="1:31" ht="67.5" x14ac:dyDescent="0.25">
      <c r="A127" s="303" t="s">
        <v>818</v>
      </c>
      <c r="B127" s="303" t="s">
        <v>605</v>
      </c>
      <c r="C127" s="303" t="s">
        <v>606</v>
      </c>
      <c r="D127" s="303" t="s">
        <v>515</v>
      </c>
      <c r="E127" s="304" t="s">
        <v>1231</v>
      </c>
      <c r="F127" s="304" t="s">
        <v>1225</v>
      </c>
      <c r="G127" s="304" t="s">
        <v>609</v>
      </c>
      <c r="H127" s="304" t="s">
        <v>610</v>
      </c>
      <c r="I127" s="303" t="s">
        <v>599</v>
      </c>
      <c r="J127" s="305" t="s">
        <v>612</v>
      </c>
      <c r="K127" s="306">
        <v>1981910</v>
      </c>
      <c r="Q127" s="270"/>
      <c r="R127" s="270"/>
      <c r="S127" s="271"/>
      <c r="T127" s="270"/>
      <c r="U127" s="272"/>
      <c r="V127" s="268"/>
      <c r="W127" s="272"/>
      <c r="X127" s="273"/>
      <c r="Y127" s="273"/>
      <c r="Z127" s="273"/>
      <c r="AA127" s="273"/>
      <c r="AB127" s="274"/>
      <c r="AC127" s="274"/>
      <c r="AD127" s="269"/>
      <c r="AE127" s="269"/>
    </row>
    <row r="128" spans="1:31" ht="67.5" x14ac:dyDescent="0.25">
      <c r="A128" s="303" t="s">
        <v>820</v>
      </c>
      <c r="B128" s="303" t="s">
        <v>605</v>
      </c>
      <c r="C128" s="303" t="s">
        <v>606</v>
      </c>
      <c r="D128" s="303" t="s">
        <v>515</v>
      </c>
      <c r="E128" s="304" t="s">
        <v>1233</v>
      </c>
      <c r="F128" s="304" t="s">
        <v>1225</v>
      </c>
      <c r="G128" s="304" t="s">
        <v>609</v>
      </c>
      <c r="H128" s="304" t="s">
        <v>610</v>
      </c>
      <c r="I128" s="303" t="s">
        <v>599</v>
      </c>
      <c r="J128" s="305" t="s">
        <v>612</v>
      </c>
      <c r="K128" s="306">
        <v>1981910</v>
      </c>
      <c r="Q128" s="270"/>
      <c r="R128" s="270"/>
      <c r="S128" s="271"/>
      <c r="T128" s="270"/>
      <c r="U128" s="272"/>
      <c r="V128" s="268"/>
      <c r="W128" s="272"/>
      <c r="X128" s="273"/>
      <c r="Y128" s="273"/>
      <c r="Z128" s="273"/>
      <c r="AA128" s="273"/>
      <c r="AB128" s="274"/>
      <c r="AC128" s="274"/>
      <c r="AD128" s="269"/>
      <c r="AE128" s="269"/>
    </row>
    <row r="129" spans="1:31" ht="67.5" x14ac:dyDescent="0.25">
      <c r="A129" s="303" t="s">
        <v>822</v>
      </c>
      <c r="B129" s="303" t="s">
        <v>605</v>
      </c>
      <c r="C129" s="303" t="s">
        <v>606</v>
      </c>
      <c r="D129" s="303" t="s">
        <v>515</v>
      </c>
      <c r="E129" s="304" t="s">
        <v>1235</v>
      </c>
      <c r="F129" s="304" t="s">
        <v>1225</v>
      </c>
      <c r="G129" s="304" t="s">
        <v>609</v>
      </c>
      <c r="H129" s="304" t="s">
        <v>610</v>
      </c>
      <c r="I129" s="303" t="s">
        <v>599</v>
      </c>
      <c r="J129" s="305" t="s">
        <v>612</v>
      </c>
      <c r="K129" s="306">
        <v>1981910</v>
      </c>
      <c r="Q129" s="270"/>
      <c r="R129" s="270"/>
      <c r="S129" s="271"/>
      <c r="T129" s="270"/>
      <c r="U129" s="272"/>
      <c r="V129" s="268"/>
      <c r="W129" s="272"/>
      <c r="X129" s="273"/>
      <c r="Y129" s="273"/>
      <c r="Z129" s="273"/>
      <c r="AA129" s="273"/>
      <c r="AB129" s="274"/>
      <c r="AC129" s="274"/>
      <c r="AD129" s="269"/>
      <c r="AE129" s="269"/>
    </row>
    <row r="130" spans="1:31" ht="67.5" x14ac:dyDescent="0.25">
      <c r="A130" s="303" t="s">
        <v>824</v>
      </c>
      <c r="B130" s="303" t="s">
        <v>605</v>
      </c>
      <c r="C130" s="303" t="s">
        <v>606</v>
      </c>
      <c r="D130" s="303" t="s">
        <v>515</v>
      </c>
      <c r="E130" s="304" t="s">
        <v>1237</v>
      </c>
      <c r="F130" s="304" t="s">
        <v>1225</v>
      </c>
      <c r="G130" s="304" t="s">
        <v>609</v>
      </c>
      <c r="H130" s="304" t="s">
        <v>610</v>
      </c>
      <c r="I130" s="303" t="s">
        <v>599</v>
      </c>
      <c r="J130" s="305" t="s">
        <v>612</v>
      </c>
      <c r="K130" s="306">
        <v>1981910</v>
      </c>
      <c r="Q130" s="270"/>
      <c r="R130" s="270"/>
      <c r="S130" s="271"/>
      <c r="T130" s="270"/>
      <c r="U130" s="272"/>
      <c r="V130" s="268"/>
      <c r="W130" s="272"/>
      <c r="X130" s="273"/>
      <c r="Y130" s="273"/>
      <c r="Z130" s="273"/>
      <c r="AA130" s="273"/>
      <c r="AB130" s="274"/>
      <c r="AC130" s="274"/>
      <c r="AD130" s="269"/>
      <c r="AE130" s="269"/>
    </row>
    <row r="131" spans="1:31" ht="67.5" x14ac:dyDescent="0.25">
      <c r="A131" s="303" t="s">
        <v>826</v>
      </c>
      <c r="B131" s="303" t="s">
        <v>605</v>
      </c>
      <c r="C131" s="303" t="s">
        <v>606</v>
      </c>
      <c r="D131" s="303" t="s">
        <v>515</v>
      </c>
      <c r="E131" s="304" t="s">
        <v>1239</v>
      </c>
      <c r="F131" s="304" t="s">
        <v>1225</v>
      </c>
      <c r="G131" s="304" t="s">
        <v>609</v>
      </c>
      <c r="H131" s="304" t="s">
        <v>610</v>
      </c>
      <c r="I131" s="303" t="s">
        <v>599</v>
      </c>
      <c r="J131" s="305" t="s">
        <v>612</v>
      </c>
      <c r="K131" s="306">
        <v>1981910</v>
      </c>
      <c r="Q131" s="270"/>
      <c r="R131" s="270"/>
      <c r="S131" s="271"/>
      <c r="T131" s="270"/>
      <c r="U131" s="272"/>
      <c r="V131" s="268"/>
      <c r="W131" s="272"/>
      <c r="X131" s="273"/>
      <c r="Y131" s="273"/>
      <c r="Z131" s="273"/>
      <c r="AA131" s="273"/>
      <c r="AB131" s="274"/>
      <c r="AC131" s="274"/>
      <c r="AD131" s="269"/>
      <c r="AE131" s="269"/>
    </row>
    <row r="132" spans="1:31" ht="67.5" x14ac:dyDescent="0.25">
      <c r="A132" s="303" t="s">
        <v>828</v>
      </c>
      <c r="B132" s="303" t="s">
        <v>605</v>
      </c>
      <c r="C132" s="303" t="s">
        <v>606</v>
      </c>
      <c r="D132" s="303" t="s">
        <v>515</v>
      </c>
      <c r="E132" s="304" t="s">
        <v>1241</v>
      </c>
      <c r="F132" s="304" t="s">
        <v>1225</v>
      </c>
      <c r="G132" s="304" t="s">
        <v>609</v>
      </c>
      <c r="H132" s="304" t="s">
        <v>610</v>
      </c>
      <c r="I132" s="303" t="s">
        <v>599</v>
      </c>
      <c r="J132" s="305" t="s">
        <v>612</v>
      </c>
      <c r="K132" s="306">
        <v>1981910</v>
      </c>
      <c r="Q132" s="270"/>
      <c r="R132" s="270"/>
      <c r="S132" s="271"/>
      <c r="T132" s="270"/>
      <c r="U132" s="272"/>
      <c r="V132" s="268"/>
      <c r="W132" s="272"/>
      <c r="X132" s="273"/>
      <c r="Y132" s="273"/>
      <c r="Z132" s="273"/>
      <c r="AA132" s="273"/>
      <c r="AB132" s="274"/>
      <c r="AC132" s="274"/>
      <c r="AD132" s="269"/>
      <c r="AE132" s="269"/>
    </row>
    <row r="133" spans="1:31" ht="67.5" x14ac:dyDescent="0.25">
      <c r="A133" s="303" t="s">
        <v>830</v>
      </c>
      <c r="B133" s="303" t="s">
        <v>605</v>
      </c>
      <c r="C133" s="303" t="s">
        <v>606</v>
      </c>
      <c r="D133" s="303" t="s">
        <v>515</v>
      </c>
      <c r="E133" s="304" t="s">
        <v>1243</v>
      </c>
      <c r="F133" s="304" t="s">
        <v>1225</v>
      </c>
      <c r="G133" s="304" t="s">
        <v>609</v>
      </c>
      <c r="H133" s="304" t="s">
        <v>610</v>
      </c>
      <c r="I133" s="303" t="s">
        <v>599</v>
      </c>
      <c r="J133" s="305" t="s">
        <v>612</v>
      </c>
      <c r="K133" s="306">
        <v>1981910</v>
      </c>
      <c r="Q133" s="270"/>
      <c r="R133" s="270"/>
      <c r="S133" s="271"/>
      <c r="T133" s="270"/>
      <c r="U133" s="272"/>
      <c r="V133" s="268"/>
      <c r="W133" s="272"/>
      <c r="X133" s="273"/>
      <c r="Y133" s="273"/>
      <c r="Z133" s="273"/>
      <c r="AA133" s="273"/>
      <c r="AB133" s="274"/>
      <c r="AC133" s="274"/>
      <c r="AD133" s="269"/>
      <c r="AE133" s="269"/>
    </row>
    <row r="134" spans="1:31" ht="67.5" x14ac:dyDescent="0.25">
      <c r="A134" s="303" t="s">
        <v>832</v>
      </c>
      <c r="B134" s="303" t="s">
        <v>605</v>
      </c>
      <c r="C134" s="303" t="s">
        <v>606</v>
      </c>
      <c r="D134" s="303" t="s">
        <v>515</v>
      </c>
      <c r="E134" s="304" t="s">
        <v>1245</v>
      </c>
      <c r="F134" s="304" t="s">
        <v>1225</v>
      </c>
      <c r="G134" s="304" t="s">
        <v>609</v>
      </c>
      <c r="H134" s="304" t="s">
        <v>610</v>
      </c>
      <c r="I134" s="303" t="s">
        <v>599</v>
      </c>
      <c r="J134" s="305" t="s">
        <v>612</v>
      </c>
      <c r="K134" s="306">
        <v>1981910</v>
      </c>
      <c r="Q134" s="270"/>
      <c r="R134" s="270"/>
      <c r="S134" s="271"/>
      <c r="T134" s="270"/>
      <c r="U134" s="272"/>
      <c r="V134" s="268"/>
      <c r="W134" s="272"/>
      <c r="X134" s="273"/>
      <c r="Y134" s="273"/>
      <c r="Z134" s="273"/>
      <c r="AA134" s="273"/>
      <c r="AB134" s="274"/>
      <c r="AC134" s="274"/>
      <c r="AD134" s="269"/>
      <c r="AE134" s="269"/>
    </row>
    <row r="135" spans="1:31" ht="67.5" x14ac:dyDescent="0.25">
      <c r="A135" s="303" t="s">
        <v>834</v>
      </c>
      <c r="B135" s="303" t="s">
        <v>605</v>
      </c>
      <c r="C135" s="303" t="s">
        <v>606</v>
      </c>
      <c r="D135" s="303" t="s">
        <v>515</v>
      </c>
      <c r="E135" s="304" t="s">
        <v>1247</v>
      </c>
      <c r="F135" s="304" t="s">
        <v>1225</v>
      </c>
      <c r="G135" s="304" t="s">
        <v>609</v>
      </c>
      <c r="H135" s="304" t="s">
        <v>610</v>
      </c>
      <c r="I135" s="303" t="s">
        <v>599</v>
      </c>
      <c r="J135" s="305" t="s">
        <v>612</v>
      </c>
      <c r="K135" s="306">
        <v>1981910</v>
      </c>
      <c r="Q135" s="270"/>
      <c r="R135" s="270"/>
      <c r="S135" s="271"/>
      <c r="T135" s="270"/>
      <c r="U135" s="272"/>
      <c r="V135" s="268"/>
      <c r="W135" s="272"/>
      <c r="X135" s="273"/>
      <c r="Y135" s="273"/>
      <c r="Z135" s="273"/>
      <c r="AA135" s="273"/>
      <c r="AB135" s="274"/>
      <c r="AC135" s="274"/>
      <c r="AD135" s="269"/>
      <c r="AE135" s="269"/>
    </row>
    <row r="136" spans="1:31" ht="67.5" x14ac:dyDescent="0.25">
      <c r="A136" s="303" t="s">
        <v>836</v>
      </c>
      <c r="B136" s="303" t="s">
        <v>605</v>
      </c>
      <c r="C136" s="303" t="s">
        <v>606</v>
      </c>
      <c r="D136" s="303" t="s">
        <v>515</v>
      </c>
      <c r="E136" s="304" t="s">
        <v>1249</v>
      </c>
      <c r="F136" s="304" t="s">
        <v>1225</v>
      </c>
      <c r="G136" s="304" t="s">
        <v>609</v>
      </c>
      <c r="H136" s="304" t="s">
        <v>610</v>
      </c>
      <c r="I136" s="303" t="s">
        <v>599</v>
      </c>
      <c r="J136" s="305" t="s">
        <v>612</v>
      </c>
      <c r="K136" s="306">
        <v>1981910</v>
      </c>
      <c r="Q136" s="270"/>
      <c r="R136" s="270"/>
      <c r="S136" s="271"/>
      <c r="T136" s="270"/>
      <c r="U136" s="272"/>
      <c r="V136" s="268"/>
      <c r="W136" s="272"/>
      <c r="X136" s="273"/>
      <c r="Y136" s="273"/>
      <c r="Z136" s="273"/>
      <c r="AA136" s="273"/>
      <c r="AB136" s="274"/>
      <c r="AC136" s="274"/>
      <c r="AD136" s="269"/>
      <c r="AE136" s="269"/>
    </row>
    <row r="137" spans="1:31" ht="67.5" x14ac:dyDescent="0.25">
      <c r="A137" s="303" t="s">
        <v>838</v>
      </c>
      <c r="B137" s="303" t="s">
        <v>605</v>
      </c>
      <c r="C137" s="303" t="s">
        <v>606</v>
      </c>
      <c r="D137" s="303" t="s">
        <v>515</v>
      </c>
      <c r="E137" s="304" t="s">
        <v>1251</v>
      </c>
      <c r="F137" s="304" t="s">
        <v>1225</v>
      </c>
      <c r="G137" s="304" t="s">
        <v>609</v>
      </c>
      <c r="H137" s="304" t="s">
        <v>610</v>
      </c>
      <c r="I137" s="303" t="s">
        <v>599</v>
      </c>
      <c r="J137" s="305" t="s">
        <v>612</v>
      </c>
      <c r="K137" s="306">
        <v>1981910</v>
      </c>
      <c r="Q137" s="270"/>
      <c r="R137" s="270"/>
      <c r="S137" s="271"/>
      <c r="T137" s="270"/>
      <c r="U137" s="272"/>
      <c r="V137" s="268"/>
      <c r="W137" s="272"/>
      <c r="X137" s="273"/>
      <c r="Y137" s="273"/>
      <c r="Z137" s="273"/>
      <c r="AA137" s="273"/>
      <c r="AB137" s="274"/>
      <c r="AC137" s="274"/>
      <c r="AD137" s="269"/>
      <c r="AE137" s="269"/>
    </row>
    <row r="138" spans="1:31" ht="67.5" x14ac:dyDescent="0.25">
      <c r="A138" s="303" t="s">
        <v>840</v>
      </c>
      <c r="B138" s="303" t="s">
        <v>605</v>
      </c>
      <c r="C138" s="303" t="s">
        <v>606</v>
      </c>
      <c r="D138" s="303" t="s">
        <v>515</v>
      </c>
      <c r="E138" s="304" t="s">
        <v>1253</v>
      </c>
      <c r="F138" s="304" t="s">
        <v>1225</v>
      </c>
      <c r="G138" s="304" t="s">
        <v>609</v>
      </c>
      <c r="H138" s="304" t="s">
        <v>610</v>
      </c>
      <c r="I138" s="303" t="s">
        <v>599</v>
      </c>
      <c r="J138" s="305" t="s">
        <v>612</v>
      </c>
      <c r="K138" s="306">
        <v>1981910</v>
      </c>
      <c r="Q138" s="270"/>
      <c r="R138" s="270"/>
      <c r="S138" s="271"/>
      <c r="T138" s="270"/>
      <c r="U138" s="272"/>
      <c r="V138" s="268"/>
      <c r="W138" s="272"/>
      <c r="X138" s="273"/>
      <c r="Y138" s="273"/>
      <c r="Z138" s="273"/>
      <c r="AA138" s="273"/>
      <c r="AB138" s="274"/>
      <c r="AC138" s="274"/>
      <c r="AD138" s="269"/>
      <c r="AE138" s="269"/>
    </row>
    <row r="139" spans="1:31" ht="67.5" x14ac:dyDescent="0.25">
      <c r="A139" s="303" t="s">
        <v>842</v>
      </c>
      <c r="B139" s="303" t="s">
        <v>605</v>
      </c>
      <c r="C139" s="303" t="s">
        <v>606</v>
      </c>
      <c r="D139" s="303" t="s">
        <v>515</v>
      </c>
      <c r="E139" s="304" t="s">
        <v>1255</v>
      </c>
      <c r="F139" s="304" t="s">
        <v>1225</v>
      </c>
      <c r="G139" s="304" t="s">
        <v>609</v>
      </c>
      <c r="H139" s="304" t="s">
        <v>610</v>
      </c>
      <c r="I139" s="303" t="s">
        <v>599</v>
      </c>
      <c r="J139" s="305" t="s">
        <v>612</v>
      </c>
      <c r="K139" s="306">
        <v>1981910</v>
      </c>
      <c r="Q139" s="270"/>
      <c r="R139" s="270"/>
      <c r="S139" s="271"/>
      <c r="T139" s="270"/>
      <c r="U139" s="272"/>
      <c r="V139" s="268"/>
      <c r="W139" s="272"/>
      <c r="X139" s="273"/>
      <c r="Y139" s="273"/>
      <c r="Z139" s="273"/>
      <c r="AA139" s="273"/>
      <c r="AB139" s="274"/>
      <c r="AC139" s="274"/>
      <c r="AD139" s="269"/>
      <c r="AE139" s="269"/>
    </row>
    <row r="140" spans="1:31" ht="67.5" x14ac:dyDescent="0.25">
      <c r="A140" s="303" t="s">
        <v>844</v>
      </c>
      <c r="B140" s="303" t="s">
        <v>605</v>
      </c>
      <c r="C140" s="303" t="s">
        <v>606</v>
      </c>
      <c r="D140" s="303" t="s">
        <v>515</v>
      </c>
      <c r="E140" s="304" t="s">
        <v>1257</v>
      </c>
      <c r="F140" s="304" t="s">
        <v>1225</v>
      </c>
      <c r="G140" s="304" t="s">
        <v>609</v>
      </c>
      <c r="H140" s="304" t="s">
        <v>610</v>
      </c>
      <c r="I140" s="303" t="s">
        <v>599</v>
      </c>
      <c r="J140" s="305" t="s">
        <v>612</v>
      </c>
      <c r="K140" s="306">
        <v>1981910</v>
      </c>
      <c r="Q140" s="270"/>
      <c r="R140" s="270"/>
      <c r="S140" s="271"/>
      <c r="T140" s="270"/>
      <c r="U140" s="272"/>
      <c r="V140" s="268"/>
      <c r="W140" s="272"/>
      <c r="X140" s="273"/>
      <c r="Y140" s="273"/>
      <c r="Z140" s="273"/>
      <c r="AA140" s="273"/>
      <c r="AB140" s="274"/>
      <c r="AC140" s="274"/>
      <c r="AD140" s="269"/>
      <c r="AE140" s="269"/>
    </row>
    <row r="141" spans="1:31" ht="67.5" x14ac:dyDescent="0.25">
      <c r="A141" s="303" t="s">
        <v>846</v>
      </c>
      <c r="B141" s="303" t="s">
        <v>605</v>
      </c>
      <c r="C141" s="303" t="s">
        <v>606</v>
      </c>
      <c r="D141" s="303" t="s">
        <v>515</v>
      </c>
      <c r="E141" s="304" t="s">
        <v>1259</v>
      </c>
      <c r="F141" s="304" t="s">
        <v>1260</v>
      </c>
      <c r="G141" s="304" t="s">
        <v>609</v>
      </c>
      <c r="H141" s="304" t="s">
        <v>610</v>
      </c>
      <c r="I141" s="303" t="s">
        <v>599</v>
      </c>
      <c r="J141" s="305" t="s">
        <v>612</v>
      </c>
      <c r="K141" s="306">
        <v>2397980</v>
      </c>
      <c r="Q141" s="270"/>
      <c r="R141" s="270"/>
      <c r="S141" s="271"/>
      <c r="T141" s="270"/>
      <c r="U141" s="272"/>
      <c r="V141" s="268"/>
      <c r="W141" s="272"/>
      <c r="X141" s="273"/>
      <c r="Y141" s="273"/>
      <c r="Z141" s="273"/>
      <c r="AA141" s="273"/>
      <c r="AB141" s="274"/>
      <c r="AC141" s="274"/>
      <c r="AD141" s="269"/>
      <c r="AE141" s="269"/>
    </row>
    <row r="142" spans="1:31" ht="67.5" x14ac:dyDescent="0.25">
      <c r="A142" s="303" t="s">
        <v>848</v>
      </c>
      <c r="B142" s="303" t="s">
        <v>605</v>
      </c>
      <c r="C142" s="303" t="s">
        <v>606</v>
      </c>
      <c r="D142" s="303" t="s">
        <v>515</v>
      </c>
      <c r="E142" s="304" t="s">
        <v>1262</v>
      </c>
      <c r="F142" s="304" t="s">
        <v>1263</v>
      </c>
      <c r="G142" s="304" t="s">
        <v>609</v>
      </c>
      <c r="H142" s="304" t="s">
        <v>610</v>
      </c>
      <c r="I142" s="303" t="s">
        <v>599</v>
      </c>
      <c r="J142" s="305" t="s">
        <v>612</v>
      </c>
      <c r="K142" s="306">
        <v>3988890</v>
      </c>
      <c r="Q142" s="270"/>
      <c r="R142" s="270"/>
      <c r="S142" s="271"/>
      <c r="T142" s="270"/>
      <c r="U142" s="272"/>
      <c r="V142" s="268"/>
      <c r="W142" s="272"/>
      <c r="X142" s="273"/>
      <c r="Y142" s="273"/>
      <c r="Z142" s="273"/>
      <c r="AA142" s="273"/>
      <c r="AB142" s="274"/>
      <c r="AC142" s="274"/>
      <c r="AD142" s="269"/>
      <c r="AE142" s="269"/>
    </row>
    <row r="143" spans="1:31" ht="67.5" x14ac:dyDescent="0.25">
      <c r="A143" s="303" t="s">
        <v>850</v>
      </c>
      <c r="B143" s="303" t="s">
        <v>605</v>
      </c>
      <c r="C143" s="303" t="s">
        <v>606</v>
      </c>
      <c r="D143" s="303" t="s">
        <v>515</v>
      </c>
      <c r="E143" s="304" t="s">
        <v>1265</v>
      </c>
      <c r="F143" s="304" t="s">
        <v>1266</v>
      </c>
      <c r="G143" s="304" t="s">
        <v>609</v>
      </c>
      <c r="H143" s="304" t="s">
        <v>610</v>
      </c>
      <c r="I143" s="303" t="s">
        <v>599</v>
      </c>
      <c r="J143" s="305" t="s">
        <v>612</v>
      </c>
      <c r="K143" s="306">
        <v>2686975</v>
      </c>
      <c r="Q143" s="270"/>
      <c r="R143" s="270"/>
      <c r="S143" s="271"/>
      <c r="T143" s="270"/>
      <c r="U143" s="272"/>
      <c r="V143" s="268"/>
      <c r="W143" s="272"/>
      <c r="X143" s="273"/>
      <c r="Y143" s="273"/>
      <c r="Z143" s="273"/>
      <c r="AA143" s="273"/>
      <c r="AB143" s="274"/>
      <c r="AC143" s="274"/>
      <c r="AD143" s="269"/>
      <c r="AE143" s="269"/>
    </row>
    <row r="144" spans="1:31" ht="67.5" x14ac:dyDescent="0.25">
      <c r="A144" s="303" t="s">
        <v>852</v>
      </c>
      <c r="B144" s="303" t="s">
        <v>605</v>
      </c>
      <c r="C144" s="303" t="s">
        <v>606</v>
      </c>
      <c r="D144" s="303" t="s">
        <v>515</v>
      </c>
      <c r="E144" s="304" t="s">
        <v>1268</v>
      </c>
      <c r="F144" s="304" t="s">
        <v>1269</v>
      </c>
      <c r="G144" s="304" t="s">
        <v>609</v>
      </c>
      <c r="H144" s="304" t="s">
        <v>610</v>
      </c>
      <c r="I144" s="303" t="s">
        <v>599</v>
      </c>
      <c r="J144" s="305" t="s">
        <v>612</v>
      </c>
      <c r="K144" s="306">
        <v>2289995</v>
      </c>
      <c r="Q144" s="270"/>
      <c r="R144" s="270"/>
      <c r="S144" s="271"/>
      <c r="T144" s="270"/>
      <c r="U144" s="272"/>
      <c r="V144" s="268"/>
      <c r="W144" s="272"/>
      <c r="X144" s="273"/>
      <c r="Y144" s="273"/>
      <c r="Z144" s="273"/>
      <c r="AA144" s="273"/>
      <c r="AB144" s="274"/>
      <c r="AC144" s="274"/>
      <c r="AD144" s="269"/>
      <c r="AE144" s="269"/>
    </row>
    <row r="145" spans="1:31" ht="56.25" x14ac:dyDescent="0.25">
      <c r="A145" s="303" t="s">
        <v>854</v>
      </c>
      <c r="B145" s="303" t="s">
        <v>605</v>
      </c>
      <c r="C145" s="303" t="s">
        <v>606</v>
      </c>
      <c r="D145" s="303" t="s">
        <v>1271</v>
      </c>
      <c r="E145" s="304" t="s">
        <v>5683</v>
      </c>
      <c r="F145" s="304" t="s">
        <v>1271</v>
      </c>
      <c r="G145" s="304" t="s">
        <v>5273</v>
      </c>
      <c r="H145" s="304" t="s">
        <v>5274</v>
      </c>
      <c r="I145" s="303" t="s">
        <v>599</v>
      </c>
      <c r="J145" s="305" t="s">
        <v>5613</v>
      </c>
      <c r="K145" s="306">
        <v>1005000</v>
      </c>
      <c r="Q145" s="270"/>
      <c r="R145" s="270"/>
      <c r="S145" s="271"/>
      <c r="T145" s="270"/>
      <c r="U145" s="272"/>
      <c r="V145" s="268"/>
      <c r="W145" s="272"/>
      <c r="X145" s="273"/>
      <c r="Y145" s="273"/>
      <c r="Z145" s="273"/>
      <c r="AA145" s="273"/>
      <c r="AB145" s="274"/>
      <c r="AC145" s="274"/>
      <c r="AD145" s="269"/>
      <c r="AE145" s="269"/>
    </row>
    <row r="146" spans="1:31" ht="56.25" x14ac:dyDescent="0.25">
      <c r="A146" s="303" t="s">
        <v>856</v>
      </c>
      <c r="B146" s="303" t="s">
        <v>605</v>
      </c>
      <c r="C146" s="303" t="s">
        <v>606</v>
      </c>
      <c r="D146" s="303" t="s">
        <v>1271</v>
      </c>
      <c r="E146" s="304" t="s">
        <v>5684</v>
      </c>
      <c r="F146" s="304" t="s">
        <v>1271</v>
      </c>
      <c r="G146" s="304" t="s">
        <v>5273</v>
      </c>
      <c r="H146" s="304" t="s">
        <v>5274</v>
      </c>
      <c r="I146" s="303" t="s">
        <v>599</v>
      </c>
      <c r="J146" s="305" t="s">
        <v>5613</v>
      </c>
      <c r="K146" s="306">
        <v>1005000</v>
      </c>
      <c r="Q146" s="270"/>
      <c r="R146" s="270"/>
      <c r="S146" s="271"/>
      <c r="T146" s="270"/>
      <c r="U146" s="272"/>
      <c r="V146" s="268"/>
      <c r="W146" s="272"/>
      <c r="X146" s="273"/>
      <c r="Y146" s="273"/>
      <c r="Z146" s="273"/>
      <c r="AA146" s="273"/>
      <c r="AB146" s="274"/>
      <c r="AC146" s="274"/>
      <c r="AD146" s="269"/>
      <c r="AE146" s="269"/>
    </row>
    <row r="147" spans="1:31" ht="56.25" x14ac:dyDescent="0.25">
      <c r="A147" s="303" t="s">
        <v>859</v>
      </c>
      <c r="B147" s="303" t="s">
        <v>605</v>
      </c>
      <c r="C147" s="303" t="s">
        <v>606</v>
      </c>
      <c r="D147" s="303" t="s">
        <v>1271</v>
      </c>
      <c r="E147" s="304" t="s">
        <v>5685</v>
      </c>
      <c r="F147" s="304" t="s">
        <v>1271</v>
      </c>
      <c r="G147" s="304" t="s">
        <v>5273</v>
      </c>
      <c r="H147" s="304" t="s">
        <v>5274</v>
      </c>
      <c r="I147" s="303" t="s">
        <v>599</v>
      </c>
      <c r="J147" s="305" t="s">
        <v>5613</v>
      </c>
      <c r="K147" s="306">
        <v>1005000</v>
      </c>
      <c r="Q147" s="270"/>
      <c r="R147" s="270"/>
      <c r="S147" s="271"/>
      <c r="T147" s="270"/>
      <c r="U147" s="272"/>
      <c r="V147" s="268"/>
      <c r="W147" s="272"/>
      <c r="X147" s="273"/>
      <c r="Y147" s="273"/>
      <c r="Z147" s="273"/>
      <c r="AA147" s="273"/>
      <c r="AB147" s="274"/>
      <c r="AC147" s="274"/>
      <c r="AD147" s="269"/>
      <c r="AE147" s="269"/>
    </row>
    <row r="148" spans="1:31" ht="56.25" x14ac:dyDescent="0.25">
      <c r="A148" s="303" t="s">
        <v>862</v>
      </c>
      <c r="B148" s="303" t="s">
        <v>605</v>
      </c>
      <c r="C148" s="303" t="s">
        <v>606</v>
      </c>
      <c r="D148" s="303" t="s">
        <v>1271</v>
      </c>
      <c r="E148" s="304" t="s">
        <v>5686</v>
      </c>
      <c r="F148" s="304" t="s">
        <v>1271</v>
      </c>
      <c r="G148" s="304" t="s">
        <v>5273</v>
      </c>
      <c r="H148" s="304" t="s">
        <v>5274</v>
      </c>
      <c r="I148" s="303" t="s">
        <v>599</v>
      </c>
      <c r="J148" s="305" t="s">
        <v>5613</v>
      </c>
      <c r="K148" s="306">
        <v>1005000</v>
      </c>
      <c r="Q148" s="270"/>
      <c r="R148" s="270"/>
      <c r="S148" s="271"/>
      <c r="T148" s="270"/>
      <c r="U148" s="272"/>
      <c r="V148" s="268"/>
      <c r="W148" s="272"/>
      <c r="X148" s="273"/>
      <c r="Y148" s="273"/>
      <c r="Z148" s="273"/>
      <c r="AA148" s="273"/>
      <c r="AB148" s="274"/>
      <c r="AC148" s="274"/>
      <c r="AD148" s="269"/>
      <c r="AE148" s="269"/>
    </row>
    <row r="149" spans="1:31" ht="67.5" x14ac:dyDescent="0.25">
      <c r="A149" s="303" t="s">
        <v>864</v>
      </c>
      <c r="B149" s="303" t="s">
        <v>605</v>
      </c>
      <c r="C149" s="303" t="s">
        <v>606</v>
      </c>
      <c r="D149" s="303" t="s">
        <v>1271</v>
      </c>
      <c r="E149" s="304" t="s">
        <v>1272</v>
      </c>
      <c r="F149" s="304" t="s">
        <v>511</v>
      </c>
      <c r="G149" s="304" t="s">
        <v>609</v>
      </c>
      <c r="H149" s="304" t="s">
        <v>610</v>
      </c>
      <c r="I149" s="303" t="s">
        <v>599</v>
      </c>
      <c r="J149" s="305" t="s">
        <v>612</v>
      </c>
      <c r="K149" s="306">
        <v>1319970</v>
      </c>
      <c r="Q149" s="270"/>
      <c r="R149" s="270"/>
      <c r="S149" s="271"/>
      <c r="T149" s="270"/>
      <c r="U149" s="272"/>
      <c r="V149" s="268"/>
      <c r="W149" s="272"/>
      <c r="X149" s="273"/>
      <c r="Y149" s="273"/>
      <c r="Z149" s="273"/>
      <c r="AA149" s="273"/>
      <c r="AB149" s="274"/>
      <c r="AC149" s="274"/>
      <c r="AD149" s="269"/>
      <c r="AE149" s="269"/>
    </row>
    <row r="150" spans="1:31" ht="67.5" x14ac:dyDescent="0.25">
      <c r="A150" s="303" t="s">
        <v>866</v>
      </c>
      <c r="B150" s="303" t="s">
        <v>605</v>
      </c>
      <c r="C150" s="303" t="s">
        <v>606</v>
      </c>
      <c r="D150" s="303" t="s">
        <v>1271</v>
      </c>
      <c r="E150" s="304" t="s">
        <v>1274</v>
      </c>
      <c r="F150" s="304" t="s">
        <v>511</v>
      </c>
      <c r="G150" s="304" t="s">
        <v>609</v>
      </c>
      <c r="H150" s="304" t="s">
        <v>610</v>
      </c>
      <c r="I150" s="303" t="s">
        <v>599</v>
      </c>
      <c r="J150" s="305" t="s">
        <v>612</v>
      </c>
      <c r="K150" s="306">
        <v>1319970</v>
      </c>
      <c r="Q150" s="270"/>
      <c r="R150" s="270"/>
      <c r="S150" s="271"/>
      <c r="T150" s="270"/>
      <c r="U150" s="272"/>
      <c r="V150" s="268"/>
      <c r="W150" s="272"/>
      <c r="X150" s="273"/>
      <c r="Y150" s="273"/>
      <c r="Z150" s="273"/>
      <c r="AA150" s="273"/>
      <c r="AB150" s="274"/>
      <c r="AC150" s="274"/>
      <c r="AD150" s="269"/>
      <c r="AE150" s="269"/>
    </row>
    <row r="151" spans="1:31" ht="67.5" x14ac:dyDescent="0.25">
      <c r="A151" s="303" t="s">
        <v>868</v>
      </c>
      <c r="B151" s="303" t="s">
        <v>605</v>
      </c>
      <c r="C151" s="303" t="s">
        <v>606</v>
      </c>
      <c r="D151" s="303" t="s">
        <v>1271</v>
      </c>
      <c r="E151" s="304" t="s">
        <v>1276</v>
      </c>
      <c r="F151" s="304" t="s">
        <v>511</v>
      </c>
      <c r="G151" s="304" t="s">
        <v>609</v>
      </c>
      <c r="H151" s="304" t="s">
        <v>610</v>
      </c>
      <c r="I151" s="303" t="s">
        <v>599</v>
      </c>
      <c r="J151" s="305" t="s">
        <v>612</v>
      </c>
      <c r="K151" s="306">
        <v>1319970</v>
      </c>
      <c r="Q151" s="270"/>
      <c r="R151" s="270"/>
      <c r="S151" s="271"/>
      <c r="T151" s="270"/>
      <c r="U151" s="272"/>
      <c r="V151" s="268"/>
      <c r="W151" s="272"/>
      <c r="X151" s="273"/>
      <c r="Y151" s="273"/>
      <c r="Z151" s="273"/>
      <c r="AA151" s="273"/>
      <c r="AB151" s="274"/>
      <c r="AC151" s="274"/>
      <c r="AD151" s="269"/>
      <c r="AE151" s="269"/>
    </row>
    <row r="152" spans="1:31" ht="67.5" x14ac:dyDescent="0.25">
      <c r="A152" s="303" t="s">
        <v>870</v>
      </c>
      <c r="B152" s="303" t="s">
        <v>605</v>
      </c>
      <c r="C152" s="303" t="s">
        <v>606</v>
      </c>
      <c r="D152" s="303" t="s">
        <v>1271</v>
      </c>
      <c r="E152" s="304" t="s">
        <v>1278</v>
      </c>
      <c r="F152" s="304" t="s">
        <v>511</v>
      </c>
      <c r="G152" s="304" t="s">
        <v>609</v>
      </c>
      <c r="H152" s="304" t="s">
        <v>610</v>
      </c>
      <c r="I152" s="303" t="s">
        <v>599</v>
      </c>
      <c r="J152" s="305" t="s">
        <v>612</v>
      </c>
      <c r="K152" s="306">
        <v>1319970</v>
      </c>
      <c r="Q152" s="270"/>
      <c r="R152" s="270"/>
      <c r="S152" s="271"/>
      <c r="T152" s="270"/>
      <c r="U152" s="272"/>
      <c r="V152" s="268"/>
      <c r="W152" s="272"/>
      <c r="X152" s="273"/>
      <c r="Y152" s="273"/>
      <c r="Z152" s="273"/>
      <c r="AA152" s="273"/>
      <c r="AB152" s="274"/>
      <c r="AC152" s="274"/>
      <c r="AD152" s="269"/>
      <c r="AE152" s="269"/>
    </row>
    <row r="153" spans="1:31" ht="67.5" x14ac:dyDescent="0.25">
      <c r="A153" s="303" t="s">
        <v>872</v>
      </c>
      <c r="B153" s="303" t="s">
        <v>605</v>
      </c>
      <c r="C153" s="303" t="s">
        <v>606</v>
      </c>
      <c r="D153" s="303" t="s">
        <v>1271</v>
      </c>
      <c r="E153" s="304" t="s">
        <v>1280</v>
      </c>
      <c r="F153" s="304" t="s">
        <v>511</v>
      </c>
      <c r="G153" s="304" t="s">
        <v>609</v>
      </c>
      <c r="H153" s="304" t="s">
        <v>610</v>
      </c>
      <c r="I153" s="303" t="s">
        <v>599</v>
      </c>
      <c r="J153" s="305" t="s">
        <v>612</v>
      </c>
      <c r="K153" s="306">
        <v>1319970</v>
      </c>
      <c r="Q153" s="270"/>
      <c r="R153" s="270"/>
      <c r="S153" s="271"/>
      <c r="T153" s="270"/>
      <c r="U153" s="272"/>
      <c r="V153" s="268"/>
      <c r="W153" s="272"/>
      <c r="X153" s="273"/>
      <c r="Y153" s="273"/>
      <c r="Z153" s="273"/>
      <c r="AA153" s="273"/>
      <c r="AB153" s="274"/>
      <c r="AC153" s="274"/>
      <c r="AD153" s="269"/>
      <c r="AE153" s="269"/>
    </row>
    <row r="154" spans="1:31" ht="67.5" x14ac:dyDescent="0.25">
      <c r="A154" s="303" t="s">
        <v>874</v>
      </c>
      <c r="B154" s="303" t="s">
        <v>605</v>
      </c>
      <c r="C154" s="303" t="s">
        <v>606</v>
      </c>
      <c r="D154" s="303" t="s">
        <v>1271</v>
      </c>
      <c r="E154" s="304" t="s">
        <v>1282</v>
      </c>
      <c r="F154" s="304" t="s">
        <v>511</v>
      </c>
      <c r="G154" s="304" t="s">
        <v>609</v>
      </c>
      <c r="H154" s="304" t="s">
        <v>610</v>
      </c>
      <c r="I154" s="303" t="s">
        <v>599</v>
      </c>
      <c r="J154" s="305" t="s">
        <v>612</v>
      </c>
      <c r="K154" s="306">
        <v>1319970</v>
      </c>
      <c r="Q154" s="270"/>
      <c r="R154" s="270"/>
      <c r="S154" s="271"/>
      <c r="T154" s="270"/>
      <c r="U154" s="272"/>
      <c r="V154" s="268"/>
      <c r="W154" s="272"/>
      <c r="X154" s="273"/>
      <c r="Y154" s="273"/>
      <c r="Z154" s="273"/>
      <c r="AA154" s="273"/>
      <c r="AB154" s="274"/>
      <c r="AC154" s="274"/>
      <c r="AD154" s="269"/>
      <c r="AE154" s="269"/>
    </row>
    <row r="155" spans="1:31" ht="67.5" x14ac:dyDescent="0.25">
      <c r="A155" s="303" t="s">
        <v>876</v>
      </c>
      <c r="B155" s="303" t="s">
        <v>605</v>
      </c>
      <c r="C155" s="303" t="s">
        <v>606</v>
      </c>
      <c r="D155" s="303" t="s">
        <v>1271</v>
      </c>
      <c r="E155" s="304" t="s">
        <v>1284</v>
      </c>
      <c r="F155" s="304" t="s">
        <v>511</v>
      </c>
      <c r="G155" s="304" t="s">
        <v>609</v>
      </c>
      <c r="H155" s="304" t="s">
        <v>610</v>
      </c>
      <c r="I155" s="303" t="s">
        <v>599</v>
      </c>
      <c r="J155" s="305" t="s">
        <v>612</v>
      </c>
      <c r="K155" s="306">
        <v>1319970</v>
      </c>
      <c r="Q155" s="270"/>
      <c r="R155" s="270"/>
      <c r="S155" s="271"/>
      <c r="T155" s="270"/>
      <c r="U155" s="272"/>
      <c r="V155" s="268"/>
      <c r="W155" s="272"/>
      <c r="X155" s="273"/>
      <c r="Y155" s="273"/>
      <c r="Z155" s="273"/>
      <c r="AA155" s="273"/>
      <c r="AB155" s="274"/>
      <c r="AC155" s="274"/>
      <c r="AD155" s="269"/>
      <c r="AE155" s="269"/>
    </row>
    <row r="156" spans="1:31" ht="67.5" x14ac:dyDescent="0.25">
      <c r="A156" s="303" t="s">
        <v>878</v>
      </c>
      <c r="B156" s="303" t="s">
        <v>605</v>
      </c>
      <c r="C156" s="303" t="s">
        <v>606</v>
      </c>
      <c r="D156" s="303" t="s">
        <v>1271</v>
      </c>
      <c r="E156" s="304" t="s">
        <v>1286</v>
      </c>
      <c r="F156" s="304" t="s">
        <v>511</v>
      </c>
      <c r="G156" s="304" t="s">
        <v>609</v>
      </c>
      <c r="H156" s="304" t="s">
        <v>610</v>
      </c>
      <c r="I156" s="303" t="s">
        <v>599</v>
      </c>
      <c r="J156" s="305" t="s">
        <v>612</v>
      </c>
      <c r="K156" s="306">
        <v>1319970</v>
      </c>
      <c r="Q156" s="270"/>
      <c r="R156" s="270"/>
      <c r="S156" s="271"/>
      <c r="T156" s="270"/>
      <c r="U156" s="272"/>
      <c r="V156" s="268"/>
      <c r="W156" s="272"/>
      <c r="X156" s="273"/>
      <c r="Y156" s="273"/>
      <c r="Z156" s="273"/>
      <c r="AA156" s="273"/>
      <c r="AB156" s="274"/>
      <c r="AC156" s="274"/>
      <c r="AD156" s="269"/>
      <c r="AE156" s="269"/>
    </row>
    <row r="157" spans="1:31" ht="67.5" x14ac:dyDescent="0.25">
      <c r="A157" s="303" t="s">
        <v>880</v>
      </c>
      <c r="B157" s="303" t="s">
        <v>605</v>
      </c>
      <c r="C157" s="303" t="s">
        <v>606</v>
      </c>
      <c r="D157" s="303" t="s">
        <v>1271</v>
      </c>
      <c r="E157" s="304" t="s">
        <v>1288</v>
      </c>
      <c r="F157" s="304" t="s">
        <v>511</v>
      </c>
      <c r="G157" s="304" t="s">
        <v>609</v>
      </c>
      <c r="H157" s="304" t="s">
        <v>610</v>
      </c>
      <c r="I157" s="303" t="s">
        <v>599</v>
      </c>
      <c r="J157" s="305" t="s">
        <v>612</v>
      </c>
      <c r="K157" s="306">
        <v>1319970</v>
      </c>
      <c r="Q157" s="270"/>
      <c r="R157" s="270"/>
      <c r="S157" s="271"/>
      <c r="T157" s="270"/>
      <c r="U157" s="272"/>
      <c r="V157" s="268"/>
      <c r="W157" s="272"/>
      <c r="X157" s="273"/>
      <c r="Y157" s="273"/>
      <c r="Z157" s="273"/>
      <c r="AA157" s="273"/>
      <c r="AB157" s="274"/>
      <c r="AC157" s="274"/>
      <c r="AD157" s="269"/>
      <c r="AE157" s="269"/>
    </row>
    <row r="158" spans="1:31" ht="67.5" x14ac:dyDescent="0.25">
      <c r="A158" s="303" t="s">
        <v>882</v>
      </c>
      <c r="B158" s="303" t="s">
        <v>605</v>
      </c>
      <c r="C158" s="303" t="s">
        <v>606</v>
      </c>
      <c r="D158" s="303" t="s">
        <v>1271</v>
      </c>
      <c r="E158" s="304" t="s">
        <v>1290</v>
      </c>
      <c r="F158" s="304" t="s">
        <v>511</v>
      </c>
      <c r="G158" s="304" t="s">
        <v>609</v>
      </c>
      <c r="H158" s="304" t="s">
        <v>610</v>
      </c>
      <c r="I158" s="303" t="s">
        <v>599</v>
      </c>
      <c r="J158" s="305" t="s">
        <v>612</v>
      </c>
      <c r="K158" s="306">
        <v>1319970</v>
      </c>
      <c r="Q158" s="270"/>
      <c r="R158" s="270"/>
      <c r="S158" s="271"/>
      <c r="T158" s="270"/>
      <c r="U158" s="272"/>
      <c r="V158" s="268"/>
      <c r="W158" s="272"/>
      <c r="X158" s="273"/>
      <c r="Y158" s="273"/>
      <c r="Z158" s="273"/>
      <c r="AA158" s="273"/>
      <c r="AB158" s="274"/>
      <c r="AC158" s="274"/>
      <c r="AD158" s="269"/>
      <c r="AE158" s="269"/>
    </row>
    <row r="159" spans="1:31" ht="67.5" x14ac:dyDescent="0.25">
      <c r="A159" s="303" t="s">
        <v>884</v>
      </c>
      <c r="B159" s="303" t="s">
        <v>605</v>
      </c>
      <c r="C159" s="303" t="s">
        <v>606</v>
      </c>
      <c r="D159" s="303" t="s">
        <v>1271</v>
      </c>
      <c r="E159" s="304" t="s">
        <v>1292</v>
      </c>
      <c r="F159" s="304" t="s">
        <v>511</v>
      </c>
      <c r="G159" s="304" t="s">
        <v>609</v>
      </c>
      <c r="H159" s="304" t="s">
        <v>610</v>
      </c>
      <c r="I159" s="303" t="s">
        <v>599</v>
      </c>
      <c r="J159" s="305" t="s">
        <v>612</v>
      </c>
      <c r="K159" s="306">
        <v>1319970</v>
      </c>
      <c r="Q159" s="270"/>
      <c r="R159" s="270"/>
      <c r="S159" s="271"/>
      <c r="T159" s="270"/>
      <c r="U159" s="272"/>
      <c r="V159" s="268"/>
      <c r="W159" s="272"/>
      <c r="X159" s="273"/>
      <c r="Y159" s="273"/>
      <c r="Z159" s="273"/>
      <c r="AA159" s="273"/>
      <c r="AB159" s="274"/>
      <c r="AC159" s="274"/>
      <c r="AD159" s="269"/>
      <c r="AE159" s="269"/>
    </row>
    <row r="160" spans="1:31" ht="67.5" x14ac:dyDescent="0.25">
      <c r="A160" s="303" t="s">
        <v>886</v>
      </c>
      <c r="B160" s="303" t="s">
        <v>605</v>
      </c>
      <c r="C160" s="303" t="s">
        <v>606</v>
      </c>
      <c r="D160" s="303" t="s">
        <v>518</v>
      </c>
      <c r="E160" s="304" t="s">
        <v>1294</v>
      </c>
      <c r="F160" s="304" t="s">
        <v>1295</v>
      </c>
      <c r="G160" s="304" t="s">
        <v>609</v>
      </c>
      <c r="H160" s="304" t="s">
        <v>610</v>
      </c>
      <c r="I160" s="303" t="s">
        <v>599</v>
      </c>
      <c r="J160" s="305" t="s">
        <v>612</v>
      </c>
      <c r="K160" s="306">
        <v>352935</v>
      </c>
      <c r="Q160" s="270"/>
      <c r="R160" s="270"/>
      <c r="S160" s="271"/>
      <c r="T160" s="270"/>
      <c r="U160" s="272"/>
      <c r="V160" s="268"/>
      <c r="W160" s="272"/>
      <c r="X160" s="273"/>
      <c r="Y160" s="273"/>
      <c r="Z160" s="273"/>
      <c r="AA160" s="273"/>
      <c r="AB160" s="274"/>
      <c r="AC160" s="274"/>
      <c r="AD160" s="269"/>
      <c r="AE160" s="269"/>
    </row>
    <row r="161" spans="1:31" ht="67.5" x14ac:dyDescent="0.25">
      <c r="A161" s="303" t="s">
        <v>888</v>
      </c>
      <c r="B161" s="303" t="s">
        <v>605</v>
      </c>
      <c r="C161" s="303" t="s">
        <v>606</v>
      </c>
      <c r="D161" s="303" t="s">
        <v>518</v>
      </c>
      <c r="E161" s="304" t="s">
        <v>1297</v>
      </c>
      <c r="F161" s="304" t="s">
        <v>1295</v>
      </c>
      <c r="G161" s="304" t="s">
        <v>609</v>
      </c>
      <c r="H161" s="304" t="s">
        <v>610</v>
      </c>
      <c r="I161" s="303" t="s">
        <v>599</v>
      </c>
      <c r="J161" s="305" t="s">
        <v>612</v>
      </c>
      <c r="K161" s="306">
        <v>352935</v>
      </c>
      <c r="Q161" s="270"/>
      <c r="R161" s="270"/>
      <c r="S161" s="271"/>
      <c r="T161" s="270"/>
      <c r="U161" s="272"/>
      <c r="V161" s="268"/>
      <c r="W161" s="272"/>
      <c r="X161" s="273"/>
      <c r="Y161" s="273"/>
      <c r="Z161" s="273"/>
      <c r="AA161" s="273"/>
      <c r="AB161" s="274"/>
      <c r="AC161" s="274"/>
      <c r="AD161" s="269"/>
      <c r="AE161" s="269"/>
    </row>
    <row r="162" spans="1:31" ht="67.5" x14ac:dyDescent="0.25">
      <c r="A162" s="303" t="s">
        <v>890</v>
      </c>
      <c r="B162" s="303" t="s">
        <v>605</v>
      </c>
      <c r="C162" s="303" t="s">
        <v>606</v>
      </c>
      <c r="D162" s="303" t="s">
        <v>518</v>
      </c>
      <c r="E162" s="304" t="s">
        <v>1299</v>
      </c>
      <c r="F162" s="304" t="s">
        <v>1295</v>
      </c>
      <c r="G162" s="304" t="s">
        <v>609</v>
      </c>
      <c r="H162" s="304" t="s">
        <v>610</v>
      </c>
      <c r="I162" s="303" t="s">
        <v>599</v>
      </c>
      <c r="J162" s="305" t="s">
        <v>612</v>
      </c>
      <c r="K162" s="306">
        <v>352935</v>
      </c>
      <c r="Q162" s="270"/>
      <c r="R162" s="270"/>
      <c r="S162" s="271"/>
      <c r="T162" s="270"/>
      <c r="U162" s="272"/>
      <c r="V162" s="268"/>
      <c r="W162" s="272"/>
      <c r="X162" s="273"/>
      <c r="Y162" s="273"/>
      <c r="Z162" s="273"/>
      <c r="AA162" s="273"/>
      <c r="AB162" s="274"/>
      <c r="AC162" s="274"/>
      <c r="AD162" s="269"/>
      <c r="AE162" s="269"/>
    </row>
    <row r="163" spans="1:31" ht="67.5" x14ac:dyDescent="0.25">
      <c r="A163" s="303" t="s">
        <v>892</v>
      </c>
      <c r="B163" s="303" t="s">
        <v>605</v>
      </c>
      <c r="C163" s="303" t="s">
        <v>606</v>
      </c>
      <c r="D163" s="303" t="s">
        <v>518</v>
      </c>
      <c r="E163" s="304" t="s">
        <v>1301</v>
      </c>
      <c r="F163" s="304" t="s">
        <v>1295</v>
      </c>
      <c r="G163" s="304" t="s">
        <v>609</v>
      </c>
      <c r="H163" s="304" t="s">
        <v>610</v>
      </c>
      <c r="I163" s="303" t="s">
        <v>599</v>
      </c>
      <c r="J163" s="305" t="s">
        <v>612</v>
      </c>
      <c r="K163" s="306">
        <v>352935</v>
      </c>
      <c r="Q163" s="270"/>
      <c r="R163" s="270"/>
      <c r="S163" s="271"/>
      <c r="T163" s="270"/>
      <c r="U163" s="272"/>
      <c r="V163" s="268"/>
      <c r="W163" s="272"/>
      <c r="X163" s="273"/>
      <c r="Y163" s="273"/>
      <c r="Z163" s="273"/>
      <c r="AA163" s="273"/>
      <c r="AB163" s="274"/>
      <c r="AC163" s="274"/>
      <c r="AD163" s="269"/>
      <c r="AE163" s="269"/>
    </row>
    <row r="164" spans="1:31" ht="67.5" x14ac:dyDescent="0.25">
      <c r="A164" s="303" t="s">
        <v>894</v>
      </c>
      <c r="B164" s="303" t="s">
        <v>605</v>
      </c>
      <c r="C164" s="303" t="s">
        <v>606</v>
      </c>
      <c r="D164" s="303" t="s">
        <v>518</v>
      </c>
      <c r="E164" s="304" t="s">
        <v>1303</v>
      </c>
      <c r="F164" s="304" t="s">
        <v>1295</v>
      </c>
      <c r="G164" s="304" t="s">
        <v>609</v>
      </c>
      <c r="H164" s="304" t="s">
        <v>610</v>
      </c>
      <c r="I164" s="303" t="s">
        <v>599</v>
      </c>
      <c r="J164" s="305" t="s">
        <v>612</v>
      </c>
      <c r="K164" s="306">
        <v>352935</v>
      </c>
      <c r="Q164" s="270"/>
      <c r="R164" s="270"/>
      <c r="S164" s="271"/>
      <c r="T164" s="270"/>
      <c r="U164" s="272"/>
      <c r="V164" s="268"/>
      <c r="W164" s="272"/>
      <c r="X164" s="273"/>
      <c r="Y164" s="273"/>
      <c r="Z164" s="273"/>
      <c r="AA164" s="273"/>
      <c r="AB164" s="274"/>
      <c r="AC164" s="274"/>
      <c r="AD164" s="269"/>
      <c r="AE164" s="269"/>
    </row>
    <row r="165" spans="1:31" ht="67.5" x14ac:dyDescent="0.25">
      <c r="A165" s="303" t="s">
        <v>896</v>
      </c>
      <c r="B165" s="303" t="s">
        <v>605</v>
      </c>
      <c r="C165" s="303" t="s">
        <v>606</v>
      </c>
      <c r="D165" s="303" t="s">
        <v>518</v>
      </c>
      <c r="E165" s="304" t="s">
        <v>1305</v>
      </c>
      <c r="F165" s="304" t="s">
        <v>1295</v>
      </c>
      <c r="G165" s="304" t="s">
        <v>609</v>
      </c>
      <c r="H165" s="304" t="s">
        <v>610</v>
      </c>
      <c r="I165" s="303" t="s">
        <v>599</v>
      </c>
      <c r="J165" s="305" t="s">
        <v>612</v>
      </c>
      <c r="K165" s="306">
        <v>352935</v>
      </c>
      <c r="Q165" s="270"/>
      <c r="R165" s="270"/>
      <c r="S165" s="271"/>
      <c r="T165" s="270"/>
      <c r="U165" s="272"/>
      <c r="V165" s="268"/>
      <c r="W165" s="272"/>
      <c r="X165" s="273"/>
      <c r="Y165" s="273"/>
      <c r="Z165" s="273"/>
      <c r="AA165" s="273"/>
      <c r="AB165" s="274"/>
      <c r="AC165" s="274"/>
      <c r="AD165" s="269"/>
      <c r="AE165" s="269"/>
    </row>
    <row r="166" spans="1:31" ht="67.5" x14ac:dyDescent="0.25">
      <c r="A166" s="303" t="s">
        <v>898</v>
      </c>
      <c r="B166" s="303" t="s">
        <v>605</v>
      </c>
      <c r="C166" s="303" t="s">
        <v>606</v>
      </c>
      <c r="D166" s="303" t="s">
        <v>518</v>
      </c>
      <c r="E166" s="304" t="s">
        <v>1307</v>
      </c>
      <c r="F166" s="304" t="s">
        <v>1295</v>
      </c>
      <c r="G166" s="304" t="s">
        <v>609</v>
      </c>
      <c r="H166" s="304" t="s">
        <v>610</v>
      </c>
      <c r="I166" s="303" t="s">
        <v>599</v>
      </c>
      <c r="J166" s="305" t="s">
        <v>612</v>
      </c>
      <c r="K166" s="306">
        <v>352935</v>
      </c>
      <c r="Q166" s="270"/>
      <c r="R166" s="270"/>
      <c r="S166" s="271"/>
      <c r="T166" s="270"/>
      <c r="U166" s="272"/>
      <c r="V166" s="268"/>
      <c r="W166" s="272"/>
      <c r="X166" s="273"/>
      <c r="Y166" s="273"/>
      <c r="Z166" s="273"/>
      <c r="AA166" s="273"/>
      <c r="AB166" s="274"/>
      <c r="AC166" s="274"/>
      <c r="AD166" s="269"/>
      <c r="AE166" s="269"/>
    </row>
    <row r="167" spans="1:31" ht="67.5" x14ac:dyDescent="0.25">
      <c r="A167" s="303" t="s">
        <v>900</v>
      </c>
      <c r="B167" s="303" t="s">
        <v>605</v>
      </c>
      <c r="C167" s="303" t="s">
        <v>606</v>
      </c>
      <c r="D167" s="303" t="s">
        <v>518</v>
      </c>
      <c r="E167" s="304" t="s">
        <v>1309</v>
      </c>
      <c r="F167" s="304" t="s">
        <v>1295</v>
      </c>
      <c r="G167" s="304" t="s">
        <v>609</v>
      </c>
      <c r="H167" s="304" t="s">
        <v>610</v>
      </c>
      <c r="I167" s="303" t="s">
        <v>599</v>
      </c>
      <c r="J167" s="305" t="s">
        <v>612</v>
      </c>
      <c r="K167" s="306">
        <v>352935</v>
      </c>
      <c r="Q167" s="270"/>
      <c r="R167" s="270"/>
      <c r="S167" s="271"/>
      <c r="T167" s="270"/>
      <c r="U167" s="272"/>
      <c r="V167" s="268"/>
      <c r="W167" s="272"/>
      <c r="X167" s="273"/>
      <c r="Y167" s="273"/>
      <c r="Z167" s="273"/>
      <c r="AA167" s="273"/>
      <c r="AB167" s="274"/>
      <c r="AC167" s="274"/>
      <c r="AD167" s="269"/>
      <c r="AE167" s="269"/>
    </row>
    <row r="168" spans="1:31" ht="67.5" x14ac:dyDescent="0.25">
      <c r="A168" s="303" t="s">
        <v>902</v>
      </c>
      <c r="B168" s="303" t="s">
        <v>605</v>
      </c>
      <c r="C168" s="303" t="s">
        <v>606</v>
      </c>
      <c r="D168" s="303" t="s">
        <v>518</v>
      </c>
      <c r="E168" s="304" t="s">
        <v>1311</v>
      </c>
      <c r="F168" s="304" t="s">
        <v>1295</v>
      </c>
      <c r="G168" s="304" t="s">
        <v>609</v>
      </c>
      <c r="H168" s="304" t="s">
        <v>610</v>
      </c>
      <c r="I168" s="303" t="s">
        <v>599</v>
      </c>
      <c r="J168" s="305" t="s">
        <v>612</v>
      </c>
      <c r="K168" s="306">
        <v>352935</v>
      </c>
      <c r="Q168" s="270"/>
      <c r="R168" s="270"/>
      <c r="S168" s="271"/>
      <c r="T168" s="270"/>
      <c r="U168" s="272"/>
      <c r="V168" s="268"/>
      <c r="W168" s="272"/>
      <c r="X168" s="273"/>
      <c r="Y168" s="273"/>
      <c r="Z168" s="273"/>
      <c r="AA168" s="273"/>
      <c r="AB168" s="274"/>
      <c r="AC168" s="274"/>
      <c r="AD168" s="269"/>
      <c r="AE168" s="269"/>
    </row>
    <row r="169" spans="1:31" ht="67.5" x14ac:dyDescent="0.25">
      <c r="A169" s="303" t="s">
        <v>904</v>
      </c>
      <c r="B169" s="303" t="s">
        <v>605</v>
      </c>
      <c r="C169" s="303" t="s">
        <v>606</v>
      </c>
      <c r="D169" s="303" t="s">
        <v>518</v>
      </c>
      <c r="E169" s="304" t="s">
        <v>1313</v>
      </c>
      <c r="F169" s="304" t="s">
        <v>1295</v>
      </c>
      <c r="G169" s="304" t="s">
        <v>609</v>
      </c>
      <c r="H169" s="304" t="s">
        <v>610</v>
      </c>
      <c r="I169" s="303" t="s">
        <v>599</v>
      </c>
      <c r="J169" s="305" t="s">
        <v>612</v>
      </c>
      <c r="K169" s="306">
        <v>352935</v>
      </c>
      <c r="Q169" s="270"/>
      <c r="R169" s="270"/>
      <c r="S169" s="271"/>
      <c r="T169" s="270"/>
      <c r="U169" s="272"/>
      <c r="V169" s="268"/>
      <c r="W169" s="272"/>
      <c r="X169" s="273"/>
      <c r="Y169" s="273"/>
      <c r="Z169" s="273"/>
      <c r="AA169" s="273"/>
      <c r="AB169" s="274"/>
      <c r="AC169" s="274"/>
      <c r="AD169" s="269"/>
      <c r="AE169" s="269"/>
    </row>
    <row r="170" spans="1:31" ht="67.5" x14ac:dyDescent="0.25">
      <c r="A170" s="303" t="s">
        <v>906</v>
      </c>
      <c r="B170" s="303" t="s">
        <v>605</v>
      </c>
      <c r="C170" s="303" t="s">
        <v>606</v>
      </c>
      <c r="D170" s="303" t="s">
        <v>518</v>
      </c>
      <c r="E170" s="304" t="s">
        <v>1315</v>
      </c>
      <c r="F170" s="304" t="s">
        <v>1295</v>
      </c>
      <c r="G170" s="304" t="s">
        <v>609</v>
      </c>
      <c r="H170" s="304" t="s">
        <v>610</v>
      </c>
      <c r="I170" s="303" t="s">
        <v>599</v>
      </c>
      <c r="J170" s="305" t="s">
        <v>612</v>
      </c>
      <c r="K170" s="306">
        <v>352935</v>
      </c>
      <c r="Q170" s="270"/>
      <c r="R170" s="270"/>
      <c r="S170" s="271"/>
      <c r="T170" s="270"/>
      <c r="U170" s="272"/>
      <c r="V170" s="268"/>
      <c r="W170" s="272"/>
      <c r="X170" s="273"/>
      <c r="Y170" s="273"/>
      <c r="Z170" s="273"/>
      <c r="AA170" s="273"/>
      <c r="AB170" s="274"/>
      <c r="AC170" s="274"/>
      <c r="AD170" s="269"/>
      <c r="AE170" s="269"/>
    </row>
    <row r="171" spans="1:31" ht="67.5" x14ac:dyDescent="0.25">
      <c r="A171" s="303" t="s">
        <v>911</v>
      </c>
      <c r="B171" s="303" t="s">
        <v>605</v>
      </c>
      <c r="C171" s="303" t="s">
        <v>606</v>
      </c>
      <c r="D171" s="303" t="s">
        <v>518</v>
      </c>
      <c r="E171" s="304" t="s">
        <v>1317</v>
      </c>
      <c r="F171" s="304" t="s">
        <v>1295</v>
      </c>
      <c r="G171" s="304" t="s">
        <v>609</v>
      </c>
      <c r="H171" s="304" t="s">
        <v>610</v>
      </c>
      <c r="I171" s="303" t="s">
        <v>599</v>
      </c>
      <c r="J171" s="305" t="s">
        <v>612</v>
      </c>
      <c r="K171" s="306">
        <v>352935</v>
      </c>
      <c r="Q171" s="270"/>
      <c r="R171" s="270"/>
      <c r="S171" s="271"/>
      <c r="T171" s="270"/>
      <c r="U171" s="272"/>
      <c r="V171" s="268"/>
      <c r="W171" s="272"/>
      <c r="X171" s="273"/>
      <c r="Y171" s="273"/>
      <c r="Z171" s="273"/>
      <c r="AA171" s="273"/>
      <c r="AB171" s="274"/>
      <c r="AC171" s="274"/>
      <c r="AD171" s="269"/>
      <c r="AE171" s="269"/>
    </row>
    <row r="172" spans="1:31" ht="67.5" x14ac:dyDescent="0.25">
      <c r="A172" s="303" t="s">
        <v>913</v>
      </c>
      <c r="B172" s="303" t="s">
        <v>605</v>
      </c>
      <c r="C172" s="303" t="s">
        <v>606</v>
      </c>
      <c r="D172" s="303" t="s">
        <v>518</v>
      </c>
      <c r="E172" s="304" t="s">
        <v>1319</v>
      </c>
      <c r="F172" s="304" t="s">
        <v>1295</v>
      </c>
      <c r="G172" s="304" t="s">
        <v>609</v>
      </c>
      <c r="H172" s="304" t="s">
        <v>610</v>
      </c>
      <c r="I172" s="303" t="s">
        <v>599</v>
      </c>
      <c r="J172" s="305" t="s">
        <v>612</v>
      </c>
      <c r="K172" s="306">
        <v>352935</v>
      </c>
      <c r="Q172" s="270"/>
      <c r="R172" s="270"/>
      <c r="S172" s="271"/>
      <c r="T172" s="270"/>
      <c r="U172" s="272"/>
      <c r="V172" s="268"/>
      <c r="W172" s="272"/>
      <c r="X172" s="273"/>
      <c r="Y172" s="273"/>
      <c r="Z172" s="273"/>
      <c r="AA172" s="273"/>
      <c r="AB172" s="274"/>
      <c r="AC172" s="274"/>
      <c r="AD172" s="269"/>
      <c r="AE172" s="269"/>
    </row>
    <row r="173" spans="1:31" ht="67.5" x14ac:dyDescent="0.25">
      <c r="A173" s="303" t="s">
        <v>915</v>
      </c>
      <c r="B173" s="303" t="s">
        <v>605</v>
      </c>
      <c r="C173" s="303" t="s">
        <v>606</v>
      </c>
      <c r="D173" s="303" t="s">
        <v>518</v>
      </c>
      <c r="E173" s="304" t="s">
        <v>1321</v>
      </c>
      <c r="F173" s="304" t="s">
        <v>1295</v>
      </c>
      <c r="G173" s="304" t="s">
        <v>609</v>
      </c>
      <c r="H173" s="304" t="s">
        <v>610</v>
      </c>
      <c r="I173" s="303" t="s">
        <v>599</v>
      </c>
      <c r="J173" s="305" t="s">
        <v>612</v>
      </c>
      <c r="K173" s="306">
        <v>352935</v>
      </c>
      <c r="Q173" s="270"/>
      <c r="R173" s="270"/>
      <c r="S173" s="271"/>
      <c r="T173" s="270"/>
      <c r="U173" s="272"/>
      <c r="V173" s="268"/>
      <c r="W173" s="272"/>
      <c r="X173" s="273"/>
      <c r="Y173" s="273"/>
      <c r="Z173" s="273"/>
      <c r="AA173" s="273"/>
      <c r="AB173" s="274"/>
      <c r="AC173" s="274"/>
      <c r="AD173" s="269"/>
      <c r="AE173" s="269"/>
    </row>
    <row r="174" spans="1:31" ht="67.5" x14ac:dyDescent="0.25">
      <c r="A174" s="303" t="s">
        <v>917</v>
      </c>
      <c r="B174" s="303" t="s">
        <v>605</v>
      </c>
      <c r="C174" s="303" t="s">
        <v>606</v>
      </c>
      <c r="D174" s="303" t="s">
        <v>518</v>
      </c>
      <c r="E174" s="304" t="s">
        <v>1323</v>
      </c>
      <c r="F174" s="304" t="s">
        <v>1295</v>
      </c>
      <c r="G174" s="304" t="s">
        <v>609</v>
      </c>
      <c r="H174" s="304" t="s">
        <v>610</v>
      </c>
      <c r="I174" s="303" t="s">
        <v>599</v>
      </c>
      <c r="J174" s="305" t="s">
        <v>612</v>
      </c>
      <c r="K174" s="306">
        <v>352935</v>
      </c>
      <c r="Q174" s="270"/>
      <c r="R174" s="270"/>
      <c r="S174" s="271"/>
      <c r="T174" s="270"/>
      <c r="U174" s="272"/>
      <c r="V174" s="268"/>
      <c r="W174" s="272"/>
      <c r="X174" s="273"/>
      <c r="Y174" s="273"/>
      <c r="Z174" s="273"/>
      <c r="AA174" s="273"/>
      <c r="AB174" s="274"/>
      <c r="AC174" s="274"/>
      <c r="AD174" s="269"/>
      <c r="AE174" s="269"/>
    </row>
    <row r="175" spans="1:31" ht="67.5" x14ac:dyDescent="0.25">
      <c r="A175" s="303" t="s">
        <v>919</v>
      </c>
      <c r="B175" s="303" t="s">
        <v>605</v>
      </c>
      <c r="C175" s="303" t="s">
        <v>606</v>
      </c>
      <c r="D175" s="303" t="s">
        <v>518</v>
      </c>
      <c r="E175" s="304" t="s">
        <v>1325</v>
      </c>
      <c r="F175" s="304" t="s">
        <v>1295</v>
      </c>
      <c r="G175" s="304" t="s">
        <v>609</v>
      </c>
      <c r="H175" s="304" t="s">
        <v>610</v>
      </c>
      <c r="I175" s="303" t="s">
        <v>599</v>
      </c>
      <c r="J175" s="305" t="s">
        <v>612</v>
      </c>
      <c r="K175" s="306">
        <v>352935</v>
      </c>
      <c r="Q175" s="276"/>
      <c r="R175" s="276"/>
      <c r="S175" s="276"/>
      <c r="T175" s="276"/>
      <c r="U175" s="276"/>
      <c r="V175" s="276"/>
      <c r="W175" s="276"/>
      <c r="X175" s="277"/>
      <c r="Y175" s="277"/>
      <c r="Z175" s="277"/>
      <c r="AA175" s="277"/>
      <c r="AB175" s="277"/>
      <c r="AC175" s="277"/>
      <c r="AD175" s="275"/>
      <c r="AE175" s="278"/>
    </row>
    <row r="176" spans="1:31" ht="67.5" x14ac:dyDescent="0.25">
      <c r="A176" s="303" t="s">
        <v>921</v>
      </c>
      <c r="B176" s="303" t="s">
        <v>605</v>
      </c>
      <c r="C176" s="303" t="s">
        <v>606</v>
      </c>
      <c r="D176" s="303" t="s">
        <v>518</v>
      </c>
      <c r="E176" s="304" t="s">
        <v>1327</v>
      </c>
      <c r="F176" s="304" t="s">
        <v>1295</v>
      </c>
      <c r="G176" s="304" t="s">
        <v>609</v>
      </c>
      <c r="H176" s="304" t="s">
        <v>610</v>
      </c>
      <c r="I176" s="303" t="s">
        <v>599</v>
      </c>
      <c r="J176" s="305" t="s">
        <v>612</v>
      </c>
      <c r="K176" s="306">
        <v>352935</v>
      </c>
      <c r="Q176" s="270"/>
      <c r="R176" s="270"/>
      <c r="S176" s="271"/>
      <c r="T176" s="270"/>
      <c r="U176" s="272"/>
      <c r="V176" s="268"/>
      <c r="W176" s="272"/>
      <c r="X176" s="273"/>
      <c r="Y176" s="273"/>
      <c r="Z176" s="273"/>
      <c r="AA176" s="273"/>
      <c r="AB176" s="274"/>
      <c r="AC176" s="274"/>
      <c r="AD176" s="269"/>
      <c r="AE176" s="269"/>
    </row>
    <row r="177" spans="1:31" ht="67.5" x14ac:dyDescent="0.25">
      <c r="A177" s="303" t="s">
        <v>923</v>
      </c>
      <c r="B177" s="303" t="s">
        <v>605</v>
      </c>
      <c r="C177" s="303" t="s">
        <v>606</v>
      </c>
      <c r="D177" s="303" t="s">
        <v>518</v>
      </c>
      <c r="E177" s="304" t="s">
        <v>1329</v>
      </c>
      <c r="F177" s="304" t="s">
        <v>1295</v>
      </c>
      <c r="G177" s="304" t="s">
        <v>609</v>
      </c>
      <c r="H177" s="304" t="s">
        <v>610</v>
      </c>
      <c r="I177" s="303" t="s">
        <v>599</v>
      </c>
      <c r="J177" s="305" t="s">
        <v>612</v>
      </c>
      <c r="K177" s="306">
        <v>352935</v>
      </c>
      <c r="Q177" s="270"/>
      <c r="R177" s="270"/>
      <c r="S177" s="271"/>
      <c r="T177" s="270"/>
      <c r="U177" s="272"/>
      <c r="V177" s="268"/>
      <c r="W177" s="272"/>
      <c r="X177" s="273"/>
      <c r="Y177" s="273"/>
      <c r="Z177" s="273"/>
      <c r="AA177" s="273"/>
      <c r="AB177" s="274"/>
      <c r="AC177" s="274"/>
      <c r="AD177" s="269"/>
      <c r="AE177" s="269"/>
    </row>
    <row r="178" spans="1:31" ht="67.5" x14ac:dyDescent="0.25">
      <c r="A178" s="303" t="s">
        <v>925</v>
      </c>
      <c r="B178" s="303" t="s">
        <v>605</v>
      </c>
      <c r="C178" s="303" t="s">
        <v>606</v>
      </c>
      <c r="D178" s="303" t="s">
        <v>518</v>
      </c>
      <c r="E178" s="304" t="s">
        <v>1331</v>
      </c>
      <c r="F178" s="304" t="s">
        <v>1295</v>
      </c>
      <c r="G178" s="304" t="s">
        <v>609</v>
      </c>
      <c r="H178" s="304" t="s">
        <v>610</v>
      </c>
      <c r="I178" s="303" t="s">
        <v>599</v>
      </c>
      <c r="J178" s="305" t="s">
        <v>612</v>
      </c>
      <c r="K178" s="306">
        <v>352935</v>
      </c>
      <c r="Q178" s="270"/>
      <c r="R178" s="270"/>
      <c r="S178" s="271"/>
      <c r="T178" s="270"/>
      <c r="U178" s="272"/>
      <c r="V178" s="268"/>
      <c r="W178" s="272"/>
      <c r="X178" s="273"/>
      <c r="Y178" s="273"/>
      <c r="Z178" s="273"/>
      <c r="AA178" s="273"/>
      <c r="AB178" s="274"/>
      <c r="AC178" s="274"/>
      <c r="AD178" s="269"/>
      <c r="AE178" s="269"/>
    </row>
    <row r="179" spans="1:31" ht="67.5" x14ac:dyDescent="0.25">
      <c r="A179" s="303" t="s">
        <v>929</v>
      </c>
      <c r="B179" s="303" t="s">
        <v>605</v>
      </c>
      <c r="C179" s="303" t="s">
        <v>606</v>
      </c>
      <c r="D179" s="303" t="s">
        <v>518</v>
      </c>
      <c r="E179" s="304" t="s">
        <v>1333</v>
      </c>
      <c r="F179" s="304" t="s">
        <v>1295</v>
      </c>
      <c r="G179" s="304" t="s">
        <v>609</v>
      </c>
      <c r="H179" s="304" t="s">
        <v>610</v>
      </c>
      <c r="I179" s="303" t="s">
        <v>599</v>
      </c>
      <c r="J179" s="305" t="s">
        <v>612</v>
      </c>
      <c r="K179" s="306">
        <v>352935</v>
      </c>
      <c r="Q179" s="270"/>
      <c r="R179" s="270"/>
      <c r="S179" s="271"/>
      <c r="T179" s="270"/>
      <c r="U179" s="272"/>
      <c r="V179" s="268"/>
      <c r="W179" s="272"/>
      <c r="X179" s="273"/>
      <c r="Y179" s="273"/>
      <c r="Z179" s="273"/>
      <c r="AA179" s="273"/>
      <c r="AB179" s="274"/>
      <c r="AC179" s="274"/>
      <c r="AD179" s="269"/>
      <c r="AE179" s="269"/>
    </row>
    <row r="180" spans="1:31" ht="67.5" x14ac:dyDescent="0.25">
      <c r="A180" s="303" t="s">
        <v>931</v>
      </c>
      <c r="B180" s="303" t="s">
        <v>605</v>
      </c>
      <c r="C180" s="303" t="s">
        <v>606</v>
      </c>
      <c r="D180" s="303" t="s">
        <v>518</v>
      </c>
      <c r="E180" s="304" t="s">
        <v>1335</v>
      </c>
      <c r="F180" s="304" t="s">
        <v>1295</v>
      </c>
      <c r="G180" s="304" t="s">
        <v>609</v>
      </c>
      <c r="H180" s="304" t="s">
        <v>610</v>
      </c>
      <c r="I180" s="303" t="s">
        <v>599</v>
      </c>
      <c r="J180" s="305" t="s">
        <v>612</v>
      </c>
      <c r="K180" s="306">
        <v>352935</v>
      </c>
      <c r="Q180" s="270"/>
      <c r="R180" s="270"/>
      <c r="S180" s="271"/>
      <c r="T180" s="270"/>
      <c r="U180" s="272"/>
      <c r="V180" s="268"/>
      <c r="W180" s="272"/>
      <c r="X180" s="273"/>
      <c r="Y180" s="273"/>
      <c r="Z180" s="273"/>
      <c r="AA180" s="273"/>
      <c r="AB180" s="274"/>
      <c r="AC180" s="274"/>
      <c r="AD180" s="269"/>
      <c r="AE180" s="269"/>
    </row>
    <row r="181" spans="1:31" ht="67.5" x14ac:dyDescent="0.25">
      <c r="A181" s="303" t="s">
        <v>935</v>
      </c>
      <c r="B181" s="303" t="s">
        <v>605</v>
      </c>
      <c r="C181" s="303" t="s">
        <v>606</v>
      </c>
      <c r="D181" s="303" t="s">
        <v>518</v>
      </c>
      <c r="E181" s="304" t="s">
        <v>1337</v>
      </c>
      <c r="F181" s="304" t="s">
        <v>1295</v>
      </c>
      <c r="G181" s="304" t="s">
        <v>609</v>
      </c>
      <c r="H181" s="304" t="s">
        <v>610</v>
      </c>
      <c r="I181" s="303" t="s">
        <v>599</v>
      </c>
      <c r="J181" s="305" t="s">
        <v>612</v>
      </c>
      <c r="K181" s="306">
        <v>352935</v>
      </c>
      <c r="Q181" s="270"/>
      <c r="R181" s="270"/>
      <c r="S181" s="271"/>
      <c r="T181" s="270"/>
      <c r="U181" s="272"/>
      <c r="V181" s="268"/>
      <c r="W181" s="272"/>
      <c r="X181" s="273"/>
      <c r="Y181" s="273"/>
      <c r="Z181" s="273"/>
      <c r="AA181" s="273"/>
      <c r="AB181" s="274"/>
      <c r="AC181" s="274"/>
      <c r="AD181" s="269"/>
      <c r="AE181" s="269"/>
    </row>
    <row r="182" spans="1:31" ht="67.5" x14ac:dyDescent="0.25">
      <c r="A182" s="303" t="s">
        <v>937</v>
      </c>
      <c r="B182" s="303" t="s">
        <v>605</v>
      </c>
      <c r="C182" s="303" t="s">
        <v>606</v>
      </c>
      <c r="D182" s="303" t="s">
        <v>518</v>
      </c>
      <c r="E182" s="304" t="s">
        <v>1339</v>
      </c>
      <c r="F182" s="304" t="s">
        <v>1295</v>
      </c>
      <c r="G182" s="304" t="s">
        <v>609</v>
      </c>
      <c r="H182" s="304" t="s">
        <v>610</v>
      </c>
      <c r="I182" s="303" t="s">
        <v>599</v>
      </c>
      <c r="J182" s="305" t="s">
        <v>612</v>
      </c>
      <c r="K182" s="306">
        <v>352935</v>
      </c>
      <c r="Q182" s="270"/>
      <c r="R182" s="270"/>
      <c r="S182" s="271"/>
      <c r="T182" s="270"/>
      <c r="U182" s="272"/>
      <c r="V182" s="268"/>
      <c r="W182" s="272"/>
      <c r="X182" s="273"/>
      <c r="Y182" s="273"/>
      <c r="Z182" s="273"/>
      <c r="AA182" s="273"/>
      <c r="AB182" s="274"/>
      <c r="AC182" s="274"/>
      <c r="AD182" s="269"/>
      <c r="AE182" s="269"/>
    </row>
    <row r="183" spans="1:31" ht="67.5" x14ac:dyDescent="0.25">
      <c r="A183" s="303" t="s">
        <v>939</v>
      </c>
      <c r="B183" s="303" t="s">
        <v>605</v>
      </c>
      <c r="C183" s="303" t="s">
        <v>606</v>
      </c>
      <c r="D183" s="303" t="s">
        <v>518</v>
      </c>
      <c r="E183" s="304" t="s">
        <v>1341</v>
      </c>
      <c r="F183" s="304" t="s">
        <v>1295</v>
      </c>
      <c r="G183" s="304" t="s">
        <v>609</v>
      </c>
      <c r="H183" s="304" t="s">
        <v>610</v>
      </c>
      <c r="I183" s="303" t="s">
        <v>599</v>
      </c>
      <c r="J183" s="305" t="s">
        <v>612</v>
      </c>
      <c r="K183" s="306">
        <v>352935</v>
      </c>
      <c r="Q183" s="270"/>
      <c r="R183" s="270"/>
      <c r="S183" s="271"/>
      <c r="T183" s="270"/>
      <c r="U183" s="272"/>
      <c r="V183" s="268"/>
      <c r="W183" s="272"/>
      <c r="X183" s="273"/>
      <c r="Y183" s="273"/>
      <c r="Z183" s="273"/>
      <c r="AA183" s="273"/>
      <c r="AB183" s="274"/>
      <c r="AC183" s="274"/>
      <c r="AD183" s="269"/>
      <c r="AE183" s="269"/>
    </row>
    <row r="184" spans="1:31" ht="67.5" x14ac:dyDescent="0.25">
      <c r="A184" s="303" t="s">
        <v>941</v>
      </c>
      <c r="B184" s="303" t="s">
        <v>605</v>
      </c>
      <c r="C184" s="303" t="s">
        <v>606</v>
      </c>
      <c r="D184" s="303" t="s">
        <v>518</v>
      </c>
      <c r="E184" s="304" t="s">
        <v>1343</v>
      </c>
      <c r="F184" s="304" t="s">
        <v>1295</v>
      </c>
      <c r="G184" s="304" t="s">
        <v>609</v>
      </c>
      <c r="H184" s="304" t="s">
        <v>610</v>
      </c>
      <c r="I184" s="303" t="s">
        <v>599</v>
      </c>
      <c r="J184" s="305" t="s">
        <v>612</v>
      </c>
      <c r="K184" s="306">
        <v>352935</v>
      </c>
      <c r="Q184" s="270"/>
      <c r="R184" s="270"/>
      <c r="S184" s="271"/>
      <c r="T184" s="270"/>
      <c r="U184" s="272"/>
      <c r="V184" s="268"/>
      <c r="W184" s="272"/>
      <c r="X184" s="273"/>
      <c r="Y184" s="273"/>
      <c r="Z184" s="273"/>
      <c r="AA184" s="273"/>
      <c r="AB184" s="274"/>
      <c r="AC184" s="274"/>
      <c r="AD184" s="269"/>
      <c r="AE184" s="269"/>
    </row>
    <row r="185" spans="1:31" ht="67.5" x14ac:dyDescent="0.25">
      <c r="A185" s="303" t="s">
        <v>943</v>
      </c>
      <c r="B185" s="303" t="s">
        <v>605</v>
      </c>
      <c r="C185" s="303" t="s">
        <v>606</v>
      </c>
      <c r="D185" s="303" t="s">
        <v>518</v>
      </c>
      <c r="E185" s="304" t="s">
        <v>1345</v>
      </c>
      <c r="F185" s="304" t="s">
        <v>1295</v>
      </c>
      <c r="G185" s="304" t="s">
        <v>609</v>
      </c>
      <c r="H185" s="304" t="s">
        <v>610</v>
      </c>
      <c r="I185" s="303" t="s">
        <v>599</v>
      </c>
      <c r="J185" s="305" t="s">
        <v>612</v>
      </c>
      <c r="K185" s="306">
        <v>352935</v>
      </c>
      <c r="Q185" s="270"/>
      <c r="R185" s="270"/>
      <c r="S185" s="271"/>
      <c r="T185" s="270"/>
      <c r="U185" s="272"/>
      <c r="V185" s="268"/>
      <c r="W185" s="272"/>
      <c r="X185" s="273"/>
      <c r="Y185" s="273"/>
      <c r="Z185" s="273"/>
      <c r="AA185" s="273"/>
      <c r="AB185" s="274"/>
      <c r="AC185" s="274"/>
      <c r="AD185" s="269"/>
      <c r="AE185" s="269"/>
    </row>
    <row r="186" spans="1:31" ht="67.5" x14ac:dyDescent="0.25">
      <c r="A186" s="303" t="s">
        <v>945</v>
      </c>
      <c r="B186" s="303" t="s">
        <v>605</v>
      </c>
      <c r="C186" s="303" t="s">
        <v>606</v>
      </c>
      <c r="D186" s="303" t="s">
        <v>518</v>
      </c>
      <c r="E186" s="304" t="s">
        <v>1347</v>
      </c>
      <c r="F186" s="304" t="s">
        <v>1295</v>
      </c>
      <c r="G186" s="304" t="s">
        <v>609</v>
      </c>
      <c r="H186" s="304" t="s">
        <v>610</v>
      </c>
      <c r="I186" s="303" t="s">
        <v>599</v>
      </c>
      <c r="J186" s="305" t="s">
        <v>612</v>
      </c>
      <c r="K186" s="306">
        <v>352935</v>
      </c>
      <c r="Q186" s="270"/>
      <c r="R186" s="270"/>
      <c r="S186" s="271"/>
      <c r="T186" s="270"/>
      <c r="U186" s="272"/>
      <c r="V186" s="268"/>
      <c r="W186" s="272"/>
      <c r="X186" s="273"/>
      <c r="Y186" s="273"/>
      <c r="Z186" s="273"/>
      <c r="AA186" s="273"/>
      <c r="AB186" s="274"/>
      <c r="AC186" s="274"/>
      <c r="AD186" s="269"/>
      <c r="AE186" s="269"/>
    </row>
    <row r="187" spans="1:31" ht="67.5" x14ac:dyDescent="0.25">
      <c r="A187" s="303" t="s">
        <v>947</v>
      </c>
      <c r="B187" s="303" t="s">
        <v>605</v>
      </c>
      <c r="C187" s="303" t="s">
        <v>606</v>
      </c>
      <c r="D187" s="303" t="s">
        <v>518</v>
      </c>
      <c r="E187" s="304" t="s">
        <v>1349</v>
      </c>
      <c r="F187" s="304" t="s">
        <v>1295</v>
      </c>
      <c r="G187" s="304" t="s">
        <v>609</v>
      </c>
      <c r="H187" s="304" t="s">
        <v>610</v>
      </c>
      <c r="I187" s="303" t="s">
        <v>599</v>
      </c>
      <c r="J187" s="305" t="s">
        <v>612</v>
      </c>
      <c r="K187" s="306">
        <v>352935</v>
      </c>
      <c r="Q187" s="270"/>
      <c r="R187" s="270"/>
      <c r="S187" s="271"/>
      <c r="T187" s="270"/>
      <c r="U187" s="272"/>
      <c r="V187" s="268"/>
      <c r="W187" s="272"/>
      <c r="X187" s="273"/>
      <c r="Y187" s="273"/>
      <c r="Z187" s="273"/>
      <c r="AA187" s="273"/>
      <c r="AB187" s="274"/>
      <c r="AC187" s="274"/>
      <c r="AD187" s="269"/>
      <c r="AE187" s="269"/>
    </row>
    <row r="188" spans="1:31" ht="67.5" x14ac:dyDescent="0.25">
      <c r="A188" s="303" t="s">
        <v>949</v>
      </c>
      <c r="B188" s="303" t="s">
        <v>605</v>
      </c>
      <c r="C188" s="303" t="s">
        <v>606</v>
      </c>
      <c r="D188" s="303" t="s">
        <v>518</v>
      </c>
      <c r="E188" s="304" t="s">
        <v>1351</v>
      </c>
      <c r="F188" s="304" t="s">
        <v>1352</v>
      </c>
      <c r="G188" s="304" t="s">
        <v>609</v>
      </c>
      <c r="H188" s="304" t="s">
        <v>610</v>
      </c>
      <c r="I188" s="303" t="s">
        <v>599</v>
      </c>
      <c r="J188" s="305" t="s">
        <v>612</v>
      </c>
      <c r="K188" s="306">
        <v>294975</v>
      </c>
      <c r="Q188" s="270"/>
      <c r="R188" s="270"/>
      <c r="S188" s="271"/>
      <c r="T188" s="270"/>
      <c r="U188" s="272"/>
      <c r="V188" s="268"/>
      <c r="W188" s="272"/>
      <c r="X188" s="273"/>
      <c r="Y188" s="273"/>
      <c r="Z188" s="273"/>
      <c r="AA188" s="273"/>
      <c r="AB188" s="274"/>
      <c r="AC188" s="274"/>
      <c r="AD188" s="269"/>
      <c r="AE188" s="269"/>
    </row>
    <row r="189" spans="1:31" ht="67.5" x14ac:dyDescent="0.25">
      <c r="A189" s="303" t="s">
        <v>951</v>
      </c>
      <c r="B189" s="303" t="s">
        <v>605</v>
      </c>
      <c r="C189" s="303" t="s">
        <v>606</v>
      </c>
      <c r="D189" s="303" t="s">
        <v>518</v>
      </c>
      <c r="E189" s="304" t="s">
        <v>1354</v>
      </c>
      <c r="F189" s="304" t="s">
        <v>1352</v>
      </c>
      <c r="G189" s="304" t="s">
        <v>609</v>
      </c>
      <c r="H189" s="304" t="s">
        <v>610</v>
      </c>
      <c r="I189" s="303" t="s">
        <v>599</v>
      </c>
      <c r="J189" s="305" t="s">
        <v>612</v>
      </c>
      <c r="K189" s="306">
        <v>294975</v>
      </c>
      <c r="Q189" s="270"/>
      <c r="R189" s="270"/>
      <c r="S189" s="271"/>
      <c r="T189" s="270"/>
      <c r="U189" s="272"/>
      <c r="V189" s="268"/>
      <c r="W189" s="272"/>
      <c r="X189" s="273"/>
      <c r="Y189" s="273"/>
      <c r="Z189" s="273"/>
      <c r="AA189" s="273"/>
      <c r="AB189" s="274"/>
      <c r="AC189" s="274"/>
      <c r="AD189" s="269"/>
      <c r="AE189" s="269"/>
    </row>
    <row r="190" spans="1:31" ht="67.5" x14ac:dyDescent="0.25">
      <c r="A190" s="303" t="s">
        <v>953</v>
      </c>
      <c r="B190" s="303" t="s">
        <v>605</v>
      </c>
      <c r="C190" s="303" t="s">
        <v>606</v>
      </c>
      <c r="D190" s="303" t="s">
        <v>518</v>
      </c>
      <c r="E190" s="304" t="s">
        <v>1356</v>
      </c>
      <c r="F190" s="304" t="s">
        <v>1352</v>
      </c>
      <c r="G190" s="304" t="s">
        <v>609</v>
      </c>
      <c r="H190" s="304" t="s">
        <v>610</v>
      </c>
      <c r="I190" s="303" t="s">
        <v>599</v>
      </c>
      <c r="J190" s="305" t="s">
        <v>612</v>
      </c>
      <c r="K190" s="306">
        <v>294975</v>
      </c>
      <c r="Q190" s="270"/>
      <c r="R190" s="270"/>
      <c r="S190" s="271"/>
      <c r="T190" s="270"/>
      <c r="U190" s="272"/>
      <c r="V190" s="268"/>
      <c r="W190" s="272"/>
      <c r="X190" s="273"/>
      <c r="Y190" s="273"/>
      <c r="Z190" s="273"/>
      <c r="AA190" s="273"/>
      <c r="AB190" s="274"/>
      <c r="AC190" s="274"/>
      <c r="AD190" s="269"/>
      <c r="AE190" s="269"/>
    </row>
    <row r="191" spans="1:31" ht="67.5" x14ac:dyDescent="0.25">
      <c r="A191" s="303" t="s">
        <v>956</v>
      </c>
      <c r="B191" s="303" t="s">
        <v>605</v>
      </c>
      <c r="C191" s="303" t="s">
        <v>606</v>
      </c>
      <c r="D191" s="303" t="s">
        <v>518</v>
      </c>
      <c r="E191" s="304" t="s">
        <v>1358</v>
      </c>
      <c r="F191" s="304" t="s">
        <v>1352</v>
      </c>
      <c r="G191" s="304" t="s">
        <v>609</v>
      </c>
      <c r="H191" s="304" t="s">
        <v>610</v>
      </c>
      <c r="I191" s="303" t="s">
        <v>599</v>
      </c>
      <c r="J191" s="305" t="s">
        <v>612</v>
      </c>
      <c r="K191" s="306">
        <v>294975</v>
      </c>
      <c r="Q191" s="270"/>
      <c r="R191" s="270"/>
      <c r="S191" s="271"/>
      <c r="T191" s="270"/>
      <c r="U191" s="272"/>
      <c r="V191" s="268"/>
      <c r="W191" s="272"/>
      <c r="X191" s="273"/>
      <c r="Y191" s="273"/>
      <c r="Z191" s="273"/>
      <c r="AA191" s="273"/>
      <c r="AB191" s="274"/>
      <c r="AC191" s="274"/>
      <c r="AD191" s="269"/>
      <c r="AE191" s="269"/>
    </row>
    <row r="192" spans="1:31" ht="67.5" x14ac:dyDescent="0.25">
      <c r="A192" s="303" t="s">
        <v>958</v>
      </c>
      <c r="B192" s="303" t="s">
        <v>605</v>
      </c>
      <c r="C192" s="303" t="s">
        <v>606</v>
      </c>
      <c r="D192" s="303" t="s">
        <v>518</v>
      </c>
      <c r="E192" s="304" t="s">
        <v>1360</v>
      </c>
      <c r="F192" s="304" t="s">
        <v>1352</v>
      </c>
      <c r="G192" s="304" t="s">
        <v>609</v>
      </c>
      <c r="H192" s="304" t="s">
        <v>610</v>
      </c>
      <c r="I192" s="303" t="s">
        <v>599</v>
      </c>
      <c r="J192" s="305" t="s">
        <v>612</v>
      </c>
      <c r="K192" s="306">
        <v>294975</v>
      </c>
      <c r="Q192" s="270"/>
      <c r="R192" s="270"/>
      <c r="S192" s="271"/>
      <c r="T192" s="270"/>
      <c r="U192" s="272"/>
      <c r="V192" s="268"/>
      <c r="W192" s="272"/>
      <c r="X192" s="273"/>
      <c r="Y192" s="273"/>
      <c r="Z192" s="273"/>
      <c r="AA192" s="273"/>
      <c r="AB192" s="274"/>
      <c r="AC192" s="274"/>
      <c r="AD192" s="269"/>
      <c r="AE192" s="269"/>
    </row>
    <row r="193" spans="1:31" ht="67.5" x14ac:dyDescent="0.25">
      <c r="A193" s="303" t="s">
        <v>960</v>
      </c>
      <c r="B193" s="303" t="s">
        <v>605</v>
      </c>
      <c r="C193" s="303" t="s">
        <v>606</v>
      </c>
      <c r="D193" s="303" t="s">
        <v>518</v>
      </c>
      <c r="E193" s="304" t="s">
        <v>1362</v>
      </c>
      <c r="F193" s="304" t="s">
        <v>1352</v>
      </c>
      <c r="G193" s="304" t="s">
        <v>609</v>
      </c>
      <c r="H193" s="304" t="s">
        <v>610</v>
      </c>
      <c r="I193" s="303" t="s">
        <v>599</v>
      </c>
      <c r="J193" s="305" t="s">
        <v>612</v>
      </c>
      <c r="K193" s="306">
        <v>294975</v>
      </c>
      <c r="Q193" s="270"/>
      <c r="R193" s="270"/>
      <c r="S193" s="271"/>
      <c r="T193" s="270"/>
      <c r="U193" s="272"/>
      <c r="V193" s="268"/>
      <c r="W193" s="272"/>
      <c r="X193" s="273"/>
      <c r="Y193" s="273"/>
      <c r="Z193" s="273"/>
      <c r="AA193" s="273"/>
      <c r="AB193" s="274"/>
      <c r="AC193" s="274"/>
      <c r="AD193" s="269"/>
      <c r="AE193" s="269"/>
    </row>
    <row r="194" spans="1:31" ht="67.5" x14ac:dyDescent="0.25">
      <c r="A194" s="303" t="s">
        <v>962</v>
      </c>
      <c r="B194" s="303" t="s">
        <v>605</v>
      </c>
      <c r="C194" s="303" t="s">
        <v>606</v>
      </c>
      <c r="D194" s="303" t="s">
        <v>518</v>
      </c>
      <c r="E194" s="304" t="s">
        <v>1364</v>
      </c>
      <c r="F194" s="304" t="s">
        <v>1352</v>
      </c>
      <c r="G194" s="304" t="s">
        <v>609</v>
      </c>
      <c r="H194" s="304" t="s">
        <v>610</v>
      </c>
      <c r="I194" s="303" t="s">
        <v>599</v>
      </c>
      <c r="J194" s="305" t="s">
        <v>612</v>
      </c>
      <c r="K194" s="306">
        <v>294975</v>
      </c>
      <c r="Q194" s="270"/>
      <c r="R194" s="270"/>
      <c r="S194" s="271"/>
      <c r="T194" s="270"/>
      <c r="U194" s="272"/>
      <c r="V194" s="268"/>
      <c r="W194" s="272"/>
      <c r="X194" s="273"/>
      <c r="Y194" s="273"/>
      <c r="Z194" s="273"/>
      <c r="AA194" s="273"/>
      <c r="AB194" s="274"/>
      <c r="AC194" s="274"/>
      <c r="AD194" s="269"/>
      <c r="AE194" s="269"/>
    </row>
    <row r="195" spans="1:31" ht="67.5" x14ac:dyDescent="0.25">
      <c r="A195" s="303" t="s">
        <v>964</v>
      </c>
      <c r="B195" s="303" t="s">
        <v>605</v>
      </c>
      <c r="C195" s="303" t="s">
        <v>606</v>
      </c>
      <c r="D195" s="303" t="s">
        <v>518</v>
      </c>
      <c r="E195" s="304" t="s">
        <v>1366</v>
      </c>
      <c r="F195" s="304" t="s">
        <v>1352</v>
      </c>
      <c r="G195" s="304" t="s">
        <v>609</v>
      </c>
      <c r="H195" s="304" t="s">
        <v>610</v>
      </c>
      <c r="I195" s="303" t="s">
        <v>599</v>
      </c>
      <c r="J195" s="305" t="s">
        <v>612</v>
      </c>
      <c r="K195" s="306">
        <v>294975</v>
      </c>
      <c r="Q195" s="270"/>
      <c r="R195" s="270"/>
      <c r="S195" s="271"/>
      <c r="T195" s="270"/>
      <c r="U195" s="272"/>
      <c r="V195" s="268"/>
      <c r="W195" s="272"/>
      <c r="X195" s="273"/>
      <c r="Y195" s="273"/>
      <c r="Z195" s="273"/>
      <c r="AA195" s="273"/>
      <c r="AB195" s="274"/>
      <c r="AC195" s="274"/>
      <c r="AD195" s="269"/>
      <c r="AE195" s="269"/>
    </row>
    <row r="196" spans="1:31" ht="67.5" x14ac:dyDescent="0.25">
      <c r="A196" s="303" t="s">
        <v>966</v>
      </c>
      <c r="B196" s="303" t="s">
        <v>605</v>
      </c>
      <c r="C196" s="303" t="s">
        <v>606</v>
      </c>
      <c r="D196" s="303" t="s">
        <v>518</v>
      </c>
      <c r="E196" s="304" t="s">
        <v>1368</v>
      </c>
      <c r="F196" s="304" t="s">
        <v>1369</v>
      </c>
      <c r="G196" s="304" t="s">
        <v>609</v>
      </c>
      <c r="H196" s="304" t="s">
        <v>610</v>
      </c>
      <c r="I196" s="303" t="s">
        <v>599</v>
      </c>
      <c r="J196" s="305" t="s">
        <v>612</v>
      </c>
      <c r="K196" s="306">
        <v>1986970</v>
      </c>
      <c r="Q196" s="270"/>
      <c r="R196" s="270"/>
      <c r="S196" s="271"/>
      <c r="T196" s="270"/>
      <c r="U196" s="272"/>
      <c r="V196" s="268"/>
      <c r="W196" s="272"/>
      <c r="X196" s="273"/>
      <c r="Y196" s="273"/>
      <c r="Z196" s="273"/>
      <c r="AA196" s="273"/>
      <c r="AB196" s="274"/>
      <c r="AC196" s="274"/>
      <c r="AD196" s="269"/>
      <c r="AE196" s="269"/>
    </row>
    <row r="197" spans="1:31" ht="67.5" x14ac:dyDescent="0.25">
      <c r="A197" s="303" t="s">
        <v>968</v>
      </c>
      <c r="B197" s="303" t="s">
        <v>605</v>
      </c>
      <c r="C197" s="303" t="s">
        <v>606</v>
      </c>
      <c r="D197" s="303" t="s">
        <v>518</v>
      </c>
      <c r="E197" s="304" t="s">
        <v>1371</v>
      </c>
      <c r="F197" s="304" t="s">
        <v>1369</v>
      </c>
      <c r="G197" s="304" t="s">
        <v>609</v>
      </c>
      <c r="H197" s="304" t="s">
        <v>610</v>
      </c>
      <c r="I197" s="303" t="s">
        <v>599</v>
      </c>
      <c r="J197" s="305" t="s">
        <v>612</v>
      </c>
      <c r="K197" s="306">
        <v>1986970</v>
      </c>
      <c r="Q197" s="270"/>
      <c r="R197" s="270"/>
      <c r="S197" s="271"/>
      <c r="T197" s="270"/>
      <c r="U197" s="272"/>
      <c r="V197" s="268"/>
      <c r="W197" s="272"/>
      <c r="X197" s="273"/>
      <c r="Y197" s="273"/>
      <c r="Z197" s="273"/>
      <c r="AA197" s="273"/>
      <c r="AB197" s="274"/>
      <c r="AC197" s="274"/>
      <c r="AD197" s="269"/>
      <c r="AE197" s="269"/>
    </row>
    <row r="198" spans="1:31" ht="67.5" x14ac:dyDescent="0.25">
      <c r="A198" s="303" t="s">
        <v>970</v>
      </c>
      <c r="B198" s="303" t="s">
        <v>605</v>
      </c>
      <c r="C198" s="303" t="s">
        <v>606</v>
      </c>
      <c r="D198" s="303" t="s">
        <v>518</v>
      </c>
      <c r="E198" s="304" t="s">
        <v>1373</v>
      </c>
      <c r="F198" s="304" t="s">
        <v>1369</v>
      </c>
      <c r="G198" s="304" t="s">
        <v>609</v>
      </c>
      <c r="H198" s="304" t="s">
        <v>610</v>
      </c>
      <c r="I198" s="303" t="s">
        <v>599</v>
      </c>
      <c r="J198" s="305" t="s">
        <v>612</v>
      </c>
      <c r="K198" s="306">
        <v>1986970</v>
      </c>
      <c r="Q198" s="270"/>
      <c r="R198" s="270"/>
      <c r="S198" s="271"/>
      <c r="T198" s="270"/>
      <c r="U198" s="272"/>
      <c r="V198" s="268"/>
      <c r="W198" s="272"/>
      <c r="X198" s="273"/>
      <c r="Y198" s="273"/>
      <c r="Z198" s="273"/>
      <c r="AA198" s="273"/>
      <c r="AB198" s="274"/>
      <c r="AC198" s="274"/>
      <c r="AD198" s="269"/>
      <c r="AE198" s="269"/>
    </row>
    <row r="199" spans="1:31" ht="67.5" x14ac:dyDescent="0.25">
      <c r="A199" s="303" t="s">
        <v>972</v>
      </c>
      <c r="B199" s="303" t="s">
        <v>605</v>
      </c>
      <c r="C199" s="303" t="s">
        <v>606</v>
      </c>
      <c r="D199" s="303" t="s">
        <v>518</v>
      </c>
      <c r="E199" s="304" t="s">
        <v>1375</v>
      </c>
      <c r="F199" s="304" t="s">
        <v>1369</v>
      </c>
      <c r="G199" s="304" t="s">
        <v>609</v>
      </c>
      <c r="H199" s="304" t="s">
        <v>610</v>
      </c>
      <c r="I199" s="303" t="s">
        <v>599</v>
      </c>
      <c r="J199" s="305" t="s">
        <v>612</v>
      </c>
      <c r="K199" s="306">
        <v>1986970</v>
      </c>
      <c r="Q199" s="270"/>
      <c r="R199" s="270"/>
      <c r="S199" s="271"/>
      <c r="T199" s="270"/>
      <c r="U199" s="272"/>
      <c r="V199" s="268"/>
      <c r="W199" s="272"/>
      <c r="X199" s="273"/>
      <c r="Y199" s="273"/>
      <c r="Z199" s="273"/>
      <c r="AA199" s="273"/>
      <c r="AB199" s="274"/>
      <c r="AC199" s="274"/>
      <c r="AD199" s="269"/>
      <c r="AE199" s="269"/>
    </row>
    <row r="200" spans="1:31" ht="67.5" x14ac:dyDescent="0.25">
      <c r="A200" s="303" t="s">
        <v>974</v>
      </c>
      <c r="B200" s="303" t="s">
        <v>605</v>
      </c>
      <c r="C200" s="303" t="s">
        <v>606</v>
      </c>
      <c r="D200" s="303" t="s">
        <v>518</v>
      </c>
      <c r="E200" s="304" t="s">
        <v>1377</v>
      </c>
      <c r="F200" s="304" t="s">
        <v>1378</v>
      </c>
      <c r="G200" s="304" t="s">
        <v>609</v>
      </c>
      <c r="H200" s="304" t="s">
        <v>610</v>
      </c>
      <c r="I200" s="303" t="s">
        <v>599</v>
      </c>
      <c r="J200" s="305" t="s">
        <v>612</v>
      </c>
      <c r="K200" s="306">
        <v>215970</v>
      </c>
      <c r="Q200" s="270"/>
      <c r="R200" s="270"/>
      <c r="S200" s="271"/>
      <c r="T200" s="270"/>
      <c r="U200" s="272"/>
      <c r="V200" s="268"/>
      <c r="W200" s="272"/>
      <c r="X200" s="273"/>
      <c r="Y200" s="273"/>
      <c r="Z200" s="273"/>
      <c r="AA200" s="273"/>
      <c r="AB200" s="274"/>
      <c r="AC200" s="274"/>
      <c r="AD200" s="269"/>
      <c r="AE200" s="269"/>
    </row>
    <row r="201" spans="1:31" ht="67.5" x14ac:dyDescent="0.25">
      <c r="A201" s="303" t="s">
        <v>976</v>
      </c>
      <c r="B201" s="303" t="s">
        <v>605</v>
      </c>
      <c r="C201" s="303" t="s">
        <v>606</v>
      </c>
      <c r="D201" s="303" t="s">
        <v>518</v>
      </c>
      <c r="E201" s="304" t="s">
        <v>1380</v>
      </c>
      <c r="F201" s="304" t="s">
        <v>1378</v>
      </c>
      <c r="G201" s="304" t="s">
        <v>609</v>
      </c>
      <c r="H201" s="304" t="s">
        <v>610</v>
      </c>
      <c r="I201" s="303" t="s">
        <v>599</v>
      </c>
      <c r="J201" s="305" t="s">
        <v>612</v>
      </c>
      <c r="K201" s="306">
        <v>215970</v>
      </c>
      <c r="Q201" s="270"/>
      <c r="R201" s="270"/>
      <c r="S201" s="271"/>
      <c r="T201" s="270"/>
      <c r="U201" s="272"/>
      <c r="V201" s="268"/>
      <c r="W201" s="272"/>
      <c r="X201" s="273"/>
      <c r="Y201" s="273"/>
      <c r="Z201" s="273"/>
      <c r="AA201" s="273"/>
      <c r="AB201" s="274"/>
      <c r="AC201" s="274"/>
      <c r="AD201" s="269"/>
      <c r="AE201" s="269"/>
    </row>
    <row r="202" spans="1:31" ht="67.5" x14ac:dyDescent="0.25">
      <c r="A202" s="303" t="s">
        <v>978</v>
      </c>
      <c r="B202" s="303" t="s">
        <v>605</v>
      </c>
      <c r="C202" s="303" t="s">
        <v>606</v>
      </c>
      <c r="D202" s="303" t="s">
        <v>518</v>
      </c>
      <c r="E202" s="304" t="s">
        <v>1382</v>
      </c>
      <c r="F202" s="304" t="s">
        <v>1378</v>
      </c>
      <c r="G202" s="304" t="s">
        <v>609</v>
      </c>
      <c r="H202" s="304" t="s">
        <v>610</v>
      </c>
      <c r="I202" s="303" t="s">
        <v>599</v>
      </c>
      <c r="J202" s="305" t="s">
        <v>612</v>
      </c>
      <c r="K202" s="306">
        <v>215970</v>
      </c>
      <c r="Q202" s="270"/>
      <c r="R202" s="270"/>
      <c r="S202" s="271"/>
      <c r="T202" s="270"/>
      <c r="U202" s="272"/>
      <c r="V202" s="268"/>
      <c r="W202" s="272"/>
      <c r="X202" s="273"/>
      <c r="Y202" s="273"/>
      <c r="Z202" s="273"/>
      <c r="AA202" s="273"/>
      <c r="AB202" s="274"/>
      <c r="AC202" s="274"/>
      <c r="AD202" s="269"/>
      <c r="AE202" s="269"/>
    </row>
    <row r="203" spans="1:31" ht="67.5" x14ac:dyDescent="0.25">
      <c r="A203" s="303" t="s">
        <v>980</v>
      </c>
      <c r="B203" s="303" t="s">
        <v>605</v>
      </c>
      <c r="C203" s="303" t="s">
        <v>606</v>
      </c>
      <c r="D203" s="303" t="s">
        <v>518</v>
      </c>
      <c r="E203" s="304" t="s">
        <v>1384</v>
      </c>
      <c r="F203" s="304" t="s">
        <v>1378</v>
      </c>
      <c r="G203" s="304" t="s">
        <v>609</v>
      </c>
      <c r="H203" s="304" t="s">
        <v>610</v>
      </c>
      <c r="I203" s="303" t="s">
        <v>599</v>
      </c>
      <c r="J203" s="305" t="s">
        <v>612</v>
      </c>
      <c r="K203" s="306">
        <v>215970</v>
      </c>
      <c r="Q203" s="270"/>
      <c r="R203" s="270"/>
      <c r="S203" s="271"/>
      <c r="T203" s="270"/>
      <c r="U203" s="272"/>
      <c r="V203" s="268"/>
      <c r="W203" s="272"/>
      <c r="X203" s="273"/>
      <c r="Y203" s="273"/>
      <c r="Z203" s="273"/>
      <c r="AA203" s="273"/>
      <c r="AB203" s="274"/>
      <c r="AC203" s="274"/>
      <c r="AD203" s="269"/>
      <c r="AE203" s="269"/>
    </row>
    <row r="204" spans="1:31" ht="67.5" x14ac:dyDescent="0.25">
      <c r="A204" s="303" t="s">
        <v>982</v>
      </c>
      <c r="B204" s="303" t="s">
        <v>605</v>
      </c>
      <c r="C204" s="303" t="s">
        <v>606</v>
      </c>
      <c r="D204" s="303" t="s">
        <v>518</v>
      </c>
      <c r="E204" s="304" t="s">
        <v>1386</v>
      </c>
      <c r="F204" s="304" t="s">
        <v>1378</v>
      </c>
      <c r="G204" s="304" t="s">
        <v>609</v>
      </c>
      <c r="H204" s="304" t="s">
        <v>610</v>
      </c>
      <c r="I204" s="303" t="s">
        <v>599</v>
      </c>
      <c r="J204" s="305" t="s">
        <v>612</v>
      </c>
      <c r="K204" s="306">
        <v>215970</v>
      </c>
      <c r="Q204" s="270"/>
      <c r="R204" s="270"/>
      <c r="S204" s="271"/>
      <c r="T204" s="270"/>
      <c r="U204" s="272"/>
      <c r="V204" s="268"/>
      <c r="W204" s="272"/>
      <c r="X204" s="273"/>
      <c r="Y204" s="273"/>
      <c r="Z204" s="273"/>
      <c r="AA204" s="273"/>
      <c r="AB204" s="274"/>
      <c r="AC204" s="274"/>
      <c r="AD204" s="269"/>
      <c r="AE204" s="269"/>
    </row>
    <row r="205" spans="1:31" ht="67.5" x14ac:dyDescent="0.25">
      <c r="A205" s="303" t="s">
        <v>985</v>
      </c>
      <c r="B205" s="303" t="s">
        <v>605</v>
      </c>
      <c r="C205" s="303" t="s">
        <v>606</v>
      </c>
      <c r="D205" s="303" t="s">
        <v>518</v>
      </c>
      <c r="E205" s="304" t="s">
        <v>1388</v>
      </c>
      <c r="F205" s="304" t="s">
        <v>1378</v>
      </c>
      <c r="G205" s="304" t="s">
        <v>609</v>
      </c>
      <c r="H205" s="304" t="s">
        <v>610</v>
      </c>
      <c r="I205" s="303" t="s">
        <v>599</v>
      </c>
      <c r="J205" s="305" t="s">
        <v>612</v>
      </c>
      <c r="K205" s="306">
        <v>215970</v>
      </c>
      <c r="Q205" s="270"/>
      <c r="R205" s="270"/>
      <c r="S205" s="271"/>
      <c r="T205" s="270"/>
      <c r="U205" s="272"/>
      <c r="V205" s="268"/>
      <c r="W205" s="272"/>
      <c r="X205" s="273"/>
      <c r="Y205" s="273"/>
      <c r="Z205" s="273"/>
      <c r="AA205" s="273"/>
      <c r="AB205" s="274"/>
      <c r="AC205" s="274"/>
      <c r="AD205" s="269"/>
      <c r="AE205" s="269"/>
    </row>
    <row r="206" spans="1:31" ht="67.5" x14ac:dyDescent="0.25">
      <c r="A206" s="303" t="s">
        <v>988</v>
      </c>
      <c r="B206" s="303" t="s">
        <v>605</v>
      </c>
      <c r="C206" s="303" t="s">
        <v>606</v>
      </c>
      <c r="D206" s="303" t="s">
        <v>518</v>
      </c>
      <c r="E206" s="304" t="s">
        <v>1390</v>
      </c>
      <c r="F206" s="304" t="s">
        <v>1391</v>
      </c>
      <c r="G206" s="304" t="s">
        <v>609</v>
      </c>
      <c r="H206" s="304" t="s">
        <v>610</v>
      </c>
      <c r="I206" s="303" t="s">
        <v>599</v>
      </c>
      <c r="J206" s="305" t="s">
        <v>612</v>
      </c>
      <c r="K206" s="306">
        <v>598000</v>
      </c>
      <c r="Q206" s="270"/>
      <c r="R206" s="270"/>
      <c r="S206" s="271"/>
      <c r="T206" s="270"/>
      <c r="U206" s="272"/>
      <c r="V206" s="268"/>
      <c r="W206" s="272"/>
      <c r="X206" s="273"/>
      <c r="Y206" s="273"/>
      <c r="Z206" s="273"/>
      <c r="AA206" s="273"/>
      <c r="AB206" s="274"/>
      <c r="AC206" s="274"/>
      <c r="AD206" s="269"/>
      <c r="AE206" s="269"/>
    </row>
    <row r="207" spans="1:31" ht="67.5" x14ac:dyDescent="0.25">
      <c r="A207" s="303" t="s">
        <v>990</v>
      </c>
      <c r="B207" s="303" t="s">
        <v>605</v>
      </c>
      <c r="C207" s="303" t="s">
        <v>606</v>
      </c>
      <c r="D207" s="303" t="s">
        <v>518</v>
      </c>
      <c r="E207" s="304" t="s">
        <v>1393</v>
      </c>
      <c r="F207" s="304" t="s">
        <v>1391</v>
      </c>
      <c r="G207" s="304" t="s">
        <v>609</v>
      </c>
      <c r="H207" s="304" t="s">
        <v>610</v>
      </c>
      <c r="I207" s="303" t="s">
        <v>599</v>
      </c>
      <c r="J207" s="305" t="s">
        <v>612</v>
      </c>
      <c r="K207" s="306">
        <v>598000</v>
      </c>
      <c r="Q207" s="270"/>
      <c r="R207" s="270"/>
      <c r="S207" s="271"/>
      <c r="T207" s="270"/>
      <c r="U207" s="272"/>
      <c r="V207" s="268"/>
      <c r="W207" s="272"/>
      <c r="X207" s="273"/>
      <c r="Y207" s="273"/>
      <c r="Z207" s="273"/>
      <c r="AA207" s="273"/>
      <c r="AB207" s="274"/>
      <c r="AC207" s="274"/>
      <c r="AD207" s="269"/>
      <c r="AE207" s="269"/>
    </row>
    <row r="208" spans="1:31" ht="67.5" x14ac:dyDescent="0.25">
      <c r="A208" s="303" t="s">
        <v>992</v>
      </c>
      <c r="B208" s="303" t="s">
        <v>605</v>
      </c>
      <c r="C208" s="303" t="s">
        <v>606</v>
      </c>
      <c r="D208" s="303" t="s">
        <v>518</v>
      </c>
      <c r="E208" s="304" t="s">
        <v>1395</v>
      </c>
      <c r="F208" s="304" t="s">
        <v>1391</v>
      </c>
      <c r="G208" s="304" t="s">
        <v>609</v>
      </c>
      <c r="H208" s="304" t="s">
        <v>610</v>
      </c>
      <c r="I208" s="303" t="s">
        <v>599</v>
      </c>
      <c r="J208" s="305" t="s">
        <v>612</v>
      </c>
      <c r="K208" s="306">
        <v>598000</v>
      </c>
      <c r="Q208" s="270"/>
      <c r="R208" s="270"/>
      <c r="S208" s="271"/>
      <c r="T208" s="270"/>
      <c r="U208" s="272"/>
      <c r="V208" s="268"/>
      <c r="W208" s="272"/>
      <c r="X208" s="273"/>
      <c r="Y208" s="273"/>
      <c r="Z208" s="273"/>
      <c r="AA208" s="273"/>
      <c r="AB208" s="274"/>
      <c r="AC208" s="274"/>
      <c r="AD208" s="269"/>
      <c r="AE208" s="269"/>
    </row>
    <row r="209" spans="1:31" ht="67.5" x14ac:dyDescent="0.25">
      <c r="A209" s="303" t="s">
        <v>997</v>
      </c>
      <c r="B209" s="303" t="s">
        <v>605</v>
      </c>
      <c r="C209" s="303" t="s">
        <v>606</v>
      </c>
      <c r="D209" s="303" t="s">
        <v>518</v>
      </c>
      <c r="E209" s="304" t="s">
        <v>1397</v>
      </c>
      <c r="F209" s="304" t="s">
        <v>1391</v>
      </c>
      <c r="G209" s="304" t="s">
        <v>609</v>
      </c>
      <c r="H209" s="304" t="s">
        <v>610</v>
      </c>
      <c r="I209" s="303" t="s">
        <v>599</v>
      </c>
      <c r="J209" s="305" t="s">
        <v>612</v>
      </c>
      <c r="K209" s="306">
        <v>598000</v>
      </c>
      <c r="Q209" s="270"/>
      <c r="R209" s="270"/>
      <c r="S209" s="271"/>
      <c r="T209" s="270"/>
      <c r="U209" s="272"/>
      <c r="V209" s="268"/>
      <c r="W209" s="272"/>
      <c r="X209" s="273"/>
      <c r="Y209" s="273"/>
      <c r="Z209" s="273"/>
      <c r="AA209" s="273"/>
      <c r="AB209" s="274"/>
      <c r="AC209" s="274"/>
      <c r="AD209" s="269"/>
      <c r="AE209" s="269"/>
    </row>
    <row r="210" spans="1:31" ht="67.5" x14ac:dyDescent="0.25">
      <c r="A210" s="303" t="s">
        <v>999</v>
      </c>
      <c r="B210" s="303" t="s">
        <v>605</v>
      </c>
      <c r="C210" s="303" t="s">
        <v>606</v>
      </c>
      <c r="D210" s="303" t="s">
        <v>518</v>
      </c>
      <c r="E210" s="304" t="s">
        <v>1399</v>
      </c>
      <c r="F210" s="304" t="s">
        <v>1391</v>
      </c>
      <c r="G210" s="304" t="s">
        <v>609</v>
      </c>
      <c r="H210" s="304" t="s">
        <v>610</v>
      </c>
      <c r="I210" s="303" t="s">
        <v>599</v>
      </c>
      <c r="J210" s="305" t="s">
        <v>612</v>
      </c>
      <c r="K210" s="306">
        <v>598000</v>
      </c>
      <c r="Q210" s="270"/>
      <c r="R210" s="270"/>
      <c r="S210" s="271"/>
      <c r="T210" s="270"/>
      <c r="U210" s="272"/>
      <c r="V210" s="268"/>
      <c r="W210" s="272"/>
      <c r="X210" s="273"/>
      <c r="Y210" s="273"/>
      <c r="Z210" s="273"/>
      <c r="AA210" s="273"/>
      <c r="AB210" s="274"/>
      <c r="AC210" s="274"/>
      <c r="AD210" s="269"/>
      <c r="AE210" s="269"/>
    </row>
    <row r="211" spans="1:31" ht="67.5" x14ac:dyDescent="0.25">
      <c r="A211" s="303" t="s">
        <v>1001</v>
      </c>
      <c r="B211" s="303" t="s">
        <v>605</v>
      </c>
      <c r="C211" s="303" t="s">
        <v>606</v>
      </c>
      <c r="D211" s="303" t="s">
        <v>518</v>
      </c>
      <c r="E211" s="304" t="s">
        <v>1401</v>
      </c>
      <c r="F211" s="304" t="s">
        <v>1391</v>
      </c>
      <c r="G211" s="304" t="s">
        <v>609</v>
      </c>
      <c r="H211" s="304" t="s">
        <v>610</v>
      </c>
      <c r="I211" s="303" t="s">
        <v>599</v>
      </c>
      <c r="J211" s="305" t="s">
        <v>612</v>
      </c>
      <c r="K211" s="306">
        <v>598000</v>
      </c>
      <c r="Q211" s="270"/>
      <c r="R211" s="270"/>
      <c r="S211" s="271"/>
      <c r="T211" s="270"/>
      <c r="U211" s="272"/>
      <c r="V211" s="268"/>
      <c r="W211" s="272"/>
      <c r="X211" s="273"/>
      <c r="Y211" s="273"/>
      <c r="Z211" s="273"/>
      <c r="AA211" s="273"/>
      <c r="AB211" s="274"/>
      <c r="AC211" s="274"/>
      <c r="AD211" s="269"/>
      <c r="AE211" s="269"/>
    </row>
    <row r="212" spans="1:31" ht="67.5" x14ac:dyDescent="0.25">
      <c r="A212" s="303" t="s">
        <v>1003</v>
      </c>
      <c r="B212" s="303" t="s">
        <v>605</v>
      </c>
      <c r="C212" s="303" t="s">
        <v>606</v>
      </c>
      <c r="D212" s="303" t="s">
        <v>518</v>
      </c>
      <c r="E212" s="304" t="s">
        <v>1403</v>
      </c>
      <c r="F212" s="304" t="s">
        <v>1391</v>
      </c>
      <c r="G212" s="304" t="s">
        <v>609</v>
      </c>
      <c r="H212" s="304" t="s">
        <v>610</v>
      </c>
      <c r="I212" s="303" t="s">
        <v>599</v>
      </c>
      <c r="J212" s="305" t="s">
        <v>612</v>
      </c>
      <c r="K212" s="306">
        <v>598000</v>
      </c>
      <c r="Q212" s="270"/>
      <c r="R212" s="270"/>
      <c r="S212" s="271"/>
      <c r="T212" s="270"/>
      <c r="U212" s="272"/>
      <c r="V212" s="268"/>
      <c r="W212" s="272"/>
      <c r="X212" s="273"/>
      <c r="Y212" s="273"/>
      <c r="Z212" s="273"/>
      <c r="AA212" s="273"/>
      <c r="AB212" s="274"/>
      <c r="AC212" s="274"/>
      <c r="AD212" s="269"/>
      <c r="AE212" s="269"/>
    </row>
    <row r="213" spans="1:31" ht="67.5" x14ac:dyDescent="0.25">
      <c r="A213" s="303" t="s">
        <v>1005</v>
      </c>
      <c r="B213" s="303" t="s">
        <v>605</v>
      </c>
      <c r="C213" s="303" t="s">
        <v>606</v>
      </c>
      <c r="D213" s="303" t="s">
        <v>518</v>
      </c>
      <c r="E213" s="304" t="s">
        <v>1405</v>
      </c>
      <c r="F213" s="304" t="s">
        <v>1391</v>
      </c>
      <c r="G213" s="304" t="s">
        <v>609</v>
      </c>
      <c r="H213" s="304" t="s">
        <v>610</v>
      </c>
      <c r="I213" s="303" t="s">
        <v>599</v>
      </c>
      <c r="J213" s="305" t="s">
        <v>612</v>
      </c>
      <c r="K213" s="306">
        <v>598000</v>
      </c>
      <c r="Q213" s="270"/>
      <c r="R213" s="270"/>
      <c r="S213" s="271"/>
      <c r="T213" s="270"/>
      <c r="U213" s="272"/>
      <c r="V213" s="268"/>
      <c r="W213" s="272"/>
      <c r="X213" s="273"/>
      <c r="Y213" s="273"/>
      <c r="Z213" s="273"/>
      <c r="AA213" s="273"/>
      <c r="AB213" s="274"/>
      <c r="AC213" s="274"/>
      <c r="AD213" s="269"/>
      <c r="AE213" s="269"/>
    </row>
    <row r="214" spans="1:31" ht="67.5" x14ac:dyDescent="0.25">
      <c r="A214" s="303" t="s">
        <v>1007</v>
      </c>
      <c r="B214" s="303" t="s">
        <v>605</v>
      </c>
      <c r="C214" s="303" t="s">
        <v>606</v>
      </c>
      <c r="D214" s="303" t="s">
        <v>518</v>
      </c>
      <c r="E214" s="304" t="s">
        <v>1407</v>
      </c>
      <c r="F214" s="304" t="s">
        <v>1391</v>
      </c>
      <c r="G214" s="304" t="s">
        <v>609</v>
      </c>
      <c r="H214" s="304" t="s">
        <v>610</v>
      </c>
      <c r="I214" s="303" t="s">
        <v>599</v>
      </c>
      <c r="J214" s="305" t="s">
        <v>612</v>
      </c>
      <c r="K214" s="306">
        <v>598000</v>
      </c>
      <c r="Q214" s="276"/>
      <c r="R214" s="276"/>
      <c r="S214" s="276"/>
      <c r="T214" s="276"/>
      <c r="U214" s="276"/>
      <c r="V214" s="276"/>
      <c r="W214" s="276"/>
      <c r="X214" s="277"/>
      <c r="Y214" s="277"/>
      <c r="Z214" s="277"/>
      <c r="AA214" s="277"/>
      <c r="AB214" s="277"/>
      <c r="AC214" s="277"/>
      <c r="AD214" s="275"/>
      <c r="AE214" s="278"/>
    </row>
    <row r="215" spans="1:31" ht="67.5" x14ac:dyDescent="0.25">
      <c r="A215" s="303" t="s">
        <v>1009</v>
      </c>
      <c r="B215" s="303" t="s">
        <v>605</v>
      </c>
      <c r="C215" s="303" t="s">
        <v>606</v>
      </c>
      <c r="D215" s="303" t="s">
        <v>518</v>
      </c>
      <c r="E215" s="304" t="s">
        <v>1409</v>
      </c>
      <c r="F215" s="304" t="s">
        <v>1391</v>
      </c>
      <c r="G215" s="304" t="s">
        <v>609</v>
      </c>
      <c r="H215" s="304" t="s">
        <v>610</v>
      </c>
      <c r="I215" s="303" t="s">
        <v>599</v>
      </c>
      <c r="J215" s="305" t="s">
        <v>612</v>
      </c>
      <c r="K215" s="306">
        <v>598000</v>
      </c>
      <c r="Q215" s="270"/>
      <c r="R215" s="270"/>
      <c r="S215" s="271"/>
      <c r="T215" s="270"/>
      <c r="U215" s="272"/>
      <c r="V215" s="268"/>
      <c r="W215" s="272"/>
      <c r="X215" s="273"/>
      <c r="Y215" s="273"/>
      <c r="Z215" s="273"/>
      <c r="AA215" s="273"/>
      <c r="AB215" s="274"/>
      <c r="AC215" s="274"/>
      <c r="AD215" s="269"/>
      <c r="AE215" s="269"/>
    </row>
    <row r="216" spans="1:31" ht="67.5" x14ac:dyDescent="0.25">
      <c r="A216" s="303" t="s">
        <v>1011</v>
      </c>
      <c r="B216" s="303" t="s">
        <v>605</v>
      </c>
      <c r="C216" s="303" t="s">
        <v>606</v>
      </c>
      <c r="D216" s="303" t="s">
        <v>518</v>
      </c>
      <c r="E216" s="304" t="s">
        <v>1411</v>
      </c>
      <c r="F216" s="304" t="s">
        <v>1391</v>
      </c>
      <c r="G216" s="304" t="s">
        <v>609</v>
      </c>
      <c r="H216" s="304" t="s">
        <v>610</v>
      </c>
      <c r="I216" s="303" t="s">
        <v>599</v>
      </c>
      <c r="J216" s="305" t="s">
        <v>612</v>
      </c>
      <c r="K216" s="306">
        <v>598000</v>
      </c>
      <c r="Q216" s="270"/>
      <c r="R216" s="270"/>
      <c r="S216" s="271"/>
      <c r="T216" s="270"/>
      <c r="U216" s="272"/>
      <c r="V216" s="268"/>
      <c r="W216" s="272"/>
      <c r="X216" s="273"/>
      <c r="Y216" s="273"/>
      <c r="Z216" s="273"/>
      <c r="AA216" s="273"/>
      <c r="AB216" s="274"/>
      <c r="AC216" s="274"/>
      <c r="AD216" s="269"/>
      <c r="AE216" s="269"/>
    </row>
    <row r="217" spans="1:31" ht="67.5" x14ac:dyDescent="0.25">
      <c r="A217" s="303" t="s">
        <v>1013</v>
      </c>
      <c r="B217" s="303" t="s">
        <v>605</v>
      </c>
      <c r="C217" s="303" t="s">
        <v>606</v>
      </c>
      <c r="D217" s="303" t="s">
        <v>518</v>
      </c>
      <c r="E217" s="304" t="s">
        <v>1413</v>
      </c>
      <c r="F217" s="304" t="s">
        <v>1391</v>
      </c>
      <c r="G217" s="304" t="s">
        <v>609</v>
      </c>
      <c r="H217" s="304" t="s">
        <v>610</v>
      </c>
      <c r="I217" s="303" t="s">
        <v>599</v>
      </c>
      <c r="J217" s="305" t="s">
        <v>612</v>
      </c>
      <c r="K217" s="306">
        <v>598000</v>
      </c>
      <c r="Q217" s="270"/>
      <c r="R217" s="270"/>
      <c r="S217" s="271"/>
      <c r="T217" s="270"/>
      <c r="U217" s="272"/>
      <c r="V217" s="268"/>
      <c r="W217" s="272"/>
      <c r="X217" s="273"/>
      <c r="Y217" s="273"/>
      <c r="Z217" s="273"/>
      <c r="AA217" s="273"/>
      <c r="AB217" s="274"/>
      <c r="AC217" s="274"/>
      <c r="AD217" s="269"/>
      <c r="AE217" s="269"/>
    </row>
    <row r="218" spans="1:31" ht="67.5" x14ac:dyDescent="0.25">
      <c r="A218" s="303" t="s">
        <v>1015</v>
      </c>
      <c r="B218" s="303" t="s">
        <v>605</v>
      </c>
      <c r="C218" s="303" t="s">
        <v>606</v>
      </c>
      <c r="D218" s="303" t="s">
        <v>518</v>
      </c>
      <c r="E218" s="304" t="s">
        <v>1415</v>
      </c>
      <c r="F218" s="304" t="s">
        <v>1391</v>
      </c>
      <c r="G218" s="304" t="s">
        <v>609</v>
      </c>
      <c r="H218" s="304" t="s">
        <v>610</v>
      </c>
      <c r="I218" s="303" t="s">
        <v>599</v>
      </c>
      <c r="J218" s="305" t="s">
        <v>612</v>
      </c>
      <c r="K218" s="306">
        <v>598000</v>
      </c>
      <c r="Q218" s="270"/>
      <c r="R218" s="270"/>
      <c r="S218" s="271"/>
      <c r="T218" s="270"/>
      <c r="U218" s="272"/>
      <c r="V218" s="268"/>
      <c r="W218" s="272"/>
      <c r="X218" s="273"/>
      <c r="Y218" s="273"/>
      <c r="Z218" s="273"/>
      <c r="AA218" s="273"/>
      <c r="AB218" s="274"/>
      <c r="AC218" s="274"/>
      <c r="AD218" s="269"/>
      <c r="AE218" s="269"/>
    </row>
    <row r="219" spans="1:31" ht="67.5" x14ac:dyDescent="0.25">
      <c r="A219" s="303" t="s">
        <v>1017</v>
      </c>
      <c r="B219" s="303" t="s">
        <v>605</v>
      </c>
      <c r="C219" s="303" t="s">
        <v>606</v>
      </c>
      <c r="D219" s="303" t="s">
        <v>518</v>
      </c>
      <c r="E219" s="304" t="s">
        <v>1417</v>
      </c>
      <c r="F219" s="304" t="s">
        <v>1391</v>
      </c>
      <c r="G219" s="304" t="s">
        <v>609</v>
      </c>
      <c r="H219" s="304" t="s">
        <v>610</v>
      </c>
      <c r="I219" s="303" t="s">
        <v>599</v>
      </c>
      <c r="J219" s="305" t="s">
        <v>612</v>
      </c>
      <c r="K219" s="306">
        <v>598000</v>
      </c>
      <c r="Q219" s="270"/>
      <c r="R219" s="270"/>
      <c r="S219" s="271"/>
      <c r="T219" s="270"/>
      <c r="U219" s="272"/>
      <c r="V219" s="268"/>
      <c r="W219" s="272"/>
      <c r="X219" s="273"/>
      <c r="Y219" s="273"/>
      <c r="Z219" s="273"/>
      <c r="AA219" s="273"/>
      <c r="AB219" s="274"/>
      <c r="AC219" s="274"/>
      <c r="AD219" s="269"/>
      <c r="AE219" s="269"/>
    </row>
    <row r="220" spans="1:31" ht="67.5" x14ac:dyDescent="0.25">
      <c r="A220" s="303" t="s">
        <v>1019</v>
      </c>
      <c r="B220" s="303" t="s">
        <v>605</v>
      </c>
      <c r="C220" s="303" t="s">
        <v>606</v>
      </c>
      <c r="D220" s="303" t="s">
        <v>518</v>
      </c>
      <c r="E220" s="304" t="s">
        <v>1419</v>
      </c>
      <c r="F220" s="304" t="s">
        <v>1391</v>
      </c>
      <c r="G220" s="304" t="s">
        <v>609</v>
      </c>
      <c r="H220" s="304" t="s">
        <v>610</v>
      </c>
      <c r="I220" s="303" t="s">
        <v>599</v>
      </c>
      <c r="J220" s="305" t="s">
        <v>612</v>
      </c>
      <c r="K220" s="306">
        <v>598000</v>
      </c>
      <c r="Q220" s="270"/>
      <c r="R220" s="270"/>
      <c r="S220" s="271"/>
      <c r="T220" s="270"/>
      <c r="U220" s="272"/>
      <c r="V220" s="268"/>
      <c r="W220" s="272"/>
      <c r="X220" s="273"/>
      <c r="Y220" s="273"/>
      <c r="Z220" s="273"/>
      <c r="AA220" s="273"/>
      <c r="AB220" s="274"/>
      <c r="AC220" s="274"/>
      <c r="AD220" s="269"/>
      <c r="AE220" s="269"/>
    </row>
    <row r="221" spans="1:31" ht="67.5" x14ac:dyDescent="0.25">
      <c r="A221" s="303" t="s">
        <v>1021</v>
      </c>
      <c r="B221" s="303" t="s">
        <v>605</v>
      </c>
      <c r="C221" s="303" t="s">
        <v>606</v>
      </c>
      <c r="D221" s="303" t="s">
        <v>518</v>
      </c>
      <c r="E221" s="304" t="s">
        <v>1421</v>
      </c>
      <c r="F221" s="304" t="s">
        <v>1391</v>
      </c>
      <c r="G221" s="304" t="s">
        <v>609</v>
      </c>
      <c r="H221" s="304" t="s">
        <v>610</v>
      </c>
      <c r="I221" s="303" t="s">
        <v>599</v>
      </c>
      <c r="J221" s="305" t="s">
        <v>612</v>
      </c>
      <c r="K221" s="306">
        <v>598000</v>
      </c>
      <c r="Q221" s="270"/>
      <c r="R221" s="270"/>
      <c r="S221" s="271"/>
      <c r="T221" s="270"/>
      <c r="U221" s="272"/>
      <c r="V221" s="268"/>
      <c r="W221" s="272"/>
      <c r="X221" s="273"/>
      <c r="Y221" s="273"/>
      <c r="Z221" s="273"/>
      <c r="AA221" s="273"/>
      <c r="AB221" s="274"/>
      <c r="AC221" s="274"/>
      <c r="AD221" s="269"/>
      <c r="AE221" s="269"/>
    </row>
    <row r="222" spans="1:31" ht="67.5" x14ac:dyDescent="0.25">
      <c r="A222" s="303" t="s">
        <v>1023</v>
      </c>
      <c r="B222" s="303" t="s">
        <v>605</v>
      </c>
      <c r="C222" s="303" t="s">
        <v>606</v>
      </c>
      <c r="D222" s="303" t="s">
        <v>518</v>
      </c>
      <c r="E222" s="304" t="s">
        <v>1423</v>
      </c>
      <c r="F222" s="304" t="s">
        <v>1391</v>
      </c>
      <c r="G222" s="304" t="s">
        <v>609</v>
      </c>
      <c r="H222" s="304" t="s">
        <v>610</v>
      </c>
      <c r="I222" s="303" t="s">
        <v>599</v>
      </c>
      <c r="J222" s="305" t="s">
        <v>612</v>
      </c>
      <c r="K222" s="306">
        <v>598000</v>
      </c>
      <c r="Q222" s="270"/>
      <c r="R222" s="270"/>
      <c r="S222" s="271"/>
      <c r="T222" s="270"/>
      <c r="U222" s="272"/>
      <c r="V222" s="268"/>
      <c r="W222" s="272"/>
      <c r="X222" s="273"/>
      <c r="Y222" s="273"/>
      <c r="Z222" s="273"/>
      <c r="AA222" s="273"/>
      <c r="AB222" s="274"/>
      <c r="AC222" s="274"/>
      <c r="AD222" s="269"/>
      <c r="AE222" s="269"/>
    </row>
    <row r="223" spans="1:31" ht="67.5" x14ac:dyDescent="0.25">
      <c r="A223" s="303" t="s">
        <v>1025</v>
      </c>
      <c r="B223" s="303" t="s">
        <v>605</v>
      </c>
      <c r="C223" s="303" t="s">
        <v>606</v>
      </c>
      <c r="D223" s="303" t="s">
        <v>518</v>
      </c>
      <c r="E223" s="304" t="s">
        <v>1425</v>
      </c>
      <c r="F223" s="304" t="s">
        <v>1391</v>
      </c>
      <c r="G223" s="304" t="s">
        <v>609</v>
      </c>
      <c r="H223" s="304" t="s">
        <v>610</v>
      </c>
      <c r="I223" s="303" t="s">
        <v>599</v>
      </c>
      <c r="J223" s="305" t="s">
        <v>612</v>
      </c>
      <c r="K223" s="306">
        <v>598000</v>
      </c>
      <c r="Q223" s="270"/>
      <c r="R223" s="270"/>
      <c r="S223" s="271"/>
      <c r="T223" s="270"/>
      <c r="U223" s="272"/>
      <c r="V223" s="268"/>
      <c r="W223" s="272"/>
      <c r="X223" s="273"/>
      <c r="Y223" s="273"/>
      <c r="Z223" s="273"/>
      <c r="AA223" s="273"/>
      <c r="AB223" s="274"/>
      <c r="AC223" s="274"/>
      <c r="AD223" s="269"/>
      <c r="AE223" s="269"/>
    </row>
    <row r="224" spans="1:31" ht="67.5" x14ac:dyDescent="0.25">
      <c r="A224" s="303" t="s">
        <v>1027</v>
      </c>
      <c r="B224" s="303" t="s">
        <v>605</v>
      </c>
      <c r="C224" s="303" t="s">
        <v>606</v>
      </c>
      <c r="D224" s="303" t="s">
        <v>518</v>
      </c>
      <c r="E224" s="304" t="s">
        <v>1427</v>
      </c>
      <c r="F224" s="304" t="s">
        <v>1391</v>
      </c>
      <c r="G224" s="304" t="s">
        <v>609</v>
      </c>
      <c r="H224" s="304" t="s">
        <v>610</v>
      </c>
      <c r="I224" s="303" t="s">
        <v>599</v>
      </c>
      <c r="J224" s="305" t="s">
        <v>612</v>
      </c>
      <c r="K224" s="306">
        <v>598000</v>
      </c>
      <c r="Q224" s="270"/>
      <c r="R224" s="270"/>
      <c r="S224" s="271"/>
      <c r="T224" s="270"/>
      <c r="U224" s="272"/>
      <c r="V224" s="268"/>
      <c r="W224" s="272"/>
      <c r="X224" s="273"/>
      <c r="Y224" s="273"/>
      <c r="Z224" s="273"/>
      <c r="AA224" s="273"/>
      <c r="AB224" s="274"/>
      <c r="AC224" s="274"/>
      <c r="AD224" s="269"/>
      <c r="AE224" s="269"/>
    </row>
    <row r="225" spans="1:31" ht="67.5" x14ac:dyDescent="0.25">
      <c r="A225" s="303" t="s">
        <v>1029</v>
      </c>
      <c r="B225" s="303" t="s">
        <v>605</v>
      </c>
      <c r="C225" s="303" t="s">
        <v>606</v>
      </c>
      <c r="D225" s="303" t="s">
        <v>518</v>
      </c>
      <c r="E225" s="304" t="s">
        <v>1429</v>
      </c>
      <c r="F225" s="304" t="s">
        <v>1391</v>
      </c>
      <c r="G225" s="304" t="s">
        <v>609</v>
      </c>
      <c r="H225" s="304" t="s">
        <v>610</v>
      </c>
      <c r="I225" s="303" t="s">
        <v>599</v>
      </c>
      <c r="J225" s="305" t="s">
        <v>612</v>
      </c>
      <c r="K225" s="306">
        <v>598000</v>
      </c>
      <c r="Q225" s="270"/>
      <c r="R225" s="270"/>
      <c r="S225" s="271"/>
      <c r="T225" s="270"/>
      <c r="U225" s="272"/>
      <c r="V225" s="268"/>
      <c r="W225" s="272"/>
      <c r="X225" s="273"/>
      <c r="Y225" s="273"/>
      <c r="Z225" s="273"/>
      <c r="AA225" s="273"/>
      <c r="AB225" s="274"/>
      <c r="AC225" s="274"/>
      <c r="AD225" s="269"/>
      <c r="AE225" s="269"/>
    </row>
    <row r="226" spans="1:31" ht="67.5" x14ac:dyDescent="0.25">
      <c r="A226" s="303" t="s">
        <v>1031</v>
      </c>
      <c r="B226" s="303" t="s">
        <v>605</v>
      </c>
      <c r="C226" s="303" t="s">
        <v>606</v>
      </c>
      <c r="D226" s="303" t="s">
        <v>518</v>
      </c>
      <c r="E226" s="304" t="s">
        <v>1431</v>
      </c>
      <c r="F226" s="304" t="s">
        <v>1391</v>
      </c>
      <c r="G226" s="304" t="s">
        <v>609</v>
      </c>
      <c r="H226" s="304" t="s">
        <v>610</v>
      </c>
      <c r="I226" s="303" t="s">
        <v>599</v>
      </c>
      <c r="J226" s="305" t="s">
        <v>612</v>
      </c>
      <c r="K226" s="306">
        <v>598000</v>
      </c>
      <c r="Q226" s="270"/>
      <c r="R226" s="270"/>
      <c r="S226" s="271"/>
      <c r="T226" s="270"/>
      <c r="U226" s="272"/>
      <c r="V226" s="268"/>
      <c r="W226" s="272"/>
      <c r="X226" s="273"/>
      <c r="Y226" s="273"/>
      <c r="Z226" s="273"/>
      <c r="AA226" s="273"/>
      <c r="AB226" s="274"/>
      <c r="AC226" s="274"/>
      <c r="AD226" s="269"/>
      <c r="AE226" s="269"/>
    </row>
    <row r="227" spans="1:31" ht="67.5" x14ac:dyDescent="0.25">
      <c r="A227" s="303" t="s">
        <v>1033</v>
      </c>
      <c r="B227" s="303" t="s">
        <v>605</v>
      </c>
      <c r="C227" s="303" t="s">
        <v>606</v>
      </c>
      <c r="D227" s="303" t="s">
        <v>518</v>
      </c>
      <c r="E227" s="304" t="s">
        <v>1433</v>
      </c>
      <c r="F227" s="304" t="s">
        <v>1391</v>
      </c>
      <c r="G227" s="304" t="s">
        <v>609</v>
      </c>
      <c r="H227" s="304" t="s">
        <v>610</v>
      </c>
      <c r="I227" s="303" t="s">
        <v>599</v>
      </c>
      <c r="J227" s="305" t="s">
        <v>612</v>
      </c>
      <c r="K227" s="306">
        <v>598000</v>
      </c>
      <c r="Q227" s="270"/>
      <c r="R227" s="270"/>
      <c r="S227" s="271"/>
      <c r="T227" s="270"/>
      <c r="U227" s="272"/>
      <c r="V227" s="268"/>
      <c r="W227" s="272"/>
      <c r="X227" s="273"/>
      <c r="Y227" s="273"/>
      <c r="Z227" s="273"/>
      <c r="AA227" s="273"/>
      <c r="AB227" s="274"/>
      <c r="AC227" s="274"/>
      <c r="AD227" s="269"/>
      <c r="AE227" s="269"/>
    </row>
    <row r="228" spans="1:31" ht="67.5" x14ac:dyDescent="0.25">
      <c r="A228" s="303" t="s">
        <v>1035</v>
      </c>
      <c r="B228" s="303" t="s">
        <v>605</v>
      </c>
      <c r="C228" s="303" t="s">
        <v>606</v>
      </c>
      <c r="D228" s="303" t="s">
        <v>518</v>
      </c>
      <c r="E228" s="304" t="s">
        <v>1435</v>
      </c>
      <c r="F228" s="304" t="s">
        <v>1391</v>
      </c>
      <c r="G228" s="304" t="s">
        <v>609</v>
      </c>
      <c r="H228" s="304" t="s">
        <v>610</v>
      </c>
      <c r="I228" s="303" t="s">
        <v>599</v>
      </c>
      <c r="J228" s="305" t="s">
        <v>612</v>
      </c>
      <c r="K228" s="306">
        <v>598000</v>
      </c>
      <c r="Q228" s="270"/>
      <c r="R228" s="270"/>
      <c r="S228" s="271"/>
      <c r="T228" s="270"/>
      <c r="U228" s="272"/>
      <c r="V228" s="268"/>
      <c r="W228" s="272"/>
      <c r="X228" s="273"/>
      <c r="Y228" s="273"/>
      <c r="Z228" s="273"/>
      <c r="AA228" s="273"/>
      <c r="AB228" s="274"/>
      <c r="AC228" s="274"/>
      <c r="AD228" s="269"/>
      <c r="AE228" s="269"/>
    </row>
    <row r="229" spans="1:31" ht="67.5" x14ac:dyDescent="0.25">
      <c r="A229" s="303" t="s">
        <v>1037</v>
      </c>
      <c r="B229" s="303" t="s">
        <v>605</v>
      </c>
      <c r="C229" s="303" t="s">
        <v>606</v>
      </c>
      <c r="D229" s="303" t="s">
        <v>518</v>
      </c>
      <c r="E229" s="304" t="s">
        <v>1437</v>
      </c>
      <c r="F229" s="304" t="s">
        <v>1391</v>
      </c>
      <c r="G229" s="304" t="s">
        <v>609</v>
      </c>
      <c r="H229" s="304" t="s">
        <v>610</v>
      </c>
      <c r="I229" s="303" t="s">
        <v>599</v>
      </c>
      <c r="J229" s="305" t="s">
        <v>612</v>
      </c>
      <c r="K229" s="306">
        <v>598000</v>
      </c>
      <c r="Q229" s="270"/>
      <c r="R229" s="270"/>
      <c r="S229" s="271"/>
      <c r="T229" s="270"/>
      <c r="U229" s="272"/>
      <c r="V229" s="268"/>
      <c r="W229" s="272"/>
      <c r="X229" s="273"/>
      <c r="Y229" s="273"/>
      <c r="Z229" s="273"/>
      <c r="AA229" s="273"/>
      <c r="AB229" s="274"/>
      <c r="AC229" s="274"/>
      <c r="AD229" s="269"/>
      <c r="AE229" s="269"/>
    </row>
    <row r="230" spans="1:31" ht="67.5" x14ac:dyDescent="0.25">
      <c r="A230" s="303" t="s">
        <v>1039</v>
      </c>
      <c r="B230" s="303" t="s">
        <v>605</v>
      </c>
      <c r="C230" s="303" t="s">
        <v>606</v>
      </c>
      <c r="D230" s="303" t="s">
        <v>518</v>
      </c>
      <c r="E230" s="304" t="s">
        <v>1439</v>
      </c>
      <c r="F230" s="304" t="s">
        <v>1391</v>
      </c>
      <c r="G230" s="304" t="s">
        <v>609</v>
      </c>
      <c r="H230" s="304" t="s">
        <v>610</v>
      </c>
      <c r="I230" s="303" t="s">
        <v>599</v>
      </c>
      <c r="J230" s="305" t="s">
        <v>612</v>
      </c>
      <c r="K230" s="306">
        <v>598000</v>
      </c>
      <c r="Q230" s="270"/>
      <c r="R230" s="270"/>
      <c r="S230" s="271"/>
      <c r="T230" s="270"/>
      <c r="U230" s="272"/>
      <c r="V230" s="268"/>
      <c r="W230" s="272"/>
      <c r="X230" s="273"/>
      <c r="Y230" s="273"/>
      <c r="Z230" s="273"/>
      <c r="AA230" s="273"/>
      <c r="AB230" s="274"/>
      <c r="AC230" s="274"/>
      <c r="AD230" s="269"/>
      <c r="AE230" s="269"/>
    </row>
    <row r="231" spans="1:31" ht="67.5" x14ac:dyDescent="0.25">
      <c r="A231" s="303" t="s">
        <v>1041</v>
      </c>
      <c r="B231" s="303" t="s">
        <v>605</v>
      </c>
      <c r="C231" s="303" t="s">
        <v>606</v>
      </c>
      <c r="D231" s="303" t="s">
        <v>518</v>
      </c>
      <c r="E231" s="304" t="s">
        <v>1441</v>
      </c>
      <c r="F231" s="304" t="s">
        <v>1391</v>
      </c>
      <c r="G231" s="304" t="s">
        <v>609</v>
      </c>
      <c r="H231" s="304" t="s">
        <v>610</v>
      </c>
      <c r="I231" s="303" t="s">
        <v>599</v>
      </c>
      <c r="J231" s="305" t="s">
        <v>612</v>
      </c>
      <c r="K231" s="306">
        <v>598000</v>
      </c>
      <c r="Q231" s="270"/>
      <c r="R231" s="270"/>
      <c r="S231" s="271"/>
      <c r="T231" s="270"/>
      <c r="U231" s="272"/>
      <c r="V231" s="268"/>
      <c r="W231" s="272"/>
      <c r="X231" s="273"/>
      <c r="Y231" s="273"/>
      <c r="Z231" s="273"/>
      <c r="AA231" s="273"/>
      <c r="AB231" s="274"/>
      <c r="AC231" s="274"/>
      <c r="AD231" s="269"/>
      <c r="AE231" s="269"/>
    </row>
    <row r="232" spans="1:31" ht="67.5" x14ac:dyDescent="0.25">
      <c r="A232" s="303" t="s">
        <v>1043</v>
      </c>
      <c r="B232" s="303" t="s">
        <v>605</v>
      </c>
      <c r="C232" s="303" t="s">
        <v>606</v>
      </c>
      <c r="D232" s="303" t="s">
        <v>518</v>
      </c>
      <c r="E232" s="304" t="s">
        <v>1443</v>
      </c>
      <c r="F232" s="304" t="s">
        <v>1391</v>
      </c>
      <c r="G232" s="304" t="s">
        <v>609</v>
      </c>
      <c r="H232" s="304" t="s">
        <v>610</v>
      </c>
      <c r="I232" s="303" t="s">
        <v>599</v>
      </c>
      <c r="J232" s="305" t="s">
        <v>612</v>
      </c>
      <c r="K232" s="306">
        <v>598000</v>
      </c>
      <c r="Q232" s="270"/>
      <c r="R232" s="270"/>
      <c r="S232" s="271"/>
      <c r="T232" s="270"/>
      <c r="U232" s="272"/>
      <c r="V232" s="268"/>
      <c r="W232" s="272"/>
      <c r="X232" s="273"/>
      <c r="Y232" s="273"/>
      <c r="Z232" s="273"/>
      <c r="AA232" s="273"/>
      <c r="AB232" s="274"/>
      <c r="AC232" s="274"/>
      <c r="AD232" s="269"/>
      <c r="AE232" s="269"/>
    </row>
    <row r="233" spans="1:31" ht="67.5" x14ac:dyDescent="0.25">
      <c r="A233" s="303" t="s">
        <v>1045</v>
      </c>
      <c r="B233" s="303" t="s">
        <v>605</v>
      </c>
      <c r="C233" s="303" t="s">
        <v>606</v>
      </c>
      <c r="D233" s="303" t="s">
        <v>518</v>
      </c>
      <c r="E233" s="304" t="s">
        <v>1445</v>
      </c>
      <c r="F233" s="304" t="s">
        <v>1391</v>
      </c>
      <c r="G233" s="304" t="s">
        <v>609</v>
      </c>
      <c r="H233" s="304" t="s">
        <v>610</v>
      </c>
      <c r="I233" s="303" t="s">
        <v>599</v>
      </c>
      <c r="J233" s="305" t="s">
        <v>612</v>
      </c>
      <c r="K233" s="306">
        <v>598000</v>
      </c>
      <c r="Q233" s="270"/>
      <c r="R233" s="270"/>
      <c r="S233" s="271"/>
      <c r="T233" s="270"/>
      <c r="U233" s="272"/>
      <c r="V233" s="268"/>
      <c r="W233" s="272"/>
      <c r="X233" s="273"/>
      <c r="Y233" s="273"/>
      <c r="Z233" s="273"/>
      <c r="AA233" s="273"/>
      <c r="AB233" s="274"/>
      <c r="AC233" s="274"/>
      <c r="AD233" s="269"/>
      <c r="AE233" s="269"/>
    </row>
    <row r="234" spans="1:31" ht="67.5" x14ac:dyDescent="0.25">
      <c r="A234" s="303" t="s">
        <v>1047</v>
      </c>
      <c r="B234" s="303" t="s">
        <v>605</v>
      </c>
      <c r="C234" s="303" t="s">
        <v>606</v>
      </c>
      <c r="D234" s="303" t="s">
        <v>518</v>
      </c>
      <c r="E234" s="304" t="s">
        <v>1447</v>
      </c>
      <c r="F234" s="304" t="s">
        <v>1391</v>
      </c>
      <c r="G234" s="304" t="s">
        <v>609</v>
      </c>
      <c r="H234" s="304" t="s">
        <v>610</v>
      </c>
      <c r="I234" s="303" t="s">
        <v>599</v>
      </c>
      <c r="J234" s="305" t="s">
        <v>612</v>
      </c>
      <c r="K234" s="306">
        <v>598000</v>
      </c>
      <c r="Q234" s="270"/>
      <c r="R234" s="270"/>
      <c r="S234" s="271"/>
      <c r="T234" s="270"/>
      <c r="U234" s="272"/>
      <c r="V234" s="268"/>
      <c r="W234" s="272"/>
      <c r="X234" s="273"/>
      <c r="Y234" s="273"/>
      <c r="Z234" s="273"/>
      <c r="AA234" s="273"/>
      <c r="AB234" s="274"/>
      <c r="AC234" s="274"/>
      <c r="AD234" s="269"/>
      <c r="AE234" s="269"/>
    </row>
    <row r="235" spans="1:31" ht="67.5" x14ac:dyDescent="0.25">
      <c r="A235" s="303" t="s">
        <v>1049</v>
      </c>
      <c r="B235" s="303" t="s">
        <v>605</v>
      </c>
      <c r="C235" s="303" t="s">
        <v>606</v>
      </c>
      <c r="D235" s="303" t="s">
        <v>518</v>
      </c>
      <c r="E235" s="304" t="s">
        <v>1449</v>
      </c>
      <c r="F235" s="304" t="s">
        <v>1391</v>
      </c>
      <c r="G235" s="304" t="s">
        <v>609</v>
      </c>
      <c r="H235" s="304" t="s">
        <v>610</v>
      </c>
      <c r="I235" s="303" t="s">
        <v>599</v>
      </c>
      <c r="J235" s="305" t="s">
        <v>612</v>
      </c>
      <c r="K235" s="306">
        <v>598000</v>
      </c>
      <c r="Q235" s="270"/>
      <c r="R235" s="270"/>
      <c r="S235" s="271"/>
      <c r="T235" s="270"/>
      <c r="U235" s="272"/>
      <c r="V235" s="268"/>
      <c r="W235" s="272"/>
      <c r="X235" s="273"/>
      <c r="Y235" s="273"/>
      <c r="Z235" s="273"/>
      <c r="AA235" s="273"/>
      <c r="AB235" s="274"/>
      <c r="AC235" s="274"/>
      <c r="AD235" s="269"/>
      <c r="AE235" s="269"/>
    </row>
    <row r="236" spans="1:31" ht="67.5" x14ac:dyDescent="0.25">
      <c r="A236" s="303" t="s">
        <v>1051</v>
      </c>
      <c r="B236" s="303" t="s">
        <v>605</v>
      </c>
      <c r="C236" s="303" t="s">
        <v>606</v>
      </c>
      <c r="D236" s="303" t="s">
        <v>518</v>
      </c>
      <c r="E236" s="304" t="s">
        <v>1451</v>
      </c>
      <c r="F236" s="304" t="s">
        <v>1391</v>
      </c>
      <c r="G236" s="304" t="s">
        <v>609</v>
      </c>
      <c r="H236" s="304" t="s">
        <v>610</v>
      </c>
      <c r="I236" s="303" t="s">
        <v>599</v>
      </c>
      <c r="J236" s="305" t="s">
        <v>612</v>
      </c>
      <c r="K236" s="306">
        <v>598000</v>
      </c>
      <c r="Q236" s="270"/>
      <c r="R236" s="270"/>
      <c r="S236" s="271"/>
      <c r="T236" s="270"/>
      <c r="U236" s="272"/>
      <c r="V236" s="268"/>
      <c r="W236" s="272"/>
      <c r="X236" s="273"/>
      <c r="Y236" s="273"/>
      <c r="Z236" s="273"/>
      <c r="AA236" s="273"/>
      <c r="AB236" s="274"/>
      <c r="AC236" s="274"/>
      <c r="AD236" s="269"/>
      <c r="AE236" s="269"/>
    </row>
    <row r="237" spans="1:31" ht="67.5" x14ac:dyDescent="0.25">
      <c r="A237" s="303" t="s">
        <v>1053</v>
      </c>
      <c r="B237" s="303" t="s">
        <v>605</v>
      </c>
      <c r="C237" s="303" t="s">
        <v>606</v>
      </c>
      <c r="D237" s="303" t="s">
        <v>518</v>
      </c>
      <c r="E237" s="304" t="s">
        <v>1453</v>
      </c>
      <c r="F237" s="304" t="s">
        <v>1391</v>
      </c>
      <c r="G237" s="304" t="s">
        <v>609</v>
      </c>
      <c r="H237" s="304" t="s">
        <v>610</v>
      </c>
      <c r="I237" s="303" t="s">
        <v>599</v>
      </c>
      <c r="J237" s="305" t="s">
        <v>612</v>
      </c>
      <c r="K237" s="306">
        <v>598000</v>
      </c>
      <c r="Q237" s="270"/>
      <c r="R237" s="270"/>
      <c r="S237" s="271"/>
      <c r="T237" s="270"/>
      <c r="U237" s="272"/>
      <c r="V237" s="268"/>
      <c r="W237" s="272"/>
      <c r="X237" s="273"/>
      <c r="Y237" s="273"/>
      <c r="Z237" s="273"/>
      <c r="AA237" s="273"/>
      <c r="AB237" s="274"/>
      <c r="AC237" s="274"/>
      <c r="AD237" s="269"/>
      <c r="AE237" s="269"/>
    </row>
    <row r="238" spans="1:31" ht="67.5" x14ac:dyDescent="0.25">
      <c r="A238" s="303" t="s">
        <v>1055</v>
      </c>
      <c r="B238" s="303" t="s">
        <v>605</v>
      </c>
      <c r="C238" s="303" t="s">
        <v>606</v>
      </c>
      <c r="D238" s="303" t="s">
        <v>518</v>
      </c>
      <c r="E238" s="304" t="s">
        <v>1455</v>
      </c>
      <c r="F238" s="304" t="s">
        <v>1391</v>
      </c>
      <c r="G238" s="304" t="s">
        <v>609</v>
      </c>
      <c r="H238" s="304" t="s">
        <v>610</v>
      </c>
      <c r="I238" s="303" t="s">
        <v>599</v>
      </c>
      <c r="J238" s="305" t="s">
        <v>612</v>
      </c>
      <c r="K238" s="306">
        <v>598000</v>
      </c>
      <c r="Q238" s="270"/>
      <c r="R238" s="270"/>
      <c r="S238" s="271"/>
      <c r="T238" s="270"/>
      <c r="U238" s="272"/>
      <c r="V238" s="268"/>
      <c r="W238" s="272"/>
      <c r="X238" s="273"/>
      <c r="Y238" s="273"/>
      <c r="Z238" s="273"/>
      <c r="AA238" s="273"/>
      <c r="AB238" s="274"/>
      <c r="AC238" s="274"/>
      <c r="AD238" s="269"/>
      <c r="AE238" s="269"/>
    </row>
    <row r="239" spans="1:31" ht="67.5" x14ac:dyDescent="0.25">
      <c r="A239" s="303" t="s">
        <v>1057</v>
      </c>
      <c r="B239" s="303" t="s">
        <v>605</v>
      </c>
      <c r="C239" s="303" t="s">
        <v>606</v>
      </c>
      <c r="D239" s="303" t="s">
        <v>518</v>
      </c>
      <c r="E239" s="304" t="s">
        <v>1457</v>
      </c>
      <c r="F239" s="304" t="s">
        <v>1391</v>
      </c>
      <c r="G239" s="304" t="s">
        <v>609</v>
      </c>
      <c r="H239" s="304" t="s">
        <v>610</v>
      </c>
      <c r="I239" s="303" t="s">
        <v>599</v>
      </c>
      <c r="J239" s="305" t="s">
        <v>612</v>
      </c>
      <c r="K239" s="306">
        <v>598000</v>
      </c>
      <c r="Q239" s="270"/>
      <c r="R239" s="270"/>
      <c r="S239" s="271"/>
      <c r="T239" s="270"/>
      <c r="U239" s="272"/>
      <c r="V239" s="268"/>
      <c r="W239" s="272"/>
      <c r="X239" s="273"/>
      <c r="Y239" s="273"/>
      <c r="Z239" s="273"/>
      <c r="AA239" s="273"/>
      <c r="AB239" s="274"/>
      <c r="AC239" s="274"/>
      <c r="AD239" s="269"/>
      <c r="AE239" s="269"/>
    </row>
    <row r="240" spans="1:31" ht="67.5" x14ac:dyDescent="0.25">
      <c r="A240" s="303" t="s">
        <v>1059</v>
      </c>
      <c r="B240" s="303" t="s">
        <v>605</v>
      </c>
      <c r="C240" s="303" t="s">
        <v>606</v>
      </c>
      <c r="D240" s="303" t="s">
        <v>518</v>
      </c>
      <c r="E240" s="304" t="s">
        <v>1459</v>
      </c>
      <c r="F240" s="304" t="s">
        <v>1391</v>
      </c>
      <c r="G240" s="304" t="s">
        <v>609</v>
      </c>
      <c r="H240" s="304" t="s">
        <v>610</v>
      </c>
      <c r="I240" s="303" t="s">
        <v>599</v>
      </c>
      <c r="J240" s="305" t="s">
        <v>612</v>
      </c>
      <c r="K240" s="306">
        <v>598000</v>
      </c>
      <c r="Q240" s="270"/>
      <c r="R240" s="270"/>
      <c r="S240" s="271"/>
      <c r="T240" s="270"/>
      <c r="U240" s="272"/>
      <c r="V240" s="268"/>
      <c r="W240" s="272"/>
      <c r="X240" s="273"/>
      <c r="Y240" s="273"/>
      <c r="Z240" s="273"/>
      <c r="AA240" s="273"/>
      <c r="AB240" s="274"/>
      <c r="AC240" s="274"/>
      <c r="AD240" s="269"/>
      <c r="AE240" s="269"/>
    </row>
    <row r="241" spans="1:31" ht="67.5" x14ac:dyDescent="0.25">
      <c r="A241" s="303" t="s">
        <v>1061</v>
      </c>
      <c r="B241" s="303" t="s">
        <v>605</v>
      </c>
      <c r="C241" s="303" t="s">
        <v>606</v>
      </c>
      <c r="D241" s="303" t="s">
        <v>518</v>
      </c>
      <c r="E241" s="304" t="s">
        <v>1461</v>
      </c>
      <c r="F241" s="304" t="s">
        <v>1391</v>
      </c>
      <c r="G241" s="304" t="s">
        <v>609</v>
      </c>
      <c r="H241" s="304" t="s">
        <v>610</v>
      </c>
      <c r="I241" s="303" t="s">
        <v>599</v>
      </c>
      <c r="J241" s="305" t="s">
        <v>612</v>
      </c>
      <c r="K241" s="306">
        <v>598000</v>
      </c>
      <c r="Q241" s="270"/>
      <c r="R241" s="270"/>
      <c r="S241" s="271"/>
      <c r="T241" s="270"/>
      <c r="U241" s="272"/>
      <c r="V241" s="268"/>
      <c r="W241" s="272"/>
      <c r="X241" s="273"/>
      <c r="Y241" s="273"/>
      <c r="Z241" s="273"/>
      <c r="AA241" s="273"/>
      <c r="AB241" s="274"/>
      <c r="AC241" s="274"/>
      <c r="AD241" s="269"/>
      <c r="AE241" s="269"/>
    </row>
    <row r="242" spans="1:31" ht="67.5" x14ac:dyDescent="0.25">
      <c r="A242" s="303" t="s">
        <v>1065</v>
      </c>
      <c r="B242" s="303" t="s">
        <v>605</v>
      </c>
      <c r="C242" s="303" t="s">
        <v>606</v>
      </c>
      <c r="D242" s="303" t="s">
        <v>518</v>
      </c>
      <c r="E242" s="304" t="s">
        <v>1463</v>
      </c>
      <c r="F242" s="304" t="s">
        <v>1391</v>
      </c>
      <c r="G242" s="304" t="s">
        <v>609</v>
      </c>
      <c r="H242" s="304" t="s">
        <v>610</v>
      </c>
      <c r="I242" s="303" t="s">
        <v>599</v>
      </c>
      <c r="J242" s="305" t="s">
        <v>612</v>
      </c>
      <c r="K242" s="306">
        <v>598000</v>
      </c>
      <c r="Q242" s="270"/>
      <c r="R242" s="270"/>
      <c r="S242" s="271"/>
      <c r="T242" s="270"/>
      <c r="U242" s="272"/>
      <c r="V242" s="268"/>
      <c r="W242" s="272"/>
      <c r="X242" s="273"/>
      <c r="Y242" s="273"/>
      <c r="Z242" s="273"/>
      <c r="AA242" s="273"/>
      <c r="AB242" s="274"/>
      <c r="AC242" s="274"/>
      <c r="AD242" s="269"/>
      <c r="AE242" s="269"/>
    </row>
    <row r="243" spans="1:31" ht="67.5" x14ac:dyDescent="0.25">
      <c r="A243" s="303" t="s">
        <v>1067</v>
      </c>
      <c r="B243" s="303" t="s">
        <v>605</v>
      </c>
      <c r="C243" s="303" t="s">
        <v>606</v>
      </c>
      <c r="D243" s="303" t="s">
        <v>518</v>
      </c>
      <c r="E243" s="304" t="s">
        <v>1465</v>
      </c>
      <c r="F243" s="304" t="s">
        <v>1391</v>
      </c>
      <c r="G243" s="304" t="s">
        <v>609</v>
      </c>
      <c r="H243" s="304" t="s">
        <v>610</v>
      </c>
      <c r="I243" s="303" t="s">
        <v>599</v>
      </c>
      <c r="J243" s="305" t="s">
        <v>612</v>
      </c>
      <c r="K243" s="306">
        <v>598000</v>
      </c>
      <c r="Q243" s="270"/>
      <c r="R243" s="270"/>
      <c r="S243" s="271"/>
      <c r="T243" s="270"/>
      <c r="U243" s="272"/>
      <c r="V243" s="268"/>
      <c r="W243" s="272"/>
      <c r="X243" s="273"/>
      <c r="Y243" s="273"/>
      <c r="Z243" s="273"/>
      <c r="AA243" s="273"/>
      <c r="AB243" s="274"/>
      <c r="AC243" s="274"/>
      <c r="AD243" s="269"/>
      <c r="AE243" s="269"/>
    </row>
    <row r="244" spans="1:31" ht="67.5" x14ac:dyDescent="0.25">
      <c r="A244" s="303" t="s">
        <v>1070</v>
      </c>
      <c r="B244" s="303" t="s">
        <v>605</v>
      </c>
      <c r="C244" s="303" t="s">
        <v>606</v>
      </c>
      <c r="D244" s="303" t="s">
        <v>518</v>
      </c>
      <c r="E244" s="304" t="s">
        <v>1467</v>
      </c>
      <c r="F244" s="304" t="s">
        <v>1391</v>
      </c>
      <c r="G244" s="304" t="s">
        <v>609</v>
      </c>
      <c r="H244" s="304" t="s">
        <v>610</v>
      </c>
      <c r="I244" s="303" t="s">
        <v>599</v>
      </c>
      <c r="J244" s="305" t="s">
        <v>612</v>
      </c>
      <c r="K244" s="306">
        <v>598000</v>
      </c>
      <c r="Q244" s="270"/>
      <c r="R244" s="270"/>
      <c r="S244" s="271"/>
      <c r="T244" s="270"/>
      <c r="U244" s="272"/>
      <c r="V244" s="268"/>
      <c r="W244" s="272"/>
      <c r="X244" s="273"/>
      <c r="Y244" s="273"/>
      <c r="Z244" s="273"/>
      <c r="AA244" s="273"/>
      <c r="AB244" s="274"/>
      <c r="AC244" s="274"/>
      <c r="AD244" s="269"/>
      <c r="AE244" s="269"/>
    </row>
    <row r="245" spans="1:31" ht="67.5" x14ac:dyDescent="0.25">
      <c r="A245" s="303" t="s">
        <v>1074</v>
      </c>
      <c r="B245" s="303" t="s">
        <v>605</v>
      </c>
      <c r="C245" s="303" t="s">
        <v>606</v>
      </c>
      <c r="D245" s="303" t="s">
        <v>518</v>
      </c>
      <c r="E245" s="304" t="s">
        <v>1469</v>
      </c>
      <c r="F245" s="304" t="s">
        <v>1391</v>
      </c>
      <c r="G245" s="304" t="s">
        <v>609</v>
      </c>
      <c r="H245" s="304" t="s">
        <v>610</v>
      </c>
      <c r="I245" s="303" t="s">
        <v>599</v>
      </c>
      <c r="J245" s="305" t="s">
        <v>612</v>
      </c>
      <c r="K245" s="306">
        <v>598000</v>
      </c>
      <c r="Q245" s="270"/>
      <c r="R245" s="270"/>
      <c r="S245" s="271"/>
      <c r="T245" s="270"/>
      <c r="U245" s="272"/>
      <c r="V245" s="268"/>
      <c r="W245" s="272"/>
      <c r="X245" s="273"/>
      <c r="Y245" s="273"/>
      <c r="Z245" s="273"/>
      <c r="AA245" s="273"/>
      <c r="AB245" s="274"/>
      <c r="AC245" s="274"/>
      <c r="AD245" s="269"/>
      <c r="AE245" s="269"/>
    </row>
    <row r="246" spans="1:31" ht="67.5" x14ac:dyDescent="0.25">
      <c r="A246" s="303" t="s">
        <v>1078</v>
      </c>
      <c r="B246" s="303" t="s">
        <v>605</v>
      </c>
      <c r="C246" s="303" t="s">
        <v>606</v>
      </c>
      <c r="D246" s="303" t="s">
        <v>518</v>
      </c>
      <c r="E246" s="304" t="s">
        <v>1471</v>
      </c>
      <c r="F246" s="304" t="s">
        <v>1391</v>
      </c>
      <c r="G246" s="304" t="s">
        <v>609</v>
      </c>
      <c r="H246" s="304" t="s">
        <v>610</v>
      </c>
      <c r="I246" s="303" t="s">
        <v>599</v>
      </c>
      <c r="J246" s="305" t="s">
        <v>612</v>
      </c>
      <c r="K246" s="306">
        <v>598000</v>
      </c>
      <c r="Q246" s="270"/>
      <c r="R246" s="270"/>
      <c r="S246" s="271"/>
      <c r="T246" s="270"/>
      <c r="U246" s="272"/>
      <c r="V246" s="268"/>
      <c r="W246" s="272"/>
      <c r="X246" s="273"/>
      <c r="Y246" s="273"/>
      <c r="Z246" s="273"/>
      <c r="AA246" s="273"/>
      <c r="AB246" s="274"/>
      <c r="AC246" s="274"/>
      <c r="AD246" s="269"/>
      <c r="AE246" s="269"/>
    </row>
    <row r="247" spans="1:31" ht="67.5" x14ac:dyDescent="0.25">
      <c r="A247" s="303" t="s">
        <v>1082</v>
      </c>
      <c r="B247" s="303" t="s">
        <v>605</v>
      </c>
      <c r="C247" s="303" t="s">
        <v>606</v>
      </c>
      <c r="D247" s="303" t="s">
        <v>518</v>
      </c>
      <c r="E247" s="304" t="s">
        <v>1473</v>
      </c>
      <c r="F247" s="304" t="s">
        <v>1391</v>
      </c>
      <c r="G247" s="304" t="s">
        <v>609</v>
      </c>
      <c r="H247" s="304" t="s">
        <v>610</v>
      </c>
      <c r="I247" s="303" t="s">
        <v>599</v>
      </c>
      <c r="J247" s="305" t="s">
        <v>612</v>
      </c>
      <c r="K247" s="306">
        <v>598000</v>
      </c>
      <c r="Q247" s="270"/>
      <c r="R247" s="270"/>
      <c r="S247" s="271"/>
      <c r="T247" s="270"/>
      <c r="U247" s="272"/>
      <c r="V247" s="268"/>
      <c r="W247" s="272"/>
      <c r="X247" s="273"/>
      <c r="Y247" s="273"/>
      <c r="Z247" s="273"/>
      <c r="AA247" s="273"/>
      <c r="AB247" s="274"/>
      <c r="AC247" s="274"/>
      <c r="AD247" s="269"/>
      <c r="AE247" s="269"/>
    </row>
    <row r="248" spans="1:31" ht="67.5" x14ac:dyDescent="0.25">
      <c r="A248" s="303" t="s">
        <v>1085</v>
      </c>
      <c r="B248" s="303" t="s">
        <v>605</v>
      </c>
      <c r="C248" s="303" t="s">
        <v>606</v>
      </c>
      <c r="D248" s="303" t="s">
        <v>518</v>
      </c>
      <c r="E248" s="304" t="s">
        <v>1475</v>
      </c>
      <c r="F248" s="304" t="s">
        <v>1391</v>
      </c>
      <c r="G248" s="304" t="s">
        <v>609</v>
      </c>
      <c r="H248" s="304" t="s">
        <v>610</v>
      </c>
      <c r="I248" s="303" t="s">
        <v>599</v>
      </c>
      <c r="J248" s="305" t="s">
        <v>612</v>
      </c>
      <c r="K248" s="306">
        <v>598000</v>
      </c>
      <c r="Q248" s="270"/>
      <c r="R248" s="270"/>
      <c r="S248" s="271"/>
      <c r="T248" s="270"/>
      <c r="U248" s="272"/>
      <c r="V248" s="268"/>
      <c r="W248" s="272"/>
      <c r="X248" s="273"/>
      <c r="Y248" s="273"/>
      <c r="Z248" s="273"/>
      <c r="AA248" s="273"/>
      <c r="AB248" s="274"/>
      <c r="AC248" s="274"/>
      <c r="AD248" s="269"/>
      <c r="AE248" s="269"/>
    </row>
    <row r="249" spans="1:31" ht="67.5" x14ac:dyDescent="0.25">
      <c r="A249" s="303" t="s">
        <v>1087</v>
      </c>
      <c r="B249" s="303" t="s">
        <v>605</v>
      </c>
      <c r="C249" s="303" t="s">
        <v>606</v>
      </c>
      <c r="D249" s="303" t="s">
        <v>518</v>
      </c>
      <c r="E249" s="304" t="s">
        <v>1477</v>
      </c>
      <c r="F249" s="304" t="s">
        <v>1391</v>
      </c>
      <c r="G249" s="304" t="s">
        <v>609</v>
      </c>
      <c r="H249" s="304" t="s">
        <v>610</v>
      </c>
      <c r="I249" s="303" t="s">
        <v>599</v>
      </c>
      <c r="J249" s="305" t="s">
        <v>612</v>
      </c>
      <c r="K249" s="306">
        <v>598000</v>
      </c>
      <c r="Q249" s="270"/>
      <c r="R249" s="270"/>
      <c r="S249" s="271"/>
      <c r="T249" s="270"/>
      <c r="U249" s="272"/>
      <c r="V249" s="268"/>
      <c r="W249" s="272"/>
      <c r="X249" s="273"/>
      <c r="Y249" s="273"/>
      <c r="Z249" s="273"/>
      <c r="AA249" s="273"/>
      <c r="AB249" s="274"/>
      <c r="AC249" s="274"/>
      <c r="AD249" s="269"/>
      <c r="AE249" s="269"/>
    </row>
    <row r="250" spans="1:31" ht="67.5" x14ac:dyDescent="0.25">
      <c r="A250" s="303" t="s">
        <v>1089</v>
      </c>
      <c r="B250" s="303" t="s">
        <v>605</v>
      </c>
      <c r="C250" s="303" t="s">
        <v>606</v>
      </c>
      <c r="D250" s="303" t="s">
        <v>518</v>
      </c>
      <c r="E250" s="304" t="s">
        <v>1479</v>
      </c>
      <c r="F250" s="304" t="s">
        <v>1391</v>
      </c>
      <c r="G250" s="304" t="s">
        <v>609</v>
      </c>
      <c r="H250" s="304" t="s">
        <v>610</v>
      </c>
      <c r="I250" s="303" t="s">
        <v>599</v>
      </c>
      <c r="J250" s="305" t="s">
        <v>612</v>
      </c>
      <c r="K250" s="306">
        <v>598000</v>
      </c>
      <c r="Q250" s="270"/>
      <c r="R250" s="270"/>
      <c r="S250" s="271"/>
      <c r="T250" s="270"/>
      <c r="U250" s="272"/>
      <c r="V250" s="268"/>
      <c r="W250" s="272"/>
      <c r="X250" s="273"/>
      <c r="Y250" s="273"/>
      <c r="Z250" s="273"/>
      <c r="AA250" s="273"/>
      <c r="AB250" s="274"/>
      <c r="AC250" s="274"/>
      <c r="AD250" s="269"/>
      <c r="AE250" s="269"/>
    </row>
    <row r="251" spans="1:31" ht="67.5" x14ac:dyDescent="0.25">
      <c r="A251" s="303" t="s">
        <v>1091</v>
      </c>
      <c r="B251" s="303" t="s">
        <v>605</v>
      </c>
      <c r="C251" s="303" t="s">
        <v>606</v>
      </c>
      <c r="D251" s="303" t="s">
        <v>518</v>
      </c>
      <c r="E251" s="304" t="s">
        <v>1481</v>
      </c>
      <c r="F251" s="304" t="s">
        <v>1391</v>
      </c>
      <c r="G251" s="304" t="s">
        <v>609</v>
      </c>
      <c r="H251" s="304" t="s">
        <v>610</v>
      </c>
      <c r="I251" s="303" t="s">
        <v>599</v>
      </c>
      <c r="J251" s="305" t="s">
        <v>612</v>
      </c>
      <c r="K251" s="306">
        <v>598000</v>
      </c>
      <c r="Q251" s="270"/>
      <c r="R251" s="270"/>
      <c r="S251" s="271"/>
      <c r="T251" s="270"/>
      <c r="U251" s="272"/>
      <c r="V251" s="268"/>
      <c r="W251" s="272"/>
      <c r="X251" s="273"/>
      <c r="Y251" s="273"/>
      <c r="Z251" s="273"/>
      <c r="AA251" s="273"/>
      <c r="AB251" s="274"/>
      <c r="AC251" s="274"/>
      <c r="AD251" s="269"/>
      <c r="AE251" s="269"/>
    </row>
    <row r="252" spans="1:31" ht="67.5" x14ac:dyDescent="0.25">
      <c r="A252" s="303" t="s">
        <v>1094</v>
      </c>
      <c r="B252" s="303" t="s">
        <v>605</v>
      </c>
      <c r="C252" s="303" t="s">
        <v>606</v>
      </c>
      <c r="D252" s="303" t="s">
        <v>518</v>
      </c>
      <c r="E252" s="304" t="s">
        <v>1483</v>
      </c>
      <c r="F252" s="304" t="s">
        <v>1391</v>
      </c>
      <c r="G252" s="304" t="s">
        <v>609</v>
      </c>
      <c r="H252" s="304" t="s">
        <v>610</v>
      </c>
      <c r="I252" s="303" t="s">
        <v>599</v>
      </c>
      <c r="J252" s="305" t="s">
        <v>612</v>
      </c>
      <c r="K252" s="306">
        <v>598000</v>
      </c>
      <c r="Q252" s="270"/>
      <c r="R252" s="270"/>
      <c r="S252" s="271"/>
      <c r="T252" s="270"/>
      <c r="U252" s="272"/>
      <c r="V252" s="268"/>
      <c r="W252" s="272"/>
      <c r="X252" s="273"/>
      <c r="Y252" s="273"/>
      <c r="Z252" s="273"/>
      <c r="AA252" s="273"/>
      <c r="AB252" s="274"/>
      <c r="AC252" s="274"/>
      <c r="AD252" s="269"/>
      <c r="AE252" s="269"/>
    </row>
    <row r="253" spans="1:31" ht="67.5" x14ac:dyDescent="0.25">
      <c r="A253" s="303" t="s">
        <v>1096</v>
      </c>
      <c r="B253" s="303" t="s">
        <v>605</v>
      </c>
      <c r="C253" s="303" t="s">
        <v>606</v>
      </c>
      <c r="D253" s="303" t="s">
        <v>518</v>
      </c>
      <c r="E253" s="304" t="s">
        <v>1485</v>
      </c>
      <c r="F253" s="304" t="s">
        <v>1391</v>
      </c>
      <c r="G253" s="304" t="s">
        <v>609</v>
      </c>
      <c r="H253" s="304" t="s">
        <v>610</v>
      </c>
      <c r="I253" s="303" t="s">
        <v>599</v>
      </c>
      <c r="J253" s="305" t="s">
        <v>612</v>
      </c>
      <c r="K253" s="306">
        <v>598000</v>
      </c>
      <c r="Q253" s="270"/>
      <c r="R253" s="270"/>
      <c r="S253" s="271"/>
      <c r="T253" s="270"/>
      <c r="U253" s="272"/>
      <c r="V253" s="268"/>
      <c r="W253" s="272"/>
      <c r="X253" s="273"/>
      <c r="Y253" s="273"/>
      <c r="Z253" s="273"/>
      <c r="AA253" s="273"/>
      <c r="AB253" s="274"/>
      <c r="AC253" s="274"/>
      <c r="AD253" s="269"/>
      <c r="AE253" s="269"/>
    </row>
    <row r="254" spans="1:31" ht="67.5" x14ac:dyDescent="0.25">
      <c r="A254" s="303" t="s">
        <v>1098</v>
      </c>
      <c r="B254" s="303" t="s">
        <v>605</v>
      </c>
      <c r="C254" s="303" t="s">
        <v>606</v>
      </c>
      <c r="D254" s="303" t="s">
        <v>518</v>
      </c>
      <c r="E254" s="304" t="s">
        <v>1487</v>
      </c>
      <c r="F254" s="304" t="s">
        <v>1391</v>
      </c>
      <c r="G254" s="304" t="s">
        <v>609</v>
      </c>
      <c r="H254" s="304" t="s">
        <v>610</v>
      </c>
      <c r="I254" s="303" t="s">
        <v>599</v>
      </c>
      <c r="J254" s="305" t="s">
        <v>612</v>
      </c>
      <c r="K254" s="306">
        <v>598000</v>
      </c>
      <c r="Q254" s="270"/>
      <c r="R254" s="270"/>
      <c r="S254" s="271"/>
      <c r="T254" s="270"/>
      <c r="U254" s="272"/>
      <c r="V254" s="268"/>
      <c r="W254" s="272"/>
      <c r="X254" s="273"/>
      <c r="Y254" s="273"/>
      <c r="Z254" s="273"/>
      <c r="AA254" s="273"/>
      <c r="AB254" s="274"/>
      <c r="AC254" s="274"/>
      <c r="AD254" s="269"/>
      <c r="AE254" s="269"/>
    </row>
    <row r="255" spans="1:31" ht="67.5" x14ac:dyDescent="0.25">
      <c r="A255" s="303" t="s">
        <v>1100</v>
      </c>
      <c r="B255" s="303" t="s">
        <v>605</v>
      </c>
      <c r="C255" s="303" t="s">
        <v>606</v>
      </c>
      <c r="D255" s="303" t="s">
        <v>518</v>
      </c>
      <c r="E255" s="304" t="s">
        <v>1489</v>
      </c>
      <c r="F255" s="304" t="s">
        <v>1391</v>
      </c>
      <c r="G255" s="304" t="s">
        <v>609</v>
      </c>
      <c r="H255" s="304" t="s">
        <v>610</v>
      </c>
      <c r="I255" s="303" t="s">
        <v>599</v>
      </c>
      <c r="J255" s="305" t="s">
        <v>612</v>
      </c>
      <c r="K255" s="306">
        <v>598000</v>
      </c>
      <c r="Q255" s="270"/>
      <c r="R255" s="270"/>
      <c r="S255" s="271"/>
      <c r="T255" s="270"/>
      <c r="U255" s="272"/>
      <c r="V255" s="268"/>
      <c r="W255" s="272"/>
      <c r="X255" s="273"/>
      <c r="Y255" s="273"/>
      <c r="Z255" s="273"/>
      <c r="AA255" s="273"/>
      <c r="AB255" s="274"/>
      <c r="AC255" s="274"/>
      <c r="AD255" s="269"/>
      <c r="AE255" s="269"/>
    </row>
    <row r="256" spans="1:31" ht="67.5" x14ac:dyDescent="0.25">
      <c r="A256" s="303" t="s">
        <v>1102</v>
      </c>
      <c r="B256" s="303" t="s">
        <v>605</v>
      </c>
      <c r="C256" s="303" t="s">
        <v>606</v>
      </c>
      <c r="D256" s="303" t="s">
        <v>518</v>
      </c>
      <c r="E256" s="304" t="s">
        <v>1491</v>
      </c>
      <c r="F256" s="304" t="s">
        <v>1391</v>
      </c>
      <c r="G256" s="304" t="s">
        <v>609</v>
      </c>
      <c r="H256" s="304" t="s">
        <v>610</v>
      </c>
      <c r="I256" s="303" t="s">
        <v>599</v>
      </c>
      <c r="J256" s="305" t="s">
        <v>612</v>
      </c>
      <c r="K256" s="306">
        <v>598000</v>
      </c>
      <c r="Q256" s="270"/>
      <c r="R256" s="270"/>
      <c r="S256" s="271"/>
      <c r="T256" s="270"/>
      <c r="U256" s="272"/>
      <c r="V256" s="268"/>
      <c r="W256" s="272"/>
      <c r="X256" s="273"/>
      <c r="Y256" s="273"/>
      <c r="Z256" s="273"/>
      <c r="AA256" s="273"/>
      <c r="AB256" s="274"/>
      <c r="AC256" s="274"/>
      <c r="AD256" s="269"/>
      <c r="AE256" s="269"/>
    </row>
    <row r="257" spans="1:31" ht="67.5" x14ac:dyDescent="0.25">
      <c r="A257" s="303" t="s">
        <v>1105</v>
      </c>
      <c r="B257" s="303" t="s">
        <v>605</v>
      </c>
      <c r="C257" s="303" t="s">
        <v>606</v>
      </c>
      <c r="D257" s="303" t="s">
        <v>518</v>
      </c>
      <c r="E257" s="304" t="s">
        <v>1493</v>
      </c>
      <c r="F257" s="304" t="s">
        <v>1391</v>
      </c>
      <c r="G257" s="304" t="s">
        <v>609</v>
      </c>
      <c r="H257" s="304" t="s">
        <v>610</v>
      </c>
      <c r="I257" s="303" t="s">
        <v>599</v>
      </c>
      <c r="J257" s="305" t="s">
        <v>612</v>
      </c>
      <c r="K257" s="306">
        <v>598000</v>
      </c>
      <c r="Q257" s="270"/>
      <c r="R257" s="270"/>
      <c r="S257" s="271"/>
      <c r="T257" s="270"/>
      <c r="U257" s="272"/>
      <c r="V257" s="268"/>
      <c r="W257" s="272"/>
      <c r="X257" s="273"/>
      <c r="Y257" s="273"/>
      <c r="Z257" s="273"/>
      <c r="AA257" s="273"/>
      <c r="AB257" s="274"/>
      <c r="AC257" s="274"/>
      <c r="AD257" s="269"/>
      <c r="AE257" s="269"/>
    </row>
    <row r="258" spans="1:31" ht="67.5" x14ac:dyDescent="0.25">
      <c r="A258" s="303" t="s">
        <v>1107</v>
      </c>
      <c r="B258" s="303" t="s">
        <v>605</v>
      </c>
      <c r="C258" s="303" t="s">
        <v>606</v>
      </c>
      <c r="D258" s="303" t="s">
        <v>518</v>
      </c>
      <c r="E258" s="304" t="s">
        <v>1495</v>
      </c>
      <c r="F258" s="304" t="s">
        <v>1391</v>
      </c>
      <c r="G258" s="304" t="s">
        <v>609</v>
      </c>
      <c r="H258" s="304" t="s">
        <v>610</v>
      </c>
      <c r="I258" s="303" t="s">
        <v>599</v>
      </c>
      <c r="J258" s="305" t="s">
        <v>612</v>
      </c>
      <c r="K258" s="306">
        <v>598000</v>
      </c>
      <c r="Q258" s="270"/>
      <c r="R258" s="270"/>
      <c r="S258" s="271"/>
      <c r="T258" s="270"/>
      <c r="U258" s="272"/>
      <c r="V258" s="268"/>
      <c r="W258" s="272"/>
      <c r="X258" s="273"/>
      <c r="Y258" s="273"/>
      <c r="Z258" s="273"/>
      <c r="AA258" s="273"/>
      <c r="AB258" s="274"/>
      <c r="AC258" s="274"/>
      <c r="AD258" s="269"/>
      <c r="AE258" s="269"/>
    </row>
    <row r="259" spans="1:31" ht="67.5" x14ac:dyDescent="0.25">
      <c r="A259" s="303" t="s">
        <v>1109</v>
      </c>
      <c r="B259" s="303" t="s">
        <v>605</v>
      </c>
      <c r="C259" s="303" t="s">
        <v>606</v>
      </c>
      <c r="D259" s="303" t="s">
        <v>518</v>
      </c>
      <c r="E259" s="304" t="s">
        <v>1497</v>
      </c>
      <c r="F259" s="304" t="s">
        <v>1391</v>
      </c>
      <c r="G259" s="304" t="s">
        <v>609</v>
      </c>
      <c r="H259" s="304" t="s">
        <v>610</v>
      </c>
      <c r="I259" s="303" t="s">
        <v>599</v>
      </c>
      <c r="J259" s="305" t="s">
        <v>612</v>
      </c>
      <c r="K259" s="306">
        <v>598000</v>
      </c>
      <c r="Q259" s="270"/>
      <c r="R259" s="270"/>
      <c r="S259" s="271"/>
      <c r="T259" s="270"/>
      <c r="U259" s="272"/>
      <c r="V259" s="268"/>
      <c r="W259" s="272"/>
      <c r="X259" s="273"/>
      <c r="Y259" s="273"/>
      <c r="Z259" s="273"/>
      <c r="AA259" s="273"/>
      <c r="AB259" s="274"/>
      <c r="AC259" s="274"/>
      <c r="AD259" s="269"/>
      <c r="AE259" s="269"/>
    </row>
    <row r="260" spans="1:31" ht="67.5" x14ac:dyDescent="0.25">
      <c r="A260" s="303" t="s">
        <v>1113</v>
      </c>
      <c r="B260" s="303" t="s">
        <v>605</v>
      </c>
      <c r="C260" s="303" t="s">
        <v>606</v>
      </c>
      <c r="D260" s="303" t="s">
        <v>518</v>
      </c>
      <c r="E260" s="304" t="s">
        <v>1499</v>
      </c>
      <c r="F260" s="304" t="s">
        <v>1391</v>
      </c>
      <c r="G260" s="304" t="s">
        <v>609</v>
      </c>
      <c r="H260" s="304" t="s">
        <v>610</v>
      </c>
      <c r="I260" s="303" t="s">
        <v>599</v>
      </c>
      <c r="J260" s="305" t="s">
        <v>612</v>
      </c>
      <c r="K260" s="306">
        <v>598000</v>
      </c>
      <c r="Q260" s="270"/>
      <c r="R260" s="270"/>
      <c r="S260" s="271"/>
      <c r="T260" s="270"/>
      <c r="U260" s="272"/>
      <c r="V260" s="268"/>
      <c r="W260" s="272"/>
      <c r="X260" s="273"/>
      <c r="Y260" s="273"/>
      <c r="Z260" s="273"/>
      <c r="AA260" s="273"/>
      <c r="AB260" s="274"/>
      <c r="AC260" s="274"/>
      <c r="AD260" s="269"/>
      <c r="AE260" s="269"/>
    </row>
    <row r="261" spans="1:31" ht="67.5" x14ac:dyDescent="0.25">
      <c r="A261" s="303" t="s">
        <v>1116</v>
      </c>
      <c r="B261" s="303" t="s">
        <v>605</v>
      </c>
      <c r="C261" s="303" t="s">
        <v>606</v>
      </c>
      <c r="D261" s="303" t="s">
        <v>518</v>
      </c>
      <c r="E261" s="304" t="s">
        <v>1501</v>
      </c>
      <c r="F261" s="304" t="s">
        <v>1391</v>
      </c>
      <c r="G261" s="304" t="s">
        <v>609</v>
      </c>
      <c r="H261" s="304" t="s">
        <v>610</v>
      </c>
      <c r="I261" s="303" t="s">
        <v>599</v>
      </c>
      <c r="J261" s="305" t="s">
        <v>612</v>
      </c>
      <c r="K261" s="306">
        <v>598000</v>
      </c>
      <c r="Q261" s="270"/>
      <c r="R261" s="270"/>
      <c r="S261" s="271"/>
      <c r="T261" s="270"/>
      <c r="U261" s="272"/>
      <c r="V261" s="268"/>
      <c r="W261" s="272"/>
      <c r="X261" s="273"/>
      <c r="Y261" s="273"/>
      <c r="Z261" s="273"/>
      <c r="AA261" s="273"/>
      <c r="AB261" s="274"/>
      <c r="AC261" s="274"/>
      <c r="AD261" s="269"/>
      <c r="AE261" s="269"/>
    </row>
    <row r="262" spans="1:31" ht="56.25" x14ac:dyDescent="0.25">
      <c r="A262" s="303" t="s">
        <v>1118</v>
      </c>
      <c r="B262" s="303" t="s">
        <v>605</v>
      </c>
      <c r="C262" s="303" t="s">
        <v>606</v>
      </c>
      <c r="D262" s="303" t="s">
        <v>525</v>
      </c>
      <c r="E262" s="304" t="s">
        <v>5573</v>
      </c>
      <c r="F262" s="304" t="s">
        <v>525</v>
      </c>
      <c r="G262" s="304" t="s">
        <v>2076</v>
      </c>
      <c r="H262" s="304" t="s">
        <v>523</v>
      </c>
      <c r="I262" s="303" t="s">
        <v>599</v>
      </c>
      <c r="J262" s="305" t="s">
        <v>5565</v>
      </c>
      <c r="K262" s="306">
        <v>1348900</v>
      </c>
      <c r="Q262" s="270"/>
      <c r="R262" s="270"/>
      <c r="S262" s="271"/>
      <c r="T262" s="270"/>
      <c r="U262" s="272"/>
      <c r="V262" s="268"/>
      <c r="W262" s="272"/>
      <c r="X262" s="273"/>
      <c r="Y262" s="273"/>
      <c r="Z262" s="273"/>
      <c r="AA262" s="273"/>
      <c r="AB262" s="274"/>
      <c r="AC262" s="274"/>
      <c r="AD262" s="269"/>
      <c r="AE262" s="269"/>
    </row>
    <row r="263" spans="1:31" ht="56.25" x14ac:dyDescent="0.25">
      <c r="A263" s="303" t="s">
        <v>1120</v>
      </c>
      <c r="B263" s="303" t="s">
        <v>605</v>
      </c>
      <c r="C263" s="303" t="s">
        <v>606</v>
      </c>
      <c r="D263" s="303" t="s">
        <v>525</v>
      </c>
      <c r="E263" s="304" t="s">
        <v>5574</v>
      </c>
      <c r="F263" s="304" t="s">
        <v>525</v>
      </c>
      <c r="G263" s="304" t="s">
        <v>2076</v>
      </c>
      <c r="H263" s="304" t="s">
        <v>523</v>
      </c>
      <c r="I263" s="303" t="s">
        <v>599</v>
      </c>
      <c r="J263" s="305" t="s">
        <v>5565</v>
      </c>
      <c r="K263" s="306">
        <v>1348900</v>
      </c>
      <c r="Q263" s="270"/>
      <c r="R263" s="270"/>
      <c r="S263" s="271"/>
      <c r="T263" s="270"/>
      <c r="U263" s="272"/>
      <c r="V263" s="268"/>
      <c r="W263" s="272"/>
      <c r="X263" s="273"/>
      <c r="Y263" s="273"/>
      <c r="Z263" s="273"/>
      <c r="AA263" s="273"/>
      <c r="AB263" s="274"/>
      <c r="AC263" s="274"/>
      <c r="AD263" s="269"/>
      <c r="AE263" s="269"/>
    </row>
    <row r="264" spans="1:31" ht="56.25" x14ac:dyDescent="0.25">
      <c r="A264" s="303" t="s">
        <v>1122</v>
      </c>
      <c r="B264" s="303" t="s">
        <v>605</v>
      </c>
      <c r="C264" s="303" t="s">
        <v>606</v>
      </c>
      <c r="D264" s="303" t="s">
        <v>525</v>
      </c>
      <c r="E264" s="304" t="s">
        <v>5575</v>
      </c>
      <c r="F264" s="304" t="s">
        <v>525</v>
      </c>
      <c r="G264" s="304" t="s">
        <v>2076</v>
      </c>
      <c r="H264" s="304" t="s">
        <v>523</v>
      </c>
      <c r="I264" s="303" t="s">
        <v>599</v>
      </c>
      <c r="J264" s="305" t="s">
        <v>5565</v>
      </c>
      <c r="K264" s="306">
        <v>1348900</v>
      </c>
      <c r="Q264" s="270"/>
      <c r="R264" s="270"/>
      <c r="S264" s="271"/>
      <c r="T264" s="270"/>
      <c r="U264" s="272"/>
      <c r="V264" s="268"/>
      <c r="W264" s="272"/>
      <c r="X264" s="273"/>
      <c r="Y264" s="273"/>
      <c r="Z264" s="273"/>
      <c r="AA264" s="273"/>
      <c r="AB264" s="274"/>
      <c r="AC264" s="274"/>
      <c r="AD264" s="269"/>
      <c r="AE264" s="269"/>
    </row>
    <row r="265" spans="1:31" ht="56.25" x14ac:dyDescent="0.25">
      <c r="A265" s="303" t="s">
        <v>1124</v>
      </c>
      <c r="B265" s="303" t="s">
        <v>605</v>
      </c>
      <c r="C265" s="303" t="s">
        <v>606</v>
      </c>
      <c r="D265" s="303" t="s">
        <v>525</v>
      </c>
      <c r="E265" s="304" t="s">
        <v>5576</v>
      </c>
      <c r="F265" s="304" t="s">
        <v>525</v>
      </c>
      <c r="G265" s="304" t="s">
        <v>2076</v>
      </c>
      <c r="H265" s="304" t="s">
        <v>523</v>
      </c>
      <c r="I265" s="303" t="s">
        <v>599</v>
      </c>
      <c r="J265" s="305" t="s">
        <v>5565</v>
      </c>
      <c r="K265" s="306">
        <v>1348900</v>
      </c>
      <c r="Q265" s="270"/>
      <c r="R265" s="270"/>
      <c r="S265" s="271"/>
      <c r="T265" s="270"/>
      <c r="U265" s="272"/>
      <c r="V265" s="268"/>
      <c r="W265" s="272"/>
      <c r="X265" s="273"/>
      <c r="Y265" s="273"/>
      <c r="Z265" s="273"/>
      <c r="AA265" s="273"/>
      <c r="AB265" s="274"/>
      <c r="AC265" s="274"/>
      <c r="AD265" s="269"/>
      <c r="AE265" s="269"/>
    </row>
    <row r="266" spans="1:31" ht="56.25" x14ac:dyDescent="0.25">
      <c r="A266" s="303" t="s">
        <v>1126</v>
      </c>
      <c r="B266" s="303" t="s">
        <v>605</v>
      </c>
      <c r="C266" s="303" t="s">
        <v>606</v>
      </c>
      <c r="D266" s="303" t="s">
        <v>525</v>
      </c>
      <c r="E266" s="304" t="s">
        <v>5577</v>
      </c>
      <c r="F266" s="304" t="s">
        <v>525</v>
      </c>
      <c r="G266" s="304" t="s">
        <v>2076</v>
      </c>
      <c r="H266" s="304" t="s">
        <v>523</v>
      </c>
      <c r="I266" s="303" t="s">
        <v>599</v>
      </c>
      <c r="J266" s="305" t="s">
        <v>5565</v>
      </c>
      <c r="K266" s="306">
        <v>1348900</v>
      </c>
      <c r="Q266" s="270"/>
      <c r="R266" s="270"/>
      <c r="S266" s="271"/>
      <c r="T266" s="270"/>
      <c r="U266" s="272"/>
      <c r="V266" s="268"/>
      <c r="W266" s="272"/>
      <c r="X266" s="273"/>
      <c r="Y266" s="273"/>
      <c r="Z266" s="273"/>
      <c r="AA266" s="273"/>
      <c r="AB266" s="274"/>
      <c r="AC266" s="274"/>
      <c r="AD266" s="269"/>
      <c r="AE266" s="269"/>
    </row>
    <row r="267" spans="1:31" ht="56.25" x14ac:dyDescent="0.25">
      <c r="A267" s="303" t="s">
        <v>1128</v>
      </c>
      <c r="B267" s="303" t="s">
        <v>605</v>
      </c>
      <c r="C267" s="303" t="s">
        <v>606</v>
      </c>
      <c r="D267" s="303" t="s">
        <v>525</v>
      </c>
      <c r="E267" s="304" t="s">
        <v>5578</v>
      </c>
      <c r="F267" s="304" t="s">
        <v>525</v>
      </c>
      <c r="G267" s="304" t="s">
        <v>2076</v>
      </c>
      <c r="H267" s="304" t="s">
        <v>523</v>
      </c>
      <c r="I267" s="303" t="s">
        <v>599</v>
      </c>
      <c r="J267" s="305" t="s">
        <v>5565</v>
      </c>
      <c r="K267" s="306">
        <v>1348900</v>
      </c>
      <c r="Q267" s="270"/>
      <c r="R267" s="270"/>
      <c r="S267" s="271"/>
      <c r="T267" s="270"/>
      <c r="U267" s="272"/>
      <c r="V267" s="268"/>
      <c r="W267" s="272"/>
      <c r="X267" s="273"/>
      <c r="Y267" s="273"/>
      <c r="Z267" s="273"/>
      <c r="AA267" s="273"/>
      <c r="AB267" s="274"/>
      <c r="AC267" s="274"/>
      <c r="AD267" s="269"/>
      <c r="AE267" s="269"/>
    </row>
    <row r="268" spans="1:31" ht="67.5" x14ac:dyDescent="0.25">
      <c r="A268" s="303" t="s">
        <v>1130</v>
      </c>
      <c r="B268" s="303" t="s">
        <v>605</v>
      </c>
      <c r="C268" s="303" t="s">
        <v>606</v>
      </c>
      <c r="D268" s="303" t="s">
        <v>525</v>
      </c>
      <c r="E268" s="304" t="s">
        <v>1503</v>
      </c>
      <c r="F268" s="304" t="s">
        <v>1504</v>
      </c>
      <c r="G268" s="304" t="s">
        <v>609</v>
      </c>
      <c r="H268" s="304" t="s">
        <v>610</v>
      </c>
      <c r="I268" s="303" t="s">
        <v>599</v>
      </c>
      <c r="J268" s="305" t="s">
        <v>612</v>
      </c>
      <c r="K268" s="306">
        <v>971980</v>
      </c>
      <c r="Q268" s="270"/>
      <c r="R268" s="270"/>
      <c r="S268" s="271"/>
      <c r="T268" s="270"/>
      <c r="U268" s="272"/>
      <c r="V268" s="268"/>
      <c r="W268" s="272"/>
      <c r="X268" s="273"/>
      <c r="Y268" s="273"/>
      <c r="Z268" s="273"/>
      <c r="AA268" s="273"/>
      <c r="AB268" s="274"/>
      <c r="AC268" s="274"/>
      <c r="AD268" s="269"/>
      <c r="AE268" s="269"/>
    </row>
    <row r="269" spans="1:31" ht="67.5" x14ac:dyDescent="0.25">
      <c r="A269" s="303" t="s">
        <v>1132</v>
      </c>
      <c r="B269" s="303" t="s">
        <v>605</v>
      </c>
      <c r="C269" s="303" t="s">
        <v>606</v>
      </c>
      <c r="D269" s="303" t="s">
        <v>525</v>
      </c>
      <c r="E269" s="304" t="s">
        <v>1506</v>
      </c>
      <c r="F269" s="304" t="s">
        <v>1504</v>
      </c>
      <c r="G269" s="304" t="s">
        <v>609</v>
      </c>
      <c r="H269" s="304" t="s">
        <v>610</v>
      </c>
      <c r="I269" s="303" t="s">
        <v>599</v>
      </c>
      <c r="J269" s="305" t="s">
        <v>612</v>
      </c>
      <c r="K269" s="306">
        <v>971980</v>
      </c>
      <c r="Q269" s="270"/>
      <c r="R269" s="270"/>
      <c r="S269" s="271"/>
      <c r="T269" s="270"/>
      <c r="U269" s="272"/>
      <c r="V269" s="268"/>
      <c r="W269" s="272"/>
      <c r="X269" s="273"/>
      <c r="Y269" s="273"/>
      <c r="Z269" s="273"/>
      <c r="AA269" s="273"/>
      <c r="AB269" s="274"/>
      <c r="AC269" s="274"/>
      <c r="AD269" s="269"/>
      <c r="AE269" s="269"/>
    </row>
    <row r="270" spans="1:31" ht="67.5" x14ac:dyDescent="0.25">
      <c r="A270" s="303" t="s">
        <v>1134</v>
      </c>
      <c r="B270" s="303" t="s">
        <v>605</v>
      </c>
      <c r="C270" s="303" t="s">
        <v>606</v>
      </c>
      <c r="D270" s="303" t="s">
        <v>494</v>
      </c>
      <c r="E270" s="304" t="s">
        <v>1508</v>
      </c>
      <c r="F270" s="304" t="s">
        <v>1509</v>
      </c>
      <c r="G270" s="304" t="s">
        <v>609</v>
      </c>
      <c r="H270" s="304" t="s">
        <v>610</v>
      </c>
      <c r="I270" s="303" t="s">
        <v>599</v>
      </c>
      <c r="J270" s="305" t="s">
        <v>612</v>
      </c>
      <c r="K270" s="306">
        <v>23115920</v>
      </c>
      <c r="Q270" s="270"/>
      <c r="R270" s="270"/>
      <c r="S270" s="271"/>
      <c r="T270" s="270"/>
      <c r="U270" s="272"/>
      <c r="V270" s="268"/>
      <c r="W270" s="272"/>
      <c r="X270" s="273"/>
      <c r="Y270" s="273"/>
      <c r="Z270" s="273"/>
      <c r="AA270" s="273"/>
      <c r="AB270" s="274"/>
      <c r="AC270" s="274"/>
      <c r="AD270" s="269"/>
      <c r="AE270" s="269"/>
    </row>
    <row r="271" spans="1:31" ht="67.5" x14ac:dyDescent="0.25">
      <c r="A271" s="303" t="s">
        <v>1136</v>
      </c>
      <c r="B271" s="303" t="s">
        <v>605</v>
      </c>
      <c r="C271" s="303" t="s">
        <v>606</v>
      </c>
      <c r="D271" s="303" t="s">
        <v>494</v>
      </c>
      <c r="E271" s="304" t="s">
        <v>1511</v>
      </c>
      <c r="F271" s="304" t="s">
        <v>1512</v>
      </c>
      <c r="G271" s="304" t="s">
        <v>609</v>
      </c>
      <c r="H271" s="304" t="s">
        <v>610</v>
      </c>
      <c r="I271" s="303" t="s">
        <v>599</v>
      </c>
      <c r="J271" s="305" t="s">
        <v>612</v>
      </c>
      <c r="K271" s="306">
        <v>23686895</v>
      </c>
      <c r="Q271" s="270"/>
      <c r="R271" s="270"/>
      <c r="S271" s="271"/>
      <c r="T271" s="270"/>
      <c r="U271" s="272"/>
      <c r="V271" s="268"/>
      <c r="W271" s="272"/>
      <c r="X271" s="273"/>
      <c r="Y271" s="273"/>
      <c r="Z271" s="273"/>
      <c r="AA271" s="273"/>
      <c r="AB271" s="274"/>
      <c r="AC271" s="274"/>
      <c r="AD271" s="269"/>
      <c r="AE271" s="269"/>
    </row>
    <row r="272" spans="1:31" ht="67.5" x14ac:dyDescent="0.25">
      <c r="A272" s="303" t="s">
        <v>1138</v>
      </c>
      <c r="B272" s="303" t="s">
        <v>605</v>
      </c>
      <c r="C272" s="303" t="s">
        <v>606</v>
      </c>
      <c r="D272" s="303" t="s">
        <v>494</v>
      </c>
      <c r="E272" s="304" t="s">
        <v>1514</v>
      </c>
      <c r="F272" s="304" t="s">
        <v>1515</v>
      </c>
      <c r="G272" s="304" t="s">
        <v>609</v>
      </c>
      <c r="H272" s="304" t="s">
        <v>610</v>
      </c>
      <c r="I272" s="303" t="s">
        <v>599</v>
      </c>
      <c r="J272" s="305" t="s">
        <v>612</v>
      </c>
      <c r="K272" s="306">
        <v>8142000</v>
      </c>
      <c r="Q272" s="270"/>
      <c r="R272" s="270"/>
      <c r="S272" s="271"/>
      <c r="T272" s="270"/>
      <c r="U272" s="272"/>
      <c r="V272" s="268"/>
      <c r="W272" s="272"/>
      <c r="X272" s="273"/>
      <c r="Y272" s="273"/>
      <c r="Z272" s="273"/>
      <c r="AA272" s="273"/>
      <c r="AB272" s="274"/>
      <c r="AC272" s="274"/>
      <c r="AD272" s="269"/>
      <c r="AE272" s="269"/>
    </row>
    <row r="273" spans="1:31" ht="56.25" x14ac:dyDescent="0.25">
      <c r="A273" s="303" t="s">
        <v>1140</v>
      </c>
      <c r="B273" s="303" t="s">
        <v>605</v>
      </c>
      <c r="C273" s="303" t="s">
        <v>606</v>
      </c>
      <c r="D273" s="303" t="s">
        <v>1517</v>
      </c>
      <c r="E273" s="304" t="s">
        <v>1518</v>
      </c>
      <c r="F273" s="304" t="s">
        <v>520</v>
      </c>
      <c r="G273" s="304" t="s">
        <v>1519</v>
      </c>
      <c r="H273" s="304" t="s">
        <v>1520</v>
      </c>
      <c r="I273" s="303" t="s">
        <v>599</v>
      </c>
      <c r="J273" s="305" t="s">
        <v>1521</v>
      </c>
      <c r="K273" s="306">
        <v>960020</v>
      </c>
      <c r="Q273" s="270"/>
      <c r="R273" s="270"/>
      <c r="S273" s="271"/>
      <c r="T273" s="270"/>
      <c r="U273" s="272"/>
      <c r="V273" s="268"/>
      <c r="W273" s="272"/>
      <c r="X273" s="273"/>
      <c r="Y273" s="273"/>
      <c r="Z273" s="273"/>
      <c r="AA273" s="273"/>
      <c r="AB273" s="274"/>
      <c r="AC273" s="274"/>
      <c r="AD273" s="269"/>
      <c r="AE273" s="269"/>
    </row>
    <row r="274" spans="1:31" ht="56.25" x14ac:dyDescent="0.25">
      <c r="A274" s="303" t="s">
        <v>1142</v>
      </c>
      <c r="B274" s="303" t="s">
        <v>605</v>
      </c>
      <c r="C274" s="303" t="s">
        <v>606</v>
      </c>
      <c r="D274" s="303" t="s">
        <v>1517</v>
      </c>
      <c r="E274" s="304" t="s">
        <v>1523</v>
      </c>
      <c r="F274" s="304" t="s">
        <v>520</v>
      </c>
      <c r="G274" s="304" t="s">
        <v>1519</v>
      </c>
      <c r="H274" s="304" t="s">
        <v>1520</v>
      </c>
      <c r="I274" s="303" t="s">
        <v>599</v>
      </c>
      <c r="J274" s="305" t="s">
        <v>1521</v>
      </c>
      <c r="K274" s="306">
        <v>960020</v>
      </c>
      <c r="Q274" s="270"/>
      <c r="R274" s="270"/>
      <c r="S274" s="271"/>
      <c r="T274" s="270"/>
      <c r="U274" s="272"/>
      <c r="V274" s="268"/>
      <c r="W274" s="272"/>
      <c r="X274" s="273"/>
      <c r="Y274" s="273"/>
      <c r="Z274" s="273"/>
      <c r="AA274" s="273"/>
      <c r="AB274" s="274"/>
      <c r="AC274" s="274"/>
      <c r="AD274" s="269"/>
      <c r="AE274" s="269"/>
    </row>
    <row r="275" spans="1:31" ht="56.25" x14ac:dyDescent="0.25">
      <c r="A275" s="303" t="s">
        <v>1144</v>
      </c>
      <c r="B275" s="303" t="s">
        <v>605</v>
      </c>
      <c r="C275" s="303" t="s">
        <v>606</v>
      </c>
      <c r="D275" s="303" t="s">
        <v>1517</v>
      </c>
      <c r="E275" s="304" t="s">
        <v>1525</v>
      </c>
      <c r="F275" s="304" t="s">
        <v>520</v>
      </c>
      <c r="G275" s="304" t="s">
        <v>1519</v>
      </c>
      <c r="H275" s="304" t="s">
        <v>1520</v>
      </c>
      <c r="I275" s="303" t="s">
        <v>599</v>
      </c>
      <c r="J275" s="305" t="s">
        <v>1521</v>
      </c>
      <c r="K275" s="306">
        <v>960020</v>
      </c>
      <c r="Q275" s="270"/>
      <c r="R275" s="270"/>
      <c r="S275" s="271"/>
      <c r="T275" s="270"/>
      <c r="U275" s="272"/>
      <c r="V275" s="268"/>
      <c r="W275" s="272"/>
      <c r="X275" s="273"/>
      <c r="Y275" s="273"/>
      <c r="Z275" s="273"/>
      <c r="AA275" s="273"/>
      <c r="AB275" s="274"/>
      <c r="AC275" s="274"/>
      <c r="AD275" s="269"/>
      <c r="AE275" s="269"/>
    </row>
    <row r="276" spans="1:31" ht="56.25" x14ac:dyDescent="0.25">
      <c r="A276" s="303" t="s">
        <v>1146</v>
      </c>
      <c r="B276" s="303" t="s">
        <v>605</v>
      </c>
      <c r="C276" s="303" t="s">
        <v>606</v>
      </c>
      <c r="D276" s="303" t="s">
        <v>1517</v>
      </c>
      <c r="E276" s="304" t="s">
        <v>1527</v>
      </c>
      <c r="F276" s="304" t="s">
        <v>520</v>
      </c>
      <c r="G276" s="304" t="s">
        <v>1519</v>
      </c>
      <c r="H276" s="304" t="s">
        <v>1520</v>
      </c>
      <c r="I276" s="303" t="s">
        <v>599</v>
      </c>
      <c r="J276" s="305" t="s">
        <v>1521</v>
      </c>
      <c r="K276" s="306">
        <v>960020</v>
      </c>
      <c r="Q276" s="270"/>
      <c r="R276" s="270"/>
      <c r="S276" s="271"/>
      <c r="T276" s="270"/>
      <c r="U276" s="272"/>
      <c r="V276" s="268"/>
      <c r="W276" s="272"/>
      <c r="X276" s="273"/>
      <c r="Y276" s="273"/>
      <c r="Z276" s="273"/>
      <c r="AA276" s="273"/>
      <c r="AB276" s="274"/>
      <c r="AC276" s="274"/>
      <c r="AD276" s="269"/>
      <c r="AE276" s="269"/>
    </row>
    <row r="277" spans="1:31" ht="56.25" x14ac:dyDescent="0.25">
      <c r="A277" s="303" t="s">
        <v>1148</v>
      </c>
      <c r="B277" s="303" t="s">
        <v>605</v>
      </c>
      <c r="C277" s="303" t="s">
        <v>606</v>
      </c>
      <c r="D277" s="303" t="s">
        <v>1517</v>
      </c>
      <c r="E277" s="304" t="s">
        <v>1529</v>
      </c>
      <c r="F277" s="304" t="s">
        <v>520</v>
      </c>
      <c r="G277" s="304" t="s">
        <v>1519</v>
      </c>
      <c r="H277" s="304" t="s">
        <v>1520</v>
      </c>
      <c r="I277" s="303" t="s">
        <v>599</v>
      </c>
      <c r="J277" s="305" t="s">
        <v>1521</v>
      </c>
      <c r="K277" s="306">
        <v>960020</v>
      </c>
      <c r="Q277" s="270"/>
      <c r="R277" s="270"/>
      <c r="S277" s="271"/>
      <c r="T277" s="270"/>
      <c r="U277" s="272"/>
      <c r="V277" s="268"/>
      <c r="W277" s="272"/>
      <c r="X277" s="273"/>
      <c r="Y277" s="273"/>
      <c r="Z277" s="273"/>
      <c r="AA277" s="273"/>
      <c r="AB277" s="274"/>
      <c r="AC277" s="274"/>
      <c r="AD277" s="269"/>
      <c r="AE277" s="269"/>
    </row>
    <row r="278" spans="1:31" ht="56.25" x14ac:dyDescent="0.25">
      <c r="A278" s="303" t="s">
        <v>1150</v>
      </c>
      <c r="B278" s="303" t="s">
        <v>605</v>
      </c>
      <c r="C278" s="303" t="s">
        <v>606</v>
      </c>
      <c r="D278" s="303" t="s">
        <v>1517</v>
      </c>
      <c r="E278" s="304" t="s">
        <v>1531</v>
      </c>
      <c r="F278" s="304" t="s">
        <v>520</v>
      </c>
      <c r="G278" s="304" t="s">
        <v>1519</v>
      </c>
      <c r="H278" s="304" t="s">
        <v>1520</v>
      </c>
      <c r="I278" s="303" t="s">
        <v>599</v>
      </c>
      <c r="J278" s="305" t="s">
        <v>1521</v>
      </c>
      <c r="K278" s="306">
        <v>960020</v>
      </c>
      <c r="Q278" s="270"/>
      <c r="R278" s="270"/>
      <c r="S278" s="271"/>
      <c r="T278" s="270"/>
      <c r="U278" s="272"/>
      <c r="V278" s="268"/>
      <c r="W278" s="272"/>
      <c r="X278" s="273"/>
      <c r="Y278" s="273"/>
      <c r="Z278" s="273"/>
      <c r="AA278" s="273"/>
      <c r="AB278" s="274"/>
      <c r="AC278" s="274"/>
      <c r="AD278" s="269"/>
      <c r="AE278" s="269"/>
    </row>
    <row r="279" spans="1:31" ht="56.25" x14ac:dyDescent="0.25">
      <c r="A279" s="303" t="s">
        <v>1152</v>
      </c>
      <c r="B279" s="303" t="s">
        <v>605</v>
      </c>
      <c r="C279" s="303" t="s">
        <v>606</v>
      </c>
      <c r="D279" s="303" t="s">
        <v>1534</v>
      </c>
      <c r="E279" s="304" t="s">
        <v>1553</v>
      </c>
      <c r="F279" s="304" t="s">
        <v>1536</v>
      </c>
      <c r="G279" s="304" t="s">
        <v>625</v>
      </c>
      <c r="H279" s="304" t="s">
        <v>626</v>
      </c>
      <c r="I279" s="303" t="s">
        <v>599</v>
      </c>
      <c r="J279" s="305" t="s">
        <v>627</v>
      </c>
      <c r="K279" s="306">
        <v>1180000</v>
      </c>
      <c r="Q279" s="270"/>
      <c r="R279" s="270"/>
      <c r="S279" s="271"/>
      <c r="T279" s="270"/>
      <c r="U279" s="272"/>
      <c r="V279" s="268"/>
      <c r="W279" s="272"/>
      <c r="X279" s="273"/>
      <c r="Y279" s="273"/>
      <c r="Z279" s="273"/>
      <c r="AA279" s="273"/>
      <c r="AB279" s="274"/>
      <c r="AC279" s="274"/>
      <c r="AD279" s="269"/>
      <c r="AE279" s="269"/>
    </row>
    <row r="280" spans="1:31" ht="56.25" x14ac:dyDescent="0.25">
      <c r="A280" s="303" t="s">
        <v>1154</v>
      </c>
      <c r="B280" s="303" t="s">
        <v>605</v>
      </c>
      <c r="C280" s="303" t="s">
        <v>606</v>
      </c>
      <c r="D280" s="303" t="s">
        <v>1534</v>
      </c>
      <c r="E280" s="304" t="s">
        <v>1557</v>
      </c>
      <c r="F280" s="304" t="s">
        <v>1536</v>
      </c>
      <c r="G280" s="304" t="s">
        <v>625</v>
      </c>
      <c r="H280" s="304" t="s">
        <v>626</v>
      </c>
      <c r="I280" s="303" t="s">
        <v>599</v>
      </c>
      <c r="J280" s="305" t="s">
        <v>627</v>
      </c>
      <c r="K280" s="306">
        <v>1180000</v>
      </c>
      <c r="Q280" s="270"/>
      <c r="R280" s="270"/>
      <c r="S280" s="271"/>
      <c r="T280" s="270"/>
      <c r="U280" s="272"/>
      <c r="V280" s="268"/>
      <c r="W280" s="272"/>
      <c r="X280" s="273"/>
      <c r="Y280" s="273"/>
      <c r="Z280" s="273"/>
      <c r="AA280" s="273"/>
      <c r="AB280" s="274"/>
      <c r="AC280" s="274"/>
      <c r="AD280" s="269"/>
      <c r="AE280" s="269"/>
    </row>
    <row r="281" spans="1:31" ht="56.25" x14ac:dyDescent="0.25">
      <c r="A281" s="303" t="s">
        <v>1156</v>
      </c>
      <c r="B281" s="303" t="s">
        <v>605</v>
      </c>
      <c r="C281" s="303" t="s">
        <v>606</v>
      </c>
      <c r="D281" s="303" t="s">
        <v>1534</v>
      </c>
      <c r="E281" s="304" t="s">
        <v>1563</v>
      </c>
      <c r="F281" s="304" t="s">
        <v>1536</v>
      </c>
      <c r="G281" s="304" t="s">
        <v>625</v>
      </c>
      <c r="H281" s="304" t="s">
        <v>626</v>
      </c>
      <c r="I281" s="303" t="s">
        <v>599</v>
      </c>
      <c r="J281" s="305" t="s">
        <v>627</v>
      </c>
      <c r="K281" s="306">
        <v>1180000</v>
      </c>
      <c r="Q281" s="270"/>
      <c r="R281" s="270"/>
      <c r="S281" s="271"/>
      <c r="T281" s="270"/>
      <c r="U281" s="272"/>
      <c r="V281" s="268"/>
      <c r="W281" s="272"/>
      <c r="X281" s="273"/>
      <c r="Y281" s="273"/>
      <c r="Z281" s="273"/>
      <c r="AA281" s="273"/>
      <c r="AB281" s="274"/>
      <c r="AC281" s="274"/>
      <c r="AD281" s="269"/>
      <c r="AE281" s="269"/>
    </row>
    <row r="282" spans="1:31" ht="56.25" x14ac:dyDescent="0.25">
      <c r="A282" s="303" t="s">
        <v>1158</v>
      </c>
      <c r="B282" s="303" t="s">
        <v>605</v>
      </c>
      <c r="C282" s="303" t="s">
        <v>606</v>
      </c>
      <c r="D282" s="303" t="s">
        <v>1534</v>
      </c>
      <c r="E282" s="304" t="s">
        <v>1565</v>
      </c>
      <c r="F282" s="304" t="s">
        <v>1536</v>
      </c>
      <c r="G282" s="304" t="s">
        <v>625</v>
      </c>
      <c r="H282" s="304" t="s">
        <v>626</v>
      </c>
      <c r="I282" s="303" t="s">
        <v>599</v>
      </c>
      <c r="J282" s="305" t="s">
        <v>627</v>
      </c>
      <c r="K282" s="306">
        <v>1180000</v>
      </c>
      <c r="Q282" s="270"/>
      <c r="R282" s="270"/>
      <c r="S282" s="271"/>
      <c r="T282" s="270"/>
      <c r="U282" s="272"/>
      <c r="V282" s="268"/>
      <c r="W282" s="272"/>
      <c r="X282" s="273"/>
      <c r="Y282" s="273"/>
      <c r="Z282" s="273"/>
      <c r="AA282" s="273"/>
      <c r="AB282" s="274"/>
      <c r="AC282" s="274"/>
      <c r="AD282" s="269"/>
      <c r="AE282" s="269"/>
    </row>
    <row r="283" spans="1:31" ht="56.25" x14ac:dyDescent="0.25">
      <c r="A283" s="303" t="s">
        <v>1160</v>
      </c>
      <c r="B283" s="303" t="s">
        <v>605</v>
      </c>
      <c r="C283" s="303" t="s">
        <v>606</v>
      </c>
      <c r="D283" s="303" t="s">
        <v>1534</v>
      </c>
      <c r="E283" s="304" t="s">
        <v>1575</v>
      </c>
      <c r="F283" s="304" t="s">
        <v>1536</v>
      </c>
      <c r="G283" s="304" t="s">
        <v>625</v>
      </c>
      <c r="H283" s="304" t="s">
        <v>626</v>
      </c>
      <c r="I283" s="303" t="s">
        <v>599</v>
      </c>
      <c r="J283" s="305" t="s">
        <v>627</v>
      </c>
      <c r="K283" s="306">
        <v>1180000</v>
      </c>
      <c r="Q283" s="270"/>
      <c r="R283" s="270"/>
      <c r="S283" s="271"/>
      <c r="T283" s="270"/>
      <c r="U283" s="272"/>
      <c r="V283" s="268"/>
      <c r="W283" s="272"/>
      <c r="X283" s="273"/>
      <c r="Y283" s="273"/>
      <c r="Z283" s="273"/>
      <c r="AA283" s="273"/>
      <c r="AB283" s="274"/>
      <c r="AC283" s="274"/>
      <c r="AD283" s="269"/>
      <c r="AE283" s="269"/>
    </row>
    <row r="284" spans="1:31" ht="56.25" x14ac:dyDescent="0.25">
      <c r="A284" s="303" t="s">
        <v>1162</v>
      </c>
      <c r="B284" s="303" t="s">
        <v>605</v>
      </c>
      <c r="C284" s="303" t="s">
        <v>606</v>
      </c>
      <c r="D284" s="303" t="s">
        <v>1534</v>
      </c>
      <c r="E284" s="304" t="s">
        <v>1593</v>
      </c>
      <c r="F284" s="304" t="s">
        <v>1536</v>
      </c>
      <c r="G284" s="304" t="s">
        <v>625</v>
      </c>
      <c r="H284" s="304" t="s">
        <v>626</v>
      </c>
      <c r="I284" s="303" t="s">
        <v>599</v>
      </c>
      <c r="J284" s="305" t="s">
        <v>627</v>
      </c>
      <c r="K284" s="306">
        <v>1180000</v>
      </c>
      <c r="Q284" s="270"/>
      <c r="R284" s="270"/>
      <c r="S284" s="271"/>
      <c r="T284" s="270"/>
      <c r="U284" s="272"/>
      <c r="V284" s="268"/>
      <c r="W284" s="272"/>
      <c r="X284" s="273"/>
      <c r="Y284" s="273"/>
      <c r="Z284" s="273"/>
      <c r="AA284" s="273"/>
      <c r="AB284" s="274"/>
      <c r="AC284" s="274"/>
      <c r="AD284" s="269"/>
      <c r="AE284" s="269"/>
    </row>
    <row r="285" spans="1:31" ht="56.25" x14ac:dyDescent="0.25">
      <c r="A285" s="303" t="s">
        <v>1165</v>
      </c>
      <c r="B285" s="303" t="s">
        <v>605</v>
      </c>
      <c r="C285" s="303" t="s">
        <v>606</v>
      </c>
      <c r="D285" s="303" t="s">
        <v>1534</v>
      </c>
      <c r="E285" s="304" t="s">
        <v>1609</v>
      </c>
      <c r="F285" s="304" t="s">
        <v>1536</v>
      </c>
      <c r="G285" s="304" t="s">
        <v>625</v>
      </c>
      <c r="H285" s="304" t="s">
        <v>626</v>
      </c>
      <c r="I285" s="303" t="s">
        <v>599</v>
      </c>
      <c r="J285" s="305" t="s">
        <v>627</v>
      </c>
      <c r="K285" s="306">
        <v>1180000</v>
      </c>
      <c r="Q285" s="270"/>
      <c r="R285" s="270"/>
      <c r="S285" s="271"/>
      <c r="T285" s="270"/>
      <c r="U285" s="272"/>
      <c r="V285" s="268"/>
      <c r="W285" s="272"/>
      <c r="X285" s="273"/>
      <c r="Y285" s="273"/>
      <c r="Z285" s="273"/>
      <c r="AA285" s="273"/>
      <c r="AB285" s="274"/>
      <c r="AC285" s="274"/>
      <c r="AD285" s="269"/>
      <c r="AE285" s="269"/>
    </row>
    <row r="286" spans="1:31" ht="56.25" x14ac:dyDescent="0.25">
      <c r="A286" s="303" t="s">
        <v>1168</v>
      </c>
      <c r="B286" s="303" t="s">
        <v>605</v>
      </c>
      <c r="C286" s="303" t="s">
        <v>606</v>
      </c>
      <c r="D286" s="303" t="s">
        <v>1534</v>
      </c>
      <c r="E286" s="304" t="s">
        <v>1613</v>
      </c>
      <c r="F286" s="304" t="s">
        <v>1536</v>
      </c>
      <c r="G286" s="304" t="s">
        <v>625</v>
      </c>
      <c r="H286" s="304" t="s">
        <v>626</v>
      </c>
      <c r="I286" s="303" t="s">
        <v>599</v>
      </c>
      <c r="J286" s="305" t="s">
        <v>627</v>
      </c>
      <c r="K286" s="306">
        <v>1180000</v>
      </c>
      <c r="Q286" s="270"/>
      <c r="R286" s="270"/>
      <c r="S286" s="271"/>
      <c r="T286" s="270"/>
      <c r="U286" s="272"/>
      <c r="V286" s="268"/>
      <c r="W286" s="272"/>
      <c r="X286" s="273"/>
      <c r="Y286" s="273"/>
      <c r="Z286" s="273"/>
      <c r="AA286" s="273"/>
      <c r="AB286" s="274"/>
      <c r="AC286" s="274"/>
      <c r="AD286" s="269"/>
      <c r="AE286" s="269"/>
    </row>
    <row r="287" spans="1:31" ht="67.5" x14ac:dyDescent="0.25">
      <c r="A287" s="303" t="s">
        <v>1170</v>
      </c>
      <c r="B287" s="303" t="s">
        <v>605</v>
      </c>
      <c r="C287" s="303" t="s">
        <v>606</v>
      </c>
      <c r="D287" s="303" t="s">
        <v>1534</v>
      </c>
      <c r="E287" s="304" t="s">
        <v>1633</v>
      </c>
      <c r="F287" s="304" t="s">
        <v>1634</v>
      </c>
      <c r="G287" s="304" t="s">
        <v>609</v>
      </c>
      <c r="H287" s="304" t="s">
        <v>610</v>
      </c>
      <c r="I287" s="303" t="s">
        <v>599</v>
      </c>
      <c r="J287" s="305" t="s">
        <v>612</v>
      </c>
      <c r="K287" s="306">
        <v>3910000</v>
      </c>
      <c r="Q287" s="270"/>
      <c r="R287" s="270"/>
      <c r="S287" s="271"/>
      <c r="T287" s="270"/>
      <c r="U287" s="272"/>
      <c r="V287" s="268"/>
      <c r="W287" s="272"/>
      <c r="X287" s="273"/>
      <c r="Y287" s="273"/>
      <c r="Z287" s="273"/>
      <c r="AA287" s="273"/>
      <c r="AB287" s="274"/>
      <c r="AC287" s="274"/>
      <c r="AD287" s="269"/>
      <c r="AE287" s="269"/>
    </row>
    <row r="288" spans="1:31" ht="67.5" x14ac:dyDescent="0.25">
      <c r="A288" s="303" t="s">
        <v>1172</v>
      </c>
      <c r="B288" s="303" t="s">
        <v>605</v>
      </c>
      <c r="C288" s="303" t="s">
        <v>606</v>
      </c>
      <c r="D288" s="303" t="s">
        <v>1534</v>
      </c>
      <c r="E288" s="304" t="s">
        <v>1636</v>
      </c>
      <c r="F288" s="304" t="s">
        <v>1637</v>
      </c>
      <c r="G288" s="304" t="s">
        <v>609</v>
      </c>
      <c r="H288" s="304" t="s">
        <v>610</v>
      </c>
      <c r="I288" s="303" t="s">
        <v>599</v>
      </c>
      <c r="J288" s="305" t="s">
        <v>612</v>
      </c>
      <c r="K288" s="306">
        <v>1858975</v>
      </c>
      <c r="Q288" s="270"/>
      <c r="R288" s="270"/>
      <c r="S288" s="271"/>
      <c r="T288" s="270"/>
      <c r="U288" s="272"/>
      <c r="V288" s="268"/>
      <c r="W288" s="272"/>
      <c r="X288" s="273"/>
      <c r="Y288" s="273"/>
      <c r="Z288" s="273"/>
      <c r="AA288" s="273"/>
      <c r="AB288" s="274"/>
      <c r="AC288" s="274"/>
      <c r="AD288" s="269"/>
      <c r="AE288" s="269"/>
    </row>
    <row r="289" spans="1:31" ht="67.5" x14ac:dyDescent="0.25">
      <c r="A289" s="303" t="s">
        <v>1174</v>
      </c>
      <c r="B289" s="303" t="s">
        <v>605</v>
      </c>
      <c r="C289" s="303" t="s">
        <v>606</v>
      </c>
      <c r="D289" s="303" t="s">
        <v>1534</v>
      </c>
      <c r="E289" s="304" t="s">
        <v>1639</v>
      </c>
      <c r="F289" s="304" t="s">
        <v>1637</v>
      </c>
      <c r="G289" s="304" t="s">
        <v>609</v>
      </c>
      <c r="H289" s="304" t="s">
        <v>610</v>
      </c>
      <c r="I289" s="303" t="s">
        <v>599</v>
      </c>
      <c r="J289" s="305" t="s">
        <v>612</v>
      </c>
      <c r="K289" s="306">
        <v>1858975</v>
      </c>
      <c r="Q289" s="270"/>
      <c r="R289" s="270"/>
      <c r="S289" s="271"/>
      <c r="T289" s="270"/>
      <c r="U289" s="272"/>
      <c r="V289" s="268"/>
      <c r="W289" s="272"/>
      <c r="X289" s="273"/>
      <c r="Y289" s="273"/>
      <c r="Z289" s="273"/>
      <c r="AA289" s="273"/>
      <c r="AB289" s="274"/>
      <c r="AC289" s="274"/>
      <c r="AD289" s="269"/>
      <c r="AE289" s="269"/>
    </row>
    <row r="290" spans="1:31" ht="67.5" x14ac:dyDescent="0.25">
      <c r="A290" s="303" t="s">
        <v>1176</v>
      </c>
      <c r="B290" s="303" t="s">
        <v>605</v>
      </c>
      <c r="C290" s="303" t="s">
        <v>606</v>
      </c>
      <c r="D290" s="303" t="s">
        <v>1534</v>
      </c>
      <c r="E290" s="304" t="s">
        <v>1641</v>
      </c>
      <c r="F290" s="304" t="s">
        <v>1637</v>
      </c>
      <c r="G290" s="304" t="s">
        <v>609</v>
      </c>
      <c r="H290" s="304" t="s">
        <v>610</v>
      </c>
      <c r="I290" s="303" t="s">
        <v>599</v>
      </c>
      <c r="J290" s="305" t="s">
        <v>612</v>
      </c>
      <c r="K290" s="306">
        <v>1858975</v>
      </c>
      <c r="Q290" s="270"/>
      <c r="R290" s="270"/>
      <c r="S290" s="271"/>
      <c r="T290" s="270"/>
      <c r="U290" s="272"/>
      <c r="V290" s="268"/>
      <c r="W290" s="272"/>
      <c r="X290" s="273"/>
      <c r="Y290" s="273"/>
      <c r="Z290" s="273"/>
      <c r="AA290" s="273"/>
      <c r="AB290" s="274"/>
      <c r="AC290" s="274"/>
      <c r="AD290" s="269"/>
      <c r="AE290" s="269"/>
    </row>
    <row r="291" spans="1:31" ht="67.5" x14ac:dyDescent="0.25">
      <c r="A291" s="303" t="s">
        <v>1179</v>
      </c>
      <c r="B291" s="303" t="s">
        <v>605</v>
      </c>
      <c r="C291" s="303" t="s">
        <v>606</v>
      </c>
      <c r="D291" s="303" t="s">
        <v>1534</v>
      </c>
      <c r="E291" s="304" t="s">
        <v>1643</v>
      </c>
      <c r="F291" s="304" t="s">
        <v>1637</v>
      </c>
      <c r="G291" s="304" t="s">
        <v>609</v>
      </c>
      <c r="H291" s="304" t="s">
        <v>610</v>
      </c>
      <c r="I291" s="303" t="s">
        <v>599</v>
      </c>
      <c r="J291" s="305" t="s">
        <v>612</v>
      </c>
      <c r="K291" s="306">
        <v>1858975</v>
      </c>
      <c r="Q291" s="270"/>
      <c r="R291" s="270"/>
      <c r="S291" s="271"/>
      <c r="T291" s="270"/>
      <c r="U291" s="272"/>
      <c r="V291" s="268"/>
      <c r="W291" s="272"/>
      <c r="X291" s="273"/>
      <c r="Y291" s="273"/>
      <c r="Z291" s="273"/>
      <c r="AA291" s="273"/>
      <c r="AB291" s="274"/>
      <c r="AC291" s="274"/>
      <c r="AD291" s="269"/>
      <c r="AE291" s="269"/>
    </row>
    <row r="292" spans="1:31" ht="67.5" x14ac:dyDescent="0.25">
      <c r="A292" s="303" t="s">
        <v>1182</v>
      </c>
      <c r="B292" s="303" t="s">
        <v>605</v>
      </c>
      <c r="C292" s="303" t="s">
        <v>606</v>
      </c>
      <c r="D292" s="303" t="s">
        <v>1534</v>
      </c>
      <c r="E292" s="304" t="s">
        <v>1645</v>
      </c>
      <c r="F292" s="304" t="s">
        <v>1637</v>
      </c>
      <c r="G292" s="304" t="s">
        <v>609</v>
      </c>
      <c r="H292" s="304" t="s">
        <v>610</v>
      </c>
      <c r="I292" s="303" t="s">
        <v>599</v>
      </c>
      <c r="J292" s="305" t="s">
        <v>612</v>
      </c>
      <c r="K292" s="306">
        <v>1858975</v>
      </c>
      <c r="Q292" s="270"/>
      <c r="R292" s="270"/>
      <c r="S292" s="271"/>
      <c r="T292" s="270"/>
      <c r="U292" s="272"/>
      <c r="V292" s="268"/>
      <c r="W292" s="272"/>
      <c r="X292" s="273"/>
      <c r="Y292" s="273"/>
      <c r="Z292" s="273"/>
      <c r="AA292" s="273"/>
      <c r="AB292" s="274"/>
      <c r="AC292" s="274"/>
      <c r="AD292" s="269"/>
      <c r="AE292" s="269"/>
    </row>
    <row r="293" spans="1:31" ht="67.5" x14ac:dyDescent="0.25">
      <c r="A293" s="303" t="s">
        <v>1185</v>
      </c>
      <c r="B293" s="303" t="s">
        <v>605</v>
      </c>
      <c r="C293" s="303" t="s">
        <v>606</v>
      </c>
      <c r="D293" s="303" t="s">
        <v>1534</v>
      </c>
      <c r="E293" s="304" t="s">
        <v>1647</v>
      </c>
      <c r="F293" s="304" t="s">
        <v>1637</v>
      </c>
      <c r="G293" s="304" t="s">
        <v>609</v>
      </c>
      <c r="H293" s="304" t="s">
        <v>610</v>
      </c>
      <c r="I293" s="303" t="s">
        <v>599</v>
      </c>
      <c r="J293" s="305" t="s">
        <v>612</v>
      </c>
      <c r="K293" s="306">
        <v>1858975</v>
      </c>
      <c r="Q293" s="270"/>
      <c r="R293" s="270"/>
      <c r="S293" s="271"/>
      <c r="T293" s="270"/>
      <c r="U293" s="272"/>
      <c r="V293" s="268"/>
      <c r="W293" s="272"/>
      <c r="X293" s="273"/>
      <c r="Y293" s="273"/>
      <c r="Z293" s="273"/>
      <c r="AA293" s="273"/>
      <c r="AB293" s="274"/>
      <c r="AC293" s="274"/>
      <c r="AD293" s="269"/>
      <c r="AE293" s="269"/>
    </row>
    <row r="294" spans="1:31" ht="67.5" x14ac:dyDescent="0.25">
      <c r="A294" s="303" t="s">
        <v>1187</v>
      </c>
      <c r="B294" s="303" t="s">
        <v>605</v>
      </c>
      <c r="C294" s="303" t="s">
        <v>606</v>
      </c>
      <c r="D294" s="303" t="s">
        <v>1534</v>
      </c>
      <c r="E294" s="304" t="s">
        <v>1649</v>
      </c>
      <c r="F294" s="304" t="s">
        <v>1637</v>
      </c>
      <c r="G294" s="304" t="s">
        <v>609</v>
      </c>
      <c r="H294" s="304" t="s">
        <v>610</v>
      </c>
      <c r="I294" s="303" t="s">
        <v>599</v>
      </c>
      <c r="J294" s="305" t="s">
        <v>612</v>
      </c>
      <c r="K294" s="306">
        <v>1858975</v>
      </c>
      <c r="Q294" s="270"/>
      <c r="R294" s="270"/>
      <c r="S294" s="271"/>
      <c r="T294" s="270"/>
      <c r="U294" s="272"/>
      <c r="V294" s="268"/>
      <c r="W294" s="272"/>
      <c r="X294" s="273"/>
      <c r="Y294" s="273"/>
      <c r="Z294" s="273"/>
      <c r="AA294" s="273"/>
      <c r="AB294" s="274"/>
      <c r="AC294" s="274"/>
      <c r="AD294" s="269"/>
      <c r="AE294" s="269"/>
    </row>
    <row r="295" spans="1:31" ht="67.5" x14ac:dyDescent="0.25">
      <c r="A295" s="303" t="s">
        <v>1189</v>
      </c>
      <c r="B295" s="303" t="s">
        <v>605</v>
      </c>
      <c r="C295" s="303" t="s">
        <v>606</v>
      </c>
      <c r="D295" s="303" t="s">
        <v>1534</v>
      </c>
      <c r="E295" s="304" t="s">
        <v>1651</v>
      </c>
      <c r="F295" s="304" t="s">
        <v>1637</v>
      </c>
      <c r="G295" s="304" t="s">
        <v>609</v>
      </c>
      <c r="H295" s="304" t="s">
        <v>610</v>
      </c>
      <c r="I295" s="303" t="s">
        <v>599</v>
      </c>
      <c r="J295" s="305" t="s">
        <v>612</v>
      </c>
      <c r="K295" s="306">
        <v>1858975</v>
      </c>
      <c r="Q295" s="270"/>
      <c r="R295" s="270"/>
      <c r="S295" s="271"/>
      <c r="T295" s="270"/>
      <c r="U295" s="272"/>
      <c r="V295" s="268"/>
      <c r="W295" s="272"/>
      <c r="X295" s="273"/>
      <c r="Y295" s="273"/>
      <c r="Z295" s="273"/>
      <c r="AA295" s="273"/>
      <c r="AB295" s="274"/>
      <c r="AC295" s="274"/>
      <c r="AD295" s="269"/>
      <c r="AE295" s="269"/>
    </row>
    <row r="296" spans="1:31" ht="67.5" x14ac:dyDescent="0.25">
      <c r="A296" s="303" t="s">
        <v>1191</v>
      </c>
      <c r="B296" s="303" t="s">
        <v>605</v>
      </c>
      <c r="C296" s="303" t="s">
        <v>606</v>
      </c>
      <c r="D296" s="303" t="s">
        <v>1534</v>
      </c>
      <c r="E296" s="304" t="s">
        <v>1653</v>
      </c>
      <c r="F296" s="304" t="s">
        <v>1637</v>
      </c>
      <c r="G296" s="304" t="s">
        <v>609</v>
      </c>
      <c r="H296" s="304" t="s">
        <v>610</v>
      </c>
      <c r="I296" s="303" t="s">
        <v>599</v>
      </c>
      <c r="J296" s="305" t="s">
        <v>612</v>
      </c>
      <c r="K296" s="306">
        <v>1858975</v>
      </c>
      <c r="Q296" s="270"/>
      <c r="R296" s="270"/>
      <c r="S296" s="271"/>
      <c r="T296" s="270"/>
      <c r="U296" s="272"/>
      <c r="V296" s="268"/>
      <c r="W296" s="272"/>
      <c r="X296" s="273"/>
      <c r="Y296" s="273"/>
      <c r="Z296" s="273"/>
      <c r="AA296" s="273"/>
      <c r="AB296" s="274"/>
      <c r="AC296" s="274"/>
      <c r="AD296" s="269"/>
      <c r="AE296" s="269"/>
    </row>
    <row r="297" spans="1:31" ht="67.5" x14ac:dyDescent="0.25">
      <c r="A297" s="303" t="s">
        <v>1193</v>
      </c>
      <c r="B297" s="303" t="s">
        <v>605</v>
      </c>
      <c r="C297" s="303" t="s">
        <v>606</v>
      </c>
      <c r="D297" s="303" t="s">
        <v>1534</v>
      </c>
      <c r="E297" s="304" t="s">
        <v>1655</v>
      </c>
      <c r="F297" s="304" t="s">
        <v>1637</v>
      </c>
      <c r="G297" s="304" t="s">
        <v>609</v>
      </c>
      <c r="H297" s="304" t="s">
        <v>610</v>
      </c>
      <c r="I297" s="303" t="s">
        <v>599</v>
      </c>
      <c r="J297" s="305" t="s">
        <v>612</v>
      </c>
      <c r="K297" s="306">
        <v>1858975</v>
      </c>
      <c r="Q297" s="270"/>
      <c r="R297" s="270"/>
      <c r="S297" s="271"/>
      <c r="T297" s="270"/>
      <c r="U297" s="272"/>
      <c r="V297" s="268"/>
      <c r="W297" s="272"/>
      <c r="X297" s="273"/>
      <c r="Y297" s="273"/>
      <c r="Z297" s="273"/>
      <c r="AA297" s="273"/>
      <c r="AB297" s="274"/>
      <c r="AC297" s="274"/>
      <c r="AD297" s="269"/>
      <c r="AE297" s="269"/>
    </row>
    <row r="298" spans="1:31" ht="67.5" x14ac:dyDescent="0.25">
      <c r="A298" s="303" t="s">
        <v>1195</v>
      </c>
      <c r="B298" s="303" t="s">
        <v>605</v>
      </c>
      <c r="C298" s="303" t="s">
        <v>606</v>
      </c>
      <c r="D298" s="303" t="s">
        <v>1534</v>
      </c>
      <c r="E298" s="304" t="s">
        <v>1657</v>
      </c>
      <c r="F298" s="304" t="s">
        <v>1637</v>
      </c>
      <c r="G298" s="304" t="s">
        <v>609</v>
      </c>
      <c r="H298" s="304" t="s">
        <v>610</v>
      </c>
      <c r="I298" s="303" t="s">
        <v>599</v>
      </c>
      <c r="J298" s="305" t="s">
        <v>612</v>
      </c>
      <c r="K298" s="306">
        <v>1858975</v>
      </c>
      <c r="Q298" s="270"/>
      <c r="R298" s="270"/>
      <c r="S298" s="271"/>
      <c r="T298" s="270"/>
      <c r="U298" s="272"/>
      <c r="V298" s="268"/>
      <c r="W298" s="272"/>
      <c r="X298" s="273"/>
      <c r="Y298" s="273"/>
      <c r="Z298" s="273"/>
      <c r="AA298" s="273"/>
      <c r="AB298" s="274"/>
      <c r="AC298" s="274"/>
      <c r="AD298" s="269"/>
      <c r="AE298" s="269"/>
    </row>
    <row r="299" spans="1:31" ht="67.5" x14ac:dyDescent="0.25">
      <c r="A299" s="303" t="s">
        <v>1197</v>
      </c>
      <c r="B299" s="303" t="s">
        <v>605</v>
      </c>
      <c r="C299" s="303" t="s">
        <v>606</v>
      </c>
      <c r="D299" s="303" t="s">
        <v>1534</v>
      </c>
      <c r="E299" s="304" t="s">
        <v>1659</v>
      </c>
      <c r="F299" s="304" t="s">
        <v>1637</v>
      </c>
      <c r="G299" s="304" t="s">
        <v>609</v>
      </c>
      <c r="H299" s="304" t="s">
        <v>610</v>
      </c>
      <c r="I299" s="303" t="s">
        <v>599</v>
      </c>
      <c r="J299" s="305" t="s">
        <v>612</v>
      </c>
      <c r="K299" s="306">
        <v>1858975</v>
      </c>
      <c r="Q299" s="270"/>
      <c r="R299" s="270"/>
      <c r="S299" s="271"/>
      <c r="T299" s="270"/>
      <c r="U299" s="272"/>
      <c r="V299" s="268"/>
      <c r="W299" s="272"/>
      <c r="X299" s="273"/>
      <c r="Y299" s="273"/>
      <c r="Z299" s="273"/>
      <c r="AA299" s="273"/>
      <c r="AB299" s="274"/>
      <c r="AC299" s="274"/>
      <c r="AD299" s="269"/>
      <c r="AE299" s="269"/>
    </row>
    <row r="300" spans="1:31" ht="67.5" x14ac:dyDescent="0.25">
      <c r="A300" s="303" t="s">
        <v>1200</v>
      </c>
      <c r="B300" s="303" t="s">
        <v>605</v>
      </c>
      <c r="C300" s="303" t="s">
        <v>606</v>
      </c>
      <c r="D300" s="303" t="s">
        <v>1534</v>
      </c>
      <c r="E300" s="304" t="s">
        <v>1661</v>
      </c>
      <c r="F300" s="304" t="s">
        <v>1637</v>
      </c>
      <c r="G300" s="304" t="s">
        <v>609</v>
      </c>
      <c r="H300" s="304" t="s">
        <v>610</v>
      </c>
      <c r="I300" s="303" t="s">
        <v>599</v>
      </c>
      <c r="J300" s="305" t="s">
        <v>612</v>
      </c>
      <c r="K300" s="306">
        <v>1858975</v>
      </c>
      <c r="Q300" s="270"/>
      <c r="R300" s="270"/>
      <c r="S300" s="271"/>
      <c r="T300" s="270"/>
      <c r="U300" s="272"/>
      <c r="V300" s="268"/>
      <c r="W300" s="272"/>
      <c r="X300" s="273"/>
      <c r="Y300" s="273"/>
      <c r="Z300" s="273"/>
      <c r="AA300" s="273"/>
      <c r="AB300" s="274"/>
      <c r="AC300" s="274"/>
      <c r="AD300" s="269"/>
      <c r="AE300" s="269"/>
    </row>
    <row r="301" spans="1:31" ht="67.5" x14ac:dyDescent="0.25">
      <c r="A301" s="303" t="s">
        <v>1202</v>
      </c>
      <c r="B301" s="303" t="s">
        <v>605</v>
      </c>
      <c r="C301" s="303" t="s">
        <v>606</v>
      </c>
      <c r="D301" s="303" t="s">
        <v>1534</v>
      </c>
      <c r="E301" s="304" t="s">
        <v>1663</v>
      </c>
      <c r="F301" s="304" t="s">
        <v>1637</v>
      </c>
      <c r="G301" s="304" t="s">
        <v>609</v>
      </c>
      <c r="H301" s="304" t="s">
        <v>610</v>
      </c>
      <c r="I301" s="303" t="s">
        <v>599</v>
      </c>
      <c r="J301" s="305" t="s">
        <v>612</v>
      </c>
      <c r="K301" s="306">
        <v>1858975</v>
      </c>
      <c r="Q301" s="270"/>
      <c r="R301" s="270"/>
      <c r="S301" s="271"/>
      <c r="T301" s="270"/>
      <c r="U301" s="272"/>
      <c r="V301" s="268"/>
      <c r="W301" s="272"/>
      <c r="X301" s="273"/>
      <c r="Y301" s="273"/>
      <c r="Z301" s="273"/>
      <c r="AA301" s="273"/>
      <c r="AB301" s="274"/>
      <c r="AC301" s="274"/>
      <c r="AD301" s="269"/>
      <c r="AE301" s="269"/>
    </row>
    <row r="302" spans="1:31" ht="67.5" x14ac:dyDescent="0.25">
      <c r="A302" s="303" t="s">
        <v>1204</v>
      </c>
      <c r="B302" s="303" t="s">
        <v>605</v>
      </c>
      <c r="C302" s="303" t="s">
        <v>606</v>
      </c>
      <c r="D302" s="303" t="s">
        <v>1534</v>
      </c>
      <c r="E302" s="304" t="s">
        <v>1665</v>
      </c>
      <c r="F302" s="304" t="s">
        <v>1637</v>
      </c>
      <c r="G302" s="304" t="s">
        <v>609</v>
      </c>
      <c r="H302" s="304" t="s">
        <v>610</v>
      </c>
      <c r="I302" s="303" t="s">
        <v>599</v>
      </c>
      <c r="J302" s="305" t="s">
        <v>612</v>
      </c>
      <c r="K302" s="306">
        <v>1858975</v>
      </c>
      <c r="Q302" s="270"/>
      <c r="R302" s="270"/>
      <c r="S302" s="271"/>
      <c r="T302" s="270"/>
      <c r="U302" s="272"/>
      <c r="V302" s="268"/>
      <c r="W302" s="272"/>
      <c r="X302" s="273"/>
      <c r="Y302" s="273"/>
      <c r="Z302" s="273"/>
      <c r="AA302" s="273"/>
      <c r="AB302" s="274"/>
      <c r="AC302" s="274"/>
      <c r="AD302" s="269"/>
      <c r="AE302" s="269"/>
    </row>
    <row r="303" spans="1:31" ht="67.5" x14ac:dyDescent="0.25">
      <c r="A303" s="303" t="s">
        <v>1206</v>
      </c>
      <c r="B303" s="303" t="s">
        <v>605</v>
      </c>
      <c r="C303" s="303" t="s">
        <v>606</v>
      </c>
      <c r="D303" s="303" t="s">
        <v>1534</v>
      </c>
      <c r="E303" s="304" t="s">
        <v>1667</v>
      </c>
      <c r="F303" s="304" t="s">
        <v>1637</v>
      </c>
      <c r="G303" s="304" t="s">
        <v>609</v>
      </c>
      <c r="H303" s="304" t="s">
        <v>610</v>
      </c>
      <c r="I303" s="303" t="s">
        <v>599</v>
      </c>
      <c r="J303" s="305" t="s">
        <v>612</v>
      </c>
      <c r="K303" s="306">
        <v>1858975</v>
      </c>
      <c r="Q303" s="270"/>
      <c r="R303" s="270"/>
      <c r="S303" s="271"/>
      <c r="T303" s="270"/>
      <c r="U303" s="272"/>
      <c r="V303" s="268"/>
      <c r="W303" s="272"/>
      <c r="X303" s="273"/>
      <c r="Y303" s="273"/>
      <c r="Z303" s="273"/>
      <c r="AA303" s="273"/>
      <c r="AB303" s="274"/>
      <c r="AC303" s="274"/>
      <c r="AD303" s="269"/>
      <c r="AE303" s="269"/>
    </row>
    <row r="304" spans="1:31" ht="67.5" x14ac:dyDescent="0.25">
      <c r="A304" s="303" t="s">
        <v>1208</v>
      </c>
      <c r="B304" s="303" t="s">
        <v>605</v>
      </c>
      <c r="C304" s="303" t="s">
        <v>606</v>
      </c>
      <c r="D304" s="303" t="s">
        <v>1534</v>
      </c>
      <c r="E304" s="304" t="s">
        <v>1669</v>
      </c>
      <c r="F304" s="304" t="s">
        <v>1637</v>
      </c>
      <c r="G304" s="304" t="s">
        <v>609</v>
      </c>
      <c r="H304" s="304" t="s">
        <v>610</v>
      </c>
      <c r="I304" s="303" t="s">
        <v>599</v>
      </c>
      <c r="J304" s="305" t="s">
        <v>612</v>
      </c>
      <c r="K304" s="306">
        <v>1858975</v>
      </c>
      <c r="Q304" s="270"/>
      <c r="R304" s="270"/>
      <c r="S304" s="271"/>
      <c r="T304" s="270"/>
      <c r="U304" s="272"/>
      <c r="V304" s="268"/>
      <c r="W304" s="272"/>
      <c r="X304" s="273"/>
      <c r="Y304" s="273"/>
      <c r="Z304" s="273"/>
      <c r="AA304" s="273"/>
      <c r="AB304" s="274"/>
      <c r="AC304" s="274"/>
      <c r="AD304" s="269"/>
      <c r="AE304" s="269"/>
    </row>
    <row r="305" spans="1:31" ht="67.5" x14ac:dyDescent="0.25">
      <c r="A305" s="303" t="s">
        <v>1211</v>
      </c>
      <c r="B305" s="303" t="s">
        <v>605</v>
      </c>
      <c r="C305" s="303" t="s">
        <v>606</v>
      </c>
      <c r="D305" s="303" t="s">
        <v>1534</v>
      </c>
      <c r="E305" s="304" t="s">
        <v>1671</v>
      </c>
      <c r="F305" s="304" t="s">
        <v>1637</v>
      </c>
      <c r="G305" s="304" t="s">
        <v>609</v>
      </c>
      <c r="H305" s="304" t="s">
        <v>610</v>
      </c>
      <c r="I305" s="303" t="s">
        <v>599</v>
      </c>
      <c r="J305" s="305" t="s">
        <v>612</v>
      </c>
      <c r="K305" s="306">
        <v>1858975</v>
      </c>
      <c r="Q305" s="270"/>
      <c r="R305" s="270"/>
      <c r="S305" s="271"/>
      <c r="T305" s="270"/>
      <c r="U305" s="272"/>
      <c r="V305" s="268"/>
      <c r="W305" s="272"/>
      <c r="X305" s="273"/>
      <c r="Y305" s="273"/>
      <c r="Z305" s="273"/>
      <c r="AA305" s="273"/>
      <c r="AB305" s="274"/>
      <c r="AC305" s="274"/>
      <c r="AD305" s="269"/>
      <c r="AE305" s="269"/>
    </row>
    <row r="306" spans="1:31" ht="67.5" x14ac:dyDescent="0.25">
      <c r="A306" s="303" t="s">
        <v>1214</v>
      </c>
      <c r="B306" s="303" t="s">
        <v>605</v>
      </c>
      <c r="C306" s="303" t="s">
        <v>606</v>
      </c>
      <c r="D306" s="303" t="s">
        <v>1534</v>
      </c>
      <c r="E306" s="304" t="s">
        <v>1673</v>
      </c>
      <c r="F306" s="304" t="s">
        <v>1637</v>
      </c>
      <c r="G306" s="304" t="s">
        <v>609</v>
      </c>
      <c r="H306" s="304" t="s">
        <v>610</v>
      </c>
      <c r="I306" s="303" t="s">
        <v>599</v>
      </c>
      <c r="J306" s="305" t="s">
        <v>612</v>
      </c>
      <c r="K306" s="306">
        <v>1858975</v>
      </c>
      <c r="Q306" s="270"/>
      <c r="R306" s="270"/>
      <c r="S306" s="271"/>
      <c r="T306" s="270"/>
      <c r="U306" s="272"/>
      <c r="V306" s="268"/>
      <c r="W306" s="272"/>
      <c r="X306" s="273"/>
      <c r="Y306" s="273"/>
      <c r="Z306" s="273"/>
      <c r="AA306" s="273"/>
      <c r="AB306" s="274"/>
      <c r="AC306" s="274"/>
      <c r="AD306" s="269"/>
      <c r="AE306" s="269"/>
    </row>
    <row r="307" spans="1:31" ht="67.5" x14ac:dyDescent="0.25">
      <c r="A307" s="303" t="s">
        <v>1217</v>
      </c>
      <c r="B307" s="303" t="s">
        <v>605</v>
      </c>
      <c r="C307" s="303" t="s">
        <v>606</v>
      </c>
      <c r="D307" s="303" t="s">
        <v>1534</v>
      </c>
      <c r="E307" s="304" t="s">
        <v>1675</v>
      </c>
      <c r="F307" s="304" t="s">
        <v>1637</v>
      </c>
      <c r="G307" s="304" t="s">
        <v>609</v>
      </c>
      <c r="H307" s="304" t="s">
        <v>610</v>
      </c>
      <c r="I307" s="303" t="s">
        <v>599</v>
      </c>
      <c r="J307" s="305" t="s">
        <v>612</v>
      </c>
      <c r="K307" s="306">
        <v>1858975</v>
      </c>
      <c r="Q307" s="270"/>
      <c r="R307" s="270"/>
      <c r="S307" s="271"/>
      <c r="T307" s="270"/>
      <c r="U307" s="272"/>
      <c r="V307" s="268"/>
      <c r="W307" s="272"/>
      <c r="X307" s="273"/>
      <c r="Y307" s="273"/>
      <c r="Z307" s="273"/>
      <c r="AA307" s="273"/>
      <c r="AB307" s="274"/>
      <c r="AC307" s="274"/>
      <c r="AD307" s="269"/>
      <c r="AE307" s="269"/>
    </row>
    <row r="308" spans="1:31" ht="67.5" x14ac:dyDescent="0.25">
      <c r="A308" s="303" t="s">
        <v>1220</v>
      </c>
      <c r="B308" s="303" t="s">
        <v>605</v>
      </c>
      <c r="C308" s="303" t="s">
        <v>606</v>
      </c>
      <c r="D308" s="303" t="s">
        <v>1534</v>
      </c>
      <c r="E308" s="304" t="s">
        <v>1677</v>
      </c>
      <c r="F308" s="304" t="s">
        <v>1637</v>
      </c>
      <c r="G308" s="304" t="s">
        <v>609</v>
      </c>
      <c r="H308" s="304" t="s">
        <v>610</v>
      </c>
      <c r="I308" s="303" t="s">
        <v>599</v>
      </c>
      <c r="J308" s="305" t="s">
        <v>612</v>
      </c>
      <c r="K308" s="306">
        <v>1858975</v>
      </c>
      <c r="Q308" s="270"/>
      <c r="R308" s="270"/>
      <c r="S308" s="271"/>
      <c r="T308" s="270"/>
      <c r="U308" s="272"/>
      <c r="V308" s="268"/>
      <c r="W308" s="272"/>
      <c r="X308" s="273"/>
      <c r="Y308" s="273"/>
      <c r="Z308" s="273"/>
      <c r="AA308" s="273"/>
      <c r="AB308" s="274"/>
      <c r="AC308" s="274"/>
      <c r="AD308" s="269"/>
      <c r="AE308" s="269"/>
    </row>
    <row r="309" spans="1:31" ht="67.5" x14ac:dyDescent="0.25">
      <c r="A309" s="303" t="s">
        <v>1223</v>
      </c>
      <c r="B309" s="303" t="s">
        <v>605</v>
      </c>
      <c r="C309" s="303" t="s">
        <v>606</v>
      </c>
      <c r="D309" s="303" t="s">
        <v>1534</v>
      </c>
      <c r="E309" s="304" t="s">
        <v>1679</v>
      </c>
      <c r="F309" s="304" t="s">
        <v>1637</v>
      </c>
      <c r="G309" s="304" t="s">
        <v>609</v>
      </c>
      <c r="H309" s="304" t="s">
        <v>610</v>
      </c>
      <c r="I309" s="303" t="s">
        <v>599</v>
      </c>
      <c r="J309" s="305" t="s">
        <v>612</v>
      </c>
      <c r="K309" s="306">
        <v>1858975</v>
      </c>
      <c r="Q309" s="270"/>
      <c r="R309" s="270"/>
      <c r="S309" s="271"/>
      <c r="T309" s="270"/>
      <c r="U309" s="272"/>
      <c r="V309" s="268"/>
      <c r="W309" s="272"/>
      <c r="X309" s="273"/>
      <c r="Y309" s="273"/>
      <c r="Z309" s="273"/>
      <c r="AA309" s="273"/>
      <c r="AB309" s="274"/>
      <c r="AC309" s="274"/>
      <c r="AD309" s="269"/>
      <c r="AE309" s="269"/>
    </row>
    <row r="310" spans="1:31" ht="67.5" x14ac:dyDescent="0.25">
      <c r="A310" s="303" t="s">
        <v>1226</v>
      </c>
      <c r="B310" s="303" t="s">
        <v>605</v>
      </c>
      <c r="C310" s="303" t="s">
        <v>606</v>
      </c>
      <c r="D310" s="303" t="s">
        <v>1534</v>
      </c>
      <c r="E310" s="304" t="s">
        <v>1681</v>
      </c>
      <c r="F310" s="304" t="s">
        <v>1637</v>
      </c>
      <c r="G310" s="304" t="s">
        <v>609</v>
      </c>
      <c r="H310" s="304" t="s">
        <v>610</v>
      </c>
      <c r="I310" s="303" t="s">
        <v>599</v>
      </c>
      <c r="J310" s="305" t="s">
        <v>612</v>
      </c>
      <c r="K310" s="306">
        <v>1858975</v>
      </c>
      <c r="Q310" s="270"/>
      <c r="R310" s="270"/>
      <c r="S310" s="271"/>
      <c r="T310" s="270"/>
      <c r="U310" s="272"/>
      <c r="V310" s="268"/>
      <c r="W310" s="272"/>
      <c r="X310" s="273"/>
      <c r="Y310" s="273"/>
      <c r="Z310" s="273"/>
      <c r="AA310" s="273"/>
      <c r="AB310" s="274"/>
      <c r="AC310" s="274"/>
      <c r="AD310" s="269"/>
      <c r="AE310" s="269"/>
    </row>
    <row r="311" spans="1:31" ht="67.5" x14ac:dyDescent="0.25">
      <c r="A311" s="303" t="s">
        <v>1228</v>
      </c>
      <c r="B311" s="303" t="s">
        <v>605</v>
      </c>
      <c r="C311" s="303" t="s">
        <v>606</v>
      </c>
      <c r="D311" s="303" t="s">
        <v>1534</v>
      </c>
      <c r="E311" s="304" t="s">
        <v>1683</v>
      </c>
      <c r="F311" s="304" t="s">
        <v>1637</v>
      </c>
      <c r="G311" s="304" t="s">
        <v>609</v>
      </c>
      <c r="H311" s="304" t="s">
        <v>610</v>
      </c>
      <c r="I311" s="303" t="s">
        <v>599</v>
      </c>
      <c r="J311" s="305" t="s">
        <v>612</v>
      </c>
      <c r="K311" s="306">
        <v>1858975</v>
      </c>
      <c r="Q311" s="270"/>
      <c r="R311" s="270"/>
      <c r="S311" s="271"/>
      <c r="T311" s="270"/>
      <c r="U311" s="272"/>
      <c r="V311" s="268"/>
      <c r="W311" s="272"/>
      <c r="X311" s="273"/>
      <c r="Y311" s="273"/>
      <c r="Z311" s="273"/>
      <c r="AA311" s="273"/>
      <c r="AB311" s="274"/>
      <c r="AC311" s="274"/>
      <c r="AD311" s="269"/>
      <c r="AE311" s="269"/>
    </row>
    <row r="312" spans="1:31" ht="67.5" x14ac:dyDescent="0.25">
      <c r="A312" s="303" t="s">
        <v>1230</v>
      </c>
      <c r="B312" s="303" t="s">
        <v>605</v>
      </c>
      <c r="C312" s="303" t="s">
        <v>606</v>
      </c>
      <c r="D312" s="303" t="s">
        <v>1534</v>
      </c>
      <c r="E312" s="304" t="s">
        <v>1685</v>
      </c>
      <c r="F312" s="304" t="s">
        <v>1637</v>
      </c>
      <c r="G312" s="304" t="s">
        <v>609</v>
      </c>
      <c r="H312" s="304" t="s">
        <v>610</v>
      </c>
      <c r="I312" s="303" t="s">
        <v>599</v>
      </c>
      <c r="J312" s="305" t="s">
        <v>612</v>
      </c>
      <c r="K312" s="306">
        <v>1858975</v>
      </c>
      <c r="Q312" s="270"/>
      <c r="R312" s="270"/>
      <c r="S312" s="271"/>
      <c r="T312" s="270"/>
      <c r="U312" s="272"/>
      <c r="V312" s="268"/>
      <c r="W312" s="272"/>
      <c r="X312" s="273"/>
      <c r="Y312" s="273"/>
      <c r="Z312" s="273"/>
      <c r="AA312" s="273"/>
      <c r="AB312" s="274"/>
      <c r="AC312" s="274"/>
      <c r="AD312" s="269"/>
      <c r="AE312" s="269"/>
    </row>
    <row r="313" spans="1:31" ht="67.5" x14ac:dyDescent="0.25">
      <c r="A313" s="303" t="s">
        <v>1232</v>
      </c>
      <c r="B313" s="303" t="s">
        <v>605</v>
      </c>
      <c r="C313" s="303" t="s">
        <v>606</v>
      </c>
      <c r="D313" s="303" t="s">
        <v>1534</v>
      </c>
      <c r="E313" s="304" t="s">
        <v>1687</v>
      </c>
      <c r="F313" s="304" t="s">
        <v>1637</v>
      </c>
      <c r="G313" s="304" t="s">
        <v>609</v>
      </c>
      <c r="H313" s="304" t="s">
        <v>610</v>
      </c>
      <c r="I313" s="303" t="s">
        <v>599</v>
      </c>
      <c r="J313" s="305" t="s">
        <v>612</v>
      </c>
      <c r="K313" s="306">
        <v>1858975</v>
      </c>
      <c r="Q313" s="270"/>
      <c r="R313" s="270"/>
      <c r="S313" s="271"/>
      <c r="T313" s="270"/>
      <c r="U313" s="272"/>
      <c r="V313" s="268"/>
      <c r="W313" s="272"/>
      <c r="X313" s="273"/>
      <c r="Y313" s="273"/>
      <c r="Z313" s="273"/>
      <c r="AA313" s="273"/>
      <c r="AB313" s="274"/>
      <c r="AC313" s="274"/>
      <c r="AD313" s="269"/>
      <c r="AE313" s="269"/>
    </row>
    <row r="314" spans="1:31" ht="67.5" x14ac:dyDescent="0.25">
      <c r="A314" s="303" t="s">
        <v>1234</v>
      </c>
      <c r="B314" s="303" t="s">
        <v>605</v>
      </c>
      <c r="C314" s="303" t="s">
        <v>606</v>
      </c>
      <c r="D314" s="303" t="s">
        <v>1534</v>
      </c>
      <c r="E314" s="304" t="s">
        <v>1689</v>
      </c>
      <c r="F314" s="304" t="s">
        <v>1637</v>
      </c>
      <c r="G314" s="304" t="s">
        <v>609</v>
      </c>
      <c r="H314" s="304" t="s">
        <v>610</v>
      </c>
      <c r="I314" s="303" t="s">
        <v>599</v>
      </c>
      <c r="J314" s="305" t="s">
        <v>612</v>
      </c>
      <c r="K314" s="306">
        <v>1858975</v>
      </c>
      <c r="Q314" s="270"/>
      <c r="R314" s="270"/>
      <c r="S314" s="271"/>
      <c r="T314" s="270"/>
      <c r="U314" s="272"/>
      <c r="V314" s="268"/>
      <c r="W314" s="272"/>
      <c r="X314" s="273"/>
      <c r="Y314" s="273"/>
      <c r="Z314" s="273"/>
      <c r="AA314" s="273"/>
      <c r="AB314" s="274"/>
      <c r="AC314" s="274"/>
      <c r="AD314" s="269"/>
      <c r="AE314" s="269"/>
    </row>
    <row r="315" spans="1:31" ht="67.5" x14ac:dyDescent="0.25">
      <c r="A315" s="303" t="s">
        <v>1236</v>
      </c>
      <c r="B315" s="303" t="s">
        <v>605</v>
      </c>
      <c r="C315" s="303" t="s">
        <v>606</v>
      </c>
      <c r="D315" s="303" t="s">
        <v>1534</v>
      </c>
      <c r="E315" s="304" t="s">
        <v>1691</v>
      </c>
      <c r="F315" s="304" t="s">
        <v>1637</v>
      </c>
      <c r="G315" s="304" t="s">
        <v>609</v>
      </c>
      <c r="H315" s="304" t="s">
        <v>610</v>
      </c>
      <c r="I315" s="303" t="s">
        <v>599</v>
      </c>
      <c r="J315" s="305" t="s">
        <v>612</v>
      </c>
      <c r="K315" s="306">
        <v>1858975</v>
      </c>
      <c r="Q315" s="270"/>
      <c r="R315" s="270"/>
      <c r="S315" s="271"/>
      <c r="T315" s="270"/>
      <c r="U315" s="272"/>
      <c r="V315" s="268"/>
      <c r="W315" s="272"/>
      <c r="X315" s="273"/>
      <c r="Y315" s="273"/>
      <c r="Z315" s="273"/>
      <c r="AA315" s="273"/>
      <c r="AB315" s="274"/>
      <c r="AC315" s="274"/>
      <c r="AD315" s="269"/>
      <c r="AE315" s="269"/>
    </row>
    <row r="316" spans="1:31" ht="67.5" x14ac:dyDescent="0.25">
      <c r="A316" s="303" t="s">
        <v>1238</v>
      </c>
      <c r="B316" s="303" t="s">
        <v>605</v>
      </c>
      <c r="C316" s="303" t="s">
        <v>606</v>
      </c>
      <c r="D316" s="303" t="s">
        <v>1534</v>
      </c>
      <c r="E316" s="304" t="s">
        <v>1693</v>
      </c>
      <c r="F316" s="304" t="s">
        <v>1637</v>
      </c>
      <c r="G316" s="304" t="s">
        <v>609</v>
      </c>
      <c r="H316" s="304" t="s">
        <v>610</v>
      </c>
      <c r="I316" s="303" t="s">
        <v>599</v>
      </c>
      <c r="J316" s="305" t="s">
        <v>612</v>
      </c>
      <c r="K316" s="306">
        <v>1858975</v>
      </c>
      <c r="Q316" s="270"/>
      <c r="R316" s="270"/>
      <c r="S316" s="271"/>
      <c r="T316" s="270"/>
      <c r="U316" s="272"/>
      <c r="V316" s="268"/>
      <c r="W316" s="272"/>
      <c r="X316" s="273"/>
      <c r="Y316" s="273"/>
      <c r="Z316" s="273"/>
      <c r="AA316" s="273"/>
      <c r="AB316" s="274"/>
      <c r="AC316" s="274"/>
      <c r="AD316" s="269"/>
      <c r="AE316" s="269"/>
    </row>
    <row r="317" spans="1:31" ht="67.5" x14ac:dyDescent="0.25">
      <c r="A317" s="303" t="s">
        <v>1240</v>
      </c>
      <c r="B317" s="303" t="s">
        <v>605</v>
      </c>
      <c r="C317" s="303" t="s">
        <v>606</v>
      </c>
      <c r="D317" s="303" t="s">
        <v>1534</v>
      </c>
      <c r="E317" s="304" t="s">
        <v>1695</v>
      </c>
      <c r="F317" s="304" t="s">
        <v>1637</v>
      </c>
      <c r="G317" s="304" t="s">
        <v>609</v>
      </c>
      <c r="H317" s="304" t="s">
        <v>610</v>
      </c>
      <c r="I317" s="303" t="s">
        <v>599</v>
      </c>
      <c r="J317" s="305" t="s">
        <v>612</v>
      </c>
      <c r="K317" s="306">
        <v>1858975</v>
      </c>
      <c r="Q317" s="270"/>
      <c r="R317" s="270"/>
      <c r="S317" s="271"/>
      <c r="T317" s="270"/>
      <c r="U317" s="272"/>
      <c r="V317" s="268"/>
      <c r="W317" s="272"/>
      <c r="X317" s="273"/>
      <c r="Y317" s="273"/>
      <c r="Z317" s="273"/>
      <c r="AA317" s="273"/>
      <c r="AB317" s="274"/>
      <c r="AC317" s="274"/>
      <c r="AD317" s="269"/>
      <c r="AE317" s="269"/>
    </row>
    <row r="318" spans="1:31" ht="67.5" x14ac:dyDescent="0.25">
      <c r="A318" s="303" t="s">
        <v>1242</v>
      </c>
      <c r="B318" s="303" t="s">
        <v>605</v>
      </c>
      <c r="C318" s="303" t="s">
        <v>606</v>
      </c>
      <c r="D318" s="303" t="s">
        <v>1534</v>
      </c>
      <c r="E318" s="304" t="s">
        <v>1697</v>
      </c>
      <c r="F318" s="304" t="s">
        <v>1637</v>
      </c>
      <c r="G318" s="304" t="s">
        <v>609</v>
      </c>
      <c r="H318" s="304" t="s">
        <v>610</v>
      </c>
      <c r="I318" s="303" t="s">
        <v>599</v>
      </c>
      <c r="J318" s="305" t="s">
        <v>612</v>
      </c>
      <c r="K318" s="306">
        <v>1858975</v>
      </c>
      <c r="Q318" s="270"/>
      <c r="R318" s="270"/>
      <c r="S318" s="271"/>
      <c r="T318" s="270"/>
      <c r="U318" s="272"/>
      <c r="V318" s="268"/>
      <c r="W318" s="272"/>
      <c r="X318" s="273"/>
      <c r="Y318" s="273"/>
      <c r="Z318" s="273"/>
      <c r="AA318" s="273"/>
      <c r="AB318" s="274"/>
      <c r="AC318" s="274"/>
      <c r="AD318" s="269"/>
      <c r="AE318" s="269"/>
    </row>
    <row r="319" spans="1:31" ht="67.5" x14ac:dyDescent="0.25">
      <c r="A319" s="303" t="s">
        <v>1244</v>
      </c>
      <c r="B319" s="303" t="s">
        <v>605</v>
      </c>
      <c r="C319" s="303" t="s">
        <v>606</v>
      </c>
      <c r="D319" s="303" t="s">
        <v>1534</v>
      </c>
      <c r="E319" s="304" t="s">
        <v>1699</v>
      </c>
      <c r="F319" s="304" t="s">
        <v>1637</v>
      </c>
      <c r="G319" s="304" t="s">
        <v>609</v>
      </c>
      <c r="H319" s="304" t="s">
        <v>610</v>
      </c>
      <c r="I319" s="303" t="s">
        <v>599</v>
      </c>
      <c r="J319" s="305" t="s">
        <v>612</v>
      </c>
      <c r="K319" s="306">
        <v>1858975</v>
      </c>
      <c r="Q319" s="270"/>
      <c r="R319" s="270"/>
      <c r="S319" s="271"/>
      <c r="T319" s="270"/>
      <c r="U319" s="272"/>
      <c r="V319" s="268"/>
      <c r="W319" s="272"/>
      <c r="X319" s="273"/>
      <c r="Y319" s="273"/>
      <c r="Z319" s="273"/>
      <c r="AA319" s="273"/>
      <c r="AB319" s="274"/>
      <c r="AC319" s="274"/>
      <c r="AD319" s="269"/>
      <c r="AE319" s="269"/>
    </row>
    <row r="320" spans="1:31" ht="67.5" x14ac:dyDescent="0.25">
      <c r="A320" s="303" t="s">
        <v>1246</v>
      </c>
      <c r="B320" s="303" t="s">
        <v>605</v>
      </c>
      <c r="C320" s="303" t="s">
        <v>606</v>
      </c>
      <c r="D320" s="303" t="s">
        <v>1534</v>
      </c>
      <c r="E320" s="304" t="s">
        <v>1701</v>
      </c>
      <c r="F320" s="304" t="s">
        <v>1637</v>
      </c>
      <c r="G320" s="304" t="s">
        <v>609</v>
      </c>
      <c r="H320" s="304" t="s">
        <v>610</v>
      </c>
      <c r="I320" s="303" t="s">
        <v>599</v>
      </c>
      <c r="J320" s="305" t="s">
        <v>612</v>
      </c>
      <c r="K320" s="306">
        <v>1858975</v>
      </c>
      <c r="Q320" s="270"/>
      <c r="R320" s="270"/>
      <c r="S320" s="271"/>
      <c r="T320" s="270"/>
      <c r="U320" s="272"/>
      <c r="V320" s="268"/>
      <c r="W320" s="272"/>
      <c r="X320" s="273"/>
      <c r="Y320" s="273"/>
      <c r="Z320" s="273"/>
      <c r="AA320" s="273"/>
      <c r="AB320" s="274"/>
      <c r="AC320" s="274"/>
      <c r="AD320" s="269"/>
      <c r="AE320" s="269"/>
    </row>
    <row r="321" spans="1:31" ht="67.5" x14ac:dyDescent="0.25">
      <c r="A321" s="303" t="s">
        <v>1248</v>
      </c>
      <c r="B321" s="303" t="s">
        <v>605</v>
      </c>
      <c r="C321" s="303" t="s">
        <v>606</v>
      </c>
      <c r="D321" s="303" t="s">
        <v>1534</v>
      </c>
      <c r="E321" s="304" t="s">
        <v>1703</v>
      </c>
      <c r="F321" s="304" t="s">
        <v>1637</v>
      </c>
      <c r="G321" s="304" t="s">
        <v>609</v>
      </c>
      <c r="H321" s="304" t="s">
        <v>610</v>
      </c>
      <c r="I321" s="303" t="s">
        <v>599</v>
      </c>
      <c r="J321" s="305" t="s">
        <v>612</v>
      </c>
      <c r="K321" s="306">
        <v>1858975</v>
      </c>
      <c r="Q321" s="270"/>
      <c r="R321" s="270"/>
      <c r="S321" s="271"/>
      <c r="T321" s="270"/>
      <c r="U321" s="272"/>
      <c r="V321" s="268"/>
      <c r="W321" s="272"/>
      <c r="X321" s="273"/>
      <c r="Y321" s="273"/>
      <c r="Z321" s="273"/>
      <c r="AA321" s="273"/>
      <c r="AB321" s="274"/>
      <c r="AC321" s="274"/>
      <c r="AD321" s="269"/>
      <c r="AE321" s="269"/>
    </row>
    <row r="322" spans="1:31" ht="67.5" x14ac:dyDescent="0.25">
      <c r="A322" s="303" t="s">
        <v>1250</v>
      </c>
      <c r="B322" s="303" t="s">
        <v>605</v>
      </c>
      <c r="C322" s="303" t="s">
        <v>606</v>
      </c>
      <c r="D322" s="303" t="s">
        <v>1534</v>
      </c>
      <c r="E322" s="304" t="s">
        <v>1705</v>
      </c>
      <c r="F322" s="304" t="s">
        <v>1637</v>
      </c>
      <c r="G322" s="304" t="s">
        <v>609</v>
      </c>
      <c r="H322" s="304" t="s">
        <v>610</v>
      </c>
      <c r="I322" s="303" t="s">
        <v>599</v>
      </c>
      <c r="J322" s="305" t="s">
        <v>612</v>
      </c>
      <c r="K322" s="306">
        <v>1858975</v>
      </c>
      <c r="Q322" s="270"/>
      <c r="R322" s="270"/>
      <c r="S322" s="271"/>
      <c r="T322" s="270"/>
      <c r="U322" s="272"/>
      <c r="V322" s="268"/>
      <c r="W322" s="272"/>
      <c r="X322" s="273"/>
      <c r="Y322" s="273"/>
      <c r="Z322" s="273"/>
      <c r="AA322" s="273"/>
      <c r="AB322" s="274"/>
      <c r="AC322" s="274"/>
      <c r="AD322" s="269"/>
      <c r="AE322" s="269"/>
    </row>
    <row r="323" spans="1:31" ht="67.5" x14ac:dyDescent="0.25">
      <c r="A323" s="303" t="s">
        <v>1252</v>
      </c>
      <c r="B323" s="303" t="s">
        <v>605</v>
      </c>
      <c r="C323" s="303" t="s">
        <v>606</v>
      </c>
      <c r="D323" s="303" t="s">
        <v>1534</v>
      </c>
      <c r="E323" s="304" t="s">
        <v>1707</v>
      </c>
      <c r="F323" s="304" t="s">
        <v>1637</v>
      </c>
      <c r="G323" s="304" t="s">
        <v>609</v>
      </c>
      <c r="H323" s="304" t="s">
        <v>610</v>
      </c>
      <c r="I323" s="303" t="s">
        <v>599</v>
      </c>
      <c r="J323" s="305" t="s">
        <v>612</v>
      </c>
      <c r="K323" s="306">
        <v>1858975</v>
      </c>
      <c r="Q323" s="270"/>
      <c r="R323" s="270"/>
      <c r="S323" s="271"/>
      <c r="T323" s="270"/>
      <c r="U323" s="272"/>
      <c r="V323" s="268"/>
      <c r="W323" s="272"/>
      <c r="X323" s="273"/>
      <c r="Y323" s="273"/>
      <c r="Z323" s="273"/>
      <c r="AA323" s="273"/>
      <c r="AB323" s="274"/>
      <c r="AC323" s="274"/>
      <c r="AD323" s="269"/>
      <c r="AE323" s="269"/>
    </row>
    <row r="324" spans="1:31" ht="67.5" x14ac:dyDescent="0.25">
      <c r="A324" s="303" t="s">
        <v>1254</v>
      </c>
      <c r="B324" s="303" t="s">
        <v>605</v>
      </c>
      <c r="C324" s="303" t="s">
        <v>606</v>
      </c>
      <c r="D324" s="303" t="s">
        <v>1534</v>
      </c>
      <c r="E324" s="304" t="s">
        <v>1709</v>
      </c>
      <c r="F324" s="304" t="s">
        <v>1710</v>
      </c>
      <c r="G324" s="304" t="s">
        <v>609</v>
      </c>
      <c r="H324" s="304" t="s">
        <v>610</v>
      </c>
      <c r="I324" s="303" t="s">
        <v>599</v>
      </c>
      <c r="J324" s="305" t="s">
        <v>612</v>
      </c>
      <c r="K324" s="306">
        <v>3239895</v>
      </c>
      <c r="Q324" s="270"/>
      <c r="R324" s="270"/>
      <c r="S324" s="271"/>
      <c r="T324" s="270"/>
      <c r="U324" s="272"/>
      <c r="V324" s="268"/>
      <c r="W324" s="272"/>
      <c r="X324" s="273"/>
      <c r="Y324" s="273"/>
      <c r="Z324" s="273"/>
      <c r="AA324" s="273"/>
      <c r="AB324" s="274"/>
      <c r="AC324" s="274"/>
      <c r="AD324" s="269"/>
      <c r="AE324" s="269"/>
    </row>
    <row r="325" spans="1:31" ht="67.5" x14ac:dyDescent="0.25">
      <c r="A325" s="303" t="s">
        <v>1256</v>
      </c>
      <c r="B325" s="303" t="s">
        <v>605</v>
      </c>
      <c r="C325" s="303" t="s">
        <v>606</v>
      </c>
      <c r="D325" s="303" t="s">
        <v>1534</v>
      </c>
      <c r="E325" s="304" t="s">
        <v>1712</v>
      </c>
      <c r="F325" s="304" t="s">
        <v>1710</v>
      </c>
      <c r="G325" s="304" t="s">
        <v>609</v>
      </c>
      <c r="H325" s="304" t="s">
        <v>610</v>
      </c>
      <c r="I325" s="303" t="s">
        <v>599</v>
      </c>
      <c r="J325" s="305" t="s">
        <v>612</v>
      </c>
      <c r="K325" s="306">
        <v>3239895</v>
      </c>
      <c r="Q325" s="270"/>
      <c r="R325" s="270"/>
      <c r="S325" s="271"/>
      <c r="T325" s="270"/>
      <c r="U325" s="272"/>
      <c r="V325" s="268"/>
      <c r="W325" s="272"/>
      <c r="X325" s="273"/>
      <c r="Y325" s="273"/>
      <c r="Z325" s="273"/>
      <c r="AA325" s="273"/>
      <c r="AB325" s="274"/>
      <c r="AC325" s="274"/>
      <c r="AD325" s="269"/>
      <c r="AE325" s="269"/>
    </row>
    <row r="326" spans="1:31" ht="67.5" x14ac:dyDescent="0.25">
      <c r="A326" s="303" t="s">
        <v>1258</v>
      </c>
      <c r="B326" s="303" t="s">
        <v>605</v>
      </c>
      <c r="C326" s="303" t="s">
        <v>606</v>
      </c>
      <c r="D326" s="303" t="s">
        <v>1534</v>
      </c>
      <c r="E326" s="304" t="s">
        <v>1714</v>
      </c>
      <c r="F326" s="304" t="s">
        <v>1710</v>
      </c>
      <c r="G326" s="304" t="s">
        <v>609</v>
      </c>
      <c r="H326" s="304" t="s">
        <v>610</v>
      </c>
      <c r="I326" s="303" t="s">
        <v>599</v>
      </c>
      <c r="J326" s="305" t="s">
        <v>612</v>
      </c>
      <c r="K326" s="306">
        <v>3239895</v>
      </c>
      <c r="Q326" s="270"/>
      <c r="R326" s="270"/>
      <c r="S326" s="271"/>
      <c r="T326" s="270"/>
      <c r="U326" s="272"/>
      <c r="V326" s="268"/>
      <c r="W326" s="272"/>
      <c r="X326" s="273"/>
      <c r="Y326" s="273"/>
      <c r="Z326" s="273"/>
      <c r="AA326" s="273"/>
      <c r="AB326" s="274"/>
      <c r="AC326" s="274"/>
      <c r="AD326" s="269"/>
      <c r="AE326" s="269"/>
    </row>
    <row r="327" spans="1:31" ht="67.5" x14ac:dyDescent="0.25">
      <c r="A327" s="303" t="s">
        <v>1261</v>
      </c>
      <c r="B327" s="303" t="s">
        <v>605</v>
      </c>
      <c r="C327" s="303" t="s">
        <v>606</v>
      </c>
      <c r="D327" s="303" t="s">
        <v>1534</v>
      </c>
      <c r="E327" s="304" t="s">
        <v>1716</v>
      </c>
      <c r="F327" s="304" t="s">
        <v>1710</v>
      </c>
      <c r="G327" s="304" t="s">
        <v>609</v>
      </c>
      <c r="H327" s="304" t="s">
        <v>610</v>
      </c>
      <c r="I327" s="303" t="s">
        <v>599</v>
      </c>
      <c r="J327" s="305" t="s">
        <v>612</v>
      </c>
      <c r="K327" s="306">
        <v>3239895</v>
      </c>
      <c r="Q327" s="270"/>
      <c r="R327" s="270"/>
      <c r="S327" s="271"/>
      <c r="T327" s="270"/>
      <c r="U327" s="272"/>
      <c r="V327" s="268"/>
      <c r="W327" s="272"/>
      <c r="X327" s="273"/>
      <c r="Y327" s="273"/>
      <c r="Z327" s="273"/>
      <c r="AA327" s="273"/>
      <c r="AB327" s="274"/>
      <c r="AC327" s="274"/>
      <c r="AD327" s="269"/>
      <c r="AE327" s="269"/>
    </row>
    <row r="328" spans="1:31" ht="67.5" x14ac:dyDescent="0.25">
      <c r="A328" s="303" t="s">
        <v>1264</v>
      </c>
      <c r="B328" s="303" t="s">
        <v>605</v>
      </c>
      <c r="C328" s="303" t="s">
        <v>606</v>
      </c>
      <c r="D328" s="303" t="s">
        <v>1534</v>
      </c>
      <c r="E328" s="304" t="s">
        <v>1718</v>
      </c>
      <c r="F328" s="304" t="s">
        <v>1710</v>
      </c>
      <c r="G328" s="304" t="s">
        <v>609</v>
      </c>
      <c r="H328" s="304" t="s">
        <v>610</v>
      </c>
      <c r="I328" s="303" t="s">
        <v>599</v>
      </c>
      <c r="J328" s="305" t="s">
        <v>612</v>
      </c>
      <c r="K328" s="306">
        <v>3239895</v>
      </c>
      <c r="Q328" s="270"/>
      <c r="R328" s="270"/>
      <c r="S328" s="271"/>
      <c r="T328" s="270"/>
      <c r="U328" s="272"/>
      <c r="V328" s="268"/>
      <c r="W328" s="272"/>
      <c r="X328" s="273"/>
      <c r="Y328" s="273"/>
      <c r="Z328" s="273"/>
      <c r="AA328" s="273"/>
      <c r="AB328" s="274"/>
      <c r="AC328" s="274"/>
      <c r="AD328" s="269"/>
      <c r="AE328" s="269"/>
    </row>
    <row r="329" spans="1:31" ht="67.5" x14ac:dyDescent="0.25">
      <c r="A329" s="303" t="s">
        <v>1267</v>
      </c>
      <c r="B329" s="303" t="s">
        <v>605</v>
      </c>
      <c r="C329" s="303" t="s">
        <v>606</v>
      </c>
      <c r="D329" s="303" t="s">
        <v>1534</v>
      </c>
      <c r="E329" s="304" t="s">
        <v>1720</v>
      </c>
      <c r="F329" s="304" t="s">
        <v>1721</v>
      </c>
      <c r="G329" s="304" t="s">
        <v>609</v>
      </c>
      <c r="H329" s="304" t="s">
        <v>610</v>
      </c>
      <c r="I329" s="303" t="s">
        <v>599</v>
      </c>
      <c r="J329" s="305" t="s">
        <v>612</v>
      </c>
      <c r="K329" s="306">
        <v>1809985</v>
      </c>
      <c r="Q329" s="270"/>
      <c r="R329" s="270"/>
      <c r="S329" s="271"/>
      <c r="T329" s="270"/>
      <c r="U329" s="272"/>
      <c r="V329" s="268"/>
      <c r="W329" s="272"/>
      <c r="X329" s="273"/>
      <c r="Y329" s="273"/>
      <c r="Z329" s="273"/>
      <c r="AA329" s="273"/>
      <c r="AB329" s="274"/>
      <c r="AC329" s="274"/>
      <c r="AD329" s="269"/>
      <c r="AE329" s="269"/>
    </row>
    <row r="330" spans="1:31" ht="67.5" x14ac:dyDescent="0.25">
      <c r="A330" s="303" t="s">
        <v>1270</v>
      </c>
      <c r="B330" s="303" t="s">
        <v>605</v>
      </c>
      <c r="C330" s="303" t="s">
        <v>606</v>
      </c>
      <c r="D330" s="303" t="s">
        <v>1534</v>
      </c>
      <c r="E330" s="304" t="s">
        <v>1723</v>
      </c>
      <c r="F330" s="304" t="s">
        <v>1721</v>
      </c>
      <c r="G330" s="304" t="s">
        <v>609</v>
      </c>
      <c r="H330" s="304" t="s">
        <v>610</v>
      </c>
      <c r="I330" s="303" t="s">
        <v>599</v>
      </c>
      <c r="J330" s="305" t="s">
        <v>612</v>
      </c>
      <c r="K330" s="306">
        <v>1809985</v>
      </c>
      <c r="Q330" s="270"/>
      <c r="R330" s="270"/>
      <c r="S330" s="271"/>
      <c r="T330" s="270"/>
      <c r="U330" s="272"/>
      <c r="V330" s="268"/>
      <c r="W330" s="272"/>
      <c r="X330" s="273"/>
      <c r="Y330" s="273"/>
      <c r="Z330" s="273"/>
      <c r="AA330" s="273"/>
      <c r="AB330" s="274"/>
      <c r="AC330" s="274"/>
      <c r="AD330" s="269"/>
      <c r="AE330" s="269"/>
    </row>
    <row r="331" spans="1:31" ht="67.5" x14ac:dyDescent="0.25">
      <c r="A331" s="303" t="s">
        <v>1273</v>
      </c>
      <c r="B331" s="303" t="s">
        <v>605</v>
      </c>
      <c r="C331" s="303" t="s">
        <v>606</v>
      </c>
      <c r="D331" s="303" t="s">
        <v>1725</v>
      </c>
      <c r="E331" s="304" t="s">
        <v>1726</v>
      </c>
      <c r="F331" s="304" t="s">
        <v>1727</v>
      </c>
      <c r="G331" s="304" t="s">
        <v>609</v>
      </c>
      <c r="H331" s="304" t="s">
        <v>610</v>
      </c>
      <c r="I331" s="303" t="s">
        <v>599</v>
      </c>
      <c r="J331" s="305" t="s">
        <v>612</v>
      </c>
      <c r="K331" s="306">
        <v>8759895</v>
      </c>
      <c r="Q331" s="270"/>
      <c r="R331" s="270"/>
      <c r="S331" s="271"/>
      <c r="T331" s="270"/>
      <c r="U331" s="272"/>
      <c r="V331" s="268"/>
      <c r="W331" s="272"/>
      <c r="X331" s="273"/>
      <c r="Y331" s="273"/>
      <c r="Z331" s="273"/>
      <c r="AA331" s="273"/>
      <c r="AB331" s="274"/>
      <c r="AC331" s="274"/>
      <c r="AD331" s="269"/>
      <c r="AE331" s="269"/>
    </row>
    <row r="332" spans="1:31" ht="67.5" x14ac:dyDescent="0.25">
      <c r="A332" s="303" t="s">
        <v>1275</v>
      </c>
      <c r="B332" s="303" t="s">
        <v>605</v>
      </c>
      <c r="C332" s="303" t="s">
        <v>606</v>
      </c>
      <c r="D332" s="303" t="s">
        <v>1725</v>
      </c>
      <c r="E332" s="304" t="s">
        <v>1729</v>
      </c>
      <c r="F332" s="304" t="s">
        <v>1730</v>
      </c>
      <c r="G332" s="304" t="s">
        <v>609</v>
      </c>
      <c r="H332" s="304" t="s">
        <v>610</v>
      </c>
      <c r="I332" s="303" t="s">
        <v>599</v>
      </c>
      <c r="J332" s="305" t="s">
        <v>612</v>
      </c>
      <c r="K332" s="306">
        <v>5121985</v>
      </c>
      <c r="Q332" s="270"/>
      <c r="R332" s="270"/>
      <c r="S332" s="271"/>
      <c r="T332" s="270"/>
      <c r="U332" s="272"/>
      <c r="V332" s="268"/>
      <c r="W332" s="272"/>
      <c r="X332" s="273"/>
      <c r="Y332" s="273"/>
      <c r="Z332" s="273"/>
      <c r="AA332" s="273"/>
      <c r="AB332" s="274"/>
      <c r="AC332" s="274"/>
      <c r="AD332" s="269"/>
      <c r="AE332" s="269"/>
    </row>
    <row r="333" spans="1:31" ht="67.5" x14ac:dyDescent="0.25">
      <c r="A333" s="303" t="s">
        <v>1277</v>
      </c>
      <c r="B333" s="303" t="s">
        <v>605</v>
      </c>
      <c r="C333" s="303" t="s">
        <v>606</v>
      </c>
      <c r="D333" s="303" t="s">
        <v>1725</v>
      </c>
      <c r="E333" s="304" t="s">
        <v>1732</v>
      </c>
      <c r="F333" s="304" t="s">
        <v>1730</v>
      </c>
      <c r="G333" s="304" t="s">
        <v>609</v>
      </c>
      <c r="H333" s="304" t="s">
        <v>610</v>
      </c>
      <c r="I333" s="303" t="s">
        <v>599</v>
      </c>
      <c r="J333" s="305" t="s">
        <v>612</v>
      </c>
      <c r="K333" s="306">
        <v>5121985</v>
      </c>
      <c r="Q333" s="270"/>
      <c r="R333" s="270"/>
      <c r="S333" s="271"/>
      <c r="T333" s="270"/>
      <c r="U333" s="272"/>
      <c r="V333" s="268"/>
      <c r="W333" s="272"/>
      <c r="X333" s="273"/>
      <c r="Y333" s="273"/>
      <c r="Z333" s="273"/>
      <c r="AA333" s="273"/>
      <c r="AB333" s="274"/>
      <c r="AC333" s="274"/>
      <c r="AD333" s="269"/>
      <c r="AE333" s="269"/>
    </row>
    <row r="334" spans="1:31" ht="67.5" x14ac:dyDescent="0.25">
      <c r="A334" s="303" t="s">
        <v>1279</v>
      </c>
      <c r="B334" s="303" t="s">
        <v>605</v>
      </c>
      <c r="C334" s="303" t="s">
        <v>606</v>
      </c>
      <c r="D334" s="303" t="s">
        <v>1725</v>
      </c>
      <c r="E334" s="304" t="s">
        <v>1734</v>
      </c>
      <c r="F334" s="304" t="s">
        <v>1730</v>
      </c>
      <c r="G334" s="304" t="s">
        <v>609</v>
      </c>
      <c r="H334" s="304" t="s">
        <v>610</v>
      </c>
      <c r="I334" s="303" t="s">
        <v>599</v>
      </c>
      <c r="J334" s="305" t="s">
        <v>612</v>
      </c>
      <c r="K334" s="306">
        <v>5121985</v>
      </c>
      <c r="Q334" s="270"/>
      <c r="R334" s="270"/>
      <c r="S334" s="271"/>
      <c r="T334" s="270"/>
      <c r="U334" s="272"/>
      <c r="V334" s="268"/>
      <c r="W334" s="272"/>
      <c r="X334" s="273"/>
      <c r="Y334" s="273"/>
      <c r="Z334" s="273"/>
      <c r="AA334" s="273"/>
      <c r="AB334" s="274"/>
      <c r="AC334" s="274"/>
      <c r="AD334" s="269"/>
      <c r="AE334" s="269"/>
    </row>
    <row r="335" spans="1:31" ht="67.5" x14ac:dyDescent="0.25">
      <c r="A335" s="303" t="s">
        <v>1281</v>
      </c>
      <c r="B335" s="303" t="s">
        <v>605</v>
      </c>
      <c r="C335" s="303" t="s">
        <v>606</v>
      </c>
      <c r="D335" s="303" t="s">
        <v>1725</v>
      </c>
      <c r="E335" s="304" t="s">
        <v>1736</v>
      </c>
      <c r="F335" s="304" t="s">
        <v>1730</v>
      </c>
      <c r="G335" s="304" t="s">
        <v>609</v>
      </c>
      <c r="H335" s="304" t="s">
        <v>610</v>
      </c>
      <c r="I335" s="303" t="s">
        <v>599</v>
      </c>
      <c r="J335" s="305" t="s">
        <v>612</v>
      </c>
      <c r="K335" s="306">
        <v>5121985</v>
      </c>
      <c r="Q335" s="270"/>
      <c r="R335" s="270"/>
      <c r="S335" s="271"/>
      <c r="T335" s="270"/>
      <c r="U335" s="272"/>
      <c r="V335" s="268"/>
      <c r="W335" s="272"/>
      <c r="X335" s="273"/>
      <c r="Y335" s="273"/>
      <c r="Z335" s="273"/>
      <c r="AA335" s="273"/>
      <c r="AB335" s="274"/>
      <c r="AC335" s="274"/>
      <c r="AD335" s="269"/>
      <c r="AE335" s="269"/>
    </row>
    <row r="336" spans="1:31" ht="67.5" x14ac:dyDescent="0.25">
      <c r="A336" s="303" t="s">
        <v>1283</v>
      </c>
      <c r="B336" s="303" t="s">
        <v>605</v>
      </c>
      <c r="C336" s="303" t="s">
        <v>606</v>
      </c>
      <c r="D336" s="303" t="s">
        <v>1725</v>
      </c>
      <c r="E336" s="304" t="s">
        <v>1738</v>
      </c>
      <c r="F336" s="304" t="s">
        <v>1730</v>
      </c>
      <c r="G336" s="304" t="s">
        <v>609</v>
      </c>
      <c r="H336" s="304" t="s">
        <v>610</v>
      </c>
      <c r="I336" s="303" t="s">
        <v>599</v>
      </c>
      <c r="J336" s="305" t="s">
        <v>612</v>
      </c>
      <c r="K336" s="306">
        <v>5121985</v>
      </c>
      <c r="Q336" s="270"/>
      <c r="R336" s="270"/>
      <c r="S336" s="271"/>
      <c r="T336" s="270"/>
      <c r="U336" s="272"/>
      <c r="V336" s="268"/>
      <c r="W336" s="272"/>
      <c r="X336" s="273"/>
      <c r="Y336" s="273"/>
      <c r="Z336" s="273"/>
      <c r="AA336" s="273"/>
      <c r="AB336" s="274"/>
      <c r="AC336" s="274"/>
      <c r="AD336" s="269"/>
      <c r="AE336" s="269"/>
    </row>
    <row r="337" spans="1:31" ht="67.5" x14ac:dyDescent="0.25">
      <c r="A337" s="303" t="s">
        <v>1285</v>
      </c>
      <c r="B337" s="303" t="s">
        <v>605</v>
      </c>
      <c r="C337" s="303" t="s">
        <v>606</v>
      </c>
      <c r="D337" s="303" t="s">
        <v>1725</v>
      </c>
      <c r="E337" s="304" t="s">
        <v>1740</v>
      </c>
      <c r="F337" s="304" t="s">
        <v>1730</v>
      </c>
      <c r="G337" s="304" t="s">
        <v>609</v>
      </c>
      <c r="H337" s="304" t="s">
        <v>610</v>
      </c>
      <c r="I337" s="303" t="s">
        <v>599</v>
      </c>
      <c r="J337" s="305" t="s">
        <v>612</v>
      </c>
      <c r="K337" s="306">
        <v>5121985</v>
      </c>
      <c r="Q337" s="276"/>
      <c r="R337" s="276"/>
      <c r="S337" s="276"/>
      <c r="T337" s="276"/>
      <c r="U337" s="276"/>
      <c r="V337" s="276"/>
      <c r="W337" s="276"/>
      <c r="X337" s="277"/>
      <c r="Y337" s="277"/>
      <c r="Z337" s="277"/>
      <c r="AA337" s="277"/>
      <c r="AB337" s="277"/>
      <c r="AC337" s="277"/>
      <c r="AD337" s="275"/>
      <c r="AE337" s="278"/>
    </row>
    <row r="338" spans="1:31" ht="67.5" x14ac:dyDescent="0.25">
      <c r="A338" s="303" t="s">
        <v>1287</v>
      </c>
      <c r="B338" s="303" t="s">
        <v>605</v>
      </c>
      <c r="C338" s="303" t="s">
        <v>606</v>
      </c>
      <c r="D338" s="303" t="s">
        <v>1725</v>
      </c>
      <c r="E338" s="304" t="s">
        <v>1742</v>
      </c>
      <c r="F338" s="304" t="s">
        <v>1730</v>
      </c>
      <c r="G338" s="304" t="s">
        <v>609</v>
      </c>
      <c r="H338" s="304" t="s">
        <v>610</v>
      </c>
      <c r="I338" s="303" t="s">
        <v>599</v>
      </c>
      <c r="J338" s="305" t="s">
        <v>612</v>
      </c>
      <c r="K338" s="306">
        <v>5121985</v>
      </c>
      <c r="Q338" s="270"/>
      <c r="R338" s="270"/>
      <c r="S338" s="271"/>
      <c r="T338" s="270"/>
      <c r="U338" s="272"/>
      <c r="V338" s="268"/>
      <c r="W338" s="272"/>
      <c r="X338" s="273"/>
      <c r="Y338" s="273"/>
      <c r="Z338" s="273"/>
      <c r="AA338" s="273"/>
      <c r="AB338" s="274"/>
      <c r="AC338" s="274"/>
      <c r="AD338" s="269"/>
      <c r="AE338" s="269"/>
    </row>
    <row r="339" spans="1:31" ht="67.5" x14ac:dyDescent="0.25">
      <c r="A339" s="303" t="s">
        <v>1289</v>
      </c>
      <c r="B339" s="303" t="s">
        <v>605</v>
      </c>
      <c r="C339" s="303" t="s">
        <v>606</v>
      </c>
      <c r="D339" s="303" t="s">
        <v>1725</v>
      </c>
      <c r="E339" s="304" t="s">
        <v>1744</v>
      </c>
      <c r="F339" s="304" t="s">
        <v>1730</v>
      </c>
      <c r="G339" s="304" t="s">
        <v>609</v>
      </c>
      <c r="H339" s="304" t="s">
        <v>610</v>
      </c>
      <c r="I339" s="303" t="s">
        <v>599</v>
      </c>
      <c r="J339" s="305" t="s">
        <v>612</v>
      </c>
      <c r="K339" s="306">
        <v>5121985</v>
      </c>
      <c r="Q339" s="270"/>
      <c r="R339" s="270"/>
      <c r="S339" s="271"/>
      <c r="T339" s="270"/>
      <c r="U339" s="272"/>
      <c r="V339" s="268"/>
      <c r="W339" s="272"/>
      <c r="X339" s="273"/>
      <c r="Y339" s="273"/>
      <c r="Z339" s="273"/>
      <c r="AA339" s="273"/>
      <c r="AB339" s="274"/>
      <c r="AC339" s="274"/>
      <c r="AD339" s="269"/>
      <c r="AE339" s="269"/>
    </row>
    <row r="340" spans="1:31" ht="67.5" x14ac:dyDescent="0.25">
      <c r="A340" s="303" t="s">
        <v>1291</v>
      </c>
      <c r="B340" s="303" t="s">
        <v>605</v>
      </c>
      <c r="C340" s="303" t="s">
        <v>606</v>
      </c>
      <c r="D340" s="303" t="s">
        <v>1725</v>
      </c>
      <c r="E340" s="304" t="s">
        <v>1746</v>
      </c>
      <c r="F340" s="304" t="s">
        <v>1730</v>
      </c>
      <c r="G340" s="304" t="s">
        <v>609</v>
      </c>
      <c r="H340" s="304" t="s">
        <v>610</v>
      </c>
      <c r="I340" s="303" t="s">
        <v>599</v>
      </c>
      <c r="J340" s="305" t="s">
        <v>612</v>
      </c>
      <c r="K340" s="306">
        <v>5121985</v>
      </c>
      <c r="Q340" s="270"/>
      <c r="R340" s="270"/>
      <c r="S340" s="271"/>
      <c r="T340" s="270"/>
      <c r="U340" s="272"/>
      <c r="V340" s="268"/>
      <c r="W340" s="272"/>
      <c r="X340" s="273"/>
      <c r="Y340" s="273"/>
      <c r="Z340" s="273"/>
      <c r="AA340" s="273"/>
      <c r="AB340" s="274"/>
      <c r="AC340" s="274"/>
      <c r="AD340" s="269"/>
      <c r="AE340" s="269"/>
    </row>
    <row r="341" spans="1:31" ht="67.5" x14ac:dyDescent="0.25">
      <c r="A341" s="303" t="s">
        <v>1293</v>
      </c>
      <c r="B341" s="303" t="s">
        <v>605</v>
      </c>
      <c r="C341" s="303" t="s">
        <v>606</v>
      </c>
      <c r="D341" s="303" t="s">
        <v>1725</v>
      </c>
      <c r="E341" s="304" t="s">
        <v>1748</v>
      </c>
      <c r="F341" s="304" t="s">
        <v>1730</v>
      </c>
      <c r="G341" s="304" t="s">
        <v>609</v>
      </c>
      <c r="H341" s="304" t="s">
        <v>610</v>
      </c>
      <c r="I341" s="303" t="s">
        <v>599</v>
      </c>
      <c r="J341" s="305" t="s">
        <v>612</v>
      </c>
      <c r="K341" s="306">
        <v>5121985</v>
      </c>
      <c r="Q341" s="270"/>
      <c r="R341" s="270"/>
      <c r="S341" s="271"/>
      <c r="T341" s="270"/>
      <c r="U341" s="272"/>
      <c r="V341" s="268"/>
      <c r="W341" s="272"/>
      <c r="X341" s="273"/>
      <c r="Y341" s="273"/>
      <c r="Z341" s="273"/>
      <c r="AA341" s="273"/>
      <c r="AB341" s="274"/>
      <c r="AC341" s="274"/>
      <c r="AD341" s="269"/>
      <c r="AE341" s="269"/>
    </row>
    <row r="342" spans="1:31" ht="67.5" x14ac:dyDescent="0.25">
      <c r="A342" s="303" t="s">
        <v>1296</v>
      </c>
      <c r="B342" s="303" t="s">
        <v>605</v>
      </c>
      <c r="C342" s="303" t="s">
        <v>606</v>
      </c>
      <c r="D342" s="303" t="s">
        <v>1725</v>
      </c>
      <c r="E342" s="304" t="s">
        <v>1750</v>
      </c>
      <c r="F342" s="304" t="s">
        <v>1730</v>
      </c>
      <c r="G342" s="304" t="s">
        <v>609</v>
      </c>
      <c r="H342" s="304" t="s">
        <v>610</v>
      </c>
      <c r="I342" s="303" t="s">
        <v>599</v>
      </c>
      <c r="J342" s="305" t="s">
        <v>612</v>
      </c>
      <c r="K342" s="306">
        <v>5121985</v>
      </c>
      <c r="Q342" s="270"/>
      <c r="R342" s="270"/>
      <c r="S342" s="271"/>
      <c r="T342" s="270"/>
      <c r="U342" s="272"/>
      <c r="V342" s="268"/>
      <c r="W342" s="272"/>
      <c r="X342" s="273"/>
      <c r="Y342" s="273"/>
      <c r="Z342" s="273"/>
      <c r="AA342" s="273"/>
      <c r="AB342" s="274"/>
      <c r="AC342" s="274"/>
      <c r="AD342" s="269"/>
      <c r="AE342" s="269"/>
    </row>
    <row r="343" spans="1:31" ht="67.5" x14ac:dyDescent="0.25">
      <c r="A343" s="303" t="s">
        <v>1298</v>
      </c>
      <c r="B343" s="303" t="s">
        <v>605</v>
      </c>
      <c r="C343" s="303" t="s">
        <v>606</v>
      </c>
      <c r="D343" s="303" t="s">
        <v>1725</v>
      </c>
      <c r="E343" s="304" t="s">
        <v>1752</v>
      </c>
      <c r="F343" s="304" t="s">
        <v>1730</v>
      </c>
      <c r="G343" s="304" t="s">
        <v>609</v>
      </c>
      <c r="H343" s="304" t="s">
        <v>610</v>
      </c>
      <c r="I343" s="303" t="s">
        <v>599</v>
      </c>
      <c r="J343" s="305" t="s">
        <v>612</v>
      </c>
      <c r="K343" s="306">
        <v>5121985</v>
      </c>
      <c r="Q343" s="270"/>
      <c r="R343" s="270"/>
      <c r="S343" s="271"/>
      <c r="T343" s="270"/>
      <c r="U343" s="272"/>
      <c r="V343" s="268"/>
      <c r="W343" s="272"/>
      <c r="X343" s="273"/>
      <c r="Y343" s="273"/>
      <c r="Z343" s="273"/>
      <c r="AA343" s="273"/>
      <c r="AB343" s="274"/>
      <c r="AC343" s="274"/>
      <c r="AD343" s="269"/>
      <c r="AE343" s="269"/>
    </row>
    <row r="344" spans="1:31" ht="67.5" x14ac:dyDescent="0.25">
      <c r="A344" s="303" t="s">
        <v>1300</v>
      </c>
      <c r="B344" s="303" t="s">
        <v>605</v>
      </c>
      <c r="C344" s="303" t="s">
        <v>606</v>
      </c>
      <c r="D344" s="303" t="s">
        <v>1725</v>
      </c>
      <c r="E344" s="304" t="s">
        <v>1754</v>
      </c>
      <c r="F344" s="304" t="s">
        <v>1730</v>
      </c>
      <c r="G344" s="304" t="s">
        <v>609</v>
      </c>
      <c r="H344" s="304" t="s">
        <v>610</v>
      </c>
      <c r="I344" s="303" t="s">
        <v>599</v>
      </c>
      <c r="J344" s="305" t="s">
        <v>612</v>
      </c>
      <c r="K344" s="306">
        <v>5121985</v>
      </c>
      <c r="Q344" s="270"/>
      <c r="R344" s="270"/>
      <c r="S344" s="271"/>
      <c r="T344" s="270"/>
      <c r="U344" s="272"/>
      <c r="V344" s="268"/>
      <c r="W344" s="272"/>
      <c r="X344" s="273"/>
      <c r="Y344" s="273"/>
      <c r="Z344" s="273"/>
      <c r="AA344" s="273"/>
      <c r="AB344" s="274"/>
      <c r="AC344" s="274"/>
      <c r="AD344" s="269"/>
      <c r="AE344" s="269"/>
    </row>
    <row r="345" spans="1:31" ht="56.25" x14ac:dyDescent="0.25">
      <c r="A345" s="303" t="s">
        <v>1302</v>
      </c>
      <c r="B345" s="303" t="s">
        <v>605</v>
      </c>
      <c r="C345" s="303" t="s">
        <v>606</v>
      </c>
      <c r="D345" s="303" t="s">
        <v>1757</v>
      </c>
      <c r="E345" s="304" t="s">
        <v>1762</v>
      </c>
      <c r="F345" s="304" t="s">
        <v>1759</v>
      </c>
      <c r="G345" s="304" t="s">
        <v>625</v>
      </c>
      <c r="H345" s="304" t="s">
        <v>626</v>
      </c>
      <c r="I345" s="303" t="s">
        <v>599</v>
      </c>
      <c r="J345" s="305" t="s">
        <v>627</v>
      </c>
      <c r="K345" s="306">
        <v>7500000</v>
      </c>
      <c r="Q345" s="270"/>
      <c r="R345" s="270"/>
      <c r="S345" s="271"/>
      <c r="T345" s="270"/>
      <c r="U345" s="272"/>
      <c r="V345" s="268"/>
      <c r="W345" s="272"/>
      <c r="X345" s="273"/>
      <c r="Y345" s="273"/>
      <c r="Z345" s="273"/>
      <c r="AA345" s="273"/>
      <c r="AB345" s="274"/>
      <c r="AC345" s="274"/>
      <c r="AD345" s="269"/>
      <c r="AE345" s="269"/>
    </row>
    <row r="346" spans="1:31" ht="67.5" x14ac:dyDescent="0.25">
      <c r="A346" s="303" t="s">
        <v>1304</v>
      </c>
      <c r="B346" s="303" t="s">
        <v>605</v>
      </c>
      <c r="C346" s="303" t="s">
        <v>606</v>
      </c>
      <c r="D346" s="303" t="s">
        <v>517</v>
      </c>
      <c r="E346" s="304" t="s">
        <v>1768</v>
      </c>
      <c r="F346" s="304" t="s">
        <v>1769</v>
      </c>
      <c r="G346" s="304" t="s">
        <v>609</v>
      </c>
      <c r="H346" s="304" t="s">
        <v>610</v>
      </c>
      <c r="I346" s="303" t="s">
        <v>599</v>
      </c>
      <c r="J346" s="305" t="s">
        <v>612</v>
      </c>
      <c r="K346" s="306">
        <v>3259905</v>
      </c>
      <c r="Q346" s="270"/>
      <c r="R346" s="270"/>
      <c r="S346" s="271"/>
      <c r="T346" s="270"/>
      <c r="U346" s="272"/>
      <c r="V346" s="268"/>
      <c r="W346" s="272"/>
      <c r="X346" s="273"/>
      <c r="Y346" s="273"/>
      <c r="Z346" s="273"/>
      <c r="AA346" s="273"/>
      <c r="AB346" s="274"/>
      <c r="AC346" s="274"/>
      <c r="AD346" s="269"/>
      <c r="AE346" s="269"/>
    </row>
    <row r="347" spans="1:31" ht="56.25" x14ac:dyDescent="0.25">
      <c r="A347" s="303" t="s">
        <v>1306</v>
      </c>
      <c r="B347" s="303" t="s">
        <v>605</v>
      </c>
      <c r="C347" s="303" t="s">
        <v>606</v>
      </c>
      <c r="D347" s="303" t="s">
        <v>507</v>
      </c>
      <c r="E347" s="304" t="s">
        <v>5693</v>
      </c>
      <c r="F347" s="304" t="s">
        <v>507</v>
      </c>
      <c r="G347" s="304" t="s">
        <v>1988</v>
      </c>
      <c r="H347" s="304" t="s">
        <v>1989</v>
      </c>
      <c r="I347" s="303" t="s">
        <v>599</v>
      </c>
      <c r="J347" s="305" t="s">
        <v>5615</v>
      </c>
      <c r="K347" s="306">
        <v>1990000</v>
      </c>
      <c r="Q347" s="270"/>
      <c r="R347" s="270"/>
      <c r="S347" s="271"/>
      <c r="T347" s="270"/>
      <c r="U347" s="272"/>
      <c r="V347" s="268"/>
      <c r="W347" s="272"/>
      <c r="X347" s="273"/>
      <c r="Y347" s="273"/>
      <c r="Z347" s="273"/>
      <c r="AA347" s="273"/>
      <c r="AB347" s="274"/>
      <c r="AC347" s="274"/>
      <c r="AD347" s="269"/>
      <c r="AE347" s="269"/>
    </row>
    <row r="348" spans="1:31" ht="56.25" x14ac:dyDescent="0.25">
      <c r="A348" s="303" t="s">
        <v>1308</v>
      </c>
      <c r="B348" s="303" t="s">
        <v>605</v>
      </c>
      <c r="C348" s="303" t="s">
        <v>606</v>
      </c>
      <c r="D348" s="303" t="s">
        <v>507</v>
      </c>
      <c r="E348" s="304" t="s">
        <v>5694</v>
      </c>
      <c r="F348" s="304" t="s">
        <v>507</v>
      </c>
      <c r="G348" s="304" t="s">
        <v>1988</v>
      </c>
      <c r="H348" s="304" t="s">
        <v>1989</v>
      </c>
      <c r="I348" s="303" t="s">
        <v>599</v>
      </c>
      <c r="J348" s="305" t="s">
        <v>5615</v>
      </c>
      <c r="K348" s="306">
        <v>1990000</v>
      </c>
      <c r="Q348" s="270"/>
      <c r="R348" s="270"/>
      <c r="S348" s="271"/>
      <c r="T348" s="270"/>
      <c r="U348" s="272"/>
      <c r="V348" s="268"/>
      <c r="W348" s="272"/>
      <c r="X348" s="273"/>
      <c r="Y348" s="273"/>
      <c r="Z348" s="273"/>
      <c r="AA348" s="273"/>
      <c r="AB348" s="274"/>
      <c r="AC348" s="274"/>
      <c r="AD348" s="269"/>
      <c r="AE348" s="269"/>
    </row>
    <row r="349" spans="1:31" ht="56.25" x14ac:dyDescent="0.25">
      <c r="A349" s="303" t="s">
        <v>1310</v>
      </c>
      <c r="B349" s="303" t="s">
        <v>605</v>
      </c>
      <c r="C349" s="303" t="s">
        <v>606</v>
      </c>
      <c r="D349" s="303" t="s">
        <v>507</v>
      </c>
      <c r="E349" s="304" t="s">
        <v>5695</v>
      </c>
      <c r="F349" s="304" t="s">
        <v>507</v>
      </c>
      <c r="G349" s="304" t="s">
        <v>1988</v>
      </c>
      <c r="H349" s="304" t="s">
        <v>1989</v>
      </c>
      <c r="I349" s="303" t="s">
        <v>599</v>
      </c>
      <c r="J349" s="305" t="s">
        <v>5615</v>
      </c>
      <c r="K349" s="306">
        <v>1990000</v>
      </c>
      <c r="Q349" s="276"/>
      <c r="R349" s="276"/>
      <c r="S349" s="276"/>
      <c r="T349" s="276"/>
      <c r="U349" s="276"/>
      <c r="V349" s="276"/>
      <c r="W349" s="276"/>
      <c r="X349" s="277"/>
      <c r="Y349" s="277"/>
      <c r="Z349" s="277"/>
      <c r="AA349" s="277"/>
      <c r="AB349" s="277"/>
      <c r="AC349" s="277"/>
      <c r="AD349" s="275"/>
      <c r="AE349" s="278"/>
    </row>
    <row r="350" spans="1:31" ht="56.25" x14ac:dyDescent="0.25">
      <c r="A350" s="303" t="s">
        <v>1312</v>
      </c>
      <c r="B350" s="303" t="s">
        <v>605</v>
      </c>
      <c r="C350" s="303" t="s">
        <v>606</v>
      </c>
      <c r="D350" s="303" t="s">
        <v>507</v>
      </c>
      <c r="E350" s="304" t="s">
        <v>5696</v>
      </c>
      <c r="F350" s="304" t="s">
        <v>507</v>
      </c>
      <c r="G350" s="304" t="s">
        <v>1988</v>
      </c>
      <c r="H350" s="304" t="s">
        <v>1989</v>
      </c>
      <c r="I350" s="303" t="s">
        <v>599</v>
      </c>
      <c r="J350" s="305" t="s">
        <v>5615</v>
      </c>
      <c r="K350" s="306">
        <v>1990000</v>
      </c>
      <c r="Q350" s="270"/>
      <c r="R350" s="270"/>
      <c r="S350" s="271"/>
      <c r="T350" s="270"/>
      <c r="U350" s="272"/>
      <c r="V350" s="268"/>
      <c r="W350" s="272"/>
      <c r="X350" s="273"/>
      <c r="Y350" s="273"/>
      <c r="Z350" s="273"/>
      <c r="AA350" s="273"/>
      <c r="AB350" s="274"/>
      <c r="AC350" s="274"/>
      <c r="AD350" s="269"/>
      <c r="AE350" s="269"/>
    </row>
    <row r="351" spans="1:31" ht="56.25" x14ac:dyDescent="0.25">
      <c r="A351" s="303" t="s">
        <v>1314</v>
      </c>
      <c r="B351" s="303" t="s">
        <v>605</v>
      </c>
      <c r="C351" s="303" t="s">
        <v>606</v>
      </c>
      <c r="D351" s="303" t="s">
        <v>507</v>
      </c>
      <c r="E351" s="304" t="s">
        <v>5697</v>
      </c>
      <c r="F351" s="304" t="s">
        <v>507</v>
      </c>
      <c r="G351" s="304" t="s">
        <v>1988</v>
      </c>
      <c r="H351" s="304" t="s">
        <v>1989</v>
      </c>
      <c r="I351" s="303" t="s">
        <v>599</v>
      </c>
      <c r="J351" s="305" t="s">
        <v>5615</v>
      </c>
      <c r="K351" s="306">
        <v>1990000</v>
      </c>
      <c r="Q351" s="270"/>
      <c r="R351" s="270"/>
      <c r="S351" s="271"/>
      <c r="T351" s="270"/>
      <c r="U351" s="272"/>
      <c r="V351" s="268"/>
      <c r="W351" s="272"/>
      <c r="X351" s="273"/>
      <c r="Y351" s="273"/>
      <c r="Z351" s="273"/>
      <c r="AA351" s="273"/>
      <c r="AB351" s="274"/>
      <c r="AC351" s="274"/>
      <c r="AD351" s="269"/>
      <c r="AE351" s="269"/>
    </row>
    <row r="352" spans="1:31" ht="56.25" x14ac:dyDescent="0.25">
      <c r="A352" s="303" t="s">
        <v>1316</v>
      </c>
      <c r="B352" s="303" t="s">
        <v>605</v>
      </c>
      <c r="C352" s="303" t="s">
        <v>606</v>
      </c>
      <c r="D352" s="303" t="s">
        <v>507</v>
      </c>
      <c r="E352" s="304" t="s">
        <v>5698</v>
      </c>
      <c r="F352" s="304" t="s">
        <v>507</v>
      </c>
      <c r="G352" s="304" t="s">
        <v>1988</v>
      </c>
      <c r="H352" s="304" t="s">
        <v>1989</v>
      </c>
      <c r="I352" s="303" t="s">
        <v>599</v>
      </c>
      <c r="J352" s="305" t="s">
        <v>5615</v>
      </c>
      <c r="K352" s="306">
        <v>1990000</v>
      </c>
      <c r="Q352" s="270"/>
      <c r="R352" s="270"/>
      <c r="S352" s="271"/>
      <c r="T352" s="270"/>
      <c r="U352" s="272"/>
      <c r="V352" s="268"/>
      <c r="W352" s="272"/>
      <c r="X352" s="273"/>
      <c r="Y352" s="273"/>
      <c r="Z352" s="273"/>
      <c r="AA352" s="273"/>
      <c r="AB352" s="274"/>
      <c r="AC352" s="274"/>
      <c r="AD352" s="269"/>
      <c r="AE352" s="269"/>
    </row>
    <row r="353" spans="1:31" ht="67.5" x14ac:dyDescent="0.25">
      <c r="A353" s="303" t="s">
        <v>1318</v>
      </c>
      <c r="B353" s="303" t="s">
        <v>605</v>
      </c>
      <c r="C353" s="303" t="s">
        <v>606</v>
      </c>
      <c r="D353" s="303" t="s">
        <v>507</v>
      </c>
      <c r="E353" s="304" t="s">
        <v>1792</v>
      </c>
      <c r="F353" s="304" t="s">
        <v>1793</v>
      </c>
      <c r="G353" s="304" t="s">
        <v>609</v>
      </c>
      <c r="H353" s="304" t="s">
        <v>610</v>
      </c>
      <c r="I353" s="303" t="s">
        <v>599</v>
      </c>
      <c r="J353" s="305" t="s">
        <v>612</v>
      </c>
      <c r="K353" s="306">
        <v>2684905</v>
      </c>
      <c r="Q353" s="270"/>
      <c r="R353" s="270"/>
      <c r="S353" s="271"/>
      <c r="T353" s="270"/>
      <c r="U353" s="272"/>
      <c r="V353" s="268"/>
      <c r="W353" s="272"/>
      <c r="X353" s="273"/>
      <c r="Y353" s="273"/>
      <c r="Z353" s="273"/>
      <c r="AA353" s="273"/>
      <c r="AB353" s="274"/>
      <c r="AC353" s="274"/>
      <c r="AD353" s="269"/>
      <c r="AE353" s="269"/>
    </row>
    <row r="354" spans="1:31" ht="67.5" x14ac:dyDescent="0.25">
      <c r="A354" s="303" t="s">
        <v>1320</v>
      </c>
      <c r="B354" s="303" t="s">
        <v>605</v>
      </c>
      <c r="C354" s="303" t="s">
        <v>606</v>
      </c>
      <c r="D354" s="303" t="s">
        <v>507</v>
      </c>
      <c r="E354" s="304" t="s">
        <v>1795</v>
      </c>
      <c r="F354" s="304" t="s">
        <v>1796</v>
      </c>
      <c r="G354" s="304" t="s">
        <v>609</v>
      </c>
      <c r="H354" s="304" t="s">
        <v>610</v>
      </c>
      <c r="I354" s="303" t="s">
        <v>599</v>
      </c>
      <c r="J354" s="305" t="s">
        <v>612</v>
      </c>
      <c r="K354" s="306">
        <v>2431905</v>
      </c>
      <c r="Q354" s="270"/>
      <c r="R354" s="270"/>
      <c r="S354" s="271"/>
      <c r="T354" s="270"/>
      <c r="U354" s="272"/>
      <c r="V354" s="268"/>
      <c r="W354" s="272"/>
      <c r="X354" s="273"/>
      <c r="Y354" s="273"/>
      <c r="Z354" s="273"/>
      <c r="AA354" s="273"/>
      <c r="AB354" s="274"/>
      <c r="AC354" s="274"/>
      <c r="AD354" s="269"/>
      <c r="AE354" s="269"/>
    </row>
    <row r="355" spans="1:31" ht="67.5" x14ac:dyDescent="0.25">
      <c r="A355" s="303" t="s">
        <v>1322</v>
      </c>
      <c r="B355" s="303" t="s">
        <v>605</v>
      </c>
      <c r="C355" s="303" t="s">
        <v>606</v>
      </c>
      <c r="D355" s="303" t="s">
        <v>507</v>
      </c>
      <c r="E355" s="304" t="s">
        <v>1798</v>
      </c>
      <c r="F355" s="304" t="s">
        <v>1799</v>
      </c>
      <c r="G355" s="304" t="s">
        <v>609</v>
      </c>
      <c r="H355" s="304" t="s">
        <v>610</v>
      </c>
      <c r="I355" s="303" t="s">
        <v>599</v>
      </c>
      <c r="J355" s="305" t="s">
        <v>612</v>
      </c>
      <c r="K355" s="306">
        <v>4976970</v>
      </c>
      <c r="Q355" s="270"/>
      <c r="R355" s="270"/>
      <c r="S355" s="271"/>
      <c r="T355" s="270"/>
      <c r="U355" s="272"/>
      <c r="V355" s="268"/>
      <c r="W355" s="272"/>
      <c r="X355" s="273"/>
      <c r="Y355" s="273"/>
      <c r="Z355" s="273"/>
      <c r="AA355" s="273"/>
      <c r="AB355" s="274"/>
      <c r="AC355" s="274"/>
      <c r="AD355" s="269"/>
      <c r="AE355" s="269"/>
    </row>
    <row r="356" spans="1:31" ht="67.5" x14ac:dyDescent="0.25">
      <c r="A356" s="303" t="s">
        <v>1324</v>
      </c>
      <c r="B356" s="303" t="s">
        <v>605</v>
      </c>
      <c r="C356" s="303" t="s">
        <v>606</v>
      </c>
      <c r="D356" s="303" t="s">
        <v>507</v>
      </c>
      <c r="E356" s="304" t="s">
        <v>1801</v>
      </c>
      <c r="F356" s="304" t="s">
        <v>1802</v>
      </c>
      <c r="G356" s="304" t="s">
        <v>609</v>
      </c>
      <c r="H356" s="304" t="s">
        <v>610</v>
      </c>
      <c r="I356" s="303" t="s">
        <v>599</v>
      </c>
      <c r="J356" s="305" t="s">
        <v>612</v>
      </c>
      <c r="K356" s="306">
        <v>844905</v>
      </c>
      <c r="Q356" s="270"/>
      <c r="R356" s="270"/>
      <c r="S356" s="271"/>
      <c r="T356" s="270"/>
      <c r="U356" s="272"/>
      <c r="V356" s="268"/>
      <c r="W356" s="272"/>
      <c r="X356" s="273"/>
      <c r="Y356" s="273"/>
      <c r="Z356" s="273"/>
      <c r="AA356" s="273"/>
      <c r="AB356" s="274"/>
      <c r="AC356" s="274"/>
      <c r="AD356" s="269"/>
      <c r="AE356" s="269"/>
    </row>
    <row r="357" spans="1:31" ht="67.5" x14ac:dyDescent="0.25">
      <c r="A357" s="303" t="s">
        <v>1326</v>
      </c>
      <c r="B357" s="303" t="s">
        <v>605</v>
      </c>
      <c r="C357" s="303" t="s">
        <v>606</v>
      </c>
      <c r="D357" s="303" t="s">
        <v>507</v>
      </c>
      <c r="E357" s="304" t="s">
        <v>1804</v>
      </c>
      <c r="F357" s="304" t="s">
        <v>1802</v>
      </c>
      <c r="G357" s="304" t="s">
        <v>609</v>
      </c>
      <c r="H357" s="304" t="s">
        <v>610</v>
      </c>
      <c r="I357" s="303" t="s">
        <v>599</v>
      </c>
      <c r="J357" s="305" t="s">
        <v>612</v>
      </c>
      <c r="K357" s="306">
        <v>844905</v>
      </c>
      <c r="Q357" s="270"/>
      <c r="R357" s="270"/>
      <c r="S357" s="271"/>
      <c r="T357" s="270"/>
      <c r="U357" s="272"/>
      <c r="V357" s="268"/>
      <c r="W357" s="272"/>
      <c r="X357" s="273"/>
      <c r="Y357" s="273"/>
      <c r="Z357" s="273"/>
      <c r="AA357" s="273"/>
      <c r="AB357" s="274"/>
      <c r="AC357" s="274"/>
      <c r="AD357" s="269"/>
      <c r="AE357" s="269"/>
    </row>
    <row r="358" spans="1:31" ht="67.5" x14ac:dyDescent="0.25">
      <c r="A358" s="303" t="s">
        <v>1328</v>
      </c>
      <c r="B358" s="303" t="s">
        <v>605</v>
      </c>
      <c r="C358" s="303" t="s">
        <v>606</v>
      </c>
      <c r="D358" s="303" t="s">
        <v>524</v>
      </c>
      <c r="E358" s="304" t="s">
        <v>1806</v>
      </c>
      <c r="F358" s="304" t="s">
        <v>1807</v>
      </c>
      <c r="G358" s="304" t="s">
        <v>609</v>
      </c>
      <c r="H358" s="304" t="s">
        <v>610</v>
      </c>
      <c r="I358" s="303" t="s">
        <v>599</v>
      </c>
      <c r="J358" s="305" t="s">
        <v>612</v>
      </c>
      <c r="K358" s="306">
        <v>1288920</v>
      </c>
      <c r="Q358" s="270"/>
      <c r="R358" s="270"/>
      <c r="S358" s="271"/>
      <c r="T358" s="270"/>
      <c r="U358" s="272"/>
      <c r="V358" s="268"/>
      <c r="W358" s="272"/>
      <c r="X358" s="273"/>
      <c r="Y358" s="273"/>
      <c r="Z358" s="273"/>
      <c r="AA358" s="273"/>
      <c r="AB358" s="274"/>
      <c r="AC358" s="274"/>
      <c r="AD358" s="269"/>
      <c r="AE358" s="269"/>
    </row>
    <row r="359" spans="1:31" ht="67.5" x14ac:dyDescent="0.25">
      <c r="A359" s="303" t="s">
        <v>1330</v>
      </c>
      <c r="B359" s="303" t="s">
        <v>605</v>
      </c>
      <c r="C359" s="303" t="s">
        <v>606</v>
      </c>
      <c r="D359" s="303" t="s">
        <v>524</v>
      </c>
      <c r="E359" s="304" t="s">
        <v>1809</v>
      </c>
      <c r="F359" s="304" t="s">
        <v>1807</v>
      </c>
      <c r="G359" s="304" t="s">
        <v>609</v>
      </c>
      <c r="H359" s="304" t="s">
        <v>610</v>
      </c>
      <c r="I359" s="303" t="s">
        <v>599</v>
      </c>
      <c r="J359" s="305" t="s">
        <v>612</v>
      </c>
      <c r="K359" s="306">
        <v>1288920</v>
      </c>
      <c r="Q359" s="270"/>
      <c r="R359" s="270"/>
      <c r="S359" s="271"/>
      <c r="T359" s="270"/>
      <c r="U359" s="272"/>
      <c r="V359" s="268"/>
      <c r="W359" s="272"/>
      <c r="X359" s="273"/>
      <c r="Y359" s="273"/>
      <c r="Z359" s="273"/>
      <c r="AA359" s="273"/>
      <c r="AB359" s="274"/>
      <c r="AC359" s="274"/>
      <c r="AD359" s="269"/>
      <c r="AE359" s="269"/>
    </row>
    <row r="360" spans="1:31" ht="67.5" x14ac:dyDescent="0.25">
      <c r="A360" s="303" t="s">
        <v>1332</v>
      </c>
      <c r="B360" s="303" t="s">
        <v>605</v>
      </c>
      <c r="C360" s="303" t="s">
        <v>606</v>
      </c>
      <c r="D360" s="303" t="s">
        <v>524</v>
      </c>
      <c r="E360" s="304" t="s">
        <v>1811</v>
      </c>
      <c r="F360" s="304" t="s">
        <v>1807</v>
      </c>
      <c r="G360" s="304" t="s">
        <v>609</v>
      </c>
      <c r="H360" s="304" t="s">
        <v>610</v>
      </c>
      <c r="I360" s="303" t="s">
        <v>599</v>
      </c>
      <c r="J360" s="305" t="s">
        <v>612</v>
      </c>
      <c r="K360" s="306">
        <v>1288920</v>
      </c>
      <c r="Q360" s="270"/>
      <c r="R360" s="270"/>
      <c r="S360" s="271"/>
      <c r="T360" s="270"/>
      <c r="U360" s="272"/>
      <c r="V360" s="268"/>
      <c r="W360" s="272"/>
      <c r="X360" s="273"/>
      <c r="Y360" s="273"/>
      <c r="Z360" s="273"/>
      <c r="AA360" s="273"/>
      <c r="AB360" s="274"/>
      <c r="AC360" s="274"/>
      <c r="AD360" s="269"/>
      <c r="AE360" s="269"/>
    </row>
    <row r="361" spans="1:31" ht="67.5" x14ac:dyDescent="0.25">
      <c r="A361" s="303" t="s">
        <v>1334</v>
      </c>
      <c r="B361" s="303" t="s">
        <v>605</v>
      </c>
      <c r="C361" s="303" t="s">
        <v>606</v>
      </c>
      <c r="D361" s="303" t="s">
        <v>524</v>
      </c>
      <c r="E361" s="304" t="s">
        <v>1813</v>
      </c>
      <c r="F361" s="304" t="s">
        <v>1807</v>
      </c>
      <c r="G361" s="304" t="s">
        <v>609</v>
      </c>
      <c r="H361" s="304" t="s">
        <v>610</v>
      </c>
      <c r="I361" s="303" t="s">
        <v>599</v>
      </c>
      <c r="J361" s="305" t="s">
        <v>612</v>
      </c>
      <c r="K361" s="306">
        <v>1288920</v>
      </c>
      <c r="Q361" s="270"/>
      <c r="R361" s="270"/>
      <c r="S361" s="271"/>
      <c r="T361" s="270"/>
      <c r="U361" s="272"/>
      <c r="V361" s="268"/>
      <c r="W361" s="272"/>
      <c r="X361" s="273"/>
      <c r="Y361" s="273"/>
      <c r="Z361" s="273"/>
      <c r="AA361" s="273"/>
      <c r="AB361" s="274"/>
      <c r="AC361" s="274"/>
      <c r="AD361" s="269"/>
      <c r="AE361" s="269"/>
    </row>
    <row r="362" spans="1:31" ht="67.5" x14ac:dyDescent="0.25">
      <c r="A362" s="303" t="s">
        <v>1336</v>
      </c>
      <c r="B362" s="303" t="s">
        <v>605</v>
      </c>
      <c r="C362" s="303" t="s">
        <v>606</v>
      </c>
      <c r="D362" s="303" t="s">
        <v>524</v>
      </c>
      <c r="E362" s="304" t="s">
        <v>1815</v>
      </c>
      <c r="F362" s="304" t="s">
        <v>1807</v>
      </c>
      <c r="G362" s="304" t="s">
        <v>609</v>
      </c>
      <c r="H362" s="304" t="s">
        <v>610</v>
      </c>
      <c r="I362" s="303" t="s">
        <v>599</v>
      </c>
      <c r="J362" s="305" t="s">
        <v>612</v>
      </c>
      <c r="K362" s="306">
        <v>1288920</v>
      </c>
      <c r="Q362" s="270"/>
      <c r="R362" s="270"/>
      <c r="S362" s="271"/>
      <c r="T362" s="270"/>
      <c r="U362" s="272"/>
      <c r="V362" s="268"/>
      <c r="W362" s="272"/>
      <c r="X362" s="273"/>
      <c r="Y362" s="273"/>
      <c r="Z362" s="273"/>
      <c r="AA362" s="273"/>
      <c r="AB362" s="274"/>
      <c r="AC362" s="274"/>
      <c r="AD362" s="269"/>
      <c r="AE362" s="269"/>
    </row>
    <row r="363" spans="1:31" ht="67.5" x14ac:dyDescent="0.25">
      <c r="A363" s="303" t="s">
        <v>1338</v>
      </c>
      <c r="B363" s="303" t="s">
        <v>605</v>
      </c>
      <c r="C363" s="303" t="s">
        <v>606</v>
      </c>
      <c r="D363" s="303" t="s">
        <v>524</v>
      </c>
      <c r="E363" s="304" t="s">
        <v>1817</v>
      </c>
      <c r="F363" s="304" t="s">
        <v>1807</v>
      </c>
      <c r="G363" s="304" t="s">
        <v>609</v>
      </c>
      <c r="H363" s="304" t="s">
        <v>610</v>
      </c>
      <c r="I363" s="303" t="s">
        <v>599</v>
      </c>
      <c r="J363" s="305" t="s">
        <v>612</v>
      </c>
      <c r="K363" s="306">
        <v>1288920</v>
      </c>
      <c r="Q363" s="270"/>
      <c r="R363" s="270"/>
      <c r="S363" s="271"/>
      <c r="T363" s="270"/>
      <c r="U363" s="272"/>
      <c r="V363" s="268"/>
      <c r="W363" s="272"/>
      <c r="X363" s="273"/>
      <c r="Y363" s="273"/>
      <c r="Z363" s="273"/>
      <c r="AA363" s="273"/>
      <c r="AB363" s="274"/>
      <c r="AC363" s="274"/>
      <c r="AD363" s="269"/>
      <c r="AE363" s="269"/>
    </row>
    <row r="364" spans="1:31" ht="67.5" x14ac:dyDescent="0.25">
      <c r="A364" s="303" t="s">
        <v>1340</v>
      </c>
      <c r="B364" s="303" t="s">
        <v>605</v>
      </c>
      <c r="C364" s="303" t="s">
        <v>606</v>
      </c>
      <c r="D364" s="303" t="s">
        <v>524</v>
      </c>
      <c r="E364" s="304" t="s">
        <v>1819</v>
      </c>
      <c r="F364" s="304" t="s">
        <v>1807</v>
      </c>
      <c r="G364" s="304" t="s">
        <v>609</v>
      </c>
      <c r="H364" s="304" t="s">
        <v>610</v>
      </c>
      <c r="I364" s="303" t="s">
        <v>599</v>
      </c>
      <c r="J364" s="305" t="s">
        <v>612</v>
      </c>
      <c r="K364" s="306">
        <v>1288920</v>
      </c>
      <c r="Q364" s="270"/>
      <c r="R364" s="270"/>
      <c r="S364" s="271"/>
      <c r="T364" s="270"/>
      <c r="U364" s="272"/>
      <c r="V364" s="268"/>
      <c r="W364" s="272"/>
      <c r="X364" s="273"/>
      <c r="Y364" s="273"/>
      <c r="Z364" s="273"/>
      <c r="AA364" s="273"/>
      <c r="AB364" s="274"/>
      <c r="AC364" s="274"/>
      <c r="AD364" s="269"/>
      <c r="AE364" s="269"/>
    </row>
    <row r="365" spans="1:31" ht="67.5" x14ac:dyDescent="0.25">
      <c r="A365" s="303" t="s">
        <v>1342</v>
      </c>
      <c r="B365" s="303" t="s">
        <v>605</v>
      </c>
      <c r="C365" s="303" t="s">
        <v>606</v>
      </c>
      <c r="D365" s="303" t="s">
        <v>524</v>
      </c>
      <c r="E365" s="304" t="s">
        <v>1821</v>
      </c>
      <c r="F365" s="304" t="s">
        <v>1807</v>
      </c>
      <c r="G365" s="304" t="s">
        <v>609</v>
      </c>
      <c r="H365" s="304" t="s">
        <v>610</v>
      </c>
      <c r="I365" s="303" t="s">
        <v>599</v>
      </c>
      <c r="J365" s="305" t="s">
        <v>612</v>
      </c>
      <c r="K365" s="306">
        <v>1288920</v>
      </c>
      <c r="Q365" s="270"/>
      <c r="R365" s="270"/>
      <c r="S365" s="271"/>
      <c r="T365" s="270"/>
      <c r="U365" s="272"/>
      <c r="V365" s="268"/>
      <c r="W365" s="272"/>
      <c r="X365" s="273"/>
      <c r="Y365" s="273"/>
      <c r="Z365" s="273"/>
      <c r="AA365" s="273"/>
      <c r="AB365" s="274"/>
      <c r="AC365" s="274"/>
      <c r="AD365" s="269"/>
      <c r="AE365" s="269"/>
    </row>
    <row r="366" spans="1:31" ht="67.5" x14ac:dyDescent="0.25">
      <c r="A366" s="303" t="s">
        <v>1344</v>
      </c>
      <c r="B366" s="303" t="s">
        <v>605</v>
      </c>
      <c r="C366" s="303" t="s">
        <v>606</v>
      </c>
      <c r="D366" s="303" t="s">
        <v>524</v>
      </c>
      <c r="E366" s="304" t="s">
        <v>1823</v>
      </c>
      <c r="F366" s="304" t="s">
        <v>1824</v>
      </c>
      <c r="G366" s="304" t="s">
        <v>609</v>
      </c>
      <c r="H366" s="304" t="s">
        <v>610</v>
      </c>
      <c r="I366" s="303" t="s">
        <v>599</v>
      </c>
      <c r="J366" s="305" t="s">
        <v>612</v>
      </c>
      <c r="K366" s="306">
        <v>3187915</v>
      </c>
      <c r="Q366" s="270"/>
      <c r="R366" s="270"/>
      <c r="S366" s="271"/>
      <c r="T366" s="270"/>
      <c r="U366" s="272"/>
      <c r="V366" s="268"/>
      <c r="W366" s="272"/>
      <c r="X366" s="273"/>
      <c r="Y366" s="273"/>
      <c r="Z366" s="273"/>
      <c r="AA366" s="273"/>
      <c r="AB366" s="274"/>
      <c r="AC366" s="274"/>
      <c r="AD366" s="269"/>
      <c r="AE366" s="269"/>
    </row>
    <row r="367" spans="1:31" ht="67.5" x14ac:dyDescent="0.25">
      <c r="A367" s="303" t="s">
        <v>1346</v>
      </c>
      <c r="B367" s="303" t="s">
        <v>605</v>
      </c>
      <c r="C367" s="303" t="s">
        <v>606</v>
      </c>
      <c r="D367" s="303" t="s">
        <v>524</v>
      </c>
      <c r="E367" s="304" t="s">
        <v>1826</v>
      </c>
      <c r="F367" s="304" t="s">
        <v>1824</v>
      </c>
      <c r="G367" s="304" t="s">
        <v>609</v>
      </c>
      <c r="H367" s="304" t="s">
        <v>610</v>
      </c>
      <c r="I367" s="303" t="s">
        <v>599</v>
      </c>
      <c r="J367" s="305" t="s">
        <v>612</v>
      </c>
      <c r="K367" s="306">
        <v>3187915</v>
      </c>
      <c r="Q367" s="270"/>
      <c r="R367" s="270"/>
      <c r="S367" s="271"/>
      <c r="T367" s="270"/>
      <c r="U367" s="272"/>
      <c r="V367" s="268"/>
      <c r="W367" s="272"/>
      <c r="X367" s="273"/>
      <c r="Y367" s="273"/>
      <c r="Z367" s="273"/>
      <c r="AA367" s="273"/>
      <c r="AB367" s="274"/>
      <c r="AC367" s="274"/>
      <c r="AD367" s="269"/>
      <c r="AE367" s="269"/>
    </row>
    <row r="368" spans="1:31" ht="67.5" x14ac:dyDescent="0.25">
      <c r="A368" s="303" t="s">
        <v>1348</v>
      </c>
      <c r="B368" s="303" t="s">
        <v>605</v>
      </c>
      <c r="C368" s="303" t="s">
        <v>606</v>
      </c>
      <c r="D368" s="303" t="s">
        <v>524</v>
      </c>
      <c r="E368" s="304" t="s">
        <v>1828</v>
      </c>
      <c r="F368" s="304" t="s">
        <v>1824</v>
      </c>
      <c r="G368" s="304" t="s">
        <v>609</v>
      </c>
      <c r="H368" s="304" t="s">
        <v>610</v>
      </c>
      <c r="I368" s="303" t="s">
        <v>599</v>
      </c>
      <c r="J368" s="305" t="s">
        <v>612</v>
      </c>
      <c r="K368" s="306">
        <v>3187915</v>
      </c>
      <c r="Q368" s="270"/>
      <c r="R368" s="270"/>
      <c r="S368" s="271"/>
      <c r="T368" s="270"/>
      <c r="U368" s="272"/>
      <c r="V368" s="268"/>
      <c r="W368" s="272"/>
      <c r="X368" s="273"/>
      <c r="Y368" s="273"/>
      <c r="Z368" s="273"/>
      <c r="AA368" s="273"/>
      <c r="AB368" s="274"/>
      <c r="AC368" s="274"/>
      <c r="AD368" s="269"/>
      <c r="AE368" s="269"/>
    </row>
    <row r="369" spans="1:31" ht="67.5" x14ac:dyDescent="0.25">
      <c r="A369" s="303" t="s">
        <v>1350</v>
      </c>
      <c r="B369" s="303" t="s">
        <v>605</v>
      </c>
      <c r="C369" s="303" t="s">
        <v>606</v>
      </c>
      <c r="D369" s="303" t="s">
        <v>524</v>
      </c>
      <c r="E369" s="304" t="s">
        <v>1830</v>
      </c>
      <c r="F369" s="304" t="s">
        <v>1824</v>
      </c>
      <c r="G369" s="304" t="s">
        <v>609</v>
      </c>
      <c r="H369" s="304" t="s">
        <v>610</v>
      </c>
      <c r="I369" s="303" t="s">
        <v>599</v>
      </c>
      <c r="J369" s="305" t="s">
        <v>612</v>
      </c>
      <c r="K369" s="306">
        <v>3187915</v>
      </c>
      <c r="Q369" s="270"/>
      <c r="R369" s="270"/>
      <c r="S369" s="271"/>
      <c r="T369" s="270"/>
      <c r="U369" s="272"/>
      <c r="V369" s="268"/>
      <c r="W369" s="272"/>
      <c r="X369" s="273"/>
      <c r="Y369" s="273"/>
      <c r="Z369" s="273"/>
      <c r="AA369" s="273"/>
      <c r="AB369" s="274"/>
      <c r="AC369" s="274"/>
      <c r="AD369" s="269"/>
      <c r="AE369" s="269"/>
    </row>
    <row r="370" spans="1:31" ht="67.5" x14ac:dyDescent="0.25">
      <c r="A370" s="303" t="s">
        <v>1353</v>
      </c>
      <c r="B370" s="303" t="s">
        <v>605</v>
      </c>
      <c r="C370" s="303" t="s">
        <v>606</v>
      </c>
      <c r="D370" s="303" t="s">
        <v>524</v>
      </c>
      <c r="E370" s="304" t="s">
        <v>1832</v>
      </c>
      <c r="F370" s="304" t="s">
        <v>1824</v>
      </c>
      <c r="G370" s="304" t="s">
        <v>609</v>
      </c>
      <c r="H370" s="304" t="s">
        <v>610</v>
      </c>
      <c r="I370" s="303" t="s">
        <v>599</v>
      </c>
      <c r="J370" s="305" t="s">
        <v>612</v>
      </c>
      <c r="K370" s="306">
        <v>3187915</v>
      </c>
      <c r="Q370" s="270"/>
      <c r="R370" s="270"/>
      <c r="S370" s="271"/>
      <c r="T370" s="270"/>
      <c r="U370" s="272"/>
      <c r="V370" s="268"/>
      <c r="W370" s="272"/>
      <c r="X370" s="273"/>
      <c r="Y370" s="273"/>
      <c r="Z370" s="273"/>
      <c r="AA370" s="273"/>
      <c r="AB370" s="274"/>
      <c r="AC370" s="274"/>
      <c r="AD370" s="269"/>
      <c r="AE370" s="269"/>
    </row>
    <row r="371" spans="1:31" ht="67.5" x14ac:dyDescent="0.25">
      <c r="A371" s="303" t="s">
        <v>1355</v>
      </c>
      <c r="B371" s="303" t="s">
        <v>605</v>
      </c>
      <c r="C371" s="303" t="s">
        <v>606</v>
      </c>
      <c r="D371" s="303" t="s">
        <v>524</v>
      </c>
      <c r="E371" s="304" t="s">
        <v>1834</v>
      </c>
      <c r="F371" s="304" t="s">
        <v>1824</v>
      </c>
      <c r="G371" s="304" t="s">
        <v>609</v>
      </c>
      <c r="H371" s="304" t="s">
        <v>610</v>
      </c>
      <c r="I371" s="303" t="s">
        <v>599</v>
      </c>
      <c r="J371" s="305" t="s">
        <v>612</v>
      </c>
      <c r="K371" s="306">
        <v>3187915</v>
      </c>
      <c r="Q371" s="270"/>
      <c r="R371" s="270"/>
      <c r="S371" s="271"/>
      <c r="T371" s="270"/>
      <c r="U371" s="272"/>
      <c r="V371" s="268"/>
      <c r="W371" s="272"/>
      <c r="X371" s="273"/>
      <c r="Y371" s="273"/>
      <c r="Z371" s="273"/>
      <c r="AA371" s="273"/>
      <c r="AB371" s="274"/>
      <c r="AC371" s="274"/>
      <c r="AD371" s="269"/>
      <c r="AE371" s="269"/>
    </row>
    <row r="372" spans="1:31" ht="67.5" x14ac:dyDescent="0.25">
      <c r="A372" s="303" t="s">
        <v>1357</v>
      </c>
      <c r="B372" s="303" t="s">
        <v>605</v>
      </c>
      <c r="C372" s="303" t="s">
        <v>606</v>
      </c>
      <c r="D372" s="303" t="s">
        <v>524</v>
      </c>
      <c r="E372" s="304" t="s">
        <v>1836</v>
      </c>
      <c r="F372" s="304" t="s">
        <v>1824</v>
      </c>
      <c r="G372" s="304" t="s">
        <v>609</v>
      </c>
      <c r="H372" s="304" t="s">
        <v>610</v>
      </c>
      <c r="I372" s="303" t="s">
        <v>599</v>
      </c>
      <c r="J372" s="305" t="s">
        <v>612</v>
      </c>
      <c r="K372" s="306">
        <v>3187915</v>
      </c>
      <c r="Q372" s="270"/>
      <c r="R372" s="270"/>
      <c r="S372" s="271"/>
      <c r="T372" s="270"/>
      <c r="U372" s="272"/>
      <c r="V372" s="268"/>
      <c r="W372" s="272"/>
      <c r="X372" s="273"/>
      <c r="Y372" s="273"/>
      <c r="Z372" s="273"/>
      <c r="AA372" s="273"/>
      <c r="AB372" s="274"/>
      <c r="AC372" s="274"/>
      <c r="AD372" s="269"/>
      <c r="AE372" s="269"/>
    </row>
    <row r="373" spans="1:31" ht="67.5" x14ac:dyDescent="0.25">
      <c r="A373" s="303" t="s">
        <v>1359</v>
      </c>
      <c r="B373" s="303" t="s">
        <v>605</v>
      </c>
      <c r="C373" s="303" t="s">
        <v>606</v>
      </c>
      <c r="D373" s="303" t="s">
        <v>524</v>
      </c>
      <c r="E373" s="304" t="s">
        <v>1838</v>
      </c>
      <c r="F373" s="304" t="s">
        <v>1824</v>
      </c>
      <c r="G373" s="304" t="s">
        <v>609</v>
      </c>
      <c r="H373" s="304" t="s">
        <v>610</v>
      </c>
      <c r="I373" s="303" t="s">
        <v>599</v>
      </c>
      <c r="J373" s="305" t="s">
        <v>612</v>
      </c>
      <c r="K373" s="306">
        <v>3187915</v>
      </c>
      <c r="Q373" s="270"/>
      <c r="R373" s="270"/>
      <c r="S373" s="271"/>
      <c r="T373" s="270"/>
      <c r="U373" s="272"/>
      <c r="V373" s="268"/>
      <c r="W373" s="272"/>
      <c r="X373" s="273"/>
      <c r="Y373" s="273"/>
      <c r="Z373" s="273"/>
      <c r="AA373" s="273"/>
      <c r="AB373" s="274"/>
      <c r="AC373" s="274"/>
      <c r="AD373" s="269"/>
      <c r="AE373" s="269"/>
    </row>
    <row r="374" spans="1:31" ht="67.5" x14ac:dyDescent="0.25">
      <c r="A374" s="303" t="s">
        <v>1361</v>
      </c>
      <c r="B374" s="303" t="s">
        <v>605</v>
      </c>
      <c r="C374" s="303" t="s">
        <v>606</v>
      </c>
      <c r="D374" s="303" t="s">
        <v>524</v>
      </c>
      <c r="E374" s="304" t="s">
        <v>1840</v>
      </c>
      <c r="F374" s="304" t="s">
        <v>1841</v>
      </c>
      <c r="G374" s="304" t="s">
        <v>609</v>
      </c>
      <c r="H374" s="304" t="s">
        <v>610</v>
      </c>
      <c r="I374" s="303" t="s">
        <v>599</v>
      </c>
      <c r="J374" s="305" t="s">
        <v>612</v>
      </c>
      <c r="K374" s="306">
        <v>3433900</v>
      </c>
      <c r="Q374" s="270"/>
      <c r="R374" s="270"/>
      <c r="S374" s="271"/>
      <c r="T374" s="270"/>
      <c r="U374" s="272"/>
      <c r="V374" s="268"/>
      <c r="W374" s="272"/>
      <c r="X374" s="273"/>
      <c r="Y374" s="273"/>
      <c r="Z374" s="273"/>
      <c r="AA374" s="273"/>
      <c r="AB374" s="274"/>
      <c r="AC374" s="274"/>
      <c r="AD374" s="269"/>
      <c r="AE374" s="269"/>
    </row>
    <row r="375" spans="1:31" ht="67.5" x14ac:dyDescent="0.25">
      <c r="A375" s="303" t="s">
        <v>1363</v>
      </c>
      <c r="B375" s="303" t="s">
        <v>605</v>
      </c>
      <c r="C375" s="303" t="s">
        <v>606</v>
      </c>
      <c r="D375" s="303" t="s">
        <v>524</v>
      </c>
      <c r="E375" s="304" t="s">
        <v>1843</v>
      </c>
      <c r="F375" s="304" t="s">
        <v>1841</v>
      </c>
      <c r="G375" s="304" t="s">
        <v>609</v>
      </c>
      <c r="H375" s="304" t="s">
        <v>610</v>
      </c>
      <c r="I375" s="303" t="s">
        <v>599</v>
      </c>
      <c r="J375" s="305" t="s">
        <v>612</v>
      </c>
      <c r="K375" s="306">
        <v>3433900</v>
      </c>
      <c r="Q375" s="270"/>
      <c r="R375" s="270"/>
      <c r="S375" s="271"/>
      <c r="T375" s="270"/>
      <c r="U375" s="272"/>
      <c r="V375" s="268"/>
      <c r="W375" s="272"/>
      <c r="X375" s="273"/>
      <c r="Y375" s="273"/>
      <c r="Z375" s="273"/>
      <c r="AA375" s="273"/>
      <c r="AB375" s="274"/>
      <c r="AC375" s="274"/>
      <c r="AD375" s="269"/>
      <c r="AE375" s="269"/>
    </row>
    <row r="376" spans="1:31" ht="67.5" x14ac:dyDescent="0.25">
      <c r="A376" s="303" t="s">
        <v>1365</v>
      </c>
      <c r="B376" s="303" t="s">
        <v>605</v>
      </c>
      <c r="C376" s="303" t="s">
        <v>606</v>
      </c>
      <c r="D376" s="303" t="s">
        <v>524</v>
      </c>
      <c r="E376" s="304" t="s">
        <v>1845</v>
      </c>
      <c r="F376" s="304" t="s">
        <v>1841</v>
      </c>
      <c r="G376" s="304" t="s">
        <v>609</v>
      </c>
      <c r="H376" s="304" t="s">
        <v>610</v>
      </c>
      <c r="I376" s="303" t="s">
        <v>599</v>
      </c>
      <c r="J376" s="305" t="s">
        <v>612</v>
      </c>
      <c r="K376" s="306">
        <v>3433900</v>
      </c>
      <c r="Q376" s="270"/>
      <c r="R376" s="270"/>
      <c r="S376" s="271"/>
      <c r="T376" s="270"/>
      <c r="U376" s="272"/>
      <c r="V376" s="268"/>
      <c r="W376" s="272"/>
      <c r="X376" s="273"/>
      <c r="Y376" s="273"/>
      <c r="Z376" s="273"/>
      <c r="AA376" s="273"/>
      <c r="AB376" s="274"/>
      <c r="AC376" s="274"/>
      <c r="AD376" s="269"/>
      <c r="AE376" s="269"/>
    </row>
    <row r="377" spans="1:31" ht="67.5" x14ac:dyDescent="0.25">
      <c r="A377" s="303" t="s">
        <v>1367</v>
      </c>
      <c r="B377" s="303" t="s">
        <v>605</v>
      </c>
      <c r="C377" s="303" t="s">
        <v>606</v>
      </c>
      <c r="D377" s="303" t="s">
        <v>524</v>
      </c>
      <c r="E377" s="304" t="s">
        <v>1847</v>
      </c>
      <c r="F377" s="304" t="s">
        <v>1841</v>
      </c>
      <c r="G377" s="304" t="s">
        <v>609</v>
      </c>
      <c r="H377" s="304" t="s">
        <v>610</v>
      </c>
      <c r="I377" s="303" t="s">
        <v>599</v>
      </c>
      <c r="J377" s="305" t="s">
        <v>612</v>
      </c>
      <c r="K377" s="306">
        <v>3433900</v>
      </c>
      <c r="Q377" s="270"/>
      <c r="R377" s="270"/>
      <c r="S377" s="271"/>
      <c r="T377" s="270"/>
      <c r="U377" s="272"/>
      <c r="V377" s="268"/>
      <c r="W377" s="272"/>
      <c r="X377" s="273"/>
      <c r="Y377" s="273"/>
      <c r="Z377" s="273"/>
      <c r="AA377" s="273"/>
      <c r="AB377" s="274"/>
      <c r="AC377" s="274"/>
      <c r="AD377" s="269"/>
      <c r="AE377" s="269"/>
    </row>
    <row r="378" spans="1:31" ht="67.5" x14ac:dyDescent="0.25">
      <c r="A378" s="303" t="s">
        <v>1370</v>
      </c>
      <c r="B378" s="303" t="s">
        <v>605</v>
      </c>
      <c r="C378" s="303" t="s">
        <v>606</v>
      </c>
      <c r="D378" s="303" t="s">
        <v>524</v>
      </c>
      <c r="E378" s="304" t="s">
        <v>1849</v>
      </c>
      <c r="F378" s="304" t="s">
        <v>1841</v>
      </c>
      <c r="G378" s="304" t="s">
        <v>609</v>
      </c>
      <c r="H378" s="304" t="s">
        <v>610</v>
      </c>
      <c r="I378" s="303" t="s">
        <v>599</v>
      </c>
      <c r="J378" s="305" t="s">
        <v>612</v>
      </c>
      <c r="K378" s="306">
        <v>3433900</v>
      </c>
      <c r="Q378" s="270"/>
      <c r="R378" s="270"/>
      <c r="S378" s="271"/>
      <c r="T378" s="270"/>
      <c r="U378" s="272"/>
      <c r="V378" s="268"/>
      <c r="W378" s="272"/>
      <c r="X378" s="273"/>
      <c r="Y378" s="273"/>
      <c r="Z378" s="273"/>
      <c r="AA378" s="273"/>
      <c r="AB378" s="274"/>
      <c r="AC378" s="274"/>
      <c r="AD378" s="269"/>
      <c r="AE378" s="269"/>
    </row>
    <row r="379" spans="1:31" ht="67.5" x14ac:dyDescent="0.25">
      <c r="A379" s="303" t="s">
        <v>1372</v>
      </c>
      <c r="B379" s="303" t="s">
        <v>605</v>
      </c>
      <c r="C379" s="303" t="s">
        <v>606</v>
      </c>
      <c r="D379" s="303" t="s">
        <v>524</v>
      </c>
      <c r="E379" s="304" t="s">
        <v>1851</v>
      </c>
      <c r="F379" s="304" t="s">
        <v>1852</v>
      </c>
      <c r="G379" s="304" t="s">
        <v>609</v>
      </c>
      <c r="H379" s="304" t="s">
        <v>610</v>
      </c>
      <c r="I379" s="303" t="s">
        <v>599</v>
      </c>
      <c r="J379" s="305" t="s">
        <v>612</v>
      </c>
      <c r="K379" s="306">
        <v>3365935</v>
      </c>
      <c r="Q379" s="270"/>
      <c r="R379" s="270"/>
      <c r="S379" s="271"/>
      <c r="T379" s="270"/>
      <c r="U379" s="272"/>
      <c r="V379" s="268"/>
      <c r="W379" s="272"/>
      <c r="X379" s="273"/>
      <c r="Y379" s="273"/>
      <c r="Z379" s="273"/>
      <c r="AA379" s="273"/>
      <c r="AB379" s="274"/>
      <c r="AC379" s="274"/>
      <c r="AD379" s="269"/>
      <c r="AE379" s="269"/>
    </row>
    <row r="380" spans="1:31" ht="67.5" x14ac:dyDescent="0.25">
      <c r="A380" s="303" t="s">
        <v>1374</v>
      </c>
      <c r="B380" s="303" t="s">
        <v>605</v>
      </c>
      <c r="C380" s="303" t="s">
        <v>606</v>
      </c>
      <c r="D380" s="303" t="s">
        <v>524</v>
      </c>
      <c r="E380" s="304" t="s">
        <v>1854</v>
      </c>
      <c r="F380" s="304" t="s">
        <v>1852</v>
      </c>
      <c r="G380" s="304" t="s">
        <v>609</v>
      </c>
      <c r="H380" s="304" t="s">
        <v>610</v>
      </c>
      <c r="I380" s="303" t="s">
        <v>599</v>
      </c>
      <c r="J380" s="305" t="s">
        <v>612</v>
      </c>
      <c r="K380" s="306">
        <v>3365935</v>
      </c>
      <c r="Q380" s="270"/>
      <c r="R380" s="270"/>
      <c r="S380" s="271"/>
      <c r="T380" s="270"/>
      <c r="U380" s="272"/>
      <c r="V380" s="268"/>
      <c r="W380" s="272"/>
      <c r="X380" s="273"/>
      <c r="Y380" s="273"/>
      <c r="Z380" s="273"/>
      <c r="AA380" s="273"/>
      <c r="AB380" s="274"/>
      <c r="AC380" s="274"/>
      <c r="AD380" s="269"/>
      <c r="AE380" s="269"/>
    </row>
    <row r="381" spans="1:31" ht="67.5" x14ac:dyDescent="0.25">
      <c r="A381" s="303" t="s">
        <v>1376</v>
      </c>
      <c r="B381" s="303" t="s">
        <v>605</v>
      </c>
      <c r="C381" s="303" t="s">
        <v>606</v>
      </c>
      <c r="D381" s="303" t="s">
        <v>524</v>
      </c>
      <c r="E381" s="304" t="s">
        <v>1856</v>
      </c>
      <c r="F381" s="304" t="s">
        <v>1852</v>
      </c>
      <c r="G381" s="304" t="s">
        <v>609</v>
      </c>
      <c r="H381" s="304" t="s">
        <v>610</v>
      </c>
      <c r="I381" s="303" t="s">
        <v>599</v>
      </c>
      <c r="J381" s="305" t="s">
        <v>612</v>
      </c>
      <c r="K381" s="306">
        <v>3365935</v>
      </c>
      <c r="Q381" s="270"/>
      <c r="R381" s="270"/>
      <c r="S381" s="271"/>
      <c r="T381" s="270"/>
      <c r="U381" s="272"/>
      <c r="V381" s="268"/>
      <c r="W381" s="272"/>
      <c r="X381" s="273"/>
      <c r="Y381" s="273"/>
      <c r="Z381" s="273"/>
      <c r="AA381" s="273"/>
      <c r="AB381" s="274"/>
      <c r="AC381" s="274"/>
      <c r="AD381" s="269"/>
      <c r="AE381" s="269"/>
    </row>
    <row r="382" spans="1:31" ht="67.5" x14ac:dyDescent="0.25">
      <c r="A382" s="303" t="s">
        <v>1379</v>
      </c>
      <c r="B382" s="303" t="s">
        <v>605</v>
      </c>
      <c r="C382" s="303" t="s">
        <v>606</v>
      </c>
      <c r="D382" s="303" t="s">
        <v>524</v>
      </c>
      <c r="E382" s="304" t="s">
        <v>1858</v>
      </c>
      <c r="F382" s="304" t="s">
        <v>1852</v>
      </c>
      <c r="G382" s="304" t="s">
        <v>609</v>
      </c>
      <c r="H382" s="304" t="s">
        <v>610</v>
      </c>
      <c r="I382" s="303" t="s">
        <v>599</v>
      </c>
      <c r="J382" s="305" t="s">
        <v>612</v>
      </c>
      <c r="K382" s="306">
        <v>3365935</v>
      </c>
      <c r="Q382" s="270"/>
      <c r="R382" s="270"/>
      <c r="S382" s="271"/>
      <c r="T382" s="270"/>
      <c r="U382" s="272"/>
      <c r="V382" s="268"/>
      <c r="W382" s="272"/>
      <c r="X382" s="273"/>
      <c r="Y382" s="273"/>
      <c r="Z382" s="273"/>
      <c r="AA382" s="273"/>
      <c r="AB382" s="274"/>
      <c r="AC382" s="274"/>
      <c r="AD382" s="269"/>
      <c r="AE382" s="269"/>
    </row>
    <row r="383" spans="1:31" ht="67.5" x14ac:dyDescent="0.25">
      <c r="A383" s="303" t="s">
        <v>1381</v>
      </c>
      <c r="B383" s="303" t="s">
        <v>605</v>
      </c>
      <c r="C383" s="303" t="s">
        <v>606</v>
      </c>
      <c r="D383" s="303" t="s">
        <v>524</v>
      </c>
      <c r="E383" s="304" t="s">
        <v>1860</v>
      </c>
      <c r="F383" s="304" t="s">
        <v>1852</v>
      </c>
      <c r="G383" s="304" t="s">
        <v>609</v>
      </c>
      <c r="H383" s="304" t="s">
        <v>610</v>
      </c>
      <c r="I383" s="303" t="s">
        <v>599</v>
      </c>
      <c r="J383" s="305" t="s">
        <v>612</v>
      </c>
      <c r="K383" s="306">
        <v>3365935</v>
      </c>
      <c r="Q383" s="270"/>
      <c r="R383" s="270"/>
      <c r="S383" s="271"/>
      <c r="T383" s="270"/>
      <c r="U383" s="272"/>
      <c r="V383" s="268"/>
      <c r="W383" s="272"/>
      <c r="X383" s="273"/>
      <c r="Y383" s="273"/>
      <c r="Z383" s="273"/>
      <c r="AA383" s="273"/>
      <c r="AB383" s="274"/>
      <c r="AC383" s="274"/>
      <c r="AD383" s="269"/>
      <c r="AE383" s="269"/>
    </row>
    <row r="384" spans="1:31" ht="67.5" x14ac:dyDescent="0.25">
      <c r="A384" s="303" t="s">
        <v>1383</v>
      </c>
      <c r="B384" s="303" t="s">
        <v>605</v>
      </c>
      <c r="C384" s="303" t="s">
        <v>606</v>
      </c>
      <c r="D384" s="303" t="s">
        <v>524</v>
      </c>
      <c r="E384" s="304" t="s">
        <v>1862</v>
      </c>
      <c r="F384" s="304" t="s">
        <v>1852</v>
      </c>
      <c r="G384" s="304" t="s">
        <v>609</v>
      </c>
      <c r="H384" s="304" t="s">
        <v>610</v>
      </c>
      <c r="I384" s="303" t="s">
        <v>599</v>
      </c>
      <c r="J384" s="305" t="s">
        <v>612</v>
      </c>
      <c r="K384" s="306">
        <v>3365935</v>
      </c>
      <c r="Q384" s="270"/>
      <c r="R384" s="270"/>
      <c r="S384" s="271"/>
      <c r="T384" s="270"/>
      <c r="U384" s="272"/>
      <c r="V384" s="268"/>
      <c r="W384" s="272"/>
      <c r="X384" s="273"/>
      <c r="Y384" s="273"/>
      <c r="Z384" s="273"/>
      <c r="AA384" s="273"/>
      <c r="AB384" s="274"/>
      <c r="AC384" s="274"/>
      <c r="AD384" s="269"/>
      <c r="AE384" s="269"/>
    </row>
    <row r="385" spans="1:31" ht="67.5" x14ac:dyDescent="0.25">
      <c r="A385" s="303" t="s">
        <v>1385</v>
      </c>
      <c r="B385" s="303" t="s">
        <v>605</v>
      </c>
      <c r="C385" s="303" t="s">
        <v>606</v>
      </c>
      <c r="D385" s="303" t="s">
        <v>524</v>
      </c>
      <c r="E385" s="304" t="s">
        <v>1864</v>
      </c>
      <c r="F385" s="304" t="s">
        <v>1852</v>
      </c>
      <c r="G385" s="304" t="s">
        <v>609</v>
      </c>
      <c r="H385" s="304" t="s">
        <v>610</v>
      </c>
      <c r="I385" s="303" t="s">
        <v>599</v>
      </c>
      <c r="J385" s="305" t="s">
        <v>612</v>
      </c>
      <c r="K385" s="306">
        <v>3365935</v>
      </c>
      <c r="Q385" s="270"/>
      <c r="R385" s="270"/>
      <c r="S385" s="271"/>
      <c r="T385" s="270"/>
      <c r="U385" s="272"/>
      <c r="V385" s="268"/>
      <c r="W385" s="272"/>
      <c r="X385" s="273"/>
      <c r="Y385" s="273"/>
      <c r="Z385" s="273"/>
      <c r="AA385" s="273"/>
      <c r="AB385" s="274"/>
      <c r="AC385" s="274"/>
      <c r="AD385" s="269"/>
      <c r="AE385" s="269"/>
    </row>
    <row r="386" spans="1:31" ht="67.5" x14ac:dyDescent="0.25">
      <c r="A386" s="303" t="s">
        <v>1387</v>
      </c>
      <c r="B386" s="303" t="s">
        <v>605</v>
      </c>
      <c r="C386" s="303" t="s">
        <v>606</v>
      </c>
      <c r="D386" s="303" t="s">
        <v>524</v>
      </c>
      <c r="E386" s="304" t="s">
        <v>1866</v>
      </c>
      <c r="F386" s="304" t="s">
        <v>1852</v>
      </c>
      <c r="G386" s="304" t="s">
        <v>609</v>
      </c>
      <c r="H386" s="304" t="s">
        <v>610</v>
      </c>
      <c r="I386" s="303" t="s">
        <v>599</v>
      </c>
      <c r="J386" s="305" t="s">
        <v>612</v>
      </c>
      <c r="K386" s="306">
        <v>3365935</v>
      </c>
      <c r="Q386" s="270"/>
      <c r="R386" s="270"/>
      <c r="S386" s="271"/>
      <c r="T386" s="270"/>
      <c r="U386" s="272"/>
      <c r="V386" s="268"/>
      <c r="W386" s="272"/>
      <c r="X386" s="273"/>
      <c r="Y386" s="273"/>
      <c r="Z386" s="273"/>
      <c r="AA386" s="273"/>
      <c r="AB386" s="274"/>
      <c r="AC386" s="274"/>
      <c r="AD386" s="269"/>
      <c r="AE386" s="269"/>
    </row>
    <row r="387" spans="1:31" ht="67.5" x14ac:dyDescent="0.25">
      <c r="A387" s="303" t="s">
        <v>1389</v>
      </c>
      <c r="B387" s="303" t="s">
        <v>605</v>
      </c>
      <c r="C387" s="303" t="s">
        <v>606</v>
      </c>
      <c r="D387" s="303" t="s">
        <v>524</v>
      </c>
      <c r="E387" s="304" t="s">
        <v>1868</v>
      </c>
      <c r="F387" s="304" t="s">
        <v>1852</v>
      </c>
      <c r="G387" s="304" t="s">
        <v>609</v>
      </c>
      <c r="H387" s="304" t="s">
        <v>610</v>
      </c>
      <c r="I387" s="303" t="s">
        <v>599</v>
      </c>
      <c r="J387" s="305" t="s">
        <v>612</v>
      </c>
      <c r="K387" s="306">
        <v>3365935</v>
      </c>
      <c r="Q387" s="270"/>
      <c r="R387" s="270"/>
      <c r="S387" s="271"/>
      <c r="T387" s="270"/>
      <c r="U387" s="272"/>
      <c r="V387" s="268"/>
      <c r="W387" s="272"/>
      <c r="X387" s="273"/>
      <c r="Y387" s="273"/>
      <c r="Z387" s="273"/>
      <c r="AA387" s="273"/>
      <c r="AB387" s="274"/>
      <c r="AC387" s="274"/>
      <c r="AD387" s="269"/>
      <c r="AE387" s="269"/>
    </row>
    <row r="388" spans="1:31" ht="67.5" x14ac:dyDescent="0.25">
      <c r="A388" s="303" t="s">
        <v>1392</v>
      </c>
      <c r="B388" s="303" t="s">
        <v>605</v>
      </c>
      <c r="C388" s="303" t="s">
        <v>606</v>
      </c>
      <c r="D388" s="303" t="s">
        <v>524</v>
      </c>
      <c r="E388" s="304" t="s">
        <v>1870</v>
      </c>
      <c r="F388" s="304" t="s">
        <v>1852</v>
      </c>
      <c r="G388" s="304" t="s">
        <v>609</v>
      </c>
      <c r="H388" s="304" t="s">
        <v>610</v>
      </c>
      <c r="I388" s="303" t="s">
        <v>599</v>
      </c>
      <c r="J388" s="305" t="s">
        <v>612</v>
      </c>
      <c r="K388" s="306">
        <v>3365935</v>
      </c>
      <c r="Q388" s="270"/>
      <c r="R388" s="270"/>
      <c r="S388" s="271"/>
      <c r="T388" s="270"/>
      <c r="U388" s="272"/>
      <c r="V388" s="268"/>
      <c r="W388" s="272"/>
      <c r="X388" s="273"/>
      <c r="Y388" s="273"/>
      <c r="Z388" s="273"/>
      <c r="AA388" s="273"/>
      <c r="AB388" s="274"/>
      <c r="AC388" s="274"/>
      <c r="AD388" s="269"/>
      <c r="AE388" s="269"/>
    </row>
    <row r="389" spans="1:31" ht="67.5" x14ac:dyDescent="0.25">
      <c r="A389" s="303" t="s">
        <v>1394</v>
      </c>
      <c r="B389" s="303" t="s">
        <v>605</v>
      </c>
      <c r="C389" s="303" t="s">
        <v>606</v>
      </c>
      <c r="D389" s="303" t="s">
        <v>524</v>
      </c>
      <c r="E389" s="304" t="s">
        <v>1872</v>
      </c>
      <c r="F389" s="304" t="s">
        <v>1852</v>
      </c>
      <c r="G389" s="304" t="s">
        <v>609</v>
      </c>
      <c r="H389" s="304" t="s">
        <v>610</v>
      </c>
      <c r="I389" s="303" t="s">
        <v>599</v>
      </c>
      <c r="J389" s="305" t="s">
        <v>612</v>
      </c>
      <c r="K389" s="306">
        <v>3365935</v>
      </c>
      <c r="Q389" s="270"/>
      <c r="R389" s="270"/>
      <c r="S389" s="271"/>
      <c r="T389" s="270"/>
      <c r="U389" s="272"/>
      <c r="V389" s="268"/>
      <c r="W389" s="272"/>
      <c r="X389" s="273"/>
      <c r="Y389" s="273"/>
      <c r="Z389" s="273"/>
      <c r="AA389" s="273"/>
      <c r="AB389" s="274"/>
      <c r="AC389" s="274"/>
      <c r="AD389" s="269"/>
      <c r="AE389" s="269"/>
    </row>
    <row r="390" spans="1:31" ht="67.5" x14ac:dyDescent="0.25">
      <c r="A390" s="303" t="s">
        <v>1396</v>
      </c>
      <c r="B390" s="303" t="s">
        <v>605</v>
      </c>
      <c r="C390" s="303" t="s">
        <v>606</v>
      </c>
      <c r="D390" s="303" t="s">
        <v>524</v>
      </c>
      <c r="E390" s="304" t="s">
        <v>1874</v>
      </c>
      <c r="F390" s="304" t="s">
        <v>1852</v>
      </c>
      <c r="G390" s="304" t="s">
        <v>609</v>
      </c>
      <c r="H390" s="304" t="s">
        <v>610</v>
      </c>
      <c r="I390" s="303" t="s">
        <v>599</v>
      </c>
      <c r="J390" s="305" t="s">
        <v>612</v>
      </c>
      <c r="K390" s="306">
        <v>3365935</v>
      </c>
      <c r="Q390" s="270"/>
      <c r="R390" s="270"/>
      <c r="S390" s="271"/>
      <c r="T390" s="270"/>
      <c r="U390" s="272"/>
      <c r="V390" s="268"/>
      <c r="W390" s="272"/>
      <c r="X390" s="273"/>
      <c r="Y390" s="273"/>
      <c r="Z390" s="273"/>
      <c r="AA390" s="273"/>
      <c r="AB390" s="274"/>
      <c r="AC390" s="274"/>
      <c r="AD390" s="269"/>
      <c r="AE390" s="269"/>
    </row>
    <row r="391" spans="1:31" ht="67.5" x14ac:dyDescent="0.25">
      <c r="A391" s="303" t="s">
        <v>1398</v>
      </c>
      <c r="B391" s="303" t="s">
        <v>605</v>
      </c>
      <c r="C391" s="303" t="s">
        <v>606</v>
      </c>
      <c r="D391" s="303" t="s">
        <v>524</v>
      </c>
      <c r="E391" s="304" t="s">
        <v>1876</v>
      </c>
      <c r="F391" s="304" t="s">
        <v>1852</v>
      </c>
      <c r="G391" s="304" t="s">
        <v>609</v>
      </c>
      <c r="H391" s="304" t="s">
        <v>610</v>
      </c>
      <c r="I391" s="303" t="s">
        <v>599</v>
      </c>
      <c r="J391" s="305" t="s">
        <v>612</v>
      </c>
      <c r="K391" s="306">
        <v>3365935</v>
      </c>
      <c r="Q391" s="270"/>
      <c r="R391" s="270"/>
      <c r="S391" s="271"/>
      <c r="T391" s="270"/>
      <c r="U391" s="272"/>
      <c r="V391" s="268"/>
      <c r="W391" s="272"/>
      <c r="X391" s="273"/>
      <c r="Y391" s="273"/>
      <c r="Z391" s="273"/>
      <c r="AA391" s="273"/>
      <c r="AB391" s="274"/>
      <c r="AC391" s="274"/>
      <c r="AD391" s="269"/>
      <c r="AE391" s="269"/>
    </row>
    <row r="392" spans="1:31" ht="67.5" x14ac:dyDescent="0.25">
      <c r="A392" s="303" t="s">
        <v>1400</v>
      </c>
      <c r="B392" s="303" t="s">
        <v>605</v>
      </c>
      <c r="C392" s="303" t="s">
        <v>606</v>
      </c>
      <c r="D392" s="303" t="s">
        <v>524</v>
      </c>
      <c r="E392" s="304" t="s">
        <v>1878</v>
      </c>
      <c r="F392" s="304" t="s">
        <v>1852</v>
      </c>
      <c r="G392" s="304" t="s">
        <v>609</v>
      </c>
      <c r="H392" s="304" t="s">
        <v>610</v>
      </c>
      <c r="I392" s="303" t="s">
        <v>599</v>
      </c>
      <c r="J392" s="305" t="s">
        <v>612</v>
      </c>
      <c r="K392" s="306">
        <v>3365935</v>
      </c>
      <c r="Q392" s="270"/>
      <c r="R392" s="270"/>
      <c r="S392" s="271"/>
      <c r="T392" s="270"/>
      <c r="U392" s="272"/>
      <c r="V392" s="268"/>
      <c r="W392" s="272"/>
      <c r="X392" s="273"/>
      <c r="Y392" s="273"/>
      <c r="Z392" s="273"/>
      <c r="AA392" s="273"/>
      <c r="AB392" s="274"/>
      <c r="AC392" s="274"/>
      <c r="AD392" s="269"/>
      <c r="AE392" s="269"/>
    </row>
    <row r="393" spans="1:31" ht="67.5" x14ac:dyDescent="0.25">
      <c r="A393" s="303" t="s">
        <v>1402</v>
      </c>
      <c r="B393" s="303" t="s">
        <v>605</v>
      </c>
      <c r="C393" s="303" t="s">
        <v>606</v>
      </c>
      <c r="D393" s="303" t="s">
        <v>524</v>
      </c>
      <c r="E393" s="304" t="s">
        <v>1880</v>
      </c>
      <c r="F393" s="304" t="s">
        <v>1852</v>
      </c>
      <c r="G393" s="304" t="s">
        <v>609</v>
      </c>
      <c r="H393" s="304" t="s">
        <v>610</v>
      </c>
      <c r="I393" s="303" t="s">
        <v>599</v>
      </c>
      <c r="J393" s="305" t="s">
        <v>612</v>
      </c>
      <c r="K393" s="306">
        <v>3365935</v>
      </c>
      <c r="Q393" s="270"/>
      <c r="R393" s="270"/>
      <c r="S393" s="271"/>
      <c r="T393" s="270"/>
      <c r="U393" s="272"/>
      <c r="V393" s="268"/>
      <c r="W393" s="272"/>
      <c r="X393" s="273"/>
      <c r="Y393" s="273"/>
      <c r="Z393" s="273"/>
      <c r="AA393" s="273"/>
      <c r="AB393" s="274"/>
      <c r="AC393" s="274"/>
      <c r="AD393" s="269"/>
      <c r="AE393" s="269"/>
    </row>
    <row r="394" spans="1:31" ht="67.5" x14ac:dyDescent="0.25">
      <c r="A394" s="303" t="s">
        <v>1404</v>
      </c>
      <c r="B394" s="303" t="s">
        <v>605</v>
      </c>
      <c r="C394" s="303" t="s">
        <v>606</v>
      </c>
      <c r="D394" s="303" t="s">
        <v>524</v>
      </c>
      <c r="E394" s="304" t="s">
        <v>1882</v>
      </c>
      <c r="F394" s="304" t="s">
        <v>1852</v>
      </c>
      <c r="G394" s="304" t="s">
        <v>609</v>
      </c>
      <c r="H394" s="304" t="s">
        <v>610</v>
      </c>
      <c r="I394" s="303" t="s">
        <v>599</v>
      </c>
      <c r="J394" s="305" t="s">
        <v>612</v>
      </c>
      <c r="K394" s="306">
        <v>3365935</v>
      </c>
      <c r="Q394" s="270"/>
      <c r="R394" s="270"/>
      <c r="S394" s="271"/>
      <c r="T394" s="270"/>
      <c r="U394" s="272"/>
      <c r="V394" s="268"/>
      <c r="W394" s="272"/>
      <c r="X394" s="273"/>
      <c r="Y394" s="273"/>
      <c r="Z394" s="273"/>
      <c r="AA394" s="273"/>
      <c r="AB394" s="274"/>
      <c r="AC394" s="274"/>
      <c r="AD394" s="269"/>
      <c r="AE394" s="269"/>
    </row>
    <row r="395" spans="1:31" ht="67.5" x14ac:dyDescent="0.25">
      <c r="A395" s="303" t="s">
        <v>1406</v>
      </c>
      <c r="B395" s="303" t="s">
        <v>605</v>
      </c>
      <c r="C395" s="303" t="s">
        <v>606</v>
      </c>
      <c r="D395" s="303" t="s">
        <v>524</v>
      </c>
      <c r="E395" s="304" t="s">
        <v>1884</v>
      </c>
      <c r="F395" s="304" t="s">
        <v>1852</v>
      </c>
      <c r="G395" s="304" t="s">
        <v>609</v>
      </c>
      <c r="H395" s="304" t="s">
        <v>610</v>
      </c>
      <c r="I395" s="303" t="s">
        <v>599</v>
      </c>
      <c r="J395" s="305" t="s">
        <v>612</v>
      </c>
      <c r="K395" s="306">
        <v>3365935</v>
      </c>
      <c r="Q395" s="270"/>
      <c r="R395" s="270"/>
      <c r="S395" s="271"/>
      <c r="T395" s="270"/>
      <c r="U395" s="272"/>
      <c r="V395" s="268"/>
      <c r="W395" s="272"/>
      <c r="X395" s="273"/>
      <c r="Y395" s="273"/>
      <c r="Z395" s="273"/>
      <c r="AA395" s="273"/>
      <c r="AB395" s="274"/>
      <c r="AC395" s="274"/>
      <c r="AD395" s="269"/>
      <c r="AE395" s="269"/>
    </row>
    <row r="396" spans="1:31" ht="67.5" x14ac:dyDescent="0.25">
      <c r="A396" s="303" t="s">
        <v>1408</v>
      </c>
      <c r="B396" s="303" t="s">
        <v>605</v>
      </c>
      <c r="C396" s="303" t="s">
        <v>606</v>
      </c>
      <c r="D396" s="303" t="s">
        <v>524</v>
      </c>
      <c r="E396" s="304" t="s">
        <v>1886</v>
      </c>
      <c r="F396" s="304" t="s">
        <v>1852</v>
      </c>
      <c r="G396" s="304" t="s">
        <v>609</v>
      </c>
      <c r="H396" s="304" t="s">
        <v>610</v>
      </c>
      <c r="I396" s="303" t="s">
        <v>599</v>
      </c>
      <c r="J396" s="305" t="s">
        <v>612</v>
      </c>
      <c r="K396" s="306">
        <v>3365935</v>
      </c>
      <c r="Q396" s="270"/>
      <c r="R396" s="270"/>
      <c r="S396" s="271"/>
      <c r="T396" s="270"/>
      <c r="U396" s="272"/>
      <c r="V396" s="268"/>
      <c r="W396" s="272"/>
      <c r="X396" s="273"/>
      <c r="Y396" s="273"/>
      <c r="Z396" s="273"/>
      <c r="AA396" s="273"/>
      <c r="AB396" s="274"/>
      <c r="AC396" s="274"/>
      <c r="AD396" s="269"/>
      <c r="AE396" s="269"/>
    </row>
    <row r="397" spans="1:31" ht="67.5" x14ac:dyDescent="0.25">
      <c r="A397" s="303" t="s">
        <v>1410</v>
      </c>
      <c r="B397" s="303" t="s">
        <v>605</v>
      </c>
      <c r="C397" s="303" t="s">
        <v>606</v>
      </c>
      <c r="D397" s="303" t="s">
        <v>524</v>
      </c>
      <c r="E397" s="304" t="s">
        <v>1888</v>
      </c>
      <c r="F397" s="304" t="s">
        <v>1852</v>
      </c>
      <c r="G397" s="304" t="s">
        <v>609</v>
      </c>
      <c r="H397" s="304" t="s">
        <v>610</v>
      </c>
      <c r="I397" s="303" t="s">
        <v>599</v>
      </c>
      <c r="J397" s="305" t="s">
        <v>612</v>
      </c>
      <c r="K397" s="306">
        <v>3365935</v>
      </c>
      <c r="Q397" s="270"/>
      <c r="R397" s="270"/>
      <c r="S397" s="271"/>
      <c r="T397" s="270"/>
      <c r="U397" s="272"/>
      <c r="V397" s="268"/>
      <c r="W397" s="272"/>
      <c r="X397" s="273"/>
      <c r="Y397" s="273"/>
      <c r="Z397" s="273"/>
      <c r="AA397" s="273"/>
      <c r="AB397" s="274"/>
      <c r="AC397" s="274"/>
      <c r="AD397" s="269"/>
      <c r="AE397" s="269"/>
    </row>
    <row r="398" spans="1:31" ht="67.5" x14ac:dyDescent="0.25">
      <c r="A398" s="303" t="s">
        <v>1412</v>
      </c>
      <c r="B398" s="303" t="s">
        <v>605</v>
      </c>
      <c r="C398" s="303" t="s">
        <v>606</v>
      </c>
      <c r="D398" s="303" t="s">
        <v>524</v>
      </c>
      <c r="E398" s="304" t="s">
        <v>1890</v>
      </c>
      <c r="F398" s="304" t="s">
        <v>1852</v>
      </c>
      <c r="G398" s="304" t="s">
        <v>609</v>
      </c>
      <c r="H398" s="304" t="s">
        <v>610</v>
      </c>
      <c r="I398" s="303" t="s">
        <v>599</v>
      </c>
      <c r="J398" s="305" t="s">
        <v>612</v>
      </c>
      <c r="K398" s="306">
        <v>3365935</v>
      </c>
      <c r="Q398" s="270"/>
      <c r="R398" s="270"/>
      <c r="S398" s="271"/>
      <c r="T398" s="270"/>
      <c r="U398" s="272"/>
      <c r="V398" s="268"/>
      <c r="W398" s="272"/>
      <c r="X398" s="273"/>
      <c r="Y398" s="273"/>
      <c r="Z398" s="273"/>
      <c r="AA398" s="273"/>
      <c r="AB398" s="274"/>
      <c r="AC398" s="274"/>
      <c r="AD398" s="269"/>
      <c r="AE398" s="269"/>
    </row>
    <row r="399" spans="1:31" ht="67.5" x14ac:dyDescent="0.25">
      <c r="A399" s="303" t="s">
        <v>1414</v>
      </c>
      <c r="B399" s="303" t="s">
        <v>605</v>
      </c>
      <c r="C399" s="303" t="s">
        <v>606</v>
      </c>
      <c r="D399" s="303" t="s">
        <v>524</v>
      </c>
      <c r="E399" s="304" t="s">
        <v>1892</v>
      </c>
      <c r="F399" s="304" t="s">
        <v>1852</v>
      </c>
      <c r="G399" s="304" t="s">
        <v>609</v>
      </c>
      <c r="H399" s="304" t="s">
        <v>610</v>
      </c>
      <c r="I399" s="303" t="s">
        <v>599</v>
      </c>
      <c r="J399" s="305" t="s">
        <v>612</v>
      </c>
      <c r="K399" s="306">
        <v>3365935</v>
      </c>
      <c r="Q399" s="270"/>
      <c r="R399" s="270"/>
      <c r="S399" s="271"/>
      <c r="T399" s="270"/>
      <c r="U399" s="272"/>
      <c r="V399" s="268"/>
      <c r="W399" s="272"/>
      <c r="X399" s="273"/>
      <c r="Y399" s="273"/>
      <c r="Z399" s="273"/>
      <c r="AA399" s="273"/>
      <c r="AB399" s="274"/>
      <c r="AC399" s="274"/>
      <c r="AD399" s="269"/>
      <c r="AE399" s="269"/>
    </row>
    <row r="400" spans="1:31" ht="67.5" x14ac:dyDescent="0.25">
      <c r="A400" s="303" t="s">
        <v>1416</v>
      </c>
      <c r="B400" s="303" t="s">
        <v>605</v>
      </c>
      <c r="C400" s="303" t="s">
        <v>606</v>
      </c>
      <c r="D400" s="303" t="s">
        <v>524</v>
      </c>
      <c r="E400" s="304" t="s">
        <v>1894</v>
      </c>
      <c r="F400" s="304" t="s">
        <v>1852</v>
      </c>
      <c r="G400" s="304" t="s">
        <v>609</v>
      </c>
      <c r="H400" s="304" t="s">
        <v>610</v>
      </c>
      <c r="I400" s="303" t="s">
        <v>599</v>
      </c>
      <c r="J400" s="305" t="s">
        <v>612</v>
      </c>
      <c r="K400" s="306">
        <v>3365935</v>
      </c>
      <c r="Q400" s="270"/>
      <c r="R400" s="270"/>
      <c r="S400" s="271"/>
      <c r="T400" s="270"/>
      <c r="U400" s="272"/>
      <c r="V400" s="268"/>
      <c r="W400" s="272"/>
      <c r="X400" s="273"/>
      <c r="Y400" s="273"/>
      <c r="Z400" s="273"/>
      <c r="AA400" s="273"/>
      <c r="AB400" s="274"/>
      <c r="AC400" s="274"/>
      <c r="AD400" s="269"/>
      <c r="AE400" s="269"/>
    </row>
    <row r="401" spans="1:31" ht="67.5" x14ac:dyDescent="0.25">
      <c r="A401" s="303" t="s">
        <v>1418</v>
      </c>
      <c r="B401" s="303" t="s">
        <v>605</v>
      </c>
      <c r="C401" s="303" t="s">
        <v>606</v>
      </c>
      <c r="D401" s="303" t="s">
        <v>524</v>
      </c>
      <c r="E401" s="304" t="s">
        <v>1896</v>
      </c>
      <c r="F401" s="304" t="s">
        <v>1852</v>
      </c>
      <c r="G401" s="304" t="s">
        <v>609</v>
      </c>
      <c r="H401" s="304" t="s">
        <v>610</v>
      </c>
      <c r="I401" s="303" t="s">
        <v>599</v>
      </c>
      <c r="J401" s="305" t="s">
        <v>612</v>
      </c>
      <c r="K401" s="306">
        <v>3365935</v>
      </c>
      <c r="Q401" s="270"/>
      <c r="R401" s="270"/>
      <c r="S401" s="271"/>
      <c r="T401" s="270"/>
      <c r="U401" s="272"/>
      <c r="V401" s="268"/>
      <c r="W401" s="272"/>
      <c r="X401" s="273"/>
      <c r="Y401" s="273"/>
      <c r="Z401" s="273"/>
      <c r="AA401" s="273"/>
      <c r="AB401" s="274"/>
      <c r="AC401" s="274"/>
      <c r="AD401" s="269"/>
      <c r="AE401" s="269"/>
    </row>
    <row r="402" spans="1:31" ht="67.5" x14ac:dyDescent="0.25">
      <c r="A402" s="303" t="s">
        <v>1420</v>
      </c>
      <c r="B402" s="303" t="s">
        <v>605</v>
      </c>
      <c r="C402" s="303" t="s">
        <v>606</v>
      </c>
      <c r="D402" s="303" t="s">
        <v>524</v>
      </c>
      <c r="E402" s="304" t="s">
        <v>1898</v>
      </c>
      <c r="F402" s="304" t="s">
        <v>1852</v>
      </c>
      <c r="G402" s="304" t="s">
        <v>609</v>
      </c>
      <c r="H402" s="304" t="s">
        <v>610</v>
      </c>
      <c r="I402" s="303" t="s">
        <v>599</v>
      </c>
      <c r="J402" s="305" t="s">
        <v>612</v>
      </c>
      <c r="K402" s="306">
        <v>3365935</v>
      </c>
      <c r="Q402" s="270"/>
      <c r="R402" s="270"/>
      <c r="S402" s="271"/>
      <c r="T402" s="270"/>
      <c r="U402" s="272"/>
      <c r="V402" s="268"/>
      <c r="W402" s="272"/>
      <c r="X402" s="273"/>
      <c r="Y402" s="273"/>
      <c r="Z402" s="273"/>
      <c r="AA402" s="273"/>
      <c r="AB402" s="274"/>
      <c r="AC402" s="274"/>
      <c r="AD402" s="269"/>
      <c r="AE402" s="269"/>
    </row>
    <row r="403" spans="1:31" ht="67.5" x14ac:dyDescent="0.25">
      <c r="A403" s="303" t="s">
        <v>1422</v>
      </c>
      <c r="B403" s="303" t="s">
        <v>605</v>
      </c>
      <c r="C403" s="303" t="s">
        <v>606</v>
      </c>
      <c r="D403" s="303" t="s">
        <v>524</v>
      </c>
      <c r="E403" s="304" t="s">
        <v>1900</v>
      </c>
      <c r="F403" s="304" t="s">
        <v>1852</v>
      </c>
      <c r="G403" s="304" t="s">
        <v>609</v>
      </c>
      <c r="H403" s="304" t="s">
        <v>610</v>
      </c>
      <c r="I403" s="303" t="s">
        <v>599</v>
      </c>
      <c r="J403" s="305" t="s">
        <v>612</v>
      </c>
      <c r="K403" s="306">
        <v>3365935</v>
      </c>
      <c r="Q403" s="270"/>
      <c r="R403" s="270"/>
      <c r="S403" s="271"/>
      <c r="T403" s="270"/>
      <c r="U403" s="272"/>
      <c r="V403" s="268"/>
      <c r="W403" s="272"/>
      <c r="X403" s="273"/>
      <c r="Y403" s="273"/>
      <c r="Z403" s="273"/>
      <c r="AA403" s="273"/>
      <c r="AB403" s="274"/>
      <c r="AC403" s="274"/>
      <c r="AD403" s="269"/>
      <c r="AE403" s="269"/>
    </row>
    <row r="404" spans="1:31" ht="67.5" x14ac:dyDescent="0.25">
      <c r="A404" s="303" t="s">
        <v>1424</v>
      </c>
      <c r="B404" s="303" t="s">
        <v>605</v>
      </c>
      <c r="C404" s="303" t="s">
        <v>606</v>
      </c>
      <c r="D404" s="303" t="s">
        <v>524</v>
      </c>
      <c r="E404" s="304" t="s">
        <v>1902</v>
      </c>
      <c r="F404" s="304" t="s">
        <v>1852</v>
      </c>
      <c r="G404" s="304" t="s">
        <v>609</v>
      </c>
      <c r="H404" s="304" t="s">
        <v>610</v>
      </c>
      <c r="I404" s="303" t="s">
        <v>599</v>
      </c>
      <c r="J404" s="305" t="s">
        <v>612</v>
      </c>
      <c r="K404" s="306">
        <v>3365935</v>
      </c>
      <c r="Q404" s="270"/>
      <c r="R404" s="270"/>
      <c r="S404" s="271"/>
      <c r="T404" s="270"/>
      <c r="U404" s="272"/>
      <c r="V404" s="268"/>
      <c r="W404" s="272"/>
      <c r="X404" s="273"/>
      <c r="Y404" s="273"/>
      <c r="Z404" s="273"/>
      <c r="AA404" s="273"/>
      <c r="AB404" s="274"/>
      <c r="AC404" s="274"/>
      <c r="AD404" s="269"/>
      <c r="AE404" s="269"/>
    </row>
    <row r="405" spans="1:31" ht="67.5" x14ac:dyDescent="0.25">
      <c r="A405" s="303" t="s">
        <v>1426</v>
      </c>
      <c r="B405" s="303" t="s">
        <v>605</v>
      </c>
      <c r="C405" s="303" t="s">
        <v>606</v>
      </c>
      <c r="D405" s="303" t="s">
        <v>524</v>
      </c>
      <c r="E405" s="304" t="s">
        <v>1904</v>
      </c>
      <c r="F405" s="304" t="s">
        <v>519</v>
      </c>
      <c r="G405" s="304" t="s">
        <v>609</v>
      </c>
      <c r="H405" s="304" t="s">
        <v>610</v>
      </c>
      <c r="I405" s="303" t="s">
        <v>599</v>
      </c>
      <c r="J405" s="305" t="s">
        <v>1905</v>
      </c>
      <c r="K405" s="306">
        <v>2894000</v>
      </c>
      <c r="Q405" s="270"/>
      <c r="R405" s="270"/>
      <c r="S405" s="271"/>
      <c r="T405" s="270"/>
      <c r="U405" s="272"/>
      <c r="V405" s="268"/>
      <c r="W405" s="272"/>
      <c r="X405" s="273"/>
      <c r="Y405" s="273"/>
      <c r="Z405" s="273"/>
      <c r="AA405" s="273"/>
      <c r="AB405" s="274"/>
      <c r="AC405" s="274"/>
      <c r="AD405" s="269"/>
      <c r="AE405" s="269"/>
    </row>
    <row r="406" spans="1:31" ht="67.5" x14ac:dyDescent="0.25">
      <c r="A406" s="303" t="s">
        <v>1428</v>
      </c>
      <c r="B406" s="303" t="s">
        <v>605</v>
      </c>
      <c r="C406" s="303" t="s">
        <v>606</v>
      </c>
      <c r="D406" s="303" t="s">
        <v>524</v>
      </c>
      <c r="E406" s="304" t="s">
        <v>1907</v>
      </c>
      <c r="F406" s="304" t="s">
        <v>519</v>
      </c>
      <c r="G406" s="304" t="s">
        <v>609</v>
      </c>
      <c r="H406" s="304" t="s">
        <v>610</v>
      </c>
      <c r="I406" s="303" t="s">
        <v>599</v>
      </c>
      <c r="J406" s="305" t="s">
        <v>1905</v>
      </c>
      <c r="K406" s="306">
        <v>2894000</v>
      </c>
      <c r="Q406" s="270"/>
      <c r="R406" s="270"/>
      <c r="S406" s="271"/>
      <c r="T406" s="270"/>
      <c r="U406" s="272"/>
      <c r="V406" s="268"/>
      <c r="W406" s="272"/>
      <c r="X406" s="273"/>
      <c r="Y406" s="273"/>
      <c r="Z406" s="273"/>
      <c r="AA406" s="273"/>
      <c r="AB406" s="274"/>
      <c r="AC406" s="274"/>
      <c r="AD406" s="269"/>
      <c r="AE406" s="269"/>
    </row>
    <row r="407" spans="1:31" ht="67.5" x14ac:dyDescent="0.25">
      <c r="A407" s="303" t="s">
        <v>1430</v>
      </c>
      <c r="B407" s="303" t="s">
        <v>605</v>
      </c>
      <c r="C407" s="303" t="s">
        <v>606</v>
      </c>
      <c r="D407" s="303" t="s">
        <v>524</v>
      </c>
      <c r="E407" s="304" t="s">
        <v>1909</v>
      </c>
      <c r="F407" s="304" t="s">
        <v>519</v>
      </c>
      <c r="G407" s="304" t="s">
        <v>609</v>
      </c>
      <c r="H407" s="304" t="s">
        <v>610</v>
      </c>
      <c r="I407" s="303" t="s">
        <v>599</v>
      </c>
      <c r="J407" s="305" t="s">
        <v>1905</v>
      </c>
      <c r="K407" s="306">
        <v>2894000</v>
      </c>
      <c r="Q407" s="270"/>
      <c r="R407" s="270"/>
      <c r="S407" s="271"/>
      <c r="T407" s="270"/>
      <c r="U407" s="272"/>
      <c r="V407" s="268"/>
      <c r="W407" s="272"/>
      <c r="X407" s="273"/>
      <c r="Y407" s="273"/>
      <c r="Z407" s="273"/>
      <c r="AA407" s="273"/>
      <c r="AB407" s="274"/>
      <c r="AC407" s="274"/>
      <c r="AD407" s="269"/>
      <c r="AE407" s="269"/>
    </row>
    <row r="408" spans="1:31" ht="67.5" x14ac:dyDescent="0.25">
      <c r="A408" s="303" t="s">
        <v>1432</v>
      </c>
      <c r="B408" s="303" t="s">
        <v>605</v>
      </c>
      <c r="C408" s="303" t="s">
        <v>606</v>
      </c>
      <c r="D408" s="303" t="s">
        <v>524</v>
      </c>
      <c r="E408" s="304" t="s">
        <v>1911</v>
      </c>
      <c r="F408" s="304" t="s">
        <v>519</v>
      </c>
      <c r="G408" s="304" t="s">
        <v>609</v>
      </c>
      <c r="H408" s="304" t="s">
        <v>610</v>
      </c>
      <c r="I408" s="303" t="s">
        <v>599</v>
      </c>
      <c r="J408" s="305" t="s">
        <v>1905</v>
      </c>
      <c r="K408" s="306">
        <v>2894000</v>
      </c>
      <c r="Q408" s="270"/>
      <c r="R408" s="270"/>
      <c r="S408" s="271"/>
      <c r="T408" s="270"/>
      <c r="U408" s="272"/>
      <c r="V408" s="268"/>
      <c r="W408" s="272"/>
      <c r="X408" s="273"/>
      <c r="Y408" s="273"/>
      <c r="Z408" s="273"/>
      <c r="AA408" s="273"/>
      <c r="AB408" s="274"/>
      <c r="AC408" s="274"/>
      <c r="AD408" s="269"/>
      <c r="AE408" s="269"/>
    </row>
    <row r="409" spans="1:31" ht="67.5" x14ac:dyDescent="0.25">
      <c r="A409" s="303" t="s">
        <v>1434</v>
      </c>
      <c r="B409" s="303" t="s">
        <v>605</v>
      </c>
      <c r="C409" s="303" t="s">
        <v>606</v>
      </c>
      <c r="D409" s="303" t="s">
        <v>524</v>
      </c>
      <c r="E409" s="304" t="s">
        <v>1913</v>
      </c>
      <c r="F409" s="304" t="s">
        <v>1914</v>
      </c>
      <c r="G409" s="304" t="s">
        <v>609</v>
      </c>
      <c r="H409" s="304" t="s">
        <v>610</v>
      </c>
      <c r="I409" s="303" t="s">
        <v>599</v>
      </c>
      <c r="J409" s="305" t="s">
        <v>1905</v>
      </c>
      <c r="K409" s="306">
        <v>5297000</v>
      </c>
      <c r="Q409" s="270"/>
      <c r="R409" s="270"/>
      <c r="S409" s="271"/>
      <c r="T409" s="270"/>
      <c r="U409" s="272"/>
      <c r="V409" s="268"/>
      <c r="W409" s="272"/>
      <c r="X409" s="273"/>
      <c r="Y409" s="273"/>
      <c r="Z409" s="273"/>
      <c r="AA409" s="273"/>
      <c r="AB409" s="274"/>
      <c r="AC409" s="274"/>
      <c r="AD409" s="269"/>
      <c r="AE409" s="269"/>
    </row>
    <row r="410" spans="1:31" ht="67.5" x14ac:dyDescent="0.25">
      <c r="A410" s="303" t="s">
        <v>1436</v>
      </c>
      <c r="B410" s="303" t="s">
        <v>605</v>
      </c>
      <c r="C410" s="303" t="s">
        <v>606</v>
      </c>
      <c r="D410" s="303" t="s">
        <v>524</v>
      </c>
      <c r="E410" s="304" t="s">
        <v>1916</v>
      </c>
      <c r="F410" s="304" t="s">
        <v>1914</v>
      </c>
      <c r="G410" s="304" t="s">
        <v>609</v>
      </c>
      <c r="H410" s="304" t="s">
        <v>610</v>
      </c>
      <c r="I410" s="303" t="s">
        <v>599</v>
      </c>
      <c r="J410" s="305" t="s">
        <v>1905</v>
      </c>
      <c r="K410" s="306">
        <v>5297000</v>
      </c>
      <c r="Q410" s="270"/>
      <c r="R410" s="270"/>
      <c r="S410" s="271"/>
      <c r="T410" s="270"/>
      <c r="U410" s="272"/>
      <c r="V410" s="268"/>
      <c r="W410" s="272"/>
      <c r="X410" s="273"/>
      <c r="Y410" s="273"/>
      <c r="Z410" s="273"/>
      <c r="AA410" s="273"/>
      <c r="AB410" s="274"/>
      <c r="AC410" s="274"/>
      <c r="AD410" s="269"/>
      <c r="AE410" s="269"/>
    </row>
    <row r="411" spans="1:31" ht="67.5" x14ac:dyDescent="0.25">
      <c r="A411" s="303" t="s">
        <v>1438</v>
      </c>
      <c r="B411" s="303" t="s">
        <v>605</v>
      </c>
      <c r="C411" s="303" t="s">
        <v>606</v>
      </c>
      <c r="D411" s="303" t="s">
        <v>524</v>
      </c>
      <c r="E411" s="304" t="s">
        <v>1918</v>
      </c>
      <c r="F411" s="304" t="s">
        <v>1914</v>
      </c>
      <c r="G411" s="304" t="s">
        <v>609</v>
      </c>
      <c r="H411" s="304" t="s">
        <v>610</v>
      </c>
      <c r="I411" s="303" t="s">
        <v>599</v>
      </c>
      <c r="J411" s="305" t="s">
        <v>1905</v>
      </c>
      <c r="K411" s="306">
        <v>5297000</v>
      </c>
      <c r="Q411" s="270"/>
      <c r="R411" s="270"/>
      <c r="S411" s="271"/>
      <c r="T411" s="270"/>
      <c r="U411" s="272"/>
      <c r="V411" s="268"/>
      <c r="W411" s="272"/>
      <c r="X411" s="273"/>
      <c r="Y411" s="273"/>
      <c r="Z411" s="273"/>
      <c r="AA411" s="273"/>
      <c r="AB411" s="274"/>
      <c r="AC411" s="274"/>
      <c r="AD411" s="269"/>
      <c r="AE411" s="269"/>
    </row>
    <row r="412" spans="1:31" ht="67.5" x14ac:dyDescent="0.25">
      <c r="A412" s="303" t="s">
        <v>1440</v>
      </c>
      <c r="B412" s="303" t="s">
        <v>605</v>
      </c>
      <c r="C412" s="303" t="s">
        <v>606</v>
      </c>
      <c r="D412" s="303" t="s">
        <v>1920</v>
      </c>
      <c r="E412" s="304" t="s">
        <v>1921</v>
      </c>
      <c r="F412" s="304" t="s">
        <v>1922</v>
      </c>
      <c r="G412" s="304" t="s">
        <v>609</v>
      </c>
      <c r="H412" s="304" t="s">
        <v>610</v>
      </c>
      <c r="I412" s="303" t="s">
        <v>599</v>
      </c>
      <c r="J412" s="305" t="s">
        <v>612</v>
      </c>
      <c r="K412" s="306">
        <v>711965</v>
      </c>
      <c r="Q412" s="270"/>
      <c r="R412" s="270"/>
      <c r="S412" s="271"/>
      <c r="T412" s="270"/>
      <c r="U412" s="272"/>
      <c r="V412" s="268"/>
      <c r="W412" s="272"/>
      <c r="X412" s="273"/>
      <c r="Y412" s="273"/>
      <c r="Z412" s="273"/>
      <c r="AA412" s="273"/>
      <c r="AB412" s="274"/>
      <c r="AC412" s="274"/>
      <c r="AD412" s="269"/>
      <c r="AE412" s="269"/>
    </row>
    <row r="413" spans="1:31" ht="56.25" x14ac:dyDescent="0.25">
      <c r="A413" s="303" t="s">
        <v>1442</v>
      </c>
      <c r="B413" s="303" t="s">
        <v>605</v>
      </c>
      <c r="C413" s="303" t="s">
        <v>606</v>
      </c>
      <c r="D413" s="303" t="s">
        <v>1925</v>
      </c>
      <c r="E413" s="304" t="s">
        <v>1938</v>
      </c>
      <c r="F413" s="304" t="s">
        <v>1939</v>
      </c>
      <c r="G413" s="304" t="s">
        <v>625</v>
      </c>
      <c r="H413" s="304" t="s">
        <v>626</v>
      </c>
      <c r="I413" s="303" t="s">
        <v>599</v>
      </c>
      <c r="J413" s="305" t="s">
        <v>627</v>
      </c>
      <c r="K413" s="306">
        <v>1500000</v>
      </c>
      <c r="Q413" s="270"/>
      <c r="R413" s="270"/>
      <c r="S413" s="271"/>
      <c r="T413" s="270"/>
      <c r="U413" s="272"/>
      <c r="V413" s="268"/>
      <c r="W413" s="272"/>
      <c r="X413" s="273"/>
      <c r="Y413" s="273"/>
      <c r="Z413" s="273"/>
      <c r="AA413" s="273"/>
      <c r="AB413" s="274"/>
      <c r="AC413" s="274"/>
      <c r="AD413" s="269"/>
      <c r="AE413" s="269"/>
    </row>
    <row r="414" spans="1:31" ht="56.25" x14ac:dyDescent="0.25">
      <c r="A414" s="303" t="s">
        <v>1444</v>
      </c>
      <c r="B414" s="303" t="s">
        <v>605</v>
      </c>
      <c r="C414" s="303" t="s">
        <v>606</v>
      </c>
      <c r="D414" s="303" t="s">
        <v>1925</v>
      </c>
      <c r="E414" s="304" t="s">
        <v>1942</v>
      </c>
      <c r="F414" s="304" t="s">
        <v>1939</v>
      </c>
      <c r="G414" s="304" t="s">
        <v>625</v>
      </c>
      <c r="H414" s="304" t="s">
        <v>626</v>
      </c>
      <c r="I414" s="303" t="s">
        <v>599</v>
      </c>
      <c r="J414" s="305" t="s">
        <v>627</v>
      </c>
      <c r="K414" s="306">
        <v>1500000</v>
      </c>
      <c r="Q414" s="270"/>
      <c r="R414" s="270"/>
      <c r="S414" s="271"/>
      <c r="T414" s="270"/>
      <c r="U414" s="272"/>
      <c r="V414" s="268"/>
      <c r="W414" s="272"/>
      <c r="X414" s="273"/>
      <c r="Y414" s="273"/>
      <c r="Z414" s="273"/>
      <c r="AA414" s="273"/>
      <c r="AB414" s="274"/>
      <c r="AC414" s="274"/>
      <c r="AD414" s="269"/>
      <c r="AE414" s="269"/>
    </row>
    <row r="415" spans="1:31" ht="56.25" x14ac:dyDescent="0.25">
      <c r="A415" s="303" t="s">
        <v>1446</v>
      </c>
      <c r="B415" s="303" t="s">
        <v>605</v>
      </c>
      <c r="C415" s="303" t="s">
        <v>606</v>
      </c>
      <c r="D415" s="303" t="s">
        <v>1925</v>
      </c>
      <c r="E415" s="304" t="s">
        <v>1948</v>
      </c>
      <c r="F415" s="304" t="s">
        <v>1939</v>
      </c>
      <c r="G415" s="304" t="s">
        <v>625</v>
      </c>
      <c r="H415" s="304" t="s">
        <v>626</v>
      </c>
      <c r="I415" s="303" t="s">
        <v>599</v>
      </c>
      <c r="J415" s="305" t="s">
        <v>627</v>
      </c>
      <c r="K415" s="306">
        <v>1500000</v>
      </c>
      <c r="Q415" s="270"/>
      <c r="R415" s="270"/>
      <c r="S415" s="271"/>
      <c r="T415" s="270"/>
      <c r="U415" s="272"/>
      <c r="V415" s="268"/>
      <c r="W415" s="272"/>
      <c r="X415" s="273"/>
      <c r="Y415" s="273"/>
      <c r="Z415" s="273"/>
      <c r="AA415" s="273"/>
      <c r="AB415" s="274"/>
      <c r="AC415" s="274"/>
      <c r="AD415" s="269"/>
      <c r="AE415" s="269"/>
    </row>
    <row r="416" spans="1:31" ht="56.25" x14ac:dyDescent="0.25">
      <c r="A416" s="303" t="s">
        <v>1448</v>
      </c>
      <c r="B416" s="303" t="s">
        <v>605</v>
      </c>
      <c r="C416" s="303" t="s">
        <v>606</v>
      </c>
      <c r="D416" s="303" t="s">
        <v>1925</v>
      </c>
      <c r="E416" s="304" t="s">
        <v>1950</v>
      </c>
      <c r="F416" s="304" t="s">
        <v>1951</v>
      </c>
      <c r="G416" s="304" t="s">
        <v>625</v>
      </c>
      <c r="H416" s="304" t="s">
        <v>626</v>
      </c>
      <c r="I416" s="303" t="s">
        <v>599</v>
      </c>
      <c r="J416" s="305" t="s">
        <v>627</v>
      </c>
      <c r="K416" s="306">
        <v>1100000</v>
      </c>
      <c r="Q416" s="270"/>
      <c r="R416" s="270"/>
      <c r="S416" s="271"/>
      <c r="T416" s="270"/>
      <c r="U416" s="272"/>
      <c r="V416" s="268"/>
      <c r="W416" s="272"/>
      <c r="X416" s="273"/>
      <c r="Y416" s="273"/>
      <c r="Z416" s="273"/>
      <c r="AA416" s="273"/>
      <c r="AB416" s="274"/>
      <c r="AC416" s="274"/>
      <c r="AD416" s="269"/>
      <c r="AE416" s="269"/>
    </row>
    <row r="417" spans="1:31" ht="56.25" x14ac:dyDescent="0.25">
      <c r="A417" s="303" t="s">
        <v>1450</v>
      </c>
      <c r="B417" s="303" t="s">
        <v>605</v>
      </c>
      <c r="C417" s="303" t="s">
        <v>606</v>
      </c>
      <c r="D417" s="303" t="s">
        <v>1925</v>
      </c>
      <c r="E417" s="304" t="s">
        <v>1953</v>
      </c>
      <c r="F417" s="304" t="s">
        <v>1951</v>
      </c>
      <c r="G417" s="304" t="s">
        <v>625</v>
      </c>
      <c r="H417" s="304" t="s">
        <v>626</v>
      </c>
      <c r="I417" s="303" t="s">
        <v>599</v>
      </c>
      <c r="J417" s="305" t="s">
        <v>627</v>
      </c>
      <c r="K417" s="306">
        <v>1100000</v>
      </c>
      <c r="Q417" s="270"/>
      <c r="R417" s="270"/>
      <c r="S417" s="271"/>
      <c r="T417" s="270"/>
      <c r="U417" s="272"/>
      <c r="V417" s="268"/>
      <c r="W417" s="272"/>
      <c r="X417" s="273"/>
      <c r="Y417" s="273"/>
      <c r="Z417" s="273"/>
      <c r="AA417" s="273"/>
      <c r="AB417" s="274"/>
      <c r="AC417" s="274"/>
      <c r="AD417" s="269"/>
      <c r="AE417" s="269"/>
    </row>
    <row r="418" spans="1:31" ht="56.25" x14ac:dyDescent="0.25">
      <c r="A418" s="303" t="s">
        <v>1452</v>
      </c>
      <c r="B418" s="303" t="s">
        <v>605</v>
      </c>
      <c r="C418" s="303" t="s">
        <v>606</v>
      </c>
      <c r="D418" s="303" t="s">
        <v>1925</v>
      </c>
      <c r="E418" s="304" t="s">
        <v>1955</v>
      </c>
      <c r="F418" s="304" t="s">
        <v>1951</v>
      </c>
      <c r="G418" s="304" t="s">
        <v>625</v>
      </c>
      <c r="H418" s="304" t="s">
        <v>626</v>
      </c>
      <c r="I418" s="303" t="s">
        <v>599</v>
      </c>
      <c r="J418" s="305" t="s">
        <v>627</v>
      </c>
      <c r="K418" s="306">
        <v>1100000</v>
      </c>
      <c r="Q418" s="270"/>
      <c r="R418" s="270"/>
      <c r="S418" s="271"/>
      <c r="T418" s="270"/>
      <c r="U418" s="272"/>
      <c r="V418" s="268"/>
      <c r="W418" s="272"/>
      <c r="X418" s="273"/>
      <c r="Y418" s="273"/>
      <c r="Z418" s="273"/>
      <c r="AA418" s="273"/>
      <c r="AB418" s="274"/>
      <c r="AC418" s="274"/>
      <c r="AD418" s="269"/>
      <c r="AE418" s="269"/>
    </row>
    <row r="419" spans="1:31" ht="56.25" x14ac:dyDescent="0.25">
      <c r="A419" s="303" t="s">
        <v>1454</v>
      </c>
      <c r="B419" s="303" t="s">
        <v>605</v>
      </c>
      <c r="C419" s="303" t="s">
        <v>606</v>
      </c>
      <c r="D419" s="303" t="s">
        <v>1925</v>
      </c>
      <c r="E419" s="304" t="s">
        <v>1957</v>
      </c>
      <c r="F419" s="304" t="s">
        <v>1951</v>
      </c>
      <c r="G419" s="304" t="s">
        <v>625</v>
      </c>
      <c r="H419" s="304" t="s">
        <v>626</v>
      </c>
      <c r="I419" s="303" t="s">
        <v>599</v>
      </c>
      <c r="J419" s="305" t="s">
        <v>627</v>
      </c>
      <c r="K419" s="306">
        <v>1100000</v>
      </c>
      <c r="Q419" s="270"/>
      <c r="R419" s="270"/>
      <c r="S419" s="271"/>
      <c r="T419" s="270"/>
      <c r="U419" s="272"/>
      <c r="V419" s="268"/>
      <c r="W419" s="272"/>
      <c r="X419" s="273"/>
      <c r="Y419" s="273"/>
      <c r="Z419" s="273"/>
      <c r="AA419" s="273"/>
      <c r="AB419" s="274"/>
      <c r="AC419" s="274"/>
      <c r="AD419" s="269"/>
      <c r="AE419" s="269"/>
    </row>
    <row r="420" spans="1:31" ht="56.25" x14ac:dyDescent="0.25">
      <c r="A420" s="303" t="s">
        <v>1456</v>
      </c>
      <c r="B420" s="303" t="s">
        <v>605</v>
      </c>
      <c r="C420" s="303" t="s">
        <v>606</v>
      </c>
      <c r="D420" s="303" t="s">
        <v>1925</v>
      </c>
      <c r="E420" s="304" t="s">
        <v>1959</v>
      </c>
      <c r="F420" s="304" t="s">
        <v>1951</v>
      </c>
      <c r="G420" s="304" t="s">
        <v>625</v>
      </c>
      <c r="H420" s="304" t="s">
        <v>626</v>
      </c>
      <c r="I420" s="303" t="s">
        <v>599</v>
      </c>
      <c r="J420" s="305" t="s">
        <v>627</v>
      </c>
      <c r="K420" s="306">
        <v>1100000</v>
      </c>
      <c r="Q420" s="270"/>
      <c r="R420" s="270"/>
      <c r="S420" s="271"/>
      <c r="T420" s="270"/>
      <c r="U420" s="272"/>
      <c r="V420" s="268"/>
      <c r="W420" s="272"/>
      <c r="X420" s="273"/>
      <c r="Y420" s="273"/>
      <c r="Z420" s="273"/>
      <c r="AA420" s="273"/>
      <c r="AB420" s="274"/>
      <c r="AC420" s="274"/>
      <c r="AD420" s="269"/>
      <c r="AE420" s="269"/>
    </row>
    <row r="421" spans="1:31" ht="67.5" x14ac:dyDescent="0.25">
      <c r="A421" s="303" t="s">
        <v>1458</v>
      </c>
      <c r="B421" s="303" t="s">
        <v>605</v>
      </c>
      <c r="C421" s="303" t="s">
        <v>606</v>
      </c>
      <c r="D421" s="303" t="s">
        <v>1960</v>
      </c>
      <c r="E421" s="304" t="s">
        <v>1961</v>
      </c>
      <c r="F421" s="304" t="s">
        <v>1962</v>
      </c>
      <c r="G421" s="304" t="s">
        <v>609</v>
      </c>
      <c r="H421" s="304" t="s">
        <v>610</v>
      </c>
      <c r="I421" s="303" t="s">
        <v>599</v>
      </c>
      <c r="J421" s="305" t="s">
        <v>612</v>
      </c>
      <c r="K421" s="306">
        <v>1987890</v>
      </c>
      <c r="Q421" s="270"/>
      <c r="R421" s="270"/>
      <c r="S421" s="271"/>
      <c r="T421" s="270"/>
      <c r="U421" s="272"/>
      <c r="V421" s="268"/>
      <c r="W421" s="272"/>
      <c r="X421" s="273"/>
      <c r="Y421" s="273"/>
      <c r="Z421" s="273"/>
      <c r="AA421" s="273"/>
      <c r="AB421" s="274"/>
      <c r="AC421" s="274"/>
      <c r="AD421" s="269"/>
      <c r="AE421" s="269"/>
    </row>
    <row r="422" spans="1:31" ht="67.5" x14ac:dyDescent="0.25">
      <c r="A422" s="303" t="s">
        <v>1460</v>
      </c>
      <c r="B422" s="303" t="s">
        <v>605</v>
      </c>
      <c r="C422" s="303" t="s">
        <v>606</v>
      </c>
      <c r="D422" s="303" t="s">
        <v>1960</v>
      </c>
      <c r="E422" s="304" t="s">
        <v>1964</v>
      </c>
      <c r="F422" s="304" t="s">
        <v>1962</v>
      </c>
      <c r="G422" s="304" t="s">
        <v>609</v>
      </c>
      <c r="H422" s="304" t="s">
        <v>610</v>
      </c>
      <c r="I422" s="303" t="s">
        <v>599</v>
      </c>
      <c r="J422" s="305" t="s">
        <v>612</v>
      </c>
      <c r="K422" s="306">
        <v>1987890</v>
      </c>
      <c r="Q422" s="270"/>
      <c r="R422" s="270"/>
      <c r="S422" s="271"/>
      <c r="T422" s="270"/>
      <c r="U422" s="272"/>
      <c r="V422" s="268"/>
      <c r="W422" s="272"/>
      <c r="X422" s="273"/>
      <c r="Y422" s="273"/>
      <c r="Z422" s="273"/>
      <c r="AA422" s="273"/>
      <c r="AB422" s="274"/>
      <c r="AC422" s="274"/>
      <c r="AD422" s="269"/>
      <c r="AE422" s="269"/>
    </row>
    <row r="423" spans="1:31" ht="67.5" x14ac:dyDescent="0.25">
      <c r="A423" s="303" t="s">
        <v>1462</v>
      </c>
      <c r="B423" s="303" t="s">
        <v>605</v>
      </c>
      <c r="C423" s="303" t="s">
        <v>606</v>
      </c>
      <c r="D423" s="303" t="s">
        <v>1960</v>
      </c>
      <c r="E423" s="304" t="s">
        <v>1966</v>
      </c>
      <c r="F423" s="304" t="s">
        <v>1962</v>
      </c>
      <c r="G423" s="304" t="s">
        <v>609</v>
      </c>
      <c r="H423" s="304" t="s">
        <v>610</v>
      </c>
      <c r="I423" s="303" t="s">
        <v>599</v>
      </c>
      <c r="J423" s="305" t="s">
        <v>612</v>
      </c>
      <c r="K423" s="306">
        <v>1987890</v>
      </c>
      <c r="Q423" s="270"/>
      <c r="R423" s="270"/>
      <c r="S423" s="271"/>
      <c r="T423" s="270"/>
      <c r="U423" s="272"/>
      <c r="V423" s="268"/>
      <c r="W423" s="272"/>
      <c r="X423" s="273"/>
      <c r="Y423" s="273"/>
      <c r="Z423" s="273"/>
      <c r="AA423" s="273"/>
      <c r="AB423" s="274"/>
      <c r="AC423" s="274"/>
      <c r="AD423" s="269"/>
      <c r="AE423" s="269"/>
    </row>
    <row r="424" spans="1:31" ht="67.5" x14ac:dyDescent="0.25">
      <c r="A424" s="303" t="s">
        <v>1464</v>
      </c>
      <c r="B424" s="303" t="s">
        <v>605</v>
      </c>
      <c r="C424" s="303" t="s">
        <v>606</v>
      </c>
      <c r="D424" s="303" t="s">
        <v>1960</v>
      </c>
      <c r="E424" s="304" t="s">
        <v>1968</v>
      </c>
      <c r="F424" s="304" t="s">
        <v>1962</v>
      </c>
      <c r="G424" s="304" t="s">
        <v>609</v>
      </c>
      <c r="H424" s="304" t="s">
        <v>610</v>
      </c>
      <c r="I424" s="303" t="s">
        <v>599</v>
      </c>
      <c r="J424" s="305" t="s">
        <v>612</v>
      </c>
      <c r="K424" s="306">
        <v>1987890</v>
      </c>
      <c r="Q424" s="270"/>
      <c r="R424" s="270"/>
      <c r="S424" s="271"/>
      <c r="T424" s="270"/>
      <c r="U424" s="272"/>
      <c r="V424" s="268"/>
      <c r="W424" s="272"/>
      <c r="X424" s="273"/>
      <c r="Y424" s="273"/>
      <c r="Z424" s="273"/>
      <c r="AA424" s="273"/>
      <c r="AB424" s="274"/>
      <c r="AC424" s="274"/>
      <c r="AD424" s="269"/>
      <c r="AE424" s="269"/>
    </row>
    <row r="425" spans="1:31" ht="67.5" x14ac:dyDescent="0.25">
      <c r="A425" s="303" t="s">
        <v>1466</v>
      </c>
      <c r="B425" s="303" t="s">
        <v>605</v>
      </c>
      <c r="C425" s="303" t="s">
        <v>606</v>
      </c>
      <c r="D425" s="303" t="s">
        <v>1960</v>
      </c>
      <c r="E425" s="304" t="s">
        <v>1970</v>
      </c>
      <c r="F425" s="304" t="s">
        <v>1962</v>
      </c>
      <c r="G425" s="304" t="s">
        <v>609</v>
      </c>
      <c r="H425" s="304" t="s">
        <v>610</v>
      </c>
      <c r="I425" s="303" t="s">
        <v>599</v>
      </c>
      <c r="J425" s="305" t="s">
        <v>612</v>
      </c>
      <c r="K425" s="306">
        <v>1987890</v>
      </c>
      <c r="Q425" s="270"/>
      <c r="R425" s="270"/>
      <c r="S425" s="271"/>
      <c r="T425" s="270"/>
      <c r="U425" s="272"/>
      <c r="V425" s="268"/>
      <c r="W425" s="272"/>
      <c r="X425" s="273"/>
      <c r="Y425" s="273"/>
      <c r="Z425" s="273"/>
      <c r="AA425" s="273"/>
      <c r="AB425" s="274"/>
      <c r="AC425" s="274"/>
      <c r="AD425" s="269"/>
      <c r="AE425" s="269"/>
    </row>
    <row r="426" spans="1:31" ht="67.5" x14ac:dyDescent="0.25">
      <c r="A426" s="303" t="s">
        <v>1468</v>
      </c>
      <c r="B426" s="303" t="s">
        <v>605</v>
      </c>
      <c r="C426" s="303" t="s">
        <v>606</v>
      </c>
      <c r="D426" s="303" t="s">
        <v>1960</v>
      </c>
      <c r="E426" s="304" t="s">
        <v>1972</v>
      </c>
      <c r="F426" s="304" t="s">
        <v>1973</v>
      </c>
      <c r="G426" s="304" t="s">
        <v>609</v>
      </c>
      <c r="H426" s="304" t="s">
        <v>610</v>
      </c>
      <c r="I426" s="303" t="s">
        <v>599</v>
      </c>
      <c r="J426" s="305" t="s">
        <v>612</v>
      </c>
      <c r="K426" s="306">
        <v>8235955</v>
      </c>
      <c r="Q426" s="270"/>
      <c r="R426" s="270"/>
      <c r="S426" s="271"/>
      <c r="T426" s="270"/>
      <c r="U426" s="272"/>
      <c r="V426" s="268"/>
      <c r="W426" s="272"/>
      <c r="X426" s="273"/>
      <c r="Y426" s="273"/>
      <c r="Z426" s="273"/>
      <c r="AA426" s="273"/>
      <c r="AB426" s="274"/>
      <c r="AC426" s="274"/>
      <c r="AD426" s="269"/>
      <c r="AE426" s="269"/>
    </row>
    <row r="427" spans="1:31" ht="67.5" x14ac:dyDescent="0.25">
      <c r="A427" s="303" t="s">
        <v>1470</v>
      </c>
      <c r="B427" s="303" t="s">
        <v>605</v>
      </c>
      <c r="C427" s="303" t="s">
        <v>606</v>
      </c>
      <c r="D427" s="303" t="s">
        <v>1960</v>
      </c>
      <c r="E427" s="304" t="s">
        <v>1975</v>
      </c>
      <c r="F427" s="304" t="s">
        <v>1976</v>
      </c>
      <c r="G427" s="304" t="s">
        <v>609</v>
      </c>
      <c r="H427" s="304" t="s">
        <v>610</v>
      </c>
      <c r="I427" s="303" t="s">
        <v>599</v>
      </c>
      <c r="J427" s="305" t="s">
        <v>612</v>
      </c>
      <c r="K427" s="306">
        <v>13586905</v>
      </c>
      <c r="Q427" s="270"/>
      <c r="R427" s="270"/>
      <c r="S427" s="271"/>
      <c r="T427" s="270"/>
      <c r="U427" s="272"/>
      <c r="V427" s="268"/>
      <c r="W427" s="272"/>
      <c r="X427" s="273"/>
      <c r="Y427" s="273"/>
      <c r="Z427" s="273"/>
      <c r="AA427" s="273"/>
      <c r="AB427" s="274"/>
      <c r="AC427" s="274"/>
      <c r="AD427" s="269"/>
      <c r="AE427" s="269"/>
    </row>
    <row r="428" spans="1:31" ht="67.5" x14ac:dyDescent="0.25">
      <c r="A428" s="303" t="s">
        <v>1472</v>
      </c>
      <c r="B428" s="303" t="s">
        <v>605</v>
      </c>
      <c r="C428" s="303" t="s">
        <v>606</v>
      </c>
      <c r="D428" s="303" t="s">
        <v>1978</v>
      </c>
      <c r="E428" s="304" t="s">
        <v>1979</v>
      </c>
      <c r="F428" s="304" t="s">
        <v>1980</v>
      </c>
      <c r="G428" s="304" t="s">
        <v>609</v>
      </c>
      <c r="H428" s="304" t="s">
        <v>610</v>
      </c>
      <c r="I428" s="303" t="s">
        <v>599</v>
      </c>
      <c r="J428" s="305" t="s">
        <v>612</v>
      </c>
      <c r="K428" s="306">
        <v>18699920</v>
      </c>
      <c r="Q428" s="270"/>
      <c r="R428" s="270"/>
      <c r="S428" s="271"/>
      <c r="T428" s="270"/>
      <c r="U428" s="272"/>
      <c r="V428" s="268"/>
      <c r="W428" s="272"/>
      <c r="X428" s="273"/>
      <c r="Y428" s="273"/>
      <c r="Z428" s="273"/>
      <c r="AA428" s="273"/>
      <c r="AB428" s="274"/>
      <c r="AC428" s="274"/>
      <c r="AD428" s="269"/>
      <c r="AE428" s="269"/>
    </row>
    <row r="429" spans="1:31" ht="67.5" x14ac:dyDescent="0.25">
      <c r="A429" s="303" t="s">
        <v>1474</v>
      </c>
      <c r="B429" s="303" t="s">
        <v>605</v>
      </c>
      <c r="C429" s="303" t="s">
        <v>606</v>
      </c>
      <c r="D429" s="303" t="s">
        <v>1978</v>
      </c>
      <c r="E429" s="304" t="s">
        <v>1982</v>
      </c>
      <c r="F429" s="304" t="s">
        <v>1983</v>
      </c>
      <c r="G429" s="304" t="s">
        <v>609</v>
      </c>
      <c r="H429" s="304" t="s">
        <v>610</v>
      </c>
      <c r="I429" s="303" t="s">
        <v>599</v>
      </c>
      <c r="J429" s="305" t="s">
        <v>612</v>
      </c>
      <c r="K429" s="306">
        <v>3122940</v>
      </c>
      <c r="Q429" s="270"/>
      <c r="R429" s="270"/>
      <c r="S429" s="271"/>
      <c r="T429" s="270"/>
      <c r="U429" s="272"/>
      <c r="V429" s="268"/>
      <c r="W429" s="272"/>
      <c r="X429" s="273"/>
      <c r="Y429" s="273"/>
      <c r="Z429" s="273"/>
      <c r="AA429" s="273"/>
      <c r="AB429" s="274"/>
      <c r="AC429" s="274"/>
      <c r="AD429" s="269"/>
      <c r="AE429" s="269"/>
    </row>
    <row r="430" spans="1:31" ht="56.25" x14ac:dyDescent="0.25">
      <c r="A430" s="303" t="s">
        <v>1476</v>
      </c>
      <c r="B430" s="303" t="s">
        <v>605</v>
      </c>
      <c r="C430" s="303" t="s">
        <v>606</v>
      </c>
      <c r="D430" s="303" t="s">
        <v>5644</v>
      </c>
      <c r="E430" s="304" t="s">
        <v>5645</v>
      </c>
      <c r="F430" s="304" t="s">
        <v>5644</v>
      </c>
      <c r="G430" s="304" t="s">
        <v>2528</v>
      </c>
      <c r="H430" s="304" t="s">
        <v>2529</v>
      </c>
      <c r="I430" s="303" t="s">
        <v>599</v>
      </c>
      <c r="J430" s="305" t="s">
        <v>5617</v>
      </c>
      <c r="K430" s="306">
        <v>2450000</v>
      </c>
      <c r="Q430" s="270"/>
      <c r="R430" s="270"/>
      <c r="S430" s="271"/>
      <c r="T430" s="270"/>
      <c r="U430" s="272"/>
      <c r="V430" s="268"/>
      <c r="W430" s="272"/>
      <c r="X430" s="273"/>
      <c r="Y430" s="273"/>
      <c r="Z430" s="273"/>
      <c r="AA430" s="273"/>
      <c r="AB430" s="274"/>
      <c r="AC430" s="274"/>
      <c r="AD430" s="269"/>
      <c r="AE430" s="269"/>
    </row>
    <row r="431" spans="1:31" ht="56.25" x14ac:dyDescent="0.25">
      <c r="A431" s="303" t="s">
        <v>1478</v>
      </c>
      <c r="B431" s="303" t="s">
        <v>605</v>
      </c>
      <c r="C431" s="303" t="s">
        <v>606</v>
      </c>
      <c r="D431" s="303" t="s">
        <v>1985</v>
      </c>
      <c r="E431" s="304" t="s">
        <v>1986</v>
      </c>
      <c r="F431" s="304" t="s">
        <v>1987</v>
      </c>
      <c r="G431" s="304" t="s">
        <v>1988</v>
      </c>
      <c r="H431" s="304" t="s">
        <v>1989</v>
      </c>
      <c r="I431" s="303" t="s">
        <v>599</v>
      </c>
      <c r="J431" s="305" t="s">
        <v>1990</v>
      </c>
      <c r="K431" s="306">
        <v>8787000</v>
      </c>
      <c r="Q431" s="270"/>
      <c r="R431" s="270"/>
      <c r="S431" s="271"/>
      <c r="T431" s="270"/>
      <c r="U431" s="272"/>
      <c r="V431" s="268"/>
      <c r="W431" s="272"/>
      <c r="X431" s="273"/>
      <c r="Y431" s="273"/>
      <c r="Z431" s="273"/>
      <c r="AA431" s="273"/>
      <c r="AB431" s="274"/>
      <c r="AC431" s="274"/>
      <c r="AD431" s="269"/>
      <c r="AE431" s="269"/>
    </row>
    <row r="432" spans="1:31" ht="56.25" x14ac:dyDescent="0.25">
      <c r="A432" s="303" t="s">
        <v>1480</v>
      </c>
      <c r="B432" s="303" t="s">
        <v>605</v>
      </c>
      <c r="C432" s="303" t="s">
        <v>606</v>
      </c>
      <c r="D432" s="303" t="s">
        <v>510</v>
      </c>
      <c r="E432" s="304" t="s">
        <v>5579</v>
      </c>
      <c r="F432" s="304" t="s">
        <v>5580</v>
      </c>
      <c r="G432" s="304" t="s">
        <v>597</v>
      </c>
      <c r="H432" s="304" t="s">
        <v>2014</v>
      </c>
      <c r="I432" s="303" t="s">
        <v>599</v>
      </c>
      <c r="J432" s="305" t="s">
        <v>5581</v>
      </c>
      <c r="K432" s="306">
        <v>9650000</v>
      </c>
      <c r="Q432" s="270"/>
      <c r="R432" s="270"/>
      <c r="S432" s="271"/>
      <c r="T432" s="270"/>
      <c r="U432" s="272"/>
      <c r="V432" s="268"/>
      <c r="W432" s="272"/>
      <c r="X432" s="273"/>
      <c r="Y432" s="273"/>
      <c r="Z432" s="273"/>
      <c r="AA432" s="273"/>
      <c r="AB432" s="274"/>
      <c r="AC432" s="274"/>
      <c r="AD432" s="269"/>
      <c r="AE432" s="269"/>
    </row>
    <row r="433" spans="1:31" ht="56.25" x14ac:dyDescent="0.25">
      <c r="A433" s="303" t="s">
        <v>1482</v>
      </c>
      <c r="B433" s="303" t="s">
        <v>605</v>
      </c>
      <c r="C433" s="303" t="s">
        <v>606</v>
      </c>
      <c r="D433" s="303" t="s">
        <v>510</v>
      </c>
      <c r="E433" s="304" t="s">
        <v>5582</v>
      </c>
      <c r="F433" s="304" t="s">
        <v>5580</v>
      </c>
      <c r="G433" s="304" t="s">
        <v>597</v>
      </c>
      <c r="H433" s="304" t="s">
        <v>2014</v>
      </c>
      <c r="I433" s="303" t="s">
        <v>599</v>
      </c>
      <c r="J433" s="305" t="s">
        <v>5581</v>
      </c>
      <c r="K433" s="306">
        <v>9650000</v>
      </c>
      <c r="Q433" s="270"/>
      <c r="R433" s="270"/>
      <c r="S433" s="271"/>
      <c r="T433" s="270"/>
      <c r="U433" s="272"/>
      <c r="V433" s="268"/>
      <c r="W433" s="272"/>
      <c r="X433" s="273"/>
      <c r="Y433" s="273"/>
      <c r="Z433" s="273"/>
      <c r="AA433" s="273"/>
      <c r="AB433" s="274"/>
      <c r="AC433" s="274"/>
      <c r="AD433" s="269"/>
      <c r="AE433" s="269"/>
    </row>
    <row r="434" spans="1:31" ht="56.25" x14ac:dyDescent="0.25">
      <c r="A434" s="303" t="s">
        <v>1484</v>
      </c>
      <c r="B434" s="303" t="s">
        <v>605</v>
      </c>
      <c r="C434" s="303" t="s">
        <v>606</v>
      </c>
      <c r="D434" s="303" t="s">
        <v>510</v>
      </c>
      <c r="E434" s="304" t="s">
        <v>5583</v>
      </c>
      <c r="F434" s="304" t="s">
        <v>5580</v>
      </c>
      <c r="G434" s="304" t="s">
        <v>597</v>
      </c>
      <c r="H434" s="304" t="s">
        <v>2014</v>
      </c>
      <c r="I434" s="303" t="s">
        <v>599</v>
      </c>
      <c r="J434" s="305" t="s">
        <v>5581</v>
      </c>
      <c r="K434" s="306">
        <v>9650000</v>
      </c>
      <c r="Q434" s="270"/>
      <c r="R434" s="270"/>
      <c r="S434" s="271"/>
      <c r="T434" s="270"/>
      <c r="U434" s="272"/>
      <c r="V434" s="268"/>
      <c r="W434" s="272"/>
      <c r="X434" s="273"/>
      <c r="Y434" s="273"/>
      <c r="Z434" s="273"/>
      <c r="AA434" s="273"/>
      <c r="AB434" s="274"/>
      <c r="AC434" s="274"/>
      <c r="AD434" s="269"/>
      <c r="AE434" s="269"/>
    </row>
    <row r="435" spans="1:31" ht="56.25" x14ac:dyDescent="0.25">
      <c r="A435" s="303" t="s">
        <v>1486</v>
      </c>
      <c r="B435" s="303" t="s">
        <v>605</v>
      </c>
      <c r="C435" s="303" t="s">
        <v>606</v>
      </c>
      <c r="D435" s="303" t="s">
        <v>510</v>
      </c>
      <c r="E435" s="304" t="s">
        <v>5584</v>
      </c>
      <c r="F435" s="304" t="s">
        <v>5580</v>
      </c>
      <c r="G435" s="304" t="s">
        <v>597</v>
      </c>
      <c r="H435" s="304" t="s">
        <v>2014</v>
      </c>
      <c r="I435" s="303" t="s">
        <v>599</v>
      </c>
      <c r="J435" s="305" t="s">
        <v>5581</v>
      </c>
      <c r="K435" s="306">
        <v>9650000</v>
      </c>
      <c r="Q435" s="270"/>
      <c r="R435" s="270"/>
      <c r="S435" s="271"/>
      <c r="T435" s="270"/>
      <c r="U435" s="272"/>
      <c r="V435" s="268"/>
      <c r="W435" s="272"/>
      <c r="X435" s="273"/>
      <c r="Y435" s="273"/>
      <c r="Z435" s="273"/>
      <c r="AA435" s="273"/>
      <c r="AB435" s="274"/>
      <c r="AC435" s="274"/>
      <c r="AD435" s="269"/>
      <c r="AE435" s="269"/>
    </row>
    <row r="436" spans="1:31" ht="56.25" x14ac:dyDescent="0.25">
      <c r="A436" s="303" t="s">
        <v>1488</v>
      </c>
      <c r="B436" s="303" t="s">
        <v>605</v>
      </c>
      <c r="C436" s="303" t="s">
        <v>606</v>
      </c>
      <c r="D436" s="303" t="s">
        <v>510</v>
      </c>
      <c r="E436" s="304" t="s">
        <v>5585</v>
      </c>
      <c r="F436" s="304" t="s">
        <v>5580</v>
      </c>
      <c r="G436" s="304" t="s">
        <v>597</v>
      </c>
      <c r="H436" s="304" t="s">
        <v>2014</v>
      </c>
      <c r="I436" s="303" t="s">
        <v>599</v>
      </c>
      <c r="J436" s="305" t="s">
        <v>5581</v>
      </c>
      <c r="K436" s="306">
        <v>9650000</v>
      </c>
      <c r="Q436" s="270"/>
      <c r="R436" s="270"/>
      <c r="S436" s="271"/>
      <c r="T436" s="270"/>
      <c r="U436" s="272"/>
      <c r="V436" s="268"/>
      <c r="W436" s="272"/>
      <c r="X436" s="273"/>
      <c r="Y436" s="273"/>
      <c r="Z436" s="273"/>
      <c r="AA436" s="273"/>
      <c r="AB436" s="274"/>
      <c r="AC436" s="274"/>
      <c r="AD436" s="269"/>
      <c r="AE436" s="269"/>
    </row>
    <row r="437" spans="1:31" ht="56.25" x14ac:dyDescent="0.25">
      <c r="A437" s="303" t="s">
        <v>1490</v>
      </c>
      <c r="B437" s="303" t="s">
        <v>605</v>
      </c>
      <c r="C437" s="303" t="s">
        <v>606</v>
      </c>
      <c r="D437" s="303" t="s">
        <v>510</v>
      </c>
      <c r="E437" s="304" t="s">
        <v>5586</v>
      </c>
      <c r="F437" s="304" t="s">
        <v>5580</v>
      </c>
      <c r="G437" s="304" t="s">
        <v>597</v>
      </c>
      <c r="H437" s="304" t="s">
        <v>2014</v>
      </c>
      <c r="I437" s="303" t="s">
        <v>599</v>
      </c>
      <c r="J437" s="305" t="s">
        <v>5581</v>
      </c>
      <c r="K437" s="306">
        <v>9650000</v>
      </c>
      <c r="Q437" s="270"/>
      <c r="R437" s="270"/>
      <c r="S437" s="271"/>
      <c r="T437" s="270"/>
      <c r="U437" s="272"/>
      <c r="V437" s="268"/>
      <c r="W437" s="272"/>
      <c r="X437" s="273"/>
      <c r="Y437" s="273"/>
      <c r="Z437" s="273"/>
      <c r="AA437" s="273"/>
      <c r="AB437" s="274"/>
      <c r="AC437" s="274"/>
      <c r="AD437" s="269"/>
      <c r="AE437" s="269"/>
    </row>
    <row r="438" spans="1:31" ht="56.25" x14ac:dyDescent="0.25">
      <c r="A438" s="303" t="s">
        <v>1492</v>
      </c>
      <c r="B438" s="303" t="s">
        <v>605</v>
      </c>
      <c r="C438" s="303" t="s">
        <v>606</v>
      </c>
      <c r="D438" s="303" t="s">
        <v>510</v>
      </c>
      <c r="E438" s="304" t="s">
        <v>5587</v>
      </c>
      <c r="F438" s="304" t="s">
        <v>5580</v>
      </c>
      <c r="G438" s="304" t="s">
        <v>597</v>
      </c>
      <c r="H438" s="304" t="s">
        <v>2014</v>
      </c>
      <c r="I438" s="303" t="s">
        <v>599</v>
      </c>
      <c r="J438" s="305" t="s">
        <v>5581</v>
      </c>
      <c r="K438" s="306">
        <v>9650000</v>
      </c>
      <c r="Q438" s="270"/>
      <c r="R438" s="270"/>
      <c r="S438" s="271"/>
      <c r="T438" s="270"/>
      <c r="U438" s="272"/>
      <c r="V438" s="268"/>
      <c r="W438" s="272"/>
      <c r="X438" s="273"/>
      <c r="Y438" s="273"/>
      <c r="Z438" s="273"/>
      <c r="AA438" s="273"/>
      <c r="AB438" s="274"/>
      <c r="AC438" s="274"/>
      <c r="AD438" s="269"/>
      <c r="AE438" s="269"/>
    </row>
    <row r="439" spans="1:31" ht="56.25" x14ac:dyDescent="0.25">
      <c r="A439" s="303" t="s">
        <v>1494</v>
      </c>
      <c r="B439" s="303" t="s">
        <v>605</v>
      </c>
      <c r="C439" s="303" t="s">
        <v>606</v>
      </c>
      <c r="D439" s="303" t="s">
        <v>510</v>
      </c>
      <c r="E439" s="304" t="s">
        <v>5588</v>
      </c>
      <c r="F439" s="304" t="s">
        <v>5580</v>
      </c>
      <c r="G439" s="304" t="s">
        <v>597</v>
      </c>
      <c r="H439" s="304" t="s">
        <v>2014</v>
      </c>
      <c r="I439" s="303" t="s">
        <v>599</v>
      </c>
      <c r="J439" s="305" t="s">
        <v>5581</v>
      </c>
      <c r="K439" s="306">
        <v>9650000</v>
      </c>
      <c r="Q439" s="270"/>
      <c r="R439" s="270"/>
      <c r="S439" s="271"/>
      <c r="T439" s="270"/>
      <c r="U439" s="272"/>
      <c r="V439" s="268"/>
      <c r="W439" s="272"/>
      <c r="X439" s="273"/>
      <c r="Y439" s="273"/>
      <c r="Z439" s="273"/>
      <c r="AA439" s="273"/>
      <c r="AB439" s="274"/>
      <c r="AC439" s="274"/>
      <c r="AD439" s="269"/>
      <c r="AE439" s="269"/>
    </row>
    <row r="440" spans="1:31" ht="56.25" x14ac:dyDescent="0.25">
      <c r="A440" s="303" t="s">
        <v>1496</v>
      </c>
      <c r="B440" s="303" t="s">
        <v>605</v>
      </c>
      <c r="C440" s="303" t="s">
        <v>606</v>
      </c>
      <c r="D440" s="303" t="s">
        <v>510</v>
      </c>
      <c r="E440" s="304" t="s">
        <v>5589</v>
      </c>
      <c r="F440" s="304" t="s">
        <v>5580</v>
      </c>
      <c r="G440" s="304" t="s">
        <v>597</v>
      </c>
      <c r="H440" s="304" t="s">
        <v>2014</v>
      </c>
      <c r="I440" s="303" t="s">
        <v>599</v>
      </c>
      <c r="J440" s="305" t="s">
        <v>5581</v>
      </c>
      <c r="K440" s="306">
        <v>9650000</v>
      </c>
      <c r="Q440" s="270"/>
      <c r="R440" s="270"/>
      <c r="S440" s="271"/>
      <c r="T440" s="270"/>
      <c r="U440" s="272"/>
      <c r="V440" s="268"/>
      <c r="W440" s="272"/>
      <c r="X440" s="273"/>
      <c r="Y440" s="273"/>
      <c r="Z440" s="273"/>
      <c r="AA440" s="273"/>
      <c r="AB440" s="274"/>
      <c r="AC440" s="274"/>
      <c r="AD440" s="269"/>
      <c r="AE440" s="269"/>
    </row>
    <row r="441" spans="1:31" ht="56.25" x14ac:dyDescent="0.25">
      <c r="A441" s="303" t="s">
        <v>1498</v>
      </c>
      <c r="B441" s="303" t="s">
        <v>605</v>
      </c>
      <c r="C441" s="303" t="s">
        <v>606</v>
      </c>
      <c r="D441" s="303" t="s">
        <v>510</v>
      </c>
      <c r="E441" s="304" t="s">
        <v>5590</v>
      </c>
      <c r="F441" s="304" t="s">
        <v>5580</v>
      </c>
      <c r="G441" s="304" t="s">
        <v>597</v>
      </c>
      <c r="H441" s="304" t="s">
        <v>2014</v>
      </c>
      <c r="I441" s="303" t="s">
        <v>599</v>
      </c>
      <c r="J441" s="305" t="s">
        <v>5581</v>
      </c>
      <c r="K441" s="306">
        <v>9650000</v>
      </c>
      <c r="Q441" s="270"/>
      <c r="R441" s="270"/>
      <c r="S441" s="271"/>
      <c r="T441" s="270"/>
      <c r="U441" s="272"/>
      <c r="V441" s="268"/>
      <c r="W441" s="272"/>
      <c r="X441" s="273"/>
      <c r="Y441" s="273"/>
      <c r="Z441" s="273"/>
      <c r="AA441" s="273"/>
      <c r="AB441" s="274"/>
      <c r="AC441" s="274"/>
      <c r="AD441" s="269"/>
      <c r="AE441" s="269"/>
    </row>
    <row r="442" spans="1:31" ht="56.25" x14ac:dyDescent="0.25">
      <c r="A442" s="303" t="s">
        <v>1500</v>
      </c>
      <c r="B442" s="303" t="s">
        <v>605</v>
      </c>
      <c r="C442" s="303" t="s">
        <v>606</v>
      </c>
      <c r="D442" s="303" t="s">
        <v>510</v>
      </c>
      <c r="E442" s="304" t="s">
        <v>1992</v>
      </c>
      <c r="F442" s="304" t="s">
        <v>468</v>
      </c>
      <c r="G442" s="304" t="s">
        <v>1993</v>
      </c>
      <c r="H442" s="304" t="s">
        <v>1994</v>
      </c>
      <c r="I442" s="303" t="s">
        <v>599</v>
      </c>
      <c r="J442" s="305" t="s">
        <v>1995</v>
      </c>
      <c r="K442" s="306">
        <v>8159250</v>
      </c>
      <c r="Q442" s="270"/>
      <c r="R442" s="270"/>
      <c r="S442" s="271"/>
      <c r="T442" s="270"/>
      <c r="U442" s="272"/>
      <c r="V442" s="268"/>
      <c r="W442" s="272"/>
      <c r="X442" s="273"/>
      <c r="Y442" s="273"/>
      <c r="Z442" s="273"/>
      <c r="AA442" s="273"/>
      <c r="AB442" s="274"/>
      <c r="AC442" s="274"/>
      <c r="AD442" s="269"/>
      <c r="AE442" s="269"/>
    </row>
    <row r="443" spans="1:31" ht="56.25" x14ac:dyDescent="0.25">
      <c r="A443" s="303" t="s">
        <v>1502</v>
      </c>
      <c r="B443" s="303" t="s">
        <v>605</v>
      </c>
      <c r="C443" s="303" t="s">
        <v>606</v>
      </c>
      <c r="D443" s="303" t="s">
        <v>510</v>
      </c>
      <c r="E443" s="304" t="s">
        <v>1997</v>
      </c>
      <c r="F443" s="304" t="s">
        <v>468</v>
      </c>
      <c r="G443" s="304" t="s">
        <v>1993</v>
      </c>
      <c r="H443" s="304" t="s">
        <v>1994</v>
      </c>
      <c r="I443" s="303" t="s">
        <v>599</v>
      </c>
      <c r="J443" s="305" t="s">
        <v>1995</v>
      </c>
      <c r="K443" s="306">
        <v>8159250</v>
      </c>
      <c r="Q443" s="270"/>
      <c r="R443" s="270"/>
      <c r="S443" s="271"/>
      <c r="T443" s="270"/>
      <c r="U443" s="272"/>
      <c r="V443" s="268"/>
      <c r="W443" s="272"/>
      <c r="X443" s="273"/>
      <c r="Y443" s="273"/>
      <c r="Z443" s="273"/>
      <c r="AA443" s="273"/>
      <c r="AB443" s="274"/>
      <c r="AC443" s="274"/>
      <c r="AD443" s="269"/>
      <c r="AE443" s="269"/>
    </row>
    <row r="444" spans="1:31" ht="56.25" x14ac:dyDescent="0.25">
      <c r="A444" s="303" t="s">
        <v>1505</v>
      </c>
      <c r="B444" s="303" t="s">
        <v>605</v>
      </c>
      <c r="C444" s="303" t="s">
        <v>606</v>
      </c>
      <c r="D444" s="303" t="s">
        <v>510</v>
      </c>
      <c r="E444" s="304" t="s">
        <v>1999</v>
      </c>
      <c r="F444" s="304" t="s">
        <v>468</v>
      </c>
      <c r="G444" s="304" t="s">
        <v>1993</v>
      </c>
      <c r="H444" s="304" t="s">
        <v>1994</v>
      </c>
      <c r="I444" s="303" t="s">
        <v>599</v>
      </c>
      <c r="J444" s="305" t="s">
        <v>1995</v>
      </c>
      <c r="K444" s="306">
        <v>8159250</v>
      </c>
      <c r="Q444" s="270"/>
      <c r="R444" s="270"/>
      <c r="S444" s="271"/>
      <c r="T444" s="270"/>
      <c r="U444" s="272"/>
      <c r="V444" s="268"/>
      <c r="W444" s="272"/>
      <c r="X444" s="273"/>
      <c r="Y444" s="273"/>
      <c r="Z444" s="273"/>
      <c r="AA444" s="273"/>
      <c r="AB444" s="274"/>
      <c r="AC444" s="274"/>
      <c r="AD444" s="269"/>
      <c r="AE444" s="269"/>
    </row>
    <row r="445" spans="1:31" ht="56.25" x14ac:dyDescent="0.25">
      <c r="A445" s="303" t="s">
        <v>1507</v>
      </c>
      <c r="B445" s="303" t="s">
        <v>605</v>
      </c>
      <c r="C445" s="303" t="s">
        <v>606</v>
      </c>
      <c r="D445" s="303" t="s">
        <v>510</v>
      </c>
      <c r="E445" s="304" t="s">
        <v>2001</v>
      </c>
      <c r="F445" s="304" t="s">
        <v>468</v>
      </c>
      <c r="G445" s="304" t="s">
        <v>1993</v>
      </c>
      <c r="H445" s="304" t="s">
        <v>1994</v>
      </c>
      <c r="I445" s="303" t="s">
        <v>599</v>
      </c>
      <c r="J445" s="305" t="s">
        <v>1995</v>
      </c>
      <c r="K445" s="306">
        <v>8159250</v>
      </c>
      <c r="Q445" s="270"/>
      <c r="R445" s="270"/>
      <c r="S445" s="271"/>
      <c r="T445" s="270"/>
      <c r="U445" s="272"/>
      <c r="V445" s="268"/>
      <c r="W445" s="272"/>
      <c r="X445" s="273"/>
      <c r="Y445" s="273"/>
      <c r="Z445" s="273"/>
      <c r="AA445" s="273"/>
      <c r="AB445" s="274"/>
      <c r="AC445" s="274"/>
      <c r="AD445" s="269"/>
      <c r="AE445" s="269"/>
    </row>
    <row r="446" spans="1:31" ht="56.25" x14ac:dyDescent="0.25">
      <c r="A446" s="303" t="s">
        <v>1510</v>
      </c>
      <c r="B446" s="303" t="s">
        <v>605</v>
      </c>
      <c r="C446" s="303" t="s">
        <v>606</v>
      </c>
      <c r="D446" s="303" t="s">
        <v>510</v>
      </c>
      <c r="E446" s="304" t="s">
        <v>2003</v>
      </c>
      <c r="F446" s="304" t="s">
        <v>468</v>
      </c>
      <c r="G446" s="304" t="s">
        <v>1993</v>
      </c>
      <c r="H446" s="304" t="s">
        <v>1994</v>
      </c>
      <c r="I446" s="303" t="s">
        <v>599</v>
      </c>
      <c r="J446" s="305" t="s">
        <v>1995</v>
      </c>
      <c r="K446" s="306">
        <v>8159250</v>
      </c>
      <c r="Q446" s="270"/>
      <c r="R446" s="270"/>
      <c r="S446" s="271"/>
      <c r="T446" s="270"/>
      <c r="U446" s="272"/>
      <c r="V446" s="268"/>
      <c r="W446" s="272"/>
      <c r="X446" s="273"/>
      <c r="Y446" s="273"/>
      <c r="Z446" s="273"/>
      <c r="AA446" s="273"/>
      <c r="AB446" s="274"/>
      <c r="AC446" s="274"/>
      <c r="AD446" s="269"/>
      <c r="AE446" s="269"/>
    </row>
    <row r="447" spans="1:31" ht="56.25" x14ac:dyDescent="0.25">
      <c r="A447" s="303" t="s">
        <v>1513</v>
      </c>
      <c r="B447" s="303" t="s">
        <v>605</v>
      </c>
      <c r="C447" s="303" t="s">
        <v>606</v>
      </c>
      <c r="D447" s="303" t="s">
        <v>510</v>
      </c>
      <c r="E447" s="304" t="s">
        <v>2005</v>
      </c>
      <c r="F447" s="304" t="s">
        <v>468</v>
      </c>
      <c r="G447" s="304" t="s">
        <v>1993</v>
      </c>
      <c r="H447" s="304" t="s">
        <v>1994</v>
      </c>
      <c r="I447" s="303" t="s">
        <v>599</v>
      </c>
      <c r="J447" s="305" t="s">
        <v>1995</v>
      </c>
      <c r="K447" s="306">
        <v>8159250</v>
      </c>
      <c r="Q447" s="270"/>
      <c r="R447" s="270"/>
      <c r="S447" s="271"/>
      <c r="T447" s="270"/>
      <c r="U447" s="272"/>
      <c r="V447" s="268"/>
      <c r="W447" s="272"/>
      <c r="X447" s="273"/>
      <c r="Y447" s="273"/>
      <c r="Z447" s="273"/>
      <c r="AA447" s="273"/>
      <c r="AB447" s="274"/>
      <c r="AC447" s="274"/>
      <c r="AD447" s="269"/>
      <c r="AE447" s="269"/>
    </row>
    <row r="448" spans="1:31" ht="56.25" x14ac:dyDescent="0.25">
      <c r="A448" s="303" t="s">
        <v>1516</v>
      </c>
      <c r="B448" s="303" t="s">
        <v>605</v>
      </c>
      <c r="C448" s="303" t="s">
        <v>606</v>
      </c>
      <c r="D448" s="303" t="s">
        <v>510</v>
      </c>
      <c r="E448" s="304" t="s">
        <v>2007</v>
      </c>
      <c r="F448" s="304" t="s">
        <v>468</v>
      </c>
      <c r="G448" s="304" t="s">
        <v>1993</v>
      </c>
      <c r="H448" s="304" t="s">
        <v>1994</v>
      </c>
      <c r="I448" s="303" t="s">
        <v>599</v>
      </c>
      <c r="J448" s="305" t="s">
        <v>1995</v>
      </c>
      <c r="K448" s="306">
        <v>8159250</v>
      </c>
      <c r="Q448" s="270"/>
      <c r="R448" s="270"/>
      <c r="S448" s="271"/>
      <c r="T448" s="270"/>
      <c r="U448" s="272"/>
      <c r="V448" s="268"/>
      <c r="W448" s="272"/>
      <c r="X448" s="273"/>
      <c r="Y448" s="273"/>
      <c r="Z448" s="273"/>
      <c r="AA448" s="273"/>
      <c r="AB448" s="274"/>
      <c r="AC448" s="274"/>
      <c r="AD448" s="269"/>
      <c r="AE448" s="269"/>
    </row>
    <row r="449" spans="1:31" ht="56.25" x14ac:dyDescent="0.25">
      <c r="A449" s="303" t="s">
        <v>1522</v>
      </c>
      <c r="B449" s="303" t="s">
        <v>605</v>
      </c>
      <c r="C449" s="303" t="s">
        <v>606</v>
      </c>
      <c r="D449" s="303" t="s">
        <v>510</v>
      </c>
      <c r="E449" s="304" t="s">
        <v>2009</v>
      </c>
      <c r="F449" s="304" t="s">
        <v>468</v>
      </c>
      <c r="G449" s="304" t="s">
        <v>1993</v>
      </c>
      <c r="H449" s="304" t="s">
        <v>1994</v>
      </c>
      <c r="I449" s="303" t="s">
        <v>599</v>
      </c>
      <c r="J449" s="305" t="s">
        <v>1995</v>
      </c>
      <c r="K449" s="306">
        <v>8159250</v>
      </c>
      <c r="Q449" s="270"/>
      <c r="R449" s="270"/>
      <c r="S449" s="271"/>
      <c r="T449" s="270"/>
      <c r="U449" s="272"/>
      <c r="V449" s="268"/>
      <c r="W449" s="272"/>
      <c r="X449" s="273"/>
      <c r="Y449" s="273"/>
      <c r="Z449" s="273"/>
      <c r="AA449" s="273"/>
      <c r="AB449" s="274"/>
      <c r="AC449" s="274"/>
      <c r="AD449" s="269"/>
      <c r="AE449" s="269"/>
    </row>
    <row r="450" spans="1:31" ht="56.25" x14ac:dyDescent="0.25">
      <c r="A450" s="303" t="s">
        <v>1524</v>
      </c>
      <c r="B450" s="303" t="s">
        <v>605</v>
      </c>
      <c r="C450" s="303" t="s">
        <v>606</v>
      </c>
      <c r="D450" s="303" t="s">
        <v>510</v>
      </c>
      <c r="E450" s="304" t="s">
        <v>2011</v>
      </c>
      <c r="F450" s="304" t="s">
        <v>468</v>
      </c>
      <c r="G450" s="304" t="s">
        <v>1993</v>
      </c>
      <c r="H450" s="304" t="s">
        <v>1994</v>
      </c>
      <c r="I450" s="303" t="s">
        <v>599</v>
      </c>
      <c r="J450" s="305" t="s">
        <v>1995</v>
      </c>
      <c r="K450" s="306">
        <v>8159250</v>
      </c>
      <c r="Q450" s="270"/>
      <c r="R450" s="270"/>
      <c r="S450" s="271"/>
      <c r="T450" s="270"/>
      <c r="U450" s="272"/>
      <c r="V450" s="268"/>
      <c r="W450" s="272"/>
      <c r="X450" s="273"/>
      <c r="Y450" s="273"/>
      <c r="Z450" s="273"/>
      <c r="AA450" s="273"/>
      <c r="AB450" s="274"/>
      <c r="AC450" s="274"/>
      <c r="AD450" s="269"/>
      <c r="AE450" s="269"/>
    </row>
    <row r="451" spans="1:31" ht="56.25" x14ac:dyDescent="0.25">
      <c r="A451" s="303" t="s">
        <v>1526</v>
      </c>
      <c r="B451" s="303" t="s">
        <v>605</v>
      </c>
      <c r="C451" s="303" t="s">
        <v>606</v>
      </c>
      <c r="D451" s="303" t="s">
        <v>510</v>
      </c>
      <c r="E451" s="304" t="s">
        <v>2019</v>
      </c>
      <c r="F451" s="304" t="s">
        <v>466</v>
      </c>
      <c r="G451" s="304" t="s">
        <v>2013</v>
      </c>
      <c r="H451" s="304" t="s">
        <v>2014</v>
      </c>
      <c r="I451" s="303" t="s">
        <v>599</v>
      </c>
      <c r="J451" s="305" t="s">
        <v>2016</v>
      </c>
      <c r="K451" s="306">
        <v>12690000</v>
      </c>
      <c r="Q451" s="270"/>
      <c r="R451" s="270"/>
      <c r="S451" s="271"/>
      <c r="T451" s="270"/>
      <c r="U451" s="272"/>
      <c r="V451" s="268"/>
      <c r="W451" s="272"/>
      <c r="X451" s="273"/>
      <c r="Y451" s="273"/>
      <c r="Z451" s="273"/>
      <c r="AA451" s="273"/>
      <c r="AB451" s="274"/>
      <c r="AC451" s="274"/>
      <c r="AD451" s="269"/>
      <c r="AE451" s="269"/>
    </row>
    <row r="452" spans="1:31" ht="56.25" x14ac:dyDescent="0.25">
      <c r="A452" s="303" t="s">
        <v>1528</v>
      </c>
      <c r="B452" s="303" t="s">
        <v>605</v>
      </c>
      <c r="C452" s="303" t="s">
        <v>606</v>
      </c>
      <c r="D452" s="303" t="s">
        <v>510</v>
      </c>
      <c r="E452" s="304" t="s">
        <v>2021</v>
      </c>
      <c r="F452" s="304" t="s">
        <v>466</v>
      </c>
      <c r="G452" s="304" t="s">
        <v>2013</v>
      </c>
      <c r="H452" s="304" t="s">
        <v>2014</v>
      </c>
      <c r="I452" s="303" t="s">
        <v>599</v>
      </c>
      <c r="J452" s="305" t="s">
        <v>2016</v>
      </c>
      <c r="K452" s="306">
        <v>12690000</v>
      </c>
      <c r="Q452" s="276"/>
      <c r="R452" s="276"/>
      <c r="S452" s="276"/>
      <c r="T452" s="276"/>
      <c r="U452" s="276"/>
      <c r="V452" s="276"/>
      <c r="W452" s="276"/>
      <c r="X452" s="277"/>
      <c r="Y452" s="277"/>
      <c r="Z452" s="277"/>
      <c r="AA452" s="277"/>
      <c r="AB452" s="277"/>
      <c r="AC452" s="277"/>
      <c r="AD452" s="275"/>
      <c r="AE452" s="278"/>
    </row>
    <row r="453" spans="1:31" ht="56.25" x14ac:dyDescent="0.25">
      <c r="A453" s="303" t="s">
        <v>1530</v>
      </c>
      <c r="B453" s="303" t="s">
        <v>605</v>
      </c>
      <c r="C453" s="303" t="s">
        <v>606</v>
      </c>
      <c r="D453" s="303" t="s">
        <v>510</v>
      </c>
      <c r="E453" s="304" t="s">
        <v>2023</v>
      </c>
      <c r="F453" s="304" t="s">
        <v>466</v>
      </c>
      <c r="G453" s="304" t="s">
        <v>2013</v>
      </c>
      <c r="H453" s="304" t="s">
        <v>2014</v>
      </c>
      <c r="I453" s="303" t="s">
        <v>599</v>
      </c>
      <c r="J453" s="305" t="s">
        <v>2016</v>
      </c>
      <c r="K453" s="306">
        <v>12690000</v>
      </c>
      <c r="Q453" s="270"/>
      <c r="R453" s="270"/>
      <c r="S453" s="271"/>
      <c r="T453" s="270"/>
      <c r="U453" s="272"/>
      <c r="V453" s="268"/>
      <c r="W453" s="272"/>
      <c r="X453" s="273"/>
      <c r="Y453" s="273"/>
      <c r="Z453" s="273"/>
      <c r="AA453" s="273"/>
      <c r="AB453" s="274"/>
      <c r="AC453" s="274"/>
      <c r="AD453" s="269"/>
      <c r="AE453" s="269"/>
    </row>
    <row r="454" spans="1:31" ht="56.25" x14ac:dyDescent="0.25">
      <c r="A454" s="303" t="s">
        <v>1532</v>
      </c>
      <c r="B454" s="303" t="s">
        <v>605</v>
      </c>
      <c r="C454" s="303" t="s">
        <v>606</v>
      </c>
      <c r="D454" s="303" t="s">
        <v>510</v>
      </c>
      <c r="E454" s="304" t="s">
        <v>2025</v>
      </c>
      <c r="F454" s="304" t="s">
        <v>466</v>
      </c>
      <c r="G454" s="304" t="s">
        <v>2013</v>
      </c>
      <c r="H454" s="304" t="s">
        <v>2014</v>
      </c>
      <c r="I454" s="303" t="s">
        <v>599</v>
      </c>
      <c r="J454" s="305" t="s">
        <v>2016</v>
      </c>
      <c r="K454" s="306">
        <v>12690000</v>
      </c>
      <c r="Q454" s="270"/>
      <c r="R454" s="270"/>
      <c r="S454" s="271"/>
      <c r="T454" s="270"/>
      <c r="U454" s="272"/>
      <c r="V454" s="268"/>
      <c r="W454" s="272"/>
      <c r="X454" s="273"/>
      <c r="Y454" s="273"/>
      <c r="Z454" s="273"/>
      <c r="AA454" s="273"/>
      <c r="AB454" s="274"/>
      <c r="AC454" s="274"/>
      <c r="AD454" s="269"/>
      <c r="AE454" s="269"/>
    </row>
    <row r="455" spans="1:31" ht="56.25" x14ac:dyDescent="0.25">
      <c r="A455" s="303" t="s">
        <v>1538</v>
      </c>
      <c r="B455" s="303" t="s">
        <v>605</v>
      </c>
      <c r="C455" s="303" t="s">
        <v>606</v>
      </c>
      <c r="D455" s="303" t="s">
        <v>510</v>
      </c>
      <c r="E455" s="304" t="s">
        <v>2027</v>
      </c>
      <c r="F455" s="304" t="s">
        <v>468</v>
      </c>
      <c r="G455" s="304" t="s">
        <v>2028</v>
      </c>
      <c r="H455" s="304" t="s">
        <v>5648</v>
      </c>
      <c r="I455" s="303" t="s">
        <v>599</v>
      </c>
      <c r="J455" s="305" t="s">
        <v>2029</v>
      </c>
      <c r="K455" s="306">
        <v>7750000</v>
      </c>
      <c r="Q455" s="270"/>
      <c r="R455" s="270"/>
      <c r="S455" s="271"/>
      <c r="T455" s="270"/>
      <c r="U455" s="272"/>
      <c r="V455" s="268"/>
      <c r="W455" s="272"/>
      <c r="X455" s="273"/>
      <c r="Y455" s="273"/>
      <c r="Z455" s="273"/>
      <c r="AA455" s="273"/>
      <c r="AB455" s="274"/>
      <c r="AC455" s="274"/>
      <c r="AD455" s="269"/>
      <c r="AE455" s="269"/>
    </row>
    <row r="456" spans="1:31" ht="56.25" x14ac:dyDescent="0.25">
      <c r="A456" s="303" t="s">
        <v>1540</v>
      </c>
      <c r="B456" s="303" t="s">
        <v>605</v>
      </c>
      <c r="C456" s="303" t="s">
        <v>606</v>
      </c>
      <c r="D456" s="303" t="s">
        <v>510</v>
      </c>
      <c r="E456" s="304" t="s">
        <v>2031</v>
      </c>
      <c r="F456" s="304" t="s">
        <v>468</v>
      </c>
      <c r="G456" s="304" t="s">
        <v>2028</v>
      </c>
      <c r="H456" s="304" t="s">
        <v>5648</v>
      </c>
      <c r="I456" s="303" t="s">
        <v>599</v>
      </c>
      <c r="J456" s="305" t="s">
        <v>2029</v>
      </c>
      <c r="K456" s="306">
        <v>7750000</v>
      </c>
      <c r="Q456" s="270"/>
      <c r="R456" s="270"/>
      <c r="S456" s="271"/>
      <c r="T456" s="270"/>
      <c r="U456" s="272"/>
      <c r="V456" s="268"/>
      <c r="W456" s="272"/>
      <c r="X456" s="273"/>
      <c r="Y456" s="273"/>
      <c r="Z456" s="273"/>
      <c r="AA456" s="273"/>
      <c r="AB456" s="274"/>
      <c r="AC456" s="274"/>
      <c r="AD456" s="269"/>
      <c r="AE456" s="269"/>
    </row>
    <row r="457" spans="1:31" ht="56.25" x14ac:dyDescent="0.25">
      <c r="A457" s="303" t="s">
        <v>1542</v>
      </c>
      <c r="B457" s="303" t="s">
        <v>605</v>
      </c>
      <c r="C457" s="303" t="s">
        <v>606</v>
      </c>
      <c r="D457" s="303" t="s">
        <v>510</v>
      </c>
      <c r="E457" s="304" t="s">
        <v>2033</v>
      </c>
      <c r="F457" s="304" t="s">
        <v>468</v>
      </c>
      <c r="G457" s="304" t="s">
        <v>2028</v>
      </c>
      <c r="H457" s="304" t="s">
        <v>5648</v>
      </c>
      <c r="I457" s="303" t="s">
        <v>599</v>
      </c>
      <c r="J457" s="305" t="s">
        <v>2029</v>
      </c>
      <c r="K457" s="306">
        <v>7750000</v>
      </c>
      <c r="Q457" s="270"/>
      <c r="R457" s="270"/>
      <c r="S457" s="271"/>
      <c r="T457" s="270"/>
      <c r="U457" s="272"/>
      <c r="V457" s="268"/>
      <c r="W457" s="272"/>
      <c r="X457" s="273"/>
      <c r="Y457" s="273"/>
      <c r="Z457" s="273"/>
      <c r="AA457" s="273"/>
      <c r="AB457" s="274"/>
      <c r="AC457" s="274"/>
      <c r="AD457" s="269"/>
      <c r="AE457" s="269"/>
    </row>
    <row r="458" spans="1:31" ht="56.25" x14ac:dyDescent="0.25">
      <c r="A458" s="303" t="s">
        <v>1544</v>
      </c>
      <c r="B458" s="303" t="s">
        <v>605</v>
      </c>
      <c r="C458" s="303" t="s">
        <v>606</v>
      </c>
      <c r="D458" s="303" t="s">
        <v>510</v>
      </c>
      <c r="E458" s="304" t="s">
        <v>2035</v>
      </c>
      <c r="F458" s="304" t="s">
        <v>468</v>
      </c>
      <c r="G458" s="304" t="s">
        <v>2028</v>
      </c>
      <c r="H458" s="304" t="s">
        <v>5648</v>
      </c>
      <c r="I458" s="303" t="s">
        <v>599</v>
      </c>
      <c r="J458" s="305" t="s">
        <v>2029</v>
      </c>
      <c r="K458" s="306">
        <v>7750000</v>
      </c>
      <c r="Q458" s="270"/>
      <c r="R458" s="270"/>
      <c r="S458" s="271"/>
      <c r="T458" s="270"/>
      <c r="U458" s="272"/>
      <c r="V458" s="268"/>
      <c r="W458" s="272"/>
      <c r="X458" s="273"/>
      <c r="Y458" s="273"/>
      <c r="Z458" s="273"/>
      <c r="AA458" s="273"/>
      <c r="AB458" s="274"/>
      <c r="AC458" s="274"/>
      <c r="AD458" s="269"/>
      <c r="AE458" s="269"/>
    </row>
    <row r="459" spans="1:31" ht="56.25" x14ac:dyDescent="0.25">
      <c r="A459" s="303" t="s">
        <v>1546</v>
      </c>
      <c r="B459" s="303" t="s">
        <v>605</v>
      </c>
      <c r="C459" s="303" t="s">
        <v>606</v>
      </c>
      <c r="D459" s="303" t="s">
        <v>510</v>
      </c>
      <c r="E459" s="304" t="s">
        <v>2038</v>
      </c>
      <c r="F459" s="304" t="s">
        <v>468</v>
      </c>
      <c r="G459" s="304" t="s">
        <v>2028</v>
      </c>
      <c r="H459" s="304" t="s">
        <v>5648</v>
      </c>
      <c r="I459" s="303" t="s">
        <v>599</v>
      </c>
      <c r="J459" s="305" t="s">
        <v>2029</v>
      </c>
      <c r="K459" s="306">
        <v>7750000</v>
      </c>
      <c r="Q459" s="270"/>
      <c r="R459" s="270"/>
      <c r="S459" s="271"/>
      <c r="T459" s="270"/>
      <c r="U459" s="272"/>
      <c r="V459" s="268"/>
      <c r="W459" s="272"/>
      <c r="X459" s="273"/>
      <c r="Y459" s="273"/>
      <c r="Z459" s="273"/>
      <c r="AA459" s="273"/>
      <c r="AB459" s="274"/>
      <c r="AC459" s="274"/>
      <c r="AD459" s="269"/>
      <c r="AE459" s="269"/>
    </row>
    <row r="460" spans="1:31" ht="56.25" x14ac:dyDescent="0.25">
      <c r="A460" s="303" t="s">
        <v>1548</v>
      </c>
      <c r="B460" s="303" t="s">
        <v>605</v>
      </c>
      <c r="C460" s="303" t="s">
        <v>606</v>
      </c>
      <c r="D460" s="303" t="s">
        <v>510</v>
      </c>
      <c r="E460" s="304" t="s">
        <v>2040</v>
      </c>
      <c r="F460" s="304" t="s">
        <v>468</v>
      </c>
      <c r="G460" s="304" t="s">
        <v>2028</v>
      </c>
      <c r="H460" s="304" t="s">
        <v>5648</v>
      </c>
      <c r="I460" s="303" t="s">
        <v>599</v>
      </c>
      <c r="J460" s="305" t="s">
        <v>2029</v>
      </c>
      <c r="K460" s="306">
        <v>7750000</v>
      </c>
      <c r="Q460" s="270"/>
      <c r="R460" s="270"/>
      <c r="S460" s="271"/>
      <c r="T460" s="270"/>
      <c r="U460" s="272"/>
      <c r="V460" s="268"/>
      <c r="W460" s="272"/>
      <c r="X460" s="273"/>
      <c r="Y460" s="273"/>
      <c r="Z460" s="273"/>
      <c r="AA460" s="273"/>
      <c r="AB460" s="274"/>
      <c r="AC460" s="274"/>
      <c r="AD460" s="269"/>
      <c r="AE460" s="269"/>
    </row>
    <row r="461" spans="1:31" ht="56.25" x14ac:dyDescent="0.25">
      <c r="A461" s="303" t="s">
        <v>1550</v>
      </c>
      <c r="B461" s="303" t="s">
        <v>605</v>
      </c>
      <c r="C461" s="303" t="s">
        <v>606</v>
      </c>
      <c r="D461" s="303" t="s">
        <v>510</v>
      </c>
      <c r="E461" s="304" t="s">
        <v>2042</v>
      </c>
      <c r="F461" s="304" t="s">
        <v>468</v>
      </c>
      <c r="G461" s="304" t="s">
        <v>2028</v>
      </c>
      <c r="H461" s="304" t="s">
        <v>5648</v>
      </c>
      <c r="I461" s="303" t="s">
        <v>599</v>
      </c>
      <c r="J461" s="305" t="s">
        <v>2029</v>
      </c>
      <c r="K461" s="306">
        <v>7750000</v>
      </c>
      <c r="Q461" s="276"/>
      <c r="R461" s="276"/>
      <c r="S461" s="276"/>
      <c r="T461" s="276"/>
      <c r="U461" s="276"/>
      <c r="V461" s="276"/>
      <c r="W461" s="276"/>
      <c r="X461" s="277"/>
      <c r="Y461" s="277"/>
      <c r="Z461" s="277"/>
      <c r="AA461" s="277"/>
      <c r="AB461" s="277"/>
      <c r="AC461" s="277"/>
      <c r="AD461" s="275"/>
      <c r="AE461" s="278"/>
    </row>
    <row r="462" spans="1:31" ht="56.25" x14ac:dyDescent="0.25">
      <c r="A462" s="303" t="s">
        <v>1552</v>
      </c>
      <c r="B462" s="303" t="s">
        <v>605</v>
      </c>
      <c r="C462" s="303" t="s">
        <v>606</v>
      </c>
      <c r="D462" s="303" t="s">
        <v>510</v>
      </c>
      <c r="E462" s="304" t="s">
        <v>2044</v>
      </c>
      <c r="F462" s="304" t="s">
        <v>468</v>
      </c>
      <c r="G462" s="304" t="s">
        <v>2028</v>
      </c>
      <c r="H462" s="304" t="s">
        <v>5648</v>
      </c>
      <c r="I462" s="303" t="s">
        <v>599</v>
      </c>
      <c r="J462" s="305" t="s">
        <v>2029</v>
      </c>
      <c r="K462" s="306">
        <v>7750000</v>
      </c>
      <c r="Q462" s="270"/>
      <c r="R462" s="270"/>
      <c r="S462" s="271"/>
      <c r="T462" s="270"/>
      <c r="U462" s="272"/>
      <c r="V462" s="268"/>
      <c r="W462" s="272"/>
      <c r="X462" s="273"/>
      <c r="Y462" s="273"/>
      <c r="Z462" s="273"/>
      <c r="AA462" s="273"/>
      <c r="AB462" s="274"/>
      <c r="AC462" s="274"/>
      <c r="AD462" s="269"/>
      <c r="AE462" s="269"/>
    </row>
    <row r="463" spans="1:31" ht="56.25" x14ac:dyDescent="0.25">
      <c r="A463" s="303" t="s">
        <v>1554</v>
      </c>
      <c r="B463" s="303" t="s">
        <v>605</v>
      </c>
      <c r="C463" s="303" t="s">
        <v>606</v>
      </c>
      <c r="D463" s="303" t="s">
        <v>510</v>
      </c>
      <c r="E463" s="304" t="s">
        <v>2046</v>
      </c>
      <c r="F463" s="304" t="s">
        <v>468</v>
      </c>
      <c r="G463" s="304" t="s">
        <v>2028</v>
      </c>
      <c r="H463" s="304" t="s">
        <v>5648</v>
      </c>
      <c r="I463" s="303" t="s">
        <v>599</v>
      </c>
      <c r="J463" s="305" t="s">
        <v>2029</v>
      </c>
      <c r="K463" s="306">
        <v>7750000</v>
      </c>
      <c r="Q463" s="270"/>
      <c r="R463" s="270"/>
      <c r="S463" s="271"/>
      <c r="T463" s="270"/>
      <c r="U463" s="272"/>
      <c r="V463" s="268"/>
      <c r="W463" s="272"/>
      <c r="X463" s="273"/>
      <c r="Y463" s="273"/>
      <c r="Z463" s="273"/>
      <c r="AA463" s="273"/>
      <c r="AB463" s="274"/>
      <c r="AC463" s="274"/>
      <c r="AD463" s="269"/>
      <c r="AE463" s="269"/>
    </row>
    <row r="464" spans="1:31" ht="56.25" x14ac:dyDescent="0.25">
      <c r="A464" s="303" t="s">
        <v>1556</v>
      </c>
      <c r="B464" s="303" t="s">
        <v>605</v>
      </c>
      <c r="C464" s="303" t="s">
        <v>606</v>
      </c>
      <c r="D464" s="303" t="s">
        <v>510</v>
      </c>
      <c r="E464" s="304" t="s">
        <v>2048</v>
      </c>
      <c r="F464" s="304" t="s">
        <v>468</v>
      </c>
      <c r="G464" s="304" t="s">
        <v>2028</v>
      </c>
      <c r="H464" s="304" t="s">
        <v>5648</v>
      </c>
      <c r="I464" s="303" t="s">
        <v>599</v>
      </c>
      <c r="J464" s="305" t="s">
        <v>2029</v>
      </c>
      <c r="K464" s="306">
        <v>7750000</v>
      </c>
      <c r="Q464" s="270"/>
      <c r="R464" s="270"/>
      <c r="S464" s="271"/>
      <c r="T464" s="270"/>
      <c r="U464" s="272"/>
      <c r="V464" s="268"/>
      <c r="W464" s="272"/>
      <c r="X464" s="273"/>
      <c r="Y464" s="273"/>
      <c r="Z464" s="273"/>
      <c r="AA464" s="273"/>
      <c r="AB464" s="274"/>
      <c r="AC464" s="274"/>
      <c r="AD464" s="269"/>
      <c r="AE464" s="269"/>
    </row>
    <row r="465" spans="1:31" ht="56.25" x14ac:dyDescent="0.25">
      <c r="A465" s="303" t="s">
        <v>1558</v>
      </c>
      <c r="B465" s="303" t="s">
        <v>605</v>
      </c>
      <c r="C465" s="303" t="s">
        <v>606</v>
      </c>
      <c r="D465" s="303" t="s">
        <v>510</v>
      </c>
      <c r="E465" s="304" t="s">
        <v>2050</v>
      </c>
      <c r="F465" s="304" t="s">
        <v>468</v>
      </c>
      <c r="G465" s="304" t="s">
        <v>2028</v>
      </c>
      <c r="H465" s="304" t="s">
        <v>5648</v>
      </c>
      <c r="I465" s="303" t="s">
        <v>599</v>
      </c>
      <c r="J465" s="305" t="s">
        <v>2029</v>
      </c>
      <c r="K465" s="306">
        <v>7750000</v>
      </c>
      <c r="Q465" s="276"/>
      <c r="R465" s="276"/>
      <c r="S465" s="276"/>
      <c r="T465" s="276"/>
      <c r="U465" s="276"/>
      <c r="V465" s="276"/>
      <c r="W465" s="276"/>
      <c r="X465" s="277"/>
      <c r="Y465" s="277"/>
      <c r="Z465" s="277"/>
      <c r="AA465" s="277"/>
      <c r="AB465" s="277"/>
      <c r="AC465" s="277"/>
      <c r="AD465" s="275"/>
      <c r="AE465" s="278"/>
    </row>
    <row r="466" spans="1:31" ht="56.25" x14ac:dyDescent="0.25">
      <c r="A466" s="303" t="s">
        <v>1560</v>
      </c>
      <c r="B466" s="303" t="s">
        <v>605</v>
      </c>
      <c r="C466" s="303" t="s">
        <v>606</v>
      </c>
      <c r="D466" s="303" t="s">
        <v>510</v>
      </c>
      <c r="E466" s="304" t="s">
        <v>2052</v>
      </c>
      <c r="F466" s="304" t="s">
        <v>468</v>
      </c>
      <c r="G466" s="304" t="s">
        <v>2028</v>
      </c>
      <c r="H466" s="304" t="s">
        <v>5648</v>
      </c>
      <c r="I466" s="303" t="s">
        <v>599</v>
      </c>
      <c r="J466" s="305" t="s">
        <v>2029</v>
      </c>
      <c r="K466" s="306">
        <v>7750000</v>
      </c>
      <c r="Q466" s="270"/>
      <c r="R466" s="270"/>
      <c r="S466" s="271"/>
      <c r="T466" s="270"/>
      <c r="U466" s="272"/>
      <c r="V466" s="268"/>
      <c r="W466" s="272"/>
      <c r="X466" s="273"/>
      <c r="Y466" s="273"/>
      <c r="Z466" s="273"/>
      <c r="AA466" s="273"/>
      <c r="AB466" s="274"/>
      <c r="AC466" s="274"/>
      <c r="AD466" s="269"/>
      <c r="AE466" s="269"/>
    </row>
    <row r="467" spans="1:31" ht="56.25" x14ac:dyDescent="0.25">
      <c r="A467" s="303" t="s">
        <v>1562</v>
      </c>
      <c r="B467" s="303" t="s">
        <v>605</v>
      </c>
      <c r="C467" s="303" t="s">
        <v>606</v>
      </c>
      <c r="D467" s="303" t="s">
        <v>510</v>
      </c>
      <c r="E467" s="304" t="s">
        <v>2054</v>
      </c>
      <c r="F467" s="304" t="s">
        <v>468</v>
      </c>
      <c r="G467" s="304" t="s">
        <v>2028</v>
      </c>
      <c r="H467" s="304" t="s">
        <v>5648</v>
      </c>
      <c r="I467" s="303" t="s">
        <v>599</v>
      </c>
      <c r="J467" s="305" t="s">
        <v>2029</v>
      </c>
      <c r="K467" s="306">
        <v>7750000</v>
      </c>
      <c r="Q467" s="270"/>
      <c r="R467" s="270"/>
      <c r="S467" s="271"/>
      <c r="T467" s="270"/>
      <c r="U467" s="272"/>
      <c r="V467" s="268"/>
      <c r="W467" s="272"/>
      <c r="X467" s="273"/>
      <c r="Y467" s="273"/>
      <c r="Z467" s="273"/>
      <c r="AA467" s="273"/>
      <c r="AB467" s="274"/>
      <c r="AC467" s="274"/>
      <c r="AD467" s="269"/>
      <c r="AE467" s="269"/>
    </row>
    <row r="468" spans="1:31" ht="56.25" x14ac:dyDescent="0.25">
      <c r="A468" s="303" t="s">
        <v>1564</v>
      </c>
      <c r="B468" s="303" t="s">
        <v>605</v>
      </c>
      <c r="C468" s="303" t="s">
        <v>606</v>
      </c>
      <c r="D468" s="303" t="s">
        <v>510</v>
      </c>
      <c r="E468" s="304" t="s">
        <v>2056</v>
      </c>
      <c r="F468" s="304" t="s">
        <v>468</v>
      </c>
      <c r="G468" s="304" t="s">
        <v>2028</v>
      </c>
      <c r="H468" s="304" t="s">
        <v>5648</v>
      </c>
      <c r="I468" s="303" t="s">
        <v>599</v>
      </c>
      <c r="J468" s="305" t="s">
        <v>2029</v>
      </c>
      <c r="K468" s="306">
        <v>7750000</v>
      </c>
      <c r="Q468" s="270"/>
      <c r="R468" s="270"/>
      <c r="S468" s="271"/>
      <c r="T468" s="270"/>
      <c r="U468" s="272"/>
      <c r="V468" s="268"/>
      <c r="W468" s="272"/>
      <c r="X468" s="273"/>
      <c r="Y468" s="273"/>
      <c r="Z468" s="273"/>
      <c r="AA468" s="273"/>
      <c r="AB468" s="274"/>
      <c r="AC468" s="274"/>
      <c r="AD468" s="269"/>
      <c r="AE468" s="269"/>
    </row>
    <row r="469" spans="1:31" ht="56.25" x14ac:dyDescent="0.25">
      <c r="A469" s="303" t="s">
        <v>1566</v>
      </c>
      <c r="B469" s="303" t="s">
        <v>605</v>
      </c>
      <c r="C469" s="303" t="s">
        <v>606</v>
      </c>
      <c r="D469" s="303" t="s">
        <v>510</v>
      </c>
      <c r="E469" s="304" t="s">
        <v>2058</v>
      </c>
      <c r="F469" s="304" t="s">
        <v>468</v>
      </c>
      <c r="G469" s="304" t="s">
        <v>2028</v>
      </c>
      <c r="H469" s="304" t="s">
        <v>5648</v>
      </c>
      <c r="I469" s="303" t="s">
        <v>599</v>
      </c>
      <c r="J469" s="305" t="s">
        <v>2029</v>
      </c>
      <c r="K469" s="306">
        <v>7750000</v>
      </c>
      <c r="Q469" s="270"/>
      <c r="R469" s="270"/>
      <c r="S469" s="271"/>
      <c r="T469" s="270"/>
      <c r="U469" s="272"/>
      <c r="V469" s="268"/>
      <c r="W469" s="272"/>
      <c r="X469" s="273"/>
      <c r="Y469" s="273"/>
      <c r="Z469" s="273"/>
      <c r="AA469" s="273"/>
      <c r="AB469" s="274"/>
      <c r="AC469" s="274"/>
      <c r="AD469" s="269"/>
      <c r="AE469" s="269"/>
    </row>
    <row r="470" spans="1:31" ht="56.25" x14ac:dyDescent="0.25">
      <c r="A470" s="303" t="s">
        <v>1568</v>
      </c>
      <c r="B470" s="303" t="s">
        <v>605</v>
      </c>
      <c r="C470" s="303" t="s">
        <v>606</v>
      </c>
      <c r="D470" s="303" t="s">
        <v>510</v>
      </c>
      <c r="E470" s="304" t="s">
        <v>2060</v>
      </c>
      <c r="F470" s="304" t="s">
        <v>468</v>
      </c>
      <c r="G470" s="304" t="s">
        <v>2028</v>
      </c>
      <c r="H470" s="304" t="s">
        <v>5648</v>
      </c>
      <c r="I470" s="303" t="s">
        <v>599</v>
      </c>
      <c r="J470" s="305" t="s">
        <v>2029</v>
      </c>
      <c r="K470" s="306">
        <v>7750000</v>
      </c>
      <c r="Q470" s="270"/>
      <c r="R470" s="270"/>
      <c r="S470" s="271"/>
      <c r="T470" s="270"/>
      <c r="U470" s="272"/>
      <c r="V470" s="268"/>
      <c r="W470" s="272"/>
      <c r="X470" s="273"/>
      <c r="Y470" s="273"/>
      <c r="Z470" s="273"/>
      <c r="AA470" s="273"/>
      <c r="AB470" s="274"/>
      <c r="AC470" s="274"/>
      <c r="AD470" s="269"/>
      <c r="AE470" s="269"/>
    </row>
    <row r="471" spans="1:31" ht="56.25" x14ac:dyDescent="0.25">
      <c r="A471" s="303" t="s">
        <v>1570</v>
      </c>
      <c r="B471" s="303" t="s">
        <v>605</v>
      </c>
      <c r="C471" s="303" t="s">
        <v>606</v>
      </c>
      <c r="D471" s="303" t="s">
        <v>510</v>
      </c>
      <c r="E471" s="304" t="s">
        <v>2062</v>
      </c>
      <c r="F471" s="304" t="s">
        <v>468</v>
      </c>
      <c r="G471" s="304" t="s">
        <v>2028</v>
      </c>
      <c r="H471" s="304" t="s">
        <v>5648</v>
      </c>
      <c r="I471" s="303" t="s">
        <v>599</v>
      </c>
      <c r="J471" s="305" t="s">
        <v>2029</v>
      </c>
      <c r="K471" s="306">
        <v>7750000</v>
      </c>
      <c r="Q471" s="270"/>
      <c r="R471" s="270"/>
      <c r="S471" s="271"/>
      <c r="T471" s="270"/>
      <c r="U471" s="272"/>
      <c r="V471" s="268"/>
      <c r="W471" s="272"/>
      <c r="X471" s="273"/>
      <c r="Y471" s="273"/>
      <c r="Z471" s="273"/>
      <c r="AA471" s="273"/>
      <c r="AB471" s="274"/>
      <c r="AC471" s="274"/>
      <c r="AD471" s="269"/>
      <c r="AE471" s="269"/>
    </row>
    <row r="472" spans="1:31" ht="56.25" x14ac:dyDescent="0.25">
      <c r="A472" s="303" t="s">
        <v>1572</v>
      </c>
      <c r="B472" s="303" t="s">
        <v>605</v>
      </c>
      <c r="C472" s="303" t="s">
        <v>606</v>
      </c>
      <c r="D472" s="303" t="s">
        <v>510</v>
      </c>
      <c r="E472" s="304" t="s">
        <v>2064</v>
      </c>
      <c r="F472" s="304" t="s">
        <v>468</v>
      </c>
      <c r="G472" s="304" t="s">
        <v>2028</v>
      </c>
      <c r="H472" s="304" t="s">
        <v>5648</v>
      </c>
      <c r="I472" s="303" t="s">
        <v>599</v>
      </c>
      <c r="J472" s="305" t="s">
        <v>2029</v>
      </c>
      <c r="K472" s="306">
        <v>7750000</v>
      </c>
      <c r="Q472" s="276"/>
      <c r="R472" s="276"/>
      <c r="S472" s="276"/>
      <c r="T472" s="276"/>
      <c r="U472" s="276"/>
      <c r="V472" s="276"/>
      <c r="W472" s="276"/>
      <c r="X472" s="277"/>
      <c r="Y472" s="277"/>
      <c r="Z472" s="277"/>
      <c r="AA472" s="277"/>
      <c r="AB472" s="277"/>
      <c r="AC472" s="277"/>
      <c r="AD472" s="275"/>
      <c r="AE472" s="278"/>
    </row>
    <row r="473" spans="1:31" ht="56.25" x14ac:dyDescent="0.25">
      <c r="A473" s="303" t="s">
        <v>1574</v>
      </c>
      <c r="B473" s="303" t="s">
        <v>605</v>
      </c>
      <c r="C473" s="303" t="s">
        <v>606</v>
      </c>
      <c r="D473" s="303" t="s">
        <v>510</v>
      </c>
      <c r="E473" s="304" t="s">
        <v>2066</v>
      </c>
      <c r="F473" s="304" t="s">
        <v>468</v>
      </c>
      <c r="G473" s="304" t="s">
        <v>2028</v>
      </c>
      <c r="H473" s="304" t="s">
        <v>5648</v>
      </c>
      <c r="I473" s="303" t="s">
        <v>599</v>
      </c>
      <c r="J473" s="305" t="s">
        <v>2029</v>
      </c>
      <c r="K473" s="306">
        <v>7750000</v>
      </c>
      <c r="Q473" s="270"/>
      <c r="R473" s="270"/>
      <c r="S473" s="271"/>
      <c r="T473" s="270"/>
      <c r="U473" s="272"/>
      <c r="V473" s="268"/>
      <c r="W473" s="272"/>
      <c r="X473" s="273"/>
      <c r="Y473" s="273"/>
      <c r="Z473" s="273"/>
      <c r="AA473" s="273"/>
      <c r="AB473" s="274"/>
      <c r="AC473" s="274"/>
      <c r="AD473" s="269"/>
      <c r="AE473" s="269"/>
    </row>
    <row r="474" spans="1:31" ht="56.25" x14ac:dyDescent="0.25">
      <c r="A474" s="303" t="s">
        <v>1576</v>
      </c>
      <c r="B474" s="303" t="s">
        <v>605</v>
      </c>
      <c r="C474" s="303" t="s">
        <v>606</v>
      </c>
      <c r="D474" s="303" t="s">
        <v>510</v>
      </c>
      <c r="E474" s="304" t="s">
        <v>2068</v>
      </c>
      <c r="F474" s="304" t="s">
        <v>468</v>
      </c>
      <c r="G474" s="304" t="s">
        <v>2028</v>
      </c>
      <c r="H474" s="304" t="s">
        <v>5648</v>
      </c>
      <c r="I474" s="303" t="s">
        <v>599</v>
      </c>
      <c r="J474" s="305" t="s">
        <v>2029</v>
      </c>
      <c r="K474" s="306">
        <v>7750000</v>
      </c>
      <c r="Q474" s="270"/>
      <c r="R474" s="270"/>
      <c r="S474" s="271"/>
      <c r="T474" s="270"/>
      <c r="U474" s="272"/>
      <c r="V474" s="268"/>
      <c r="W474" s="272"/>
      <c r="X474" s="273"/>
      <c r="Y474" s="273"/>
      <c r="Z474" s="273"/>
      <c r="AA474" s="273"/>
      <c r="AB474" s="274"/>
      <c r="AC474" s="274"/>
      <c r="AD474" s="269"/>
      <c r="AE474" s="269"/>
    </row>
    <row r="475" spans="1:31" ht="56.25" x14ac:dyDescent="0.25">
      <c r="A475" s="303" t="s">
        <v>1578</v>
      </c>
      <c r="B475" s="303" t="s">
        <v>605</v>
      </c>
      <c r="C475" s="303" t="s">
        <v>606</v>
      </c>
      <c r="D475" s="303" t="s">
        <v>510</v>
      </c>
      <c r="E475" s="304" t="s">
        <v>2071</v>
      </c>
      <c r="F475" s="304" t="s">
        <v>468</v>
      </c>
      <c r="G475" s="304" t="s">
        <v>2028</v>
      </c>
      <c r="H475" s="304" t="s">
        <v>5648</v>
      </c>
      <c r="I475" s="303" t="s">
        <v>599</v>
      </c>
      <c r="J475" s="305" t="s">
        <v>2029</v>
      </c>
      <c r="K475" s="306">
        <v>7750000</v>
      </c>
      <c r="Q475" s="270"/>
      <c r="R475" s="270"/>
      <c r="S475" s="271"/>
      <c r="T475" s="270"/>
      <c r="U475" s="272"/>
      <c r="V475" s="268"/>
      <c r="W475" s="272"/>
      <c r="X475" s="273"/>
      <c r="Y475" s="273"/>
      <c r="Z475" s="273"/>
      <c r="AA475" s="273"/>
      <c r="AB475" s="274"/>
      <c r="AC475" s="274"/>
      <c r="AD475" s="269"/>
      <c r="AE475" s="269"/>
    </row>
    <row r="476" spans="1:31" ht="56.25" x14ac:dyDescent="0.25">
      <c r="A476" s="303" t="s">
        <v>1580</v>
      </c>
      <c r="B476" s="303" t="s">
        <v>605</v>
      </c>
      <c r="C476" s="303" t="s">
        <v>606</v>
      </c>
      <c r="D476" s="303" t="s">
        <v>510</v>
      </c>
      <c r="E476" s="304" t="s">
        <v>2073</v>
      </c>
      <c r="F476" s="304" t="s">
        <v>468</v>
      </c>
      <c r="G476" s="304" t="s">
        <v>2028</v>
      </c>
      <c r="H476" s="304" t="s">
        <v>5648</v>
      </c>
      <c r="I476" s="303" t="s">
        <v>599</v>
      </c>
      <c r="J476" s="305" t="s">
        <v>2029</v>
      </c>
      <c r="K476" s="306">
        <v>7750000</v>
      </c>
      <c r="Q476" s="270"/>
      <c r="R476" s="270"/>
      <c r="S476" s="271"/>
      <c r="T476" s="270"/>
      <c r="U476" s="272"/>
      <c r="V476" s="268"/>
      <c r="W476" s="272"/>
      <c r="X476" s="273"/>
      <c r="Y476" s="273"/>
      <c r="Z476" s="273"/>
      <c r="AA476" s="273"/>
      <c r="AB476" s="274"/>
      <c r="AC476" s="274"/>
      <c r="AD476" s="269"/>
      <c r="AE476" s="269"/>
    </row>
    <row r="477" spans="1:31" ht="56.25" x14ac:dyDescent="0.25">
      <c r="A477" s="303" t="s">
        <v>1582</v>
      </c>
      <c r="B477" s="303" t="s">
        <v>605</v>
      </c>
      <c r="C477" s="303" t="s">
        <v>606</v>
      </c>
      <c r="D477" s="303" t="s">
        <v>510</v>
      </c>
      <c r="E477" s="304" t="s">
        <v>2075</v>
      </c>
      <c r="F477" s="304" t="s">
        <v>528</v>
      </c>
      <c r="G477" s="304" t="s">
        <v>2076</v>
      </c>
      <c r="H477" s="304" t="s">
        <v>523</v>
      </c>
      <c r="I477" s="303" t="s">
        <v>599</v>
      </c>
      <c r="J477" s="305" t="s">
        <v>1990</v>
      </c>
      <c r="K477" s="306">
        <v>10400000</v>
      </c>
      <c r="Q477" s="270"/>
      <c r="R477" s="270"/>
      <c r="S477" s="271"/>
      <c r="T477" s="270"/>
      <c r="U477" s="272"/>
      <c r="V477" s="268"/>
      <c r="W477" s="272"/>
      <c r="X477" s="273"/>
      <c r="Y477" s="273"/>
      <c r="Z477" s="273"/>
      <c r="AA477" s="273"/>
      <c r="AB477" s="274"/>
      <c r="AC477" s="274"/>
      <c r="AD477" s="269"/>
      <c r="AE477" s="269"/>
    </row>
    <row r="478" spans="1:31" ht="56.25" x14ac:dyDescent="0.25">
      <c r="A478" s="303" t="s">
        <v>1584</v>
      </c>
      <c r="B478" s="303" t="s">
        <v>605</v>
      </c>
      <c r="C478" s="303" t="s">
        <v>606</v>
      </c>
      <c r="D478" s="303" t="s">
        <v>510</v>
      </c>
      <c r="E478" s="304" t="s">
        <v>2078</v>
      </c>
      <c r="F478" s="304" t="s">
        <v>528</v>
      </c>
      <c r="G478" s="304" t="s">
        <v>2076</v>
      </c>
      <c r="H478" s="304" t="s">
        <v>523</v>
      </c>
      <c r="I478" s="303" t="s">
        <v>599</v>
      </c>
      <c r="J478" s="305" t="s">
        <v>1990</v>
      </c>
      <c r="K478" s="306">
        <v>10400000</v>
      </c>
      <c r="Q478" s="270"/>
      <c r="R478" s="270"/>
      <c r="S478" s="271"/>
      <c r="T478" s="270"/>
      <c r="U478" s="272"/>
      <c r="V478" s="268"/>
      <c r="W478" s="272"/>
      <c r="X478" s="273"/>
      <c r="Y478" s="273"/>
      <c r="Z478" s="273"/>
      <c r="AA478" s="273"/>
      <c r="AB478" s="274"/>
      <c r="AC478" s="274"/>
      <c r="AD478" s="269"/>
      <c r="AE478" s="269"/>
    </row>
    <row r="479" spans="1:31" ht="56.25" x14ac:dyDescent="0.25">
      <c r="A479" s="303" t="s">
        <v>1586</v>
      </c>
      <c r="B479" s="303" t="s">
        <v>605</v>
      </c>
      <c r="C479" s="303" t="s">
        <v>606</v>
      </c>
      <c r="D479" s="303" t="s">
        <v>510</v>
      </c>
      <c r="E479" s="304" t="s">
        <v>2080</v>
      </c>
      <c r="F479" s="304" t="s">
        <v>528</v>
      </c>
      <c r="G479" s="304" t="s">
        <v>2076</v>
      </c>
      <c r="H479" s="304" t="s">
        <v>523</v>
      </c>
      <c r="I479" s="303" t="s">
        <v>599</v>
      </c>
      <c r="J479" s="305" t="s">
        <v>1990</v>
      </c>
      <c r="K479" s="306">
        <v>10400000</v>
      </c>
      <c r="Q479" s="270"/>
      <c r="R479" s="270"/>
      <c r="S479" s="271"/>
      <c r="T479" s="270"/>
      <c r="U479" s="272"/>
      <c r="V479" s="268"/>
      <c r="W479" s="272"/>
      <c r="X479" s="273"/>
      <c r="Y479" s="273"/>
      <c r="Z479" s="273"/>
      <c r="AA479" s="273"/>
      <c r="AB479" s="274"/>
      <c r="AC479" s="274"/>
      <c r="AD479" s="269"/>
      <c r="AE479" s="269"/>
    </row>
    <row r="480" spans="1:31" ht="56.25" x14ac:dyDescent="0.25">
      <c r="A480" s="303" t="s">
        <v>1588</v>
      </c>
      <c r="B480" s="303" t="s">
        <v>605</v>
      </c>
      <c r="C480" s="303" t="s">
        <v>606</v>
      </c>
      <c r="D480" s="303" t="s">
        <v>510</v>
      </c>
      <c r="E480" s="304" t="s">
        <v>2082</v>
      </c>
      <c r="F480" s="304" t="s">
        <v>528</v>
      </c>
      <c r="G480" s="304" t="s">
        <v>2076</v>
      </c>
      <c r="H480" s="304" t="s">
        <v>523</v>
      </c>
      <c r="I480" s="303" t="s">
        <v>599</v>
      </c>
      <c r="J480" s="305" t="s">
        <v>1990</v>
      </c>
      <c r="K480" s="306">
        <v>10400000</v>
      </c>
      <c r="Q480" s="270"/>
      <c r="R480" s="270"/>
      <c r="S480" s="271"/>
      <c r="T480" s="270"/>
      <c r="U480" s="272"/>
      <c r="V480" s="268"/>
      <c r="W480" s="272"/>
      <c r="X480" s="273"/>
      <c r="Y480" s="273"/>
      <c r="Z480" s="273"/>
      <c r="AA480" s="273"/>
      <c r="AB480" s="274"/>
      <c r="AC480" s="274"/>
      <c r="AD480" s="269"/>
      <c r="AE480" s="269"/>
    </row>
    <row r="481" spans="1:31" ht="67.5" x14ac:dyDescent="0.25">
      <c r="A481" s="303" t="s">
        <v>1590</v>
      </c>
      <c r="B481" s="303" t="s">
        <v>605</v>
      </c>
      <c r="C481" s="303" t="s">
        <v>606</v>
      </c>
      <c r="D481" s="303" t="s">
        <v>510</v>
      </c>
      <c r="E481" s="304" t="s">
        <v>2084</v>
      </c>
      <c r="F481" s="304" t="s">
        <v>2085</v>
      </c>
      <c r="G481" s="304" t="s">
        <v>2086</v>
      </c>
      <c r="H481" s="304" t="s">
        <v>2087</v>
      </c>
      <c r="I481" s="303" t="s">
        <v>599</v>
      </c>
      <c r="J481" s="305" t="s">
        <v>2088</v>
      </c>
      <c r="K481" s="306">
        <v>8999999</v>
      </c>
      <c r="Q481" s="270"/>
      <c r="R481" s="270"/>
      <c r="S481" s="271"/>
      <c r="T481" s="270"/>
      <c r="U481" s="272"/>
      <c r="V481" s="268"/>
      <c r="W481" s="272"/>
      <c r="X481" s="273"/>
      <c r="Y481" s="273"/>
      <c r="Z481" s="273"/>
      <c r="AA481" s="273"/>
      <c r="AB481" s="274"/>
      <c r="AC481" s="274"/>
      <c r="AD481" s="269"/>
      <c r="AE481" s="269"/>
    </row>
    <row r="482" spans="1:31" ht="67.5" x14ac:dyDescent="0.25">
      <c r="A482" s="303" t="s">
        <v>1592</v>
      </c>
      <c r="B482" s="303" t="s">
        <v>605</v>
      </c>
      <c r="C482" s="303" t="s">
        <v>606</v>
      </c>
      <c r="D482" s="303" t="s">
        <v>510</v>
      </c>
      <c r="E482" s="304" t="s">
        <v>2090</v>
      </c>
      <c r="F482" s="304" t="s">
        <v>2085</v>
      </c>
      <c r="G482" s="304" t="s">
        <v>2086</v>
      </c>
      <c r="H482" s="304" t="s">
        <v>2087</v>
      </c>
      <c r="I482" s="303" t="s">
        <v>599</v>
      </c>
      <c r="J482" s="305" t="s">
        <v>2088</v>
      </c>
      <c r="K482" s="306">
        <v>8999999</v>
      </c>
      <c r="Q482" s="270"/>
      <c r="R482" s="270"/>
      <c r="S482" s="271"/>
      <c r="T482" s="270"/>
      <c r="U482" s="272"/>
      <c r="V482" s="268"/>
      <c r="W482" s="272"/>
      <c r="X482" s="273"/>
      <c r="Y482" s="273"/>
      <c r="Z482" s="273"/>
      <c r="AA482" s="273"/>
      <c r="AB482" s="274"/>
      <c r="AC482" s="274"/>
      <c r="AD482" s="269"/>
      <c r="AE482" s="269"/>
    </row>
    <row r="483" spans="1:31" ht="67.5" x14ac:dyDescent="0.25">
      <c r="A483" s="303" t="s">
        <v>1594</v>
      </c>
      <c r="B483" s="303" t="s">
        <v>605</v>
      </c>
      <c r="C483" s="303" t="s">
        <v>606</v>
      </c>
      <c r="D483" s="303" t="s">
        <v>510</v>
      </c>
      <c r="E483" s="304" t="s">
        <v>2092</v>
      </c>
      <c r="F483" s="304" t="s">
        <v>2085</v>
      </c>
      <c r="G483" s="304" t="s">
        <v>2086</v>
      </c>
      <c r="H483" s="304" t="s">
        <v>2087</v>
      </c>
      <c r="I483" s="303" t="s">
        <v>599</v>
      </c>
      <c r="J483" s="305" t="s">
        <v>2088</v>
      </c>
      <c r="K483" s="306">
        <v>8999999</v>
      </c>
      <c r="Q483" s="270"/>
      <c r="R483" s="270"/>
      <c r="S483" s="271"/>
      <c r="T483" s="270"/>
      <c r="U483" s="272"/>
      <c r="V483" s="268"/>
      <c r="W483" s="272"/>
      <c r="X483" s="273"/>
      <c r="Y483" s="273"/>
      <c r="Z483" s="273"/>
      <c r="AA483" s="273"/>
      <c r="AB483" s="274"/>
      <c r="AC483" s="274"/>
      <c r="AD483" s="269"/>
      <c r="AE483" s="269"/>
    </row>
    <row r="484" spans="1:31" ht="67.5" x14ac:dyDescent="0.25">
      <c r="A484" s="303" t="s">
        <v>1596</v>
      </c>
      <c r="B484" s="303" t="s">
        <v>605</v>
      </c>
      <c r="C484" s="303" t="s">
        <v>606</v>
      </c>
      <c r="D484" s="303" t="s">
        <v>510</v>
      </c>
      <c r="E484" s="304" t="s">
        <v>2094</v>
      </c>
      <c r="F484" s="304" t="s">
        <v>2085</v>
      </c>
      <c r="G484" s="304" t="s">
        <v>2086</v>
      </c>
      <c r="H484" s="304" t="s">
        <v>2087</v>
      </c>
      <c r="I484" s="303" t="s">
        <v>599</v>
      </c>
      <c r="J484" s="305" t="s">
        <v>2088</v>
      </c>
      <c r="K484" s="306">
        <v>8999999</v>
      </c>
      <c r="Q484" s="270"/>
      <c r="R484" s="270"/>
      <c r="S484" s="271"/>
      <c r="T484" s="270"/>
      <c r="U484" s="272"/>
      <c r="V484" s="268"/>
      <c r="W484" s="272"/>
      <c r="X484" s="273"/>
      <c r="Y484" s="273"/>
      <c r="Z484" s="273"/>
      <c r="AA484" s="273"/>
      <c r="AB484" s="274"/>
      <c r="AC484" s="274"/>
      <c r="AD484" s="269"/>
      <c r="AE484" s="269"/>
    </row>
    <row r="485" spans="1:31" ht="67.5" x14ac:dyDescent="0.25">
      <c r="A485" s="303" t="s">
        <v>1598</v>
      </c>
      <c r="B485" s="303" t="s">
        <v>605</v>
      </c>
      <c r="C485" s="303" t="s">
        <v>606</v>
      </c>
      <c r="D485" s="303" t="s">
        <v>510</v>
      </c>
      <c r="E485" s="304" t="s">
        <v>2096</v>
      </c>
      <c r="F485" s="304" t="s">
        <v>2097</v>
      </c>
      <c r="G485" s="304" t="s">
        <v>609</v>
      </c>
      <c r="H485" s="304" t="s">
        <v>610</v>
      </c>
      <c r="I485" s="303" t="s">
        <v>599</v>
      </c>
      <c r="J485" s="305" t="s">
        <v>2098</v>
      </c>
      <c r="K485" s="306">
        <v>8549999</v>
      </c>
      <c r="Q485" s="270"/>
      <c r="R485" s="270"/>
      <c r="S485" s="271"/>
      <c r="T485" s="270"/>
      <c r="U485" s="272"/>
      <c r="V485" s="268"/>
      <c r="W485" s="272"/>
      <c r="X485" s="273"/>
      <c r="Y485" s="273"/>
      <c r="Z485" s="273"/>
      <c r="AA485" s="273"/>
      <c r="AB485" s="274"/>
      <c r="AC485" s="274"/>
      <c r="AD485" s="269"/>
      <c r="AE485" s="269"/>
    </row>
    <row r="486" spans="1:31" ht="67.5" x14ac:dyDescent="0.25">
      <c r="A486" s="303" t="s">
        <v>1600</v>
      </c>
      <c r="B486" s="303" t="s">
        <v>605</v>
      </c>
      <c r="C486" s="303" t="s">
        <v>606</v>
      </c>
      <c r="D486" s="303" t="s">
        <v>510</v>
      </c>
      <c r="E486" s="304" t="s">
        <v>2100</v>
      </c>
      <c r="F486" s="304" t="s">
        <v>2097</v>
      </c>
      <c r="G486" s="304" t="s">
        <v>609</v>
      </c>
      <c r="H486" s="304" t="s">
        <v>610</v>
      </c>
      <c r="I486" s="303" t="s">
        <v>599</v>
      </c>
      <c r="J486" s="305" t="s">
        <v>2098</v>
      </c>
      <c r="K486" s="306">
        <v>8549999</v>
      </c>
      <c r="Q486" s="270"/>
      <c r="R486" s="270"/>
      <c r="S486" s="271"/>
      <c r="T486" s="270"/>
      <c r="U486" s="272"/>
      <c r="V486" s="268"/>
      <c r="W486" s="272"/>
      <c r="X486" s="273"/>
      <c r="Y486" s="273"/>
      <c r="Z486" s="273"/>
      <c r="AA486" s="273"/>
      <c r="AB486" s="274"/>
      <c r="AC486" s="274"/>
      <c r="AD486" s="269"/>
      <c r="AE486" s="269"/>
    </row>
    <row r="487" spans="1:31" ht="67.5" x14ac:dyDescent="0.25">
      <c r="A487" s="303" t="s">
        <v>1602</v>
      </c>
      <c r="B487" s="303" t="s">
        <v>605</v>
      </c>
      <c r="C487" s="303" t="s">
        <v>606</v>
      </c>
      <c r="D487" s="303" t="s">
        <v>510</v>
      </c>
      <c r="E487" s="304" t="s">
        <v>2102</v>
      </c>
      <c r="F487" s="304" t="s">
        <v>2097</v>
      </c>
      <c r="G487" s="304" t="s">
        <v>609</v>
      </c>
      <c r="H487" s="304" t="s">
        <v>610</v>
      </c>
      <c r="I487" s="303" t="s">
        <v>599</v>
      </c>
      <c r="J487" s="305" t="s">
        <v>2098</v>
      </c>
      <c r="K487" s="306">
        <v>8549999</v>
      </c>
      <c r="Q487" s="270"/>
      <c r="R487" s="270"/>
      <c r="S487" s="271"/>
      <c r="T487" s="270"/>
      <c r="U487" s="272"/>
      <c r="V487" s="268"/>
      <c r="W487" s="272"/>
      <c r="X487" s="273"/>
      <c r="Y487" s="273"/>
      <c r="Z487" s="273"/>
      <c r="AA487" s="273"/>
      <c r="AB487" s="274"/>
      <c r="AC487" s="274"/>
      <c r="AD487" s="269"/>
      <c r="AE487" s="269"/>
    </row>
    <row r="488" spans="1:31" ht="67.5" x14ac:dyDescent="0.25">
      <c r="A488" s="303" t="s">
        <v>1604</v>
      </c>
      <c r="B488" s="303" t="s">
        <v>605</v>
      </c>
      <c r="C488" s="303" t="s">
        <v>606</v>
      </c>
      <c r="D488" s="303" t="s">
        <v>510</v>
      </c>
      <c r="E488" s="304" t="s">
        <v>2104</v>
      </c>
      <c r="F488" s="304" t="s">
        <v>2097</v>
      </c>
      <c r="G488" s="304" t="s">
        <v>609</v>
      </c>
      <c r="H488" s="304" t="s">
        <v>610</v>
      </c>
      <c r="I488" s="303" t="s">
        <v>599</v>
      </c>
      <c r="J488" s="305" t="s">
        <v>2098</v>
      </c>
      <c r="K488" s="306">
        <v>8549999</v>
      </c>
      <c r="Q488" s="270"/>
      <c r="R488" s="270"/>
      <c r="S488" s="271"/>
      <c r="T488" s="270"/>
      <c r="U488" s="272"/>
      <c r="V488" s="268"/>
      <c r="W488" s="272"/>
      <c r="X488" s="273"/>
      <c r="Y488" s="273"/>
      <c r="Z488" s="273"/>
      <c r="AA488" s="273"/>
      <c r="AB488" s="274"/>
      <c r="AC488" s="274"/>
      <c r="AD488" s="269"/>
      <c r="AE488" s="269"/>
    </row>
    <row r="489" spans="1:31" ht="67.5" x14ac:dyDescent="0.25">
      <c r="A489" s="303" t="s">
        <v>1606</v>
      </c>
      <c r="B489" s="303" t="s">
        <v>605</v>
      </c>
      <c r="C489" s="303" t="s">
        <v>606</v>
      </c>
      <c r="D489" s="303" t="s">
        <v>510</v>
      </c>
      <c r="E489" s="304" t="s">
        <v>2106</v>
      </c>
      <c r="F489" s="304" t="s">
        <v>2097</v>
      </c>
      <c r="G489" s="304" t="s">
        <v>609</v>
      </c>
      <c r="H489" s="304" t="s">
        <v>610</v>
      </c>
      <c r="I489" s="303" t="s">
        <v>599</v>
      </c>
      <c r="J489" s="305" t="s">
        <v>2098</v>
      </c>
      <c r="K489" s="306">
        <v>8549999</v>
      </c>
      <c r="Q489" s="270"/>
      <c r="R489" s="270"/>
      <c r="S489" s="271"/>
      <c r="T489" s="270"/>
      <c r="U489" s="272"/>
      <c r="V489" s="268"/>
      <c r="W489" s="272"/>
      <c r="X489" s="273"/>
      <c r="Y489" s="273"/>
      <c r="Z489" s="273"/>
      <c r="AA489" s="273"/>
      <c r="AB489" s="274"/>
      <c r="AC489" s="274"/>
      <c r="AD489" s="269"/>
      <c r="AE489" s="269"/>
    </row>
    <row r="490" spans="1:31" ht="67.5" x14ac:dyDescent="0.25">
      <c r="A490" s="303" t="s">
        <v>1608</v>
      </c>
      <c r="B490" s="303" t="s">
        <v>605</v>
      </c>
      <c r="C490" s="303" t="s">
        <v>606</v>
      </c>
      <c r="D490" s="303" t="s">
        <v>510</v>
      </c>
      <c r="E490" s="304" t="s">
        <v>2108</v>
      </c>
      <c r="F490" s="304" t="s">
        <v>2097</v>
      </c>
      <c r="G490" s="304" t="s">
        <v>609</v>
      </c>
      <c r="H490" s="304" t="s">
        <v>610</v>
      </c>
      <c r="I490" s="303" t="s">
        <v>599</v>
      </c>
      <c r="J490" s="305" t="s">
        <v>2098</v>
      </c>
      <c r="K490" s="306">
        <v>8549999</v>
      </c>
      <c r="Q490" s="270"/>
      <c r="R490" s="270"/>
      <c r="S490" s="271"/>
      <c r="T490" s="270"/>
      <c r="U490" s="272"/>
      <c r="V490" s="268"/>
      <c r="W490" s="272"/>
      <c r="X490" s="273"/>
      <c r="Y490" s="273"/>
      <c r="Z490" s="273"/>
      <c r="AA490" s="273"/>
      <c r="AB490" s="274"/>
      <c r="AC490" s="274"/>
      <c r="AD490" s="269"/>
      <c r="AE490" s="269"/>
    </row>
    <row r="491" spans="1:31" ht="67.5" x14ac:dyDescent="0.25">
      <c r="A491" s="303" t="s">
        <v>1610</v>
      </c>
      <c r="B491" s="303" t="s">
        <v>605</v>
      </c>
      <c r="C491" s="303" t="s">
        <v>606</v>
      </c>
      <c r="D491" s="303" t="s">
        <v>510</v>
      </c>
      <c r="E491" s="304" t="s">
        <v>2110</v>
      </c>
      <c r="F491" s="304" t="s">
        <v>2097</v>
      </c>
      <c r="G491" s="304" t="s">
        <v>609</v>
      </c>
      <c r="H491" s="304" t="s">
        <v>610</v>
      </c>
      <c r="I491" s="303" t="s">
        <v>599</v>
      </c>
      <c r="J491" s="305" t="s">
        <v>2098</v>
      </c>
      <c r="K491" s="306">
        <v>8549999</v>
      </c>
      <c r="Q491" s="270"/>
      <c r="R491" s="270"/>
      <c r="S491" s="271"/>
      <c r="T491" s="270"/>
      <c r="U491" s="272"/>
      <c r="V491" s="268"/>
      <c r="W491" s="272"/>
      <c r="X491" s="273"/>
      <c r="Y491" s="273"/>
      <c r="Z491" s="273"/>
      <c r="AA491" s="273"/>
      <c r="AB491" s="274"/>
      <c r="AC491" s="274"/>
      <c r="AD491" s="269"/>
      <c r="AE491" s="269"/>
    </row>
    <row r="492" spans="1:31" ht="67.5" x14ac:dyDescent="0.25">
      <c r="A492" s="303" t="s">
        <v>1612</v>
      </c>
      <c r="B492" s="303" t="s">
        <v>605</v>
      </c>
      <c r="C492" s="303" t="s">
        <v>606</v>
      </c>
      <c r="D492" s="303" t="s">
        <v>510</v>
      </c>
      <c r="E492" s="304" t="s">
        <v>2112</v>
      </c>
      <c r="F492" s="304" t="s">
        <v>2097</v>
      </c>
      <c r="G492" s="304" t="s">
        <v>609</v>
      </c>
      <c r="H492" s="304" t="s">
        <v>610</v>
      </c>
      <c r="I492" s="303" t="s">
        <v>599</v>
      </c>
      <c r="J492" s="305" t="s">
        <v>2098</v>
      </c>
      <c r="K492" s="306">
        <v>8549999</v>
      </c>
      <c r="Q492" s="270"/>
      <c r="R492" s="270"/>
      <c r="S492" s="271"/>
      <c r="T492" s="270"/>
      <c r="U492" s="272"/>
      <c r="V492" s="268"/>
      <c r="W492" s="272"/>
      <c r="X492" s="273"/>
      <c r="Y492" s="273"/>
      <c r="Z492" s="273"/>
      <c r="AA492" s="273"/>
      <c r="AB492" s="274"/>
      <c r="AC492" s="274"/>
      <c r="AD492" s="269"/>
      <c r="AE492" s="269"/>
    </row>
    <row r="493" spans="1:31" ht="67.5" x14ac:dyDescent="0.25">
      <c r="A493" s="303" t="s">
        <v>1614</v>
      </c>
      <c r="B493" s="303" t="s">
        <v>605</v>
      </c>
      <c r="C493" s="303" t="s">
        <v>606</v>
      </c>
      <c r="D493" s="303" t="s">
        <v>510</v>
      </c>
      <c r="E493" s="304" t="s">
        <v>2114</v>
      </c>
      <c r="F493" s="304" t="s">
        <v>2097</v>
      </c>
      <c r="G493" s="304" t="s">
        <v>609</v>
      </c>
      <c r="H493" s="304" t="s">
        <v>610</v>
      </c>
      <c r="I493" s="303" t="s">
        <v>599</v>
      </c>
      <c r="J493" s="305" t="s">
        <v>2098</v>
      </c>
      <c r="K493" s="306">
        <v>8549999</v>
      </c>
      <c r="Q493" s="270"/>
      <c r="R493" s="270"/>
      <c r="S493" s="271"/>
      <c r="T493" s="270"/>
      <c r="U493" s="272"/>
      <c r="V493" s="268"/>
      <c r="W493" s="272"/>
      <c r="X493" s="273"/>
      <c r="Y493" s="273"/>
      <c r="Z493" s="273"/>
      <c r="AA493" s="273"/>
      <c r="AB493" s="274"/>
      <c r="AC493" s="274"/>
      <c r="AD493" s="269"/>
      <c r="AE493" s="269"/>
    </row>
    <row r="494" spans="1:31" ht="67.5" x14ac:dyDescent="0.25">
      <c r="A494" s="303" t="s">
        <v>1616</v>
      </c>
      <c r="B494" s="303" t="s">
        <v>605</v>
      </c>
      <c r="C494" s="303" t="s">
        <v>606</v>
      </c>
      <c r="D494" s="303" t="s">
        <v>510</v>
      </c>
      <c r="E494" s="304" t="s">
        <v>2116</v>
      </c>
      <c r="F494" s="304" t="s">
        <v>2097</v>
      </c>
      <c r="G494" s="304" t="s">
        <v>609</v>
      </c>
      <c r="H494" s="304" t="s">
        <v>610</v>
      </c>
      <c r="I494" s="303" t="s">
        <v>599</v>
      </c>
      <c r="J494" s="305" t="s">
        <v>2098</v>
      </c>
      <c r="K494" s="306">
        <v>8549999</v>
      </c>
      <c r="Q494" s="270"/>
      <c r="R494" s="270"/>
      <c r="S494" s="271"/>
      <c r="T494" s="270"/>
      <c r="U494" s="272"/>
      <c r="V494" s="268"/>
      <c r="W494" s="272"/>
      <c r="X494" s="273"/>
      <c r="Y494" s="273"/>
      <c r="Z494" s="273"/>
      <c r="AA494" s="273"/>
      <c r="AB494" s="274"/>
      <c r="AC494" s="274"/>
      <c r="AD494" s="269"/>
      <c r="AE494" s="269"/>
    </row>
    <row r="495" spans="1:31" ht="56.25" x14ac:dyDescent="0.25">
      <c r="A495" s="303" t="s">
        <v>1618</v>
      </c>
      <c r="B495" s="303" t="s">
        <v>605</v>
      </c>
      <c r="C495" s="303" t="s">
        <v>606</v>
      </c>
      <c r="D495" s="303" t="s">
        <v>2120</v>
      </c>
      <c r="E495" s="304" t="s">
        <v>5591</v>
      </c>
      <c r="F495" s="304" t="s">
        <v>2120</v>
      </c>
      <c r="G495" s="304" t="s">
        <v>2246</v>
      </c>
      <c r="H495" s="304" t="s">
        <v>2247</v>
      </c>
      <c r="I495" s="303" t="s">
        <v>599</v>
      </c>
      <c r="J495" s="305" t="s">
        <v>5567</v>
      </c>
      <c r="K495" s="306">
        <v>5690200</v>
      </c>
      <c r="Q495" s="270"/>
      <c r="R495" s="270"/>
      <c r="S495" s="271"/>
      <c r="T495" s="270"/>
      <c r="U495" s="272"/>
      <c r="V495" s="268"/>
      <c r="W495" s="272"/>
      <c r="X495" s="273"/>
      <c r="Y495" s="273"/>
      <c r="Z495" s="273"/>
      <c r="AA495" s="273"/>
      <c r="AB495" s="274"/>
      <c r="AC495" s="274"/>
      <c r="AD495" s="269"/>
      <c r="AE495" s="269"/>
    </row>
    <row r="496" spans="1:31" ht="56.25" x14ac:dyDescent="0.25">
      <c r="A496" s="303" t="s">
        <v>1622</v>
      </c>
      <c r="B496" s="303" t="s">
        <v>605</v>
      </c>
      <c r="C496" s="303" t="s">
        <v>606</v>
      </c>
      <c r="D496" s="303" t="s">
        <v>2120</v>
      </c>
      <c r="E496" s="304" t="s">
        <v>5646</v>
      </c>
      <c r="F496" s="304" t="s">
        <v>2120</v>
      </c>
      <c r="G496" s="304" t="s">
        <v>2528</v>
      </c>
      <c r="H496" s="304" t="s">
        <v>2529</v>
      </c>
      <c r="I496" s="303" t="s">
        <v>599</v>
      </c>
      <c r="J496" s="305" t="s">
        <v>5617</v>
      </c>
      <c r="K496" s="306">
        <v>2534000</v>
      </c>
      <c r="Q496" s="270"/>
      <c r="R496" s="270"/>
      <c r="S496" s="271"/>
      <c r="T496" s="270"/>
      <c r="U496" s="272"/>
      <c r="V496" s="268"/>
      <c r="W496" s="272"/>
      <c r="X496" s="273"/>
      <c r="Y496" s="273"/>
      <c r="Z496" s="273"/>
      <c r="AA496" s="273"/>
      <c r="AB496" s="274"/>
      <c r="AC496" s="274"/>
      <c r="AD496" s="269"/>
      <c r="AE496" s="269"/>
    </row>
    <row r="497" spans="1:31" ht="56.25" x14ac:dyDescent="0.25">
      <c r="A497" s="303" t="s">
        <v>1624</v>
      </c>
      <c r="B497" s="303" t="s">
        <v>605</v>
      </c>
      <c r="C497" s="303" t="s">
        <v>606</v>
      </c>
      <c r="D497" s="303" t="s">
        <v>2120</v>
      </c>
      <c r="E497" s="304" t="s">
        <v>5647</v>
      </c>
      <c r="F497" s="304" t="s">
        <v>2120</v>
      </c>
      <c r="G497" s="304" t="s">
        <v>2528</v>
      </c>
      <c r="H497" s="304" t="s">
        <v>2529</v>
      </c>
      <c r="I497" s="303" t="s">
        <v>599</v>
      </c>
      <c r="J497" s="305" t="s">
        <v>5617</v>
      </c>
      <c r="K497" s="306">
        <v>2534000</v>
      </c>
      <c r="Q497" s="270"/>
      <c r="R497" s="270"/>
      <c r="S497" s="271"/>
      <c r="T497" s="270"/>
      <c r="U497" s="272"/>
      <c r="V497" s="268"/>
      <c r="W497" s="272"/>
      <c r="X497" s="273"/>
      <c r="Y497" s="273"/>
      <c r="Z497" s="273"/>
      <c r="AA497" s="273"/>
      <c r="AB497" s="274"/>
      <c r="AC497" s="274"/>
      <c r="AD497" s="269"/>
      <c r="AE497" s="269"/>
    </row>
    <row r="498" spans="1:31" ht="56.25" x14ac:dyDescent="0.25">
      <c r="A498" s="303" t="s">
        <v>1626</v>
      </c>
      <c r="B498" s="303" t="s">
        <v>605</v>
      </c>
      <c r="C498" s="303" t="s">
        <v>606</v>
      </c>
      <c r="D498" s="303" t="s">
        <v>2120</v>
      </c>
      <c r="E498" s="304" t="s">
        <v>2121</v>
      </c>
      <c r="F498" s="304" t="s">
        <v>499</v>
      </c>
      <c r="G498" s="304" t="s">
        <v>1993</v>
      </c>
      <c r="H498" s="304" t="s">
        <v>1994</v>
      </c>
      <c r="I498" s="303" t="s">
        <v>599</v>
      </c>
      <c r="J498" s="305" t="s">
        <v>1995</v>
      </c>
      <c r="K498" s="306">
        <v>3667350</v>
      </c>
      <c r="Q498" s="270"/>
      <c r="R498" s="270"/>
      <c r="S498" s="271"/>
      <c r="T498" s="270"/>
      <c r="U498" s="272"/>
      <c r="V498" s="268"/>
      <c r="W498" s="272"/>
      <c r="X498" s="273"/>
      <c r="Y498" s="273"/>
      <c r="Z498" s="273"/>
      <c r="AA498" s="273"/>
      <c r="AB498" s="274"/>
      <c r="AC498" s="274"/>
      <c r="AD498" s="269"/>
      <c r="AE498" s="269"/>
    </row>
    <row r="499" spans="1:31" ht="56.25" x14ac:dyDescent="0.25">
      <c r="A499" s="303" t="s">
        <v>1628</v>
      </c>
      <c r="B499" s="303" t="s">
        <v>605</v>
      </c>
      <c r="C499" s="303" t="s">
        <v>606</v>
      </c>
      <c r="D499" s="303" t="s">
        <v>2120</v>
      </c>
      <c r="E499" s="304" t="s">
        <v>2123</v>
      </c>
      <c r="F499" s="304" t="s">
        <v>499</v>
      </c>
      <c r="G499" s="304" t="s">
        <v>1993</v>
      </c>
      <c r="H499" s="304" t="s">
        <v>1994</v>
      </c>
      <c r="I499" s="303" t="s">
        <v>599</v>
      </c>
      <c r="J499" s="305" t="s">
        <v>1995</v>
      </c>
      <c r="K499" s="306">
        <v>3667350</v>
      </c>
      <c r="Q499" s="270"/>
      <c r="R499" s="270"/>
      <c r="S499" s="271"/>
      <c r="T499" s="270"/>
      <c r="U499" s="272"/>
      <c r="V499" s="268"/>
      <c r="W499" s="272"/>
      <c r="X499" s="273"/>
      <c r="Y499" s="273"/>
      <c r="Z499" s="273"/>
      <c r="AA499" s="273"/>
      <c r="AB499" s="274"/>
      <c r="AC499" s="274"/>
      <c r="AD499" s="269"/>
      <c r="AE499" s="269"/>
    </row>
    <row r="500" spans="1:31" ht="56.25" x14ac:dyDescent="0.25">
      <c r="A500" s="303" t="s">
        <v>1630</v>
      </c>
      <c r="B500" s="303" t="s">
        <v>605</v>
      </c>
      <c r="C500" s="303" t="s">
        <v>606</v>
      </c>
      <c r="D500" s="303" t="s">
        <v>2120</v>
      </c>
      <c r="E500" s="304" t="s">
        <v>2125</v>
      </c>
      <c r="F500" s="304" t="s">
        <v>499</v>
      </c>
      <c r="G500" s="304" t="s">
        <v>1993</v>
      </c>
      <c r="H500" s="304" t="s">
        <v>1994</v>
      </c>
      <c r="I500" s="303" t="s">
        <v>599</v>
      </c>
      <c r="J500" s="305" t="s">
        <v>1995</v>
      </c>
      <c r="K500" s="306">
        <v>3667350</v>
      </c>
      <c r="Q500" s="270"/>
      <c r="R500" s="270"/>
      <c r="S500" s="271"/>
      <c r="T500" s="270"/>
      <c r="U500" s="272"/>
      <c r="V500" s="268"/>
      <c r="W500" s="272"/>
      <c r="X500" s="273"/>
      <c r="Y500" s="273"/>
      <c r="Z500" s="273"/>
      <c r="AA500" s="273"/>
      <c r="AB500" s="274"/>
      <c r="AC500" s="274"/>
      <c r="AD500" s="269"/>
      <c r="AE500" s="269"/>
    </row>
    <row r="501" spans="1:31" ht="56.25" x14ac:dyDescent="0.25">
      <c r="A501" s="303" t="s">
        <v>1632</v>
      </c>
      <c r="B501" s="303" t="s">
        <v>605</v>
      </c>
      <c r="C501" s="303" t="s">
        <v>606</v>
      </c>
      <c r="D501" s="303" t="s">
        <v>2120</v>
      </c>
      <c r="E501" s="304" t="s">
        <v>2127</v>
      </c>
      <c r="F501" s="304" t="s">
        <v>464</v>
      </c>
      <c r="G501" s="304" t="s">
        <v>2013</v>
      </c>
      <c r="H501" s="304" t="s">
        <v>2014</v>
      </c>
      <c r="I501" s="303" t="s">
        <v>599</v>
      </c>
      <c r="J501" s="305" t="s">
        <v>2128</v>
      </c>
      <c r="K501" s="306">
        <v>3744000</v>
      </c>
      <c r="Q501" s="270"/>
      <c r="R501" s="270"/>
      <c r="S501" s="271"/>
      <c r="T501" s="270"/>
      <c r="U501" s="272"/>
      <c r="V501" s="268"/>
      <c r="W501" s="272"/>
      <c r="X501" s="273"/>
      <c r="Y501" s="273"/>
      <c r="Z501" s="273"/>
      <c r="AA501" s="273"/>
      <c r="AB501" s="274"/>
      <c r="AC501" s="274"/>
      <c r="AD501" s="269"/>
      <c r="AE501" s="269"/>
    </row>
    <row r="502" spans="1:31" ht="56.25" x14ac:dyDescent="0.25">
      <c r="A502" s="303" t="s">
        <v>1635</v>
      </c>
      <c r="B502" s="303" t="s">
        <v>605</v>
      </c>
      <c r="C502" s="303" t="s">
        <v>606</v>
      </c>
      <c r="D502" s="303" t="s">
        <v>2120</v>
      </c>
      <c r="E502" s="304" t="s">
        <v>2140</v>
      </c>
      <c r="F502" s="304" t="s">
        <v>2131</v>
      </c>
      <c r="G502" s="304" t="s">
        <v>2028</v>
      </c>
      <c r="H502" s="304" t="s">
        <v>5648</v>
      </c>
      <c r="I502" s="303" t="s">
        <v>599</v>
      </c>
      <c r="J502" s="305" t="s">
        <v>2132</v>
      </c>
      <c r="K502" s="306">
        <v>3200000</v>
      </c>
      <c r="Q502" s="270"/>
      <c r="R502" s="270"/>
      <c r="S502" s="271"/>
      <c r="T502" s="270"/>
      <c r="U502" s="272"/>
      <c r="V502" s="268"/>
      <c r="W502" s="272"/>
      <c r="X502" s="273"/>
      <c r="Y502" s="273"/>
      <c r="Z502" s="273"/>
      <c r="AA502" s="273"/>
      <c r="AB502" s="274"/>
      <c r="AC502" s="274"/>
      <c r="AD502" s="269"/>
      <c r="AE502" s="269"/>
    </row>
    <row r="503" spans="1:31" ht="56.25" x14ac:dyDescent="0.25">
      <c r="A503" s="303" t="s">
        <v>1638</v>
      </c>
      <c r="B503" s="303" t="s">
        <v>605</v>
      </c>
      <c r="C503" s="303" t="s">
        <v>606</v>
      </c>
      <c r="D503" s="303" t="s">
        <v>2120</v>
      </c>
      <c r="E503" s="304" t="s">
        <v>2142</v>
      </c>
      <c r="F503" s="304" t="s">
        <v>2131</v>
      </c>
      <c r="G503" s="304" t="s">
        <v>2028</v>
      </c>
      <c r="H503" s="304" t="s">
        <v>5648</v>
      </c>
      <c r="I503" s="303" t="s">
        <v>599</v>
      </c>
      <c r="J503" s="305" t="s">
        <v>2132</v>
      </c>
      <c r="K503" s="306">
        <v>3200000</v>
      </c>
      <c r="Q503" s="270"/>
      <c r="R503" s="270"/>
      <c r="S503" s="271"/>
      <c r="T503" s="270"/>
      <c r="U503" s="272"/>
      <c r="V503" s="268"/>
      <c r="W503" s="272"/>
      <c r="X503" s="273"/>
      <c r="Y503" s="273"/>
      <c r="Z503" s="273"/>
      <c r="AA503" s="273"/>
      <c r="AB503" s="274"/>
      <c r="AC503" s="274"/>
      <c r="AD503" s="269"/>
      <c r="AE503" s="269"/>
    </row>
    <row r="504" spans="1:31" ht="56.25" x14ac:dyDescent="0.25">
      <c r="A504" s="303" t="s">
        <v>1640</v>
      </c>
      <c r="B504" s="303" t="s">
        <v>605</v>
      </c>
      <c r="C504" s="303" t="s">
        <v>606</v>
      </c>
      <c r="D504" s="303" t="s">
        <v>2120</v>
      </c>
      <c r="E504" s="304" t="s">
        <v>2153</v>
      </c>
      <c r="F504" s="304" t="s">
        <v>2131</v>
      </c>
      <c r="G504" s="304" t="s">
        <v>2028</v>
      </c>
      <c r="H504" s="304" t="s">
        <v>5648</v>
      </c>
      <c r="I504" s="303" t="s">
        <v>599</v>
      </c>
      <c r="J504" s="305" t="s">
        <v>2132</v>
      </c>
      <c r="K504" s="306">
        <v>3200000</v>
      </c>
      <c r="Q504" s="270"/>
      <c r="R504" s="270"/>
      <c r="S504" s="271"/>
      <c r="T504" s="270"/>
      <c r="U504" s="272"/>
      <c r="V504" s="268"/>
      <c r="W504" s="272"/>
      <c r="X504" s="273"/>
      <c r="Y504" s="273"/>
      <c r="Z504" s="273"/>
      <c r="AA504" s="273"/>
      <c r="AB504" s="274"/>
      <c r="AC504" s="274"/>
      <c r="AD504" s="269"/>
      <c r="AE504" s="269"/>
    </row>
    <row r="505" spans="1:31" ht="56.25" x14ac:dyDescent="0.25">
      <c r="A505" s="303" t="s">
        <v>1642</v>
      </c>
      <c r="B505" s="303" t="s">
        <v>605</v>
      </c>
      <c r="C505" s="303" t="s">
        <v>606</v>
      </c>
      <c r="D505" s="303" t="s">
        <v>2156</v>
      </c>
      <c r="E505" s="304" t="s">
        <v>2157</v>
      </c>
      <c r="F505" s="304" t="s">
        <v>469</v>
      </c>
      <c r="G505" s="304" t="s">
        <v>2076</v>
      </c>
      <c r="H505" s="304" t="s">
        <v>523</v>
      </c>
      <c r="I505" s="303" t="s">
        <v>599</v>
      </c>
      <c r="J505" s="305" t="s">
        <v>2158</v>
      </c>
      <c r="K505" s="306">
        <v>2854300</v>
      </c>
      <c r="Q505" s="270"/>
      <c r="R505" s="270"/>
      <c r="S505" s="271"/>
      <c r="T505" s="270"/>
      <c r="U505" s="272"/>
      <c r="V505" s="268"/>
      <c r="W505" s="272"/>
      <c r="X505" s="273"/>
      <c r="Y505" s="273"/>
      <c r="Z505" s="273"/>
      <c r="AA505" s="273"/>
      <c r="AB505" s="274"/>
      <c r="AC505" s="274"/>
      <c r="AD505" s="269"/>
      <c r="AE505" s="269"/>
    </row>
    <row r="506" spans="1:31" ht="67.5" x14ac:dyDescent="0.25">
      <c r="A506" s="303" t="s">
        <v>1644</v>
      </c>
      <c r="B506" s="303" t="s">
        <v>605</v>
      </c>
      <c r="C506" s="303" t="s">
        <v>606</v>
      </c>
      <c r="D506" s="303" t="s">
        <v>2156</v>
      </c>
      <c r="E506" s="304" t="s">
        <v>2160</v>
      </c>
      <c r="F506" s="304" t="s">
        <v>472</v>
      </c>
      <c r="G506" s="304" t="s">
        <v>609</v>
      </c>
      <c r="H506" s="304" t="s">
        <v>610</v>
      </c>
      <c r="I506" s="303" t="s">
        <v>599</v>
      </c>
      <c r="J506" s="305" t="s">
        <v>2161</v>
      </c>
      <c r="K506" s="306">
        <v>4601111</v>
      </c>
      <c r="Q506" s="270"/>
      <c r="R506" s="270"/>
      <c r="S506" s="271"/>
      <c r="T506" s="270"/>
      <c r="U506" s="272"/>
      <c r="V506" s="268"/>
      <c r="W506" s="272"/>
      <c r="X506" s="273"/>
      <c r="Y506" s="273"/>
      <c r="Z506" s="273"/>
      <c r="AA506" s="273"/>
      <c r="AB506" s="274"/>
      <c r="AC506" s="274"/>
      <c r="AD506" s="269"/>
      <c r="AE506" s="269"/>
    </row>
    <row r="507" spans="1:31" ht="67.5" x14ac:dyDescent="0.25">
      <c r="A507" s="303" t="s">
        <v>1646</v>
      </c>
      <c r="B507" s="303" t="s">
        <v>605</v>
      </c>
      <c r="C507" s="303" t="s">
        <v>606</v>
      </c>
      <c r="D507" s="303" t="s">
        <v>2156</v>
      </c>
      <c r="E507" s="304" t="s">
        <v>2163</v>
      </c>
      <c r="F507" s="304" t="s">
        <v>472</v>
      </c>
      <c r="G507" s="304" t="s">
        <v>609</v>
      </c>
      <c r="H507" s="304" t="s">
        <v>610</v>
      </c>
      <c r="I507" s="303" t="s">
        <v>599</v>
      </c>
      <c r="J507" s="305" t="s">
        <v>2161</v>
      </c>
      <c r="K507" s="306">
        <v>4601111</v>
      </c>
      <c r="Q507" s="270"/>
      <c r="R507" s="270"/>
      <c r="S507" s="271"/>
      <c r="T507" s="270"/>
      <c r="U507" s="272"/>
      <c r="V507" s="268"/>
      <c r="W507" s="272"/>
      <c r="X507" s="273"/>
      <c r="Y507" s="273"/>
      <c r="Z507" s="273"/>
      <c r="AA507" s="273"/>
      <c r="AB507" s="274"/>
      <c r="AC507" s="274"/>
      <c r="AD507" s="269"/>
      <c r="AE507" s="269"/>
    </row>
    <row r="508" spans="1:31" ht="67.5" x14ac:dyDescent="0.25">
      <c r="A508" s="303" t="s">
        <v>1648</v>
      </c>
      <c r="B508" s="303" t="s">
        <v>605</v>
      </c>
      <c r="C508" s="303" t="s">
        <v>606</v>
      </c>
      <c r="D508" s="303" t="s">
        <v>2156</v>
      </c>
      <c r="E508" s="304" t="s">
        <v>2165</v>
      </c>
      <c r="F508" s="304" t="s">
        <v>472</v>
      </c>
      <c r="G508" s="304" t="s">
        <v>609</v>
      </c>
      <c r="H508" s="304" t="s">
        <v>610</v>
      </c>
      <c r="I508" s="303" t="s">
        <v>599</v>
      </c>
      <c r="J508" s="305" t="s">
        <v>2161</v>
      </c>
      <c r="K508" s="306">
        <v>4601111</v>
      </c>
      <c r="Q508" s="270"/>
      <c r="R508" s="270"/>
      <c r="S508" s="271"/>
      <c r="T508" s="270"/>
      <c r="U508" s="272"/>
      <c r="V508" s="268"/>
      <c r="W508" s="272"/>
      <c r="X508" s="273"/>
      <c r="Y508" s="273"/>
      <c r="Z508" s="273"/>
      <c r="AA508" s="273"/>
      <c r="AB508" s="274"/>
      <c r="AC508" s="274"/>
      <c r="AD508" s="269"/>
      <c r="AE508" s="269"/>
    </row>
    <row r="509" spans="1:31" ht="56.25" x14ac:dyDescent="0.25">
      <c r="A509" s="303" t="s">
        <v>1650</v>
      </c>
      <c r="B509" s="303" t="s">
        <v>605</v>
      </c>
      <c r="C509" s="303" t="s">
        <v>606</v>
      </c>
      <c r="D509" s="303" t="s">
        <v>2167</v>
      </c>
      <c r="E509" s="304" t="s">
        <v>2168</v>
      </c>
      <c r="F509" s="304" t="s">
        <v>465</v>
      </c>
      <c r="G509" s="304" t="s">
        <v>2013</v>
      </c>
      <c r="H509" s="304" t="s">
        <v>2014</v>
      </c>
      <c r="I509" s="303" t="s">
        <v>599</v>
      </c>
      <c r="J509" s="305" t="s">
        <v>2128</v>
      </c>
      <c r="K509" s="306">
        <v>5624000</v>
      </c>
      <c r="Q509" s="270"/>
      <c r="R509" s="270"/>
      <c r="S509" s="271"/>
      <c r="T509" s="270"/>
      <c r="U509" s="272"/>
      <c r="V509" s="268"/>
      <c r="W509" s="272"/>
      <c r="X509" s="273"/>
      <c r="Y509" s="273"/>
      <c r="Z509" s="273"/>
      <c r="AA509" s="273"/>
      <c r="AB509" s="274"/>
      <c r="AC509" s="274"/>
      <c r="AD509" s="269"/>
      <c r="AE509" s="269"/>
    </row>
    <row r="510" spans="1:31" ht="56.25" x14ac:dyDescent="0.25">
      <c r="A510" s="303" t="s">
        <v>1652</v>
      </c>
      <c r="B510" s="303" t="s">
        <v>605</v>
      </c>
      <c r="C510" s="303" t="s">
        <v>606</v>
      </c>
      <c r="D510" s="303" t="s">
        <v>2167</v>
      </c>
      <c r="E510" s="304" t="s">
        <v>2171</v>
      </c>
      <c r="F510" s="304" t="s">
        <v>465</v>
      </c>
      <c r="G510" s="304" t="s">
        <v>2013</v>
      </c>
      <c r="H510" s="304" t="s">
        <v>2014</v>
      </c>
      <c r="I510" s="303" t="s">
        <v>599</v>
      </c>
      <c r="J510" s="305" t="s">
        <v>2128</v>
      </c>
      <c r="K510" s="306">
        <v>5624000</v>
      </c>
      <c r="Q510" s="270"/>
      <c r="R510" s="270"/>
      <c r="S510" s="271"/>
      <c r="T510" s="270"/>
      <c r="U510" s="272"/>
      <c r="V510" s="268"/>
      <c r="W510" s="272"/>
      <c r="X510" s="273"/>
      <c r="Y510" s="273"/>
      <c r="Z510" s="273"/>
      <c r="AA510" s="273"/>
      <c r="AB510" s="274"/>
      <c r="AC510" s="274"/>
      <c r="AD510" s="269"/>
      <c r="AE510" s="269"/>
    </row>
    <row r="511" spans="1:31" ht="56.25" x14ac:dyDescent="0.25">
      <c r="A511" s="303" t="s">
        <v>1654</v>
      </c>
      <c r="B511" s="303" t="s">
        <v>605</v>
      </c>
      <c r="C511" s="303" t="s">
        <v>606</v>
      </c>
      <c r="D511" s="303" t="s">
        <v>2167</v>
      </c>
      <c r="E511" s="304" t="s">
        <v>2173</v>
      </c>
      <c r="F511" s="304" t="s">
        <v>465</v>
      </c>
      <c r="G511" s="304" t="s">
        <v>2013</v>
      </c>
      <c r="H511" s="304" t="s">
        <v>2014</v>
      </c>
      <c r="I511" s="303" t="s">
        <v>599</v>
      </c>
      <c r="J511" s="305" t="s">
        <v>2128</v>
      </c>
      <c r="K511" s="306">
        <v>5624000</v>
      </c>
      <c r="Q511" s="270"/>
      <c r="R511" s="270"/>
      <c r="S511" s="271"/>
      <c r="T511" s="270"/>
      <c r="U511" s="272"/>
      <c r="V511" s="268"/>
      <c r="W511" s="272"/>
      <c r="X511" s="273"/>
      <c r="Y511" s="273"/>
      <c r="Z511" s="273"/>
      <c r="AA511" s="273"/>
      <c r="AB511" s="274"/>
      <c r="AC511" s="274"/>
      <c r="AD511" s="269"/>
      <c r="AE511" s="269"/>
    </row>
    <row r="512" spans="1:31" ht="56.25" x14ac:dyDescent="0.25">
      <c r="A512" s="303" t="s">
        <v>1656</v>
      </c>
      <c r="B512" s="303" t="s">
        <v>605</v>
      </c>
      <c r="C512" s="303" t="s">
        <v>606</v>
      </c>
      <c r="D512" s="303" t="s">
        <v>2175</v>
      </c>
      <c r="E512" s="304" t="s">
        <v>2176</v>
      </c>
      <c r="F512" s="304" t="s">
        <v>470</v>
      </c>
      <c r="G512" s="304" t="s">
        <v>625</v>
      </c>
      <c r="H512" s="304" t="s">
        <v>626</v>
      </c>
      <c r="I512" s="303" t="s">
        <v>599</v>
      </c>
      <c r="J512" s="305" t="s">
        <v>2177</v>
      </c>
      <c r="K512" s="306">
        <v>1148000</v>
      </c>
      <c r="Q512" s="270"/>
      <c r="R512" s="270"/>
      <c r="S512" s="271"/>
      <c r="T512" s="270"/>
      <c r="U512" s="272"/>
      <c r="V512" s="268"/>
      <c r="W512" s="272"/>
      <c r="X512" s="273"/>
      <c r="Y512" s="273"/>
      <c r="Z512" s="273"/>
      <c r="AA512" s="273"/>
      <c r="AB512" s="274"/>
      <c r="AC512" s="274"/>
      <c r="AD512" s="269"/>
      <c r="AE512" s="269"/>
    </row>
    <row r="513" spans="1:31" ht="56.25" x14ac:dyDescent="0.25">
      <c r="A513" s="303" t="s">
        <v>1658</v>
      </c>
      <c r="B513" s="303" t="s">
        <v>605</v>
      </c>
      <c r="C513" s="303" t="s">
        <v>606</v>
      </c>
      <c r="D513" s="303" t="s">
        <v>2179</v>
      </c>
      <c r="E513" s="304" t="s">
        <v>2180</v>
      </c>
      <c r="F513" s="304" t="s">
        <v>2181</v>
      </c>
      <c r="G513" s="304" t="s">
        <v>625</v>
      </c>
      <c r="H513" s="304" t="s">
        <v>626</v>
      </c>
      <c r="I513" s="303" t="s">
        <v>599</v>
      </c>
      <c r="J513" s="305" t="s">
        <v>2182</v>
      </c>
      <c r="K513" s="306">
        <v>12000000</v>
      </c>
      <c r="Q513" s="270"/>
      <c r="R513" s="270"/>
      <c r="S513" s="271"/>
      <c r="T513" s="270"/>
      <c r="U513" s="272"/>
      <c r="V513" s="268"/>
      <c r="W513" s="272"/>
      <c r="X513" s="273"/>
      <c r="Y513" s="273"/>
      <c r="Z513" s="273"/>
      <c r="AA513" s="273"/>
      <c r="AB513" s="274"/>
      <c r="AC513" s="274"/>
      <c r="AD513" s="269"/>
      <c r="AE513" s="269"/>
    </row>
    <row r="514" spans="1:31" ht="56.25" x14ac:dyDescent="0.25">
      <c r="A514" s="303" t="s">
        <v>1660</v>
      </c>
      <c r="B514" s="303" t="s">
        <v>605</v>
      </c>
      <c r="C514" s="303" t="s">
        <v>606</v>
      </c>
      <c r="D514" s="303" t="s">
        <v>2184</v>
      </c>
      <c r="E514" s="304" t="s">
        <v>2185</v>
      </c>
      <c r="F514" s="304" t="s">
        <v>2186</v>
      </c>
      <c r="G514" s="304" t="s">
        <v>625</v>
      </c>
      <c r="H514" s="304" t="s">
        <v>626</v>
      </c>
      <c r="I514" s="303" t="s">
        <v>599</v>
      </c>
      <c r="J514" s="305" t="s">
        <v>2187</v>
      </c>
      <c r="K514" s="306">
        <v>2850000</v>
      </c>
      <c r="Q514" s="270"/>
      <c r="R514" s="270"/>
      <c r="S514" s="271"/>
      <c r="T514" s="270"/>
      <c r="U514" s="272"/>
      <c r="V514" s="268"/>
      <c r="W514" s="272"/>
      <c r="X514" s="273"/>
      <c r="Y514" s="273"/>
      <c r="Z514" s="273"/>
      <c r="AA514" s="273"/>
      <c r="AB514" s="274"/>
      <c r="AC514" s="274"/>
      <c r="AD514" s="269"/>
      <c r="AE514" s="269"/>
    </row>
    <row r="515" spans="1:31" ht="56.25" x14ac:dyDescent="0.25">
      <c r="A515" s="303" t="s">
        <v>1662</v>
      </c>
      <c r="B515" s="303" t="s">
        <v>605</v>
      </c>
      <c r="C515" s="303" t="s">
        <v>606</v>
      </c>
      <c r="D515" s="303" t="s">
        <v>2184</v>
      </c>
      <c r="E515" s="304" t="s">
        <v>2189</v>
      </c>
      <c r="F515" s="304" t="s">
        <v>2186</v>
      </c>
      <c r="G515" s="304" t="s">
        <v>625</v>
      </c>
      <c r="H515" s="304" t="s">
        <v>626</v>
      </c>
      <c r="I515" s="303" t="s">
        <v>599</v>
      </c>
      <c r="J515" s="305" t="s">
        <v>2187</v>
      </c>
      <c r="K515" s="306">
        <v>2850000</v>
      </c>
      <c r="Q515" s="270"/>
      <c r="R515" s="270"/>
      <c r="S515" s="271"/>
      <c r="T515" s="270"/>
      <c r="U515" s="272"/>
      <c r="V515" s="268"/>
      <c r="W515" s="272"/>
      <c r="X515" s="273"/>
      <c r="Y515" s="273"/>
      <c r="Z515" s="273"/>
      <c r="AA515" s="273"/>
      <c r="AB515" s="274"/>
      <c r="AC515" s="274"/>
      <c r="AD515" s="269"/>
      <c r="AE515" s="269"/>
    </row>
    <row r="516" spans="1:31" ht="78.75" x14ac:dyDescent="0.25">
      <c r="A516" s="303" t="s">
        <v>1664</v>
      </c>
      <c r="B516" s="303" t="s">
        <v>605</v>
      </c>
      <c r="C516" s="303" t="s">
        <v>606</v>
      </c>
      <c r="D516" s="303" t="s">
        <v>2184</v>
      </c>
      <c r="E516" s="304" t="s">
        <v>2191</v>
      </c>
      <c r="F516" s="304" t="s">
        <v>2192</v>
      </c>
      <c r="G516" s="304" t="s">
        <v>2013</v>
      </c>
      <c r="H516" s="304" t="s">
        <v>2014</v>
      </c>
      <c r="I516" s="303" t="s">
        <v>599</v>
      </c>
      <c r="J516" s="305" t="s">
        <v>2193</v>
      </c>
      <c r="K516" s="306">
        <v>221095026.80000001</v>
      </c>
      <c r="Q516" s="270"/>
      <c r="R516" s="270"/>
      <c r="S516" s="271"/>
      <c r="T516" s="270"/>
      <c r="U516" s="272"/>
      <c r="V516" s="268"/>
      <c r="W516" s="272"/>
      <c r="X516" s="273"/>
      <c r="Y516" s="273"/>
      <c r="Z516" s="273"/>
      <c r="AA516" s="273"/>
      <c r="AB516" s="274"/>
      <c r="AC516" s="274"/>
      <c r="AD516" s="269"/>
      <c r="AE516" s="269"/>
    </row>
    <row r="517" spans="1:31" ht="67.5" x14ac:dyDescent="0.25">
      <c r="A517" s="303" t="s">
        <v>1666</v>
      </c>
      <c r="B517" s="303" t="s">
        <v>605</v>
      </c>
      <c r="C517" s="303" t="s">
        <v>606</v>
      </c>
      <c r="D517" s="303" t="s">
        <v>2184</v>
      </c>
      <c r="E517" s="304" t="s">
        <v>2196</v>
      </c>
      <c r="F517" s="304" t="s">
        <v>2197</v>
      </c>
      <c r="G517" s="304" t="s">
        <v>609</v>
      </c>
      <c r="H517" s="304" t="s">
        <v>610</v>
      </c>
      <c r="I517" s="303" t="s">
        <v>599</v>
      </c>
      <c r="J517" s="305" t="s">
        <v>2098</v>
      </c>
      <c r="K517" s="306">
        <v>3304250</v>
      </c>
      <c r="Q517" s="270"/>
      <c r="R517" s="270"/>
      <c r="S517" s="271"/>
      <c r="T517" s="270"/>
      <c r="U517" s="272"/>
      <c r="V517" s="268"/>
      <c r="W517" s="272"/>
      <c r="X517" s="273"/>
      <c r="Y517" s="273"/>
      <c r="Z517" s="273"/>
      <c r="AA517" s="273"/>
      <c r="AB517" s="274"/>
      <c r="AC517" s="274"/>
      <c r="AD517" s="269"/>
      <c r="AE517" s="269"/>
    </row>
    <row r="518" spans="1:31" ht="67.5" x14ac:dyDescent="0.25">
      <c r="A518" s="303" t="s">
        <v>1668</v>
      </c>
      <c r="B518" s="303" t="s">
        <v>605</v>
      </c>
      <c r="C518" s="303" t="s">
        <v>606</v>
      </c>
      <c r="D518" s="303" t="s">
        <v>2184</v>
      </c>
      <c r="E518" s="304" t="s">
        <v>2199</v>
      </c>
      <c r="F518" s="304" t="s">
        <v>2197</v>
      </c>
      <c r="G518" s="304" t="s">
        <v>609</v>
      </c>
      <c r="H518" s="304" t="s">
        <v>610</v>
      </c>
      <c r="I518" s="303" t="s">
        <v>599</v>
      </c>
      <c r="J518" s="305" t="s">
        <v>2098</v>
      </c>
      <c r="K518" s="306">
        <v>3304250</v>
      </c>
      <c r="Q518" s="270"/>
      <c r="R518" s="270"/>
      <c r="S518" s="271"/>
      <c r="T518" s="270"/>
      <c r="U518" s="272"/>
      <c r="V518" s="268"/>
      <c r="W518" s="272"/>
      <c r="X518" s="273"/>
      <c r="Y518" s="273"/>
      <c r="Z518" s="273"/>
      <c r="AA518" s="273"/>
      <c r="AB518" s="274"/>
      <c r="AC518" s="274"/>
      <c r="AD518" s="269"/>
      <c r="AE518" s="269"/>
    </row>
    <row r="519" spans="1:31" ht="67.5" x14ac:dyDescent="0.25">
      <c r="A519" s="303" t="s">
        <v>1670</v>
      </c>
      <c r="B519" s="303" t="s">
        <v>605</v>
      </c>
      <c r="C519" s="303" t="s">
        <v>606</v>
      </c>
      <c r="D519" s="303" t="s">
        <v>2184</v>
      </c>
      <c r="E519" s="304" t="s">
        <v>2201</v>
      </c>
      <c r="F519" s="304" t="s">
        <v>2197</v>
      </c>
      <c r="G519" s="304" t="s">
        <v>609</v>
      </c>
      <c r="H519" s="304" t="s">
        <v>610</v>
      </c>
      <c r="I519" s="303" t="s">
        <v>599</v>
      </c>
      <c r="J519" s="305" t="s">
        <v>2098</v>
      </c>
      <c r="K519" s="306">
        <v>3304250</v>
      </c>
      <c r="Q519" s="270"/>
      <c r="R519" s="270"/>
      <c r="S519" s="271"/>
      <c r="T519" s="270"/>
      <c r="U519" s="272"/>
      <c r="V519" s="268"/>
      <c r="W519" s="272"/>
      <c r="X519" s="273"/>
      <c r="Y519" s="273"/>
      <c r="Z519" s="273"/>
      <c r="AA519" s="273"/>
      <c r="AB519" s="274"/>
      <c r="AC519" s="274"/>
      <c r="AD519" s="269"/>
      <c r="AE519" s="269"/>
    </row>
    <row r="520" spans="1:31" ht="67.5" x14ac:dyDescent="0.25">
      <c r="A520" s="303" t="s">
        <v>1672</v>
      </c>
      <c r="B520" s="303" t="s">
        <v>605</v>
      </c>
      <c r="C520" s="303" t="s">
        <v>606</v>
      </c>
      <c r="D520" s="303" t="s">
        <v>2184</v>
      </c>
      <c r="E520" s="304" t="s">
        <v>2203</v>
      </c>
      <c r="F520" s="304" t="s">
        <v>2197</v>
      </c>
      <c r="G520" s="304" t="s">
        <v>609</v>
      </c>
      <c r="H520" s="304" t="s">
        <v>610</v>
      </c>
      <c r="I520" s="303" t="s">
        <v>599</v>
      </c>
      <c r="J520" s="305" t="s">
        <v>2098</v>
      </c>
      <c r="K520" s="306">
        <v>3304250</v>
      </c>
      <c r="Q520" s="270"/>
      <c r="R520" s="270"/>
      <c r="S520" s="271"/>
      <c r="T520" s="270"/>
      <c r="U520" s="272"/>
      <c r="V520" s="268"/>
      <c r="W520" s="272"/>
      <c r="X520" s="273"/>
      <c r="Y520" s="273"/>
      <c r="Z520" s="273"/>
      <c r="AA520" s="273"/>
      <c r="AB520" s="274"/>
      <c r="AC520" s="274"/>
      <c r="AD520" s="269"/>
      <c r="AE520" s="269"/>
    </row>
    <row r="521" spans="1:31" ht="67.5" x14ac:dyDescent="0.25">
      <c r="A521" s="303" t="s">
        <v>1674</v>
      </c>
      <c r="B521" s="303" t="s">
        <v>605</v>
      </c>
      <c r="C521" s="303" t="s">
        <v>606</v>
      </c>
      <c r="D521" s="303" t="s">
        <v>2184</v>
      </c>
      <c r="E521" s="304" t="s">
        <v>2205</v>
      </c>
      <c r="F521" s="304" t="s">
        <v>2197</v>
      </c>
      <c r="G521" s="304" t="s">
        <v>609</v>
      </c>
      <c r="H521" s="304" t="s">
        <v>610</v>
      </c>
      <c r="I521" s="303" t="s">
        <v>599</v>
      </c>
      <c r="J521" s="305" t="s">
        <v>2098</v>
      </c>
      <c r="K521" s="306">
        <v>3304250</v>
      </c>
      <c r="Q521" s="270"/>
      <c r="R521" s="270"/>
      <c r="S521" s="271"/>
      <c r="T521" s="270"/>
      <c r="U521" s="272"/>
      <c r="V521" s="268"/>
      <c r="W521" s="272"/>
      <c r="X521" s="273"/>
      <c r="Y521" s="273"/>
      <c r="Z521" s="273"/>
      <c r="AA521" s="273"/>
      <c r="AB521" s="274"/>
      <c r="AC521" s="274"/>
      <c r="AD521" s="269"/>
      <c r="AE521" s="269"/>
    </row>
    <row r="522" spans="1:31" ht="67.5" x14ac:dyDescent="0.25">
      <c r="A522" s="303" t="s">
        <v>1676</v>
      </c>
      <c r="B522" s="303" t="s">
        <v>605</v>
      </c>
      <c r="C522" s="303" t="s">
        <v>606</v>
      </c>
      <c r="D522" s="303" t="s">
        <v>2184</v>
      </c>
      <c r="E522" s="304" t="s">
        <v>2207</v>
      </c>
      <c r="F522" s="304" t="s">
        <v>2197</v>
      </c>
      <c r="G522" s="304" t="s">
        <v>609</v>
      </c>
      <c r="H522" s="304" t="s">
        <v>610</v>
      </c>
      <c r="I522" s="303" t="s">
        <v>599</v>
      </c>
      <c r="J522" s="305" t="s">
        <v>2098</v>
      </c>
      <c r="K522" s="306">
        <v>3304250</v>
      </c>
      <c r="Q522" s="270"/>
      <c r="R522" s="270"/>
      <c r="S522" s="271"/>
      <c r="T522" s="270"/>
      <c r="U522" s="272"/>
      <c r="V522" s="268"/>
      <c r="W522" s="272"/>
      <c r="X522" s="273"/>
      <c r="Y522" s="273"/>
      <c r="Z522" s="273"/>
      <c r="AA522" s="273"/>
      <c r="AB522" s="274"/>
      <c r="AC522" s="274"/>
      <c r="AD522" s="269"/>
      <c r="AE522" s="269"/>
    </row>
    <row r="523" spans="1:31" ht="67.5" x14ac:dyDescent="0.25">
      <c r="A523" s="303" t="s">
        <v>1678</v>
      </c>
      <c r="B523" s="303" t="s">
        <v>605</v>
      </c>
      <c r="C523" s="303" t="s">
        <v>606</v>
      </c>
      <c r="D523" s="303" t="s">
        <v>2184</v>
      </c>
      <c r="E523" s="304" t="s">
        <v>2209</v>
      </c>
      <c r="F523" s="304" t="s">
        <v>2197</v>
      </c>
      <c r="G523" s="304" t="s">
        <v>609</v>
      </c>
      <c r="H523" s="304" t="s">
        <v>610</v>
      </c>
      <c r="I523" s="303" t="s">
        <v>599</v>
      </c>
      <c r="J523" s="305" t="s">
        <v>2098</v>
      </c>
      <c r="K523" s="306">
        <v>3304250</v>
      </c>
      <c r="Q523" s="270"/>
      <c r="R523" s="270"/>
      <c r="S523" s="271"/>
      <c r="T523" s="270"/>
      <c r="U523" s="272"/>
      <c r="V523" s="268"/>
      <c r="W523" s="272"/>
      <c r="X523" s="273"/>
      <c r="Y523" s="273"/>
      <c r="Z523" s="273"/>
      <c r="AA523" s="273"/>
      <c r="AB523" s="274"/>
      <c r="AC523" s="274"/>
      <c r="AD523" s="269"/>
      <c r="AE523" s="269"/>
    </row>
    <row r="524" spans="1:31" ht="67.5" x14ac:dyDescent="0.25">
      <c r="A524" s="303" t="s">
        <v>1680</v>
      </c>
      <c r="B524" s="303" t="s">
        <v>605</v>
      </c>
      <c r="C524" s="303" t="s">
        <v>606</v>
      </c>
      <c r="D524" s="303" t="s">
        <v>2184</v>
      </c>
      <c r="E524" s="304" t="s">
        <v>2211</v>
      </c>
      <c r="F524" s="304" t="s">
        <v>2197</v>
      </c>
      <c r="G524" s="304" t="s">
        <v>609</v>
      </c>
      <c r="H524" s="304" t="s">
        <v>610</v>
      </c>
      <c r="I524" s="303" t="s">
        <v>599</v>
      </c>
      <c r="J524" s="305" t="s">
        <v>2098</v>
      </c>
      <c r="K524" s="306">
        <v>3304250</v>
      </c>
      <c r="Q524" s="270"/>
      <c r="R524" s="270"/>
      <c r="S524" s="271"/>
      <c r="T524" s="270"/>
      <c r="U524" s="272"/>
      <c r="V524" s="268"/>
      <c r="W524" s="272"/>
      <c r="X524" s="273"/>
      <c r="Y524" s="273"/>
      <c r="Z524" s="273"/>
      <c r="AA524" s="273"/>
      <c r="AB524" s="274"/>
      <c r="AC524" s="274"/>
      <c r="AD524" s="269"/>
      <c r="AE524" s="269"/>
    </row>
    <row r="525" spans="1:31" ht="67.5" x14ac:dyDescent="0.25">
      <c r="A525" s="303" t="s">
        <v>1682</v>
      </c>
      <c r="B525" s="303" t="s">
        <v>605</v>
      </c>
      <c r="C525" s="303" t="s">
        <v>606</v>
      </c>
      <c r="D525" s="303" t="s">
        <v>2184</v>
      </c>
      <c r="E525" s="304" t="s">
        <v>2213</v>
      </c>
      <c r="F525" s="304" t="s">
        <v>2197</v>
      </c>
      <c r="G525" s="304" t="s">
        <v>609</v>
      </c>
      <c r="H525" s="304" t="s">
        <v>610</v>
      </c>
      <c r="I525" s="303" t="s">
        <v>599</v>
      </c>
      <c r="J525" s="305" t="s">
        <v>2098</v>
      </c>
      <c r="K525" s="306">
        <v>3304250</v>
      </c>
      <c r="Q525" s="270"/>
      <c r="R525" s="270"/>
      <c r="S525" s="271"/>
      <c r="T525" s="270"/>
      <c r="U525" s="272"/>
      <c r="V525" s="268"/>
      <c r="W525" s="272"/>
      <c r="X525" s="273"/>
      <c r="Y525" s="273"/>
      <c r="Z525" s="273"/>
      <c r="AA525" s="273"/>
      <c r="AB525" s="274"/>
      <c r="AC525" s="274"/>
      <c r="AD525" s="269"/>
      <c r="AE525" s="269"/>
    </row>
    <row r="526" spans="1:31" ht="56.25" x14ac:dyDescent="0.25">
      <c r="A526" s="303" t="s">
        <v>1684</v>
      </c>
      <c r="B526" s="303" t="s">
        <v>605</v>
      </c>
      <c r="C526" s="303" t="s">
        <v>606</v>
      </c>
      <c r="D526" s="303" t="s">
        <v>505</v>
      </c>
      <c r="E526" s="304" t="s">
        <v>5592</v>
      </c>
      <c r="F526" s="304" t="s">
        <v>505</v>
      </c>
      <c r="G526" s="304" t="s">
        <v>2246</v>
      </c>
      <c r="H526" s="304" t="s">
        <v>2247</v>
      </c>
      <c r="I526" s="303" t="s">
        <v>599</v>
      </c>
      <c r="J526" s="305" t="s">
        <v>5572</v>
      </c>
      <c r="K526" s="306">
        <v>2440000</v>
      </c>
      <c r="Q526" s="270"/>
      <c r="R526" s="270"/>
      <c r="S526" s="271"/>
      <c r="T526" s="270"/>
      <c r="U526" s="272"/>
      <c r="V526" s="268"/>
      <c r="W526" s="272"/>
      <c r="X526" s="273"/>
      <c r="Y526" s="273"/>
      <c r="Z526" s="273"/>
      <c r="AA526" s="273"/>
      <c r="AB526" s="274"/>
      <c r="AC526" s="274"/>
      <c r="AD526" s="269"/>
      <c r="AE526" s="269"/>
    </row>
    <row r="527" spans="1:31" ht="56.25" x14ac:dyDescent="0.25">
      <c r="A527" s="303" t="s">
        <v>1686</v>
      </c>
      <c r="B527" s="303" t="s">
        <v>605</v>
      </c>
      <c r="C527" s="303" t="s">
        <v>606</v>
      </c>
      <c r="D527" s="303" t="s">
        <v>505</v>
      </c>
      <c r="E527" s="304" t="s">
        <v>2216</v>
      </c>
      <c r="F527" s="304" t="s">
        <v>463</v>
      </c>
      <c r="G527" s="304" t="s">
        <v>597</v>
      </c>
      <c r="H527" s="304" t="s">
        <v>598</v>
      </c>
      <c r="I527" s="303" t="s">
        <v>599</v>
      </c>
      <c r="J527" s="305" t="s">
        <v>2217</v>
      </c>
      <c r="K527" s="306">
        <v>4512000</v>
      </c>
      <c r="Q527" s="270"/>
      <c r="R527" s="270"/>
      <c r="S527" s="271"/>
      <c r="T527" s="270"/>
      <c r="U527" s="272"/>
      <c r="V527" s="268"/>
      <c r="W527" s="272"/>
      <c r="X527" s="273"/>
      <c r="Y527" s="273"/>
      <c r="Z527" s="273"/>
      <c r="AA527" s="273"/>
      <c r="AB527" s="274"/>
      <c r="AC527" s="274"/>
      <c r="AD527" s="269"/>
      <c r="AE527" s="269"/>
    </row>
    <row r="528" spans="1:31" ht="56.25" x14ac:dyDescent="0.25">
      <c r="A528" s="303" t="s">
        <v>1688</v>
      </c>
      <c r="B528" s="303" t="s">
        <v>605</v>
      </c>
      <c r="C528" s="303" t="s">
        <v>606</v>
      </c>
      <c r="D528" s="303" t="s">
        <v>505</v>
      </c>
      <c r="E528" s="304" t="s">
        <v>2220</v>
      </c>
      <c r="F528" s="304" t="s">
        <v>463</v>
      </c>
      <c r="G528" s="304" t="s">
        <v>597</v>
      </c>
      <c r="H528" s="304" t="s">
        <v>598</v>
      </c>
      <c r="I528" s="303" t="s">
        <v>599</v>
      </c>
      <c r="J528" s="305" t="s">
        <v>2217</v>
      </c>
      <c r="K528" s="306">
        <v>4512000</v>
      </c>
      <c r="Q528" s="270"/>
      <c r="R528" s="270"/>
      <c r="S528" s="271"/>
      <c r="T528" s="270"/>
      <c r="U528" s="272"/>
      <c r="V528" s="268"/>
      <c r="W528" s="272"/>
      <c r="X528" s="273"/>
      <c r="Y528" s="273"/>
      <c r="Z528" s="273"/>
      <c r="AA528" s="273"/>
      <c r="AB528" s="274"/>
      <c r="AC528" s="274"/>
      <c r="AD528" s="269"/>
      <c r="AE528" s="269"/>
    </row>
    <row r="529" spans="1:31" ht="56.25" x14ac:dyDescent="0.25">
      <c r="A529" s="303" t="s">
        <v>1690</v>
      </c>
      <c r="B529" s="303" t="s">
        <v>605</v>
      </c>
      <c r="C529" s="303" t="s">
        <v>606</v>
      </c>
      <c r="D529" s="303" t="s">
        <v>505</v>
      </c>
      <c r="E529" s="304" t="s">
        <v>2222</v>
      </c>
      <c r="F529" s="304" t="s">
        <v>463</v>
      </c>
      <c r="G529" s="304" t="s">
        <v>597</v>
      </c>
      <c r="H529" s="304" t="s">
        <v>598</v>
      </c>
      <c r="I529" s="303" t="s">
        <v>599</v>
      </c>
      <c r="J529" s="305" t="s">
        <v>2217</v>
      </c>
      <c r="K529" s="306">
        <v>4512000</v>
      </c>
      <c r="Q529" s="270"/>
      <c r="R529" s="270"/>
      <c r="S529" s="271"/>
      <c r="T529" s="270"/>
      <c r="U529" s="272"/>
      <c r="V529" s="268"/>
      <c r="W529" s="272"/>
      <c r="X529" s="273"/>
      <c r="Y529" s="273"/>
      <c r="Z529" s="273"/>
      <c r="AA529" s="273"/>
      <c r="AB529" s="274"/>
      <c r="AC529" s="274"/>
      <c r="AD529" s="269"/>
      <c r="AE529" s="269"/>
    </row>
    <row r="530" spans="1:31" ht="56.25" x14ac:dyDescent="0.25">
      <c r="A530" s="303" t="s">
        <v>1692</v>
      </c>
      <c r="B530" s="303" t="s">
        <v>605</v>
      </c>
      <c r="C530" s="303" t="s">
        <v>606</v>
      </c>
      <c r="D530" s="303" t="s">
        <v>505</v>
      </c>
      <c r="E530" s="304" t="s">
        <v>2224</v>
      </c>
      <c r="F530" s="304" t="s">
        <v>463</v>
      </c>
      <c r="G530" s="304" t="s">
        <v>597</v>
      </c>
      <c r="H530" s="304" t="s">
        <v>598</v>
      </c>
      <c r="I530" s="303" t="s">
        <v>599</v>
      </c>
      <c r="J530" s="305" t="s">
        <v>2217</v>
      </c>
      <c r="K530" s="306">
        <v>4512000</v>
      </c>
      <c r="Q530" s="270"/>
      <c r="R530" s="270"/>
      <c r="S530" s="271"/>
      <c r="T530" s="270"/>
      <c r="U530" s="272"/>
      <c r="V530" s="268"/>
      <c r="W530" s="272"/>
      <c r="X530" s="273"/>
      <c r="Y530" s="273"/>
      <c r="Z530" s="273"/>
      <c r="AA530" s="273"/>
      <c r="AB530" s="274"/>
      <c r="AC530" s="274"/>
      <c r="AD530" s="269"/>
      <c r="AE530" s="269"/>
    </row>
    <row r="531" spans="1:31" ht="56.25" x14ac:dyDescent="0.25">
      <c r="A531" s="303" t="s">
        <v>1694</v>
      </c>
      <c r="B531" s="303" t="s">
        <v>605</v>
      </c>
      <c r="C531" s="303" t="s">
        <v>606</v>
      </c>
      <c r="D531" s="303" t="s">
        <v>505</v>
      </c>
      <c r="E531" s="304" t="s">
        <v>2226</v>
      </c>
      <c r="F531" s="304" t="s">
        <v>463</v>
      </c>
      <c r="G531" s="304" t="s">
        <v>597</v>
      </c>
      <c r="H531" s="304" t="s">
        <v>598</v>
      </c>
      <c r="I531" s="303" t="s">
        <v>599</v>
      </c>
      <c r="J531" s="305" t="s">
        <v>2217</v>
      </c>
      <c r="K531" s="306">
        <v>4512000</v>
      </c>
      <c r="Q531" s="270"/>
      <c r="R531" s="270"/>
      <c r="S531" s="271"/>
      <c r="T531" s="270"/>
      <c r="U531" s="272"/>
      <c r="V531" s="268"/>
      <c r="W531" s="272"/>
      <c r="X531" s="273"/>
      <c r="Y531" s="273"/>
      <c r="Z531" s="273"/>
      <c r="AA531" s="273"/>
      <c r="AB531" s="274"/>
      <c r="AC531" s="274"/>
      <c r="AD531" s="269"/>
      <c r="AE531" s="269"/>
    </row>
    <row r="532" spans="1:31" ht="67.5" x14ac:dyDescent="0.25">
      <c r="A532" s="303" t="s">
        <v>1696</v>
      </c>
      <c r="B532" s="303" t="s">
        <v>605</v>
      </c>
      <c r="C532" s="303" t="s">
        <v>606</v>
      </c>
      <c r="D532" s="303" t="s">
        <v>2228</v>
      </c>
      <c r="E532" s="304" t="s">
        <v>2229</v>
      </c>
      <c r="F532" s="304" t="s">
        <v>526</v>
      </c>
      <c r="G532" s="304" t="s">
        <v>609</v>
      </c>
      <c r="H532" s="304" t="s">
        <v>610</v>
      </c>
      <c r="I532" s="303" t="s">
        <v>599</v>
      </c>
      <c r="J532" s="305" t="s">
        <v>2230</v>
      </c>
      <c r="K532" s="306">
        <v>450000</v>
      </c>
      <c r="Q532" s="270"/>
      <c r="R532" s="270"/>
      <c r="S532" s="271"/>
      <c r="T532" s="270"/>
      <c r="U532" s="272"/>
      <c r="V532" s="268"/>
      <c r="W532" s="272"/>
      <c r="X532" s="273"/>
      <c r="Y532" s="273"/>
      <c r="Z532" s="273"/>
      <c r="AA532" s="273"/>
      <c r="AB532" s="274"/>
      <c r="AC532" s="274"/>
      <c r="AD532" s="269"/>
      <c r="AE532" s="269"/>
    </row>
    <row r="533" spans="1:31" ht="56.25" x14ac:dyDescent="0.25">
      <c r="A533" s="303" t="s">
        <v>1698</v>
      </c>
      <c r="B533" s="303" t="s">
        <v>605</v>
      </c>
      <c r="C533" s="303" t="s">
        <v>606</v>
      </c>
      <c r="D533" s="303" t="s">
        <v>2233</v>
      </c>
      <c r="E533" s="304" t="s">
        <v>5597</v>
      </c>
      <c r="F533" s="304" t="s">
        <v>5598</v>
      </c>
      <c r="G533" s="304" t="s">
        <v>625</v>
      </c>
      <c r="H533" s="304" t="s">
        <v>626</v>
      </c>
      <c r="I533" s="303" t="s">
        <v>599</v>
      </c>
      <c r="J533" s="305" t="s">
        <v>5564</v>
      </c>
      <c r="K533" s="306">
        <v>24500000</v>
      </c>
      <c r="Q533" s="270"/>
      <c r="R533" s="270"/>
      <c r="S533" s="271"/>
      <c r="T533" s="270"/>
      <c r="U533" s="272"/>
      <c r="V533" s="268"/>
      <c r="W533" s="272"/>
      <c r="X533" s="273"/>
      <c r="Y533" s="273"/>
      <c r="Z533" s="273"/>
      <c r="AA533" s="273"/>
      <c r="AB533" s="274"/>
      <c r="AC533" s="274"/>
      <c r="AD533" s="269"/>
      <c r="AE533" s="269"/>
    </row>
    <row r="534" spans="1:31" ht="56.25" x14ac:dyDescent="0.25">
      <c r="A534" s="303" t="s">
        <v>1700</v>
      </c>
      <c r="B534" s="303" t="s">
        <v>605</v>
      </c>
      <c r="C534" s="303" t="s">
        <v>606</v>
      </c>
      <c r="D534" s="303" t="s">
        <v>2233</v>
      </c>
      <c r="E534" s="304" t="s">
        <v>5599</v>
      </c>
      <c r="F534" s="304" t="s">
        <v>5598</v>
      </c>
      <c r="G534" s="304" t="s">
        <v>625</v>
      </c>
      <c r="H534" s="304" t="s">
        <v>626</v>
      </c>
      <c r="I534" s="303" t="s">
        <v>599</v>
      </c>
      <c r="J534" s="305" t="s">
        <v>5564</v>
      </c>
      <c r="K534" s="306">
        <v>24500000</v>
      </c>
      <c r="Q534" s="270"/>
      <c r="R534" s="270"/>
      <c r="S534" s="271"/>
      <c r="T534" s="270"/>
      <c r="U534" s="272"/>
      <c r="V534" s="268"/>
      <c r="W534" s="272"/>
      <c r="X534" s="273"/>
      <c r="Y534" s="273"/>
      <c r="Z534" s="273"/>
      <c r="AA534" s="273"/>
      <c r="AB534" s="274"/>
      <c r="AC534" s="274"/>
      <c r="AD534" s="269"/>
      <c r="AE534" s="269"/>
    </row>
    <row r="535" spans="1:31" ht="56.25" x14ac:dyDescent="0.25">
      <c r="A535" s="303" t="s">
        <v>1702</v>
      </c>
      <c r="B535" s="303" t="s">
        <v>605</v>
      </c>
      <c r="C535" s="303" t="s">
        <v>606</v>
      </c>
      <c r="D535" s="303" t="s">
        <v>2233</v>
      </c>
      <c r="E535" s="304" t="s">
        <v>2234</v>
      </c>
      <c r="F535" s="304" t="s">
        <v>501</v>
      </c>
      <c r="G535" s="304" t="s">
        <v>597</v>
      </c>
      <c r="H535" s="304" t="s">
        <v>598</v>
      </c>
      <c r="I535" s="303" t="s">
        <v>599</v>
      </c>
      <c r="J535" s="305" t="s">
        <v>2235</v>
      </c>
      <c r="K535" s="306">
        <v>20520000</v>
      </c>
      <c r="Q535" s="270"/>
      <c r="R535" s="270"/>
      <c r="S535" s="271"/>
      <c r="T535" s="270"/>
      <c r="U535" s="272"/>
      <c r="V535" s="268"/>
      <c r="W535" s="272"/>
      <c r="X535" s="273"/>
      <c r="Y535" s="273"/>
      <c r="Z535" s="273"/>
      <c r="AA535" s="273"/>
      <c r="AB535" s="274"/>
      <c r="AC535" s="274"/>
      <c r="AD535" s="269"/>
      <c r="AE535" s="269"/>
    </row>
    <row r="536" spans="1:31" ht="56.25" x14ac:dyDescent="0.25">
      <c r="A536" s="303" t="s">
        <v>1704</v>
      </c>
      <c r="B536" s="303" t="s">
        <v>605</v>
      </c>
      <c r="C536" s="303" t="s">
        <v>606</v>
      </c>
      <c r="D536" s="303" t="s">
        <v>2233</v>
      </c>
      <c r="E536" s="304" t="s">
        <v>2238</v>
      </c>
      <c r="F536" s="304" t="s">
        <v>501</v>
      </c>
      <c r="G536" s="304" t="s">
        <v>2239</v>
      </c>
      <c r="H536" s="304" t="s">
        <v>2240</v>
      </c>
      <c r="I536" s="303" t="s">
        <v>599</v>
      </c>
      <c r="J536" s="305" t="s">
        <v>2241</v>
      </c>
      <c r="K536" s="306">
        <v>20520000</v>
      </c>
      <c r="Q536" s="270"/>
      <c r="R536" s="270"/>
      <c r="S536" s="271"/>
      <c r="T536" s="270"/>
      <c r="U536" s="272"/>
      <c r="V536" s="268"/>
      <c r="W536" s="272"/>
      <c r="X536" s="273"/>
      <c r="Y536" s="273"/>
      <c r="Z536" s="273"/>
      <c r="AA536" s="273"/>
      <c r="AB536" s="274"/>
      <c r="AC536" s="274"/>
      <c r="AD536" s="269"/>
      <c r="AE536" s="269"/>
    </row>
    <row r="537" spans="1:31" ht="56.25" x14ac:dyDescent="0.25">
      <c r="A537" s="303" t="s">
        <v>1706</v>
      </c>
      <c r="B537" s="303" t="s">
        <v>605</v>
      </c>
      <c r="C537" s="303" t="s">
        <v>606</v>
      </c>
      <c r="D537" s="303" t="s">
        <v>5621</v>
      </c>
      <c r="E537" s="304" t="s">
        <v>5653</v>
      </c>
      <c r="F537" s="304" t="s">
        <v>5654</v>
      </c>
      <c r="G537" s="304" t="s">
        <v>2592</v>
      </c>
      <c r="H537" s="304" t="s">
        <v>2593</v>
      </c>
      <c r="I537" s="303" t="s">
        <v>599</v>
      </c>
      <c r="J537" s="305" t="s">
        <v>5617</v>
      </c>
      <c r="K537" s="306">
        <v>99700000</v>
      </c>
      <c r="Q537" s="270"/>
      <c r="R537" s="270"/>
      <c r="S537" s="271"/>
      <c r="T537" s="270"/>
      <c r="U537" s="272"/>
      <c r="V537" s="268"/>
      <c r="W537" s="272"/>
      <c r="X537" s="273"/>
      <c r="Y537" s="273"/>
      <c r="Z537" s="273"/>
      <c r="AA537" s="273"/>
      <c r="AB537" s="274"/>
      <c r="AC537" s="274"/>
      <c r="AD537" s="269"/>
      <c r="AE537" s="269"/>
    </row>
    <row r="538" spans="1:31" ht="56.25" x14ac:dyDescent="0.25">
      <c r="A538" s="303" t="s">
        <v>1708</v>
      </c>
      <c r="B538" s="303" t="s">
        <v>605</v>
      </c>
      <c r="C538" s="303" t="s">
        <v>606</v>
      </c>
      <c r="D538" s="303" t="s">
        <v>522</v>
      </c>
      <c r="E538" s="304" t="s">
        <v>5640</v>
      </c>
      <c r="F538" s="304" t="s">
        <v>522</v>
      </c>
      <c r="G538" s="304" t="s">
        <v>2723</v>
      </c>
      <c r="H538" s="304" t="s">
        <v>2724</v>
      </c>
      <c r="I538" s="303" t="s">
        <v>599</v>
      </c>
      <c r="J538" s="305" t="s">
        <v>5641</v>
      </c>
      <c r="K538" s="306">
        <v>2980000</v>
      </c>
      <c r="Q538" s="270"/>
      <c r="R538" s="270"/>
      <c r="S538" s="271"/>
      <c r="T538" s="270"/>
      <c r="U538" s="272"/>
      <c r="V538" s="268"/>
      <c r="W538" s="272"/>
      <c r="X538" s="273"/>
      <c r="Y538" s="273"/>
      <c r="Z538" s="273"/>
      <c r="AA538" s="273"/>
      <c r="AB538" s="274"/>
      <c r="AC538" s="274"/>
      <c r="AD538" s="269"/>
      <c r="AE538" s="269"/>
    </row>
    <row r="539" spans="1:31" ht="56.25" x14ac:dyDescent="0.25">
      <c r="A539" s="303" t="s">
        <v>1711</v>
      </c>
      <c r="B539" s="303" t="s">
        <v>605</v>
      </c>
      <c r="C539" s="303" t="s">
        <v>606</v>
      </c>
      <c r="D539" s="303" t="s">
        <v>522</v>
      </c>
      <c r="E539" s="304" t="s">
        <v>5642</v>
      </c>
      <c r="F539" s="304" t="s">
        <v>522</v>
      </c>
      <c r="G539" s="304" t="s">
        <v>2723</v>
      </c>
      <c r="H539" s="304" t="s">
        <v>2724</v>
      </c>
      <c r="I539" s="303" t="s">
        <v>599</v>
      </c>
      <c r="J539" s="305" t="s">
        <v>5641</v>
      </c>
      <c r="K539" s="306">
        <v>2980000</v>
      </c>
      <c r="Q539" s="270"/>
      <c r="R539" s="270"/>
      <c r="S539" s="271"/>
      <c r="T539" s="270"/>
      <c r="U539" s="272"/>
      <c r="V539" s="268"/>
      <c r="W539" s="272"/>
      <c r="X539" s="273"/>
      <c r="Y539" s="273"/>
      <c r="Z539" s="273"/>
      <c r="AA539" s="273"/>
      <c r="AB539" s="274"/>
      <c r="AC539" s="274"/>
      <c r="AD539" s="269"/>
      <c r="AE539" s="269"/>
    </row>
    <row r="540" spans="1:31" ht="56.25" x14ac:dyDescent="0.25">
      <c r="A540" s="303" t="s">
        <v>1713</v>
      </c>
      <c r="B540" s="303" t="s">
        <v>605</v>
      </c>
      <c r="C540" s="303" t="s">
        <v>606</v>
      </c>
      <c r="D540" s="303" t="s">
        <v>522</v>
      </c>
      <c r="E540" s="304" t="s">
        <v>5643</v>
      </c>
      <c r="F540" s="304" t="s">
        <v>522</v>
      </c>
      <c r="G540" s="304" t="s">
        <v>2723</v>
      </c>
      <c r="H540" s="304" t="s">
        <v>2724</v>
      </c>
      <c r="I540" s="303" t="s">
        <v>599</v>
      </c>
      <c r="J540" s="305" t="s">
        <v>5641</v>
      </c>
      <c r="K540" s="306">
        <v>2980000</v>
      </c>
      <c r="Q540" s="270"/>
      <c r="R540" s="270"/>
      <c r="S540" s="271"/>
      <c r="T540" s="270"/>
      <c r="U540" s="272"/>
      <c r="V540" s="268"/>
      <c r="W540" s="272"/>
      <c r="X540" s="273"/>
      <c r="Y540" s="273"/>
      <c r="Z540" s="273"/>
      <c r="AA540" s="273"/>
      <c r="AB540" s="274"/>
      <c r="AC540" s="274"/>
      <c r="AD540" s="269"/>
      <c r="AE540" s="269"/>
    </row>
    <row r="541" spans="1:31" ht="56.25" x14ac:dyDescent="0.25">
      <c r="A541" s="303" t="s">
        <v>1715</v>
      </c>
      <c r="B541" s="303" t="s">
        <v>605</v>
      </c>
      <c r="C541" s="303" t="s">
        <v>606</v>
      </c>
      <c r="D541" s="303" t="s">
        <v>522</v>
      </c>
      <c r="E541" s="304" t="s">
        <v>2244</v>
      </c>
      <c r="F541" s="304" t="s">
        <v>2245</v>
      </c>
      <c r="G541" s="304" t="s">
        <v>2246</v>
      </c>
      <c r="H541" s="304" t="s">
        <v>2247</v>
      </c>
      <c r="I541" s="303" t="s">
        <v>599</v>
      </c>
      <c r="J541" s="305" t="s">
        <v>2248</v>
      </c>
      <c r="K541" s="306">
        <v>3830000</v>
      </c>
      <c r="Q541" s="270"/>
      <c r="R541" s="270"/>
      <c r="S541" s="271"/>
      <c r="T541" s="270"/>
      <c r="U541" s="272"/>
      <c r="V541" s="268"/>
      <c r="W541" s="272"/>
      <c r="X541" s="273"/>
      <c r="Y541" s="273"/>
      <c r="Z541" s="273"/>
      <c r="AA541" s="273"/>
      <c r="AB541" s="274"/>
      <c r="AC541" s="274"/>
      <c r="AD541" s="269"/>
      <c r="AE541" s="269"/>
    </row>
    <row r="542" spans="1:31" ht="56.25" x14ac:dyDescent="0.25">
      <c r="A542" s="303" t="s">
        <v>1717</v>
      </c>
      <c r="B542" s="303" t="s">
        <v>605</v>
      </c>
      <c r="C542" s="303" t="s">
        <v>606</v>
      </c>
      <c r="D542" s="303" t="s">
        <v>5566</v>
      </c>
      <c r="E542" s="304" t="s">
        <v>2253</v>
      </c>
      <c r="F542" s="304" t="s">
        <v>516</v>
      </c>
      <c r="G542" s="304" t="s">
        <v>2013</v>
      </c>
      <c r="H542" s="304" t="s">
        <v>2014</v>
      </c>
      <c r="I542" s="303" t="s">
        <v>599</v>
      </c>
      <c r="J542" s="305" t="s">
        <v>2250</v>
      </c>
      <c r="K542" s="306">
        <v>2380000</v>
      </c>
      <c r="Q542" s="270"/>
      <c r="R542" s="270"/>
      <c r="S542" s="271"/>
      <c r="T542" s="270"/>
      <c r="U542" s="272"/>
      <c r="V542" s="268"/>
      <c r="W542" s="272"/>
      <c r="X542" s="273"/>
      <c r="Y542" s="273"/>
      <c r="Z542" s="273"/>
      <c r="AA542" s="273"/>
      <c r="AB542" s="274"/>
      <c r="AC542" s="274"/>
      <c r="AD542" s="269"/>
      <c r="AE542" s="269"/>
    </row>
    <row r="543" spans="1:31" ht="56.25" x14ac:dyDescent="0.25">
      <c r="A543" s="303" t="s">
        <v>1719</v>
      </c>
      <c r="B543" s="303" t="s">
        <v>605</v>
      </c>
      <c r="C543" s="303" t="s">
        <v>606</v>
      </c>
      <c r="D543" s="303" t="s">
        <v>5566</v>
      </c>
      <c r="E543" s="304" t="s">
        <v>2255</v>
      </c>
      <c r="F543" s="304" t="s">
        <v>516</v>
      </c>
      <c r="G543" s="304" t="s">
        <v>2013</v>
      </c>
      <c r="H543" s="304" t="s">
        <v>2014</v>
      </c>
      <c r="I543" s="303" t="s">
        <v>599</v>
      </c>
      <c r="J543" s="305" t="s">
        <v>2250</v>
      </c>
      <c r="K543" s="306">
        <v>2380000</v>
      </c>
      <c r="Q543" s="270"/>
      <c r="R543" s="270"/>
      <c r="S543" s="271"/>
      <c r="T543" s="270"/>
      <c r="U543" s="272"/>
      <c r="V543" s="268"/>
      <c r="W543" s="272"/>
      <c r="X543" s="273"/>
      <c r="Y543" s="273"/>
      <c r="Z543" s="273"/>
      <c r="AA543" s="273"/>
      <c r="AB543" s="274"/>
      <c r="AC543" s="274"/>
      <c r="AD543" s="269"/>
      <c r="AE543" s="269"/>
    </row>
    <row r="544" spans="1:31" ht="56.25" x14ac:dyDescent="0.25">
      <c r="A544" s="303" t="s">
        <v>1722</v>
      </c>
      <c r="B544" s="303" t="s">
        <v>605</v>
      </c>
      <c r="C544" s="303" t="s">
        <v>606</v>
      </c>
      <c r="D544" s="303" t="s">
        <v>5566</v>
      </c>
      <c r="E544" s="304" t="s">
        <v>2257</v>
      </c>
      <c r="F544" s="304" t="s">
        <v>516</v>
      </c>
      <c r="G544" s="304" t="s">
        <v>2013</v>
      </c>
      <c r="H544" s="304" t="s">
        <v>2014</v>
      </c>
      <c r="I544" s="303" t="s">
        <v>599</v>
      </c>
      <c r="J544" s="305" t="s">
        <v>2250</v>
      </c>
      <c r="K544" s="306">
        <v>2380000</v>
      </c>
      <c r="Q544" s="270"/>
      <c r="R544" s="270"/>
      <c r="S544" s="271"/>
      <c r="T544" s="270"/>
      <c r="U544" s="272"/>
      <c r="V544" s="268"/>
      <c r="W544" s="272"/>
      <c r="X544" s="273"/>
      <c r="Y544" s="273"/>
      <c r="Z544" s="273"/>
      <c r="AA544" s="273"/>
      <c r="AB544" s="274"/>
      <c r="AC544" s="274"/>
      <c r="AD544" s="269"/>
      <c r="AE544" s="269"/>
    </row>
    <row r="545" spans="1:31" ht="56.25" x14ac:dyDescent="0.25">
      <c r="A545" s="303" t="s">
        <v>1724</v>
      </c>
      <c r="B545" s="303" t="s">
        <v>605</v>
      </c>
      <c r="C545" s="303" t="s">
        <v>606</v>
      </c>
      <c r="D545" s="303" t="s">
        <v>5566</v>
      </c>
      <c r="E545" s="304" t="s">
        <v>2259</v>
      </c>
      <c r="F545" s="304" t="s">
        <v>516</v>
      </c>
      <c r="G545" s="304" t="s">
        <v>2013</v>
      </c>
      <c r="H545" s="304" t="s">
        <v>2014</v>
      </c>
      <c r="I545" s="303" t="s">
        <v>599</v>
      </c>
      <c r="J545" s="305" t="s">
        <v>2250</v>
      </c>
      <c r="K545" s="306">
        <v>2380000</v>
      </c>
      <c r="Q545" s="270"/>
      <c r="R545" s="270"/>
      <c r="S545" s="271"/>
      <c r="T545" s="270"/>
      <c r="U545" s="272"/>
      <c r="V545" s="268"/>
      <c r="W545" s="272"/>
      <c r="X545" s="273"/>
      <c r="Y545" s="273"/>
      <c r="Z545" s="273"/>
      <c r="AA545" s="273"/>
      <c r="AB545" s="274"/>
      <c r="AC545" s="274"/>
      <c r="AD545" s="269"/>
      <c r="AE545" s="269"/>
    </row>
    <row r="546" spans="1:31" ht="90" x14ac:dyDescent="0.25">
      <c r="A546" s="303" t="s">
        <v>1728</v>
      </c>
      <c r="B546" s="303" t="s">
        <v>605</v>
      </c>
      <c r="C546" s="303" t="s">
        <v>606</v>
      </c>
      <c r="D546" s="303" t="s">
        <v>2261</v>
      </c>
      <c r="E546" s="304" t="s">
        <v>2262</v>
      </c>
      <c r="F546" s="304" t="s">
        <v>459</v>
      </c>
      <c r="G546" s="304" t="s">
        <v>609</v>
      </c>
      <c r="H546" s="304" t="s">
        <v>610</v>
      </c>
      <c r="I546" s="303" t="s">
        <v>599</v>
      </c>
      <c r="J546" s="305" t="s">
        <v>2263</v>
      </c>
      <c r="K546" s="306">
        <v>11799999.939999999</v>
      </c>
      <c r="Q546" s="270"/>
      <c r="R546" s="270"/>
      <c r="S546" s="271"/>
      <c r="T546" s="270"/>
      <c r="U546" s="272"/>
      <c r="V546" s="268"/>
      <c r="W546" s="272"/>
      <c r="X546" s="273"/>
      <c r="Y546" s="273"/>
      <c r="Z546" s="273"/>
      <c r="AA546" s="273"/>
      <c r="AB546" s="274"/>
      <c r="AC546" s="274"/>
      <c r="AD546" s="269"/>
      <c r="AE546" s="269"/>
    </row>
    <row r="547" spans="1:31" ht="56.25" x14ac:dyDescent="0.25">
      <c r="A547" s="303" t="s">
        <v>1731</v>
      </c>
      <c r="B547" s="303" t="s">
        <v>605</v>
      </c>
      <c r="C547" s="303" t="s">
        <v>606</v>
      </c>
      <c r="D547" s="303" t="s">
        <v>509</v>
      </c>
      <c r="E547" s="304" t="s">
        <v>2265</v>
      </c>
      <c r="F547" s="304" t="s">
        <v>2266</v>
      </c>
      <c r="G547" s="304" t="s">
        <v>625</v>
      </c>
      <c r="H547" s="304" t="s">
        <v>626</v>
      </c>
      <c r="I547" s="303" t="s">
        <v>599</v>
      </c>
      <c r="J547" s="305" t="s">
        <v>2267</v>
      </c>
      <c r="K547" s="306">
        <v>14000000</v>
      </c>
      <c r="Q547" s="270"/>
      <c r="R547" s="270"/>
      <c r="S547" s="271"/>
      <c r="T547" s="270"/>
      <c r="U547" s="272"/>
      <c r="V547" s="268"/>
      <c r="W547" s="272"/>
      <c r="X547" s="273"/>
      <c r="Y547" s="273"/>
      <c r="Z547" s="273"/>
      <c r="AA547" s="273"/>
      <c r="AB547" s="274"/>
      <c r="AC547" s="274"/>
      <c r="AD547" s="269"/>
      <c r="AE547" s="269"/>
    </row>
    <row r="548" spans="1:31" ht="56.25" x14ac:dyDescent="0.25">
      <c r="A548" s="303" t="s">
        <v>1733</v>
      </c>
      <c r="B548" s="303" t="s">
        <v>605</v>
      </c>
      <c r="C548" s="303" t="s">
        <v>606</v>
      </c>
      <c r="D548" s="303" t="s">
        <v>5649</v>
      </c>
      <c r="E548" s="304" t="s">
        <v>5650</v>
      </c>
      <c r="F548" s="304" t="s">
        <v>5649</v>
      </c>
      <c r="G548" s="304" t="s">
        <v>2028</v>
      </c>
      <c r="H548" s="304" t="s">
        <v>5648</v>
      </c>
      <c r="I548" s="303" t="s">
        <v>599</v>
      </c>
      <c r="J548" s="305" t="s">
        <v>5616</v>
      </c>
      <c r="K548" s="306">
        <v>2000000</v>
      </c>
      <c r="Q548" s="270"/>
      <c r="R548" s="270"/>
      <c r="S548" s="271"/>
      <c r="T548" s="270"/>
      <c r="U548" s="272"/>
      <c r="V548" s="268"/>
      <c r="W548" s="272"/>
      <c r="X548" s="273"/>
      <c r="Y548" s="273"/>
      <c r="Z548" s="273"/>
      <c r="AA548" s="273"/>
      <c r="AB548" s="274"/>
      <c r="AC548" s="274"/>
      <c r="AD548" s="269"/>
      <c r="AE548" s="269"/>
    </row>
    <row r="549" spans="1:31" ht="101.25" x14ac:dyDescent="0.25">
      <c r="A549" s="303" t="s">
        <v>1735</v>
      </c>
      <c r="B549" s="303" t="s">
        <v>605</v>
      </c>
      <c r="C549" s="303" t="s">
        <v>606</v>
      </c>
      <c r="D549" s="303" t="s">
        <v>5625</v>
      </c>
      <c r="E549" s="304" t="s">
        <v>5626</v>
      </c>
      <c r="F549" s="304" t="s">
        <v>5625</v>
      </c>
      <c r="G549" s="304" t="s">
        <v>2648</v>
      </c>
      <c r="H549" s="304" t="s">
        <v>5604</v>
      </c>
      <c r="I549" s="303" t="s">
        <v>599</v>
      </c>
      <c r="J549" s="305" t="s">
        <v>5627</v>
      </c>
      <c r="K549" s="306">
        <v>2345900</v>
      </c>
      <c r="Q549" s="270"/>
      <c r="R549" s="270"/>
      <c r="S549" s="271"/>
      <c r="T549" s="270"/>
      <c r="U549" s="272"/>
      <c r="V549" s="268"/>
      <c r="W549" s="272"/>
      <c r="X549" s="273"/>
      <c r="Y549" s="273"/>
      <c r="Z549" s="273"/>
      <c r="AA549" s="273"/>
      <c r="AB549" s="274"/>
      <c r="AC549" s="274"/>
      <c r="AD549" s="269"/>
      <c r="AE549" s="269"/>
    </row>
    <row r="550" spans="1:31" ht="56.25" x14ac:dyDescent="0.25">
      <c r="A550" s="303" t="s">
        <v>1737</v>
      </c>
      <c r="B550" s="303" t="s">
        <v>605</v>
      </c>
      <c r="C550" s="303" t="s">
        <v>606</v>
      </c>
      <c r="D550" s="303" t="s">
        <v>2269</v>
      </c>
      <c r="E550" s="304" t="s">
        <v>2270</v>
      </c>
      <c r="F550" s="304" t="s">
        <v>492</v>
      </c>
      <c r="G550" s="304" t="s">
        <v>597</v>
      </c>
      <c r="H550" s="304" t="s">
        <v>598</v>
      </c>
      <c r="I550" s="303" t="s">
        <v>599</v>
      </c>
      <c r="J550" s="305" t="s">
        <v>2271</v>
      </c>
      <c r="K550" s="306">
        <v>6125000</v>
      </c>
      <c r="Q550" s="270"/>
      <c r="R550" s="270"/>
      <c r="S550" s="271"/>
      <c r="T550" s="270"/>
      <c r="U550" s="272"/>
      <c r="V550" s="268"/>
      <c r="W550" s="272"/>
      <c r="X550" s="273"/>
      <c r="Y550" s="273"/>
      <c r="Z550" s="273"/>
      <c r="AA550" s="273"/>
      <c r="AB550" s="274"/>
      <c r="AC550" s="274"/>
      <c r="AD550" s="269"/>
      <c r="AE550" s="269"/>
    </row>
    <row r="551" spans="1:31" ht="56.25" x14ac:dyDescent="0.25">
      <c r="A551" s="303" t="s">
        <v>1739</v>
      </c>
      <c r="B551" s="303" t="s">
        <v>605</v>
      </c>
      <c r="C551" s="303" t="s">
        <v>606</v>
      </c>
      <c r="D551" s="303" t="s">
        <v>2269</v>
      </c>
      <c r="E551" s="304" t="s">
        <v>2274</v>
      </c>
      <c r="F551" s="304" t="s">
        <v>492</v>
      </c>
      <c r="G551" s="304" t="s">
        <v>597</v>
      </c>
      <c r="H551" s="304" t="s">
        <v>598</v>
      </c>
      <c r="I551" s="303" t="s">
        <v>599</v>
      </c>
      <c r="J551" s="305" t="s">
        <v>2271</v>
      </c>
      <c r="K551" s="306">
        <v>6125000</v>
      </c>
      <c r="Q551" s="270"/>
      <c r="R551" s="270"/>
      <c r="S551" s="271"/>
      <c r="T551" s="270"/>
      <c r="U551" s="272"/>
      <c r="V551" s="268"/>
      <c r="W551" s="272"/>
      <c r="X551" s="273"/>
      <c r="Y551" s="273"/>
      <c r="Z551" s="273"/>
      <c r="AA551" s="273"/>
      <c r="AB551" s="274"/>
      <c r="AC551" s="274"/>
      <c r="AD551" s="269"/>
      <c r="AE551" s="269"/>
    </row>
    <row r="552" spans="1:31" ht="56.25" x14ac:dyDescent="0.25">
      <c r="A552" s="303" t="s">
        <v>1741</v>
      </c>
      <c r="B552" s="303" t="s">
        <v>605</v>
      </c>
      <c r="C552" s="303" t="s">
        <v>606</v>
      </c>
      <c r="D552" s="303" t="s">
        <v>2269</v>
      </c>
      <c r="E552" s="304" t="s">
        <v>2276</v>
      </c>
      <c r="F552" s="304" t="s">
        <v>492</v>
      </c>
      <c r="G552" s="304" t="s">
        <v>597</v>
      </c>
      <c r="H552" s="304" t="s">
        <v>598</v>
      </c>
      <c r="I552" s="303" t="s">
        <v>599</v>
      </c>
      <c r="J552" s="305" t="s">
        <v>2271</v>
      </c>
      <c r="K552" s="306">
        <v>6125000</v>
      </c>
      <c r="Q552" s="270"/>
      <c r="R552" s="270"/>
      <c r="S552" s="271"/>
      <c r="T552" s="270"/>
      <c r="U552" s="272"/>
      <c r="V552" s="268"/>
      <c r="W552" s="272"/>
      <c r="X552" s="273"/>
      <c r="Y552" s="273"/>
      <c r="Z552" s="273"/>
      <c r="AA552" s="273"/>
      <c r="AB552" s="274"/>
      <c r="AC552" s="274"/>
      <c r="AD552" s="269"/>
      <c r="AE552" s="269"/>
    </row>
    <row r="553" spans="1:31" ht="56.25" x14ac:dyDescent="0.25">
      <c r="A553" s="303" t="s">
        <v>1743</v>
      </c>
      <c r="B553" s="303" t="s">
        <v>605</v>
      </c>
      <c r="C553" s="303" t="s">
        <v>606</v>
      </c>
      <c r="D553" s="303" t="s">
        <v>2269</v>
      </c>
      <c r="E553" s="304" t="s">
        <v>2278</v>
      </c>
      <c r="F553" s="304" t="s">
        <v>492</v>
      </c>
      <c r="G553" s="304" t="s">
        <v>597</v>
      </c>
      <c r="H553" s="304" t="s">
        <v>598</v>
      </c>
      <c r="I553" s="303" t="s">
        <v>599</v>
      </c>
      <c r="J553" s="305" t="s">
        <v>2271</v>
      </c>
      <c r="K553" s="306">
        <v>6125000</v>
      </c>
      <c r="Q553" s="270"/>
      <c r="R553" s="270"/>
      <c r="S553" s="271"/>
      <c r="T553" s="270"/>
      <c r="U553" s="272"/>
      <c r="V553" s="268"/>
      <c r="W553" s="272"/>
      <c r="X553" s="273"/>
      <c r="Y553" s="273"/>
      <c r="Z553" s="273"/>
      <c r="AA553" s="273"/>
      <c r="AB553" s="274"/>
      <c r="AC553" s="274"/>
      <c r="AD553" s="269"/>
      <c r="AE553" s="269"/>
    </row>
    <row r="554" spans="1:31" ht="56.25" x14ac:dyDescent="0.25">
      <c r="A554" s="303" t="s">
        <v>1745</v>
      </c>
      <c r="B554" s="303" t="s">
        <v>605</v>
      </c>
      <c r="C554" s="303" t="s">
        <v>606</v>
      </c>
      <c r="D554" s="303" t="s">
        <v>2269</v>
      </c>
      <c r="E554" s="304" t="s">
        <v>2280</v>
      </c>
      <c r="F554" s="304" t="s">
        <v>492</v>
      </c>
      <c r="G554" s="304" t="s">
        <v>597</v>
      </c>
      <c r="H554" s="304" t="s">
        <v>598</v>
      </c>
      <c r="I554" s="303" t="s">
        <v>599</v>
      </c>
      <c r="J554" s="305" t="s">
        <v>2271</v>
      </c>
      <c r="K554" s="306">
        <v>6125000</v>
      </c>
      <c r="Q554" s="270"/>
      <c r="R554" s="270"/>
      <c r="S554" s="271"/>
      <c r="T554" s="270"/>
      <c r="U554" s="272"/>
      <c r="V554" s="268"/>
      <c r="W554" s="272"/>
      <c r="X554" s="273"/>
      <c r="Y554" s="273"/>
      <c r="Z554" s="273"/>
      <c r="AA554" s="273"/>
      <c r="AB554" s="274"/>
      <c r="AC554" s="274"/>
      <c r="AD554" s="269"/>
      <c r="AE554" s="269"/>
    </row>
    <row r="555" spans="1:31" ht="56.25" x14ac:dyDescent="0.25">
      <c r="A555" s="303" t="s">
        <v>1747</v>
      </c>
      <c r="B555" s="303" t="s">
        <v>605</v>
      </c>
      <c r="C555" s="303" t="s">
        <v>606</v>
      </c>
      <c r="D555" s="303" t="s">
        <v>2269</v>
      </c>
      <c r="E555" s="304" t="s">
        <v>2282</v>
      </c>
      <c r="F555" s="304" t="s">
        <v>492</v>
      </c>
      <c r="G555" s="304" t="s">
        <v>597</v>
      </c>
      <c r="H555" s="304" t="s">
        <v>598</v>
      </c>
      <c r="I555" s="303" t="s">
        <v>599</v>
      </c>
      <c r="J555" s="305" t="s">
        <v>2271</v>
      </c>
      <c r="K555" s="306">
        <v>6125000</v>
      </c>
      <c r="Q555" s="270"/>
      <c r="R555" s="270"/>
      <c r="S555" s="271"/>
      <c r="T555" s="270"/>
      <c r="U555" s="272"/>
      <c r="V555" s="268"/>
      <c r="W555" s="272"/>
      <c r="X555" s="273"/>
      <c r="Y555" s="273"/>
      <c r="Z555" s="273"/>
      <c r="AA555" s="273"/>
      <c r="AB555" s="274"/>
      <c r="AC555" s="274"/>
      <c r="AD555" s="269"/>
      <c r="AE555" s="269"/>
    </row>
    <row r="556" spans="1:31" ht="56.25" x14ac:dyDescent="0.25">
      <c r="A556" s="303" t="s">
        <v>1749</v>
      </c>
      <c r="B556" s="303" t="s">
        <v>605</v>
      </c>
      <c r="C556" s="303" t="s">
        <v>606</v>
      </c>
      <c r="D556" s="303" t="s">
        <v>2269</v>
      </c>
      <c r="E556" s="304" t="s">
        <v>2284</v>
      </c>
      <c r="F556" s="304" t="s">
        <v>492</v>
      </c>
      <c r="G556" s="304" t="s">
        <v>2028</v>
      </c>
      <c r="H556" s="304" t="s">
        <v>5648</v>
      </c>
      <c r="I556" s="303" t="s">
        <v>599</v>
      </c>
      <c r="J556" s="305" t="s">
        <v>2285</v>
      </c>
      <c r="K556" s="306">
        <v>6125000</v>
      </c>
      <c r="Q556" s="270"/>
      <c r="R556" s="270"/>
      <c r="S556" s="271"/>
      <c r="T556" s="270"/>
      <c r="U556" s="272"/>
      <c r="V556" s="268"/>
      <c r="W556" s="272"/>
      <c r="X556" s="273"/>
      <c r="Y556" s="273"/>
      <c r="Z556" s="273"/>
      <c r="AA556" s="273"/>
      <c r="AB556" s="274"/>
      <c r="AC556" s="274"/>
      <c r="AD556" s="269"/>
      <c r="AE556" s="269"/>
    </row>
    <row r="557" spans="1:31" ht="56.25" x14ac:dyDescent="0.25">
      <c r="A557" s="303" t="s">
        <v>1751</v>
      </c>
      <c r="B557" s="303" t="s">
        <v>605</v>
      </c>
      <c r="C557" s="303" t="s">
        <v>606</v>
      </c>
      <c r="D557" s="303" t="s">
        <v>2269</v>
      </c>
      <c r="E557" s="304" t="s">
        <v>2287</v>
      </c>
      <c r="F557" s="304" t="s">
        <v>492</v>
      </c>
      <c r="G557" s="304" t="s">
        <v>2288</v>
      </c>
      <c r="H557" s="304" t="s">
        <v>2289</v>
      </c>
      <c r="I557" s="303" t="s">
        <v>599</v>
      </c>
      <c r="J557" s="305" t="s">
        <v>2290</v>
      </c>
      <c r="K557" s="306">
        <v>6125000</v>
      </c>
      <c r="Q557" s="270"/>
      <c r="R557" s="270"/>
      <c r="S557" s="271"/>
      <c r="T557" s="270"/>
      <c r="U557" s="272"/>
      <c r="V557" s="268"/>
      <c r="W557" s="272"/>
      <c r="X557" s="273"/>
      <c r="Y557" s="273"/>
      <c r="Z557" s="273"/>
      <c r="AA557" s="273"/>
      <c r="AB557" s="274"/>
      <c r="AC557" s="274"/>
      <c r="AD557" s="269"/>
      <c r="AE557" s="269"/>
    </row>
    <row r="558" spans="1:31" ht="56.25" x14ac:dyDescent="0.25">
      <c r="A558" s="303" t="s">
        <v>1753</v>
      </c>
      <c r="B558" s="303" t="s">
        <v>605</v>
      </c>
      <c r="C558" s="303" t="s">
        <v>606</v>
      </c>
      <c r="D558" s="303" t="s">
        <v>2292</v>
      </c>
      <c r="E558" s="304" t="s">
        <v>5628</v>
      </c>
      <c r="F558" s="304" t="s">
        <v>5629</v>
      </c>
      <c r="G558" s="304" t="s">
        <v>2648</v>
      </c>
      <c r="H558" s="304" t="s">
        <v>5604</v>
      </c>
      <c r="I558" s="303" t="s">
        <v>599</v>
      </c>
      <c r="J558" s="305" t="s">
        <v>5630</v>
      </c>
      <c r="K558" s="306">
        <v>117900</v>
      </c>
      <c r="Q558" s="270"/>
      <c r="R558" s="270"/>
      <c r="S558" s="271"/>
      <c r="T558" s="270"/>
      <c r="U558" s="272"/>
      <c r="V558" s="268"/>
      <c r="W558" s="272"/>
      <c r="X558" s="273"/>
      <c r="Y558" s="273"/>
      <c r="Z558" s="273"/>
      <c r="AA558" s="273"/>
      <c r="AB558" s="274"/>
      <c r="AC558" s="274"/>
      <c r="AD558" s="269"/>
      <c r="AE558" s="269"/>
    </row>
    <row r="559" spans="1:31" ht="56.25" x14ac:dyDescent="0.25">
      <c r="A559" s="303" t="s">
        <v>1755</v>
      </c>
      <c r="B559" s="303" t="s">
        <v>605</v>
      </c>
      <c r="C559" s="303" t="s">
        <v>606</v>
      </c>
      <c r="D559" s="303" t="s">
        <v>2292</v>
      </c>
      <c r="E559" s="304" t="s">
        <v>5631</v>
      </c>
      <c r="F559" s="304" t="s">
        <v>5629</v>
      </c>
      <c r="G559" s="304" t="s">
        <v>2648</v>
      </c>
      <c r="H559" s="304" t="s">
        <v>5604</v>
      </c>
      <c r="I559" s="303" t="s">
        <v>599</v>
      </c>
      <c r="J559" s="305" t="s">
        <v>5630</v>
      </c>
      <c r="K559" s="306">
        <v>117900</v>
      </c>
      <c r="Q559" s="270"/>
      <c r="R559" s="270"/>
      <c r="S559" s="271"/>
      <c r="T559" s="270"/>
      <c r="U559" s="272"/>
      <c r="V559" s="268"/>
      <c r="W559" s="272"/>
      <c r="X559" s="273"/>
      <c r="Y559" s="273"/>
      <c r="Z559" s="273"/>
      <c r="AA559" s="273"/>
      <c r="AB559" s="274"/>
      <c r="AC559" s="274"/>
      <c r="AD559" s="269"/>
      <c r="AE559" s="269"/>
    </row>
    <row r="560" spans="1:31" ht="56.25" x14ac:dyDescent="0.25">
      <c r="A560" s="303" t="s">
        <v>1761</v>
      </c>
      <c r="B560" s="303" t="s">
        <v>605</v>
      </c>
      <c r="C560" s="303" t="s">
        <v>606</v>
      </c>
      <c r="D560" s="303" t="s">
        <v>2292</v>
      </c>
      <c r="E560" s="304" t="s">
        <v>5632</v>
      </c>
      <c r="F560" s="304" t="s">
        <v>5629</v>
      </c>
      <c r="G560" s="304" t="s">
        <v>2648</v>
      </c>
      <c r="H560" s="304" t="s">
        <v>5604</v>
      </c>
      <c r="I560" s="303" t="s">
        <v>599</v>
      </c>
      <c r="J560" s="305" t="s">
        <v>5630</v>
      </c>
      <c r="K560" s="306">
        <v>117900</v>
      </c>
      <c r="Q560" s="270"/>
      <c r="R560" s="270"/>
      <c r="S560" s="271"/>
      <c r="T560" s="270"/>
      <c r="U560" s="272"/>
      <c r="V560" s="268"/>
      <c r="W560" s="272"/>
      <c r="X560" s="273"/>
      <c r="Y560" s="273"/>
      <c r="Z560" s="273"/>
      <c r="AA560" s="273"/>
      <c r="AB560" s="274"/>
      <c r="AC560" s="274"/>
      <c r="AD560" s="269"/>
      <c r="AE560" s="269"/>
    </row>
    <row r="561" spans="1:31" ht="56.25" x14ac:dyDescent="0.25">
      <c r="A561" s="303" t="s">
        <v>1763</v>
      </c>
      <c r="B561" s="303" t="s">
        <v>605</v>
      </c>
      <c r="C561" s="303" t="s">
        <v>606</v>
      </c>
      <c r="D561" s="303" t="s">
        <v>2292</v>
      </c>
      <c r="E561" s="304" t="s">
        <v>5633</v>
      </c>
      <c r="F561" s="304" t="s">
        <v>5629</v>
      </c>
      <c r="G561" s="304" t="s">
        <v>2648</v>
      </c>
      <c r="H561" s="304" t="s">
        <v>5604</v>
      </c>
      <c r="I561" s="303" t="s">
        <v>599</v>
      </c>
      <c r="J561" s="305" t="s">
        <v>5630</v>
      </c>
      <c r="K561" s="306">
        <v>117900</v>
      </c>
      <c r="Q561" s="270"/>
      <c r="R561" s="270"/>
      <c r="S561" s="271"/>
      <c r="T561" s="270"/>
      <c r="U561" s="272"/>
      <c r="V561" s="268"/>
      <c r="W561" s="272"/>
      <c r="X561" s="273"/>
      <c r="Y561" s="273"/>
      <c r="Z561" s="273"/>
      <c r="AA561" s="273"/>
      <c r="AB561" s="274"/>
      <c r="AC561" s="274"/>
      <c r="AD561" s="269"/>
      <c r="AE561" s="269"/>
    </row>
    <row r="562" spans="1:31" ht="56.25" x14ac:dyDescent="0.25">
      <c r="A562" s="303" t="s">
        <v>1767</v>
      </c>
      <c r="B562" s="303" t="s">
        <v>605</v>
      </c>
      <c r="C562" s="303" t="s">
        <v>606</v>
      </c>
      <c r="D562" s="303" t="s">
        <v>2292</v>
      </c>
      <c r="E562" s="304" t="s">
        <v>5634</v>
      </c>
      <c r="F562" s="304" t="s">
        <v>5629</v>
      </c>
      <c r="G562" s="304" t="s">
        <v>2648</v>
      </c>
      <c r="H562" s="304" t="s">
        <v>5604</v>
      </c>
      <c r="I562" s="303" t="s">
        <v>599</v>
      </c>
      <c r="J562" s="305" t="s">
        <v>5630</v>
      </c>
      <c r="K562" s="306">
        <v>117900</v>
      </c>
      <c r="Q562" s="270"/>
      <c r="R562" s="270"/>
      <c r="S562" s="271"/>
      <c r="T562" s="270"/>
      <c r="U562" s="272"/>
      <c r="V562" s="268"/>
      <c r="W562" s="272"/>
      <c r="X562" s="273"/>
      <c r="Y562" s="273"/>
      <c r="Z562" s="273"/>
      <c r="AA562" s="273"/>
      <c r="AB562" s="274"/>
      <c r="AC562" s="274"/>
      <c r="AD562" s="269"/>
      <c r="AE562" s="269"/>
    </row>
    <row r="563" spans="1:31" ht="56.25" x14ac:dyDescent="0.25">
      <c r="A563" s="303" t="s">
        <v>1770</v>
      </c>
      <c r="B563" s="303" t="s">
        <v>605</v>
      </c>
      <c r="C563" s="303" t="s">
        <v>606</v>
      </c>
      <c r="D563" s="303" t="s">
        <v>2292</v>
      </c>
      <c r="E563" s="304" t="s">
        <v>5635</v>
      </c>
      <c r="F563" s="304" t="s">
        <v>5629</v>
      </c>
      <c r="G563" s="304" t="s">
        <v>2648</v>
      </c>
      <c r="H563" s="304" t="s">
        <v>5604</v>
      </c>
      <c r="I563" s="303" t="s">
        <v>599</v>
      </c>
      <c r="J563" s="305" t="s">
        <v>5630</v>
      </c>
      <c r="K563" s="306">
        <v>117900</v>
      </c>
      <c r="Q563" s="270"/>
      <c r="R563" s="270"/>
      <c r="S563" s="271"/>
      <c r="T563" s="270"/>
      <c r="U563" s="272"/>
      <c r="V563" s="268"/>
      <c r="W563" s="272"/>
      <c r="X563" s="273"/>
      <c r="Y563" s="273"/>
      <c r="Z563" s="273"/>
      <c r="AA563" s="273"/>
      <c r="AB563" s="274"/>
      <c r="AC563" s="274"/>
      <c r="AD563" s="269"/>
      <c r="AE563" s="269"/>
    </row>
    <row r="564" spans="1:31" ht="56.25" x14ac:dyDescent="0.25">
      <c r="A564" s="303" t="s">
        <v>1775</v>
      </c>
      <c r="B564" s="303" t="s">
        <v>605</v>
      </c>
      <c r="C564" s="303" t="s">
        <v>606</v>
      </c>
      <c r="D564" s="303" t="s">
        <v>2292</v>
      </c>
      <c r="E564" s="304" t="s">
        <v>5636</v>
      </c>
      <c r="F564" s="304" t="s">
        <v>5629</v>
      </c>
      <c r="G564" s="304" t="s">
        <v>2648</v>
      </c>
      <c r="H564" s="304" t="s">
        <v>5604</v>
      </c>
      <c r="I564" s="303" t="s">
        <v>599</v>
      </c>
      <c r="J564" s="305" t="s">
        <v>5630</v>
      </c>
      <c r="K564" s="306">
        <v>117900</v>
      </c>
      <c r="Q564" s="276"/>
      <c r="R564" s="276"/>
      <c r="S564" s="276"/>
      <c r="T564" s="276"/>
      <c r="U564" s="276"/>
      <c r="V564" s="276"/>
      <c r="W564" s="276"/>
      <c r="X564" s="277"/>
      <c r="Y564" s="277"/>
      <c r="Z564" s="277"/>
      <c r="AA564" s="277"/>
      <c r="AB564" s="277"/>
      <c r="AC564" s="277"/>
      <c r="AD564" s="275"/>
      <c r="AE564" s="278"/>
    </row>
    <row r="565" spans="1:31" ht="56.25" x14ac:dyDescent="0.25">
      <c r="A565" s="303" t="s">
        <v>1777</v>
      </c>
      <c r="B565" s="303" t="s">
        <v>605</v>
      </c>
      <c r="C565" s="303" t="s">
        <v>606</v>
      </c>
      <c r="D565" s="303" t="s">
        <v>2292</v>
      </c>
      <c r="E565" s="304" t="s">
        <v>5637</v>
      </c>
      <c r="F565" s="304" t="s">
        <v>5629</v>
      </c>
      <c r="G565" s="304" t="s">
        <v>2648</v>
      </c>
      <c r="H565" s="304" t="s">
        <v>5604</v>
      </c>
      <c r="I565" s="303" t="s">
        <v>599</v>
      </c>
      <c r="J565" s="305" t="s">
        <v>5630</v>
      </c>
      <c r="K565" s="306">
        <v>117900</v>
      </c>
      <c r="Q565" s="270"/>
      <c r="R565" s="270"/>
      <c r="S565" s="271"/>
      <c r="T565" s="270"/>
      <c r="U565" s="272"/>
      <c r="V565" s="268"/>
      <c r="W565" s="272"/>
      <c r="X565" s="273"/>
      <c r="Y565" s="273"/>
      <c r="Z565" s="273"/>
      <c r="AA565" s="273"/>
      <c r="AB565" s="274"/>
      <c r="AC565" s="274"/>
      <c r="AD565" s="269"/>
      <c r="AE565" s="269"/>
    </row>
    <row r="566" spans="1:31" ht="56.25" x14ac:dyDescent="0.25">
      <c r="A566" s="303" t="s">
        <v>1779</v>
      </c>
      <c r="B566" s="303" t="s">
        <v>605</v>
      </c>
      <c r="C566" s="303" t="s">
        <v>606</v>
      </c>
      <c r="D566" s="303" t="s">
        <v>2292</v>
      </c>
      <c r="E566" s="304" t="s">
        <v>5638</v>
      </c>
      <c r="F566" s="304" t="s">
        <v>5629</v>
      </c>
      <c r="G566" s="304" t="s">
        <v>2648</v>
      </c>
      <c r="H566" s="304" t="s">
        <v>5604</v>
      </c>
      <c r="I566" s="303" t="s">
        <v>599</v>
      </c>
      <c r="J566" s="305" t="s">
        <v>5630</v>
      </c>
      <c r="K566" s="306">
        <v>117900</v>
      </c>
      <c r="Q566" s="270"/>
      <c r="R566" s="270"/>
      <c r="S566" s="271"/>
      <c r="T566" s="270"/>
      <c r="U566" s="272"/>
      <c r="V566" s="268"/>
      <c r="W566" s="272"/>
      <c r="X566" s="273"/>
      <c r="Y566" s="273"/>
      <c r="Z566" s="273"/>
      <c r="AA566" s="273"/>
      <c r="AB566" s="274"/>
      <c r="AC566" s="274"/>
      <c r="AD566" s="269"/>
      <c r="AE566" s="269"/>
    </row>
    <row r="567" spans="1:31" ht="56.25" x14ac:dyDescent="0.25">
      <c r="A567" s="303" t="s">
        <v>1781</v>
      </c>
      <c r="B567" s="303" t="s">
        <v>605</v>
      </c>
      <c r="C567" s="303" t="s">
        <v>606</v>
      </c>
      <c r="D567" s="303" t="s">
        <v>2292</v>
      </c>
      <c r="E567" s="304" t="s">
        <v>5639</v>
      </c>
      <c r="F567" s="304" t="s">
        <v>5629</v>
      </c>
      <c r="G567" s="304" t="s">
        <v>2648</v>
      </c>
      <c r="H567" s="304" t="s">
        <v>5604</v>
      </c>
      <c r="I567" s="303" t="s">
        <v>599</v>
      </c>
      <c r="J567" s="305" t="s">
        <v>5630</v>
      </c>
      <c r="K567" s="306">
        <v>117900</v>
      </c>
      <c r="Q567" s="270"/>
      <c r="R567" s="270"/>
      <c r="S567" s="271"/>
      <c r="T567" s="270"/>
      <c r="U567" s="272"/>
      <c r="V567" s="268"/>
      <c r="W567" s="272"/>
      <c r="X567" s="273"/>
      <c r="Y567" s="273"/>
      <c r="Z567" s="273"/>
      <c r="AA567" s="273"/>
      <c r="AB567" s="274"/>
      <c r="AC567" s="274"/>
      <c r="AD567" s="269"/>
      <c r="AE567" s="269"/>
    </row>
    <row r="568" spans="1:31" ht="56.25" x14ac:dyDescent="0.25">
      <c r="A568" s="303" t="s">
        <v>1783</v>
      </c>
      <c r="B568" s="303" t="s">
        <v>605</v>
      </c>
      <c r="C568" s="303" t="s">
        <v>606</v>
      </c>
      <c r="D568" s="303" t="s">
        <v>2292</v>
      </c>
      <c r="E568" s="304" t="s">
        <v>5655</v>
      </c>
      <c r="F568" s="304" t="s">
        <v>2292</v>
      </c>
      <c r="G568" s="304" t="s">
        <v>2440</v>
      </c>
      <c r="H568" s="304" t="s">
        <v>2441</v>
      </c>
      <c r="I568" s="303" t="s">
        <v>599</v>
      </c>
      <c r="J568" s="305" t="s">
        <v>5613</v>
      </c>
      <c r="K568" s="306">
        <v>115000</v>
      </c>
      <c r="Q568" s="270"/>
      <c r="R568" s="270"/>
      <c r="S568" s="271"/>
      <c r="T568" s="270"/>
      <c r="U568" s="272"/>
      <c r="V568" s="268"/>
      <c r="W568" s="272"/>
      <c r="X568" s="273"/>
      <c r="Y568" s="273"/>
      <c r="Z568" s="273"/>
      <c r="AA568" s="273"/>
      <c r="AB568" s="274"/>
      <c r="AC568" s="274"/>
      <c r="AD568" s="269"/>
      <c r="AE568" s="269"/>
    </row>
    <row r="569" spans="1:31" ht="56.25" x14ac:dyDescent="0.25">
      <c r="A569" s="303" t="s">
        <v>1785</v>
      </c>
      <c r="B569" s="303" t="s">
        <v>605</v>
      </c>
      <c r="C569" s="303" t="s">
        <v>606</v>
      </c>
      <c r="D569" s="303" t="s">
        <v>2292</v>
      </c>
      <c r="E569" s="304" t="s">
        <v>5656</v>
      </c>
      <c r="F569" s="304" t="s">
        <v>2292</v>
      </c>
      <c r="G569" s="304" t="s">
        <v>2440</v>
      </c>
      <c r="H569" s="304" t="s">
        <v>2441</v>
      </c>
      <c r="I569" s="303" t="s">
        <v>599</v>
      </c>
      <c r="J569" s="305" t="s">
        <v>5613</v>
      </c>
      <c r="K569" s="306">
        <v>115000</v>
      </c>
      <c r="Q569" s="270"/>
      <c r="R569" s="270"/>
      <c r="S569" s="271"/>
      <c r="T569" s="270"/>
      <c r="U569" s="272"/>
      <c r="V569" s="268"/>
      <c r="W569" s="272"/>
      <c r="X569" s="273"/>
      <c r="Y569" s="273"/>
      <c r="Z569" s="273"/>
      <c r="AA569" s="273"/>
      <c r="AB569" s="274"/>
      <c r="AC569" s="274"/>
      <c r="AD569" s="269"/>
      <c r="AE569" s="269"/>
    </row>
    <row r="570" spans="1:31" ht="56.25" x14ac:dyDescent="0.25">
      <c r="A570" s="303" t="s">
        <v>1787</v>
      </c>
      <c r="B570" s="303" t="s">
        <v>605</v>
      </c>
      <c r="C570" s="303" t="s">
        <v>606</v>
      </c>
      <c r="D570" s="303" t="s">
        <v>2292</v>
      </c>
      <c r="E570" s="304" t="s">
        <v>5657</v>
      </c>
      <c r="F570" s="304" t="s">
        <v>2292</v>
      </c>
      <c r="G570" s="304" t="s">
        <v>2440</v>
      </c>
      <c r="H570" s="304" t="s">
        <v>2441</v>
      </c>
      <c r="I570" s="303" t="s">
        <v>599</v>
      </c>
      <c r="J570" s="305" t="s">
        <v>5613</v>
      </c>
      <c r="K570" s="306">
        <v>115000</v>
      </c>
      <c r="Q570" s="270"/>
      <c r="R570" s="270"/>
      <c r="S570" s="271"/>
      <c r="T570" s="270"/>
      <c r="U570" s="272"/>
      <c r="V570" s="268"/>
      <c r="W570" s="272"/>
      <c r="X570" s="273"/>
      <c r="Y570" s="273"/>
      <c r="Z570" s="273"/>
      <c r="AA570" s="273"/>
      <c r="AB570" s="274"/>
      <c r="AC570" s="274"/>
      <c r="AD570" s="269"/>
      <c r="AE570" s="269"/>
    </row>
    <row r="571" spans="1:31" ht="56.25" x14ac:dyDescent="0.25">
      <c r="A571" s="303" t="s">
        <v>1789</v>
      </c>
      <c r="B571" s="303" t="s">
        <v>605</v>
      </c>
      <c r="C571" s="303" t="s">
        <v>606</v>
      </c>
      <c r="D571" s="303" t="s">
        <v>2292</v>
      </c>
      <c r="E571" s="304" t="s">
        <v>5658</v>
      </c>
      <c r="F571" s="304" t="s">
        <v>2292</v>
      </c>
      <c r="G571" s="304" t="s">
        <v>2440</v>
      </c>
      <c r="H571" s="304" t="s">
        <v>2441</v>
      </c>
      <c r="I571" s="303" t="s">
        <v>599</v>
      </c>
      <c r="J571" s="305" t="s">
        <v>5613</v>
      </c>
      <c r="K571" s="306">
        <v>115000</v>
      </c>
      <c r="Q571" s="270"/>
      <c r="R571" s="270"/>
      <c r="S571" s="271"/>
      <c r="T571" s="270"/>
      <c r="U571" s="272"/>
      <c r="V571" s="268"/>
      <c r="W571" s="272"/>
      <c r="X571" s="273"/>
      <c r="Y571" s="273"/>
      <c r="Z571" s="273"/>
      <c r="AA571" s="273"/>
      <c r="AB571" s="274"/>
      <c r="AC571" s="274"/>
      <c r="AD571" s="269"/>
      <c r="AE571" s="269"/>
    </row>
    <row r="572" spans="1:31" ht="56.25" x14ac:dyDescent="0.25">
      <c r="A572" s="303" t="s">
        <v>1791</v>
      </c>
      <c r="B572" s="303" t="s">
        <v>605</v>
      </c>
      <c r="C572" s="303" t="s">
        <v>606</v>
      </c>
      <c r="D572" s="303" t="s">
        <v>2292</v>
      </c>
      <c r="E572" s="304" t="s">
        <v>5659</v>
      </c>
      <c r="F572" s="304" t="s">
        <v>2292</v>
      </c>
      <c r="G572" s="304" t="s">
        <v>2440</v>
      </c>
      <c r="H572" s="304" t="s">
        <v>2441</v>
      </c>
      <c r="I572" s="303" t="s">
        <v>599</v>
      </c>
      <c r="J572" s="305" t="s">
        <v>5613</v>
      </c>
      <c r="K572" s="306">
        <v>115000</v>
      </c>
      <c r="Q572" s="270"/>
      <c r="R572" s="270"/>
      <c r="S572" s="271"/>
      <c r="T572" s="270"/>
      <c r="U572" s="272"/>
      <c r="V572" s="268"/>
      <c r="W572" s="272"/>
      <c r="X572" s="273"/>
      <c r="Y572" s="273"/>
      <c r="Z572" s="273"/>
      <c r="AA572" s="273"/>
      <c r="AB572" s="274"/>
      <c r="AC572" s="274"/>
      <c r="AD572" s="269"/>
      <c r="AE572" s="269"/>
    </row>
    <row r="573" spans="1:31" ht="56.25" x14ac:dyDescent="0.25">
      <c r="A573" s="303" t="s">
        <v>1794</v>
      </c>
      <c r="B573" s="303" t="s">
        <v>605</v>
      </c>
      <c r="C573" s="303" t="s">
        <v>606</v>
      </c>
      <c r="D573" s="303" t="s">
        <v>2292</v>
      </c>
      <c r="E573" s="304" t="s">
        <v>5660</v>
      </c>
      <c r="F573" s="304" t="s">
        <v>2292</v>
      </c>
      <c r="G573" s="304" t="s">
        <v>2440</v>
      </c>
      <c r="H573" s="304" t="s">
        <v>2441</v>
      </c>
      <c r="I573" s="303" t="s">
        <v>599</v>
      </c>
      <c r="J573" s="305" t="s">
        <v>5613</v>
      </c>
      <c r="K573" s="306">
        <v>115000</v>
      </c>
      <c r="Q573" s="270"/>
      <c r="R573" s="270"/>
      <c r="S573" s="271"/>
      <c r="T573" s="270"/>
      <c r="U573" s="272"/>
      <c r="V573" s="268"/>
      <c r="W573" s="272"/>
      <c r="X573" s="273"/>
      <c r="Y573" s="273"/>
      <c r="Z573" s="273"/>
      <c r="AA573" s="273"/>
      <c r="AB573" s="274"/>
      <c r="AC573" s="274"/>
      <c r="AD573" s="269"/>
      <c r="AE573" s="269"/>
    </row>
    <row r="574" spans="1:31" ht="56.25" x14ac:dyDescent="0.25">
      <c r="A574" s="303" t="s">
        <v>1797</v>
      </c>
      <c r="B574" s="303" t="s">
        <v>605</v>
      </c>
      <c r="C574" s="303" t="s">
        <v>606</v>
      </c>
      <c r="D574" s="303" t="s">
        <v>2292</v>
      </c>
      <c r="E574" s="304" t="s">
        <v>5661</v>
      </c>
      <c r="F574" s="304" t="s">
        <v>2292</v>
      </c>
      <c r="G574" s="304" t="s">
        <v>2440</v>
      </c>
      <c r="H574" s="304" t="s">
        <v>2441</v>
      </c>
      <c r="I574" s="303" t="s">
        <v>599</v>
      </c>
      <c r="J574" s="305" t="s">
        <v>5613</v>
      </c>
      <c r="K574" s="306">
        <v>115000</v>
      </c>
      <c r="Q574" s="270"/>
      <c r="R574" s="270"/>
      <c r="S574" s="271"/>
      <c r="T574" s="270"/>
      <c r="U574" s="272"/>
      <c r="V574" s="268"/>
      <c r="W574" s="272"/>
      <c r="X574" s="273"/>
      <c r="Y574" s="273"/>
      <c r="Z574" s="273"/>
      <c r="AA574" s="273"/>
      <c r="AB574" s="274"/>
      <c r="AC574" s="274"/>
      <c r="AD574" s="269"/>
      <c r="AE574" s="269"/>
    </row>
    <row r="575" spans="1:31" ht="56.25" x14ac:dyDescent="0.25">
      <c r="A575" s="303" t="s">
        <v>1800</v>
      </c>
      <c r="B575" s="303" t="s">
        <v>605</v>
      </c>
      <c r="C575" s="303" t="s">
        <v>606</v>
      </c>
      <c r="D575" s="303" t="s">
        <v>2292</v>
      </c>
      <c r="E575" s="304" t="s">
        <v>5662</v>
      </c>
      <c r="F575" s="304" t="s">
        <v>2292</v>
      </c>
      <c r="G575" s="304" t="s">
        <v>2440</v>
      </c>
      <c r="H575" s="304" t="s">
        <v>2441</v>
      </c>
      <c r="I575" s="303" t="s">
        <v>599</v>
      </c>
      <c r="J575" s="305" t="s">
        <v>5613</v>
      </c>
      <c r="K575" s="306">
        <v>115000</v>
      </c>
      <c r="Q575" s="270"/>
      <c r="R575" s="270"/>
      <c r="S575" s="271"/>
      <c r="T575" s="270"/>
      <c r="U575" s="272"/>
      <c r="V575" s="268"/>
      <c r="W575" s="272"/>
      <c r="X575" s="273"/>
      <c r="Y575" s="273"/>
      <c r="Z575" s="273"/>
      <c r="AA575" s="273"/>
      <c r="AB575" s="274"/>
      <c r="AC575" s="274"/>
      <c r="AD575" s="269"/>
      <c r="AE575" s="269"/>
    </row>
    <row r="576" spans="1:31" ht="56.25" x14ac:dyDescent="0.25">
      <c r="A576" s="303" t="s">
        <v>1803</v>
      </c>
      <c r="B576" s="303" t="s">
        <v>605</v>
      </c>
      <c r="C576" s="303" t="s">
        <v>606</v>
      </c>
      <c r="D576" s="303" t="s">
        <v>2292</v>
      </c>
      <c r="E576" s="304" t="s">
        <v>5663</v>
      </c>
      <c r="F576" s="304" t="s">
        <v>2292</v>
      </c>
      <c r="G576" s="304" t="s">
        <v>2440</v>
      </c>
      <c r="H576" s="304" t="s">
        <v>2441</v>
      </c>
      <c r="I576" s="303" t="s">
        <v>599</v>
      </c>
      <c r="J576" s="305" t="s">
        <v>5613</v>
      </c>
      <c r="K576" s="306">
        <v>115000</v>
      </c>
      <c r="Q576" s="270"/>
      <c r="R576" s="270"/>
      <c r="S576" s="271"/>
      <c r="T576" s="270"/>
      <c r="U576" s="272"/>
      <c r="V576" s="268"/>
      <c r="W576" s="272"/>
      <c r="X576" s="273"/>
      <c r="Y576" s="273"/>
      <c r="Z576" s="273"/>
      <c r="AA576" s="273"/>
      <c r="AB576" s="274"/>
      <c r="AC576" s="274"/>
      <c r="AD576" s="269"/>
      <c r="AE576" s="269"/>
    </row>
    <row r="577" spans="1:31" ht="56.25" x14ac:dyDescent="0.25">
      <c r="A577" s="303" t="s">
        <v>1805</v>
      </c>
      <c r="B577" s="303" t="s">
        <v>605</v>
      </c>
      <c r="C577" s="303" t="s">
        <v>606</v>
      </c>
      <c r="D577" s="303" t="s">
        <v>2292</v>
      </c>
      <c r="E577" s="304" t="s">
        <v>5664</v>
      </c>
      <c r="F577" s="304" t="s">
        <v>2292</v>
      </c>
      <c r="G577" s="304" t="s">
        <v>2440</v>
      </c>
      <c r="H577" s="304" t="s">
        <v>2441</v>
      </c>
      <c r="I577" s="303" t="s">
        <v>599</v>
      </c>
      <c r="J577" s="305" t="s">
        <v>5613</v>
      </c>
      <c r="K577" s="306">
        <v>115000</v>
      </c>
      <c r="Q577" s="270"/>
      <c r="R577" s="270"/>
      <c r="S577" s="271"/>
      <c r="T577" s="270"/>
      <c r="U577" s="272"/>
      <c r="V577" s="268"/>
      <c r="W577" s="272"/>
      <c r="X577" s="273"/>
      <c r="Y577" s="273"/>
      <c r="Z577" s="273"/>
      <c r="AA577" s="273"/>
      <c r="AB577" s="274"/>
      <c r="AC577" s="274"/>
      <c r="AD577" s="269"/>
      <c r="AE577" s="269"/>
    </row>
    <row r="578" spans="1:31" ht="56.25" x14ac:dyDescent="0.25">
      <c r="A578" s="303" t="s">
        <v>1808</v>
      </c>
      <c r="B578" s="303" t="s">
        <v>605</v>
      </c>
      <c r="C578" s="303" t="s">
        <v>606</v>
      </c>
      <c r="D578" s="303" t="s">
        <v>2292</v>
      </c>
      <c r="E578" s="304" t="s">
        <v>2296</v>
      </c>
      <c r="F578" s="304" t="s">
        <v>461</v>
      </c>
      <c r="G578" s="304" t="s">
        <v>597</v>
      </c>
      <c r="H578" s="304" t="s">
        <v>598</v>
      </c>
      <c r="I578" s="303" t="s">
        <v>599</v>
      </c>
      <c r="J578" s="305" t="s">
        <v>2293</v>
      </c>
      <c r="K578" s="306">
        <v>112000</v>
      </c>
      <c r="Q578" s="270"/>
      <c r="R578" s="270"/>
      <c r="S578" s="271"/>
      <c r="T578" s="270"/>
      <c r="U578" s="272"/>
      <c r="V578" s="268"/>
      <c r="W578" s="272"/>
      <c r="X578" s="273"/>
      <c r="Y578" s="273"/>
      <c r="Z578" s="273"/>
      <c r="AA578" s="273"/>
      <c r="AB578" s="274"/>
      <c r="AC578" s="274"/>
      <c r="AD578" s="269"/>
      <c r="AE578" s="269"/>
    </row>
    <row r="579" spans="1:31" ht="56.25" x14ac:dyDescent="0.25">
      <c r="A579" s="303" t="s">
        <v>1810</v>
      </c>
      <c r="B579" s="303" t="s">
        <v>605</v>
      </c>
      <c r="C579" s="303" t="s">
        <v>606</v>
      </c>
      <c r="D579" s="303" t="s">
        <v>2292</v>
      </c>
      <c r="E579" s="304" t="s">
        <v>2298</v>
      </c>
      <c r="F579" s="304" t="s">
        <v>461</v>
      </c>
      <c r="G579" s="304" t="s">
        <v>597</v>
      </c>
      <c r="H579" s="304" t="s">
        <v>598</v>
      </c>
      <c r="I579" s="303" t="s">
        <v>599</v>
      </c>
      <c r="J579" s="305" t="s">
        <v>2293</v>
      </c>
      <c r="K579" s="306">
        <v>112000</v>
      </c>
      <c r="Q579" s="276"/>
      <c r="R579" s="276"/>
      <c r="S579" s="276"/>
      <c r="T579" s="276"/>
      <c r="U579" s="276"/>
      <c r="V579" s="276"/>
      <c r="W579" s="276"/>
      <c r="X579" s="277"/>
      <c r="Y579" s="277"/>
      <c r="Z579" s="277"/>
      <c r="AA579" s="277"/>
      <c r="AB579" s="277"/>
      <c r="AC579" s="277"/>
      <c r="AD579" s="275"/>
      <c r="AE579" s="278"/>
    </row>
    <row r="580" spans="1:31" ht="56.25" x14ac:dyDescent="0.25">
      <c r="A580" s="303" t="s">
        <v>1812</v>
      </c>
      <c r="B580" s="303" t="s">
        <v>605</v>
      </c>
      <c r="C580" s="303" t="s">
        <v>606</v>
      </c>
      <c r="D580" s="303" t="s">
        <v>2292</v>
      </c>
      <c r="E580" s="304" t="s">
        <v>2300</v>
      </c>
      <c r="F580" s="304" t="s">
        <v>461</v>
      </c>
      <c r="G580" s="304" t="s">
        <v>597</v>
      </c>
      <c r="H580" s="304" t="s">
        <v>598</v>
      </c>
      <c r="I580" s="303" t="s">
        <v>599</v>
      </c>
      <c r="J580" s="305" t="s">
        <v>2293</v>
      </c>
      <c r="K580" s="306">
        <v>112000</v>
      </c>
      <c r="Q580" s="270"/>
      <c r="R580" s="270"/>
      <c r="S580" s="271"/>
      <c r="T580" s="270"/>
      <c r="U580" s="272"/>
      <c r="V580" s="268"/>
      <c r="W580" s="272"/>
      <c r="X580" s="273"/>
      <c r="Y580" s="273"/>
      <c r="Z580" s="273"/>
      <c r="AA580" s="273"/>
      <c r="AB580" s="274"/>
      <c r="AC580" s="274"/>
      <c r="AD580" s="269"/>
      <c r="AE580" s="269"/>
    </row>
    <row r="581" spans="1:31" ht="56.25" x14ac:dyDescent="0.25">
      <c r="A581" s="303" t="s">
        <v>1814</v>
      </c>
      <c r="B581" s="303" t="s">
        <v>605</v>
      </c>
      <c r="C581" s="303" t="s">
        <v>606</v>
      </c>
      <c r="D581" s="303" t="s">
        <v>2292</v>
      </c>
      <c r="E581" s="304" t="s">
        <v>2302</v>
      </c>
      <c r="F581" s="304" t="s">
        <v>461</v>
      </c>
      <c r="G581" s="304" t="s">
        <v>597</v>
      </c>
      <c r="H581" s="304" t="s">
        <v>598</v>
      </c>
      <c r="I581" s="303" t="s">
        <v>599</v>
      </c>
      <c r="J581" s="305" t="s">
        <v>2293</v>
      </c>
      <c r="K581" s="306">
        <v>112000</v>
      </c>
      <c r="Q581" s="270"/>
      <c r="R581" s="270"/>
      <c r="S581" s="271"/>
      <c r="T581" s="270"/>
      <c r="U581" s="272"/>
      <c r="V581" s="268"/>
      <c r="W581" s="272"/>
      <c r="X581" s="273"/>
      <c r="Y581" s="273"/>
      <c r="Z581" s="273"/>
      <c r="AA581" s="273"/>
      <c r="AB581" s="274"/>
      <c r="AC581" s="274"/>
      <c r="AD581" s="269"/>
      <c r="AE581" s="269"/>
    </row>
    <row r="582" spans="1:31" ht="56.25" x14ac:dyDescent="0.25">
      <c r="A582" s="303" t="s">
        <v>1816</v>
      </c>
      <c r="B582" s="303" t="s">
        <v>605</v>
      </c>
      <c r="C582" s="303" t="s">
        <v>606</v>
      </c>
      <c r="D582" s="303" t="s">
        <v>2292</v>
      </c>
      <c r="E582" s="304" t="s">
        <v>2304</v>
      </c>
      <c r="F582" s="304" t="s">
        <v>461</v>
      </c>
      <c r="G582" s="304" t="s">
        <v>597</v>
      </c>
      <c r="H582" s="304" t="s">
        <v>598</v>
      </c>
      <c r="I582" s="303" t="s">
        <v>599</v>
      </c>
      <c r="J582" s="305" t="s">
        <v>2293</v>
      </c>
      <c r="K582" s="306">
        <v>112000</v>
      </c>
      <c r="Q582" s="270"/>
      <c r="R582" s="270"/>
      <c r="S582" s="271"/>
      <c r="T582" s="270"/>
      <c r="U582" s="272"/>
      <c r="V582" s="268"/>
      <c r="W582" s="272"/>
      <c r="X582" s="273"/>
      <c r="Y582" s="273"/>
      <c r="Z582" s="273"/>
      <c r="AA582" s="273"/>
      <c r="AB582" s="274"/>
      <c r="AC582" s="274"/>
      <c r="AD582" s="269"/>
      <c r="AE582" s="269"/>
    </row>
    <row r="583" spans="1:31" ht="56.25" x14ac:dyDescent="0.25">
      <c r="A583" s="303" t="s">
        <v>1818</v>
      </c>
      <c r="B583" s="303" t="s">
        <v>605</v>
      </c>
      <c r="C583" s="303" t="s">
        <v>606</v>
      </c>
      <c r="D583" s="303" t="s">
        <v>2292</v>
      </c>
      <c r="E583" s="304" t="s">
        <v>2306</v>
      </c>
      <c r="F583" s="304" t="s">
        <v>461</v>
      </c>
      <c r="G583" s="304" t="s">
        <v>597</v>
      </c>
      <c r="H583" s="304" t="s">
        <v>598</v>
      </c>
      <c r="I583" s="303" t="s">
        <v>599</v>
      </c>
      <c r="J583" s="305" t="s">
        <v>2293</v>
      </c>
      <c r="K583" s="306">
        <v>112000</v>
      </c>
      <c r="Q583" s="276"/>
      <c r="R583" s="276"/>
      <c r="S583" s="276"/>
      <c r="T583" s="276"/>
      <c r="U583" s="276"/>
      <c r="V583" s="276"/>
      <c r="W583" s="276"/>
      <c r="X583" s="277"/>
      <c r="Y583" s="277"/>
      <c r="Z583" s="277"/>
      <c r="AA583" s="277"/>
      <c r="AB583" s="277"/>
      <c r="AC583" s="277"/>
      <c r="AD583" s="275"/>
      <c r="AE583" s="278"/>
    </row>
    <row r="584" spans="1:31" ht="56.25" x14ac:dyDescent="0.25">
      <c r="A584" s="303" t="s">
        <v>1820</v>
      </c>
      <c r="B584" s="303" t="s">
        <v>605</v>
      </c>
      <c r="C584" s="303" t="s">
        <v>606</v>
      </c>
      <c r="D584" s="303" t="s">
        <v>2292</v>
      </c>
      <c r="E584" s="304" t="s">
        <v>2308</v>
      </c>
      <c r="F584" s="304" t="s">
        <v>461</v>
      </c>
      <c r="G584" s="304" t="s">
        <v>597</v>
      </c>
      <c r="H584" s="304" t="s">
        <v>598</v>
      </c>
      <c r="I584" s="303" t="s">
        <v>599</v>
      </c>
      <c r="J584" s="305" t="s">
        <v>2293</v>
      </c>
      <c r="K584" s="306">
        <v>112000</v>
      </c>
      <c r="Q584" s="270"/>
      <c r="R584" s="270"/>
      <c r="S584" s="271"/>
      <c r="T584" s="270"/>
      <c r="U584" s="272"/>
      <c r="V584" s="268"/>
      <c r="W584" s="272"/>
      <c r="X584" s="273"/>
      <c r="Y584" s="273"/>
      <c r="Z584" s="273"/>
      <c r="AA584" s="273"/>
      <c r="AB584" s="274"/>
      <c r="AC584" s="274"/>
      <c r="AD584" s="269"/>
      <c r="AE584" s="269"/>
    </row>
    <row r="585" spans="1:31" ht="56.25" x14ac:dyDescent="0.25">
      <c r="A585" s="303" t="s">
        <v>1822</v>
      </c>
      <c r="B585" s="303" t="s">
        <v>605</v>
      </c>
      <c r="C585" s="303" t="s">
        <v>606</v>
      </c>
      <c r="D585" s="303" t="s">
        <v>2292</v>
      </c>
      <c r="E585" s="304" t="s">
        <v>2310</v>
      </c>
      <c r="F585" s="304" t="s">
        <v>461</v>
      </c>
      <c r="G585" s="304" t="s">
        <v>597</v>
      </c>
      <c r="H585" s="304" t="s">
        <v>598</v>
      </c>
      <c r="I585" s="303" t="s">
        <v>599</v>
      </c>
      <c r="J585" s="305" t="s">
        <v>2293</v>
      </c>
      <c r="K585" s="306">
        <v>112000</v>
      </c>
      <c r="Q585" s="276"/>
      <c r="R585" s="276"/>
      <c r="S585" s="276"/>
      <c r="T585" s="276"/>
      <c r="U585" s="276"/>
      <c r="V585" s="276"/>
      <c r="W585" s="276"/>
      <c r="X585" s="277"/>
      <c r="Y585" s="277"/>
      <c r="Z585" s="277"/>
      <c r="AA585" s="277"/>
      <c r="AB585" s="277"/>
      <c r="AC585" s="277"/>
      <c r="AD585" s="275"/>
      <c r="AE585" s="278"/>
    </row>
    <row r="586" spans="1:31" ht="56.25" x14ac:dyDescent="0.25">
      <c r="A586" s="303" t="s">
        <v>1825</v>
      </c>
      <c r="B586" s="303" t="s">
        <v>605</v>
      </c>
      <c r="C586" s="303" t="s">
        <v>606</v>
      </c>
      <c r="D586" s="303" t="s">
        <v>2292</v>
      </c>
      <c r="E586" s="304" t="s">
        <v>2312</v>
      </c>
      <c r="F586" s="304" t="s">
        <v>461</v>
      </c>
      <c r="G586" s="304" t="s">
        <v>597</v>
      </c>
      <c r="H586" s="304" t="s">
        <v>598</v>
      </c>
      <c r="I586" s="303" t="s">
        <v>599</v>
      </c>
      <c r="J586" s="305" t="s">
        <v>2293</v>
      </c>
      <c r="K586" s="306">
        <v>112000</v>
      </c>
      <c r="Q586" s="270"/>
      <c r="R586" s="270"/>
      <c r="S586" s="271"/>
      <c r="T586" s="270"/>
      <c r="U586" s="272"/>
      <c r="V586" s="268"/>
      <c r="W586" s="272"/>
      <c r="X586" s="273"/>
      <c r="Y586" s="273"/>
      <c r="Z586" s="273"/>
      <c r="AA586" s="273"/>
      <c r="AB586" s="274"/>
      <c r="AC586" s="274"/>
      <c r="AD586" s="269"/>
      <c r="AE586" s="269"/>
    </row>
    <row r="587" spans="1:31" ht="56.25" x14ac:dyDescent="0.25">
      <c r="A587" s="303" t="s">
        <v>1827</v>
      </c>
      <c r="B587" s="303" t="s">
        <v>605</v>
      </c>
      <c r="C587" s="303" t="s">
        <v>606</v>
      </c>
      <c r="D587" s="303" t="s">
        <v>2292</v>
      </c>
      <c r="E587" s="304" t="s">
        <v>2314</v>
      </c>
      <c r="F587" s="304" t="s">
        <v>461</v>
      </c>
      <c r="G587" s="304" t="s">
        <v>597</v>
      </c>
      <c r="H587" s="304" t="s">
        <v>598</v>
      </c>
      <c r="I587" s="303" t="s">
        <v>599</v>
      </c>
      <c r="J587" s="305" t="s">
        <v>2293</v>
      </c>
      <c r="K587" s="306">
        <v>112000</v>
      </c>
      <c r="Q587" s="270"/>
      <c r="R587" s="270"/>
      <c r="S587" s="271"/>
      <c r="T587" s="270"/>
      <c r="U587" s="272"/>
      <c r="V587" s="268"/>
      <c r="W587" s="272"/>
      <c r="X587" s="273"/>
      <c r="Y587" s="273"/>
      <c r="Z587" s="273"/>
      <c r="AA587" s="273"/>
      <c r="AB587" s="274"/>
      <c r="AC587" s="274"/>
      <c r="AD587" s="269"/>
      <c r="AE587" s="269"/>
    </row>
    <row r="588" spans="1:31" ht="56.25" x14ac:dyDescent="0.25">
      <c r="A588" s="303" t="s">
        <v>1829</v>
      </c>
      <c r="B588" s="303" t="s">
        <v>605</v>
      </c>
      <c r="C588" s="303" t="s">
        <v>606</v>
      </c>
      <c r="D588" s="303" t="s">
        <v>2292</v>
      </c>
      <c r="E588" s="304" t="s">
        <v>2316</v>
      </c>
      <c r="F588" s="304" t="s">
        <v>461</v>
      </c>
      <c r="G588" s="304" t="s">
        <v>597</v>
      </c>
      <c r="H588" s="304" t="s">
        <v>598</v>
      </c>
      <c r="I588" s="303" t="s">
        <v>599</v>
      </c>
      <c r="J588" s="305" t="s">
        <v>2293</v>
      </c>
      <c r="K588" s="306">
        <v>112000</v>
      </c>
      <c r="Q588" s="270"/>
      <c r="R588" s="270"/>
      <c r="S588" s="271"/>
      <c r="T588" s="270"/>
      <c r="U588" s="272"/>
      <c r="V588" s="268"/>
      <c r="W588" s="272"/>
      <c r="X588" s="273"/>
      <c r="Y588" s="273"/>
      <c r="Z588" s="273"/>
      <c r="AA588" s="273"/>
      <c r="AB588" s="274"/>
      <c r="AC588" s="274"/>
      <c r="AD588" s="269"/>
      <c r="AE588" s="269"/>
    </row>
    <row r="589" spans="1:31" ht="56.25" x14ac:dyDescent="0.25">
      <c r="A589" s="303" t="s">
        <v>1831</v>
      </c>
      <c r="B589" s="303" t="s">
        <v>605</v>
      </c>
      <c r="C589" s="303" t="s">
        <v>606</v>
      </c>
      <c r="D589" s="303" t="s">
        <v>2292</v>
      </c>
      <c r="E589" s="304" t="s">
        <v>2319</v>
      </c>
      <c r="F589" s="304" t="s">
        <v>461</v>
      </c>
      <c r="G589" s="304" t="s">
        <v>597</v>
      </c>
      <c r="H589" s="304" t="s">
        <v>598</v>
      </c>
      <c r="I589" s="303" t="s">
        <v>599</v>
      </c>
      <c r="J589" s="305" t="s">
        <v>2293</v>
      </c>
      <c r="K589" s="306">
        <v>112000</v>
      </c>
      <c r="Q589" s="270"/>
      <c r="R589" s="270"/>
      <c r="S589" s="271"/>
      <c r="T589" s="270"/>
      <c r="U589" s="272"/>
      <c r="V589" s="268"/>
      <c r="W589" s="272"/>
      <c r="X589" s="273"/>
      <c r="Y589" s="273"/>
      <c r="Z589" s="273"/>
      <c r="AA589" s="273"/>
      <c r="AB589" s="274"/>
      <c r="AC589" s="274"/>
      <c r="AD589" s="269"/>
      <c r="AE589" s="269"/>
    </row>
    <row r="590" spans="1:31" ht="56.25" x14ac:dyDescent="0.25">
      <c r="A590" s="303" t="s">
        <v>1833</v>
      </c>
      <c r="B590" s="303" t="s">
        <v>605</v>
      </c>
      <c r="C590" s="303" t="s">
        <v>606</v>
      </c>
      <c r="D590" s="303" t="s">
        <v>2292</v>
      </c>
      <c r="E590" s="304" t="s">
        <v>2321</v>
      </c>
      <c r="F590" s="304" t="s">
        <v>461</v>
      </c>
      <c r="G590" s="304" t="s">
        <v>597</v>
      </c>
      <c r="H590" s="304" t="s">
        <v>598</v>
      </c>
      <c r="I590" s="303" t="s">
        <v>599</v>
      </c>
      <c r="J590" s="305" t="s">
        <v>2293</v>
      </c>
      <c r="K590" s="306">
        <v>112000</v>
      </c>
      <c r="Q590" s="270"/>
      <c r="R590" s="270"/>
      <c r="S590" s="271"/>
      <c r="T590" s="270"/>
      <c r="U590" s="272"/>
      <c r="V590" s="268"/>
      <c r="W590" s="272"/>
      <c r="X590" s="273"/>
      <c r="Y590" s="273"/>
      <c r="Z590" s="273"/>
      <c r="AA590" s="273"/>
      <c r="AB590" s="274"/>
      <c r="AC590" s="274"/>
      <c r="AD590" s="269"/>
      <c r="AE590" s="269"/>
    </row>
    <row r="591" spans="1:31" ht="56.25" x14ac:dyDescent="0.25">
      <c r="A591" s="303" t="s">
        <v>1835</v>
      </c>
      <c r="B591" s="303" t="s">
        <v>605</v>
      </c>
      <c r="C591" s="303" t="s">
        <v>606</v>
      </c>
      <c r="D591" s="303" t="s">
        <v>2292</v>
      </c>
      <c r="E591" s="304" t="s">
        <v>2323</v>
      </c>
      <c r="F591" s="304" t="s">
        <v>461</v>
      </c>
      <c r="G591" s="304" t="s">
        <v>597</v>
      </c>
      <c r="H591" s="304" t="s">
        <v>598</v>
      </c>
      <c r="I591" s="303" t="s">
        <v>599</v>
      </c>
      <c r="J591" s="305" t="s">
        <v>2293</v>
      </c>
      <c r="K591" s="306">
        <v>112000</v>
      </c>
      <c r="Q591" s="270"/>
      <c r="R591" s="270"/>
      <c r="S591" s="271"/>
      <c r="T591" s="270"/>
      <c r="U591" s="272"/>
      <c r="V591" s="268"/>
      <c r="W591" s="272"/>
      <c r="X591" s="273"/>
      <c r="Y591" s="273"/>
      <c r="Z591" s="273"/>
      <c r="AA591" s="273"/>
      <c r="AB591" s="274"/>
      <c r="AC591" s="274"/>
      <c r="AD591" s="269"/>
      <c r="AE591" s="269"/>
    </row>
    <row r="592" spans="1:31" ht="56.25" x14ac:dyDescent="0.25">
      <c r="A592" s="303" t="s">
        <v>1837</v>
      </c>
      <c r="B592" s="303" t="s">
        <v>605</v>
      </c>
      <c r="C592" s="303" t="s">
        <v>606</v>
      </c>
      <c r="D592" s="303" t="s">
        <v>2292</v>
      </c>
      <c r="E592" s="304" t="s">
        <v>2325</v>
      </c>
      <c r="F592" s="304" t="s">
        <v>461</v>
      </c>
      <c r="G592" s="304" t="s">
        <v>597</v>
      </c>
      <c r="H592" s="304" t="s">
        <v>598</v>
      </c>
      <c r="I592" s="303" t="s">
        <v>599</v>
      </c>
      <c r="J592" s="305" t="s">
        <v>2293</v>
      </c>
      <c r="K592" s="306">
        <v>112000</v>
      </c>
      <c r="Q592" s="270"/>
      <c r="R592" s="270"/>
      <c r="S592" s="271"/>
      <c r="T592" s="270"/>
      <c r="U592" s="272"/>
      <c r="V592" s="268"/>
      <c r="W592" s="272"/>
      <c r="X592" s="273"/>
      <c r="Y592" s="273"/>
      <c r="Z592" s="273"/>
      <c r="AA592" s="273"/>
      <c r="AB592" s="274"/>
      <c r="AC592" s="274"/>
      <c r="AD592" s="269"/>
      <c r="AE592" s="269"/>
    </row>
    <row r="593" spans="1:31" ht="56.25" x14ac:dyDescent="0.25">
      <c r="A593" s="303" t="s">
        <v>1839</v>
      </c>
      <c r="B593" s="303" t="s">
        <v>605</v>
      </c>
      <c r="C593" s="303" t="s">
        <v>606</v>
      </c>
      <c r="D593" s="303" t="s">
        <v>2292</v>
      </c>
      <c r="E593" s="304" t="s">
        <v>2327</v>
      </c>
      <c r="F593" s="304" t="s">
        <v>461</v>
      </c>
      <c r="G593" s="304" t="s">
        <v>597</v>
      </c>
      <c r="H593" s="304" t="s">
        <v>598</v>
      </c>
      <c r="I593" s="303" t="s">
        <v>599</v>
      </c>
      <c r="J593" s="305" t="s">
        <v>2293</v>
      </c>
      <c r="K593" s="306">
        <v>112000</v>
      </c>
      <c r="Q593" s="270"/>
      <c r="R593" s="270"/>
      <c r="S593" s="271"/>
      <c r="T593" s="270"/>
      <c r="U593" s="272"/>
      <c r="V593" s="268"/>
      <c r="W593" s="272"/>
      <c r="X593" s="273"/>
      <c r="Y593" s="273"/>
      <c r="Z593" s="273"/>
      <c r="AA593" s="273"/>
      <c r="AB593" s="274"/>
      <c r="AC593" s="274"/>
      <c r="AD593" s="269"/>
      <c r="AE593" s="269"/>
    </row>
    <row r="594" spans="1:31" ht="56.25" x14ac:dyDescent="0.25">
      <c r="A594" s="303" t="s">
        <v>1842</v>
      </c>
      <c r="B594" s="303" t="s">
        <v>605</v>
      </c>
      <c r="C594" s="303" t="s">
        <v>606</v>
      </c>
      <c r="D594" s="303" t="s">
        <v>2292</v>
      </c>
      <c r="E594" s="304" t="s">
        <v>2329</v>
      </c>
      <c r="F594" s="304" t="s">
        <v>461</v>
      </c>
      <c r="G594" s="304" t="s">
        <v>597</v>
      </c>
      <c r="H594" s="304" t="s">
        <v>598</v>
      </c>
      <c r="I594" s="303" t="s">
        <v>599</v>
      </c>
      <c r="J594" s="305" t="s">
        <v>2293</v>
      </c>
      <c r="K594" s="306">
        <v>112000</v>
      </c>
      <c r="Q594" s="270"/>
      <c r="R594" s="270"/>
      <c r="S594" s="271"/>
      <c r="T594" s="270"/>
      <c r="U594" s="272"/>
      <c r="V594" s="268"/>
      <c r="W594" s="272"/>
      <c r="X594" s="273"/>
      <c r="Y594" s="273"/>
      <c r="Z594" s="273"/>
      <c r="AA594" s="273"/>
      <c r="AB594" s="274"/>
      <c r="AC594" s="274"/>
      <c r="AD594" s="269"/>
      <c r="AE594" s="269"/>
    </row>
    <row r="595" spans="1:31" ht="56.25" x14ac:dyDescent="0.25">
      <c r="A595" s="303" t="s">
        <v>1844</v>
      </c>
      <c r="B595" s="303" t="s">
        <v>605</v>
      </c>
      <c r="C595" s="303" t="s">
        <v>606</v>
      </c>
      <c r="D595" s="303" t="s">
        <v>2292</v>
      </c>
      <c r="E595" s="304" t="s">
        <v>2331</v>
      </c>
      <c r="F595" s="304" t="s">
        <v>461</v>
      </c>
      <c r="G595" s="304" t="s">
        <v>597</v>
      </c>
      <c r="H595" s="304" t="s">
        <v>598</v>
      </c>
      <c r="I595" s="303" t="s">
        <v>599</v>
      </c>
      <c r="J595" s="305" t="s">
        <v>2293</v>
      </c>
      <c r="K595" s="306">
        <v>112000</v>
      </c>
      <c r="Q595" s="270"/>
      <c r="R595" s="270"/>
      <c r="S595" s="271"/>
      <c r="T595" s="270"/>
      <c r="U595" s="272"/>
      <c r="V595" s="268"/>
      <c r="W595" s="272"/>
      <c r="X595" s="273"/>
      <c r="Y595" s="273"/>
      <c r="Z595" s="273"/>
      <c r="AA595" s="273"/>
      <c r="AB595" s="274"/>
      <c r="AC595" s="274"/>
      <c r="AD595" s="269"/>
      <c r="AE595" s="269"/>
    </row>
    <row r="596" spans="1:31" ht="56.25" x14ac:dyDescent="0.25">
      <c r="A596" s="303" t="s">
        <v>1846</v>
      </c>
      <c r="B596" s="303" t="s">
        <v>605</v>
      </c>
      <c r="C596" s="303" t="s">
        <v>606</v>
      </c>
      <c r="D596" s="303" t="s">
        <v>2292</v>
      </c>
      <c r="E596" s="304" t="s">
        <v>2333</v>
      </c>
      <c r="F596" s="304" t="s">
        <v>461</v>
      </c>
      <c r="G596" s="304" t="s">
        <v>597</v>
      </c>
      <c r="H596" s="304" t="s">
        <v>598</v>
      </c>
      <c r="I596" s="303" t="s">
        <v>599</v>
      </c>
      <c r="J596" s="305" t="s">
        <v>2293</v>
      </c>
      <c r="K596" s="306">
        <v>112000</v>
      </c>
      <c r="Q596" s="270"/>
      <c r="R596" s="270"/>
      <c r="S596" s="271"/>
      <c r="T596" s="270"/>
      <c r="U596" s="272"/>
      <c r="V596" s="268"/>
      <c r="W596" s="272"/>
      <c r="X596" s="273"/>
      <c r="Y596" s="273"/>
      <c r="Z596" s="273"/>
      <c r="AA596" s="273"/>
      <c r="AB596" s="274"/>
      <c r="AC596" s="274"/>
      <c r="AD596" s="269"/>
      <c r="AE596" s="269"/>
    </row>
    <row r="597" spans="1:31" ht="56.25" x14ac:dyDescent="0.25">
      <c r="A597" s="303" t="s">
        <v>1848</v>
      </c>
      <c r="B597" s="303" t="s">
        <v>605</v>
      </c>
      <c r="C597" s="303" t="s">
        <v>606</v>
      </c>
      <c r="D597" s="303" t="s">
        <v>2292</v>
      </c>
      <c r="E597" s="304" t="s">
        <v>2335</v>
      </c>
      <c r="F597" s="304" t="s">
        <v>461</v>
      </c>
      <c r="G597" s="304" t="s">
        <v>597</v>
      </c>
      <c r="H597" s="304" t="s">
        <v>598</v>
      </c>
      <c r="I597" s="303" t="s">
        <v>599</v>
      </c>
      <c r="J597" s="305" t="s">
        <v>2293</v>
      </c>
      <c r="K597" s="306">
        <v>112000</v>
      </c>
      <c r="Q597" s="270"/>
      <c r="R597" s="270"/>
      <c r="S597" s="271"/>
      <c r="T597" s="270"/>
      <c r="U597" s="272"/>
      <c r="V597" s="268"/>
      <c r="W597" s="272"/>
      <c r="X597" s="273"/>
      <c r="Y597" s="273"/>
      <c r="Z597" s="273"/>
      <c r="AA597" s="273"/>
      <c r="AB597" s="274"/>
      <c r="AC597" s="274"/>
      <c r="AD597" s="269"/>
      <c r="AE597" s="269"/>
    </row>
    <row r="598" spans="1:31" ht="56.25" x14ac:dyDescent="0.25">
      <c r="A598" s="303" t="s">
        <v>1850</v>
      </c>
      <c r="B598" s="303" t="s">
        <v>605</v>
      </c>
      <c r="C598" s="303" t="s">
        <v>606</v>
      </c>
      <c r="D598" s="303" t="s">
        <v>2292</v>
      </c>
      <c r="E598" s="304" t="s">
        <v>2337</v>
      </c>
      <c r="F598" s="304" t="s">
        <v>461</v>
      </c>
      <c r="G598" s="304" t="s">
        <v>597</v>
      </c>
      <c r="H598" s="304" t="s">
        <v>598</v>
      </c>
      <c r="I598" s="303" t="s">
        <v>599</v>
      </c>
      <c r="J598" s="305" t="s">
        <v>2293</v>
      </c>
      <c r="K598" s="306">
        <v>112000</v>
      </c>
      <c r="Q598" s="270"/>
      <c r="R598" s="270"/>
      <c r="S598" s="271"/>
      <c r="T598" s="270"/>
      <c r="U598" s="272"/>
      <c r="V598" s="268"/>
      <c r="W598" s="272"/>
      <c r="X598" s="273"/>
      <c r="Y598" s="273"/>
      <c r="Z598" s="273"/>
      <c r="AA598" s="273"/>
      <c r="AB598" s="274"/>
      <c r="AC598" s="274"/>
      <c r="AD598" s="269"/>
      <c r="AE598" s="269"/>
    </row>
    <row r="599" spans="1:31" ht="56.25" x14ac:dyDescent="0.25">
      <c r="A599" s="303" t="s">
        <v>1853</v>
      </c>
      <c r="B599" s="303" t="s">
        <v>605</v>
      </c>
      <c r="C599" s="303" t="s">
        <v>606</v>
      </c>
      <c r="D599" s="303" t="s">
        <v>2292</v>
      </c>
      <c r="E599" s="304" t="s">
        <v>2339</v>
      </c>
      <c r="F599" s="304" t="s">
        <v>461</v>
      </c>
      <c r="G599" s="304" t="s">
        <v>597</v>
      </c>
      <c r="H599" s="304" t="s">
        <v>598</v>
      </c>
      <c r="I599" s="303" t="s">
        <v>599</v>
      </c>
      <c r="J599" s="305" t="s">
        <v>2293</v>
      </c>
      <c r="K599" s="306">
        <v>112000</v>
      </c>
      <c r="Q599" s="270"/>
      <c r="R599" s="270"/>
      <c r="S599" s="271"/>
      <c r="T599" s="270"/>
      <c r="U599" s="272"/>
      <c r="V599" s="268"/>
      <c r="W599" s="272"/>
      <c r="X599" s="273"/>
      <c r="Y599" s="273"/>
      <c r="Z599" s="273"/>
      <c r="AA599" s="273"/>
      <c r="AB599" s="274"/>
      <c r="AC599" s="274"/>
      <c r="AD599" s="269"/>
      <c r="AE599" s="269"/>
    </row>
    <row r="600" spans="1:31" ht="56.25" x14ac:dyDescent="0.25">
      <c r="A600" s="303" t="s">
        <v>1855</v>
      </c>
      <c r="B600" s="303" t="s">
        <v>605</v>
      </c>
      <c r="C600" s="303" t="s">
        <v>606</v>
      </c>
      <c r="D600" s="303" t="s">
        <v>2292</v>
      </c>
      <c r="E600" s="304" t="s">
        <v>2341</v>
      </c>
      <c r="F600" s="304" t="s">
        <v>514</v>
      </c>
      <c r="G600" s="304" t="s">
        <v>597</v>
      </c>
      <c r="H600" s="304" t="s">
        <v>598</v>
      </c>
      <c r="I600" s="303" t="s">
        <v>599</v>
      </c>
      <c r="J600" s="305" t="s">
        <v>2293</v>
      </c>
      <c r="K600" s="306">
        <v>187000</v>
      </c>
      <c r="Q600" s="276"/>
      <c r="R600" s="276"/>
      <c r="S600" s="276"/>
      <c r="T600" s="276"/>
      <c r="U600" s="276"/>
      <c r="V600" s="276"/>
      <c r="W600" s="276"/>
      <c r="X600" s="277"/>
      <c r="Y600" s="277"/>
      <c r="Z600" s="277"/>
      <c r="AA600" s="277"/>
      <c r="AB600" s="277"/>
      <c r="AC600" s="277"/>
      <c r="AD600" s="275"/>
      <c r="AE600" s="278"/>
    </row>
    <row r="601" spans="1:31" ht="56.25" x14ac:dyDescent="0.25">
      <c r="A601" s="303" t="s">
        <v>1857</v>
      </c>
      <c r="B601" s="303" t="s">
        <v>605</v>
      </c>
      <c r="C601" s="303" t="s">
        <v>606</v>
      </c>
      <c r="D601" s="303" t="s">
        <v>5600</v>
      </c>
      <c r="E601" s="304" t="s">
        <v>5601</v>
      </c>
      <c r="F601" s="304" t="s">
        <v>5600</v>
      </c>
      <c r="G601" s="304" t="s">
        <v>2246</v>
      </c>
      <c r="H601" s="304" t="s">
        <v>2247</v>
      </c>
      <c r="I601" s="303" t="s">
        <v>599</v>
      </c>
      <c r="J601" s="305" t="s">
        <v>5572</v>
      </c>
      <c r="K601" s="306">
        <v>2222222</v>
      </c>
      <c r="Q601" s="270"/>
      <c r="R601" s="270"/>
      <c r="S601" s="271"/>
      <c r="T601" s="270"/>
      <c r="U601" s="272"/>
      <c r="V601" s="268"/>
      <c r="W601" s="272"/>
      <c r="X601" s="273"/>
      <c r="Y601" s="273"/>
      <c r="Z601" s="273"/>
      <c r="AA601" s="273"/>
      <c r="AB601" s="274"/>
      <c r="AC601" s="274"/>
      <c r="AD601" s="269"/>
      <c r="AE601" s="269"/>
    </row>
    <row r="602" spans="1:31" ht="56.25" x14ac:dyDescent="0.25">
      <c r="A602" s="303" t="s">
        <v>1859</v>
      </c>
      <c r="B602" s="303" t="s">
        <v>605</v>
      </c>
      <c r="C602" s="303" t="s">
        <v>606</v>
      </c>
      <c r="D602" s="303" t="s">
        <v>2344</v>
      </c>
      <c r="E602" s="304" t="s">
        <v>2345</v>
      </c>
      <c r="F602" s="304" t="s">
        <v>527</v>
      </c>
      <c r="G602" s="304" t="s">
        <v>1988</v>
      </c>
      <c r="H602" s="304" t="s">
        <v>1989</v>
      </c>
      <c r="I602" s="303" t="s">
        <v>599</v>
      </c>
      <c r="J602" s="305" t="s">
        <v>2346</v>
      </c>
      <c r="K602" s="306">
        <v>681000</v>
      </c>
      <c r="Q602" s="270"/>
      <c r="R602" s="270"/>
      <c r="S602" s="271"/>
      <c r="T602" s="270"/>
      <c r="U602" s="272"/>
      <c r="V602" s="268"/>
      <c r="W602" s="272"/>
      <c r="X602" s="273"/>
      <c r="Y602" s="273"/>
      <c r="Z602" s="273"/>
      <c r="AA602" s="273"/>
      <c r="AB602" s="274"/>
      <c r="AC602" s="274"/>
      <c r="AD602" s="269"/>
      <c r="AE602" s="269"/>
    </row>
    <row r="603" spans="1:31" ht="56.25" x14ac:dyDescent="0.25">
      <c r="A603" s="303" t="s">
        <v>1861</v>
      </c>
      <c r="B603" s="303" t="s">
        <v>605</v>
      </c>
      <c r="C603" s="303" t="s">
        <v>606</v>
      </c>
      <c r="D603" s="303" t="s">
        <v>473</v>
      </c>
      <c r="E603" s="304" t="s">
        <v>2348</v>
      </c>
      <c r="F603" s="304" t="s">
        <v>521</v>
      </c>
      <c r="G603" s="304" t="s">
        <v>1519</v>
      </c>
      <c r="H603" s="304" t="s">
        <v>1520</v>
      </c>
      <c r="I603" s="303" t="s">
        <v>599</v>
      </c>
      <c r="J603" s="305" t="s">
        <v>2349</v>
      </c>
      <c r="K603" s="306">
        <v>14200900</v>
      </c>
      <c r="Q603" s="270"/>
      <c r="R603" s="270"/>
      <c r="S603" s="271"/>
      <c r="T603" s="270"/>
      <c r="U603" s="272"/>
      <c r="V603" s="268"/>
      <c r="W603" s="272"/>
      <c r="X603" s="273"/>
      <c r="Y603" s="273"/>
      <c r="Z603" s="273"/>
      <c r="AA603" s="273"/>
      <c r="AB603" s="274"/>
      <c r="AC603" s="274"/>
      <c r="AD603" s="269"/>
      <c r="AE603" s="269"/>
    </row>
    <row r="604" spans="1:31" ht="56.25" x14ac:dyDescent="0.25">
      <c r="A604" s="303" t="s">
        <v>1863</v>
      </c>
      <c r="B604" s="303" t="s">
        <v>605</v>
      </c>
      <c r="C604" s="303" t="s">
        <v>606</v>
      </c>
      <c r="D604" s="303" t="s">
        <v>473</v>
      </c>
      <c r="E604" s="304" t="s">
        <v>2351</v>
      </c>
      <c r="F604" s="304" t="s">
        <v>521</v>
      </c>
      <c r="G604" s="304" t="s">
        <v>1519</v>
      </c>
      <c r="H604" s="304" t="s">
        <v>1520</v>
      </c>
      <c r="I604" s="303" t="s">
        <v>599</v>
      </c>
      <c r="J604" s="305" t="s">
        <v>2349</v>
      </c>
      <c r="K604" s="306">
        <v>14200900</v>
      </c>
      <c r="Q604" s="270"/>
      <c r="R604" s="270"/>
      <c r="S604" s="271"/>
      <c r="T604" s="270"/>
      <c r="U604" s="272"/>
      <c r="V604" s="268"/>
      <c r="W604" s="272"/>
      <c r="X604" s="273"/>
      <c r="Y604" s="273"/>
      <c r="Z604" s="273"/>
      <c r="AA604" s="273"/>
      <c r="AB604" s="274"/>
      <c r="AC604" s="274"/>
      <c r="AD604" s="269"/>
      <c r="AE604" s="269"/>
    </row>
    <row r="605" spans="1:31" ht="56.25" x14ac:dyDescent="0.25">
      <c r="A605" s="303" t="s">
        <v>1865</v>
      </c>
      <c r="B605" s="303" t="s">
        <v>605</v>
      </c>
      <c r="C605" s="303" t="s">
        <v>606</v>
      </c>
      <c r="D605" s="303" t="s">
        <v>5602</v>
      </c>
      <c r="E605" s="304" t="s">
        <v>5603</v>
      </c>
      <c r="F605" s="304" t="s">
        <v>5602</v>
      </c>
      <c r="G605" s="304" t="s">
        <v>597</v>
      </c>
      <c r="H605" s="304" t="s">
        <v>598</v>
      </c>
      <c r="I605" s="303" t="s">
        <v>599</v>
      </c>
      <c r="J605" s="305" t="s">
        <v>5567</v>
      </c>
      <c r="K605" s="306">
        <v>1380000</v>
      </c>
      <c r="Q605" s="270"/>
      <c r="R605" s="270"/>
      <c r="S605" s="271"/>
      <c r="T605" s="270"/>
      <c r="U605" s="272"/>
      <c r="V605" s="268"/>
      <c r="W605" s="272"/>
      <c r="X605" s="273"/>
      <c r="Y605" s="273"/>
      <c r="Z605" s="273"/>
      <c r="AA605" s="273"/>
      <c r="AB605" s="274"/>
      <c r="AC605" s="274"/>
      <c r="AD605" s="269"/>
      <c r="AE605" s="269"/>
    </row>
    <row r="606" spans="1:31" ht="56.25" x14ac:dyDescent="0.25">
      <c r="A606" s="303" t="s">
        <v>1867</v>
      </c>
      <c r="B606" s="303" t="s">
        <v>605</v>
      </c>
      <c r="C606" s="303" t="s">
        <v>606</v>
      </c>
      <c r="D606" s="303" t="s">
        <v>5602</v>
      </c>
      <c r="E606" s="304" t="s">
        <v>5651</v>
      </c>
      <c r="F606" s="304" t="s">
        <v>5602</v>
      </c>
      <c r="G606" s="304" t="s">
        <v>2028</v>
      </c>
      <c r="H606" s="304" t="s">
        <v>5648</v>
      </c>
      <c r="I606" s="303" t="s">
        <v>599</v>
      </c>
      <c r="J606" s="305" t="s">
        <v>5617</v>
      </c>
      <c r="K606" s="306">
        <v>1480000</v>
      </c>
      <c r="Q606" s="270"/>
      <c r="R606" s="270"/>
      <c r="S606" s="271"/>
      <c r="T606" s="270"/>
      <c r="U606" s="272"/>
      <c r="V606" s="268"/>
      <c r="W606" s="272"/>
      <c r="X606" s="273"/>
      <c r="Y606" s="273"/>
      <c r="Z606" s="273"/>
      <c r="AA606" s="273"/>
      <c r="AB606" s="274"/>
      <c r="AC606" s="274"/>
      <c r="AD606" s="269"/>
      <c r="AE606" s="269"/>
    </row>
    <row r="607" spans="1:31" ht="56.25" x14ac:dyDescent="0.25">
      <c r="A607" s="303" t="s">
        <v>1869</v>
      </c>
      <c r="B607" s="303" t="s">
        <v>605</v>
      </c>
      <c r="C607" s="303" t="s">
        <v>606</v>
      </c>
      <c r="D607" s="303" t="s">
        <v>5602</v>
      </c>
      <c r="E607" s="304" t="s">
        <v>5652</v>
      </c>
      <c r="F607" s="304" t="s">
        <v>5602</v>
      </c>
      <c r="G607" s="304" t="s">
        <v>2028</v>
      </c>
      <c r="H607" s="304" t="s">
        <v>5648</v>
      </c>
      <c r="I607" s="303" t="s">
        <v>599</v>
      </c>
      <c r="J607" s="305" t="s">
        <v>5617</v>
      </c>
      <c r="K607" s="306">
        <v>1480000</v>
      </c>
      <c r="Q607" s="270"/>
      <c r="R607" s="270"/>
      <c r="S607" s="271"/>
      <c r="T607" s="270"/>
      <c r="U607" s="272"/>
      <c r="V607" s="268"/>
      <c r="W607" s="272"/>
      <c r="X607" s="273"/>
      <c r="Y607" s="273"/>
      <c r="Z607" s="273"/>
      <c r="AA607" s="273"/>
      <c r="AB607" s="274"/>
      <c r="AC607" s="274"/>
      <c r="AD607" s="269"/>
      <c r="AE607" s="269"/>
    </row>
    <row r="608" spans="1:31" ht="56.25" x14ac:dyDescent="0.25">
      <c r="A608" s="303" t="s">
        <v>1871</v>
      </c>
      <c r="B608" s="303" t="s">
        <v>605</v>
      </c>
      <c r="C608" s="303" t="s">
        <v>606</v>
      </c>
      <c r="D608" s="303" t="s">
        <v>512</v>
      </c>
      <c r="E608" s="304" t="s">
        <v>2354</v>
      </c>
      <c r="F608" s="304" t="s">
        <v>506</v>
      </c>
      <c r="G608" s="304" t="s">
        <v>2246</v>
      </c>
      <c r="H608" s="304" t="s">
        <v>2247</v>
      </c>
      <c r="I608" s="303" t="s">
        <v>599</v>
      </c>
      <c r="J608" s="305" t="s">
        <v>627</v>
      </c>
      <c r="K608" s="306">
        <v>639000</v>
      </c>
      <c r="Q608" s="270"/>
      <c r="R608" s="270"/>
      <c r="S608" s="271"/>
      <c r="T608" s="270"/>
      <c r="U608" s="272"/>
      <c r="V608" s="268"/>
      <c r="W608" s="272"/>
      <c r="X608" s="273"/>
      <c r="Y608" s="273"/>
      <c r="Z608" s="273"/>
      <c r="AA608" s="273"/>
      <c r="AB608" s="274"/>
      <c r="AC608" s="274"/>
      <c r="AD608" s="269"/>
      <c r="AE608" s="269"/>
    </row>
    <row r="609" spans="1:31" ht="56.25" x14ac:dyDescent="0.25">
      <c r="A609" s="303" t="s">
        <v>1873</v>
      </c>
      <c r="B609" s="303" t="s">
        <v>605</v>
      </c>
      <c r="C609" s="303" t="s">
        <v>606</v>
      </c>
      <c r="D609" s="303" t="s">
        <v>512</v>
      </c>
      <c r="E609" s="304" t="s">
        <v>2356</v>
      </c>
      <c r="F609" s="304" t="s">
        <v>506</v>
      </c>
      <c r="G609" s="304" t="s">
        <v>2246</v>
      </c>
      <c r="H609" s="304" t="s">
        <v>2247</v>
      </c>
      <c r="I609" s="303" t="s">
        <v>599</v>
      </c>
      <c r="J609" s="305" t="s">
        <v>627</v>
      </c>
      <c r="K609" s="306">
        <v>639000</v>
      </c>
      <c r="Q609" s="270"/>
      <c r="R609" s="270"/>
      <c r="S609" s="271"/>
      <c r="T609" s="270"/>
      <c r="U609" s="272"/>
      <c r="V609" s="268"/>
      <c r="W609" s="272"/>
      <c r="X609" s="273"/>
      <c r="Y609" s="273"/>
      <c r="Z609" s="273"/>
      <c r="AA609" s="273"/>
      <c r="AB609" s="274"/>
      <c r="AC609" s="274"/>
      <c r="AD609" s="269"/>
      <c r="AE609" s="269"/>
    </row>
    <row r="610" spans="1:31" ht="56.25" x14ac:dyDescent="0.25">
      <c r="A610" s="303" t="s">
        <v>1875</v>
      </c>
      <c r="B610" s="303" t="s">
        <v>605</v>
      </c>
      <c r="C610" s="303" t="s">
        <v>606</v>
      </c>
      <c r="D610" s="303" t="s">
        <v>513</v>
      </c>
      <c r="E610" s="304" t="s">
        <v>5665</v>
      </c>
      <c r="F610" s="304" t="s">
        <v>513</v>
      </c>
      <c r="G610" s="304" t="s">
        <v>1519</v>
      </c>
      <c r="H610" s="304" t="s">
        <v>1520</v>
      </c>
      <c r="I610" s="303" t="s">
        <v>599</v>
      </c>
      <c r="J610" s="305" t="s">
        <v>5619</v>
      </c>
      <c r="K610" s="306">
        <v>564000</v>
      </c>
      <c r="Q610" s="270"/>
      <c r="R610" s="270"/>
      <c r="S610" s="271"/>
      <c r="T610" s="270"/>
      <c r="U610" s="272"/>
      <c r="V610" s="268"/>
      <c r="W610" s="272"/>
      <c r="X610" s="273"/>
      <c r="Y610" s="273"/>
      <c r="Z610" s="273"/>
      <c r="AA610" s="273"/>
      <c r="AB610" s="274"/>
      <c r="AC610" s="274"/>
      <c r="AD610" s="269"/>
      <c r="AE610" s="269"/>
    </row>
    <row r="611" spans="1:31" ht="56.25" x14ac:dyDescent="0.25">
      <c r="A611" s="303" t="s">
        <v>1877</v>
      </c>
      <c r="B611" s="303" t="s">
        <v>605</v>
      </c>
      <c r="C611" s="303" t="s">
        <v>606</v>
      </c>
      <c r="D611" s="303" t="s">
        <v>513</v>
      </c>
      <c r="E611" s="304" t="s">
        <v>5666</v>
      </c>
      <c r="F611" s="304" t="s">
        <v>513</v>
      </c>
      <c r="G611" s="304" t="s">
        <v>1519</v>
      </c>
      <c r="H611" s="304" t="s">
        <v>1520</v>
      </c>
      <c r="I611" s="303" t="s">
        <v>599</v>
      </c>
      <c r="J611" s="305" t="s">
        <v>5619</v>
      </c>
      <c r="K611" s="306">
        <v>564000</v>
      </c>
      <c r="Q611" s="270"/>
      <c r="R611" s="270"/>
      <c r="S611" s="271"/>
      <c r="T611" s="270"/>
      <c r="U611" s="272"/>
      <c r="V611" s="268"/>
      <c r="W611" s="272"/>
      <c r="X611" s="273"/>
      <c r="Y611" s="273"/>
      <c r="Z611" s="273"/>
      <c r="AA611" s="273"/>
      <c r="AB611" s="274"/>
      <c r="AC611" s="274"/>
      <c r="AD611" s="269"/>
      <c r="AE611" s="269"/>
    </row>
    <row r="612" spans="1:31" ht="56.25" x14ac:dyDescent="0.25">
      <c r="A612" s="303" t="s">
        <v>1879</v>
      </c>
      <c r="B612" s="303" t="s">
        <v>605</v>
      </c>
      <c r="C612" s="303" t="s">
        <v>606</v>
      </c>
      <c r="D612" s="303" t="s">
        <v>513</v>
      </c>
      <c r="E612" s="304" t="s">
        <v>5667</v>
      </c>
      <c r="F612" s="304" t="s">
        <v>513</v>
      </c>
      <c r="G612" s="304" t="s">
        <v>1519</v>
      </c>
      <c r="H612" s="304" t="s">
        <v>1520</v>
      </c>
      <c r="I612" s="303" t="s">
        <v>599</v>
      </c>
      <c r="J612" s="305" t="s">
        <v>5619</v>
      </c>
      <c r="K612" s="306">
        <v>564000</v>
      </c>
      <c r="Q612" s="270"/>
      <c r="R612" s="270"/>
      <c r="S612" s="271"/>
      <c r="T612" s="270"/>
      <c r="U612" s="272"/>
      <c r="V612" s="268"/>
      <c r="W612" s="272"/>
      <c r="X612" s="273"/>
      <c r="Y612" s="273"/>
      <c r="Z612" s="273"/>
      <c r="AA612" s="273"/>
      <c r="AB612" s="274"/>
      <c r="AC612" s="274"/>
      <c r="AD612" s="269"/>
      <c r="AE612" s="269"/>
    </row>
    <row r="613" spans="1:31" ht="56.25" x14ac:dyDescent="0.25">
      <c r="A613" s="303" t="s">
        <v>1881</v>
      </c>
      <c r="B613" s="303" t="s">
        <v>605</v>
      </c>
      <c r="C613" s="303" t="s">
        <v>606</v>
      </c>
      <c r="D613" s="303" t="s">
        <v>513</v>
      </c>
      <c r="E613" s="304" t="s">
        <v>5668</v>
      </c>
      <c r="F613" s="304" t="s">
        <v>513</v>
      </c>
      <c r="G613" s="304" t="s">
        <v>1519</v>
      </c>
      <c r="H613" s="304" t="s">
        <v>1520</v>
      </c>
      <c r="I613" s="303" t="s">
        <v>599</v>
      </c>
      <c r="J613" s="305" t="s">
        <v>5619</v>
      </c>
      <c r="K613" s="306">
        <v>564000</v>
      </c>
      <c r="Q613" s="270"/>
      <c r="R613" s="270"/>
      <c r="S613" s="271"/>
      <c r="T613" s="270"/>
      <c r="U613" s="272"/>
      <c r="V613" s="268"/>
      <c r="W613" s="272"/>
      <c r="X613" s="273"/>
      <c r="Y613" s="273"/>
      <c r="Z613" s="273"/>
      <c r="AA613" s="273"/>
      <c r="AB613" s="274"/>
      <c r="AC613" s="274"/>
      <c r="AD613" s="269"/>
      <c r="AE613" s="269"/>
    </row>
    <row r="614" spans="1:31" ht="56.25" x14ac:dyDescent="0.25">
      <c r="A614" s="303" t="s">
        <v>1883</v>
      </c>
      <c r="B614" s="303" t="s">
        <v>605</v>
      </c>
      <c r="C614" s="303" t="s">
        <v>606</v>
      </c>
      <c r="D614" s="303" t="s">
        <v>513</v>
      </c>
      <c r="E614" s="304" t="s">
        <v>5669</v>
      </c>
      <c r="F614" s="304" t="s">
        <v>513</v>
      </c>
      <c r="G614" s="304" t="s">
        <v>1519</v>
      </c>
      <c r="H614" s="304" t="s">
        <v>1520</v>
      </c>
      <c r="I614" s="303" t="s">
        <v>599</v>
      </c>
      <c r="J614" s="305" t="s">
        <v>5619</v>
      </c>
      <c r="K614" s="306">
        <v>564000</v>
      </c>
      <c r="Q614" s="270"/>
      <c r="R614" s="270"/>
      <c r="S614" s="271"/>
      <c r="T614" s="270"/>
      <c r="U614" s="272"/>
      <c r="V614" s="268"/>
      <c r="W614" s="272"/>
      <c r="X614" s="273"/>
      <c r="Y614" s="273"/>
      <c r="Z614" s="273"/>
      <c r="AA614" s="273"/>
      <c r="AB614" s="274"/>
      <c r="AC614" s="274"/>
      <c r="AD614" s="269"/>
      <c r="AE614" s="269"/>
    </row>
    <row r="615" spans="1:31" ht="56.25" x14ac:dyDescent="0.25">
      <c r="A615" s="303" t="s">
        <v>1885</v>
      </c>
      <c r="B615" s="303" t="s">
        <v>605</v>
      </c>
      <c r="C615" s="303" t="s">
        <v>606</v>
      </c>
      <c r="D615" s="303" t="s">
        <v>513</v>
      </c>
      <c r="E615" s="304" t="s">
        <v>5670</v>
      </c>
      <c r="F615" s="304" t="s">
        <v>513</v>
      </c>
      <c r="G615" s="304" t="s">
        <v>1519</v>
      </c>
      <c r="H615" s="304" t="s">
        <v>1520</v>
      </c>
      <c r="I615" s="303" t="s">
        <v>599</v>
      </c>
      <c r="J615" s="305" t="s">
        <v>5619</v>
      </c>
      <c r="K615" s="306">
        <v>564000</v>
      </c>
      <c r="Q615" s="270"/>
      <c r="R615" s="270"/>
      <c r="S615" s="271"/>
      <c r="T615" s="270"/>
      <c r="U615" s="272"/>
      <c r="V615" s="268"/>
      <c r="W615" s="272"/>
      <c r="X615" s="273"/>
      <c r="Y615" s="273"/>
      <c r="Z615" s="273"/>
      <c r="AA615" s="273"/>
      <c r="AB615" s="274"/>
      <c r="AC615" s="274"/>
      <c r="AD615" s="269"/>
      <c r="AE615" s="269"/>
    </row>
    <row r="616" spans="1:31" ht="56.25" x14ac:dyDescent="0.25">
      <c r="A616" s="303" t="s">
        <v>1887</v>
      </c>
      <c r="B616" s="303" t="s">
        <v>605</v>
      </c>
      <c r="C616" s="303" t="s">
        <v>606</v>
      </c>
      <c r="D616" s="303" t="s">
        <v>513</v>
      </c>
      <c r="E616" s="304" t="s">
        <v>5671</v>
      </c>
      <c r="F616" s="304" t="s">
        <v>513</v>
      </c>
      <c r="G616" s="304" t="s">
        <v>1519</v>
      </c>
      <c r="H616" s="304" t="s">
        <v>1520</v>
      </c>
      <c r="I616" s="303" t="s">
        <v>599</v>
      </c>
      <c r="J616" s="305" t="s">
        <v>5619</v>
      </c>
      <c r="K616" s="306">
        <v>564000</v>
      </c>
      <c r="Q616" s="270"/>
      <c r="R616" s="270"/>
      <c r="S616" s="271"/>
      <c r="T616" s="270"/>
      <c r="U616" s="272"/>
      <c r="V616" s="268"/>
      <c r="W616" s="272"/>
      <c r="X616" s="273"/>
      <c r="Y616" s="273"/>
      <c r="Z616" s="273"/>
      <c r="AA616" s="273"/>
      <c r="AB616" s="274"/>
      <c r="AC616" s="274"/>
      <c r="AD616" s="269"/>
      <c r="AE616" s="269"/>
    </row>
    <row r="617" spans="1:31" ht="56.25" x14ac:dyDescent="0.25">
      <c r="A617" s="303" t="s">
        <v>1889</v>
      </c>
      <c r="B617" s="303" t="s">
        <v>605</v>
      </c>
      <c r="C617" s="303" t="s">
        <v>606</v>
      </c>
      <c r="D617" s="303" t="s">
        <v>513</v>
      </c>
      <c r="E617" s="304" t="s">
        <v>5672</v>
      </c>
      <c r="F617" s="304" t="s">
        <v>513</v>
      </c>
      <c r="G617" s="304" t="s">
        <v>1519</v>
      </c>
      <c r="H617" s="304" t="s">
        <v>1520</v>
      </c>
      <c r="I617" s="303" t="s">
        <v>599</v>
      </c>
      <c r="J617" s="305" t="s">
        <v>5619</v>
      </c>
      <c r="K617" s="306">
        <v>564000</v>
      </c>
      <c r="Q617" s="270"/>
      <c r="R617" s="270"/>
      <c r="S617" s="271"/>
      <c r="T617" s="270"/>
      <c r="U617" s="272"/>
      <c r="V617" s="268"/>
      <c r="W617" s="272"/>
      <c r="X617" s="273"/>
      <c r="Y617" s="273"/>
      <c r="Z617" s="273"/>
      <c r="AA617" s="273"/>
      <c r="AB617" s="274"/>
      <c r="AC617" s="274"/>
      <c r="AD617" s="269"/>
      <c r="AE617" s="269"/>
    </row>
    <row r="618" spans="1:31" ht="56.25" x14ac:dyDescent="0.25">
      <c r="A618" s="303" t="s">
        <v>1891</v>
      </c>
      <c r="B618" s="303" t="s">
        <v>605</v>
      </c>
      <c r="C618" s="303" t="s">
        <v>606</v>
      </c>
      <c r="D618" s="303" t="s">
        <v>513</v>
      </c>
      <c r="E618" s="304" t="s">
        <v>5673</v>
      </c>
      <c r="F618" s="304" t="s">
        <v>513</v>
      </c>
      <c r="G618" s="304" t="s">
        <v>1519</v>
      </c>
      <c r="H618" s="304" t="s">
        <v>1520</v>
      </c>
      <c r="I618" s="303" t="s">
        <v>599</v>
      </c>
      <c r="J618" s="305" t="s">
        <v>5619</v>
      </c>
      <c r="K618" s="306">
        <v>564000</v>
      </c>
      <c r="Q618" s="270"/>
      <c r="R618" s="270"/>
      <c r="S618" s="271"/>
      <c r="T618" s="270"/>
      <c r="U618" s="272"/>
      <c r="V618" s="268"/>
      <c r="W618" s="272"/>
      <c r="X618" s="273"/>
      <c r="Y618" s="273"/>
      <c r="Z618" s="273"/>
      <c r="AA618" s="273"/>
      <c r="AB618" s="274"/>
      <c r="AC618" s="274"/>
      <c r="AD618" s="269"/>
      <c r="AE618" s="269"/>
    </row>
    <row r="619" spans="1:31" ht="56.25" x14ac:dyDescent="0.25">
      <c r="A619" s="303" t="s">
        <v>1893</v>
      </c>
      <c r="B619" s="303" t="s">
        <v>605</v>
      </c>
      <c r="C619" s="303" t="s">
        <v>606</v>
      </c>
      <c r="D619" s="303" t="s">
        <v>513</v>
      </c>
      <c r="E619" s="304" t="s">
        <v>5674</v>
      </c>
      <c r="F619" s="304" t="s">
        <v>513</v>
      </c>
      <c r="G619" s="304" t="s">
        <v>1519</v>
      </c>
      <c r="H619" s="304" t="s">
        <v>1520</v>
      </c>
      <c r="I619" s="303" t="s">
        <v>599</v>
      </c>
      <c r="J619" s="305" t="s">
        <v>5619</v>
      </c>
      <c r="K619" s="306">
        <v>564000</v>
      </c>
      <c r="Q619" s="270"/>
      <c r="R619" s="270"/>
      <c r="S619" s="271"/>
      <c r="T619" s="270"/>
      <c r="U619" s="272"/>
      <c r="V619" s="268"/>
      <c r="W619" s="272"/>
      <c r="X619" s="273"/>
      <c r="Y619" s="273"/>
      <c r="Z619" s="273"/>
      <c r="AA619" s="273"/>
      <c r="AB619" s="274"/>
      <c r="AC619" s="274"/>
      <c r="AD619" s="269"/>
      <c r="AE619" s="269"/>
    </row>
    <row r="620" spans="1:31" ht="56.25" x14ac:dyDescent="0.25">
      <c r="A620" s="303" t="s">
        <v>1895</v>
      </c>
      <c r="B620" s="303" t="s">
        <v>605</v>
      </c>
      <c r="C620" s="303" t="s">
        <v>606</v>
      </c>
      <c r="D620" s="303" t="s">
        <v>513</v>
      </c>
      <c r="E620" s="304" t="s">
        <v>5675</v>
      </c>
      <c r="F620" s="304" t="s">
        <v>513</v>
      </c>
      <c r="G620" s="304" t="s">
        <v>1519</v>
      </c>
      <c r="H620" s="304" t="s">
        <v>1520</v>
      </c>
      <c r="I620" s="303" t="s">
        <v>599</v>
      </c>
      <c r="J620" s="305" t="s">
        <v>5619</v>
      </c>
      <c r="K620" s="306">
        <v>564000</v>
      </c>
      <c r="Q620" s="270"/>
      <c r="R620" s="270"/>
      <c r="S620" s="271"/>
      <c r="T620" s="270"/>
      <c r="U620" s="272"/>
      <c r="V620" s="268"/>
      <c r="W620" s="272"/>
      <c r="X620" s="273"/>
      <c r="Y620" s="273"/>
      <c r="Z620" s="273"/>
      <c r="AA620" s="273"/>
      <c r="AB620" s="274"/>
      <c r="AC620" s="274"/>
      <c r="AD620" s="269"/>
      <c r="AE620" s="269"/>
    </row>
    <row r="621" spans="1:31" ht="56.25" x14ac:dyDescent="0.25">
      <c r="A621" s="303" t="s">
        <v>1897</v>
      </c>
      <c r="B621" s="303" t="s">
        <v>605</v>
      </c>
      <c r="C621" s="303" t="s">
        <v>606</v>
      </c>
      <c r="D621" s="303" t="s">
        <v>513</v>
      </c>
      <c r="E621" s="304" t="s">
        <v>5676</v>
      </c>
      <c r="F621" s="304" t="s">
        <v>513</v>
      </c>
      <c r="G621" s="304" t="s">
        <v>1519</v>
      </c>
      <c r="H621" s="304" t="s">
        <v>1520</v>
      </c>
      <c r="I621" s="303" t="s">
        <v>599</v>
      </c>
      <c r="J621" s="305" t="s">
        <v>5619</v>
      </c>
      <c r="K621" s="306">
        <v>564000</v>
      </c>
      <c r="Q621" s="270"/>
      <c r="R621" s="270"/>
      <c r="S621" s="271"/>
      <c r="T621" s="270"/>
      <c r="U621" s="272"/>
      <c r="V621" s="268"/>
      <c r="W621" s="272"/>
      <c r="X621" s="273"/>
      <c r="Y621" s="273"/>
      <c r="Z621" s="273"/>
      <c r="AA621" s="273"/>
      <c r="AB621" s="274"/>
      <c r="AC621" s="274"/>
      <c r="AD621" s="269"/>
      <c r="AE621" s="269"/>
    </row>
    <row r="622" spans="1:31" ht="56.25" x14ac:dyDescent="0.25">
      <c r="A622" s="303" t="s">
        <v>1899</v>
      </c>
      <c r="B622" s="303" t="s">
        <v>605</v>
      </c>
      <c r="C622" s="303" t="s">
        <v>606</v>
      </c>
      <c r="D622" s="303" t="s">
        <v>513</v>
      </c>
      <c r="E622" s="304" t="s">
        <v>5677</v>
      </c>
      <c r="F622" s="304" t="s">
        <v>513</v>
      </c>
      <c r="G622" s="304" t="s">
        <v>1519</v>
      </c>
      <c r="H622" s="304" t="s">
        <v>1520</v>
      </c>
      <c r="I622" s="303" t="s">
        <v>599</v>
      </c>
      <c r="J622" s="305" t="s">
        <v>5619</v>
      </c>
      <c r="K622" s="306">
        <v>564000</v>
      </c>
      <c r="Q622" s="270"/>
      <c r="R622" s="270"/>
      <c r="S622" s="271"/>
      <c r="T622" s="270"/>
      <c r="U622" s="272"/>
      <c r="V622" s="268"/>
      <c r="W622" s="272"/>
      <c r="X622" s="273"/>
      <c r="Y622" s="273"/>
      <c r="Z622" s="273"/>
      <c r="AA622" s="273"/>
      <c r="AB622" s="274"/>
      <c r="AC622" s="274"/>
      <c r="AD622" s="269"/>
      <c r="AE622" s="269"/>
    </row>
    <row r="623" spans="1:31" ht="56.25" x14ac:dyDescent="0.25">
      <c r="A623" s="303" t="s">
        <v>1901</v>
      </c>
      <c r="B623" s="303" t="s">
        <v>605</v>
      </c>
      <c r="C623" s="303" t="s">
        <v>606</v>
      </c>
      <c r="D623" s="303" t="s">
        <v>513</v>
      </c>
      <c r="E623" s="304" t="s">
        <v>5678</v>
      </c>
      <c r="F623" s="304" t="s">
        <v>513</v>
      </c>
      <c r="G623" s="304" t="s">
        <v>1519</v>
      </c>
      <c r="H623" s="304" t="s">
        <v>1520</v>
      </c>
      <c r="I623" s="303" t="s">
        <v>599</v>
      </c>
      <c r="J623" s="305" t="s">
        <v>5619</v>
      </c>
      <c r="K623" s="306">
        <v>564000</v>
      </c>
      <c r="Q623" s="270"/>
      <c r="R623" s="270"/>
      <c r="S623" s="271"/>
      <c r="T623" s="270"/>
      <c r="U623" s="272"/>
      <c r="V623" s="268"/>
      <c r="W623" s="272"/>
      <c r="X623" s="273"/>
      <c r="Y623" s="273"/>
      <c r="Z623" s="273"/>
      <c r="AA623" s="273"/>
      <c r="AB623" s="274"/>
      <c r="AC623" s="274"/>
      <c r="AD623" s="269"/>
      <c r="AE623" s="269"/>
    </row>
    <row r="624" spans="1:31" ht="56.25" x14ac:dyDescent="0.25">
      <c r="A624" s="303" t="s">
        <v>1903</v>
      </c>
      <c r="B624" s="303" t="s">
        <v>605</v>
      </c>
      <c r="C624" s="303" t="s">
        <v>606</v>
      </c>
      <c r="D624" s="303" t="s">
        <v>513</v>
      </c>
      <c r="E624" s="304" t="s">
        <v>5679</v>
      </c>
      <c r="F624" s="304" t="s">
        <v>513</v>
      </c>
      <c r="G624" s="304" t="s">
        <v>1519</v>
      </c>
      <c r="H624" s="304" t="s">
        <v>1520</v>
      </c>
      <c r="I624" s="303" t="s">
        <v>599</v>
      </c>
      <c r="J624" s="305" t="s">
        <v>5619</v>
      </c>
      <c r="K624" s="306">
        <v>564000</v>
      </c>
      <c r="Q624" s="270"/>
      <c r="R624" s="270"/>
      <c r="S624" s="271"/>
      <c r="T624" s="270"/>
      <c r="U624" s="272"/>
      <c r="V624" s="268"/>
      <c r="W624" s="272"/>
      <c r="X624" s="273"/>
      <c r="Y624" s="273"/>
      <c r="Z624" s="273"/>
      <c r="AA624" s="273"/>
      <c r="AB624" s="274"/>
      <c r="AC624" s="274"/>
      <c r="AD624" s="269"/>
      <c r="AE624" s="269"/>
    </row>
    <row r="625" spans="1:31" ht="56.25" x14ac:dyDescent="0.25">
      <c r="A625" s="303" t="s">
        <v>1906</v>
      </c>
      <c r="B625" s="303" t="s">
        <v>605</v>
      </c>
      <c r="C625" s="303" t="s">
        <v>606</v>
      </c>
      <c r="D625" s="303" t="s">
        <v>513</v>
      </c>
      <c r="E625" s="304" t="s">
        <v>2375</v>
      </c>
      <c r="F625" s="304" t="s">
        <v>506</v>
      </c>
      <c r="G625" s="304" t="s">
        <v>625</v>
      </c>
      <c r="H625" s="304" t="s">
        <v>626</v>
      </c>
      <c r="I625" s="303" t="s">
        <v>599</v>
      </c>
      <c r="J625" s="305" t="s">
        <v>2360</v>
      </c>
      <c r="K625" s="306">
        <v>745000</v>
      </c>
      <c r="Q625" s="270"/>
      <c r="R625" s="270"/>
      <c r="S625" s="271"/>
      <c r="T625" s="270"/>
      <c r="U625" s="272"/>
      <c r="V625" s="268"/>
      <c r="W625" s="272"/>
      <c r="X625" s="273"/>
      <c r="Y625" s="273"/>
      <c r="Z625" s="273"/>
      <c r="AA625" s="273"/>
      <c r="AB625" s="274"/>
      <c r="AC625" s="274"/>
      <c r="AD625" s="269"/>
      <c r="AE625" s="269"/>
    </row>
    <row r="626" spans="1:31" ht="56.25" x14ac:dyDescent="0.25">
      <c r="A626" s="303" t="s">
        <v>1908</v>
      </c>
      <c r="B626" s="303" t="s">
        <v>605</v>
      </c>
      <c r="C626" s="303" t="s">
        <v>606</v>
      </c>
      <c r="D626" s="303" t="s">
        <v>513</v>
      </c>
      <c r="E626" s="304" t="s">
        <v>2385</v>
      </c>
      <c r="F626" s="304" t="s">
        <v>506</v>
      </c>
      <c r="G626" s="304" t="s">
        <v>625</v>
      </c>
      <c r="H626" s="304" t="s">
        <v>626</v>
      </c>
      <c r="I626" s="303" t="s">
        <v>599</v>
      </c>
      <c r="J626" s="305" t="s">
        <v>2360</v>
      </c>
      <c r="K626" s="306">
        <v>745000</v>
      </c>
      <c r="Q626" s="270"/>
      <c r="R626" s="270"/>
      <c r="S626" s="271"/>
      <c r="T626" s="270"/>
      <c r="U626" s="272"/>
      <c r="V626" s="268"/>
      <c r="W626" s="272"/>
      <c r="X626" s="273"/>
      <c r="Y626" s="273"/>
      <c r="Z626" s="273"/>
      <c r="AA626" s="273"/>
      <c r="AB626" s="274"/>
      <c r="AC626" s="274"/>
      <c r="AD626" s="269"/>
      <c r="AE626" s="269"/>
    </row>
    <row r="627" spans="1:31" ht="56.25" x14ac:dyDescent="0.25">
      <c r="A627" s="303" t="s">
        <v>1910</v>
      </c>
      <c r="B627" s="303" t="s">
        <v>605</v>
      </c>
      <c r="C627" s="303" t="s">
        <v>606</v>
      </c>
      <c r="D627" s="303" t="s">
        <v>513</v>
      </c>
      <c r="E627" s="304" t="s">
        <v>2389</v>
      </c>
      <c r="F627" s="304" t="s">
        <v>506</v>
      </c>
      <c r="G627" s="304" t="s">
        <v>625</v>
      </c>
      <c r="H627" s="304" t="s">
        <v>626</v>
      </c>
      <c r="I627" s="303" t="s">
        <v>599</v>
      </c>
      <c r="J627" s="305" t="s">
        <v>2360</v>
      </c>
      <c r="K627" s="306">
        <v>745000</v>
      </c>
      <c r="Q627" s="270"/>
      <c r="R627" s="270"/>
      <c r="S627" s="271"/>
      <c r="T627" s="270"/>
      <c r="U627" s="272"/>
      <c r="V627" s="268"/>
      <c r="W627" s="272"/>
      <c r="X627" s="273"/>
      <c r="Y627" s="273"/>
      <c r="Z627" s="273"/>
      <c r="AA627" s="273"/>
      <c r="AB627" s="274"/>
      <c r="AC627" s="274"/>
      <c r="AD627" s="269"/>
      <c r="AE627" s="269"/>
    </row>
    <row r="628" spans="1:31" ht="56.25" x14ac:dyDescent="0.25">
      <c r="A628" s="303" t="s">
        <v>1912</v>
      </c>
      <c r="B628" s="303" t="s">
        <v>605</v>
      </c>
      <c r="C628" s="303" t="s">
        <v>606</v>
      </c>
      <c r="D628" s="303" t="s">
        <v>513</v>
      </c>
      <c r="E628" s="304" t="s">
        <v>2391</v>
      </c>
      <c r="F628" s="304" t="s">
        <v>506</v>
      </c>
      <c r="G628" s="304" t="s">
        <v>625</v>
      </c>
      <c r="H628" s="304" t="s">
        <v>626</v>
      </c>
      <c r="I628" s="303" t="s">
        <v>599</v>
      </c>
      <c r="J628" s="305" t="s">
        <v>2360</v>
      </c>
      <c r="K628" s="306">
        <v>745000</v>
      </c>
      <c r="Q628" s="270"/>
      <c r="R628" s="270"/>
      <c r="S628" s="271"/>
      <c r="T628" s="270"/>
      <c r="U628" s="272"/>
      <c r="V628" s="268"/>
      <c r="W628" s="272"/>
      <c r="X628" s="273"/>
      <c r="Y628" s="273"/>
      <c r="Z628" s="273"/>
      <c r="AA628" s="273"/>
      <c r="AB628" s="274"/>
      <c r="AC628" s="274"/>
      <c r="AD628" s="269"/>
      <c r="AE628" s="269"/>
    </row>
    <row r="629" spans="1:31" ht="56.25" x14ac:dyDescent="0.25">
      <c r="A629" s="303" t="s">
        <v>1915</v>
      </c>
      <c r="B629" s="303" t="s">
        <v>605</v>
      </c>
      <c r="C629" s="303" t="s">
        <v>606</v>
      </c>
      <c r="D629" s="303" t="s">
        <v>513</v>
      </c>
      <c r="E629" s="304" t="s">
        <v>2393</v>
      </c>
      <c r="F629" s="304" t="s">
        <v>506</v>
      </c>
      <c r="G629" s="304" t="s">
        <v>625</v>
      </c>
      <c r="H629" s="304" t="s">
        <v>626</v>
      </c>
      <c r="I629" s="303" t="s">
        <v>599</v>
      </c>
      <c r="J629" s="305" t="s">
        <v>2360</v>
      </c>
      <c r="K629" s="306">
        <v>745000</v>
      </c>
      <c r="Q629" s="270"/>
      <c r="R629" s="270"/>
      <c r="S629" s="271"/>
      <c r="T629" s="270"/>
      <c r="U629" s="272"/>
      <c r="V629" s="268"/>
      <c r="W629" s="272"/>
      <c r="X629" s="273"/>
      <c r="Y629" s="273"/>
      <c r="Z629" s="273"/>
      <c r="AA629" s="273"/>
      <c r="AB629" s="274"/>
      <c r="AC629" s="274"/>
      <c r="AD629" s="269"/>
      <c r="AE629" s="269"/>
    </row>
    <row r="630" spans="1:31" ht="56.25" x14ac:dyDescent="0.25">
      <c r="A630" s="303" t="s">
        <v>1917</v>
      </c>
      <c r="B630" s="303" t="s">
        <v>605</v>
      </c>
      <c r="C630" s="303" t="s">
        <v>606</v>
      </c>
      <c r="D630" s="303" t="s">
        <v>2401</v>
      </c>
      <c r="E630" s="304" t="s">
        <v>2402</v>
      </c>
      <c r="F630" s="304" t="s">
        <v>462</v>
      </c>
      <c r="G630" s="304" t="s">
        <v>2013</v>
      </c>
      <c r="H630" s="304" t="s">
        <v>2014</v>
      </c>
      <c r="I630" s="303" t="s">
        <v>599</v>
      </c>
      <c r="J630" s="305" t="s">
        <v>2403</v>
      </c>
      <c r="K630" s="306">
        <v>630000</v>
      </c>
      <c r="Q630" s="270"/>
      <c r="R630" s="270"/>
      <c r="S630" s="271"/>
      <c r="T630" s="270"/>
      <c r="U630" s="272"/>
      <c r="V630" s="268"/>
      <c r="W630" s="272"/>
      <c r="X630" s="273"/>
      <c r="Y630" s="273"/>
      <c r="Z630" s="273"/>
      <c r="AA630" s="273"/>
      <c r="AB630" s="274"/>
      <c r="AC630" s="274"/>
      <c r="AD630" s="269"/>
      <c r="AE630" s="269"/>
    </row>
    <row r="631" spans="1:31" ht="56.25" x14ac:dyDescent="0.25">
      <c r="A631" s="303" t="s">
        <v>1919</v>
      </c>
      <c r="B631" s="303" t="s">
        <v>605</v>
      </c>
      <c r="C631" s="303" t="s">
        <v>606</v>
      </c>
      <c r="D631" s="303" t="s">
        <v>2401</v>
      </c>
      <c r="E631" s="304" t="s">
        <v>2406</v>
      </c>
      <c r="F631" s="304" t="s">
        <v>2407</v>
      </c>
      <c r="G631" s="304" t="s">
        <v>2013</v>
      </c>
      <c r="H631" s="304" t="s">
        <v>2014</v>
      </c>
      <c r="I631" s="303" t="s">
        <v>599</v>
      </c>
      <c r="J631" s="305" t="s">
        <v>2403</v>
      </c>
      <c r="K631" s="306">
        <v>1620000</v>
      </c>
      <c r="Q631" s="270"/>
      <c r="R631" s="270"/>
      <c r="S631" s="271"/>
      <c r="T631" s="270"/>
      <c r="U631" s="272"/>
      <c r="V631" s="268"/>
      <c r="W631" s="272"/>
      <c r="X631" s="273"/>
      <c r="Y631" s="273"/>
      <c r="Z631" s="273"/>
      <c r="AA631" s="273"/>
      <c r="AB631" s="274"/>
      <c r="AC631" s="274"/>
      <c r="AD631" s="269"/>
      <c r="AE631" s="269"/>
    </row>
    <row r="632" spans="1:31" ht="101.25" x14ac:dyDescent="0.25">
      <c r="A632" s="303" t="s">
        <v>1923</v>
      </c>
      <c r="B632" s="303" t="s">
        <v>605</v>
      </c>
      <c r="C632" s="303" t="s">
        <v>606</v>
      </c>
      <c r="D632" s="303" t="s">
        <v>2410</v>
      </c>
      <c r="E632" s="304" t="s">
        <v>2411</v>
      </c>
      <c r="F632" s="304" t="s">
        <v>493</v>
      </c>
      <c r="G632" s="304" t="s">
        <v>597</v>
      </c>
      <c r="H632" s="304" t="s">
        <v>598</v>
      </c>
      <c r="I632" s="303" t="s">
        <v>599</v>
      </c>
      <c r="J632" s="305" t="s">
        <v>2412</v>
      </c>
      <c r="K632" s="306">
        <v>1400000</v>
      </c>
      <c r="Q632" s="270"/>
      <c r="R632" s="270"/>
      <c r="S632" s="271"/>
      <c r="T632" s="270"/>
      <c r="U632" s="272"/>
      <c r="V632" s="268"/>
      <c r="W632" s="272"/>
      <c r="X632" s="273"/>
      <c r="Y632" s="273"/>
      <c r="Z632" s="273"/>
      <c r="AA632" s="273"/>
      <c r="AB632" s="274"/>
      <c r="AC632" s="274"/>
      <c r="AD632" s="269"/>
      <c r="AE632" s="269"/>
    </row>
    <row r="633" spans="1:31" ht="90" x14ac:dyDescent="0.25">
      <c r="A633" s="303" t="s">
        <v>1929</v>
      </c>
      <c r="B633" s="303" t="s">
        <v>2415</v>
      </c>
      <c r="C633" s="303" t="s">
        <v>2416</v>
      </c>
      <c r="D633" s="303" t="s">
        <v>2417</v>
      </c>
      <c r="E633" s="304" t="s">
        <v>2418</v>
      </c>
      <c r="F633" s="304" t="s">
        <v>497</v>
      </c>
      <c r="G633" s="304" t="s">
        <v>625</v>
      </c>
      <c r="H633" s="304" t="s">
        <v>626</v>
      </c>
      <c r="I633" s="303" t="s">
        <v>599</v>
      </c>
      <c r="J633" s="305" t="s">
        <v>2419</v>
      </c>
      <c r="K633" s="306">
        <v>3520657</v>
      </c>
      <c r="Q633" s="270"/>
      <c r="R633" s="270"/>
      <c r="S633" s="271"/>
      <c r="T633" s="270"/>
      <c r="U633" s="272"/>
      <c r="V633" s="268"/>
      <c r="W633" s="272"/>
      <c r="X633" s="273"/>
      <c r="Y633" s="273"/>
      <c r="Z633" s="273"/>
      <c r="AA633" s="273"/>
      <c r="AB633" s="274"/>
      <c r="AC633" s="274"/>
      <c r="AD633" s="269"/>
      <c r="AE633" s="269"/>
    </row>
    <row r="634" spans="1:31" ht="90" x14ac:dyDescent="0.25">
      <c r="A634" s="303" t="s">
        <v>1931</v>
      </c>
      <c r="B634" s="303" t="s">
        <v>2415</v>
      </c>
      <c r="C634" s="303" t="s">
        <v>2416</v>
      </c>
      <c r="D634" s="303" t="s">
        <v>2417</v>
      </c>
      <c r="E634" s="304" t="s">
        <v>2421</v>
      </c>
      <c r="F634" s="304" t="s">
        <v>497</v>
      </c>
      <c r="G634" s="304" t="s">
        <v>625</v>
      </c>
      <c r="H634" s="304" t="s">
        <v>626</v>
      </c>
      <c r="I634" s="303" t="s">
        <v>599</v>
      </c>
      <c r="J634" s="305" t="s">
        <v>2419</v>
      </c>
      <c r="K634" s="306">
        <v>3520657</v>
      </c>
      <c r="Q634" s="270"/>
      <c r="R634" s="270"/>
      <c r="S634" s="271"/>
      <c r="T634" s="270"/>
      <c r="U634" s="272"/>
      <c r="V634" s="268"/>
      <c r="W634" s="272"/>
      <c r="X634" s="273"/>
      <c r="Y634" s="273"/>
      <c r="Z634" s="273"/>
      <c r="AA634" s="273"/>
      <c r="AB634" s="274"/>
      <c r="AC634" s="274"/>
      <c r="AD634" s="269"/>
      <c r="AE634" s="269"/>
    </row>
    <row r="635" spans="1:31" ht="90" x14ac:dyDescent="0.25">
      <c r="A635" s="303" t="s">
        <v>1933</v>
      </c>
      <c r="B635" s="303" t="s">
        <v>2415</v>
      </c>
      <c r="C635" s="303" t="s">
        <v>2416</v>
      </c>
      <c r="D635" s="303" t="s">
        <v>2417</v>
      </c>
      <c r="E635" s="304" t="s">
        <v>2423</v>
      </c>
      <c r="F635" s="304" t="s">
        <v>497</v>
      </c>
      <c r="G635" s="304" t="s">
        <v>597</v>
      </c>
      <c r="H635" s="304" t="s">
        <v>598</v>
      </c>
      <c r="I635" s="303" t="s">
        <v>599</v>
      </c>
      <c r="J635" s="305" t="s">
        <v>2424</v>
      </c>
      <c r="K635" s="306">
        <v>3520657</v>
      </c>
      <c r="Q635" s="270"/>
      <c r="R635" s="270"/>
      <c r="S635" s="271"/>
      <c r="T635" s="270"/>
      <c r="U635" s="272"/>
      <c r="V635" s="268"/>
      <c r="W635" s="272"/>
      <c r="X635" s="273"/>
      <c r="Y635" s="273"/>
      <c r="Z635" s="273"/>
      <c r="AA635" s="273"/>
      <c r="AB635" s="274"/>
      <c r="AC635" s="274"/>
      <c r="AD635" s="269"/>
      <c r="AE635" s="269"/>
    </row>
    <row r="636" spans="1:31" ht="90" x14ac:dyDescent="0.25">
      <c r="A636" s="303" t="s">
        <v>1935</v>
      </c>
      <c r="B636" s="303" t="s">
        <v>2415</v>
      </c>
      <c r="C636" s="303" t="s">
        <v>2416</v>
      </c>
      <c r="D636" s="303" t="s">
        <v>2417</v>
      </c>
      <c r="E636" s="304" t="s">
        <v>2427</v>
      </c>
      <c r="F636" s="304" t="s">
        <v>497</v>
      </c>
      <c r="G636" s="304" t="s">
        <v>597</v>
      </c>
      <c r="H636" s="304" t="s">
        <v>598</v>
      </c>
      <c r="I636" s="303" t="s">
        <v>599</v>
      </c>
      <c r="J636" s="305" t="s">
        <v>2424</v>
      </c>
      <c r="K636" s="306">
        <v>3520657</v>
      </c>
      <c r="Q636" s="270"/>
      <c r="R636" s="270"/>
      <c r="S636" s="271"/>
      <c r="T636" s="270"/>
      <c r="U636" s="272"/>
      <c r="V636" s="268"/>
      <c r="W636" s="272"/>
      <c r="X636" s="273"/>
      <c r="Y636" s="273"/>
      <c r="Z636" s="273"/>
      <c r="AA636" s="273"/>
      <c r="AB636" s="274"/>
      <c r="AC636" s="274"/>
      <c r="AD636" s="269"/>
      <c r="AE636" s="269"/>
    </row>
    <row r="637" spans="1:31" ht="90" x14ac:dyDescent="0.25">
      <c r="A637" s="303" t="s">
        <v>1937</v>
      </c>
      <c r="B637" s="303" t="s">
        <v>2415</v>
      </c>
      <c r="C637" s="303" t="s">
        <v>2416</v>
      </c>
      <c r="D637" s="303" t="s">
        <v>2417</v>
      </c>
      <c r="E637" s="304" t="s">
        <v>2429</v>
      </c>
      <c r="F637" s="304" t="s">
        <v>497</v>
      </c>
      <c r="G637" s="304" t="s">
        <v>597</v>
      </c>
      <c r="H637" s="304" t="s">
        <v>598</v>
      </c>
      <c r="I637" s="303" t="s">
        <v>599</v>
      </c>
      <c r="J637" s="305" t="s">
        <v>2424</v>
      </c>
      <c r="K637" s="306">
        <v>3520657</v>
      </c>
      <c r="Q637" s="270"/>
      <c r="R637" s="270"/>
      <c r="S637" s="271"/>
      <c r="T637" s="270"/>
      <c r="U637" s="272"/>
      <c r="V637" s="268"/>
      <c r="W637" s="272"/>
      <c r="X637" s="273"/>
      <c r="Y637" s="273"/>
      <c r="Z637" s="273"/>
      <c r="AA637" s="273"/>
      <c r="AB637" s="274"/>
      <c r="AC637" s="274"/>
      <c r="AD637" s="269"/>
      <c r="AE637" s="269"/>
    </row>
    <row r="638" spans="1:31" ht="90" x14ac:dyDescent="0.25">
      <c r="A638" s="303" t="s">
        <v>1941</v>
      </c>
      <c r="B638" s="303" t="s">
        <v>2415</v>
      </c>
      <c r="C638" s="303" t="s">
        <v>2416</v>
      </c>
      <c r="D638" s="303" t="s">
        <v>2417</v>
      </c>
      <c r="E638" s="304" t="s">
        <v>2431</v>
      </c>
      <c r="F638" s="304" t="s">
        <v>497</v>
      </c>
      <c r="G638" s="304" t="s">
        <v>597</v>
      </c>
      <c r="H638" s="304" t="s">
        <v>598</v>
      </c>
      <c r="I638" s="303" t="s">
        <v>599</v>
      </c>
      <c r="J638" s="305" t="s">
        <v>2424</v>
      </c>
      <c r="K638" s="306">
        <v>3520657</v>
      </c>
      <c r="Q638" s="270"/>
      <c r="R638" s="270"/>
      <c r="S638" s="271"/>
      <c r="T638" s="270"/>
      <c r="U638" s="272"/>
      <c r="V638" s="268"/>
      <c r="W638" s="272"/>
      <c r="X638" s="273"/>
      <c r="Y638" s="273"/>
      <c r="Z638" s="273"/>
      <c r="AA638" s="273"/>
      <c r="AB638" s="274"/>
      <c r="AC638" s="274"/>
      <c r="AD638" s="269"/>
      <c r="AE638" s="269"/>
    </row>
    <row r="639" spans="1:31" ht="90" x14ac:dyDescent="0.25">
      <c r="A639" s="303" t="s">
        <v>1943</v>
      </c>
      <c r="B639" s="303" t="s">
        <v>2415</v>
      </c>
      <c r="C639" s="303" t="s">
        <v>2416</v>
      </c>
      <c r="D639" s="303" t="s">
        <v>2417</v>
      </c>
      <c r="E639" s="304" t="s">
        <v>2433</v>
      </c>
      <c r="F639" s="304" t="s">
        <v>497</v>
      </c>
      <c r="G639" s="304" t="s">
        <v>597</v>
      </c>
      <c r="H639" s="304" t="s">
        <v>598</v>
      </c>
      <c r="I639" s="303" t="s">
        <v>599</v>
      </c>
      <c r="J639" s="305" t="s">
        <v>2424</v>
      </c>
      <c r="K639" s="306">
        <v>3520657</v>
      </c>
      <c r="Q639" s="270"/>
      <c r="R639" s="270"/>
      <c r="S639" s="271"/>
      <c r="T639" s="270"/>
      <c r="U639" s="272"/>
      <c r="V639" s="268"/>
      <c r="W639" s="272"/>
      <c r="X639" s="273"/>
      <c r="Y639" s="273"/>
      <c r="Z639" s="273"/>
      <c r="AA639" s="273"/>
      <c r="AB639" s="274"/>
      <c r="AC639" s="274"/>
      <c r="AD639" s="269"/>
      <c r="AE639" s="269"/>
    </row>
    <row r="640" spans="1:31" ht="90" x14ac:dyDescent="0.25">
      <c r="A640" s="303" t="s">
        <v>1945</v>
      </c>
      <c r="B640" s="303" t="s">
        <v>2415</v>
      </c>
      <c r="C640" s="303" t="s">
        <v>2416</v>
      </c>
      <c r="D640" s="303" t="s">
        <v>2417</v>
      </c>
      <c r="E640" s="304" t="s">
        <v>2435</v>
      </c>
      <c r="F640" s="304" t="s">
        <v>497</v>
      </c>
      <c r="G640" s="304" t="s">
        <v>2028</v>
      </c>
      <c r="H640" s="304" t="s">
        <v>5648</v>
      </c>
      <c r="I640" s="303" t="s">
        <v>599</v>
      </c>
      <c r="J640" s="305" t="s">
        <v>2419</v>
      </c>
      <c r="K640" s="306">
        <v>3520657</v>
      </c>
      <c r="Q640" s="270"/>
      <c r="R640" s="270"/>
      <c r="S640" s="271"/>
      <c r="T640" s="270"/>
      <c r="U640" s="272"/>
      <c r="V640" s="268"/>
      <c r="W640" s="272"/>
      <c r="X640" s="273"/>
      <c r="Y640" s="273"/>
      <c r="Z640" s="273"/>
      <c r="AA640" s="273"/>
      <c r="AB640" s="274"/>
      <c r="AC640" s="274"/>
      <c r="AD640" s="269"/>
      <c r="AE640" s="269"/>
    </row>
    <row r="641" spans="1:31" ht="90" x14ac:dyDescent="0.25">
      <c r="A641" s="303" t="s">
        <v>1947</v>
      </c>
      <c r="B641" s="303" t="s">
        <v>2415</v>
      </c>
      <c r="C641" s="303" t="s">
        <v>2416</v>
      </c>
      <c r="D641" s="303" t="s">
        <v>2417</v>
      </c>
      <c r="E641" s="304" t="s">
        <v>2437</v>
      </c>
      <c r="F641" s="304" t="s">
        <v>497</v>
      </c>
      <c r="G641" s="304" t="s">
        <v>2028</v>
      </c>
      <c r="H641" s="304" t="s">
        <v>5648</v>
      </c>
      <c r="I641" s="303" t="s">
        <v>599</v>
      </c>
      <c r="J641" s="305" t="s">
        <v>2419</v>
      </c>
      <c r="K641" s="306">
        <v>3520657</v>
      </c>
      <c r="Q641" s="270"/>
      <c r="R641" s="270"/>
      <c r="S641" s="271"/>
      <c r="T641" s="270"/>
      <c r="U641" s="272"/>
      <c r="V641" s="268"/>
      <c r="W641" s="272"/>
      <c r="X641" s="273"/>
      <c r="Y641" s="273"/>
      <c r="Z641" s="273"/>
      <c r="AA641" s="273"/>
      <c r="AB641" s="274"/>
      <c r="AC641" s="274"/>
      <c r="AD641" s="269"/>
      <c r="AE641" s="269"/>
    </row>
    <row r="642" spans="1:31" ht="90" x14ac:dyDescent="0.25">
      <c r="A642" s="303" t="s">
        <v>1949</v>
      </c>
      <c r="B642" s="303" t="s">
        <v>2415</v>
      </c>
      <c r="C642" s="303" t="s">
        <v>2416</v>
      </c>
      <c r="D642" s="303" t="s">
        <v>2417</v>
      </c>
      <c r="E642" s="304" t="s">
        <v>2439</v>
      </c>
      <c r="F642" s="304" t="s">
        <v>497</v>
      </c>
      <c r="G642" s="304" t="s">
        <v>2440</v>
      </c>
      <c r="H642" s="304" t="s">
        <v>2441</v>
      </c>
      <c r="I642" s="303" t="s">
        <v>599</v>
      </c>
      <c r="J642" s="305" t="s">
        <v>2442</v>
      </c>
      <c r="K642" s="306">
        <v>3520657</v>
      </c>
      <c r="Q642" s="270"/>
      <c r="R642" s="270"/>
      <c r="S642" s="271"/>
      <c r="T642" s="270"/>
      <c r="U642" s="272"/>
      <c r="V642" s="268"/>
      <c r="W642" s="272"/>
      <c r="X642" s="273"/>
      <c r="Y642" s="273"/>
      <c r="Z642" s="273"/>
      <c r="AA642" s="273"/>
      <c r="AB642" s="274"/>
      <c r="AC642" s="274"/>
      <c r="AD642" s="269"/>
      <c r="AE642" s="269"/>
    </row>
    <row r="643" spans="1:31" ht="90" x14ac:dyDescent="0.25">
      <c r="A643" s="303" t="s">
        <v>1952</v>
      </c>
      <c r="B643" s="303" t="s">
        <v>2415</v>
      </c>
      <c r="C643" s="303" t="s">
        <v>2416</v>
      </c>
      <c r="D643" s="303" t="s">
        <v>2417</v>
      </c>
      <c r="E643" s="304" t="s">
        <v>2444</v>
      </c>
      <c r="F643" s="304" t="s">
        <v>497</v>
      </c>
      <c r="G643" s="304" t="s">
        <v>2440</v>
      </c>
      <c r="H643" s="304" t="s">
        <v>2441</v>
      </c>
      <c r="I643" s="303" t="s">
        <v>599</v>
      </c>
      <c r="J643" s="305" t="s">
        <v>2442</v>
      </c>
      <c r="K643" s="306">
        <v>3520657</v>
      </c>
      <c r="Q643" s="270"/>
      <c r="R643" s="270"/>
      <c r="S643" s="271"/>
      <c r="T643" s="270"/>
      <c r="U643" s="272"/>
      <c r="V643" s="268"/>
      <c r="W643" s="272"/>
      <c r="X643" s="273"/>
      <c r="Y643" s="273"/>
      <c r="Z643" s="273"/>
      <c r="AA643" s="273"/>
      <c r="AB643" s="274"/>
      <c r="AC643" s="274"/>
      <c r="AD643" s="269"/>
      <c r="AE643" s="269"/>
    </row>
    <row r="644" spans="1:31" ht="90" x14ac:dyDescent="0.25">
      <c r="A644" s="303" t="s">
        <v>1954</v>
      </c>
      <c r="B644" s="303" t="s">
        <v>2415</v>
      </c>
      <c r="C644" s="303" t="s">
        <v>2416</v>
      </c>
      <c r="D644" s="303" t="s">
        <v>2417</v>
      </c>
      <c r="E644" s="304" t="s">
        <v>2446</v>
      </c>
      <c r="F644" s="304" t="s">
        <v>497</v>
      </c>
      <c r="G644" s="304" t="s">
        <v>2076</v>
      </c>
      <c r="H644" s="304" t="s">
        <v>523</v>
      </c>
      <c r="I644" s="303" t="s">
        <v>599</v>
      </c>
      <c r="J644" s="305" t="s">
        <v>2447</v>
      </c>
      <c r="K644" s="306">
        <v>3520657</v>
      </c>
      <c r="Q644" s="270"/>
      <c r="R644" s="270"/>
      <c r="S644" s="271"/>
      <c r="T644" s="270"/>
      <c r="U644" s="272"/>
      <c r="V644" s="268"/>
      <c r="W644" s="272"/>
      <c r="X644" s="273"/>
      <c r="Y644" s="273"/>
      <c r="Z644" s="273"/>
      <c r="AA644" s="273"/>
      <c r="AB644" s="274"/>
      <c r="AC644" s="274"/>
      <c r="AD644" s="269"/>
      <c r="AE644" s="269"/>
    </row>
    <row r="645" spans="1:31" ht="90" x14ac:dyDescent="0.25">
      <c r="A645" s="303" t="s">
        <v>1956</v>
      </c>
      <c r="B645" s="303" t="s">
        <v>2415</v>
      </c>
      <c r="C645" s="303" t="s">
        <v>2416</v>
      </c>
      <c r="D645" s="303" t="s">
        <v>2417</v>
      </c>
      <c r="E645" s="304" t="s">
        <v>2449</v>
      </c>
      <c r="F645" s="304" t="s">
        <v>497</v>
      </c>
      <c r="G645" s="304" t="s">
        <v>2076</v>
      </c>
      <c r="H645" s="304" t="s">
        <v>523</v>
      </c>
      <c r="I645" s="303" t="s">
        <v>599</v>
      </c>
      <c r="J645" s="305" t="s">
        <v>2447</v>
      </c>
      <c r="K645" s="306">
        <v>3520657</v>
      </c>
      <c r="Q645" s="270"/>
      <c r="R645" s="270"/>
      <c r="S645" s="271"/>
      <c r="T645" s="270"/>
      <c r="U645" s="272"/>
      <c r="V645" s="268"/>
      <c r="W645" s="272"/>
      <c r="X645" s="273"/>
      <c r="Y645" s="273"/>
      <c r="Z645" s="273"/>
      <c r="AA645" s="273"/>
      <c r="AB645" s="274"/>
      <c r="AC645" s="274"/>
      <c r="AD645" s="269"/>
      <c r="AE645" s="269"/>
    </row>
    <row r="646" spans="1:31" ht="90" x14ac:dyDescent="0.25">
      <c r="A646" s="303" t="s">
        <v>1958</v>
      </c>
      <c r="B646" s="303" t="s">
        <v>2415</v>
      </c>
      <c r="C646" s="303" t="s">
        <v>2416</v>
      </c>
      <c r="D646" s="303" t="s">
        <v>2417</v>
      </c>
      <c r="E646" s="304" t="s">
        <v>2451</v>
      </c>
      <c r="F646" s="304" t="s">
        <v>497</v>
      </c>
      <c r="G646" s="304" t="s">
        <v>2076</v>
      </c>
      <c r="H646" s="304" t="s">
        <v>523</v>
      </c>
      <c r="I646" s="303" t="s">
        <v>599</v>
      </c>
      <c r="J646" s="305" t="s">
        <v>2447</v>
      </c>
      <c r="K646" s="306">
        <v>3520657</v>
      </c>
      <c r="Q646" s="270"/>
      <c r="R646" s="270"/>
      <c r="S646" s="271"/>
      <c r="T646" s="270"/>
      <c r="U646" s="272"/>
      <c r="V646" s="268"/>
      <c r="W646" s="272"/>
      <c r="X646" s="273"/>
      <c r="Y646" s="273"/>
      <c r="Z646" s="273"/>
      <c r="AA646" s="273"/>
      <c r="AB646" s="274"/>
      <c r="AC646" s="274"/>
      <c r="AD646" s="269"/>
      <c r="AE646" s="269"/>
    </row>
    <row r="647" spans="1:31" ht="90" x14ac:dyDescent="0.25">
      <c r="A647" s="303" t="s">
        <v>474</v>
      </c>
      <c r="B647" s="303" t="s">
        <v>2415</v>
      </c>
      <c r="C647" s="303" t="s">
        <v>2416</v>
      </c>
      <c r="D647" s="303" t="s">
        <v>2417</v>
      </c>
      <c r="E647" s="304" t="s">
        <v>2453</v>
      </c>
      <c r="F647" s="304" t="s">
        <v>497</v>
      </c>
      <c r="G647" s="304" t="s">
        <v>2076</v>
      </c>
      <c r="H647" s="304" t="s">
        <v>523</v>
      </c>
      <c r="I647" s="303" t="s">
        <v>599</v>
      </c>
      <c r="J647" s="305" t="s">
        <v>2447</v>
      </c>
      <c r="K647" s="306">
        <v>3520657</v>
      </c>
      <c r="Q647" s="270"/>
      <c r="R647" s="270"/>
      <c r="S647" s="271"/>
      <c r="T647" s="270"/>
      <c r="U647" s="272"/>
      <c r="V647" s="268"/>
      <c r="W647" s="272"/>
      <c r="X647" s="273"/>
      <c r="Y647" s="273"/>
      <c r="Z647" s="273"/>
      <c r="AA647" s="273"/>
      <c r="AB647" s="274"/>
      <c r="AC647" s="274"/>
      <c r="AD647" s="269"/>
      <c r="AE647" s="269"/>
    </row>
    <row r="648" spans="1:31" ht="90" x14ac:dyDescent="0.25">
      <c r="A648" s="303" t="s">
        <v>1963</v>
      </c>
      <c r="B648" s="303" t="s">
        <v>2415</v>
      </c>
      <c r="C648" s="303" t="s">
        <v>2416</v>
      </c>
      <c r="D648" s="303" t="s">
        <v>2417</v>
      </c>
      <c r="E648" s="304" t="s">
        <v>2455</v>
      </c>
      <c r="F648" s="304" t="s">
        <v>497</v>
      </c>
      <c r="G648" s="304" t="s">
        <v>2076</v>
      </c>
      <c r="H648" s="304" t="s">
        <v>523</v>
      </c>
      <c r="I648" s="303" t="s">
        <v>599</v>
      </c>
      <c r="J648" s="305" t="s">
        <v>2447</v>
      </c>
      <c r="K648" s="306">
        <v>3520657</v>
      </c>
      <c r="Q648" s="270"/>
      <c r="R648" s="270"/>
      <c r="S648" s="271"/>
      <c r="T648" s="270"/>
      <c r="U648" s="272"/>
      <c r="V648" s="268"/>
      <c r="W648" s="272"/>
      <c r="X648" s="273"/>
      <c r="Y648" s="273"/>
      <c r="Z648" s="273"/>
      <c r="AA648" s="273"/>
      <c r="AB648" s="274"/>
      <c r="AC648" s="274"/>
      <c r="AD648" s="269"/>
      <c r="AE648" s="269"/>
    </row>
    <row r="649" spans="1:31" ht="90" x14ac:dyDescent="0.25">
      <c r="A649" s="303" t="s">
        <v>1965</v>
      </c>
      <c r="B649" s="303" t="s">
        <v>2415</v>
      </c>
      <c r="C649" s="303" t="s">
        <v>2416</v>
      </c>
      <c r="D649" s="303" t="s">
        <v>2417</v>
      </c>
      <c r="E649" s="304" t="s">
        <v>2457</v>
      </c>
      <c r="F649" s="304" t="s">
        <v>497</v>
      </c>
      <c r="G649" s="304" t="s">
        <v>1988</v>
      </c>
      <c r="H649" s="304" t="s">
        <v>1989</v>
      </c>
      <c r="I649" s="303" t="s">
        <v>599</v>
      </c>
      <c r="J649" s="305" t="s">
        <v>2458</v>
      </c>
      <c r="K649" s="306">
        <v>3520657</v>
      </c>
      <c r="Q649" s="270"/>
      <c r="R649" s="270"/>
      <c r="S649" s="271"/>
      <c r="T649" s="270"/>
      <c r="U649" s="272"/>
      <c r="V649" s="268"/>
      <c r="W649" s="272"/>
      <c r="X649" s="273"/>
      <c r="Y649" s="273"/>
      <c r="Z649" s="273"/>
      <c r="AA649" s="273"/>
      <c r="AB649" s="274"/>
      <c r="AC649" s="274"/>
      <c r="AD649" s="269"/>
      <c r="AE649" s="269"/>
    </row>
    <row r="650" spans="1:31" ht="90" x14ac:dyDescent="0.25">
      <c r="A650" s="303" t="s">
        <v>1967</v>
      </c>
      <c r="B650" s="303" t="s">
        <v>2415</v>
      </c>
      <c r="C650" s="303" t="s">
        <v>2416</v>
      </c>
      <c r="D650" s="303" t="s">
        <v>2417</v>
      </c>
      <c r="E650" s="304" t="s">
        <v>2460</v>
      </c>
      <c r="F650" s="304" t="s">
        <v>497</v>
      </c>
      <c r="G650" s="304" t="s">
        <v>1988</v>
      </c>
      <c r="H650" s="304" t="s">
        <v>1989</v>
      </c>
      <c r="I650" s="303" t="s">
        <v>599</v>
      </c>
      <c r="J650" s="305" t="s">
        <v>2458</v>
      </c>
      <c r="K650" s="306">
        <v>3520657</v>
      </c>
      <c r="Q650" s="270"/>
      <c r="R650" s="270"/>
      <c r="S650" s="271"/>
      <c r="T650" s="270"/>
      <c r="U650" s="272"/>
      <c r="V650" s="268"/>
      <c r="W650" s="272"/>
      <c r="X650" s="273"/>
      <c r="Y650" s="273"/>
      <c r="Z650" s="273"/>
      <c r="AA650" s="273"/>
      <c r="AB650" s="274"/>
      <c r="AC650" s="274"/>
      <c r="AD650" s="269"/>
      <c r="AE650" s="269"/>
    </row>
    <row r="651" spans="1:31" ht="90" x14ac:dyDescent="0.25">
      <c r="A651" s="303" t="s">
        <v>1969</v>
      </c>
      <c r="B651" s="303" t="s">
        <v>2415</v>
      </c>
      <c r="C651" s="303" t="s">
        <v>2416</v>
      </c>
      <c r="D651" s="303" t="s">
        <v>2417</v>
      </c>
      <c r="E651" s="304" t="s">
        <v>2462</v>
      </c>
      <c r="F651" s="304" t="s">
        <v>497</v>
      </c>
      <c r="G651" s="304" t="s">
        <v>1988</v>
      </c>
      <c r="H651" s="304" t="s">
        <v>1989</v>
      </c>
      <c r="I651" s="303" t="s">
        <v>599</v>
      </c>
      <c r="J651" s="305" t="s">
        <v>2458</v>
      </c>
      <c r="K651" s="306">
        <v>3520657</v>
      </c>
      <c r="Q651" s="270"/>
      <c r="R651" s="270"/>
      <c r="S651" s="271"/>
      <c r="T651" s="270"/>
      <c r="U651" s="272"/>
      <c r="V651" s="268"/>
      <c r="W651" s="272"/>
      <c r="X651" s="273"/>
      <c r="Y651" s="273"/>
      <c r="Z651" s="273"/>
      <c r="AA651" s="273"/>
      <c r="AB651" s="274"/>
      <c r="AC651" s="274"/>
      <c r="AD651" s="269"/>
      <c r="AE651" s="269"/>
    </row>
    <row r="652" spans="1:31" ht="90" x14ac:dyDescent="0.25">
      <c r="A652" s="303" t="s">
        <v>1971</v>
      </c>
      <c r="B652" s="303" t="s">
        <v>2415</v>
      </c>
      <c r="C652" s="303" t="s">
        <v>2416</v>
      </c>
      <c r="D652" s="303" t="s">
        <v>2417</v>
      </c>
      <c r="E652" s="304" t="s">
        <v>2464</v>
      </c>
      <c r="F652" s="304" t="s">
        <v>497</v>
      </c>
      <c r="G652" s="304" t="s">
        <v>1988</v>
      </c>
      <c r="H652" s="304" t="s">
        <v>1989</v>
      </c>
      <c r="I652" s="303" t="s">
        <v>599</v>
      </c>
      <c r="J652" s="305" t="s">
        <v>2458</v>
      </c>
      <c r="K652" s="306">
        <v>3520657</v>
      </c>
      <c r="Q652" s="270"/>
      <c r="R652" s="270"/>
      <c r="S652" s="271"/>
      <c r="T652" s="270"/>
      <c r="U652" s="272"/>
      <c r="V652" s="268"/>
      <c r="W652" s="272"/>
      <c r="X652" s="273"/>
      <c r="Y652" s="273"/>
      <c r="Z652" s="273"/>
      <c r="AA652" s="273"/>
      <c r="AB652" s="274"/>
      <c r="AC652" s="274"/>
      <c r="AD652" s="269"/>
      <c r="AE652" s="269"/>
    </row>
    <row r="653" spans="1:31" ht="90" x14ac:dyDescent="0.25">
      <c r="A653" s="303" t="s">
        <v>1974</v>
      </c>
      <c r="B653" s="303" t="s">
        <v>2415</v>
      </c>
      <c r="C653" s="303" t="s">
        <v>2416</v>
      </c>
      <c r="D653" s="303" t="s">
        <v>2417</v>
      </c>
      <c r="E653" s="304" t="s">
        <v>2466</v>
      </c>
      <c r="F653" s="304" t="s">
        <v>497</v>
      </c>
      <c r="G653" s="304" t="s">
        <v>1988</v>
      </c>
      <c r="H653" s="304" t="s">
        <v>1989</v>
      </c>
      <c r="I653" s="303" t="s">
        <v>599</v>
      </c>
      <c r="J653" s="305" t="s">
        <v>2458</v>
      </c>
      <c r="K653" s="306">
        <v>3520657</v>
      </c>
      <c r="Q653" s="270"/>
      <c r="R653" s="270"/>
      <c r="S653" s="271"/>
      <c r="T653" s="270"/>
      <c r="U653" s="272"/>
      <c r="V653" s="268"/>
      <c r="W653" s="272"/>
      <c r="X653" s="273"/>
      <c r="Y653" s="273"/>
      <c r="Z653" s="273"/>
      <c r="AA653" s="273"/>
      <c r="AB653" s="274"/>
      <c r="AC653" s="274"/>
      <c r="AD653" s="269"/>
      <c r="AE653" s="269"/>
    </row>
    <row r="654" spans="1:31" ht="90" x14ac:dyDescent="0.25">
      <c r="A654" s="303" t="s">
        <v>1977</v>
      </c>
      <c r="B654" s="303" t="s">
        <v>2415</v>
      </c>
      <c r="C654" s="303" t="s">
        <v>2416</v>
      </c>
      <c r="D654" s="303" t="s">
        <v>2469</v>
      </c>
      <c r="E654" s="304" t="s">
        <v>2470</v>
      </c>
      <c r="F654" s="304" t="s">
        <v>458</v>
      </c>
      <c r="G654" s="304" t="s">
        <v>1993</v>
      </c>
      <c r="H654" s="304" t="s">
        <v>1994</v>
      </c>
      <c r="I654" s="303" t="s">
        <v>599</v>
      </c>
      <c r="J654" s="305" t="s">
        <v>2471</v>
      </c>
      <c r="K654" s="306">
        <v>3267049</v>
      </c>
      <c r="Q654" s="270"/>
      <c r="R654" s="270"/>
      <c r="S654" s="271"/>
      <c r="T654" s="270"/>
      <c r="U654" s="272"/>
      <c r="V654" s="268"/>
      <c r="W654" s="272"/>
      <c r="X654" s="273"/>
      <c r="Y654" s="273"/>
      <c r="Z654" s="273"/>
      <c r="AA654" s="273"/>
      <c r="AB654" s="274"/>
      <c r="AC654" s="274"/>
      <c r="AD654" s="269"/>
      <c r="AE654" s="269"/>
    </row>
    <row r="655" spans="1:31" ht="90" x14ac:dyDescent="0.25">
      <c r="A655" s="303" t="s">
        <v>1981</v>
      </c>
      <c r="B655" s="303" t="s">
        <v>2415</v>
      </c>
      <c r="C655" s="303" t="s">
        <v>2416</v>
      </c>
      <c r="D655" s="303" t="s">
        <v>2469</v>
      </c>
      <c r="E655" s="304" t="s">
        <v>2473</v>
      </c>
      <c r="F655" s="304" t="s">
        <v>458</v>
      </c>
      <c r="G655" s="304" t="s">
        <v>1993</v>
      </c>
      <c r="H655" s="304" t="s">
        <v>1994</v>
      </c>
      <c r="I655" s="303" t="s">
        <v>599</v>
      </c>
      <c r="J655" s="305" t="s">
        <v>2471</v>
      </c>
      <c r="K655" s="306">
        <v>3267049</v>
      </c>
      <c r="Q655" s="276"/>
      <c r="R655" s="276"/>
      <c r="S655" s="276"/>
      <c r="T655" s="276"/>
      <c r="U655" s="276"/>
      <c r="V655" s="276"/>
      <c r="W655" s="276"/>
      <c r="X655" s="277"/>
      <c r="Y655" s="277"/>
      <c r="Z655" s="277"/>
      <c r="AA655" s="277"/>
      <c r="AB655" s="277"/>
      <c r="AC655" s="277"/>
      <c r="AD655" s="275"/>
      <c r="AE655" s="278"/>
    </row>
    <row r="656" spans="1:31" ht="90" x14ac:dyDescent="0.25">
      <c r="A656" s="303" t="s">
        <v>1984</v>
      </c>
      <c r="B656" s="303" t="s">
        <v>2415</v>
      </c>
      <c r="C656" s="303" t="s">
        <v>2416</v>
      </c>
      <c r="D656" s="303" t="s">
        <v>2469</v>
      </c>
      <c r="E656" s="304" t="s">
        <v>2475</v>
      </c>
      <c r="F656" s="304" t="s">
        <v>458</v>
      </c>
      <c r="G656" s="304" t="s">
        <v>1993</v>
      </c>
      <c r="H656" s="304" t="s">
        <v>1994</v>
      </c>
      <c r="I656" s="303" t="s">
        <v>599</v>
      </c>
      <c r="J656" s="305" t="s">
        <v>2471</v>
      </c>
      <c r="K656" s="306">
        <v>3267049</v>
      </c>
      <c r="Q656" s="270"/>
      <c r="R656" s="270"/>
      <c r="S656" s="271"/>
      <c r="T656" s="270"/>
      <c r="U656" s="272"/>
      <c r="V656" s="268"/>
      <c r="W656" s="272"/>
      <c r="X656" s="273"/>
      <c r="Y656" s="273"/>
      <c r="Z656" s="273"/>
      <c r="AA656" s="273"/>
      <c r="AB656" s="274"/>
      <c r="AC656" s="274"/>
      <c r="AD656" s="269"/>
      <c r="AE656" s="269"/>
    </row>
    <row r="657" spans="1:31" ht="90" x14ac:dyDescent="0.25">
      <c r="A657" s="303" t="s">
        <v>1991</v>
      </c>
      <c r="B657" s="303" t="s">
        <v>2415</v>
      </c>
      <c r="C657" s="303" t="s">
        <v>2416</v>
      </c>
      <c r="D657" s="303" t="s">
        <v>2469</v>
      </c>
      <c r="E657" s="304" t="s">
        <v>2477</v>
      </c>
      <c r="F657" s="304" t="s">
        <v>458</v>
      </c>
      <c r="G657" s="304" t="s">
        <v>625</v>
      </c>
      <c r="H657" s="304" t="s">
        <v>626</v>
      </c>
      <c r="I657" s="303" t="s">
        <v>599</v>
      </c>
      <c r="J657" s="305" t="s">
        <v>2478</v>
      </c>
      <c r="K657" s="306">
        <v>3267049</v>
      </c>
      <c r="Q657" s="276"/>
      <c r="R657" s="276"/>
      <c r="S657" s="276"/>
      <c r="T657" s="276"/>
      <c r="U657" s="276"/>
      <c r="V657" s="276"/>
      <c r="W657" s="276"/>
      <c r="X657" s="277"/>
      <c r="Y657" s="277"/>
      <c r="Z657" s="277"/>
      <c r="AA657" s="277"/>
      <c r="AB657" s="277"/>
      <c r="AC657" s="277"/>
      <c r="AD657" s="275"/>
      <c r="AE657" s="278"/>
    </row>
    <row r="658" spans="1:31" ht="90" x14ac:dyDescent="0.25">
      <c r="A658" s="303" t="s">
        <v>1996</v>
      </c>
      <c r="B658" s="303" t="s">
        <v>2415</v>
      </c>
      <c r="C658" s="303" t="s">
        <v>2416</v>
      </c>
      <c r="D658" s="303" t="s">
        <v>2469</v>
      </c>
      <c r="E658" s="304" t="s">
        <v>2480</v>
      </c>
      <c r="F658" s="304" t="s">
        <v>458</v>
      </c>
      <c r="G658" s="304" t="s">
        <v>625</v>
      </c>
      <c r="H658" s="304" t="s">
        <v>626</v>
      </c>
      <c r="I658" s="303" t="s">
        <v>599</v>
      </c>
      <c r="J658" s="305" t="s">
        <v>2478</v>
      </c>
      <c r="K658" s="306">
        <v>3267049</v>
      </c>
      <c r="Q658" s="270"/>
      <c r="R658" s="270"/>
      <c r="S658" s="271"/>
      <c r="T658" s="270"/>
      <c r="U658" s="272"/>
      <c r="V658" s="268"/>
      <c r="W658" s="272"/>
      <c r="X658" s="273"/>
      <c r="Y658" s="273"/>
      <c r="Z658" s="273"/>
      <c r="AA658" s="273"/>
      <c r="AB658" s="274"/>
      <c r="AC658" s="274"/>
      <c r="AD658" s="269"/>
      <c r="AE658" s="269"/>
    </row>
    <row r="659" spans="1:31" ht="90" x14ac:dyDescent="0.25">
      <c r="A659" s="303" t="s">
        <v>1998</v>
      </c>
      <c r="B659" s="303" t="s">
        <v>2415</v>
      </c>
      <c r="C659" s="303" t="s">
        <v>2416</v>
      </c>
      <c r="D659" s="303" t="s">
        <v>2469</v>
      </c>
      <c r="E659" s="304" t="s">
        <v>2482</v>
      </c>
      <c r="F659" s="304" t="s">
        <v>460</v>
      </c>
      <c r="G659" s="304" t="s">
        <v>2483</v>
      </c>
      <c r="H659" s="304" t="s">
        <v>2484</v>
      </c>
      <c r="I659" s="303" t="s">
        <v>599</v>
      </c>
      <c r="J659" s="305" t="s">
        <v>2485</v>
      </c>
      <c r="K659" s="306">
        <v>3228024</v>
      </c>
      <c r="Q659" s="270"/>
      <c r="R659" s="270"/>
      <c r="S659" s="271"/>
      <c r="T659" s="270"/>
      <c r="U659" s="272"/>
      <c r="V659" s="268"/>
      <c r="W659" s="272"/>
      <c r="X659" s="273"/>
      <c r="Y659" s="273"/>
      <c r="Z659" s="273"/>
      <c r="AA659" s="273"/>
      <c r="AB659" s="274"/>
      <c r="AC659" s="274"/>
      <c r="AD659" s="269"/>
      <c r="AE659" s="269"/>
    </row>
    <row r="660" spans="1:31" ht="90" x14ac:dyDescent="0.25">
      <c r="A660" s="303" t="s">
        <v>2000</v>
      </c>
      <c r="B660" s="303" t="s">
        <v>2415</v>
      </c>
      <c r="C660" s="303" t="s">
        <v>2416</v>
      </c>
      <c r="D660" s="303" t="s">
        <v>2469</v>
      </c>
      <c r="E660" s="304" t="s">
        <v>2487</v>
      </c>
      <c r="F660" s="304" t="s">
        <v>460</v>
      </c>
      <c r="G660" s="304" t="s">
        <v>2483</v>
      </c>
      <c r="H660" s="304" t="s">
        <v>2484</v>
      </c>
      <c r="I660" s="303" t="s">
        <v>599</v>
      </c>
      <c r="J660" s="305" t="s">
        <v>2485</v>
      </c>
      <c r="K660" s="306">
        <v>3228024</v>
      </c>
      <c r="Q660" s="270"/>
      <c r="R660" s="270"/>
      <c r="S660" s="271"/>
      <c r="T660" s="270"/>
      <c r="U660" s="272"/>
      <c r="V660" s="268"/>
      <c r="W660" s="272"/>
      <c r="X660" s="273"/>
      <c r="Y660" s="273"/>
      <c r="Z660" s="273"/>
      <c r="AA660" s="273"/>
      <c r="AB660" s="274"/>
      <c r="AC660" s="274"/>
      <c r="AD660" s="269"/>
      <c r="AE660" s="269"/>
    </row>
    <row r="661" spans="1:31" ht="90" x14ac:dyDescent="0.25">
      <c r="A661" s="303" t="s">
        <v>2002</v>
      </c>
      <c r="B661" s="303" t="s">
        <v>2415</v>
      </c>
      <c r="C661" s="303" t="s">
        <v>2416</v>
      </c>
      <c r="D661" s="303" t="s">
        <v>2469</v>
      </c>
      <c r="E661" s="304" t="s">
        <v>2489</v>
      </c>
      <c r="F661" s="304" t="s">
        <v>460</v>
      </c>
      <c r="G661" s="304" t="s">
        <v>2483</v>
      </c>
      <c r="H661" s="304" t="s">
        <v>2484</v>
      </c>
      <c r="I661" s="303" t="s">
        <v>599</v>
      </c>
      <c r="J661" s="305" t="s">
        <v>2485</v>
      </c>
      <c r="K661" s="306">
        <v>3228024</v>
      </c>
      <c r="Q661" s="270"/>
      <c r="R661" s="270"/>
      <c r="S661" s="271"/>
      <c r="T661" s="270"/>
      <c r="U661" s="272"/>
      <c r="V661" s="268"/>
      <c r="W661" s="272"/>
      <c r="X661" s="273"/>
      <c r="Y661" s="273"/>
      <c r="Z661" s="273"/>
      <c r="AA661" s="273"/>
      <c r="AB661" s="274"/>
      <c r="AC661" s="274"/>
      <c r="AD661" s="269"/>
      <c r="AE661" s="269"/>
    </row>
    <row r="662" spans="1:31" ht="90" x14ac:dyDescent="0.25">
      <c r="A662" s="303" t="s">
        <v>2004</v>
      </c>
      <c r="B662" s="303" t="s">
        <v>2415</v>
      </c>
      <c r="C662" s="303" t="s">
        <v>2416</v>
      </c>
      <c r="D662" s="303" t="s">
        <v>2469</v>
      </c>
      <c r="E662" s="304" t="s">
        <v>2491</v>
      </c>
      <c r="F662" s="304" t="s">
        <v>460</v>
      </c>
      <c r="G662" s="304" t="s">
        <v>2483</v>
      </c>
      <c r="H662" s="304" t="s">
        <v>2484</v>
      </c>
      <c r="I662" s="303" t="s">
        <v>599</v>
      </c>
      <c r="J662" s="305" t="s">
        <v>2485</v>
      </c>
      <c r="K662" s="306">
        <v>3228024</v>
      </c>
      <c r="Q662" s="270"/>
      <c r="R662" s="270"/>
      <c r="S662" s="271"/>
      <c r="T662" s="270"/>
      <c r="U662" s="272"/>
      <c r="V662" s="268"/>
      <c r="W662" s="272"/>
      <c r="X662" s="273"/>
      <c r="Y662" s="273"/>
      <c r="Z662" s="273"/>
      <c r="AA662" s="273"/>
      <c r="AB662" s="274"/>
      <c r="AC662" s="274"/>
      <c r="AD662" s="269"/>
      <c r="AE662" s="269"/>
    </row>
    <row r="663" spans="1:31" ht="90" x14ac:dyDescent="0.25">
      <c r="A663" s="303" t="s">
        <v>2006</v>
      </c>
      <c r="B663" s="303" t="s">
        <v>2415</v>
      </c>
      <c r="C663" s="303" t="s">
        <v>2416</v>
      </c>
      <c r="D663" s="303" t="s">
        <v>2469</v>
      </c>
      <c r="E663" s="304" t="s">
        <v>2493</v>
      </c>
      <c r="F663" s="304" t="s">
        <v>460</v>
      </c>
      <c r="G663" s="304" t="s">
        <v>2483</v>
      </c>
      <c r="H663" s="304" t="s">
        <v>2484</v>
      </c>
      <c r="I663" s="303" t="s">
        <v>599</v>
      </c>
      <c r="J663" s="305" t="s">
        <v>2485</v>
      </c>
      <c r="K663" s="306">
        <v>3228024</v>
      </c>
      <c r="Q663" s="270"/>
      <c r="R663" s="270"/>
      <c r="S663" s="271"/>
      <c r="T663" s="270"/>
      <c r="U663" s="272"/>
      <c r="V663" s="268"/>
      <c r="W663" s="272"/>
      <c r="X663" s="273"/>
      <c r="Y663" s="273"/>
      <c r="Z663" s="273"/>
      <c r="AA663" s="273"/>
      <c r="AB663" s="274"/>
      <c r="AC663" s="274"/>
      <c r="AD663" s="269"/>
      <c r="AE663" s="269"/>
    </row>
    <row r="664" spans="1:31" ht="90" x14ac:dyDescent="0.25">
      <c r="A664" s="303" t="s">
        <v>2008</v>
      </c>
      <c r="B664" s="303" t="s">
        <v>2415</v>
      </c>
      <c r="C664" s="303" t="s">
        <v>2416</v>
      </c>
      <c r="D664" s="303" t="s">
        <v>2469</v>
      </c>
      <c r="E664" s="304" t="s">
        <v>2495</v>
      </c>
      <c r="F664" s="304" t="s">
        <v>460</v>
      </c>
      <c r="G664" s="304" t="s">
        <v>2483</v>
      </c>
      <c r="H664" s="304" t="s">
        <v>2484</v>
      </c>
      <c r="I664" s="303" t="s">
        <v>599</v>
      </c>
      <c r="J664" s="305" t="s">
        <v>2485</v>
      </c>
      <c r="K664" s="306">
        <v>3228024</v>
      </c>
      <c r="Q664" s="270"/>
      <c r="R664" s="270"/>
      <c r="S664" s="271"/>
      <c r="T664" s="270"/>
      <c r="U664" s="272"/>
      <c r="V664" s="268"/>
      <c r="W664" s="272"/>
      <c r="X664" s="273"/>
      <c r="Y664" s="273"/>
      <c r="Z664" s="273"/>
      <c r="AA664" s="273"/>
      <c r="AB664" s="274"/>
      <c r="AC664" s="274"/>
      <c r="AD664" s="269"/>
      <c r="AE664" s="269"/>
    </row>
    <row r="665" spans="1:31" ht="90" x14ac:dyDescent="0.25">
      <c r="A665" s="303" t="s">
        <v>2010</v>
      </c>
      <c r="B665" s="303" t="s">
        <v>2415</v>
      </c>
      <c r="C665" s="303" t="s">
        <v>2416</v>
      </c>
      <c r="D665" s="303" t="s">
        <v>2469</v>
      </c>
      <c r="E665" s="304" t="s">
        <v>2497</v>
      </c>
      <c r="F665" s="304" t="s">
        <v>460</v>
      </c>
      <c r="G665" s="304" t="s">
        <v>2483</v>
      </c>
      <c r="H665" s="304" t="s">
        <v>2484</v>
      </c>
      <c r="I665" s="303" t="s">
        <v>599</v>
      </c>
      <c r="J665" s="305" t="s">
        <v>2485</v>
      </c>
      <c r="K665" s="306">
        <v>3228024</v>
      </c>
      <c r="Q665" s="270"/>
      <c r="R665" s="270"/>
      <c r="S665" s="271"/>
      <c r="T665" s="270"/>
      <c r="U665" s="272"/>
      <c r="V665" s="268"/>
      <c r="W665" s="272"/>
      <c r="X665" s="273"/>
      <c r="Y665" s="273"/>
      <c r="Z665" s="273"/>
      <c r="AA665" s="273"/>
      <c r="AB665" s="274"/>
      <c r="AC665" s="274"/>
      <c r="AD665" s="269"/>
      <c r="AE665" s="269"/>
    </row>
    <row r="666" spans="1:31" ht="90" x14ac:dyDescent="0.25">
      <c r="A666" s="303" t="s">
        <v>2012</v>
      </c>
      <c r="B666" s="303" t="s">
        <v>2415</v>
      </c>
      <c r="C666" s="303" t="s">
        <v>2416</v>
      </c>
      <c r="D666" s="303" t="s">
        <v>2469</v>
      </c>
      <c r="E666" s="304" t="s">
        <v>2499</v>
      </c>
      <c r="F666" s="304" t="s">
        <v>460</v>
      </c>
      <c r="G666" s="304" t="s">
        <v>2483</v>
      </c>
      <c r="H666" s="304" t="s">
        <v>2484</v>
      </c>
      <c r="I666" s="303" t="s">
        <v>599</v>
      </c>
      <c r="J666" s="305" t="s">
        <v>2485</v>
      </c>
      <c r="K666" s="306">
        <v>3228024</v>
      </c>
      <c r="Q666" s="270"/>
      <c r="R666" s="270"/>
      <c r="S666" s="271"/>
      <c r="T666" s="270"/>
      <c r="U666" s="272"/>
      <c r="V666" s="268"/>
      <c r="W666" s="272"/>
      <c r="X666" s="273"/>
      <c r="Y666" s="273"/>
      <c r="Z666" s="273"/>
      <c r="AA666" s="273"/>
      <c r="AB666" s="274"/>
      <c r="AC666" s="274"/>
      <c r="AD666" s="269"/>
      <c r="AE666" s="269"/>
    </row>
    <row r="667" spans="1:31" ht="90" x14ac:dyDescent="0.25">
      <c r="A667" s="303" t="s">
        <v>2018</v>
      </c>
      <c r="B667" s="303" t="s">
        <v>2415</v>
      </c>
      <c r="C667" s="303" t="s">
        <v>2416</v>
      </c>
      <c r="D667" s="303" t="s">
        <v>2469</v>
      </c>
      <c r="E667" s="304" t="s">
        <v>2501</v>
      </c>
      <c r="F667" s="304" t="s">
        <v>460</v>
      </c>
      <c r="G667" s="304" t="s">
        <v>2483</v>
      </c>
      <c r="H667" s="304" t="s">
        <v>2484</v>
      </c>
      <c r="I667" s="303" t="s">
        <v>599</v>
      </c>
      <c r="J667" s="305" t="s">
        <v>2485</v>
      </c>
      <c r="K667" s="306">
        <v>3228024</v>
      </c>
      <c r="Q667" s="270"/>
      <c r="R667" s="270"/>
      <c r="S667" s="271"/>
      <c r="T667" s="270"/>
      <c r="U667" s="272"/>
      <c r="V667" s="268"/>
      <c r="W667" s="272"/>
      <c r="X667" s="273"/>
      <c r="Y667" s="273"/>
      <c r="Z667" s="273"/>
      <c r="AA667" s="273"/>
      <c r="AB667" s="274"/>
      <c r="AC667" s="274"/>
      <c r="AD667" s="269"/>
      <c r="AE667" s="269"/>
    </row>
    <row r="668" spans="1:31" ht="90" x14ac:dyDescent="0.25">
      <c r="A668" s="303" t="s">
        <v>2020</v>
      </c>
      <c r="B668" s="303" t="s">
        <v>2415</v>
      </c>
      <c r="C668" s="303" t="s">
        <v>2416</v>
      </c>
      <c r="D668" s="303" t="s">
        <v>2469</v>
      </c>
      <c r="E668" s="304" t="s">
        <v>2503</v>
      </c>
      <c r="F668" s="304" t="s">
        <v>460</v>
      </c>
      <c r="G668" s="304" t="s">
        <v>2483</v>
      </c>
      <c r="H668" s="304" t="s">
        <v>2484</v>
      </c>
      <c r="I668" s="303" t="s">
        <v>599</v>
      </c>
      <c r="J668" s="305" t="s">
        <v>2485</v>
      </c>
      <c r="K668" s="306">
        <v>3228024</v>
      </c>
      <c r="Q668" s="270"/>
      <c r="R668" s="270"/>
      <c r="S668" s="271"/>
      <c r="T668" s="270"/>
      <c r="U668" s="272"/>
      <c r="V668" s="268"/>
      <c r="W668" s="272"/>
      <c r="X668" s="273"/>
      <c r="Y668" s="273"/>
      <c r="Z668" s="273"/>
      <c r="AA668" s="273"/>
      <c r="AB668" s="274"/>
      <c r="AC668" s="274"/>
      <c r="AD668" s="269"/>
      <c r="AE668" s="269"/>
    </row>
    <row r="669" spans="1:31" ht="90" x14ac:dyDescent="0.25">
      <c r="A669" s="303" t="s">
        <v>2022</v>
      </c>
      <c r="B669" s="303" t="s">
        <v>2415</v>
      </c>
      <c r="C669" s="303" t="s">
        <v>2416</v>
      </c>
      <c r="D669" s="303" t="s">
        <v>2469</v>
      </c>
      <c r="E669" s="304" t="s">
        <v>2505</v>
      </c>
      <c r="F669" s="304" t="s">
        <v>460</v>
      </c>
      <c r="G669" s="304" t="s">
        <v>2483</v>
      </c>
      <c r="H669" s="304" t="s">
        <v>2484</v>
      </c>
      <c r="I669" s="303" t="s">
        <v>599</v>
      </c>
      <c r="J669" s="305" t="s">
        <v>2485</v>
      </c>
      <c r="K669" s="306">
        <v>3228024</v>
      </c>
      <c r="Q669" s="270"/>
      <c r="R669" s="270"/>
      <c r="S669" s="271"/>
      <c r="T669" s="270"/>
      <c r="U669" s="272"/>
      <c r="V669" s="268"/>
      <c r="W669" s="272"/>
      <c r="X669" s="273"/>
      <c r="Y669" s="273"/>
      <c r="Z669" s="273"/>
      <c r="AA669" s="273"/>
      <c r="AB669" s="274"/>
      <c r="AC669" s="274"/>
      <c r="AD669" s="269"/>
      <c r="AE669" s="269"/>
    </row>
    <row r="670" spans="1:31" ht="90" x14ac:dyDescent="0.25">
      <c r="A670" s="303" t="s">
        <v>2024</v>
      </c>
      <c r="B670" s="303" t="s">
        <v>2415</v>
      </c>
      <c r="C670" s="303" t="s">
        <v>2416</v>
      </c>
      <c r="D670" s="303" t="s">
        <v>2469</v>
      </c>
      <c r="E670" s="304" t="s">
        <v>2507</v>
      </c>
      <c r="F670" s="304" t="s">
        <v>460</v>
      </c>
      <c r="G670" s="304" t="s">
        <v>2483</v>
      </c>
      <c r="H670" s="304" t="s">
        <v>2484</v>
      </c>
      <c r="I670" s="303" t="s">
        <v>599</v>
      </c>
      <c r="J670" s="305" t="s">
        <v>2485</v>
      </c>
      <c r="K670" s="306">
        <v>3228024</v>
      </c>
      <c r="Q670" s="270"/>
      <c r="R670" s="270"/>
      <c r="S670" s="271"/>
      <c r="T670" s="270"/>
      <c r="U670" s="272"/>
      <c r="V670" s="268"/>
      <c r="W670" s="272"/>
      <c r="X670" s="273"/>
      <c r="Y670" s="273"/>
      <c r="Z670" s="273"/>
      <c r="AA670" s="273"/>
      <c r="AB670" s="274"/>
      <c r="AC670" s="274"/>
      <c r="AD670" s="269"/>
      <c r="AE670" s="269"/>
    </row>
    <row r="671" spans="1:31" ht="90" x14ac:dyDescent="0.25">
      <c r="A671" s="303" t="s">
        <v>2026</v>
      </c>
      <c r="B671" s="303" t="s">
        <v>2415</v>
      </c>
      <c r="C671" s="303" t="s">
        <v>2416</v>
      </c>
      <c r="D671" s="303" t="s">
        <v>2469</v>
      </c>
      <c r="E671" s="304" t="s">
        <v>2509</v>
      </c>
      <c r="F671" s="304" t="s">
        <v>460</v>
      </c>
      <c r="G671" s="304" t="s">
        <v>2483</v>
      </c>
      <c r="H671" s="304" t="s">
        <v>2484</v>
      </c>
      <c r="I671" s="303" t="s">
        <v>599</v>
      </c>
      <c r="J671" s="305" t="s">
        <v>2485</v>
      </c>
      <c r="K671" s="306">
        <v>3228024</v>
      </c>
      <c r="Q671" s="270"/>
      <c r="R671" s="270"/>
      <c r="S671" s="271"/>
      <c r="T671" s="270"/>
      <c r="U671" s="272"/>
      <c r="V671" s="268"/>
      <c r="W671" s="272"/>
      <c r="X671" s="273"/>
      <c r="Y671" s="273"/>
      <c r="Z671" s="273"/>
      <c r="AA671" s="273"/>
      <c r="AB671" s="274"/>
      <c r="AC671" s="274"/>
      <c r="AD671" s="269"/>
      <c r="AE671" s="269"/>
    </row>
    <row r="672" spans="1:31" ht="90" x14ac:dyDescent="0.25">
      <c r="A672" s="303" t="s">
        <v>2030</v>
      </c>
      <c r="B672" s="303" t="s">
        <v>2415</v>
      </c>
      <c r="C672" s="303" t="s">
        <v>2416</v>
      </c>
      <c r="D672" s="303" t="s">
        <v>2469</v>
      </c>
      <c r="E672" s="304" t="s">
        <v>2511</v>
      </c>
      <c r="F672" s="304" t="s">
        <v>460</v>
      </c>
      <c r="G672" s="304" t="s">
        <v>2483</v>
      </c>
      <c r="H672" s="304" t="s">
        <v>2484</v>
      </c>
      <c r="I672" s="303" t="s">
        <v>599</v>
      </c>
      <c r="J672" s="305" t="s">
        <v>2485</v>
      </c>
      <c r="K672" s="306">
        <v>3228024</v>
      </c>
      <c r="Q672" s="270"/>
      <c r="R672" s="270"/>
      <c r="S672" s="271"/>
      <c r="T672" s="270"/>
      <c r="U672" s="272"/>
      <c r="V672" s="268"/>
      <c r="W672" s="272"/>
      <c r="X672" s="273"/>
      <c r="Y672" s="273"/>
      <c r="Z672" s="273"/>
      <c r="AA672" s="273"/>
      <c r="AB672" s="274"/>
      <c r="AC672" s="274"/>
      <c r="AD672" s="269"/>
      <c r="AE672" s="269"/>
    </row>
    <row r="673" spans="1:31" ht="90" x14ac:dyDescent="0.25">
      <c r="A673" s="303" t="s">
        <v>2032</v>
      </c>
      <c r="B673" s="303" t="s">
        <v>2415</v>
      </c>
      <c r="C673" s="303" t="s">
        <v>2416</v>
      </c>
      <c r="D673" s="303" t="s">
        <v>2469</v>
      </c>
      <c r="E673" s="304" t="s">
        <v>2513</v>
      </c>
      <c r="F673" s="304" t="s">
        <v>460</v>
      </c>
      <c r="G673" s="304" t="s">
        <v>2483</v>
      </c>
      <c r="H673" s="304" t="s">
        <v>2484</v>
      </c>
      <c r="I673" s="303" t="s">
        <v>599</v>
      </c>
      <c r="J673" s="305" t="s">
        <v>2485</v>
      </c>
      <c r="K673" s="306">
        <v>3228024</v>
      </c>
      <c r="Q673" s="276"/>
      <c r="R673" s="276"/>
      <c r="S673" s="276"/>
      <c r="T673" s="276"/>
      <c r="U673" s="276"/>
      <c r="V673" s="276"/>
      <c r="W673" s="276"/>
      <c r="X673" s="277"/>
      <c r="Y673" s="277"/>
      <c r="Z673" s="277"/>
      <c r="AA673" s="277"/>
      <c r="AB673" s="277"/>
      <c r="AC673" s="277"/>
      <c r="AD673" s="275"/>
      <c r="AE673" s="278"/>
    </row>
    <row r="674" spans="1:31" ht="90" x14ac:dyDescent="0.25">
      <c r="A674" s="303" t="s">
        <v>2034</v>
      </c>
      <c r="B674" s="303" t="s">
        <v>2415</v>
      </c>
      <c r="C674" s="303" t="s">
        <v>2416</v>
      </c>
      <c r="D674" s="303" t="s">
        <v>2469</v>
      </c>
      <c r="E674" s="304" t="s">
        <v>2515</v>
      </c>
      <c r="F674" s="304" t="s">
        <v>460</v>
      </c>
      <c r="G674" s="304" t="s">
        <v>2483</v>
      </c>
      <c r="H674" s="304" t="s">
        <v>2484</v>
      </c>
      <c r="I674" s="303" t="s">
        <v>599</v>
      </c>
      <c r="J674" s="305" t="s">
        <v>2485</v>
      </c>
      <c r="K674" s="306">
        <v>3228024</v>
      </c>
      <c r="Q674" s="270"/>
      <c r="R674" s="270"/>
      <c r="S674" s="271"/>
      <c r="T674" s="270"/>
      <c r="U674" s="272"/>
      <c r="V674" s="268"/>
      <c r="W674" s="272"/>
      <c r="X674" s="273"/>
      <c r="Y674" s="273"/>
      <c r="Z674" s="273"/>
      <c r="AA674" s="273"/>
      <c r="AB674" s="274"/>
      <c r="AC674" s="274"/>
      <c r="AD674" s="269"/>
      <c r="AE674" s="269"/>
    </row>
    <row r="675" spans="1:31" ht="90" x14ac:dyDescent="0.25">
      <c r="A675" s="303" t="s">
        <v>2036</v>
      </c>
      <c r="B675" s="303" t="s">
        <v>2415</v>
      </c>
      <c r="C675" s="303" t="s">
        <v>2416</v>
      </c>
      <c r="D675" s="303" t="s">
        <v>2469</v>
      </c>
      <c r="E675" s="304" t="s">
        <v>2517</v>
      </c>
      <c r="F675" s="304" t="s">
        <v>460</v>
      </c>
      <c r="G675" s="304" t="s">
        <v>2483</v>
      </c>
      <c r="H675" s="304" t="s">
        <v>2484</v>
      </c>
      <c r="I675" s="303" t="s">
        <v>599</v>
      </c>
      <c r="J675" s="305" t="s">
        <v>2485</v>
      </c>
      <c r="K675" s="306">
        <v>3228024</v>
      </c>
      <c r="Q675" s="270"/>
      <c r="R675" s="270"/>
      <c r="S675" s="271"/>
      <c r="T675" s="270"/>
      <c r="U675" s="272"/>
      <c r="V675" s="268"/>
      <c r="W675" s="272"/>
      <c r="X675" s="273"/>
      <c r="Y675" s="273"/>
      <c r="Z675" s="273"/>
      <c r="AA675" s="273"/>
      <c r="AB675" s="274"/>
      <c r="AC675" s="274"/>
      <c r="AD675" s="269"/>
      <c r="AE675" s="269"/>
    </row>
    <row r="676" spans="1:31" ht="90" x14ac:dyDescent="0.25">
      <c r="A676" s="303" t="s">
        <v>2037</v>
      </c>
      <c r="B676" s="303" t="s">
        <v>2415</v>
      </c>
      <c r="C676" s="303" t="s">
        <v>2416</v>
      </c>
      <c r="D676" s="303" t="s">
        <v>2469</v>
      </c>
      <c r="E676" s="304" t="s">
        <v>2519</v>
      </c>
      <c r="F676" s="304" t="s">
        <v>460</v>
      </c>
      <c r="G676" s="304" t="s">
        <v>2483</v>
      </c>
      <c r="H676" s="304" t="s">
        <v>2484</v>
      </c>
      <c r="I676" s="303" t="s">
        <v>599</v>
      </c>
      <c r="J676" s="305" t="s">
        <v>2485</v>
      </c>
      <c r="K676" s="306">
        <v>3228024</v>
      </c>
      <c r="Q676" s="270"/>
      <c r="R676" s="270"/>
      <c r="S676" s="271"/>
      <c r="T676" s="270"/>
      <c r="U676" s="272"/>
      <c r="V676" s="268"/>
      <c r="W676" s="272"/>
      <c r="X676" s="273"/>
      <c r="Y676" s="273"/>
      <c r="Z676" s="273"/>
      <c r="AA676" s="273"/>
      <c r="AB676" s="274"/>
      <c r="AC676" s="274"/>
      <c r="AD676" s="269"/>
      <c r="AE676" s="269"/>
    </row>
    <row r="677" spans="1:31" ht="90" x14ac:dyDescent="0.25">
      <c r="A677" s="303" t="s">
        <v>2039</v>
      </c>
      <c r="B677" s="303" t="s">
        <v>2415</v>
      </c>
      <c r="C677" s="303" t="s">
        <v>2416</v>
      </c>
      <c r="D677" s="303" t="s">
        <v>2469</v>
      </c>
      <c r="E677" s="304" t="s">
        <v>2521</v>
      </c>
      <c r="F677" s="304" t="s">
        <v>460</v>
      </c>
      <c r="G677" s="304" t="s">
        <v>2483</v>
      </c>
      <c r="H677" s="304" t="s">
        <v>2484</v>
      </c>
      <c r="I677" s="303" t="s">
        <v>599</v>
      </c>
      <c r="J677" s="305" t="s">
        <v>2485</v>
      </c>
      <c r="K677" s="306">
        <v>3228024</v>
      </c>
      <c r="Q677" s="270"/>
      <c r="R677" s="270"/>
      <c r="S677" s="271"/>
      <c r="T677" s="270"/>
      <c r="U677" s="272"/>
      <c r="V677" s="268"/>
      <c r="W677" s="272"/>
      <c r="X677" s="273"/>
      <c r="Y677" s="273"/>
      <c r="Z677" s="273"/>
      <c r="AA677" s="273"/>
      <c r="AB677" s="274"/>
      <c r="AC677" s="274"/>
      <c r="AD677" s="269"/>
      <c r="AE677" s="269"/>
    </row>
    <row r="678" spans="1:31" ht="90" x14ac:dyDescent="0.25">
      <c r="A678" s="303" t="s">
        <v>2041</v>
      </c>
      <c r="B678" s="303" t="s">
        <v>2415</v>
      </c>
      <c r="C678" s="303" t="s">
        <v>2416</v>
      </c>
      <c r="D678" s="303" t="s">
        <v>2469</v>
      </c>
      <c r="E678" s="304" t="s">
        <v>2523</v>
      </c>
      <c r="F678" s="304" t="s">
        <v>460</v>
      </c>
      <c r="G678" s="304" t="s">
        <v>2483</v>
      </c>
      <c r="H678" s="304" t="s">
        <v>2484</v>
      </c>
      <c r="I678" s="303" t="s">
        <v>599</v>
      </c>
      <c r="J678" s="305" t="s">
        <v>2485</v>
      </c>
      <c r="K678" s="306">
        <v>3228024</v>
      </c>
      <c r="Q678" s="270"/>
      <c r="R678" s="270"/>
      <c r="S678" s="271"/>
      <c r="T678" s="270"/>
      <c r="U678" s="272"/>
      <c r="V678" s="268"/>
      <c r="W678" s="272"/>
      <c r="X678" s="273"/>
      <c r="Y678" s="273"/>
      <c r="Z678" s="273"/>
      <c r="AA678" s="273"/>
      <c r="AB678" s="274"/>
      <c r="AC678" s="274"/>
      <c r="AD678" s="269"/>
      <c r="AE678" s="269"/>
    </row>
    <row r="679" spans="1:31" ht="90" x14ac:dyDescent="0.25">
      <c r="A679" s="303" t="s">
        <v>2043</v>
      </c>
      <c r="B679" s="303" t="s">
        <v>2415</v>
      </c>
      <c r="C679" s="303" t="s">
        <v>2416</v>
      </c>
      <c r="D679" s="303" t="s">
        <v>2469</v>
      </c>
      <c r="E679" s="304" t="s">
        <v>2525</v>
      </c>
      <c r="F679" s="304" t="s">
        <v>460</v>
      </c>
      <c r="G679" s="304" t="s">
        <v>2483</v>
      </c>
      <c r="H679" s="304" t="s">
        <v>2484</v>
      </c>
      <c r="I679" s="303" t="s">
        <v>599</v>
      </c>
      <c r="J679" s="305" t="s">
        <v>2485</v>
      </c>
      <c r="K679" s="306">
        <v>3228024</v>
      </c>
      <c r="Q679" s="270"/>
      <c r="R679" s="270"/>
      <c r="S679" s="271"/>
      <c r="T679" s="270"/>
      <c r="U679" s="272"/>
      <c r="V679" s="268"/>
      <c r="W679" s="272"/>
      <c r="X679" s="273"/>
      <c r="Y679" s="273"/>
      <c r="Z679" s="273"/>
      <c r="AA679" s="273"/>
      <c r="AB679" s="274"/>
      <c r="AC679" s="274"/>
      <c r="AD679" s="269"/>
      <c r="AE679" s="269"/>
    </row>
    <row r="680" spans="1:31" ht="90" x14ac:dyDescent="0.25">
      <c r="A680" s="303" t="s">
        <v>2045</v>
      </c>
      <c r="B680" s="303" t="s">
        <v>2415</v>
      </c>
      <c r="C680" s="303" t="s">
        <v>2416</v>
      </c>
      <c r="D680" s="303" t="s">
        <v>2469</v>
      </c>
      <c r="E680" s="304" t="s">
        <v>2527</v>
      </c>
      <c r="F680" s="304" t="s">
        <v>458</v>
      </c>
      <c r="G680" s="304" t="s">
        <v>2528</v>
      </c>
      <c r="H680" s="304" t="s">
        <v>2529</v>
      </c>
      <c r="I680" s="303" t="s">
        <v>599</v>
      </c>
      <c r="J680" s="305" t="s">
        <v>2530</v>
      </c>
      <c r="K680" s="306">
        <v>3267049</v>
      </c>
      <c r="Q680" s="270"/>
      <c r="R680" s="270"/>
      <c r="S680" s="271"/>
      <c r="T680" s="270"/>
      <c r="U680" s="272"/>
      <c r="V680" s="268"/>
      <c r="W680" s="272"/>
      <c r="X680" s="273"/>
      <c r="Y680" s="273"/>
      <c r="Z680" s="273"/>
      <c r="AA680" s="273"/>
      <c r="AB680" s="274"/>
      <c r="AC680" s="274"/>
      <c r="AD680" s="269"/>
      <c r="AE680" s="269"/>
    </row>
    <row r="681" spans="1:31" ht="90" x14ac:dyDescent="0.25">
      <c r="A681" s="303" t="s">
        <v>2047</v>
      </c>
      <c r="B681" s="303" t="s">
        <v>2415</v>
      </c>
      <c r="C681" s="303" t="s">
        <v>2416</v>
      </c>
      <c r="D681" s="303" t="s">
        <v>2469</v>
      </c>
      <c r="E681" s="304" t="s">
        <v>2532</v>
      </c>
      <c r="F681" s="304" t="s">
        <v>458</v>
      </c>
      <c r="G681" s="304" t="s">
        <v>2528</v>
      </c>
      <c r="H681" s="304" t="s">
        <v>2529</v>
      </c>
      <c r="I681" s="303" t="s">
        <v>599</v>
      </c>
      <c r="J681" s="305" t="s">
        <v>2530</v>
      </c>
      <c r="K681" s="306">
        <v>3267049</v>
      </c>
      <c r="Q681" s="276"/>
      <c r="R681" s="276"/>
      <c r="S681" s="276"/>
      <c r="T681" s="276"/>
      <c r="U681" s="276"/>
      <c r="V681" s="276"/>
      <c r="W681" s="276"/>
      <c r="X681" s="277"/>
      <c r="Y681" s="277"/>
      <c r="Z681" s="277"/>
      <c r="AA681" s="277"/>
      <c r="AB681" s="277"/>
      <c r="AC681" s="277"/>
      <c r="AD681" s="275"/>
      <c r="AE681" s="278"/>
    </row>
    <row r="682" spans="1:31" ht="90" x14ac:dyDescent="0.25">
      <c r="A682" s="303" t="s">
        <v>2049</v>
      </c>
      <c r="B682" s="303" t="s">
        <v>2415</v>
      </c>
      <c r="C682" s="303" t="s">
        <v>2416</v>
      </c>
      <c r="D682" s="303" t="s">
        <v>2469</v>
      </c>
      <c r="E682" s="304" t="s">
        <v>2534</v>
      </c>
      <c r="F682" s="304" t="s">
        <v>458</v>
      </c>
      <c r="G682" s="304" t="s">
        <v>2528</v>
      </c>
      <c r="H682" s="304" t="s">
        <v>2529</v>
      </c>
      <c r="I682" s="303" t="s">
        <v>599</v>
      </c>
      <c r="J682" s="305" t="s">
        <v>2530</v>
      </c>
      <c r="K682" s="306">
        <v>3267049</v>
      </c>
      <c r="Q682" s="270"/>
      <c r="R682" s="270"/>
      <c r="S682" s="271"/>
      <c r="T682" s="270"/>
      <c r="U682" s="272"/>
      <c r="V682" s="268"/>
      <c r="W682" s="272"/>
      <c r="X682" s="273"/>
      <c r="Y682" s="273"/>
      <c r="Z682" s="273"/>
      <c r="AA682" s="273"/>
      <c r="AB682" s="274"/>
      <c r="AC682" s="274"/>
      <c r="AD682" s="269"/>
      <c r="AE682" s="269"/>
    </row>
    <row r="683" spans="1:31" ht="90" x14ac:dyDescent="0.25">
      <c r="A683" s="303" t="s">
        <v>2051</v>
      </c>
      <c r="B683" s="303" t="s">
        <v>2415</v>
      </c>
      <c r="C683" s="303" t="s">
        <v>2416</v>
      </c>
      <c r="D683" s="303" t="s">
        <v>2469</v>
      </c>
      <c r="E683" s="304" t="s">
        <v>2536</v>
      </c>
      <c r="F683" s="304" t="s">
        <v>458</v>
      </c>
      <c r="G683" s="304" t="s">
        <v>2528</v>
      </c>
      <c r="H683" s="304" t="s">
        <v>2529</v>
      </c>
      <c r="I683" s="303" t="s">
        <v>599</v>
      </c>
      <c r="J683" s="305" t="s">
        <v>2530</v>
      </c>
      <c r="K683" s="306">
        <v>3267049</v>
      </c>
      <c r="Q683" s="270"/>
      <c r="R683" s="270"/>
      <c r="S683" s="271"/>
      <c r="T683" s="270"/>
      <c r="U683" s="272"/>
      <c r="V683" s="268"/>
      <c r="W683" s="272"/>
      <c r="X683" s="273"/>
      <c r="Y683" s="273"/>
      <c r="Z683" s="273"/>
      <c r="AA683" s="273"/>
      <c r="AB683" s="274"/>
      <c r="AC683" s="274"/>
      <c r="AD683" s="269"/>
      <c r="AE683" s="269"/>
    </row>
    <row r="684" spans="1:31" ht="90" x14ac:dyDescent="0.25">
      <c r="A684" s="303" t="s">
        <v>2053</v>
      </c>
      <c r="B684" s="303" t="s">
        <v>2415</v>
      </c>
      <c r="C684" s="303" t="s">
        <v>2416</v>
      </c>
      <c r="D684" s="303" t="s">
        <v>2469</v>
      </c>
      <c r="E684" s="304" t="s">
        <v>2538</v>
      </c>
      <c r="F684" s="304" t="s">
        <v>458</v>
      </c>
      <c r="G684" s="304" t="s">
        <v>2528</v>
      </c>
      <c r="H684" s="304" t="s">
        <v>2529</v>
      </c>
      <c r="I684" s="303" t="s">
        <v>599</v>
      </c>
      <c r="J684" s="305" t="s">
        <v>2530</v>
      </c>
      <c r="K684" s="306">
        <v>3267049</v>
      </c>
      <c r="Q684" s="276"/>
      <c r="R684" s="276"/>
      <c r="S684" s="276"/>
      <c r="T684" s="276"/>
      <c r="U684" s="276"/>
      <c r="V684" s="276"/>
      <c r="W684" s="276"/>
      <c r="X684" s="277"/>
      <c r="Y684" s="277"/>
      <c r="Z684" s="277"/>
      <c r="AA684" s="277"/>
      <c r="AB684" s="277"/>
      <c r="AC684" s="277"/>
      <c r="AD684" s="275"/>
      <c r="AE684" s="278"/>
    </row>
    <row r="685" spans="1:31" ht="90" x14ac:dyDescent="0.25">
      <c r="A685" s="303" t="s">
        <v>2055</v>
      </c>
      <c r="B685" s="303" t="s">
        <v>2415</v>
      </c>
      <c r="C685" s="303" t="s">
        <v>2416</v>
      </c>
      <c r="D685" s="303" t="s">
        <v>2469</v>
      </c>
      <c r="E685" s="304" t="s">
        <v>2540</v>
      </c>
      <c r="F685" s="304" t="s">
        <v>458</v>
      </c>
      <c r="G685" s="304" t="s">
        <v>2528</v>
      </c>
      <c r="H685" s="304" t="s">
        <v>2529</v>
      </c>
      <c r="I685" s="303" t="s">
        <v>599</v>
      </c>
      <c r="J685" s="305" t="s">
        <v>2530</v>
      </c>
      <c r="K685" s="306">
        <v>3267049</v>
      </c>
      <c r="Q685" s="270"/>
      <c r="R685" s="270"/>
      <c r="S685" s="271"/>
      <c r="T685" s="270"/>
      <c r="U685" s="272"/>
      <c r="V685" s="268"/>
      <c r="W685" s="272"/>
      <c r="X685" s="273"/>
      <c r="Y685" s="273"/>
      <c r="Z685" s="273"/>
      <c r="AA685" s="273"/>
      <c r="AB685" s="274"/>
      <c r="AC685" s="274"/>
      <c r="AD685" s="269"/>
      <c r="AE685" s="269"/>
    </row>
    <row r="686" spans="1:31" ht="90" x14ac:dyDescent="0.25">
      <c r="A686" s="303" t="s">
        <v>2057</v>
      </c>
      <c r="B686" s="303" t="s">
        <v>2415</v>
      </c>
      <c r="C686" s="303" t="s">
        <v>2416</v>
      </c>
      <c r="D686" s="303" t="s">
        <v>2469</v>
      </c>
      <c r="E686" s="304" t="s">
        <v>2542</v>
      </c>
      <c r="F686" s="304" t="s">
        <v>458</v>
      </c>
      <c r="G686" s="304" t="s">
        <v>2528</v>
      </c>
      <c r="H686" s="304" t="s">
        <v>2529</v>
      </c>
      <c r="I686" s="303" t="s">
        <v>599</v>
      </c>
      <c r="J686" s="305" t="s">
        <v>2530</v>
      </c>
      <c r="K686" s="306">
        <v>3267049</v>
      </c>
      <c r="Q686" s="276"/>
      <c r="R686" s="276"/>
      <c r="S686" s="276"/>
      <c r="T686" s="276"/>
      <c r="U686" s="276"/>
      <c r="V686" s="276"/>
      <c r="W686" s="276"/>
      <c r="X686" s="277"/>
      <c r="Y686" s="277"/>
      <c r="Z686" s="277"/>
      <c r="AA686" s="277"/>
      <c r="AB686" s="277"/>
      <c r="AC686" s="277"/>
      <c r="AD686" s="275"/>
      <c r="AE686" s="278"/>
    </row>
    <row r="687" spans="1:31" ht="90" x14ac:dyDescent="0.25">
      <c r="A687" s="303" t="s">
        <v>2059</v>
      </c>
      <c r="B687" s="303" t="s">
        <v>2415</v>
      </c>
      <c r="C687" s="303" t="s">
        <v>2416</v>
      </c>
      <c r="D687" s="303" t="s">
        <v>2469</v>
      </c>
      <c r="E687" s="304" t="s">
        <v>2544</v>
      </c>
      <c r="F687" s="304" t="s">
        <v>458</v>
      </c>
      <c r="G687" s="304" t="s">
        <v>2528</v>
      </c>
      <c r="H687" s="304" t="s">
        <v>2529</v>
      </c>
      <c r="I687" s="303" t="s">
        <v>599</v>
      </c>
      <c r="J687" s="305" t="s">
        <v>2530</v>
      </c>
      <c r="K687" s="306">
        <v>3267049</v>
      </c>
      <c r="Q687" s="270"/>
      <c r="R687" s="270"/>
      <c r="S687" s="271"/>
      <c r="T687" s="270"/>
      <c r="U687" s="272"/>
      <c r="V687" s="268"/>
      <c r="W687" s="272"/>
      <c r="X687" s="273"/>
      <c r="Y687" s="273"/>
      <c r="Z687" s="273"/>
      <c r="AA687" s="273"/>
      <c r="AB687" s="274"/>
      <c r="AC687" s="274"/>
      <c r="AD687" s="269"/>
      <c r="AE687" s="269"/>
    </row>
    <row r="688" spans="1:31" ht="90" x14ac:dyDescent="0.25">
      <c r="A688" s="303" t="s">
        <v>2061</v>
      </c>
      <c r="B688" s="303" t="s">
        <v>2415</v>
      </c>
      <c r="C688" s="303" t="s">
        <v>2416</v>
      </c>
      <c r="D688" s="303" t="s">
        <v>2469</v>
      </c>
      <c r="E688" s="304" t="s">
        <v>2546</v>
      </c>
      <c r="F688" s="304" t="s">
        <v>458</v>
      </c>
      <c r="G688" s="304" t="s">
        <v>2528</v>
      </c>
      <c r="H688" s="304" t="s">
        <v>2529</v>
      </c>
      <c r="I688" s="303" t="s">
        <v>599</v>
      </c>
      <c r="J688" s="305" t="s">
        <v>2530</v>
      </c>
      <c r="K688" s="306">
        <v>3267049</v>
      </c>
      <c r="Q688" s="270"/>
      <c r="R688" s="270"/>
      <c r="S688" s="271"/>
      <c r="T688" s="270"/>
      <c r="U688" s="272"/>
      <c r="V688" s="268"/>
      <c r="W688" s="272"/>
      <c r="X688" s="273"/>
      <c r="Y688" s="273"/>
      <c r="Z688" s="273"/>
      <c r="AA688" s="273"/>
      <c r="AB688" s="274"/>
      <c r="AC688" s="274"/>
      <c r="AD688" s="269"/>
      <c r="AE688" s="269"/>
    </row>
    <row r="689" spans="1:31" ht="90" x14ac:dyDescent="0.25">
      <c r="A689" s="303" t="s">
        <v>2063</v>
      </c>
      <c r="B689" s="303" t="s">
        <v>2415</v>
      </c>
      <c r="C689" s="303" t="s">
        <v>2416</v>
      </c>
      <c r="D689" s="303" t="s">
        <v>2469</v>
      </c>
      <c r="E689" s="304" t="s">
        <v>2548</v>
      </c>
      <c r="F689" s="304" t="s">
        <v>458</v>
      </c>
      <c r="G689" s="304" t="s">
        <v>2528</v>
      </c>
      <c r="H689" s="304" t="s">
        <v>2529</v>
      </c>
      <c r="I689" s="303" t="s">
        <v>599</v>
      </c>
      <c r="J689" s="305" t="s">
        <v>2530</v>
      </c>
      <c r="K689" s="306">
        <v>3267049</v>
      </c>
      <c r="Q689" s="270"/>
      <c r="R689" s="270"/>
      <c r="S689" s="271"/>
      <c r="T689" s="270"/>
      <c r="U689" s="272"/>
      <c r="V689" s="268"/>
      <c r="W689" s="272"/>
      <c r="X689" s="273"/>
      <c r="Y689" s="273"/>
      <c r="Z689" s="273"/>
      <c r="AA689" s="273"/>
      <c r="AB689" s="274"/>
      <c r="AC689" s="274"/>
      <c r="AD689" s="269"/>
      <c r="AE689" s="269"/>
    </row>
    <row r="690" spans="1:31" ht="90" x14ac:dyDescent="0.25">
      <c r="A690" s="303" t="s">
        <v>2065</v>
      </c>
      <c r="B690" s="303" t="s">
        <v>2415</v>
      </c>
      <c r="C690" s="303" t="s">
        <v>2416</v>
      </c>
      <c r="D690" s="303" t="s">
        <v>2469</v>
      </c>
      <c r="E690" s="304" t="s">
        <v>2550</v>
      </c>
      <c r="F690" s="304" t="s">
        <v>458</v>
      </c>
      <c r="G690" s="304" t="s">
        <v>2528</v>
      </c>
      <c r="H690" s="304" t="s">
        <v>2529</v>
      </c>
      <c r="I690" s="303" t="s">
        <v>599</v>
      </c>
      <c r="J690" s="305" t="s">
        <v>2530</v>
      </c>
      <c r="K690" s="306">
        <v>3267049</v>
      </c>
      <c r="Q690" s="270"/>
      <c r="R690" s="270"/>
      <c r="S690" s="271"/>
      <c r="T690" s="270"/>
      <c r="U690" s="272"/>
      <c r="V690" s="268"/>
      <c r="W690" s="272"/>
      <c r="X690" s="273"/>
      <c r="Y690" s="273"/>
      <c r="Z690" s="273"/>
      <c r="AA690" s="273"/>
      <c r="AB690" s="274"/>
      <c r="AC690" s="274"/>
      <c r="AD690" s="269"/>
      <c r="AE690" s="269"/>
    </row>
    <row r="691" spans="1:31" ht="90" x14ac:dyDescent="0.25">
      <c r="A691" s="303" t="s">
        <v>2067</v>
      </c>
      <c r="B691" s="303" t="s">
        <v>2415</v>
      </c>
      <c r="C691" s="303" t="s">
        <v>2416</v>
      </c>
      <c r="D691" s="303" t="s">
        <v>2469</v>
      </c>
      <c r="E691" s="304" t="s">
        <v>2552</v>
      </c>
      <c r="F691" s="304" t="s">
        <v>458</v>
      </c>
      <c r="G691" s="304" t="s">
        <v>2528</v>
      </c>
      <c r="H691" s="304" t="s">
        <v>2529</v>
      </c>
      <c r="I691" s="303" t="s">
        <v>599</v>
      </c>
      <c r="J691" s="305" t="s">
        <v>2530</v>
      </c>
      <c r="K691" s="306">
        <v>3267049</v>
      </c>
      <c r="Q691" s="270"/>
      <c r="R691" s="270"/>
      <c r="S691" s="271"/>
      <c r="T691" s="270"/>
      <c r="U691" s="272"/>
      <c r="V691" s="268"/>
      <c r="W691" s="272"/>
      <c r="X691" s="273"/>
      <c r="Y691" s="273"/>
      <c r="Z691" s="273"/>
      <c r="AA691" s="273"/>
      <c r="AB691" s="274"/>
      <c r="AC691" s="274"/>
      <c r="AD691" s="269"/>
      <c r="AE691" s="269"/>
    </row>
    <row r="692" spans="1:31" ht="90" x14ac:dyDescent="0.25">
      <c r="A692" s="303" t="s">
        <v>2069</v>
      </c>
      <c r="B692" s="303" t="s">
        <v>2415</v>
      </c>
      <c r="C692" s="303" t="s">
        <v>2416</v>
      </c>
      <c r="D692" s="303" t="s">
        <v>2469</v>
      </c>
      <c r="E692" s="304" t="s">
        <v>2554</v>
      </c>
      <c r="F692" s="304" t="s">
        <v>458</v>
      </c>
      <c r="G692" s="304" t="s">
        <v>2528</v>
      </c>
      <c r="H692" s="304" t="s">
        <v>2529</v>
      </c>
      <c r="I692" s="303" t="s">
        <v>599</v>
      </c>
      <c r="J692" s="305" t="s">
        <v>2530</v>
      </c>
      <c r="K692" s="306">
        <v>3267049</v>
      </c>
      <c r="Q692" s="270"/>
      <c r="R692" s="270"/>
      <c r="S692" s="271"/>
      <c r="T692" s="270"/>
      <c r="U692" s="272"/>
      <c r="V692" s="268"/>
      <c r="W692" s="272"/>
      <c r="X692" s="273"/>
      <c r="Y692" s="273"/>
      <c r="Z692" s="273"/>
      <c r="AA692" s="273"/>
      <c r="AB692" s="274"/>
      <c r="AC692" s="274"/>
      <c r="AD692" s="269"/>
      <c r="AE692" s="269"/>
    </row>
    <row r="693" spans="1:31" ht="90" x14ac:dyDescent="0.25">
      <c r="A693" s="303" t="s">
        <v>2070</v>
      </c>
      <c r="B693" s="303" t="s">
        <v>2415</v>
      </c>
      <c r="C693" s="303" t="s">
        <v>2416</v>
      </c>
      <c r="D693" s="303" t="s">
        <v>2469</v>
      </c>
      <c r="E693" s="304" t="s">
        <v>2556</v>
      </c>
      <c r="F693" s="304" t="s">
        <v>458</v>
      </c>
      <c r="G693" s="304" t="s">
        <v>2528</v>
      </c>
      <c r="H693" s="304" t="s">
        <v>2529</v>
      </c>
      <c r="I693" s="303" t="s">
        <v>599</v>
      </c>
      <c r="J693" s="305" t="s">
        <v>2530</v>
      </c>
      <c r="K693" s="306">
        <v>3267049</v>
      </c>
      <c r="Q693" s="270"/>
      <c r="R693" s="270"/>
      <c r="S693" s="271"/>
      <c r="T693" s="270"/>
      <c r="U693" s="272"/>
      <c r="V693" s="268"/>
      <c r="W693" s="272"/>
      <c r="X693" s="273"/>
      <c r="Y693" s="273"/>
      <c r="Z693" s="273"/>
      <c r="AA693" s="273"/>
      <c r="AB693" s="274"/>
      <c r="AC693" s="274"/>
      <c r="AD693" s="269"/>
      <c r="AE693" s="269"/>
    </row>
    <row r="694" spans="1:31" ht="90" x14ac:dyDescent="0.25">
      <c r="A694" s="303" t="s">
        <v>2072</v>
      </c>
      <c r="B694" s="303" t="s">
        <v>2415</v>
      </c>
      <c r="C694" s="303" t="s">
        <v>2416</v>
      </c>
      <c r="D694" s="303" t="s">
        <v>2469</v>
      </c>
      <c r="E694" s="304" t="s">
        <v>2558</v>
      </c>
      <c r="F694" s="304" t="s">
        <v>458</v>
      </c>
      <c r="G694" s="304" t="s">
        <v>2528</v>
      </c>
      <c r="H694" s="304" t="s">
        <v>2529</v>
      </c>
      <c r="I694" s="303" t="s">
        <v>599</v>
      </c>
      <c r="J694" s="305" t="s">
        <v>2530</v>
      </c>
      <c r="K694" s="306">
        <v>3267049</v>
      </c>
      <c r="Q694" s="270"/>
      <c r="R694" s="270"/>
      <c r="S694" s="271"/>
      <c r="T694" s="270"/>
      <c r="U694" s="272"/>
      <c r="V694" s="268"/>
      <c r="W694" s="272"/>
      <c r="X694" s="273"/>
      <c r="Y694" s="273"/>
      <c r="Z694" s="273"/>
      <c r="AA694" s="273"/>
      <c r="AB694" s="274"/>
      <c r="AC694" s="274"/>
      <c r="AD694" s="269"/>
      <c r="AE694" s="269"/>
    </row>
    <row r="695" spans="1:31" ht="90" x14ac:dyDescent="0.25">
      <c r="A695" s="303" t="s">
        <v>2074</v>
      </c>
      <c r="B695" s="303" t="s">
        <v>2415</v>
      </c>
      <c r="C695" s="303" t="s">
        <v>2416</v>
      </c>
      <c r="D695" s="303" t="s">
        <v>2469</v>
      </c>
      <c r="E695" s="304" t="s">
        <v>2560</v>
      </c>
      <c r="F695" s="304" t="s">
        <v>458</v>
      </c>
      <c r="G695" s="304" t="s">
        <v>2528</v>
      </c>
      <c r="H695" s="304" t="s">
        <v>2529</v>
      </c>
      <c r="I695" s="303" t="s">
        <v>599</v>
      </c>
      <c r="J695" s="305" t="s">
        <v>2530</v>
      </c>
      <c r="K695" s="306">
        <v>3267049</v>
      </c>
      <c r="Q695" s="270"/>
      <c r="R695" s="270"/>
      <c r="S695" s="271"/>
      <c r="T695" s="270"/>
      <c r="U695" s="272"/>
      <c r="V695" s="268"/>
      <c r="W695" s="272"/>
      <c r="X695" s="273"/>
      <c r="Y695" s="273"/>
      <c r="Z695" s="273"/>
      <c r="AA695" s="273"/>
      <c r="AB695" s="274"/>
      <c r="AC695" s="274"/>
      <c r="AD695" s="269"/>
      <c r="AE695" s="269"/>
    </row>
    <row r="696" spans="1:31" ht="90" x14ac:dyDescent="0.25">
      <c r="A696" s="303" t="s">
        <v>2077</v>
      </c>
      <c r="B696" s="303" t="s">
        <v>2415</v>
      </c>
      <c r="C696" s="303" t="s">
        <v>2416</v>
      </c>
      <c r="D696" s="303" t="s">
        <v>2469</v>
      </c>
      <c r="E696" s="304" t="s">
        <v>2562</v>
      </c>
      <c r="F696" s="304" t="s">
        <v>458</v>
      </c>
      <c r="G696" s="304" t="s">
        <v>2528</v>
      </c>
      <c r="H696" s="304" t="s">
        <v>2529</v>
      </c>
      <c r="I696" s="303" t="s">
        <v>599</v>
      </c>
      <c r="J696" s="305" t="s">
        <v>2530</v>
      </c>
      <c r="K696" s="306">
        <v>3267049</v>
      </c>
      <c r="Q696" s="270"/>
      <c r="R696" s="270"/>
      <c r="S696" s="271"/>
      <c r="T696" s="270"/>
      <c r="U696" s="272"/>
      <c r="V696" s="268"/>
      <c r="W696" s="272"/>
      <c r="X696" s="273"/>
      <c r="Y696" s="273"/>
      <c r="Z696" s="273"/>
      <c r="AA696" s="273"/>
      <c r="AB696" s="274"/>
      <c r="AC696" s="274"/>
      <c r="AD696" s="269"/>
      <c r="AE696" s="269"/>
    </row>
    <row r="697" spans="1:31" ht="90" x14ac:dyDescent="0.25">
      <c r="A697" s="303" t="s">
        <v>2079</v>
      </c>
      <c r="B697" s="303" t="s">
        <v>2415</v>
      </c>
      <c r="C697" s="303" t="s">
        <v>2416</v>
      </c>
      <c r="D697" s="303" t="s">
        <v>2469</v>
      </c>
      <c r="E697" s="304" t="s">
        <v>2564</v>
      </c>
      <c r="F697" s="304" t="s">
        <v>458</v>
      </c>
      <c r="G697" s="304" t="s">
        <v>2528</v>
      </c>
      <c r="H697" s="304" t="s">
        <v>2529</v>
      </c>
      <c r="I697" s="303" t="s">
        <v>599</v>
      </c>
      <c r="J697" s="305" t="s">
        <v>2530</v>
      </c>
      <c r="K697" s="306">
        <v>3267049</v>
      </c>
      <c r="Q697" s="270"/>
      <c r="R697" s="270"/>
      <c r="S697" s="271"/>
      <c r="T697" s="270"/>
      <c r="U697" s="272"/>
      <c r="V697" s="268"/>
      <c r="W697" s="272"/>
      <c r="X697" s="273"/>
      <c r="Y697" s="273"/>
      <c r="Z697" s="273"/>
      <c r="AA697" s="273"/>
      <c r="AB697" s="274"/>
      <c r="AC697" s="274"/>
      <c r="AD697" s="269"/>
      <c r="AE697" s="269"/>
    </row>
    <row r="698" spans="1:31" ht="90" x14ac:dyDescent="0.25">
      <c r="A698" s="303" t="s">
        <v>2081</v>
      </c>
      <c r="B698" s="303" t="s">
        <v>2415</v>
      </c>
      <c r="C698" s="303" t="s">
        <v>2416</v>
      </c>
      <c r="D698" s="303" t="s">
        <v>2469</v>
      </c>
      <c r="E698" s="304" t="s">
        <v>2566</v>
      </c>
      <c r="F698" s="304" t="s">
        <v>458</v>
      </c>
      <c r="G698" s="304" t="s">
        <v>2528</v>
      </c>
      <c r="H698" s="304" t="s">
        <v>2529</v>
      </c>
      <c r="I698" s="303" t="s">
        <v>599</v>
      </c>
      <c r="J698" s="305" t="s">
        <v>2530</v>
      </c>
      <c r="K698" s="306">
        <v>3267049</v>
      </c>
      <c r="Q698" s="270"/>
      <c r="R698" s="270"/>
      <c r="S698" s="271"/>
      <c r="T698" s="270"/>
      <c r="U698" s="272"/>
      <c r="V698" s="268"/>
      <c r="W698" s="272"/>
      <c r="X698" s="273"/>
      <c r="Y698" s="273"/>
      <c r="Z698" s="273"/>
      <c r="AA698" s="273"/>
      <c r="AB698" s="274"/>
      <c r="AC698" s="274"/>
      <c r="AD698" s="269"/>
      <c r="AE698" s="269"/>
    </row>
    <row r="699" spans="1:31" ht="90" x14ac:dyDescent="0.25">
      <c r="A699" s="303" t="s">
        <v>2083</v>
      </c>
      <c r="B699" s="303" t="s">
        <v>2415</v>
      </c>
      <c r="C699" s="303" t="s">
        <v>2416</v>
      </c>
      <c r="D699" s="303" t="s">
        <v>2469</v>
      </c>
      <c r="E699" s="304" t="s">
        <v>2568</v>
      </c>
      <c r="F699" s="304" t="s">
        <v>458</v>
      </c>
      <c r="G699" s="304" t="s">
        <v>2528</v>
      </c>
      <c r="H699" s="304" t="s">
        <v>2529</v>
      </c>
      <c r="I699" s="303" t="s">
        <v>599</v>
      </c>
      <c r="J699" s="305" t="s">
        <v>2530</v>
      </c>
      <c r="K699" s="306">
        <v>3267049</v>
      </c>
      <c r="Q699" s="270"/>
      <c r="R699" s="270"/>
      <c r="S699" s="271"/>
      <c r="T699" s="270"/>
      <c r="U699" s="272"/>
      <c r="V699" s="268"/>
      <c r="W699" s="272"/>
      <c r="X699" s="273"/>
      <c r="Y699" s="273"/>
      <c r="Z699" s="273"/>
      <c r="AA699" s="273"/>
      <c r="AB699" s="274"/>
      <c r="AC699" s="274"/>
      <c r="AD699" s="269"/>
      <c r="AE699" s="269"/>
    </row>
    <row r="700" spans="1:31" ht="90" x14ac:dyDescent="0.25">
      <c r="A700" s="303" t="s">
        <v>2089</v>
      </c>
      <c r="B700" s="303" t="s">
        <v>2415</v>
      </c>
      <c r="C700" s="303" t="s">
        <v>2416</v>
      </c>
      <c r="D700" s="303" t="s">
        <v>2469</v>
      </c>
      <c r="E700" s="304" t="s">
        <v>2570</v>
      </c>
      <c r="F700" s="304" t="s">
        <v>458</v>
      </c>
      <c r="G700" s="304" t="s">
        <v>2528</v>
      </c>
      <c r="H700" s="304" t="s">
        <v>2529</v>
      </c>
      <c r="I700" s="303" t="s">
        <v>599</v>
      </c>
      <c r="J700" s="305" t="s">
        <v>2530</v>
      </c>
      <c r="K700" s="306">
        <v>3267049</v>
      </c>
      <c r="Q700" s="270"/>
      <c r="R700" s="270"/>
      <c r="S700" s="271"/>
      <c r="T700" s="270"/>
      <c r="U700" s="272"/>
      <c r="V700" s="268"/>
      <c r="W700" s="272"/>
      <c r="X700" s="273"/>
      <c r="Y700" s="273"/>
      <c r="Z700" s="273"/>
      <c r="AA700" s="273"/>
      <c r="AB700" s="274"/>
      <c r="AC700" s="274"/>
      <c r="AD700" s="269"/>
      <c r="AE700" s="269"/>
    </row>
    <row r="701" spans="1:31" ht="90" x14ac:dyDescent="0.25">
      <c r="A701" s="303" t="s">
        <v>2091</v>
      </c>
      <c r="B701" s="303" t="s">
        <v>2415</v>
      </c>
      <c r="C701" s="303" t="s">
        <v>2416</v>
      </c>
      <c r="D701" s="303" t="s">
        <v>2469</v>
      </c>
      <c r="E701" s="304" t="s">
        <v>2572</v>
      </c>
      <c r="F701" s="304" t="s">
        <v>458</v>
      </c>
      <c r="G701" s="304" t="s">
        <v>2528</v>
      </c>
      <c r="H701" s="304" t="s">
        <v>2529</v>
      </c>
      <c r="I701" s="303" t="s">
        <v>599</v>
      </c>
      <c r="J701" s="305" t="s">
        <v>2530</v>
      </c>
      <c r="K701" s="306">
        <v>3267049</v>
      </c>
      <c r="Q701" s="270"/>
      <c r="R701" s="270"/>
      <c r="S701" s="271"/>
      <c r="T701" s="270"/>
      <c r="U701" s="272"/>
      <c r="V701" s="268"/>
      <c r="W701" s="272"/>
      <c r="X701" s="273"/>
      <c r="Y701" s="273"/>
      <c r="Z701" s="273"/>
      <c r="AA701" s="273"/>
      <c r="AB701" s="274"/>
      <c r="AC701" s="274"/>
      <c r="AD701" s="269"/>
      <c r="AE701" s="269"/>
    </row>
    <row r="702" spans="1:31" ht="90" x14ac:dyDescent="0.25">
      <c r="A702" s="303" t="s">
        <v>2093</v>
      </c>
      <c r="B702" s="303" t="s">
        <v>2415</v>
      </c>
      <c r="C702" s="303" t="s">
        <v>2416</v>
      </c>
      <c r="D702" s="303" t="s">
        <v>2469</v>
      </c>
      <c r="E702" s="304" t="s">
        <v>2574</v>
      </c>
      <c r="F702" s="304" t="s">
        <v>458</v>
      </c>
      <c r="G702" s="304" t="s">
        <v>2528</v>
      </c>
      <c r="H702" s="304" t="s">
        <v>2529</v>
      </c>
      <c r="I702" s="303" t="s">
        <v>599</v>
      </c>
      <c r="J702" s="305" t="s">
        <v>2530</v>
      </c>
      <c r="K702" s="306">
        <v>3267049</v>
      </c>
      <c r="Q702" s="270"/>
      <c r="R702" s="270"/>
      <c r="S702" s="271"/>
      <c r="T702" s="270"/>
      <c r="U702" s="272"/>
      <c r="V702" s="268"/>
      <c r="W702" s="272"/>
      <c r="X702" s="273"/>
      <c r="Y702" s="273"/>
      <c r="Z702" s="273"/>
      <c r="AA702" s="273"/>
      <c r="AB702" s="274"/>
      <c r="AC702" s="274"/>
      <c r="AD702" s="269"/>
      <c r="AE702" s="269"/>
    </row>
    <row r="703" spans="1:31" ht="90" x14ac:dyDescent="0.25">
      <c r="A703" s="303" t="s">
        <v>2095</v>
      </c>
      <c r="B703" s="303" t="s">
        <v>2415</v>
      </c>
      <c r="C703" s="303" t="s">
        <v>2416</v>
      </c>
      <c r="D703" s="303" t="s">
        <v>2469</v>
      </c>
      <c r="E703" s="304" t="s">
        <v>2579</v>
      </c>
      <c r="F703" s="304" t="s">
        <v>458</v>
      </c>
      <c r="G703" s="304" t="s">
        <v>597</v>
      </c>
      <c r="H703" s="304" t="s">
        <v>598</v>
      </c>
      <c r="I703" s="303" t="s">
        <v>599</v>
      </c>
      <c r="J703" s="305" t="s">
        <v>2576</v>
      </c>
      <c r="K703" s="306">
        <v>3267049</v>
      </c>
      <c r="Q703" s="270"/>
      <c r="R703" s="270"/>
      <c r="S703" s="271"/>
      <c r="T703" s="270"/>
      <c r="U703" s="272"/>
      <c r="V703" s="268"/>
      <c r="W703" s="272"/>
      <c r="X703" s="273"/>
      <c r="Y703" s="273"/>
      <c r="Z703" s="273"/>
      <c r="AA703" s="273"/>
      <c r="AB703" s="274"/>
      <c r="AC703" s="274"/>
      <c r="AD703" s="269"/>
      <c r="AE703" s="269"/>
    </row>
    <row r="704" spans="1:31" ht="90" x14ac:dyDescent="0.25">
      <c r="A704" s="303" t="s">
        <v>2099</v>
      </c>
      <c r="B704" s="303" t="s">
        <v>2415</v>
      </c>
      <c r="C704" s="303" t="s">
        <v>2416</v>
      </c>
      <c r="D704" s="303" t="s">
        <v>2469</v>
      </c>
      <c r="E704" s="304" t="s">
        <v>2581</v>
      </c>
      <c r="F704" s="304" t="s">
        <v>458</v>
      </c>
      <c r="G704" s="304" t="s">
        <v>597</v>
      </c>
      <c r="H704" s="304" t="s">
        <v>598</v>
      </c>
      <c r="I704" s="303" t="s">
        <v>599</v>
      </c>
      <c r="J704" s="305" t="s">
        <v>2576</v>
      </c>
      <c r="K704" s="306">
        <v>3267049</v>
      </c>
      <c r="Q704" s="270"/>
      <c r="R704" s="270"/>
      <c r="S704" s="271"/>
      <c r="T704" s="270"/>
      <c r="U704" s="272"/>
      <c r="V704" s="268"/>
      <c r="W704" s="272"/>
      <c r="X704" s="273"/>
      <c r="Y704" s="273"/>
      <c r="Z704" s="273"/>
      <c r="AA704" s="273"/>
      <c r="AB704" s="274"/>
      <c r="AC704" s="274"/>
      <c r="AD704" s="269"/>
      <c r="AE704" s="269"/>
    </row>
    <row r="705" spans="1:31" ht="90" x14ac:dyDescent="0.25">
      <c r="A705" s="303" t="s">
        <v>2101</v>
      </c>
      <c r="B705" s="303" t="s">
        <v>2415</v>
      </c>
      <c r="C705" s="303" t="s">
        <v>2416</v>
      </c>
      <c r="D705" s="303" t="s">
        <v>2469</v>
      </c>
      <c r="E705" s="304" t="s">
        <v>2583</v>
      </c>
      <c r="F705" s="304" t="s">
        <v>458</v>
      </c>
      <c r="G705" s="304" t="s">
        <v>597</v>
      </c>
      <c r="H705" s="304" t="s">
        <v>598</v>
      </c>
      <c r="I705" s="303" t="s">
        <v>599</v>
      </c>
      <c r="J705" s="305" t="s">
        <v>2576</v>
      </c>
      <c r="K705" s="306">
        <v>3267049</v>
      </c>
      <c r="Q705" s="270"/>
      <c r="R705" s="270"/>
      <c r="S705" s="271"/>
      <c r="T705" s="270"/>
      <c r="U705" s="272"/>
      <c r="V705" s="268"/>
      <c r="W705" s="272"/>
      <c r="X705" s="273"/>
      <c r="Y705" s="273"/>
      <c r="Z705" s="273"/>
      <c r="AA705" s="273"/>
      <c r="AB705" s="274"/>
      <c r="AC705" s="274"/>
      <c r="AD705" s="269"/>
      <c r="AE705" s="269"/>
    </row>
    <row r="706" spans="1:31" ht="90" x14ac:dyDescent="0.25">
      <c r="A706" s="303" t="s">
        <v>2103</v>
      </c>
      <c r="B706" s="303" t="s">
        <v>2415</v>
      </c>
      <c r="C706" s="303" t="s">
        <v>2416</v>
      </c>
      <c r="D706" s="303" t="s">
        <v>2469</v>
      </c>
      <c r="E706" s="304" t="s">
        <v>2585</v>
      </c>
      <c r="F706" s="304" t="s">
        <v>458</v>
      </c>
      <c r="G706" s="304" t="s">
        <v>597</v>
      </c>
      <c r="H706" s="304" t="s">
        <v>598</v>
      </c>
      <c r="I706" s="303" t="s">
        <v>599</v>
      </c>
      <c r="J706" s="305" t="s">
        <v>2576</v>
      </c>
      <c r="K706" s="306">
        <v>3267049</v>
      </c>
      <c r="Q706" s="270"/>
      <c r="R706" s="270"/>
      <c r="S706" s="271"/>
      <c r="T706" s="270"/>
      <c r="U706" s="272"/>
      <c r="V706" s="268"/>
      <c r="W706" s="272"/>
      <c r="X706" s="273"/>
      <c r="Y706" s="273"/>
      <c r="Z706" s="273"/>
      <c r="AA706" s="273"/>
      <c r="AB706" s="274"/>
      <c r="AC706" s="274"/>
      <c r="AD706" s="269"/>
      <c r="AE706" s="269"/>
    </row>
    <row r="707" spans="1:31" ht="90" x14ac:dyDescent="0.25">
      <c r="A707" s="303" t="s">
        <v>2105</v>
      </c>
      <c r="B707" s="303" t="s">
        <v>2415</v>
      </c>
      <c r="C707" s="303" t="s">
        <v>2416</v>
      </c>
      <c r="D707" s="303" t="s">
        <v>2469</v>
      </c>
      <c r="E707" s="304" t="s">
        <v>2587</v>
      </c>
      <c r="F707" s="304" t="s">
        <v>460</v>
      </c>
      <c r="G707" s="304" t="s">
        <v>2028</v>
      </c>
      <c r="H707" s="304" t="s">
        <v>5648</v>
      </c>
      <c r="I707" s="303" t="s">
        <v>599</v>
      </c>
      <c r="J707" s="305" t="s">
        <v>2588</v>
      </c>
      <c r="K707" s="306">
        <v>3228024</v>
      </c>
      <c r="Q707" s="270"/>
      <c r="R707" s="270"/>
      <c r="S707" s="271"/>
      <c r="T707" s="270"/>
      <c r="U707" s="272"/>
      <c r="V707" s="268"/>
      <c r="W707" s="272"/>
      <c r="X707" s="273"/>
      <c r="Y707" s="273"/>
      <c r="Z707" s="273"/>
      <c r="AA707" s="273"/>
      <c r="AB707" s="274"/>
      <c r="AC707" s="274"/>
      <c r="AD707" s="269"/>
      <c r="AE707" s="269"/>
    </row>
    <row r="708" spans="1:31" ht="90" x14ac:dyDescent="0.25">
      <c r="A708" s="303" t="s">
        <v>2107</v>
      </c>
      <c r="B708" s="303" t="s">
        <v>2415</v>
      </c>
      <c r="C708" s="303" t="s">
        <v>2416</v>
      </c>
      <c r="D708" s="303" t="s">
        <v>2469</v>
      </c>
      <c r="E708" s="304" t="s">
        <v>2590</v>
      </c>
      <c r="F708" s="304" t="s">
        <v>2591</v>
      </c>
      <c r="G708" s="304" t="s">
        <v>2592</v>
      </c>
      <c r="H708" s="304" t="s">
        <v>2593</v>
      </c>
      <c r="I708" s="303" t="s">
        <v>599</v>
      </c>
      <c r="J708" s="305" t="s">
        <v>2248</v>
      </c>
      <c r="K708" s="306">
        <v>3228024</v>
      </c>
      <c r="Q708" s="270"/>
      <c r="R708" s="270"/>
      <c r="S708" s="271"/>
      <c r="T708" s="270"/>
      <c r="U708" s="272"/>
      <c r="V708" s="268"/>
      <c r="W708" s="272"/>
      <c r="X708" s="273"/>
      <c r="Y708" s="273"/>
      <c r="Z708" s="273"/>
      <c r="AA708" s="273"/>
      <c r="AB708" s="274"/>
      <c r="AC708" s="274"/>
      <c r="AD708" s="269"/>
      <c r="AE708" s="269"/>
    </row>
    <row r="709" spans="1:31" ht="90" x14ac:dyDescent="0.25">
      <c r="A709" s="303" t="s">
        <v>2109</v>
      </c>
      <c r="B709" s="303" t="s">
        <v>2415</v>
      </c>
      <c r="C709" s="303" t="s">
        <v>2416</v>
      </c>
      <c r="D709" s="303" t="s">
        <v>2469</v>
      </c>
      <c r="E709" s="304" t="s">
        <v>2595</v>
      </c>
      <c r="F709" s="304" t="s">
        <v>2591</v>
      </c>
      <c r="G709" s="304" t="s">
        <v>2592</v>
      </c>
      <c r="H709" s="304" t="s">
        <v>2593</v>
      </c>
      <c r="I709" s="303" t="s">
        <v>599</v>
      </c>
      <c r="J709" s="305" t="s">
        <v>2248</v>
      </c>
      <c r="K709" s="306">
        <v>3228024</v>
      </c>
      <c r="Q709" s="270"/>
      <c r="R709" s="270"/>
      <c r="S709" s="271"/>
      <c r="T709" s="270"/>
      <c r="U709" s="272"/>
      <c r="V709" s="268"/>
      <c r="W709" s="272"/>
      <c r="X709" s="273"/>
      <c r="Y709" s="273"/>
      <c r="Z709" s="273"/>
      <c r="AA709" s="273"/>
      <c r="AB709" s="274"/>
      <c r="AC709" s="274"/>
      <c r="AD709" s="269"/>
      <c r="AE709" s="269"/>
    </row>
    <row r="710" spans="1:31" ht="90" x14ac:dyDescent="0.25">
      <c r="A710" s="303" t="s">
        <v>2111</v>
      </c>
      <c r="B710" s="303" t="s">
        <v>2415</v>
      </c>
      <c r="C710" s="303" t="s">
        <v>2416</v>
      </c>
      <c r="D710" s="303" t="s">
        <v>2469</v>
      </c>
      <c r="E710" s="304" t="s">
        <v>2597</v>
      </c>
      <c r="F710" s="304" t="s">
        <v>2591</v>
      </c>
      <c r="G710" s="304" t="s">
        <v>2592</v>
      </c>
      <c r="H710" s="304" t="s">
        <v>2593</v>
      </c>
      <c r="I710" s="303" t="s">
        <v>599</v>
      </c>
      <c r="J710" s="305" t="s">
        <v>2248</v>
      </c>
      <c r="K710" s="306">
        <v>3228024</v>
      </c>
      <c r="Q710" s="270"/>
      <c r="R710" s="270"/>
      <c r="S710" s="271"/>
      <c r="T710" s="270"/>
      <c r="U710" s="272"/>
      <c r="V710" s="268"/>
      <c r="W710" s="272"/>
      <c r="X710" s="273"/>
      <c r="Y710" s="273"/>
      <c r="Z710" s="273"/>
      <c r="AA710" s="273"/>
      <c r="AB710" s="274"/>
      <c r="AC710" s="274"/>
      <c r="AD710" s="269"/>
      <c r="AE710" s="269"/>
    </row>
    <row r="711" spans="1:31" ht="90" x14ac:dyDescent="0.25">
      <c r="A711" s="303" t="s">
        <v>2113</v>
      </c>
      <c r="B711" s="303" t="s">
        <v>2415</v>
      </c>
      <c r="C711" s="303" t="s">
        <v>2416</v>
      </c>
      <c r="D711" s="303" t="s">
        <v>2469</v>
      </c>
      <c r="E711" s="304" t="s">
        <v>2599</v>
      </c>
      <c r="F711" s="304" t="s">
        <v>2591</v>
      </c>
      <c r="G711" s="304" t="s">
        <v>2592</v>
      </c>
      <c r="H711" s="304" t="s">
        <v>2593</v>
      </c>
      <c r="I711" s="303" t="s">
        <v>599</v>
      </c>
      <c r="J711" s="305" t="s">
        <v>2248</v>
      </c>
      <c r="K711" s="306">
        <v>3228024</v>
      </c>
      <c r="Q711" s="270"/>
      <c r="R711" s="270"/>
      <c r="S711" s="271"/>
      <c r="T711" s="270"/>
      <c r="U711" s="272"/>
      <c r="V711" s="268"/>
      <c r="W711" s="272"/>
      <c r="X711" s="273"/>
      <c r="Y711" s="273"/>
      <c r="Z711" s="273"/>
      <c r="AA711" s="273"/>
      <c r="AB711" s="274"/>
      <c r="AC711" s="274"/>
      <c r="AD711" s="269"/>
      <c r="AE711" s="269"/>
    </row>
    <row r="712" spans="1:31" ht="90" x14ac:dyDescent="0.25">
      <c r="A712" s="303" t="s">
        <v>2115</v>
      </c>
      <c r="B712" s="303" t="s">
        <v>2415</v>
      </c>
      <c r="C712" s="303" t="s">
        <v>2416</v>
      </c>
      <c r="D712" s="303" t="s">
        <v>2469</v>
      </c>
      <c r="E712" s="304" t="s">
        <v>2601</v>
      </c>
      <c r="F712" s="304" t="s">
        <v>2591</v>
      </c>
      <c r="G712" s="304" t="s">
        <v>2592</v>
      </c>
      <c r="H712" s="304" t="s">
        <v>2593</v>
      </c>
      <c r="I712" s="303" t="s">
        <v>599</v>
      </c>
      <c r="J712" s="305" t="s">
        <v>2248</v>
      </c>
      <c r="K712" s="306">
        <v>3228024</v>
      </c>
      <c r="Q712" s="270"/>
      <c r="R712" s="270"/>
      <c r="S712" s="271"/>
      <c r="T712" s="270"/>
      <c r="U712" s="272"/>
      <c r="V712" s="268"/>
      <c r="W712" s="272"/>
      <c r="X712" s="273"/>
      <c r="Y712" s="273"/>
      <c r="Z712" s="273"/>
      <c r="AA712" s="273"/>
      <c r="AB712" s="274"/>
      <c r="AC712" s="274"/>
      <c r="AD712" s="269"/>
      <c r="AE712" s="269"/>
    </row>
    <row r="713" spans="1:31" ht="90" x14ac:dyDescent="0.25">
      <c r="A713" s="303" t="s">
        <v>2117</v>
      </c>
      <c r="B713" s="303" t="s">
        <v>2415</v>
      </c>
      <c r="C713" s="303" t="s">
        <v>2416</v>
      </c>
      <c r="D713" s="303" t="s">
        <v>2469</v>
      </c>
      <c r="E713" s="304" t="s">
        <v>2603</v>
      </c>
      <c r="F713" s="304" t="s">
        <v>2591</v>
      </c>
      <c r="G713" s="304" t="s">
        <v>2592</v>
      </c>
      <c r="H713" s="304" t="s">
        <v>2593</v>
      </c>
      <c r="I713" s="303" t="s">
        <v>599</v>
      </c>
      <c r="J713" s="305" t="s">
        <v>2248</v>
      </c>
      <c r="K713" s="306">
        <v>3228024</v>
      </c>
      <c r="Q713" s="270"/>
      <c r="R713" s="270"/>
      <c r="S713" s="271"/>
      <c r="T713" s="270"/>
      <c r="U713" s="272"/>
      <c r="V713" s="268"/>
      <c r="W713" s="272"/>
      <c r="X713" s="273"/>
      <c r="Y713" s="273"/>
      <c r="Z713" s="273"/>
      <c r="AA713" s="273"/>
      <c r="AB713" s="274"/>
      <c r="AC713" s="274"/>
      <c r="AD713" s="269"/>
      <c r="AE713" s="269"/>
    </row>
    <row r="714" spans="1:31" ht="90" x14ac:dyDescent="0.25">
      <c r="A714" s="303" t="s">
        <v>2118</v>
      </c>
      <c r="B714" s="303" t="s">
        <v>2415</v>
      </c>
      <c r="C714" s="303" t="s">
        <v>2416</v>
      </c>
      <c r="D714" s="303" t="s">
        <v>2469</v>
      </c>
      <c r="E714" s="304" t="s">
        <v>2605</v>
      </c>
      <c r="F714" s="304" t="s">
        <v>2591</v>
      </c>
      <c r="G714" s="304" t="s">
        <v>2592</v>
      </c>
      <c r="H714" s="304" t="s">
        <v>2593</v>
      </c>
      <c r="I714" s="303" t="s">
        <v>599</v>
      </c>
      <c r="J714" s="305" t="s">
        <v>2248</v>
      </c>
      <c r="K714" s="306">
        <v>3228024</v>
      </c>
      <c r="Q714" s="270"/>
      <c r="R714" s="270"/>
      <c r="S714" s="271"/>
      <c r="T714" s="270"/>
      <c r="U714" s="272"/>
      <c r="V714" s="268"/>
      <c r="W714" s="272"/>
      <c r="X714" s="273"/>
      <c r="Y714" s="273"/>
      <c r="Z714" s="273"/>
      <c r="AA714" s="273"/>
      <c r="AB714" s="274"/>
      <c r="AC714" s="274"/>
      <c r="AD714" s="269"/>
      <c r="AE714" s="269"/>
    </row>
    <row r="715" spans="1:31" ht="90" x14ac:dyDescent="0.25">
      <c r="A715" s="303" t="s">
        <v>2122</v>
      </c>
      <c r="B715" s="303" t="s">
        <v>2415</v>
      </c>
      <c r="C715" s="303" t="s">
        <v>2416</v>
      </c>
      <c r="D715" s="303" t="s">
        <v>2469</v>
      </c>
      <c r="E715" s="304" t="s">
        <v>2607</v>
      </c>
      <c r="F715" s="304" t="s">
        <v>2591</v>
      </c>
      <c r="G715" s="304" t="s">
        <v>2592</v>
      </c>
      <c r="H715" s="304" t="s">
        <v>2593</v>
      </c>
      <c r="I715" s="303" t="s">
        <v>599</v>
      </c>
      <c r="J715" s="305" t="s">
        <v>2248</v>
      </c>
      <c r="K715" s="306">
        <v>3228024</v>
      </c>
      <c r="Q715" s="270"/>
      <c r="R715" s="270"/>
      <c r="S715" s="271"/>
      <c r="T715" s="270"/>
      <c r="U715" s="272"/>
      <c r="V715" s="268"/>
      <c r="W715" s="272"/>
      <c r="X715" s="273"/>
      <c r="Y715" s="273"/>
      <c r="Z715" s="273"/>
      <c r="AA715" s="273"/>
      <c r="AB715" s="274"/>
      <c r="AC715" s="274"/>
      <c r="AD715" s="269"/>
      <c r="AE715" s="269"/>
    </row>
    <row r="716" spans="1:31" ht="90" x14ac:dyDescent="0.25">
      <c r="A716" s="303" t="s">
        <v>2124</v>
      </c>
      <c r="B716" s="303" t="s">
        <v>2415</v>
      </c>
      <c r="C716" s="303" t="s">
        <v>2416</v>
      </c>
      <c r="D716" s="303" t="s">
        <v>2469</v>
      </c>
      <c r="E716" s="304" t="s">
        <v>2609</v>
      </c>
      <c r="F716" s="304" t="s">
        <v>2591</v>
      </c>
      <c r="G716" s="304" t="s">
        <v>2592</v>
      </c>
      <c r="H716" s="304" t="s">
        <v>2593</v>
      </c>
      <c r="I716" s="303" t="s">
        <v>599</v>
      </c>
      <c r="J716" s="305" t="s">
        <v>2248</v>
      </c>
      <c r="K716" s="306">
        <v>3228024</v>
      </c>
      <c r="Q716" s="270"/>
      <c r="R716" s="270"/>
      <c r="S716" s="271"/>
      <c r="T716" s="270"/>
      <c r="U716" s="272"/>
      <c r="V716" s="268"/>
      <c r="W716" s="272"/>
      <c r="X716" s="273"/>
      <c r="Y716" s="273"/>
      <c r="Z716" s="273"/>
      <c r="AA716" s="273"/>
      <c r="AB716" s="274"/>
      <c r="AC716" s="274"/>
      <c r="AD716" s="269"/>
      <c r="AE716" s="269"/>
    </row>
    <row r="717" spans="1:31" ht="90" x14ac:dyDescent="0.25">
      <c r="A717" s="303" t="s">
        <v>2126</v>
      </c>
      <c r="B717" s="303" t="s">
        <v>2415</v>
      </c>
      <c r="C717" s="303" t="s">
        <v>2416</v>
      </c>
      <c r="D717" s="303" t="s">
        <v>2469</v>
      </c>
      <c r="E717" s="304" t="s">
        <v>2611</v>
      </c>
      <c r="F717" s="304" t="s">
        <v>460</v>
      </c>
      <c r="G717" s="304" t="s">
        <v>2246</v>
      </c>
      <c r="H717" s="304" t="s">
        <v>2247</v>
      </c>
      <c r="I717" s="303" t="s">
        <v>599</v>
      </c>
      <c r="J717" s="305" t="s">
        <v>2612</v>
      </c>
      <c r="K717" s="306">
        <v>3228024</v>
      </c>
      <c r="Q717" s="270"/>
      <c r="R717" s="270"/>
      <c r="S717" s="271"/>
      <c r="T717" s="270"/>
      <c r="U717" s="272"/>
      <c r="V717" s="268"/>
      <c r="W717" s="272"/>
      <c r="X717" s="273"/>
      <c r="Y717" s="273"/>
      <c r="Z717" s="273"/>
      <c r="AA717" s="273"/>
      <c r="AB717" s="274"/>
      <c r="AC717" s="274"/>
      <c r="AD717" s="269"/>
      <c r="AE717" s="269"/>
    </row>
    <row r="718" spans="1:31" ht="90" x14ac:dyDescent="0.25">
      <c r="A718" s="303" t="s">
        <v>2130</v>
      </c>
      <c r="B718" s="303" t="s">
        <v>2415</v>
      </c>
      <c r="C718" s="303" t="s">
        <v>2416</v>
      </c>
      <c r="D718" s="303" t="s">
        <v>2469</v>
      </c>
      <c r="E718" s="304" t="s">
        <v>2614</v>
      </c>
      <c r="F718" s="304" t="s">
        <v>460</v>
      </c>
      <c r="G718" s="304" t="s">
        <v>1988</v>
      </c>
      <c r="H718" s="304" t="s">
        <v>1989</v>
      </c>
      <c r="I718" s="303" t="s">
        <v>599</v>
      </c>
      <c r="J718" s="305" t="s">
        <v>2615</v>
      </c>
      <c r="K718" s="306">
        <v>3228024</v>
      </c>
      <c r="Q718" s="270"/>
      <c r="R718" s="270"/>
      <c r="S718" s="271"/>
      <c r="T718" s="270"/>
      <c r="U718" s="272"/>
      <c r="V718" s="268"/>
      <c r="W718" s="272"/>
      <c r="X718" s="273"/>
      <c r="Y718" s="273"/>
      <c r="Z718" s="273"/>
      <c r="AA718" s="273"/>
      <c r="AB718" s="274"/>
      <c r="AC718" s="274"/>
      <c r="AD718" s="269"/>
      <c r="AE718" s="269"/>
    </row>
    <row r="719" spans="1:31" ht="90" x14ac:dyDescent="0.25">
      <c r="A719" s="303" t="s">
        <v>2133</v>
      </c>
      <c r="B719" s="303" t="s">
        <v>2415</v>
      </c>
      <c r="C719" s="303" t="s">
        <v>2416</v>
      </c>
      <c r="D719" s="303" t="s">
        <v>2469</v>
      </c>
      <c r="E719" s="304" t="s">
        <v>2617</v>
      </c>
      <c r="F719" s="304" t="s">
        <v>460</v>
      </c>
      <c r="G719" s="304" t="s">
        <v>1988</v>
      </c>
      <c r="H719" s="304" t="s">
        <v>1989</v>
      </c>
      <c r="I719" s="303" t="s">
        <v>599</v>
      </c>
      <c r="J719" s="305" t="s">
        <v>2615</v>
      </c>
      <c r="K719" s="306">
        <v>3228024</v>
      </c>
      <c r="Q719" s="270"/>
      <c r="R719" s="270"/>
      <c r="S719" s="271"/>
      <c r="T719" s="270"/>
      <c r="U719" s="272"/>
      <c r="V719" s="268"/>
      <c r="W719" s="272"/>
      <c r="X719" s="273"/>
      <c r="Y719" s="273"/>
      <c r="Z719" s="273"/>
      <c r="AA719" s="273"/>
      <c r="AB719" s="274"/>
      <c r="AC719" s="274"/>
      <c r="AD719" s="269"/>
      <c r="AE719" s="269"/>
    </row>
    <row r="720" spans="1:31" ht="90" x14ac:dyDescent="0.25">
      <c r="A720" s="303" t="s">
        <v>2134</v>
      </c>
      <c r="B720" s="303" t="s">
        <v>2415</v>
      </c>
      <c r="C720" s="303" t="s">
        <v>2416</v>
      </c>
      <c r="D720" s="303" t="s">
        <v>2469</v>
      </c>
      <c r="E720" s="304" t="s">
        <v>2619</v>
      </c>
      <c r="F720" s="304" t="s">
        <v>460</v>
      </c>
      <c r="G720" s="304" t="s">
        <v>1988</v>
      </c>
      <c r="H720" s="304" t="s">
        <v>1989</v>
      </c>
      <c r="I720" s="303" t="s">
        <v>599</v>
      </c>
      <c r="J720" s="305" t="s">
        <v>2615</v>
      </c>
      <c r="K720" s="306">
        <v>3228024</v>
      </c>
      <c r="Q720" s="270"/>
      <c r="R720" s="270"/>
      <c r="S720" s="271"/>
      <c r="T720" s="270"/>
      <c r="U720" s="272"/>
      <c r="V720" s="268"/>
      <c r="W720" s="272"/>
      <c r="X720" s="273"/>
      <c r="Y720" s="273"/>
      <c r="Z720" s="273"/>
      <c r="AA720" s="273"/>
      <c r="AB720" s="274"/>
      <c r="AC720" s="274"/>
      <c r="AD720" s="269"/>
      <c r="AE720" s="269"/>
    </row>
    <row r="721" spans="1:31" ht="90" x14ac:dyDescent="0.25">
      <c r="A721" s="303" t="s">
        <v>2135</v>
      </c>
      <c r="B721" s="303" t="s">
        <v>2415</v>
      </c>
      <c r="C721" s="303" t="s">
        <v>2416</v>
      </c>
      <c r="D721" s="303" t="s">
        <v>2469</v>
      </c>
      <c r="E721" s="304" t="s">
        <v>2621</v>
      </c>
      <c r="F721" s="304" t="s">
        <v>460</v>
      </c>
      <c r="G721" s="304" t="s">
        <v>1988</v>
      </c>
      <c r="H721" s="304" t="s">
        <v>1989</v>
      </c>
      <c r="I721" s="303" t="s">
        <v>599</v>
      </c>
      <c r="J721" s="305" t="s">
        <v>2615</v>
      </c>
      <c r="K721" s="306">
        <v>3228024</v>
      </c>
      <c r="Q721" s="270"/>
      <c r="R721" s="270"/>
      <c r="S721" s="271"/>
      <c r="T721" s="270"/>
      <c r="U721" s="272"/>
      <c r="V721" s="268"/>
      <c r="W721" s="272"/>
      <c r="X721" s="273"/>
      <c r="Y721" s="273"/>
      <c r="Z721" s="273"/>
      <c r="AA721" s="273"/>
      <c r="AB721" s="274"/>
      <c r="AC721" s="274"/>
      <c r="AD721" s="269"/>
      <c r="AE721" s="269"/>
    </row>
    <row r="722" spans="1:31" ht="90" x14ac:dyDescent="0.25">
      <c r="A722" s="303" t="s">
        <v>2136</v>
      </c>
      <c r="B722" s="303" t="s">
        <v>2415</v>
      </c>
      <c r="C722" s="303" t="s">
        <v>2416</v>
      </c>
      <c r="D722" s="303" t="s">
        <v>2469</v>
      </c>
      <c r="E722" s="304" t="s">
        <v>2623</v>
      </c>
      <c r="F722" s="304" t="s">
        <v>460</v>
      </c>
      <c r="G722" s="304" t="s">
        <v>1988</v>
      </c>
      <c r="H722" s="304" t="s">
        <v>1989</v>
      </c>
      <c r="I722" s="303" t="s">
        <v>599</v>
      </c>
      <c r="J722" s="305" t="s">
        <v>2615</v>
      </c>
      <c r="K722" s="306">
        <v>3228024</v>
      </c>
      <c r="Q722" s="270"/>
      <c r="R722" s="270"/>
      <c r="S722" s="271"/>
      <c r="T722" s="270"/>
      <c r="U722" s="272"/>
      <c r="V722" s="268"/>
      <c r="W722" s="272"/>
      <c r="X722" s="273"/>
      <c r="Y722" s="273"/>
      <c r="Z722" s="273"/>
      <c r="AA722" s="273"/>
      <c r="AB722" s="274"/>
      <c r="AC722" s="274"/>
      <c r="AD722" s="269"/>
      <c r="AE722" s="269"/>
    </row>
    <row r="723" spans="1:31" ht="90" x14ac:dyDescent="0.25">
      <c r="A723" s="303" t="s">
        <v>2137</v>
      </c>
      <c r="B723" s="303" t="s">
        <v>2415</v>
      </c>
      <c r="C723" s="303" t="s">
        <v>2416</v>
      </c>
      <c r="D723" s="303" t="s">
        <v>2469</v>
      </c>
      <c r="E723" s="304" t="s">
        <v>2625</v>
      </c>
      <c r="F723" s="304" t="s">
        <v>460</v>
      </c>
      <c r="G723" s="304" t="s">
        <v>1988</v>
      </c>
      <c r="H723" s="304" t="s">
        <v>1989</v>
      </c>
      <c r="I723" s="303" t="s">
        <v>599</v>
      </c>
      <c r="J723" s="305" t="s">
        <v>2615</v>
      </c>
      <c r="K723" s="306">
        <v>3228024</v>
      </c>
      <c r="Q723" s="270"/>
      <c r="R723" s="270"/>
      <c r="S723" s="271"/>
      <c r="T723" s="270"/>
      <c r="U723" s="272"/>
      <c r="V723" s="268"/>
      <c r="W723" s="272"/>
      <c r="X723" s="273"/>
      <c r="Y723" s="273"/>
      <c r="Z723" s="273"/>
      <c r="AA723" s="273"/>
      <c r="AB723" s="274"/>
      <c r="AC723" s="274"/>
      <c r="AD723" s="269"/>
      <c r="AE723" s="269"/>
    </row>
    <row r="724" spans="1:31" ht="90" x14ac:dyDescent="0.25">
      <c r="A724" s="303" t="s">
        <v>2138</v>
      </c>
      <c r="B724" s="303" t="s">
        <v>2415</v>
      </c>
      <c r="C724" s="303" t="s">
        <v>2416</v>
      </c>
      <c r="D724" s="303" t="s">
        <v>2469</v>
      </c>
      <c r="E724" s="304" t="s">
        <v>2627</v>
      </c>
      <c r="F724" s="304" t="s">
        <v>460</v>
      </c>
      <c r="G724" s="304" t="s">
        <v>1988</v>
      </c>
      <c r="H724" s="304" t="s">
        <v>1989</v>
      </c>
      <c r="I724" s="303" t="s">
        <v>599</v>
      </c>
      <c r="J724" s="305" t="s">
        <v>2615</v>
      </c>
      <c r="K724" s="306">
        <v>3228024</v>
      </c>
      <c r="Q724" s="270"/>
      <c r="R724" s="270"/>
      <c r="S724" s="271"/>
      <c r="T724" s="270"/>
      <c r="U724" s="272"/>
      <c r="V724" s="268"/>
      <c r="W724" s="272"/>
      <c r="X724" s="273"/>
      <c r="Y724" s="273"/>
      <c r="Z724" s="273"/>
      <c r="AA724" s="273"/>
      <c r="AB724" s="274"/>
      <c r="AC724" s="274"/>
      <c r="AD724" s="269"/>
      <c r="AE724" s="269"/>
    </row>
    <row r="725" spans="1:31" ht="90" x14ac:dyDescent="0.25">
      <c r="A725" s="303" t="s">
        <v>2139</v>
      </c>
      <c r="B725" s="303" t="s">
        <v>2415</v>
      </c>
      <c r="C725" s="303" t="s">
        <v>2416</v>
      </c>
      <c r="D725" s="303" t="s">
        <v>2469</v>
      </c>
      <c r="E725" s="304" t="s">
        <v>2629</v>
      </c>
      <c r="F725" s="304" t="s">
        <v>460</v>
      </c>
      <c r="G725" s="304" t="s">
        <v>1988</v>
      </c>
      <c r="H725" s="304" t="s">
        <v>1989</v>
      </c>
      <c r="I725" s="303" t="s">
        <v>599</v>
      </c>
      <c r="J725" s="305" t="s">
        <v>2615</v>
      </c>
      <c r="K725" s="306">
        <v>3228024</v>
      </c>
      <c r="Q725" s="270"/>
      <c r="R725" s="270"/>
      <c r="S725" s="271"/>
      <c r="T725" s="270"/>
      <c r="U725" s="272"/>
      <c r="V725" s="268"/>
      <c r="W725" s="272"/>
      <c r="X725" s="273"/>
      <c r="Y725" s="273"/>
      <c r="Z725" s="273"/>
      <c r="AA725" s="273"/>
      <c r="AB725" s="274"/>
      <c r="AC725" s="274"/>
      <c r="AD725" s="269"/>
      <c r="AE725" s="269"/>
    </row>
    <row r="726" spans="1:31" ht="90" x14ac:dyDescent="0.25">
      <c r="A726" s="303" t="s">
        <v>2141</v>
      </c>
      <c r="B726" s="303" t="s">
        <v>2415</v>
      </c>
      <c r="C726" s="303" t="s">
        <v>2416</v>
      </c>
      <c r="D726" s="303" t="s">
        <v>2469</v>
      </c>
      <c r="E726" s="304" t="s">
        <v>2631</v>
      </c>
      <c r="F726" s="304" t="s">
        <v>460</v>
      </c>
      <c r="G726" s="304" t="s">
        <v>1988</v>
      </c>
      <c r="H726" s="304" t="s">
        <v>1989</v>
      </c>
      <c r="I726" s="303" t="s">
        <v>599</v>
      </c>
      <c r="J726" s="305" t="s">
        <v>2615</v>
      </c>
      <c r="K726" s="306">
        <v>3228024</v>
      </c>
      <c r="Q726" s="270"/>
      <c r="R726" s="270"/>
      <c r="S726" s="271"/>
      <c r="T726" s="270"/>
      <c r="U726" s="272"/>
      <c r="V726" s="268"/>
      <c r="W726" s="272"/>
      <c r="X726" s="273"/>
      <c r="Y726" s="273"/>
      <c r="Z726" s="273"/>
      <c r="AA726" s="273"/>
      <c r="AB726" s="274"/>
      <c r="AC726" s="274"/>
      <c r="AD726" s="269"/>
      <c r="AE726" s="269"/>
    </row>
    <row r="727" spans="1:31" ht="90" x14ac:dyDescent="0.25">
      <c r="A727" s="303" t="s">
        <v>2143</v>
      </c>
      <c r="B727" s="303" t="s">
        <v>2415</v>
      </c>
      <c r="C727" s="303" t="s">
        <v>2416</v>
      </c>
      <c r="D727" s="303" t="s">
        <v>2469</v>
      </c>
      <c r="E727" s="304" t="s">
        <v>2633</v>
      </c>
      <c r="F727" s="304" t="s">
        <v>460</v>
      </c>
      <c r="G727" s="304" t="s">
        <v>1988</v>
      </c>
      <c r="H727" s="304" t="s">
        <v>1989</v>
      </c>
      <c r="I727" s="303" t="s">
        <v>599</v>
      </c>
      <c r="J727" s="305" t="s">
        <v>2615</v>
      </c>
      <c r="K727" s="306">
        <v>3228024</v>
      </c>
      <c r="Q727" s="270"/>
      <c r="R727" s="270"/>
      <c r="S727" s="271"/>
      <c r="T727" s="270"/>
      <c r="U727" s="272"/>
      <c r="V727" s="268"/>
      <c r="W727" s="272"/>
      <c r="X727" s="273"/>
      <c r="Y727" s="273"/>
      <c r="Z727" s="273"/>
      <c r="AA727" s="273"/>
      <c r="AB727" s="274"/>
      <c r="AC727" s="274"/>
      <c r="AD727" s="269"/>
      <c r="AE727" s="269"/>
    </row>
    <row r="728" spans="1:31" ht="90" x14ac:dyDescent="0.25">
      <c r="A728" s="303" t="s">
        <v>2144</v>
      </c>
      <c r="B728" s="303" t="s">
        <v>2415</v>
      </c>
      <c r="C728" s="303" t="s">
        <v>2416</v>
      </c>
      <c r="D728" s="303" t="s">
        <v>2469</v>
      </c>
      <c r="E728" s="304" t="s">
        <v>2635</v>
      </c>
      <c r="F728" s="304" t="s">
        <v>460</v>
      </c>
      <c r="G728" s="304" t="s">
        <v>1988</v>
      </c>
      <c r="H728" s="304" t="s">
        <v>1989</v>
      </c>
      <c r="I728" s="303" t="s">
        <v>599</v>
      </c>
      <c r="J728" s="305" t="s">
        <v>2615</v>
      </c>
      <c r="K728" s="306">
        <v>3228024</v>
      </c>
      <c r="Q728" s="270"/>
      <c r="R728" s="270"/>
      <c r="S728" s="271"/>
      <c r="T728" s="270"/>
      <c r="U728" s="272"/>
      <c r="V728" s="268"/>
      <c r="W728" s="272"/>
      <c r="X728" s="273"/>
      <c r="Y728" s="273"/>
      <c r="Z728" s="273"/>
      <c r="AA728" s="273"/>
      <c r="AB728" s="274"/>
      <c r="AC728" s="274"/>
      <c r="AD728" s="269"/>
      <c r="AE728" s="269"/>
    </row>
    <row r="729" spans="1:31" ht="90" x14ac:dyDescent="0.25">
      <c r="A729" s="303" t="s">
        <v>2145</v>
      </c>
      <c r="B729" s="303" t="s">
        <v>2415</v>
      </c>
      <c r="C729" s="303" t="s">
        <v>2416</v>
      </c>
      <c r="D729" s="303" t="s">
        <v>2469</v>
      </c>
      <c r="E729" s="304" t="s">
        <v>2637</v>
      </c>
      <c r="F729" s="304" t="s">
        <v>460</v>
      </c>
      <c r="G729" s="304" t="s">
        <v>1988</v>
      </c>
      <c r="H729" s="304" t="s">
        <v>1989</v>
      </c>
      <c r="I729" s="303" t="s">
        <v>599</v>
      </c>
      <c r="J729" s="305" t="s">
        <v>2615</v>
      </c>
      <c r="K729" s="306">
        <v>3228024</v>
      </c>
      <c r="Q729" s="270"/>
      <c r="R729" s="270"/>
      <c r="S729" s="271"/>
      <c r="T729" s="270"/>
      <c r="U729" s="272"/>
      <c r="V729" s="268"/>
      <c r="W729" s="272"/>
      <c r="X729" s="273"/>
      <c r="Y729" s="273"/>
      <c r="Z729" s="273"/>
      <c r="AA729" s="273"/>
      <c r="AB729" s="274"/>
      <c r="AC729" s="274"/>
      <c r="AD729" s="269"/>
      <c r="AE729" s="269"/>
    </row>
    <row r="730" spans="1:31" ht="90" x14ac:dyDescent="0.25">
      <c r="A730" s="303" t="s">
        <v>2146</v>
      </c>
      <c r="B730" s="303" t="s">
        <v>2415</v>
      </c>
      <c r="C730" s="303" t="s">
        <v>2416</v>
      </c>
      <c r="D730" s="303" t="s">
        <v>2469</v>
      </c>
      <c r="E730" s="304" t="s">
        <v>2639</v>
      </c>
      <c r="F730" s="304" t="s">
        <v>460</v>
      </c>
      <c r="G730" s="304" t="s">
        <v>1988</v>
      </c>
      <c r="H730" s="304" t="s">
        <v>1989</v>
      </c>
      <c r="I730" s="303" t="s">
        <v>599</v>
      </c>
      <c r="J730" s="305" t="s">
        <v>2615</v>
      </c>
      <c r="K730" s="306">
        <v>3228024</v>
      </c>
      <c r="Q730" s="270"/>
      <c r="R730" s="270"/>
      <c r="S730" s="271"/>
      <c r="T730" s="270"/>
      <c r="U730" s="272"/>
      <c r="V730" s="268"/>
      <c r="W730" s="272"/>
      <c r="X730" s="273"/>
      <c r="Y730" s="273"/>
      <c r="Z730" s="273"/>
      <c r="AA730" s="273"/>
      <c r="AB730" s="274"/>
      <c r="AC730" s="274"/>
      <c r="AD730" s="269"/>
      <c r="AE730" s="269"/>
    </row>
    <row r="731" spans="1:31" ht="90" x14ac:dyDescent="0.25">
      <c r="A731" s="303" t="s">
        <v>2147</v>
      </c>
      <c r="B731" s="303" t="s">
        <v>2415</v>
      </c>
      <c r="C731" s="303" t="s">
        <v>2416</v>
      </c>
      <c r="D731" s="303" t="s">
        <v>2469</v>
      </c>
      <c r="E731" s="304" t="s">
        <v>2641</v>
      </c>
      <c r="F731" s="304" t="s">
        <v>460</v>
      </c>
      <c r="G731" s="304" t="s">
        <v>1988</v>
      </c>
      <c r="H731" s="304" t="s">
        <v>1989</v>
      </c>
      <c r="I731" s="303" t="s">
        <v>599</v>
      </c>
      <c r="J731" s="305" t="s">
        <v>2615</v>
      </c>
      <c r="K731" s="306">
        <v>3228024</v>
      </c>
      <c r="Q731" s="270"/>
      <c r="R731" s="270"/>
      <c r="S731" s="271"/>
      <c r="T731" s="270"/>
      <c r="U731" s="272"/>
      <c r="V731" s="268"/>
      <c r="W731" s="272"/>
      <c r="X731" s="273"/>
      <c r="Y731" s="273"/>
      <c r="Z731" s="273"/>
      <c r="AA731" s="273"/>
      <c r="AB731" s="274"/>
      <c r="AC731" s="274"/>
      <c r="AD731" s="269"/>
      <c r="AE731" s="269"/>
    </row>
    <row r="732" spans="1:31" ht="90" x14ac:dyDescent="0.25">
      <c r="A732" s="303" t="s">
        <v>2148</v>
      </c>
      <c r="B732" s="303" t="s">
        <v>2415</v>
      </c>
      <c r="C732" s="303" t="s">
        <v>2416</v>
      </c>
      <c r="D732" s="303" t="s">
        <v>2469</v>
      </c>
      <c r="E732" s="304" t="s">
        <v>2643</v>
      </c>
      <c r="F732" s="304" t="s">
        <v>460</v>
      </c>
      <c r="G732" s="304" t="s">
        <v>1988</v>
      </c>
      <c r="H732" s="304" t="s">
        <v>1989</v>
      </c>
      <c r="I732" s="303" t="s">
        <v>599</v>
      </c>
      <c r="J732" s="305" t="s">
        <v>2615</v>
      </c>
      <c r="K732" s="306">
        <v>3228024</v>
      </c>
      <c r="Q732" s="270"/>
      <c r="R732" s="270"/>
      <c r="S732" s="271"/>
      <c r="T732" s="270"/>
      <c r="U732" s="272"/>
      <c r="V732" s="268"/>
      <c r="W732" s="272"/>
      <c r="X732" s="273"/>
      <c r="Y732" s="273"/>
      <c r="Z732" s="273"/>
      <c r="AA732" s="273"/>
      <c r="AB732" s="274"/>
      <c r="AC732" s="274"/>
      <c r="AD732" s="269"/>
      <c r="AE732" s="269"/>
    </row>
    <row r="733" spans="1:31" ht="90" x14ac:dyDescent="0.25">
      <c r="A733" s="303" t="s">
        <v>2149</v>
      </c>
      <c r="B733" s="303" t="s">
        <v>2415</v>
      </c>
      <c r="C733" s="303" t="s">
        <v>2416</v>
      </c>
      <c r="D733" s="303" t="s">
        <v>2646</v>
      </c>
      <c r="E733" s="304" t="s">
        <v>2647</v>
      </c>
      <c r="F733" s="304" t="s">
        <v>457</v>
      </c>
      <c r="G733" s="304" t="s">
        <v>2648</v>
      </c>
      <c r="H733" s="304" t="s">
        <v>5604</v>
      </c>
      <c r="I733" s="303" t="s">
        <v>599</v>
      </c>
      <c r="J733" s="305" t="s">
        <v>2649</v>
      </c>
      <c r="K733" s="306">
        <v>2072919</v>
      </c>
      <c r="Q733" s="270"/>
      <c r="R733" s="270"/>
      <c r="S733" s="271"/>
      <c r="T733" s="270"/>
      <c r="U733" s="272"/>
      <c r="V733" s="268"/>
      <c r="W733" s="272"/>
      <c r="X733" s="273"/>
      <c r="Y733" s="273"/>
      <c r="Z733" s="273"/>
      <c r="AA733" s="273"/>
      <c r="AB733" s="274"/>
      <c r="AC733" s="274"/>
      <c r="AD733" s="269"/>
      <c r="AE733" s="269"/>
    </row>
    <row r="734" spans="1:31" ht="90" x14ac:dyDescent="0.25">
      <c r="A734" s="303" t="s">
        <v>2150</v>
      </c>
      <c r="B734" s="303" t="s">
        <v>2415</v>
      </c>
      <c r="C734" s="303" t="s">
        <v>2416</v>
      </c>
      <c r="D734" s="303" t="s">
        <v>2646</v>
      </c>
      <c r="E734" s="304" t="s">
        <v>2651</v>
      </c>
      <c r="F734" s="304" t="s">
        <v>457</v>
      </c>
      <c r="G734" s="304" t="s">
        <v>2648</v>
      </c>
      <c r="H734" s="304" t="s">
        <v>5604</v>
      </c>
      <c r="I734" s="303" t="s">
        <v>599</v>
      </c>
      <c r="J734" s="305" t="s">
        <v>2649</v>
      </c>
      <c r="K734" s="306">
        <v>2072919</v>
      </c>
      <c r="Q734" s="270"/>
      <c r="R734" s="270"/>
      <c r="S734" s="271"/>
      <c r="T734" s="270"/>
      <c r="U734" s="272"/>
      <c r="V734" s="268"/>
      <c r="W734" s="272"/>
      <c r="X734" s="273"/>
      <c r="Y734" s="273"/>
      <c r="Z734" s="273"/>
      <c r="AA734" s="273"/>
      <c r="AB734" s="274"/>
      <c r="AC734" s="274"/>
      <c r="AD734" s="269"/>
      <c r="AE734" s="269"/>
    </row>
    <row r="735" spans="1:31" ht="90" x14ac:dyDescent="0.25">
      <c r="A735" s="303" t="s">
        <v>2151</v>
      </c>
      <c r="B735" s="303" t="s">
        <v>2415</v>
      </c>
      <c r="C735" s="303" t="s">
        <v>2416</v>
      </c>
      <c r="D735" s="303" t="s">
        <v>2646</v>
      </c>
      <c r="E735" s="304" t="s">
        <v>2653</v>
      </c>
      <c r="F735" s="304" t="s">
        <v>457</v>
      </c>
      <c r="G735" s="304" t="s">
        <v>2648</v>
      </c>
      <c r="H735" s="304" t="s">
        <v>5604</v>
      </c>
      <c r="I735" s="303" t="s">
        <v>599</v>
      </c>
      <c r="J735" s="305" t="s">
        <v>2649</v>
      </c>
      <c r="K735" s="306">
        <v>2072919</v>
      </c>
      <c r="Q735" s="270"/>
      <c r="R735" s="270"/>
      <c r="S735" s="271"/>
      <c r="T735" s="270"/>
      <c r="U735" s="272"/>
      <c r="V735" s="268"/>
      <c r="W735" s="272"/>
      <c r="X735" s="273"/>
      <c r="Y735" s="273"/>
      <c r="Z735" s="273"/>
      <c r="AA735" s="273"/>
      <c r="AB735" s="274"/>
      <c r="AC735" s="274"/>
      <c r="AD735" s="269"/>
      <c r="AE735" s="269"/>
    </row>
    <row r="736" spans="1:31" ht="90" x14ac:dyDescent="0.25">
      <c r="A736" s="303" t="s">
        <v>2152</v>
      </c>
      <c r="B736" s="303" t="s">
        <v>2415</v>
      </c>
      <c r="C736" s="303" t="s">
        <v>2416</v>
      </c>
      <c r="D736" s="303" t="s">
        <v>2646</v>
      </c>
      <c r="E736" s="304" t="s">
        <v>2655</v>
      </c>
      <c r="F736" s="304" t="s">
        <v>457</v>
      </c>
      <c r="G736" s="304" t="s">
        <v>2648</v>
      </c>
      <c r="H736" s="304" t="s">
        <v>5604</v>
      </c>
      <c r="I736" s="303" t="s">
        <v>599</v>
      </c>
      <c r="J736" s="305" t="s">
        <v>2649</v>
      </c>
      <c r="K736" s="306">
        <v>2072919</v>
      </c>
      <c r="Q736" s="270"/>
      <c r="R736" s="270"/>
      <c r="S736" s="271"/>
      <c r="T736" s="270"/>
      <c r="U736" s="272"/>
      <c r="V736" s="268"/>
      <c r="W736" s="272"/>
      <c r="X736" s="273"/>
      <c r="Y736" s="273"/>
      <c r="Z736" s="273"/>
      <c r="AA736" s="273"/>
      <c r="AB736" s="274"/>
      <c r="AC736" s="274"/>
      <c r="AD736" s="269"/>
      <c r="AE736" s="269"/>
    </row>
    <row r="737" spans="1:31" ht="90" x14ac:dyDescent="0.25">
      <c r="A737" s="303" t="s">
        <v>2154</v>
      </c>
      <c r="B737" s="303" t="s">
        <v>2415</v>
      </c>
      <c r="C737" s="303" t="s">
        <v>2416</v>
      </c>
      <c r="D737" s="303" t="s">
        <v>2646</v>
      </c>
      <c r="E737" s="304" t="s">
        <v>2657</v>
      </c>
      <c r="F737" s="304" t="s">
        <v>457</v>
      </c>
      <c r="G737" s="304" t="s">
        <v>2648</v>
      </c>
      <c r="H737" s="304" t="s">
        <v>5604</v>
      </c>
      <c r="I737" s="303" t="s">
        <v>599</v>
      </c>
      <c r="J737" s="305" t="s">
        <v>2649</v>
      </c>
      <c r="K737" s="306">
        <v>2072919</v>
      </c>
      <c r="Q737" s="270"/>
      <c r="R737" s="270"/>
      <c r="S737" s="271"/>
      <c r="T737" s="270"/>
      <c r="U737" s="272"/>
      <c r="V737" s="268"/>
      <c r="W737" s="272"/>
      <c r="X737" s="273"/>
      <c r="Y737" s="273"/>
      <c r="Z737" s="273"/>
      <c r="AA737" s="273"/>
      <c r="AB737" s="274"/>
      <c r="AC737" s="274"/>
      <c r="AD737" s="269"/>
      <c r="AE737" s="269"/>
    </row>
    <row r="738" spans="1:31" ht="90" x14ac:dyDescent="0.25">
      <c r="A738" s="303" t="s">
        <v>2155</v>
      </c>
      <c r="B738" s="303" t="s">
        <v>2415</v>
      </c>
      <c r="C738" s="303" t="s">
        <v>2416</v>
      </c>
      <c r="D738" s="303" t="s">
        <v>2646</v>
      </c>
      <c r="E738" s="304" t="s">
        <v>2659</v>
      </c>
      <c r="F738" s="304" t="s">
        <v>457</v>
      </c>
      <c r="G738" s="304" t="s">
        <v>1993</v>
      </c>
      <c r="H738" s="304" t="s">
        <v>1994</v>
      </c>
      <c r="I738" s="303" t="s">
        <v>599</v>
      </c>
      <c r="J738" s="305" t="s">
        <v>2660</v>
      </c>
      <c r="K738" s="306">
        <v>2072919</v>
      </c>
      <c r="Q738" s="270"/>
      <c r="R738" s="270"/>
      <c r="S738" s="271"/>
      <c r="T738" s="270"/>
      <c r="U738" s="272"/>
      <c r="V738" s="268"/>
      <c r="W738" s="272"/>
      <c r="X738" s="273"/>
      <c r="Y738" s="273"/>
      <c r="Z738" s="273"/>
      <c r="AA738" s="273"/>
      <c r="AB738" s="274"/>
      <c r="AC738" s="274"/>
      <c r="AD738" s="269"/>
      <c r="AE738" s="269"/>
    </row>
    <row r="739" spans="1:31" ht="90" x14ac:dyDescent="0.25">
      <c r="A739" s="303" t="s">
        <v>2159</v>
      </c>
      <c r="B739" s="303" t="s">
        <v>2415</v>
      </c>
      <c r="C739" s="303" t="s">
        <v>2416</v>
      </c>
      <c r="D739" s="303" t="s">
        <v>2646</v>
      </c>
      <c r="E739" s="304" t="s">
        <v>2662</v>
      </c>
      <c r="F739" s="304" t="s">
        <v>457</v>
      </c>
      <c r="G739" s="304" t="s">
        <v>1993</v>
      </c>
      <c r="H739" s="304" t="s">
        <v>1994</v>
      </c>
      <c r="I739" s="303" t="s">
        <v>599</v>
      </c>
      <c r="J739" s="305" t="s">
        <v>2660</v>
      </c>
      <c r="K739" s="306">
        <v>2072919</v>
      </c>
      <c r="Q739" s="270"/>
      <c r="R739" s="270"/>
      <c r="S739" s="271"/>
      <c r="T739" s="270"/>
      <c r="U739" s="272"/>
      <c r="V739" s="268"/>
      <c r="W739" s="272"/>
      <c r="X739" s="273"/>
      <c r="Y739" s="273"/>
      <c r="Z739" s="273"/>
      <c r="AA739" s="273"/>
      <c r="AB739" s="274"/>
      <c r="AC739" s="274"/>
      <c r="AD739" s="269"/>
      <c r="AE739" s="269"/>
    </row>
    <row r="740" spans="1:31" ht="90" x14ac:dyDescent="0.25">
      <c r="A740" s="303" t="s">
        <v>2162</v>
      </c>
      <c r="B740" s="303" t="s">
        <v>2415</v>
      </c>
      <c r="C740" s="303" t="s">
        <v>2416</v>
      </c>
      <c r="D740" s="303" t="s">
        <v>2646</v>
      </c>
      <c r="E740" s="304" t="s">
        <v>2664</v>
      </c>
      <c r="F740" s="304" t="s">
        <v>457</v>
      </c>
      <c r="G740" s="304" t="s">
        <v>1993</v>
      </c>
      <c r="H740" s="304" t="s">
        <v>1994</v>
      </c>
      <c r="I740" s="303" t="s">
        <v>599</v>
      </c>
      <c r="J740" s="305" t="s">
        <v>2660</v>
      </c>
      <c r="K740" s="306">
        <v>2072919</v>
      </c>
      <c r="Q740" s="270"/>
      <c r="R740" s="270"/>
      <c r="S740" s="271"/>
      <c r="T740" s="270"/>
      <c r="U740" s="272"/>
      <c r="V740" s="268"/>
      <c r="W740" s="272"/>
      <c r="X740" s="273"/>
      <c r="Y740" s="273"/>
      <c r="Z740" s="273"/>
      <c r="AA740" s="273"/>
      <c r="AB740" s="274"/>
      <c r="AC740" s="274"/>
      <c r="AD740" s="269"/>
      <c r="AE740" s="269"/>
    </row>
    <row r="741" spans="1:31" ht="90" x14ac:dyDescent="0.25">
      <c r="A741" s="303" t="s">
        <v>2164</v>
      </c>
      <c r="B741" s="303" t="s">
        <v>2415</v>
      </c>
      <c r="C741" s="303" t="s">
        <v>2416</v>
      </c>
      <c r="D741" s="303" t="s">
        <v>2646</v>
      </c>
      <c r="E741" s="304" t="s">
        <v>2666</v>
      </c>
      <c r="F741" s="304" t="s">
        <v>457</v>
      </c>
      <c r="G741" s="304" t="s">
        <v>1993</v>
      </c>
      <c r="H741" s="304" t="s">
        <v>1994</v>
      </c>
      <c r="I741" s="303" t="s">
        <v>599</v>
      </c>
      <c r="J741" s="305" t="s">
        <v>2660</v>
      </c>
      <c r="K741" s="306">
        <v>2072919</v>
      </c>
      <c r="Q741" s="270"/>
      <c r="R741" s="270"/>
      <c r="S741" s="271"/>
      <c r="T741" s="270"/>
      <c r="U741" s="272"/>
      <c r="V741" s="268"/>
      <c r="W741" s="272"/>
      <c r="X741" s="273"/>
      <c r="Y741" s="273"/>
      <c r="Z741" s="273"/>
      <c r="AA741" s="273"/>
      <c r="AB741" s="274"/>
      <c r="AC741" s="274"/>
      <c r="AD741" s="269"/>
      <c r="AE741" s="269"/>
    </row>
    <row r="742" spans="1:31" ht="90" x14ac:dyDescent="0.25">
      <c r="A742" s="303" t="s">
        <v>2166</v>
      </c>
      <c r="B742" s="303" t="s">
        <v>2415</v>
      </c>
      <c r="C742" s="303" t="s">
        <v>2416</v>
      </c>
      <c r="D742" s="303" t="s">
        <v>2646</v>
      </c>
      <c r="E742" s="304" t="s">
        <v>2668</v>
      </c>
      <c r="F742" s="304" t="s">
        <v>457</v>
      </c>
      <c r="G742" s="304" t="s">
        <v>1993</v>
      </c>
      <c r="H742" s="304" t="s">
        <v>1994</v>
      </c>
      <c r="I742" s="303" t="s">
        <v>599</v>
      </c>
      <c r="J742" s="305" t="s">
        <v>2660</v>
      </c>
      <c r="K742" s="306">
        <v>2072919</v>
      </c>
      <c r="Q742" s="270"/>
      <c r="R742" s="270"/>
      <c r="S742" s="271"/>
      <c r="T742" s="270"/>
      <c r="U742" s="272"/>
      <c r="V742" s="268"/>
      <c r="W742" s="272"/>
      <c r="X742" s="273"/>
      <c r="Y742" s="273"/>
      <c r="Z742" s="273"/>
      <c r="AA742" s="273"/>
      <c r="AB742" s="274"/>
      <c r="AC742" s="274"/>
      <c r="AD742" s="269"/>
      <c r="AE742" s="269"/>
    </row>
    <row r="743" spans="1:31" ht="90" x14ac:dyDescent="0.25">
      <c r="A743" s="303" t="s">
        <v>2170</v>
      </c>
      <c r="B743" s="303" t="s">
        <v>2415</v>
      </c>
      <c r="C743" s="303" t="s">
        <v>2416</v>
      </c>
      <c r="D743" s="303" t="s">
        <v>2646</v>
      </c>
      <c r="E743" s="304" t="s">
        <v>2670</v>
      </c>
      <c r="F743" s="304" t="s">
        <v>457</v>
      </c>
      <c r="G743" s="304" t="s">
        <v>1993</v>
      </c>
      <c r="H743" s="304" t="s">
        <v>1994</v>
      </c>
      <c r="I743" s="303" t="s">
        <v>599</v>
      </c>
      <c r="J743" s="305" t="s">
        <v>2660</v>
      </c>
      <c r="K743" s="306">
        <v>2072919</v>
      </c>
      <c r="Q743" s="270"/>
      <c r="R743" s="270"/>
      <c r="S743" s="271"/>
      <c r="T743" s="270"/>
      <c r="U743" s="272"/>
      <c r="V743" s="268"/>
      <c r="W743" s="272"/>
      <c r="X743" s="273"/>
      <c r="Y743" s="273"/>
      <c r="Z743" s="273"/>
      <c r="AA743" s="273"/>
      <c r="AB743" s="274"/>
      <c r="AC743" s="274"/>
      <c r="AD743" s="269"/>
      <c r="AE743" s="269"/>
    </row>
    <row r="744" spans="1:31" ht="90" x14ac:dyDescent="0.25">
      <c r="A744" s="303" t="s">
        <v>2172</v>
      </c>
      <c r="B744" s="303" t="s">
        <v>2415</v>
      </c>
      <c r="C744" s="303" t="s">
        <v>2416</v>
      </c>
      <c r="D744" s="303" t="s">
        <v>2646</v>
      </c>
      <c r="E744" s="304" t="s">
        <v>2672</v>
      </c>
      <c r="F744" s="304" t="s">
        <v>457</v>
      </c>
      <c r="G744" s="304" t="s">
        <v>1993</v>
      </c>
      <c r="H744" s="304" t="s">
        <v>1994</v>
      </c>
      <c r="I744" s="303" t="s">
        <v>599</v>
      </c>
      <c r="J744" s="305" t="s">
        <v>2660</v>
      </c>
      <c r="K744" s="306">
        <v>2072919</v>
      </c>
      <c r="Q744" s="270"/>
      <c r="R744" s="270"/>
      <c r="S744" s="271"/>
      <c r="T744" s="270"/>
      <c r="U744" s="272"/>
      <c r="V744" s="268"/>
      <c r="W744" s="272"/>
      <c r="X744" s="273"/>
      <c r="Y744" s="273"/>
      <c r="Z744" s="273"/>
      <c r="AA744" s="273"/>
      <c r="AB744" s="274"/>
      <c r="AC744" s="274"/>
      <c r="AD744" s="269"/>
      <c r="AE744" s="269"/>
    </row>
    <row r="745" spans="1:31" ht="90" x14ac:dyDescent="0.25">
      <c r="A745" s="303" t="s">
        <v>2174</v>
      </c>
      <c r="B745" s="303" t="s">
        <v>2415</v>
      </c>
      <c r="C745" s="303" t="s">
        <v>2416</v>
      </c>
      <c r="D745" s="303" t="s">
        <v>2646</v>
      </c>
      <c r="E745" s="304" t="s">
        <v>2674</v>
      </c>
      <c r="F745" s="304" t="s">
        <v>457</v>
      </c>
      <c r="G745" s="304" t="s">
        <v>1993</v>
      </c>
      <c r="H745" s="304" t="s">
        <v>1994</v>
      </c>
      <c r="I745" s="303" t="s">
        <v>599</v>
      </c>
      <c r="J745" s="305" t="s">
        <v>2660</v>
      </c>
      <c r="K745" s="306">
        <v>2072919</v>
      </c>
      <c r="Q745" s="270"/>
      <c r="R745" s="270"/>
      <c r="S745" s="271"/>
      <c r="T745" s="270"/>
      <c r="U745" s="272"/>
      <c r="V745" s="268"/>
      <c r="W745" s="272"/>
      <c r="X745" s="273"/>
      <c r="Y745" s="273"/>
      <c r="Z745" s="273"/>
      <c r="AA745" s="273"/>
      <c r="AB745" s="274"/>
      <c r="AC745" s="274"/>
      <c r="AD745" s="269"/>
      <c r="AE745" s="269"/>
    </row>
    <row r="746" spans="1:31" ht="90" x14ac:dyDescent="0.25">
      <c r="A746" s="303" t="s">
        <v>2178</v>
      </c>
      <c r="B746" s="303" t="s">
        <v>2415</v>
      </c>
      <c r="C746" s="303" t="s">
        <v>2416</v>
      </c>
      <c r="D746" s="303" t="s">
        <v>2646</v>
      </c>
      <c r="E746" s="304" t="s">
        <v>2676</v>
      </c>
      <c r="F746" s="304" t="s">
        <v>457</v>
      </c>
      <c r="G746" s="304" t="s">
        <v>1993</v>
      </c>
      <c r="H746" s="304" t="s">
        <v>1994</v>
      </c>
      <c r="I746" s="303" t="s">
        <v>599</v>
      </c>
      <c r="J746" s="305" t="s">
        <v>2660</v>
      </c>
      <c r="K746" s="306">
        <v>2072919</v>
      </c>
      <c r="Q746" s="270"/>
      <c r="R746" s="270"/>
      <c r="S746" s="271"/>
      <c r="T746" s="270"/>
      <c r="U746" s="272"/>
      <c r="V746" s="268"/>
      <c r="W746" s="272"/>
      <c r="X746" s="273"/>
      <c r="Y746" s="273"/>
      <c r="Z746" s="273"/>
      <c r="AA746" s="273"/>
      <c r="AB746" s="274"/>
      <c r="AC746" s="274"/>
      <c r="AD746" s="269"/>
      <c r="AE746" s="269"/>
    </row>
    <row r="747" spans="1:31" ht="90" x14ac:dyDescent="0.25">
      <c r="A747" s="303" t="s">
        <v>2183</v>
      </c>
      <c r="B747" s="303" t="s">
        <v>2415</v>
      </c>
      <c r="C747" s="303" t="s">
        <v>2416</v>
      </c>
      <c r="D747" s="303" t="s">
        <v>2646</v>
      </c>
      <c r="E747" s="304" t="s">
        <v>2678</v>
      </c>
      <c r="F747" s="304" t="s">
        <v>457</v>
      </c>
      <c r="G747" s="304" t="s">
        <v>1993</v>
      </c>
      <c r="H747" s="304" t="s">
        <v>1994</v>
      </c>
      <c r="I747" s="303" t="s">
        <v>599</v>
      </c>
      <c r="J747" s="305" t="s">
        <v>2660</v>
      </c>
      <c r="K747" s="306">
        <v>2072919</v>
      </c>
      <c r="Q747" s="270"/>
      <c r="R747" s="270"/>
      <c r="S747" s="271"/>
      <c r="T747" s="270"/>
      <c r="U747" s="272"/>
      <c r="V747" s="268"/>
      <c r="W747" s="272"/>
      <c r="X747" s="273"/>
      <c r="Y747" s="273"/>
      <c r="Z747" s="273"/>
      <c r="AA747" s="273"/>
      <c r="AB747" s="274"/>
      <c r="AC747" s="274"/>
      <c r="AD747" s="269"/>
      <c r="AE747" s="269"/>
    </row>
    <row r="748" spans="1:31" ht="90" x14ac:dyDescent="0.25">
      <c r="A748" s="303" t="s">
        <v>2188</v>
      </c>
      <c r="B748" s="303" t="s">
        <v>2415</v>
      </c>
      <c r="C748" s="303" t="s">
        <v>2416</v>
      </c>
      <c r="D748" s="303" t="s">
        <v>2646</v>
      </c>
      <c r="E748" s="304" t="s">
        <v>2680</v>
      </c>
      <c r="F748" s="304" t="s">
        <v>457</v>
      </c>
      <c r="G748" s="304" t="s">
        <v>1993</v>
      </c>
      <c r="H748" s="304" t="s">
        <v>1994</v>
      </c>
      <c r="I748" s="303" t="s">
        <v>599</v>
      </c>
      <c r="J748" s="305" t="s">
        <v>2660</v>
      </c>
      <c r="K748" s="306">
        <v>2072919</v>
      </c>
      <c r="Q748" s="270"/>
      <c r="R748" s="270"/>
      <c r="S748" s="271"/>
      <c r="T748" s="270"/>
      <c r="U748" s="272"/>
      <c r="V748" s="268"/>
      <c r="W748" s="272"/>
      <c r="X748" s="273"/>
      <c r="Y748" s="273"/>
      <c r="Z748" s="273"/>
      <c r="AA748" s="273"/>
      <c r="AB748" s="274"/>
      <c r="AC748" s="274"/>
      <c r="AD748" s="269"/>
      <c r="AE748" s="269"/>
    </row>
    <row r="749" spans="1:31" ht="90" x14ac:dyDescent="0.25">
      <c r="A749" s="303" t="s">
        <v>2190</v>
      </c>
      <c r="B749" s="303" t="s">
        <v>2415</v>
      </c>
      <c r="C749" s="303" t="s">
        <v>2416</v>
      </c>
      <c r="D749" s="303" t="s">
        <v>2646</v>
      </c>
      <c r="E749" s="304" t="s">
        <v>2682</v>
      </c>
      <c r="F749" s="304" t="s">
        <v>457</v>
      </c>
      <c r="G749" s="304" t="s">
        <v>1993</v>
      </c>
      <c r="H749" s="304" t="s">
        <v>1994</v>
      </c>
      <c r="I749" s="303" t="s">
        <v>599</v>
      </c>
      <c r="J749" s="305" t="s">
        <v>2660</v>
      </c>
      <c r="K749" s="306">
        <v>2072919</v>
      </c>
      <c r="Q749" s="270"/>
      <c r="R749" s="270"/>
      <c r="S749" s="271"/>
      <c r="T749" s="270"/>
      <c r="U749" s="272"/>
      <c r="V749" s="268"/>
      <c r="W749" s="272"/>
      <c r="X749" s="273"/>
      <c r="Y749" s="273"/>
      <c r="Z749" s="273"/>
      <c r="AA749" s="273"/>
      <c r="AB749" s="274"/>
      <c r="AC749" s="274"/>
      <c r="AD749" s="269"/>
      <c r="AE749" s="269"/>
    </row>
    <row r="750" spans="1:31" ht="90" x14ac:dyDescent="0.25">
      <c r="A750" s="303" t="s">
        <v>2195</v>
      </c>
      <c r="B750" s="303" t="s">
        <v>2415</v>
      </c>
      <c r="C750" s="303" t="s">
        <v>2416</v>
      </c>
      <c r="D750" s="303" t="s">
        <v>2646</v>
      </c>
      <c r="E750" s="304" t="s">
        <v>2684</v>
      </c>
      <c r="F750" s="304" t="s">
        <v>457</v>
      </c>
      <c r="G750" s="304" t="s">
        <v>1993</v>
      </c>
      <c r="H750" s="304" t="s">
        <v>1994</v>
      </c>
      <c r="I750" s="303" t="s">
        <v>599</v>
      </c>
      <c r="J750" s="305" t="s">
        <v>2660</v>
      </c>
      <c r="K750" s="306">
        <v>2072919</v>
      </c>
      <c r="Q750" s="270"/>
      <c r="R750" s="270"/>
      <c r="S750" s="271"/>
      <c r="T750" s="270"/>
      <c r="U750" s="272"/>
      <c r="V750" s="268"/>
      <c r="W750" s="272"/>
      <c r="X750" s="273"/>
      <c r="Y750" s="273"/>
      <c r="Z750" s="273"/>
      <c r="AA750" s="273"/>
      <c r="AB750" s="274"/>
      <c r="AC750" s="274"/>
      <c r="AD750" s="269"/>
      <c r="AE750" s="269"/>
    </row>
    <row r="751" spans="1:31" ht="90" x14ac:dyDescent="0.25">
      <c r="A751" s="303" t="s">
        <v>2198</v>
      </c>
      <c r="B751" s="303" t="s">
        <v>2415</v>
      </c>
      <c r="C751" s="303" t="s">
        <v>2416</v>
      </c>
      <c r="D751" s="303" t="s">
        <v>2646</v>
      </c>
      <c r="E751" s="304" t="s">
        <v>2686</v>
      </c>
      <c r="F751" s="304" t="s">
        <v>457</v>
      </c>
      <c r="G751" s="304" t="s">
        <v>1993</v>
      </c>
      <c r="H751" s="304" t="s">
        <v>1994</v>
      </c>
      <c r="I751" s="303" t="s">
        <v>599</v>
      </c>
      <c r="J751" s="305" t="s">
        <v>2660</v>
      </c>
      <c r="K751" s="306">
        <v>2072919</v>
      </c>
      <c r="Q751" s="270"/>
      <c r="R751" s="270"/>
      <c r="S751" s="271"/>
      <c r="T751" s="270"/>
      <c r="U751" s="272"/>
      <c r="V751" s="268"/>
      <c r="W751" s="272"/>
      <c r="X751" s="273"/>
      <c r="Y751" s="273"/>
      <c r="Z751" s="273"/>
      <c r="AA751" s="273"/>
      <c r="AB751" s="274"/>
      <c r="AC751" s="274"/>
      <c r="AD751" s="269"/>
      <c r="AE751" s="269"/>
    </row>
    <row r="752" spans="1:31" ht="90" x14ac:dyDescent="0.25">
      <c r="A752" s="303" t="s">
        <v>2200</v>
      </c>
      <c r="B752" s="303" t="s">
        <v>2415</v>
      </c>
      <c r="C752" s="303" t="s">
        <v>2416</v>
      </c>
      <c r="D752" s="303" t="s">
        <v>2646</v>
      </c>
      <c r="E752" s="304" t="s">
        <v>2688</v>
      </c>
      <c r="F752" s="304" t="s">
        <v>457</v>
      </c>
      <c r="G752" s="304" t="s">
        <v>1993</v>
      </c>
      <c r="H752" s="304" t="s">
        <v>1994</v>
      </c>
      <c r="I752" s="303" t="s">
        <v>599</v>
      </c>
      <c r="J752" s="305" t="s">
        <v>2660</v>
      </c>
      <c r="K752" s="306">
        <v>2072919</v>
      </c>
      <c r="Q752" s="276"/>
      <c r="R752" s="276"/>
      <c r="S752" s="276"/>
      <c r="T752" s="276"/>
      <c r="U752" s="276"/>
      <c r="V752" s="276"/>
      <c r="W752" s="276"/>
      <c r="X752" s="277"/>
      <c r="Y752" s="277"/>
      <c r="Z752" s="277"/>
      <c r="AA752" s="277"/>
      <c r="AB752" s="277"/>
      <c r="AC752" s="277"/>
      <c r="AD752" s="275"/>
      <c r="AE752" s="278"/>
    </row>
    <row r="753" spans="1:31" ht="90" x14ac:dyDescent="0.25">
      <c r="A753" s="303" t="s">
        <v>2202</v>
      </c>
      <c r="B753" s="303" t="s">
        <v>2415</v>
      </c>
      <c r="C753" s="303" t="s">
        <v>2416</v>
      </c>
      <c r="D753" s="303" t="s">
        <v>2646</v>
      </c>
      <c r="E753" s="304" t="s">
        <v>2690</v>
      </c>
      <c r="F753" s="304" t="s">
        <v>457</v>
      </c>
      <c r="G753" s="304" t="s">
        <v>1993</v>
      </c>
      <c r="H753" s="304" t="s">
        <v>1994</v>
      </c>
      <c r="I753" s="303" t="s">
        <v>599</v>
      </c>
      <c r="J753" s="305" t="s">
        <v>2660</v>
      </c>
      <c r="K753" s="306">
        <v>2072919</v>
      </c>
      <c r="Q753" s="270"/>
      <c r="R753" s="270"/>
      <c r="S753" s="271"/>
      <c r="T753" s="270"/>
      <c r="U753" s="272"/>
      <c r="V753" s="268"/>
      <c r="W753" s="272"/>
      <c r="X753" s="273"/>
      <c r="Y753" s="273"/>
      <c r="Z753" s="273"/>
      <c r="AA753" s="273"/>
      <c r="AB753" s="274"/>
      <c r="AC753" s="274"/>
      <c r="AD753" s="269"/>
      <c r="AE753" s="269"/>
    </row>
    <row r="754" spans="1:31" ht="90" x14ac:dyDescent="0.25">
      <c r="A754" s="303" t="s">
        <v>2204</v>
      </c>
      <c r="B754" s="303" t="s">
        <v>2415</v>
      </c>
      <c r="C754" s="303" t="s">
        <v>2416</v>
      </c>
      <c r="D754" s="303" t="s">
        <v>2646</v>
      </c>
      <c r="E754" s="304" t="s">
        <v>2692</v>
      </c>
      <c r="F754" s="304" t="s">
        <v>457</v>
      </c>
      <c r="G754" s="304" t="s">
        <v>1993</v>
      </c>
      <c r="H754" s="304" t="s">
        <v>1994</v>
      </c>
      <c r="I754" s="303" t="s">
        <v>599</v>
      </c>
      <c r="J754" s="305" t="s">
        <v>2660</v>
      </c>
      <c r="K754" s="306">
        <v>2072919</v>
      </c>
      <c r="Q754" s="270"/>
      <c r="R754" s="270"/>
      <c r="S754" s="271"/>
      <c r="T754" s="270"/>
      <c r="U754" s="272"/>
      <c r="V754" s="268"/>
      <c r="W754" s="272"/>
      <c r="X754" s="273"/>
      <c r="Y754" s="273"/>
      <c r="Z754" s="273"/>
      <c r="AA754" s="273"/>
      <c r="AB754" s="274"/>
      <c r="AC754" s="274"/>
      <c r="AD754" s="269"/>
      <c r="AE754" s="269"/>
    </row>
    <row r="755" spans="1:31" ht="90" x14ac:dyDescent="0.25">
      <c r="A755" s="303" t="s">
        <v>2206</v>
      </c>
      <c r="B755" s="303" t="s">
        <v>2415</v>
      </c>
      <c r="C755" s="303" t="s">
        <v>2416</v>
      </c>
      <c r="D755" s="303" t="s">
        <v>2646</v>
      </c>
      <c r="E755" s="304" t="s">
        <v>2694</v>
      </c>
      <c r="F755" s="304" t="s">
        <v>457</v>
      </c>
      <c r="G755" s="304" t="s">
        <v>1993</v>
      </c>
      <c r="H755" s="304" t="s">
        <v>1994</v>
      </c>
      <c r="I755" s="303" t="s">
        <v>599</v>
      </c>
      <c r="J755" s="305" t="s">
        <v>2660</v>
      </c>
      <c r="K755" s="306">
        <v>2072919</v>
      </c>
      <c r="Q755" s="270"/>
      <c r="R755" s="270"/>
      <c r="S755" s="271"/>
      <c r="T755" s="270"/>
      <c r="U755" s="272"/>
      <c r="V755" s="268"/>
      <c r="W755" s="272"/>
      <c r="X755" s="273"/>
      <c r="Y755" s="273"/>
      <c r="Z755" s="273"/>
      <c r="AA755" s="273"/>
      <c r="AB755" s="274"/>
      <c r="AC755" s="274"/>
      <c r="AD755" s="269"/>
      <c r="AE755" s="269"/>
    </row>
    <row r="756" spans="1:31" ht="90" x14ac:dyDescent="0.25">
      <c r="A756" s="303" t="s">
        <v>2208</v>
      </c>
      <c r="B756" s="303" t="s">
        <v>2415</v>
      </c>
      <c r="C756" s="303" t="s">
        <v>2416</v>
      </c>
      <c r="D756" s="303" t="s">
        <v>2646</v>
      </c>
      <c r="E756" s="304" t="s">
        <v>2696</v>
      </c>
      <c r="F756" s="304" t="s">
        <v>457</v>
      </c>
      <c r="G756" s="304" t="s">
        <v>1993</v>
      </c>
      <c r="H756" s="304" t="s">
        <v>1994</v>
      </c>
      <c r="I756" s="303" t="s">
        <v>599</v>
      </c>
      <c r="J756" s="305" t="s">
        <v>2660</v>
      </c>
      <c r="K756" s="306">
        <v>2072919</v>
      </c>
      <c r="Q756" s="270"/>
      <c r="R756" s="270"/>
      <c r="S756" s="271"/>
      <c r="T756" s="270"/>
      <c r="U756" s="272"/>
      <c r="V756" s="268"/>
      <c r="W756" s="272"/>
      <c r="X756" s="273"/>
      <c r="Y756" s="273"/>
      <c r="Z756" s="273"/>
      <c r="AA756" s="273"/>
      <c r="AB756" s="274"/>
      <c r="AC756" s="274"/>
      <c r="AD756" s="269"/>
      <c r="AE756" s="269"/>
    </row>
    <row r="757" spans="1:31" ht="90" x14ac:dyDescent="0.25">
      <c r="A757" s="303" t="s">
        <v>2210</v>
      </c>
      <c r="B757" s="303" t="s">
        <v>2415</v>
      </c>
      <c r="C757" s="303" t="s">
        <v>2416</v>
      </c>
      <c r="D757" s="303" t="s">
        <v>2646</v>
      </c>
      <c r="E757" s="304" t="s">
        <v>2698</v>
      </c>
      <c r="F757" s="304" t="s">
        <v>457</v>
      </c>
      <c r="G757" s="304" t="s">
        <v>1993</v>
      </c>
      <c r="H757" s="304" t="s">
        <v>1994</v>
      </c>
      <c r="I757" s="303" t="s">
        <v>599</v>
      </c>
      <c r="J757" s="305" t="s">
        <v>2660</v>
      </c>
      <c r="K757" s="306">
        <v>2072919</v>
      </c>
      <c r="Q757" s="270"/>
      <c r="R757" s="270"/>
      <c r="S757" s="271"/>
      <c r="T757" s="270"/>
      <c r="U757" s="272"/>
      <c r="V757" s="268"/>
      <c r="W757" s="272"/>
      <c r="X757" s="273"/>
      <c r="Y757" s="273"/>
      <c r="Z757" s="273"/>
      <c r="AA757" s="273"/>
      <c r="AB757" s="274"/>
      <c r="AC757" s="274"/>
      <c r="AD757" s="269"/>
      <c r="AE757" s="269"/>
    </row>
    <row r="758" spans="1:31" ht="90" x14ac:dyDescent="0.25">
      <c r="A758" s="303" t="s">
        <v>2212</v>
      </c>
      <c r="B758" s="303" t="s">
        <v>2415</v>
      </c>
      <c r="C758" s="303" t="s">
        <v>2416</v>
      </c>
      <c r="D758" s="303" t="s">
        <v>2646</v>
      </c>
      <c r="E758" s="304" t="s">
        <v>2700</v>
      </c>
      <c r="F758" s="304" t="s">
        <v>457</v>
      </c>
      <c r="G758" s="304" t="s">
        <v>1993</v>
      </c>
      <c r="H758" s="304" t="s">
        <v>1994</v>
      </c>
      <c r="I758" s="303" t="s">
        <v>599</v>
      </c>
      <c r="J758" s="305" t="s">
        <v>2660</v>
      </c>
      <c r="K758" s="306">
        <v>2072919</v>
      </c>
      <c r="Q758" s="270"/>
      <c r="R758" s="270"/>
      <c r="S758" s="271"/>
      <c r="T758" s="270"/>
      <c r="U758" s="272"/>
      <c r="V758" s="268"/>
      <c r="W758" s="272"/>
      <c r="X758" s="273"/>
      <c r="Y758" s="273"/>
      <c r="Z758" s="273"/>
      <c r="AA758" s="273"/>
      <c r="AB758" s="274"/>
      <c r="AC758" s="274"/>
      <c r="AD758" s="269"/>
      <c r="AE758" s="269"/>
    </row>
    <row r="759" spans="1:31" ht="90" x14ac:dyDescent="0.25">
      <c r="A759" s="303" t="s">
        <v>2214</v>
      </c>
      <c r="B759" s="303" t="s">
        <v>2415</v>
      </c>
      <c r="C759" s="303" t="s">
        <v>2416</v>
      </c>
      <c r="D759" s="303" t="s">
        <v>2646</v>
      </c>
      <c r="E759" s="304" t="s">
        <v>2702</v>
      </c>
      <c r="F759" s="304" t="s">
        <v>457</v>
      </c>
      <c r="G759" s="304" t="s">
        <v>1993</v>
      </c>
      <c r="H759" s="304" t="s">
        <v>1994</v>
      </c>
      <c r="I759" s="303" t="s">
        <v>599</v>
      </c>
      <c r="J759" s="305" t="s">
        <v>2660</v>
      </c>
      <c r="K759" s="306">
        <v>2072919</v>
      </c>
      <c r="Q759" s="270"/>
      <c r="R759" s="270"/>
      <c r="S759" s="271"/>
      <c r="T759" s="270"/>
      <c r="U759" s="272"/>
      <c r="V759" s="268"/>
      <c r="W759" s="272"/>
      <c r="X759" s="273"/>
      <c r="Y759" s="273"/>
      <c r="Z759" s="273"/>
      <c r="AA759" s="273"/>
      <c r="AB759" s="274"/>
      <c r="AC759" s="274"/>
      <c r="AD759" s="269"/>
      <c r="AE759" s="269"/>
    </row>
    <row r="760" spans="1:31" ht="90" x14ac:dyDescent="0.25">
      <c r="A760" s="303" t="s">
        <v>2219</v>
      </c>
      <c r="B760" s="303" t="s">
        <v>2415</v>
      </c>
      <c r="C760" s="303" t="s">
        <v>2416</v>
      </c>
      <c r="D760" s="303" t="s">
        <v>2646</v>
      </c>
      <c r="E760" s="304" t="s">
        <v>2704</v>
      </c>
      <c r="F760" s="304" t="s">
        <v>457</v>
      </c>
      <c r="G760" s="304" t="s">
        <v>1993</v>
      </c>
      <c r="H760" s="304" t="s">
        <v>1994</v>
      </c>
      <c r="I760" s="303" t="s">
        <v>599</v>
      </c>
      <c r="J760" s="305" t="s">
        <v>2660</v>
      </c>
      <c r="K760" s="306">
        <v>2072919</v>
      </c>
      <c r="Q760" s="270"/>
      <c r="R760" s="270"/>
      <c r="S760" s="271"/>
      <c r="T760" s="270"/>
      <c r="U760" s="272"/>
      <c r="V760" s="268"/>
      <c r="W760" s="272"/>
      <c r="X760" s="273"/>
      <c r="Y760" s="273"/>
      <c r="Z760" s="273"/>
      <c r="AA760" s="273"/>
      <c r="AB760" s="274"/>
      <c r="AC760" s="274"/>
      <c r="AD760" s="269"/>
      <c r="AE760" s="269"/>
    </row>
    <row r="761" spans="1:31" ht="90" x14ac:dyDescent="0.25">
      <c r="A761" s="303" t="s">
        <v>2221</v>
      </c>
      <c r="B761" s="303" t="s">
        <v>2415</v>
      </c>
      <c r="C761" s="303" t="s">
        <v>2416</v>
      </c>
      <c r="D761" s="303" t="s">
        <v>2646</v>
      </c>
      <c r="E761" s="304" t="s">
        <v>2706</v>
      </c>
      <c r="F761" s="304" t="s">
        <v>457</v>
      </c>
      <c r="G761" s="304" t="s">
        <v>1993</v>
      </c>
      <c r="H761" s="304" t="s">
        <v>1994</v>
      </c>
      <c r="I761" s="303" t="s">
        <v>599</v>
      </c>
      <c r="J761" s="305" t="s">
        <v>2660</v>
      </c>
      <c r="K761" s="306">
        <v>2072919</v>
      </c>
      <c r="Q761" s="270"/>
      <c r="R761" s="270"/>
      <c r="S761" s="271"/>
      <c r="T761" s="270"/>
      <c r="U761" s="272"/>
      <c r="V761" s="268"/>
      <c r="W761" s="272"/>
      <c r="X761" s="273"/>
      <c r="Y761" s="273"/>
      <c r="Z761" s="273"/>
      <c r="AA761" s="273"/>
      <c r="AB761" s="274"/>
      <c r="AC761" s="274"/>
      <c r="AD761" s="269"/>
      <c r="AE761" s="269"/>
    </row>
    <row r="762" spans="1:31" ht="90" x14ac:dyDescent="0.25">
      <c r="A762" s="303" t="s">
        <v>2223</v>
      </c>
      <c r="B762" s="303" t="s">
        <v>2415</v>
      </c>
      <c r="C762" s="303" t="s">
        <v>2416</v>
      </c>
      <c r="D762" s="303" t="s">
        <v>2646</v>
      </c>
      <c r="E762" s="304" t="s">
        <v>2708</v>
      </c>
      <c r="F762" s="304" t="s">
        <v>457</v>
      </c>
      <c r="G762" s="304" t="s">
        <v>1993</v>
      </c>
      <c r="H762" s="304" t="s">
        <v>1994</v>
      </c>
      <c r="I762" s="303" t="s">
        <v>599</v>
      </c>
      <c r="J762" s="305" t="s">
        <v>2660</v>
      </c>
      <c r="K762" s="306">
        <v>2072919</v>
      </c>
      <c r="Q762" s="270"/>
      <c r="R762" s="270"/>
      <c r="S762" s="271"/>
      <c r="T762" s="270"/>
      <c r="U762" s="272"/>
      <c r="V762" s="268"/>
      <c r="W762" s="272"/>
      <c r="X762" s="273"/>
      <c r="Y762" s="273"/>
      <c r="Z762" s="273"/>
      <c r="AA762" s="273"/>
      <c r="AB762" s="274"/>
      <c r="AC762" s="274"/>
      <c r="AD762" s="269"/>
      <c r="AE762" s="269"/>
    </row>
    <row r="763" spans="1:31" ht="90" x14ac:dyDescent="0.25">
      <c r="A763" s="303" t="s">
        <v>2225</v>
      </c>
      <c r="B763" s="303" t="s">
        <v>2415</v>
      </c>
      <c r="C763" s="303" t="s">
        <v>2416</v>
      </c>
      <c r="D763" s="303" t="s">
        <v>2646</v>
      </c>
      <c r="E763" s="304" t="s">
        <v>2710</v>
      </c>
      <c r="F763" s="304" t="s">
        <v>457</v>
      </c>
      <c r="G763" s="304" t="s">
        <v>1993</v>
      </c>
      <c r="H763" s="304" t="s">
        <v>1994</v>
      </c>
      <c r="I763" s="303" t="s">
        <v>599</v>
      </c>
      <c r="J763" s="305" t="s">
        <v>2660</v>
      </c>
      <c r="K763" s="306">
        <v>2072919</v>
      </c>
      <c r="Q763" s="270"/>
      <c r="R763" s="270"/>
      <c r="S763" s="271"/>
      <c r="T763" s="270"/>
      <c r="U763" s="272"/>
      <c r="V763" s="268"/>
      <c r="W763" s="272"/>
      <c r="X763" s="273"/>
      <c r="Y763" s="273"/>
      <c r="Z763" s="273"/>
      <c r="AA763" s="273"/>
      <c r="AB763" s="274"/>
      <c r="AC763" s="274"/>
      <c r="AD763" s="269"/>
      <c r="AE763" s="269"/>
    </row>
    <row r="764" spans="1:31" ht="90" x14ac:dyDescent="0.25">
      <c r="A764" s="303" t="s">
        <v>2227</v>
      </c>
      <c r="B764" s="303" t="s">
        <v>2415</v>
      </c>
      <c r="C764" s="303" t="s">
        <v>2416</v>
      </c>
      <c r="D764" s="303" t="s">
        <v>2646</v>
      </c>
      <c r="E764" s="304" t="s">
        <v>2712</v>
      </c>
      <c r="F764" s="304" t="s">
        <v>457</v>
      </c>
      <c r="G764" s="304" t="s">
        <v>1993</v>
      </c>
      <c r="H764" s="304" t="s">
        <v>1994</v>
      </c>
      <c r="I764" s="303" t="s">
        <v>599</v>
      </c>
      <c r="J764" s="305" t="s">
        <v>2660</v>
      </c>
      <c r="K764" s="306">
        <v>2072919</v>
      </c>
      <c r="Q764" s="270"/>
      <c r="R764" s="270"/>
      <c r="S764" s="271"/>
      <c r="T764" s="270"/>
      <c r="U764" s="272"/>
      <c r="V764" s="268"/>
      <c r="W764" s="272"/>
      <c r="X764" s="273"/>
      <c r="Y764" s="273"/>
      <c r="Z764" s="273"/>
      <c r="AA764" s="273"/>
      <c r="AB764" s="274"/>
      <c r="AC764" s="274"/>
      <c r="AD764" s="269"/>
      <c r="AE764" s="269"/>
    </row>
    <row r="765" spans="1:31" ht="90" x14ac:dyDescent="0.25">
      <c r="A765" s="303" t="s">
        <v>2231</v>
      </c>
      <c r="B765" s="303" t="s">
        <v>2415</v>
      </c>
      <c r="C765" s="303" t="s">
        <v>2416</v>
      </c>
      <c r="D765" s="303" t="s">
        <v>2646</v>
      </c>
      <c r="E765" s="304" t="s">
        <v>2714</v>
      </c>
      <c r="F765" s="304" t="s">
        <v>457</v>
      </c>
      <c r="G765" s="304" t="s">
        <v>1993</v>
      </c>
      <c r="H765" s="304" t="s">
        <v>1994</v>
      </c>
      <c r="I765" s="303" t="s">
        <v>599</v>
      </c>
      <c r="J765" s="305" t="s">
        <v>2660</v>
      </c>
      <c r="K765" s="306">
        <v>2072919</v>
      </c>
      <c r="Q765" s="270"/>
      <c r="R765" s="270"/>
      <c r="S765" s="271"/>
      <c r="T765" s="270"/>
      <c r="U765" s="272"/>
      <c r="V765" s="268"/>
      <c r="W765" s="272"/>
      <c r="X765" s="273"/>
      <c r="Y765" s="273"/>
      <c r="Z765" s="273"/>
      <c r="AA765" s="273"/>
      <c r="AB765" s="274"/>
      <c r="AC765" s="274"/>
      <c r="AD765" s="269"/>
      <c r="AE765" s="269"/>
    </row>
    <row r="766" spans="1:31" ht="90" x14ac:dyDescent="0.25">
      <c r="A766" s="303" t="s">
        <v>2237</v>
      </c>
      <c r="B766" s="303" t="s">
        <v>2415</v>
      </c>
      <c r="C766" s="303" t="s">
        <v>2416</v>
      </c>
      <c r="D766" s="303" t="s">
        <v>2646</v>
      </c>
      <c r="E766" s="304" t="s">
        <v>2716</v>
      </c>
      <c r="F766" s="304" t="s">
        <v>457</v>
      </c>
      <c r="G766" s="304" t="s">
        <v>1993</v>
      </c>
      <c r="H766" s="304" t="s">
        <v>1994</v>
      </c>
      <c r="I766" s="303" t="s">
        <v>599</v>
      </c>
      <c r="J766" s="305" t="s">
        <v>2660</v>
      </c>
      <c r="K766" s="306">
        <v>2072919</v>
      </c>
      <c r="Q766" s="270"/>
      <c r="R766" s="270"/>
      <c r="S766" s="271"/>
      <c r="T766" s="270"/>
      <c r="U766" s="272"/>
      <c r="V766" s="268"/>
      <c r="W766" s="272"/>
      <c r="X766" s="273"/>
      <c r="Y766" s="273"/>
      <c r="Z766" s="273"/>
      <c r="AA766" s="273"/>
      <c r="AB766" s="274"/>
      <c r="AC766" s="274"/>
      <c r="AD766" s="269"/>
      <c r="AE766" s="269"/>
    </row>
    <row r="767" spans="1:31" ht="90" x14ac:dyDescent="0.25">
      <c r="A767" s="303" t="s">
        <v>2242</v>
      </c>
      <c r="B767" s="303" t="s">
        <v>2415</v>
      </c>
      <c r="C767" s="303" t="s">
        <v>2416</v>
      </c>
      <c r="D767" s="303" t="s">
        <v>2646</v>
      </c>
      <c r="E767" s="304" t="s">
        <v>2718</v>
      </c>
      <c r="F767" s="304" t="s">
        <v>457</v>
      </c>
      <c r="G767" s="304" t="s">
        <v>1993</v>
      </c>
      <c r="H767" s="304" t="s">
        <v>1994</v>
      </c>
      <c r="I767" s="303" t="s">
        <v>599</v>
      </c>
      <c r="J767" s="305" t="s">
        <v>2660</v>
      </c>
      <c r="K767" s="306">
        <v>2072919</v>
      </c>
      <c r="Q767" s="270"/>
      <c r="R767" s="270"/>
      <c r="S767" s="271"/>
      <c r="T767" s="270"/>
      <c r="U767" s="272"/>
      <c r="V767" s="268"/>
      <c r="W767" s="272"/>
      <c r="X767" s="273"/>
      <c r="Y767" s="273"/>
      <c r="Z767" s="273"/>
      <c r="AA767" s="273"/>
      <c r="AB767" s="274"/>
      <c r="AC767" s="274"/>
      <c r="AD767" s="269"/>
      <c r="AE767" s="269"/>
    </row>
    <row r="768" spans="1:31" ht="90" x14ac:dyDescent="0.25">
      <c r="A768" s="303" t="s">
        <v>2249</v>
      </c>
      <c r="B768" s="303" t="s">
        <v>2415</v>
      </c>
      <c r="C768" s="303" t="s">
        <v>2416</v>
      </c>
      <c r="D768" s="303" t="s">
        <v>2646</v>
      </c>
      <c r="E768" s="304" t="s">
        <v>2720</v>
      </c>
      <c r="F768" s="304" t="s">
        <v>457</v>
      </c>
      <c r="G768" s="304" t="s">
        <v>1993</v>
      </c>
      <c r="H768" s="304" t="s">
        <v>1994</v>
      </c>
      <c r="I768" s="303" t="s">
        <v>599</v>
      </c>
      <c r="J768" s="305" t="s">
        <v>2721</v>
      </c>
      <c r="K768" s="306">
        <v>2072919</v>
      </c>
      <c r="Q768" s="270"/>
      <c r="R768" s="270"/>
      <c r="S768" s="271"/>
      <c r="T768" s="270"/>
      <c r="U768" s="272"/>
      <c r="V768" s="268"/>
      <c r="W768" s="272"/>
      <c r="X768" s="273"/>
      <c r="Y768" s="273"/>
      <c r="Z768" s="273"/>
      <c r="AA768" s="273"/>
      <c r="AB768" s="274"/>
      <c r="AC768" s="274"/>
      <c r="AD768" s="269"/>
      <c r="AE768" s="269"/>
    </row>
    <row r="769" spans="1:31" ht="90" x14ac:dyDescent="0.25">
      <c r="A769" s="303" t="s">
        <v>2252</v>
      </c>
      <c r="B769" s="303" t="s">
        <v>2415</v>
      </c>
      <c r="C769" s="303" t="s">
        <v>2416</v>
      </c>
      <c r="D769" s="303" t="s">
        <v>2646</v>
      </c>
      <c r="E769" s="304" t="s">
        <v>2728</v>
      </c>
      <c r="F769" s="304" t="s">
        <v>457</v>
      </c>
      <c r="G769" s="304" t="s">
        <v>2723</v>
      </c>
      <c r="H769" s="304" t="s">
        <v>2724</v>
      </c>
      <c r="I769" s="303" t="s">
        <v>599</v>
      </c>
      <c r="J769" s="305" t="s">
        <v>2725</v>
      </c>
      <c r="K769" s="306">
        <v>2072919</v>
      </c>
      <c r="Q769" s="270"/>
      <c r="R769" s="270"/>
      <c r="S769" s="271"/>
      <c r="T769" s="270"/>
      <c r="U769" s="272"/>
      <c r="V769" s="268"/>
      <c r="W769" s="272"/>
      <c r="X769" s="273"/>
      <c r="Y769" s="273"/>
      <c r="Z769" s="273"/>
      <c r="AA769" s="273"/>
      <c r="AB769" s="274"/>
      <c r="AC769" s="274"/>
      <c r="AD769" s="269"/>
      <c r="AE769" s="269"/>
    </row>
    <row r="770" spans="1:31" ht="90" x14ac:dyDescent="0.25">
      <c r="A770" s="303" t="s">
        <v>2254</v>
      </c>
      <c r="B770" s="303" t="s">
        <v>2415</v>
      </c>
      <c r="C770" s="303" t="s">
        <v>2416</v>
      </c>
      <c r="D770" s="303" t="s">
        <v>2646</v>
      </c>
      <c r="E770" s="304" t="s">
        <v>2730</v>
      </c>
      <c r="F770" s="304" t="s">
        <v>457</v>
      </c>
      <c r="G770" s="304" t="s">
        <v>2723</v>
      </c>
      <c r="H770" s="304" t="s">
        <v>2724</v>
      </c>
      <c r="I770" s="303" t="s">
        <v>599</v>
      </c>
      <c r="J770" s="305" t="s">
        <v>2725</v>
      </c>
      <c r="K770" s="306">
        <v>2072919</v>
      </c>
      <c r="Q770" s="270"/>
      <c r="R770" s="270"/>
      <c r="S770" s="271"/>
      <c r="T770" s="270"/>
      <c r="U770" s="272"/>
      <c r="V770" s="268"/>
      <c r="W770" s="272"/>
      <c r="X770" s="273"/>
      <c r="Y770" s="273"/>
      <c r="Z770" s="273"/>
      <c r="AA770" s="273"/>
      <c r="AB770" s="274"/>
      <c r="AC770" s="274"/>
      <c r="AD770" s="269"/>
      <c r="AE770" s="269"/>
    </row>
    <row r="771" spans="1:31" ht="90" x14ac:dyDescent="0.25">
      <c r="A771" s="303" t="s">
        <v>2256</v>
      </c>
      <c r="B771" s="303" t="s">
        <v>2415</v>
      </c>
      <c r="C771" s="303" t="s">
        <v>2416</v>
      </c>
      <c r="D771" s="303" t="s">
        <v>2646</v>
      </c>
      <c r="E771" s="304" t="s">
        <v>2732</v>
      </c>
      <c r="F771" s="304" t="s">
        <v>457</v>
      </c>
      <c r="G771" s="304" t="s">
        <v>2723</v>
      </c>
      <c r="H771" s="304" t="s">
        <v>2724</v>
      </c>
      <c r="I771" s="303" t="s">
        <v>599</v>
      </c>
      <c r="J771" s="305" t="s">
        <v>2725</v>
      </c>
      <c r="K771" s="306">
        <v>2072919</v>
      </c>
      <c r="Q771" s="270"/>
      <c r="R771" s="270"/>
      <c r="S771" s="271"/>
      <c r="T771" s="270"/>
      <c r="U771" s="272"/>
      <c r="V771" s="268"/>
      <c r="W771" s="272"/>
      <c r="X771" s="273"/>
      <c r="Y771" s="273"/>
      <c r="Z771" s="273"/>
      <c r="AA771" s="273"/>
      <c r="AB771" s="274"/>
      <c r="AC771" s="274"/>
      <c r="AD771" s="269"/>
      <c r="AE771" s="269"/>
    </row>
    <row r="772" spans="1:31" ht="90" x14ac:dyDescent="0.25">
      <c r="A772" s="303" t="s">
        <v>2258</v>
      </c>
      <c r="B772" s="303" t="s">
        <v>2415</v>
      </c>
      <c r="C772" s="303" t="s">
        <v>2416</v>
      </c>
      <c r="D772" s="303" t="s">
        <v>2646</v>
      </c>
      <c r="E772" s="304" t="s">
        <v>2734</v>
      </c>
      <c r="F772" s="304" t="s">
        <v>457</v>
      </c>
      <c r="G772" s="304" t="s">
        <v>2723</v>
      </c>
      <c r="H772" s="304" t="s">
        <v>2724</v>
      </c>
      <c r="I772" s="303" t="s">
        <v>599</v>
      </c>
      <c r="J772" s="305" t="s">
        <v>2725</v>
      </c>
      <c r="K772" s="306">
        <v>2072919</v>
      </c>
      <c r="Q772" s="270"/>
      <c r="R772" s="270"/>
      <c r="S772" s="271"/>
      <c r="T772" s="270"/>
      <c r="U772" s="272"/>
      <c r="V772" s="268"/>
      <c r="W772" s="272"/>
      <c r="X772" s="273"/>
      <c r="Y772" s="273"/>
      <c r="Z772" s="273"/>
      <c r="AA772" s="273"/>
      <c r="AB772" s="274"/>
      <c r="AC772" s="274"/>
      <c r="AD772" s="269"/>
      <c r="AE772" s="269"/>
    </row>
    <row r="773" spans="1:31" ht="90" x14ac:dyDescent="0.25">
      <c r="A773" s="303" t="s">
        <v>2260</v>
      </c>
      <c r="B773" s="303" t="s">
        <v>2415</v>
      </c>
      <c r="C773" s="303" t="s">
        <v>2416</v>
      </c>
      <c r="D773" s="303" t="s">
        <v>2646</v>
      </c>
      <c r="E773" s="304" t="s">
        <v>2736</v>
      </c>
      <c r="F773" s="304" t="s">
        <v>457</v>
      </c>
      <c r="G773" s="304" t="s">
        <v>2723</v>
      </c>
      <c r="H773" s="304" t="s">
        <v>2724</v>
      </c>
      <c r="I773" s="303" t="s">
        <v>599</v>
      </c>
      <c r="J773" s="305" t="s">
        <v>2725</v>
      </c>
      <c r="K773" s="306">
        <v>2072919</v>
      </c>
      <c r="Q773" s="270"/>
      <c r="R773" s="270"/>
      <c r="S773" s="271"/>
      <c r="T773" s="270"/>
      <c r="U773" s="272"/>
      <c r="V773" s="268"/>
      <c r="W773" s="272"/>
      <c r="X773" s="273"/>
      <c r="Y773" s="273"/>
      <c r="Z773" s="273"/>
      <c r="AA773" s="273"/>
      <c r="AB773" s="274"/>
      <c r="AC773" s="274"/>
      <c r="AD773" s="269"/>
      <c r="AE773" s="269"/>
    </row>
    <row r="774" spans="1:31" ht="90" x14ac:dyDescent="0.25">
      <c r="A774" s="303" t="s">
        <v>2264</v>
      </c>
      <c r="B774" s="303" t="s">
        <v>2415</v>
      </c>
      <c r="C774" s="303" t="s">
        <v>2416</v>
      </c>
      <c r="D774" s="303" t="s">
        <v>2646</v>
      </c>
      <c r="E774" s="304" t="s">
        <v>2738</v>
      </c>
      <c r="F774" s="304" t="s">
        <v>457</v>
      </c>
      <c r="G774" s="304" t="s">
        <v>2723</v>
      </c>
      <c r="H774" s="304" t="s">
        <v>2724</v>
      </c>
      <c r="I774" s="303" t="s">
        <v>599</v>
      </c>
      <c r="J774" s="305" t="s">
        <v>2725</v>
      </c>
      <c r="K774" s="306">
        <v>2072919</v>
      </c>
      <c r="Q774" s="270"/>
      <c r="R774" s="270"/>
      <c r="S774" s="271"/>
      <c r="T774" s="270"/>
      <c r="U774" s="272"/>
      <c r="V774" s="268"/>
      <c r="W774" s="272"/>
      <c r="X774" s="273"/>
      <c r="Y774" s="273"/>
      <c r="Z774" s="273"/>
      <c r="AA774" s="273"/>
      <c r="AB774" s="274"/>
      <c r="AC774" s="274"/>
      <c r="AD774" s="269"/>
      <c r="AE774" s="269"/>
    </row>
    <row r="775" spans="1:31" ht="90" x14ac:dyDescent="0.25">
      <c r="A775" s="303" t="s">
        <v>2268</v>
      </c>
      <c r="B775" s="303" t="s">
        <v>2415</v>
      </c>
      <c r="C775" s="303" t="s">
        <v>2416</v>
      </c>
      <c r="D775" s="303" t="s">
        <v>2646</v>
      </c>
      <c r="E775" s="304" t="s">
        <v>2740</v>
      </c>
      <c r="F775" s="304" t="s">
        <v>457</v>
      </c>
      <c r="G775" s="304" t="s">
        <v>2723</v>
      </c>
      <c r="H775" s="304" t="s">
        <v>2724</v>
      </c>
      <c r="I775" s="303" t="s">
        <v>599</v>
      </c>
      <c r="J775" s="305" t="s">
        <v>2725</v>
      </c>
      <c r="K775" s="306">
        <v>2072919</v>
      </c>
      <c r="Q775" s="270"/>
      <c r="R775" s="270"/>
      <c r="S775" s="271"/>
      <c r="T775" s="270"/>
      <c r="U775" s="272"/>
      <c r="V775" s="268"/>
      <c r="W775" s="272"/>
      <c r="X775" s="273"/>
      <c r="Y775" s="273"/>
      <c r="Z775" s="273"/>
      <c r="AA775" s="273"/>
      <c r="AB775" s="274"/>
      <c r="AC775" s="274"/>
      <c r="AD775" s="269"/>
      <c r="AE775" s="269"/>
    </row>
    <row r="776" spans="1:31" ht="90" x14ac:dyDescent="0.25">
      <c r="A776" s="303" t="s">
        <v>2273</v>
      </c>
      <c r="B776" s="303" t="s">
        <v>2415</v>
      </c>
      <c r="C776" s="303" t="s">
        <v>2416</v>
      </c>
      <c r="D776" s="303" t="s">
        <v>2646</v>
      </c>
      <c r="E776" s="304" t="s">
        <v>2742</v>
      </c>
      <c r="F776" s="304" t="s">
        <v>457</v>
      </c>
      <c r="G776" s="304" t="s">
        <v>2723</v>
      </c>
      <c r="H776" s="304" t="s">
        <v>2724</v>
      </c>
      <c r="I776" s="303" t="s">
        <v>599</v>
      </c>
      <c r="J776" s="305" t="s">
        <v>2725</v>
      </c>
      <c r="K776" s="306">
        <v>2072919</v>
      </c>
      <c r="Q776" s="270"/>
      <c r="R776" s="270"/>
      <c r="S776" s="271"/>
      <c r="T776" s="270"/>
      <c r="U776" s="272"/>
      <c r="V776" s="268"/>
      <c r="W776" s="272"/>
      <c r="X776" s="273"/>
      <c r="Y776" s="273"/>
      <c r="Z776" s="273"/>
      <c r="AA776" s="273"/>
      <c r="AB776" s="274"/>
      <c r="AC776" s="274"/>
      <c r="AD776" s="269"/>
      <c r="AE776" s="269"/>
    </row>
    <row r="777" spans="1:31" ht="90" x14ac:dyDescent="0.25">
      <c r="A777" s="303" t="s">
        <v>2275</v>
      </c>
      <c r="B777" s="303" t="s">
        <v>2415</v>
      </c>
      <c r="C777" s="303" t="s">
        <v>2416</v>
      </c>
      <c r="D777" s="303" t="s">
        <v>2646</v>
      </c>
      <c r="E777" s="304" t="s">
        <v>2744</v>
      </c>
      <c r="F777" s="304" t="s">
        <v>457</v>
      </c>
      <c r="G777" s="304" t="s">
        <v>2723</v>
      </c>
      <c r="H777" s="304" t="s">
        <v>2724</v>
      </c>
      <c r="I777" s="303" t="s">
        <v>599</v>
      </c>
      <c r="J777" s="305" t="s">
        <v>2725</v>
      </c>
      <c r="K777" s="306">
        <v>2072919</v>
      </c>
      <c r="Q777" s="270"/>
      <c r="R777" s="270"/>
      <c r="S777" s="271"/>
      <c r="T777" s="270"/>
      <c r="U777" s="272"/>
      <c r="V777" s="268"/>
      <c r="W777" s="272"/>
      <c r="X777" s="273"/>
      <c r="Y777" s="273"/>
      <c r="Z777" s="273"/>
      <c r="AA777" s="273"/>
      <c r="AB777" s="274"/>
      <c r="AC777" s="274"/>
      <c r="AD777" s="269"/>
      <c r="AE777" s="269"/>
    </row>
    <row r="778" spans="1:31" ht="90" x14ac:dyDescent="0.25">
      <c r="A778" s="303" t="s">
        <v>2277</v>
      </c>
      <c r="B778" s="303" t="s">
        <v>2415</v>
      </c>
      <c r="C778" s="303" t="s">
        <v>2416</v>
      </c>
      <c r="D778" s="303" t="s">
        <v>2646</v>
      </c>
      <c r="E778" s="304" t="s">
        <v>2746</v>
      </c>
      <c r="F778" s="304" t="s">
        <v>457</v>
      </c>
      <c r="G778" s="304" t="s">
        <v>2723</v>
      </c>
      <c r="H778" s="304" t="s">
        <v>2724</v>
      </c>
      <c r="I778" s="303" t="s">
        <v>599</v>
      </c>
      <c r="J778" s="305" t="s">
        <v>2725</v>
      </c>
      <c r="K778" s="306">
        <v>2072919</v>
      </c>
      <c r="Q778" s="276"/>
      <c r="R778" s="276"/>
      <c r="S778" s="276"/>
      <c r="T778" s="276"/>
      <c r="U778" s="276"/>
      <c r="V778" s="276"/>
      <c r="W778" s="276"/>
      <c r="X778" s="277"/>
      <c r="Y778" s="277"/>
      <c r="Z778" s="277"/>
      <c r="AA778" s="277"/>
      <c r="AB778" s="277"/>
      <c r="AC778" s="277"/>
      <c r="AD778" s="275"/>
      <c r="AE778" s="278"/>
    </row>
    <row r="779" spans="1:31" ht="90" x14ac:dyDescent="0.25">
      <c r="A779" s="303" t="s">
        <v>2279</v>
      </c>
      <c r="B779" s="303" t="s">
        <v>2415</v>
      </c>
      <c r="C779" s="303" t="s">
        <v>2416</v>
      </c>
      <c r="D779" s="303" t="s">
        <v>2646</v>
      </c>
      <c r="E779" s="304" t="s">
        <v>2748</v>
      </c>
      <c r="F779" s="304" t="s">
        <v>457</v>
      </c>
      <c r="G779" s="304" t="s">
        <v>2723</v>
      </c>
      <c r="H779" s="304" t="s">
        <v>2724</v>
      </c>
      <c r="I779" s="303" t="s">
        <v>599</v>
      </c>
      <c r="J779" s="305" t="s">
        <v>2725</v>
      </c>
      <c r="K779" s="306">
        <v>2072919</v>
      </c>
      <c r="Q779" s="270"/>
      <c r="R779" s="270"/>
      <c r="S779" s="271"/>
      <c r="T779" s="270"/>
      <c r="U779" s="272"/>
      <c r="V779" s="268"/>
      <c r="W779" s="272"/>
      <c r="X779" s="273"/>
      <c r="Y779" s="273"/>
      <c r="Z779" s="273"/>
      <c r="AA779" s="273"/>
      <c r="AB779" s="274"/>
      <c r="AC779" s="274"/>
      <c r="AD779" s="269"/>
      <c r="AE779" s="269"/>
    </row>
    <row r="780" spans="1:31" ht="90" x14ac:dyDescent="0.25">
      <c r="A780" s="303" t="s">
        <v>2281</v>
      </c>
      <c r="B780" s="303" t="s">
        <v>2415</v>
      </c>
      <c r="C780" s="303" t="s">
        <v>2416</v>
      </c>
      <c r="D780" s="303" t="s">
        <v>2646</v>
      </c>
      <c r="E780" s="304" t="s">
        <v>2750</v>
      </c>
      <c r="F780" s="304" t="s">
        <v>457</v>
      </c>
      <c r="G780" s="304" t="s">
        <v>2723</v>
      </c>
      <c r="H780" s="304" t="s">
        <v>2724</v>
      </c>
      <c r="I780" s="303" t="s">
        <v>599</v>
      </c>
      <c r="J780" s="305" t="s">
        <v>2725</v>
      </c>
      <c r="K780" s="306">
        <v>2072919</v>
      </c>
      <c r="Q780" s="270"/>
      <c r="R780" s="270"/>
      <c r="S780" s="271"/>
      <c r="T780" s="270"/>
      <c r="U780" s="272"/>
      <c r="V780" s="268"/>
      <c r="W780" s="272"/>
      <c r="X780" s="273"/>
      <c r="Y780" s="273"/>
      <c r="Z780" s="273"/>
      <c r="AA780" s="273"/>
      <c r="AB780" s="274"/>
      <c r="AC780" s="274"/>
      <c r="AD780" s="269"/>
      <c r="AE780" s="269"/>
    </row>
    <row r="781" spans="1:31" ht="90" x14ac:dyDescent="0.25">
      <c r="A781" s="303" t="s">
        <v>2283</v>
      </c>
      <c r="B781" s="303" t="s">
        <v>2415</v>
      </c>
      <c r="C781" s="303" t="s">
        <v>2416</v>
      </c>
      <c r="D781" s="303" t="s">
        <v>2646</v>
      </c>
      <c r="E781" s="304" t="s">
        <v>2752</v>
      </c>
      <c r="F781" s="304" t="s">
        <v>457</v>
      </c>
      <c r="G781" s="304" t="s">
        <v>2723</v>
      </c>
      <c r="H781" s="304" t="s">
        <v>2724</v>
      </c>
      <c r="I781" s="303" t="s">
        <v>599</v>
      </c>
      <c r="J781" s="305" t="s">
        <v>2725</v>
      </c>
      <c r="K781" s="306">
        <v>2072919</v>
      </c>
      <c r="Q781" s="270"/>
      <c r="R781" s="270"/>
      <c r="S781" s="271"/>
      <c r="T781" s="270"/>
      <c r="U781" s="272"/>
      <c r="V781" s="268"/>
      <c r="W781" s="272"/>
      <c r="X781" s="273"/>
      <c r="Y781" s="273"/>
      <c r="Z781" s="273"/>
      <c r="AA781" s="273"/>
      <c r="AB781" s="274"/>
      <c r="AC781" s="274"/>
      <c r="AD781" s="269"/>
      <c r="AE781" s="269"/>
    </row>
    <row r="782" spans="1:31" ht="90" x14ac:dyDescent="0.25">
      <c r="A782" s="303" t="s">
        <v>2286</v>
      </c>
      <c r="B782" s="303" t="s">
        <v>2415</v>
      </c>
      <c r="C782" s="303" t="s">
        <v>2416</v>
      </c>
      <c r="D782" s="303" t="s">
        <v>2646</v>
      </c>
      <c r="E782" s="304" t="s">
        <v>2754</v>
      </c>
      <c r="F782" s="304" t="s">
        <v>457</v>
      </c>
      <c r="G782" s="304" t="s">
        <v>2723</v>
      </c>
      <c r="H782" s="304" t="s">
        <v>2724</v>
      </c>
      <c r="I782" s="303" t="s">
        <v>599</v>
      </c>
      <c r="J782" s="305" t="s">
        <v>2725</v>
      </c>
      <c r="K782" s="306">
        <v>2072919</v>
      </c>
      <c r="Q782" s="270"/>
      <c r="R782" s="270"/>
      <c r="S782" s="271"/>
      <c r="T782" s="270"/>
      <c r="U782" s="272"/>
      <c r="V782" s="268"/>
      <c r="W782" s="272"/>
      <c r="X782" s="273"/>
      <c r="Y782" s="273"/>
      <c r="Z782" s="273"/>
      <c r="AA782" s="273"/>
      <c r="AB782" s="274"/>
      <c r="AC782" s="274"/>
      <c r="AD782" s="269"/>
      <c r="AE782" s="269"/>
    </row>
    <row r="783" spans="1:31" ht="90" x14ac:dyDescent="0.25">
      <c r="A783" s="303" t="s">
        <v>2291</v>
      </c>
      <c r="B783" s="303" t="s">
        <v>2415</v>
      </c>
      <c r="C783" s="303" t="s">
        <v>2416</v>
      </c>
      <c r="D783" s="303" t="s">
        <v>2646</v>
      </c>
      <c r="E783" s="304" t="s">
        <v>2756</v>
      </c>
      <c r="F783" s="304" t="s">
        <v>457</v>
      </c>
      <c r="G783" s="304" t="s">
        <v>2723</v>
      </c>
      <c r="H783" s="304" t="s">
        <v>2724</v>
      </c>
      <c r="I783" s="303" t="s">
        <v>599</v>
      </c>
      <c r="J783" s="305" t="s">
        <v>2725</v>
      </c>
      <c r="K783" s="306">
        <v>2072919</v>
      </c>
      <c r="Q783" s="276"/>
      <c r="R783" s="276"/>
      <c r="S783" s="276"/>
      <c r="T783" s="276"/>
      <c r="U783" s="276"/>
      <c r="V783" s="276"/>
      <c r="W783" s="276"/>
      <c r="X783" s="277"/>
      <c r="Y783" s="277"/>
      <c r="Z783" s="277"/>
      <c r="AA783" s="277"/>
      <c r="AB783" s="277"/>
      <c r="AC783" s="277"/>
      <c r="AD783" s="275"/>
      <c r="AE783" s="278"/>
    </row>
    <row r="784" spans="1:31" ht="90" x14ac:dyDescent="0.25">
      <c r="A784" s="303" t="s">
        <v>2295</v>
      </c>
      <c r="B784" s="303" t="s">
        <v>2415</v>
      </c>
      <c r="C784" s="303" t="s">
        <v>2416</v>
      </c>
      <c r="D784" s="303" t="s">
        <v>2646</v>
      </c>
      <c r="E784" s="304" t="s">
        <v>2758</v>
      </c>
      <c r="F784" s="304" t="s">
        <v>457</v>
      </c>
      <c r="G784" s="304" t="s">
        <v>2723</v>
      </c>
      <c r="H784" s="304" t="s">
        <v>2724</v>
      </c>
      <c r="I784" s="303" t="s">
        <v>599</v>
      </c>
      <c r="J784" s="305" t="s">
        <v>2725</v>
      </c>
      <c r="K784" s="306">
        <v>2072919</v>
      </c>
      <c r="Q784" s="270"/>
      <c r="R784" s="270"/>
      <c r="S784" s="271"/>
      <c r="T784" s="270"/>
      <c r="U784" s="272"/>
      <c r="V784" s="268"/>
      <c r="W784" s="272"/>
      <c r="X784" s="273"/>
      <c r="Y784" s="273"/>
      <c r="Z784" s="273"/>
      <c r="AA784" s="273"/>
      <c r="AB784" s="274"/>
      <c r="AC784" s="274"/>
      <c r="AD784" s="269"/>
      <c r="AE784" s="269"/>
    </row>
    <row r="785" spans="1:31" ht="90" x14ac:dyDescent="0.25">
      <c r="A785" s="303" t="s">
        <v>2297</v>
      </c>
      <c r="B785" s="303" t="s">
        <v>2415</v>
      </c>
      <c r="C785" s="303" t="s">
        <v>2416</v>
      </c>
      <c r="D785" s="303" t="s">
        <v>2646</v>
      </c>
      <c r="E785" s="304" t="s">
        <v>2760</v>
      </c>
      <c r="F785" s="304" t="s">
        <v>457</v>
      </c>
      <c r="G785" s="304" t="s">
        <v>2723</v>
      </c>
      <c r="H785" s="304" t="s">
        <v>2724</v>
      </c>
      <c r="I785" s="303" t="s">
        <v>599</v>
      </c>
      <c r="J785" s="305" t="s">
        <v>2725</v>
      </c>
      <c r="K785" s="306">
        <v>2072919</v>
      </c>
      <c r="Q785" s="270"/>
      <c r="R785" s="270"/>
      <c r="S785" s="271"/>
      <c r="T785" s="270"/>
      <c r="U785" s="272"/>
      <c r="V785" s="268"/>
      <c r="W785" s="272"/>
      <c r="X785" s="273"/>
      <c r="Y785" s="273"/>
      <c r="Z785" s="273"/>
      <c r="AA785" s="273"/>
      <c r="AB785" s="274"/>
      <c r="AC785" s="274"/>
      <c r="AD785" s="269"/>
      <c r="AE785" s="269"/>
    </row>
    <row r="786" spans="1:31" ht="90" x14ac:dyDescent="0.25">
      <c r="A786" s="303" t="s">
        <v>2299</v>
      </c>
      <c r="B786" s="303" t="s">
        <v>2415</v>
      </c>
      <c r="C786" s="303" t="s">
        <v>2416</v>
      </c>
      <c r="D786" s="303" t="s">
        <v>2646</v>
      </c>
      <c r="E786" s="304" t="s">
        <v>2762</v>
      </c>
      <c r="F786" s="304" t="s">
        <v>457</v>
      </c>
      <c r="G786" s="304" t="s">
        <v>2723</v>
      </c>
      <c r="H786" s="304" t="s">
        <v>2724</v>
      </c>
      <c r="I786" s="303" t="s">
        <v>599</v>
      </c>
      <c r="J786" s="305" t="s">
        <v>2725</v>
      </c>
      <c r="K786" s="306">
        <v>2072919</v>
      </c>
      <c r="Q786" s="270"/>
      <c r="R786" s="270"/>
      <c r="S786" s="271"/>
      <c r="T786" s="270"/>
      <c r="U786" s="272"/>
      <c r="V786" s="268"/>
      <c r="W786" s="272"/>
      <c r="X786" s="273"/>
      <c r="Y786" s="273"/>
      <c r="Z786" s="273"/>
      <c r="AA786" s="273"/>
      <c r="AB786" s="274"/>
      <c r="AC786" s="274"/>
      <c r="AD786" s="269"/>
      <c r="AE786" s="269"/>
    </row>
    <row r="787" spans="1:31" ht="90" x14ac:dyDescent="0.25">
      <c r="A787" s="303" t="s">
        <v>2301</v>
      </c>
      <c r="B787" s="303" t="s">
        <v>2415</v>
      </c>
      <c r="C787" s="303" t="s">
        <v>2416</v>
      </c>
      <c r="D787" s="303" t="s">
        <v>2646</v>
      </c>
      <c r="E787" s="304" t="s">
        <v>2764</v>
      </c>
      <c r="F787" s="304" t="s">
        <v>457</v>
      </c>
      <c r="G787" s="304" t="s">
        <v>2723</v>
      </c>
      <c r="H787" s="304" t="s">
        <v>2724</v>
      </c>
      <c r="I787" s="303" t="s">
        <v>599</v>
      </c>
      <c r="J787" s="305" t="s">
        <v>2765</v>
      </c>
      <c r="K787" s="306">
        <v>2072919</v>
      </c>
      <c r="Q787" s="276"/>
      <c r="R787" s="276"/>
      <c r="S787" s="276"/>
      <c r="T787" s="276"/>
      <c r="U787" s="276"/>
      <c r="V787" s="276"/>
      <c r="W787" s="276"/>
      <c r="X787" s="277"/>
      <c r="Y787" s="277"/>
      <c r="Z787" s="277"/>
      <c r="AA787" s="277"/>
      <c r="AB787" s="277"/>
      <c r="AC787" s="277"/>
      <c r="AD787" s="275"/>
      <c r="AE787" s="278"/>
    </row>
    <row r="788" spans="1:31" ht="90" x14ac:dyDescent="0.25">
      <c r="A788" s="303" t="s">
        <v>2303</v>
      </c>
      <c r="B788" s="303" t="s">
        <v>2415</v>
      </c>
      <c r="C788" s="303" t="s">
        <v>2416</v>
      </c>
      <c r="D788" s="303" t="s">
        <v>2646</v>
      </c>
      <c r="E788" s="304" t="s">
        <v>2767</v>
      </c>
      <c r="F788" s="304" t="s">
        <v>457</v>
      </c>
      <c r="G788" s="304" t="s">
        <v>2723</v>
      </c>
      <c r="H788" s="304" t="s">
        <v>2724</v>
      </c>
      <c r="I788" s="303" t="s">
        <v>599</v>
      </c>
      <c r="J788" s="305" t="s">
        <v>2768</v>
      </c>
      <c r="K788" s="306">
        <v>2072919</v>
      </c>
      <c r="Q788" s="270"/>
      <c r="R788" s="270"/>
      <c r="S788" s="271"/>
      <c r="T788" s="270"/>
      <c r="U788" s="272"/>
      <c r="V788" s="268"/>
      <c r="W788" s="272"/>
      <c r="X788" s="273"/>
      <c r="Y788" s="273"/>
      <c r="Z788" s="273"/>
      <c r="AA788" s="273"/>
      <c r="AB788" s="274"/>
      <c r="AC788" s="274"/>
      <c r="AD788" s="269"/>
      <c r="AE788" s="269"/>
    </row>
    <row r="789" spans="1:31" ht="90" x14ac:dyDescent="0.25">
      <c r="A789" s="303" t="s">
        <v>2305</v>
      </c>
      <c r="B789" s="303" t="s">
        <v>2415</v>
      </c>
      <c r="C789" s="303" t="s">
        <v>2416</v>
      </c>
      <c r="D789" s="303" t="s">
        <v>2646</v>
      </c>
      <c r="E789" s="304" t="s">
        <v>2770</v>
      </c>
      <c r="F789" s="304" t="s">
        <v>457</v>
      </c>
      <c r="G789" s="304" t="s">
        <v>625</v>
      </c>
      <c r="H789" s="304" t="s">
        <v>626</v>
      </c>
      <c r="I789" s="303" t="s">
        <v>599</v>
      </c>
      <c r="J789" s="305" t="s">
        <v>2660</v>
      </c>
      <c r="K789" s="306">
        <v>2072919</v>
      </c>
      <c r="Q789" s="276"/>
      <c r="R789" s="276"/>
      <c r="S789" s="276"/>
      <c r="T789" s="276"/>
      <c r="U789" s="276"/>
      <c r="V789" s="276"/>
      <c r="W789" s="276"/>
      <c r="X789" s="277"/>
      <c r="Y789" s="277"/>
      <c r="Z789" s="277"/>
      <c r="AA789" s="277"/>
      <c r="AB789" s="277"/>
      <c r="AC789" s="277"/>
      <c r="AD789" s="275"/>
      <c r="AE789" s="278"/>
    </row>
    <row r="790" spans="1:31" ht="90" x14ac:dyDescent="0.25">
      <c r="A790" s="303" t="s">
        <v>2307</v>
      </c>
      <c r="B790" s="303" t="s">
        <v>2415</v>
      </c>
      <c r="C790" s="303" t="s">
        <v>2416</v>
      </c>
      <c r="D790" s="303" t="s">
        <v>2646</v>
      </c>
      <c r="E790" s="304" t="s">
        <v>2773</v>
      </c>
      <c r="F790" s="304" t="s">
        <v>457</v>
      </c>
      <c r="G790" s="304" t="s">
        <v>625</v>
      </c>
      <c r="H790" s="304" t="s">
        <v>626</v>
      </c>
      <c r="I790" s="303" t="s">
        <v>599</v>
      </c>
      <c r="J790" s="305" t="s">
        <v>2660</v>
      </c>
      <c r="K790" s="306">
        <v>2072919</v>
      </c>
      <c r="Q790" s="270"/>
      <c r="R790" s="270"/>
      <c r="S790" s="271"/>
      <c r="T790" s="270"/>
      <c r="U790" s="272"/>
      <c r="V790" s="268"/>
      <c r="W790" s="272"/>
      <c r="X790" s="273"/>
      <c r="Y790" s="273"/>
      <c r="Z790" s="273"/>
      <c r="AA790" s="273"/>
      <c r="AB790" s="274"/>
      <c r="AC790" s="274"/>
      <c r="AD790" s="269"/>
      <c r="AE790" s="269"/>
    </row>
    <row r="791" spans="1:31" ht="90" x14ac:dyDescent="0.25">
      <c r="A791" s="303" t="s">
        <v>2309</v>
      </c>
      <c r="B791" s="303" t="s">
        <v>2415</v>
      </c>
      <c r="C791" s="303" t="s">
        <v>2416</v>
      </c>
      <c r="D791" s="303" t="s">
        <v>2646</v>
      </c>
      <c r="E791" s="304" t="s">
        <v>2775</v>
      </c>
      <c r="F791" s="304" t="s">
        <v>457</v>
      </c>
      <c r="G791" s="304" t="s">
        <v>625</v>
      </c>
      <c r="H791" s="304" t="s">
        <v>626</v>
      </c>
      <c r="I791" s="303" t="s">
        <v>599</v>
      </c>
      <c r="J791" s="305" t="s">
        <v>2660</v>
      </c>
      <c r="K791" s="306">
        <v>2072919</v>
      </c>
      <c r="Q791" s="276"/>
      <c r="R791" s="276"/>
      <c r="S791" s="276"/>
      <c r="T791" s="276"/>
      <c r="U791" s="276"/>
      <c r="V791" s="276"/>
      <c r="W791" s="276"/>
      <c r="X791" s="277"/>
      <c r="Y791" s="277"/>
      <c r="Z791" s="277"/>
      <c r="AA791" s="277"/>
      <c r="AB791" s="277"/>
      <c r="AC791" s="277"/>
      <c r="AD791" s="275"/>
      <c r="AE791" s="278"/>
    </row>
    <row r="792" spans="1:31" ht="90" x14ac:dyDescent="0.25">
      <c r="A792" s="303" t="s">
        <v>2311</v>
      </c>
      <c r="B792" s="303" t="s">
        <v>2415</v>
      </c>
      <c r="C792" s="303" t="s">
        <v>2416</v>
      </c>
      <c r="D792" s="303" t="s">
        <v>2646</v>
      </c>
      <c r="E792" s="304" t="s">
        <v>2777</v>
      </c>
      <c r="F792" s="304" t="s">
        <v>457</v>
      </c>
      <c r="G792" s="304" t="s">
        <v>625</v>
      </c>
      <c r="H792" s="304" t="s">
        <v>626</v>
      </c>
      <c r="I792" s="303" t="s">
        <v>599</v>
      </c>
      <c r="J792" s="305" t="s">
        <v>2660</v>
      </c>
      <c r="K792" s="306">
        <v>2072919</v>
      </c>
      <c r="Q792" s="270"/>
      <c r="R792" s="270"/>
      <c r="S792" s="271"/>
      <c r="T792" s="270"/>
      <c r="U792" s="272"/>
      <c r="V792" s="268"/>
      <c r="W792" s="272"/>
      <c r="X792" s="273"/>
      <c r="Y792" s="273"/>
      <c r="Z792" s="273"/>
      <c r="AA792" s="273"/>
      <c r="AB792" s="274"/>
      <c r="AC792" s="274"/>
      <c r="AD792" s="269"/>
      <c r="AE792" s="269"/>
    </row>
    <row r="793" spans="1:31" ht="90" x14ac:dyDescent="0.25">
      <c r="A793" s="303" t="s">
        <v>2313</v>
      </c>
      <c r="B793" s="303" t="s">
        <v>2415</v>
      </c>
      <c r="C793" s="303" t="s">
        <v>2416</v>
      </c>
      <c r="D793" s="303" t="s">
        <v>2646</v>
      </c>
      <c r="E793" s="304" t="s">
        <v>2779</v>
      </c>
      <c r="F793" s="304" t="s">
        <v>457</v>
      </c>
      <c r="G793" s="304" t="s">
        <v>625</v>
      </c>
      <c r="H793" s="304" t="s">
        <v>626</v>
      </c>
      <c r="I793" s="303" t="s">
        <v>599</v>
      </c>
      <c r="J793" s="305" t="s">
        <v>2660</v>
      </c>
      <c r="K793" s="306">
        <v>2072919</v>
      </c>
      <c r="Q793" s="270"/>
      <c r="R793" s="270"/>
      <c r="S793" s="271"/>
      <c r="T793" s="270"/>
      <c r="U793" s="272"/>
      <c r="V793" s="268"/>
      <c r="W793" s="272"/>
      <c r="X793" s="273"/>
      <c r="Y793" s="273"/>
      <c r="Z793" s="273"/>
      <c r="AA793" s="273"/>
      <c r="AB793" s="274"/>
      <c r="AC793" s="274"/>
      <c r="AD793" s="269"/>
      <c r="AE793" s="269"/>
    </row>
    <row r="794" spans="1:31" ht="90" x14ac:dyDescent="0.25">
      <c r="A794" s="303" t="s">
        <v>2315</v>
      </c>
      <c r="B794" s="303" t="s">
        <v>2415</v>
      </c>
      <c r="C794" s="303" t="s">
        <v>2416</v>
      </c>
      <c r="D794" s="303" t="s">
        <v>2646</v>
      </c>
      <c r="E794" s="304" t="s">
        <v>2781</v>
      </c>
      <c r="F794" s="304" t="s">
        <v>457</v>
      </c>
      <c r="G794" s="304" t="s">
        <v>625</v>
      </c>
      <c r="H794" s="304" t="s">
        <v>626</v>
      </c>
      <c r="I794" s="303" t="s">
        <v>599</v>
      </c>
      <c r="J794" s="305" t="s">
        <v>2660</v>
      </c>
      <c r="K794" s="306">
        <v>2072919</v>
      </c>
      <c r="Q794" s="270"/>
      <c r="R794" s="270"/>
      <c r="S794" s="271"/>
      <c r="T794" s="270"/>
      <c r="U794" s="272"/>
      <c r="V794" s="268"/>
      <c r="W794" s="272"/>
      <c r="X794" s="273"/>
      <c r="Y794" s="273"/>
      <c r="Z794" s="273"/>
      <c r="AA794" s="273"/>
      <c r="AB794" s="274"/>
      <c r="AC794" s="274"/>
      <c r="AD794" s="269"/>
      <c r="AE794" s="269"/>
    </row>
    <row r="795" spans="1:31" ht="90" x14ac:dyDescent="0.25">
      <c r="A795" s="303" t="s">
        <v>2317</v>
      </c>
      <c r="B795" s="303" t="s">
        <v>2415</v>
      </c>
      <c r="C795" s="303" t="s">
        <v>2416</v>
      </c>
      <c r="D795" s="303" t="s">
        <v>2646</v>
      </c>
      <c r="E795" s="304" t="s">
        <v>2783</v>
      </c>
      <c r="F795" s="304" t="s">
        <v>457</v>
      </c>
      <c r="G795" s="304" t="s">
        <v>625</v>
      </c>
      <c r="H795" s="304" t="s">
        <v>626</v>
      </c>
      <c r="I795" s="303" t="s">
        <v>599</v>
      </c>
      <c r="J795" s="305" t="s">
        <v>2660</v>
      </c>
      <c r="K795" s="306">
        <v>2072919</v>
      </c>
      <c r="Q795" s="270"/>
      <c r="R795" s="270"/>
      <c r="S795" s="271"/>
      <c r="T795" s="270"/>
      <c r="U795" s="272"/>
      <c r="V795" s="268"/>
      <c r="W795" s="272"/>
      <c r="X795" s="273"/>
      <c r="Y795" s="273"/>
      <c r="Z795" s="273"/>
      <c r="AA795" s="273"/>
      <c r="AB795" s="274"/>
      <c r="AC795" s="274"/>
      <c r="AD795" s="269"/>
      <c r="AE795" s="269"/>
    </row>
    <row r="796" spans="1:31" ht="90" x14ac:dyDescent="0.25">
      <c r="A796" s="303" t="s">
        <v>2318</v>
      </c>
      <c r="B796" s="303" t="s">
        <v>2415</v>
      </c>
      <c r="C796" s="303" t="s">
        <v>2416</v>
      </c>
      <c r="D796" s="303" t="s">
        <v>2646</v>
      </c>
      <c r="E796" s="304" t="s">
        <v>2785</v>
      </c>
      <c r="F796" s="304" t="s">
        <v>457</v>
      </c>
      <c r="G796" s="304" t="s">
        <v>625</v>
      </c>
      <c r="H796" s="304" t="s">
        <v>626</v>
      </c>
      <c r="I796" s="303" t="s">
        <v>599</v>
      </c>
      <c r="J796" s="305" t="s">
        <v>2660</v>
      </c>
      <c r="K796" s="306">
        <v>2072919</v>
      </c>
      <c r="Q796" s="270"/>
      <c r="R796" s="270"/>
      <c r="S796" s="271"/>
      <c r="T796" s="270"/>
      <c r="U796" s="272"/>
      <c r="V796" s="268"/>
      <c r="W796" s="272"/>
      <c r="X796" s="273"/>
      <c r="Y796" s="273"/>
      <c r="Z796" s="273"/>
      <c r="AA796" s="273"/>
      <c r="AB796" s="274"/>
      <c r="AC796" s="274"/>
      <c r="AD796" s="269"/>
      <c r="AE796" s="269"/>
    </row>
    <row r="797" spans="1:31" ht="90" x14ac:dyDescent="0.25">
      <c r="A797" s="303" t="s">
        <v>2320</v>
      </c>
      <c r="B797" s="303" t="s">
        <v>2415</v>
      </c>
      <c r="C797" s="303" t="s">
        <v>2416</v>
      </c>
      <c r="D797" s="303" t="s">
        <v>2646</v>
      </c>
      <c r="E797" s="304" t="s">
        <v>2787</v>
      </c>
      <c r="F797" s="304" t="s">
        <v>457</v>
      </c>
      <c r="G797" s="304" t="s">
        <v>625</v>
      </c>
      <c r="H797" s="304" t="s">
        <v>626</v>
      </c>
      <c r="I797" s="303" t="s">
        <v>599</v>
      </c>
      <c r="J797" s="305" t="s">
        <v>2660</v>
      </c>
      <c r="K797" s="306">
        <v>2072919</v>
      </c>
      <c r="Q797" s="270"/>
      <c r="R797" s="270"/>
      <c r="S797" s="271"/>
      <c r="T797" s="270"/>
      <c r="U797" s="272"/>
      <c r="V797" s="268"/>
      <c r="W797" s="272"/>
      <c r="X797" s="273"/>
      <c r="Y797" s="273"/>
      <c r="Z797" s="273"/>
      <c r="AA797" s="273"/>
      <c r="AB797" s="274"/>
      <c r="AC797" s="274"/>
      <c r="AD797" s="269"/>
      <c r="AE797" s="269"/>
    </row>
    <row r="798" spans="1:31" ht="90" x14ac:dyDescent="0.25">
      <c r="A798" s="303" t="s">
        <v>2322</v>
      </c>
      <c r="B798" s="303" t="s">
        <v>2415</v>
      </c>
      <c r="C798" s="303" t="s">
        <v>2416</v>
      </c>
      <c r="D798" s="303" t="s">
        <v>2646</v>
      </c>
      <c r="E798" s="304" t="s">
        <v>2789</v>
      </c>
      <c r="F798" s="304" t="s">
        <v>457</v>
      </c>
      <c r="G798" s="304" t="s">
        <v>625</v>
      </c>
      <c r="H798" s="304" t="s">
        <v>626</v>
      </c>
      <c r="I798" s="303" t="s">
        <v>599</v>
      </c>
      <c r="J798" s="305" t="s">
        <v>2660</v>
      </c>
      <c r="K798" s="306">
        <v>2072919</v>
      </c>
      <c r="Q798" s="270"/>
      <c r="R798" s="270"/>
      <c r="S798" s="271"/>
      <c r="T798" s="270"/>
      <c r="U798" s="272"/>
      <c r="V798" s="268"/>
      <c r="W798" s="272"/>
      <c r="X798" s="273"/>
      <c r="Y798" s="273"/>
      <c r="Z798" s="273"/>
      <c r="AA798" s="273"/>
      <c r="AB798" s="274"/>
      <c r="AC798" s="274"/>
      <c r="AD798" s="269"/>
      <c r="AE798" s="269"/>
    </row>
    <row r="799" spans="1:31" ht="90" x14ac:dyDescent="0.25">
      <c r="A799" s="303" t="s">
        <v>2324</v>
      </c>
      <c r="B799" s="303" t="s">
        <v>2415</v>
      </c>
      <c r="C799" s="303" t="s">
        <v>2416</v>
      </c>
      <c r="D799" s="303" t="s">
        <v>2646</v>
      </c>
      <c r="E799" s="304" t="s">
        <v>2791</v>
      </c>
      <c r="F799" s="304" t="s">
        <v>457</v>
      </c>
      <c r="G799" s="304" t="s">
        <v>625</v>
      </c>
      <c r="H799" s="304" t="s">
        <v>626</v>
      </c>
      <c r="I799" s="303" t="s">
        <v>599</v>
      </c>
      <c r="J799" s="305" t="s">
        <v>2660</v>
      </c>
      <c r="K799" s="306">
        <v>2072919</v>
      </c>
      <c r="Q799" s="270"/>
      <c r="R799" s="270"/>
      <c r="S799" s="271"/>
      <c r="T799" s="270"/>
      <c r="U799" s="272"/>
      <c r="V799" s="268"/>
      <c r="W799" s="272"/>
      <c r="X799" s="273"/>
      <c r="Y799" s="273"/>
      <c r="Z799" s="273"/>
      <c r="AA799" s="273"/>
      <c r="AB799" s="274"/>
      <c r="AC799" s="274"/>
      <c r="AD799" s="269"/>
      <c r="AE799" s="269"/>
    </row>
    <row r="800" spans="1:31" ht="90" x14ac:dyDescent="0.25">
      <c r="A800" s="303" t="s">
        <v>2326</v>
      </c>
      <c r="B800" s="303" t="s">
        <v>2415</v>
      </c>
      <c r="C800" s="303" t="s">
        <v>2416</v>
      </c>
      <c r="D800" s="303" t="s">
        <v>2646</v>
      </c>
      <c r="E800" s="304" t="s">
        <v>2793</v>
      </c>
      <c r="F800" s="304" t="s">
        <v>457</v>
      </c>
      <c r="G800" s="304" t="s">
        <v>625</v>
      </c>
      <c r="H800" s="304" t="s">
        <v>626</v>
      </c>
      <c r="I800" s="303" t="s">
        <v>599</v>
      </c>
      <c r="J800" s="305" t="s">
        <v>2660</v>
      </c>
      <c r="K800" s="306">
        <v>2072919</v>
      </c>
      <c r="Q800" s="270"/>
      <c r="R800" s="270"/>
      <c r="S800" s="271"/>
      <c r="T800" s="270"/>
      <c r="U800" s="272"/>
      <c r="V800" s="268"/>
      <c r="W800" s="272"/>
      <c r="X800" s="273"/>
      <c r="Y800" s="273"/>
      <c r="Z800" s="273"/>
      <c r="AA800" s="273"/>
      <c r="AB800" s="274"/>
      <c r="AC800" s="274"/>
      <c r="AD800" s="269"/>
      <c r="AE800" s="269"/>
    </row>
    <row r="801" spans="1:31" ht="90" x14ac:dyDescent="0.25">
      <c r="A801" s="303" t="s">
        <v>2328</v>
      </c>
      <c r="B801" s="303" t="s">
        <v>2415</v>
      </c>
      <c r="C801" s="303" t="s">
        <v>2416</v>
      </c>
      <c r="D801" s="303" t="s">
        <v>2646</v>
      </c>
      <c r="E801" s="304" t="s">
        <v>2795</v>
      </c>
      <c r="F801" s="304" t="s">
        <v>457</v>
      </c>
      <c r="G801" s="304" t="s">
        <v>625</v>
      </c>
      <c r="H801" s="304" t="s">
        <v>626</v>
      </c>
      <c r="I801" s="303" t="s">
        <v>599</v>
      </c>
      <c r="J801" s="305" t="s">
        <v>2660</v>
      </c>
      <c r="K801" s="306">
        <v>2072919</v>
      </c>
      <c r="Q801" s="270"/>
      <c r="R801" s="270"/>
      <c r="S801" s="271"/>
      <c r="T801" s="270"/>
      <c r="U801" s="272"/>
      <c r="V801" s="268"/>
      <c r="W801" s="272"/>
      <c r="X801" s="273"/>
      <c r="Y801" s="273"/>
      <c r="Z801" s="273"/>
      <c r="AA801" s="273"/>
      <c r="AB801" s="274"/>
      <c r="AC801" s="274"/>
      <c r="AD801" s="269"/>
      <c r="AE801" s="269"/>
    </row>
    <row r="802" spans="1:31" ht="90" x14ac:dyDescent="0.25">
      <c r="A802" s="303" t="s">
        <v>2330</v>
      </c>
      <c r="B802" s="303" t="s">
        <v>2415</v>
      </c>
      <c r="C802" s="303" t="s">
        <v>2416</v>
      </c>
      <c r="D802" s="303" t="s">
        <v>2646</v>
      </c>
      <c r="E802" s="304" t="s">
        <v>2797</v>
      </c>
      <c r="F802" s="304" t="s">
        <v>457</v>
      </c>
      <c r="G802" s="304" t="s">
        <v>625</v>
      </c>
      <c r="H802" s="304" t="s">
        <v>626</v>
      </c>
      <c r="I802" s="303" t="s">
        <v>599</v>
      </c>
      <c r="J802" s="305" t="s">
        <v>2660</v>
      </c>
      <c r="K802" s="306">
        <v>2072919</v>
      </c>
      <c r="Q802" s="270"/>
      <c r="R802" s="270"/>
      <c r="S802" s="271"/>
      <c r="T802" s="270"/>
      <c r="U802" s="272"/>
      <c r="V802" s="268"/>
      <c r="W802" s="272"/>
      <c r="X802" s="273"/>
      <c r="Y802" s="273"/>
      <c r="Z802" s="273"/>
      <c r="AA802" s="273"/>
      <c r="AB802" s="274"/>
      <c r="AC802" s="274"/>
      <c r="AD802" s="269"/>
      <c r="AE802" s="269"/>
    </row>
    <row r="803" spans="1:31" ht="90" x14ac:dyDescent="0.25">
      <c r="A803" s="303" t="s">
        <v>2332</v>
      </c>
      <c r="B803" s="303" t="s">
        <v>2415</v>
      </c>
      <c r="C803" s="303" t="s">
        <v>2416</v>
      </c>
      <c r="D803" s="303" t="s">
        <v>2646</v>
      </c>
      <c r="E803" s="304" t="s">
        <v>2799</v>
      </c>
      <c r="F803" s="304" t="s">
        <v>457</v>
      </c>
      <c r="G803" s="304" t="s">
        <v>625</v>
      </c>
      <c r="H803" s="304" t="s">
        <v>626</v>
      </c>
      <c r="I803" s="303" t="s">
        <v>599</v>
      </c>
      <c r="J803" s="305" t="s">
        <v>2660</v>
      </c>
      <c r="K803" s="306">
        <v>2072919</v>
      </c>
      <c r="Q803" s="270"/>
      <c r="R803" s="270"/>
      <c r="S803" s="271"/>
      <c r="T803" s="270"/>
      <c r="U803" s="272"/>
      <c r="V803" s="268"/>
      <c r="W803" s="272"/>
      <c r="X803" s="273"/>
      <c r="Y803" s="273"/>
      <c r="Z803" s="273"/>
      <c r="AA803" s="273"/>
      <c r="AB803" s="274"/>
      <c r="AC803" s="274"/>
      <c r="AD803" s="269"/>
      <c r="AE803" s="269"/>
    </row>
    <row r="804" spans="1:31" ht="90" x14ac:dyDescent="0.25">
      <c r="A804" s="303" t="s">
        <v>2334</v>
      </c>
      <c r="B804" s="303" t="s">
        <v>2415</v>
      </c>
      <c r="C804" s="303" t="s">
        <v>2416</v>
      </c>
      <c r="D804" s="303" t="s">
        <v>2646</v>
      </c>
      <c r="E804" s="304" t="s">
        <v>2801</v>
      </c>
      <c r="F804" s="304" t="s">
        <v>457</v>
      </c>
      <c r="G804" s="304" t="s">
        <v>625</v>
      </c>
      <c r="H804" s="304" t="s">
        <v>626</v>
      </c>
      <c r="I804" s="303" t="s">
        <v>599</v>
      </c>
      <c r="J804" s="305" t="s">
        <v>2660</v>
      </c>
      <c r="K804" s="306">
        <v>2072919</v>
      </c>
      <c r="Q804" s="276"/>
      <c r="R804" s="276"/>
      <c r="S804" s="276"/>
      <c r="T804" s="276"/>
      <c r="U804" s="276"/>
      <c r="V804" s="276"/>
      <c r="W804" s="276"/>
      <c r="X804" s="277"/>
      <c r="Y804" s="277"/>
      <c r="Z804" s="277"/>
      <c r="AA804" s="277"/>
      <c r="AB804" s="277"/>
      <c r="AC804" s="277"/>
      <c r="AD804" s="275"/>
      <c r="AE804" s="278"/>
    </row>
    <row r="805" spans="1:31" ht="90" x14ac:dyDescent="0.25">
      <c r="A805" s="303" t="s">
        <v>2336</v>
      </c>
      <c r="B805" s="303" t="s">
        <v>2415</v>
      </c>
      <c r="C805" s="303" t="s">
        <v>2416</v>
      </c>
      <c r="D805" s="303" t="s">
        <v>2646</v>
      </c>
      <c r="E805" s="304" t="s">
        <v>2803</v>
      </c>
      <c r="F805" s="304" t="s">
        <v>457</v>
      </c>
      <c r="G805" s="304" t="s">
        <v>625</v>
      </c>
      <c r="H805" s="304" t="s">
        <v>626</v>
      </c>
      <c r="I805" s="303" t="s">
        <v>599</v>
      </c>
      <c r="J805" s="305" t="s">
        <v>2660</v>
      </c>
      <c r="K805" s="306">
        <v>2072919</v>
      </c>
      <c r="Q805" s="270"/>
      <c r="R805" s="270"/>
      <c r="S805" s="271"/>
      <c r="T805" s="270"/>
      <c r="U805" s="272"/>
      <c r="V805" s="268"/>
      <c r="W805" s="272"/>
      <c r="X805" s="273"/>
      <c r="Y805" s="273"/>
      <c r="Z805" s="273"/>
      <c r="AA805" s="273"/>
      <c r="AB805" s="274"/>
      <c r="AC805" s="274"/>
      <c r="AD805" s="269"/>
      <c r="AE805" s="269"/>
    </row>
    <row r="806" spans="1:31" ht="90" x14ac:dyDescent="0.25">
      <c r="A806" s="303" t="s">
        <v>2338</v>
      </c>
      <c r="B806" s="303" t="s">
        <v>2415</v>
      </c>
      <c r="C806" s="303" t="s">
        <v>2416</v>
      </c>
      <c r="D806" s="303" t="s">
        <v>2646</v>
      </c>
      <c r="E806" s="304" t="s">
        <v>2805</v>
      </c>
      <c r="F806" s="304" t="s">
        <v>457</v>
      </c>
      <c r="G806" s="304" t="s">
        <v>625</v>
      </c>
      <c r="H806" s="304" t="s">
        <v>626</v>
      </c>
      <c r="I806" s="303" t="s">
        <v>599</v>
      </c>
      <c r="J806" s="305" t="s">
        <v>2660</v>
      </c>
      <c r="K806" s="306">
        <v>2072919</v>
      </c>
      <c r="Q806" s="270"/>
      <c r="R806" s="270"/>
      <c r="S806" s="271"/>
      <c r="T806" s="270"/>
      <c r="U806" s="272"/>
      <c r="V806" s="268"/>
      <c r="W806" s="272"/>
      <c r="X806" s="273"/>
      <c r="Y806" s="273"/>
      <c r="Z806" s="273"/>
      <c r="AA806" s="273"/>
      <c r="AB806" s="274"/>
      <c r="AC806" s="274"/>
      <c r="AD806" s="269"/>
      <c r="AE806" s="269"/>
    </row>
    <row r="807" spans="1:31" ht="90" x14ac:dyDescent="0.25">
      <c r="A807" s="303" t="s">
        <v>2340</v>
      </c>
      <c r="B807" s="303" t="s">
        <v>2415</v>
      </c>
      <c r="C807" s="303" t="s">
        <v>2416</v>
      </c>
      <c r="D807" s="303" t="s">
        <v>2646</v>
      </c>
      <c r="E807" s="304" t="s">
        <v>2807</v>
      </c>
      <c r="F807" s="304" t="s">
        <v>457</v>
      </c>
      <c r="G807" s="304" t="s">
        <v>625</v>
      </c>
      <c r="H807" s="304" t="s">
        <v>626</v>
      </c>
      <c r="I807" s="303" t="s">
        <v>599</v>
      </c>
      <c r="J807" s="305" t="s">
        <v>2660</v>
      </c>
      <c r="K807" s="306">
        <v>2072919</v>
      </c>
      <c r="Q807" s="270"/>
      <c r="R807" s="270"/>
      <c r="S807" s="271"/>
      <c r="T807" s="270"/>
      <c r="U807" s="272"/>
      <c r="V807" s="268"/>
      <c r="W807" s="272"/>
      <c r="X807" s="273"/>
      <c r="Y807" s="273"/>
      <c r="Z807" s="273"/>
      <c r="AA807" s="273"/>
      <c r="AB807" s="274"/>
      <c r="AC807" s="274"/>
      <c r="AD807" s="269"/>
      <c r="AE807" s="269"/>
    </row>
    <row r="808" spans="1:31" ht="90" x14ac:dyDescent="0.25">
      <c r="A808" s="303" t="s">
        <v>2343</v>
      </c>
      <c r="B808" s="303" t="s">
        <v>2415</v>
      </c>
      <c r="C808" s="303" t="s">
        <v>2416</v>
      </c>
      <c r="D808" s="303" t="s">
        <v>2646</v>
      </c>
      <c r="E808" s="304" t="s">
        <v>2809</v>
      </c>
      <c r="F808" s="304" t="s">
        <v>457</v>
      </c>
      <c r="G808" s="304" t="s">
        <v>625</v>
      </c>
      <c r="H808" s="304" t="s">
        <v>626</v>
      </c>
      <c r="I808" s="303" t="s">
        <v>599</v>
      </c>
      <c r="J808" s="305" t="s">
        <v>2660</v>
      </c>
      <c r="K808" s="306">
        <v>2072919</v>
      </c>
      <c r="Q808" s="270"/>
      <c r="R808" s="270"/>
      <c r="S808" s="271"/>
      <c r="T808" s="270"/>
      <c r="U808" s="272"/>
      <c r="V808" s="268"/>
      <c r="W808" s="272"/>
      <c r="X808" s="273"/>
      <c r="Y808" s="273"/>
      <c r="Z808" s="273"/>
      <c r="AA808" s="273"/>
      <c r="AB808" s="274"/>
      <c r="AC808" s="274"/>
      <c r="AD808" s="269"/>
      <c r="AE808" s="269"/>
    </row>
    <row r="809" spans="1:31" ht="90" x14ac:dyDescent="0.25">
      <c r="A809" s="303" t="s">
        <v>2347</v>
      </c>
      <c r="B809" s="303" t="s">
        <v>2415</v>
      </c>
      <c r="C809" s="303" t="s">
        <v>2416</v>
      </c>
      <c r="D809" s="303" t="s">
        <v>2646</v>
      </c>
      <c r="E809" s="304" t="s">
        <v>2811</v>
      </c>
      <c r="F809" s="304" t="s">
        <v>457</v>
      </c>
      <c r="G809" s="304" t="s">
        <v>625</v>
      </c>
      <c r="H809" s="304" t="s">
        <v>626</v>
      </c>
      <c r="I809" s="303" t="s">
        <v>599</v>
      </c>
      <c r="J809" s="305" t="s">
        <v>2660</v>
      </c>
      <c r="K809" s="306">
        <v>2072919</v>
      </c>
      <c r="Q809" s="270"/>
      <c r="R809" s="270"/>
      <c r="S809" s="271"/>
      <c r="T809" s="270"/>
      <c r="U809" s="272"/>
      <c r="V809" s="268"/>
      <c r="W809" s="272"/>
      <c r="X809" s="273"/>
      <c r="Y809" s="273"/>
      <c r="Z809" s="273"/>
      <c r="AA809" s="273"/>
      <c r="AB809" s="274"/>
      <c r="AC809" s="274"/>
      <c r="AD809" s="269"/>
      <c r="AE809" s="269"/>
    </row>
    <row r="810" spans="1:31" ht="90" x14ac:dyDescent="0.25">
      <c r="A810" s="303" t="s">
        <v>2350</v>
      </c>
      <c r="B810" s="303" t="s">
        <v>2415</v>
      </c>
      <c r="C810" s="303" t="s">
        <v>2416</v>
      </c>
      <c r="D810" s="303" t="s">
        <v>2646</v>
      </c>
      <c r="E810" s="304" t="s">
        <v>2813</v>
      </c>
      <c r="F810" s="304" t="s">
        <v>457</v>
      </c>
      <c r="G810" s="304" t="s">
        <v>625</v>
      </c>
      <c r="H810" s="304" t="s">
        <v>626</v>
      </c>
      <c r="I810" s="303" t="s">
        <v>599</v>
      </c>
      <c r="J810" s="305" t="s">
        <v>2660</v>
      </c>
      <c r="K810" s="306">
        <v>2072919</v>
      </c>
      <c r="Q810" s="270"/>
      <c r="R810" s="270"/>
      <c r="S810" s="271"/>
      <c r="T810" s="270"/>
      <c r="U810" s="272"/>
      <c r="V810" s="268"/>
      <c r="W810" s="272"/>
      <c r="X810" s="273"/>
      <c r="Y810" s="273"/>
      <c r="Z810" s="273"/>
      <c r="AA810" s="273"/>
      <c r="AB810" s="274"/>
      <c r="AC810" s="274"/>
      <c r="AD810" s="269"/>
      <c r="AE810" s="269"/>
    </row>
    <row r="811" spans="1:31" ht="90" x14ac:dyDescent="0.25">
      <c r="A811" s="303" t="s">
        <v>2352</v>
      </c>
      <c r="B811" s="303" t="s">
        <v>2415</v>
      </c>
      <c r="C811" s="303" t="s">
        <v>2416</v>
      </c>
      <c r="D811" s="303" t="s">
        <v>2646</v>
      </c>
      <c r="E811" s="304" t="s">
        <v>2815</v>
      </c>
      <c r="F811" s="304" t="s">
        <v>457</v>
      </c>
      <c r="G811" s="304" t="s">
        <v>625</v>
      </c>
      <c r="H811" s="304" t="s">
        <v>626</v>
      </c>
      <c r="I811" s="303" t="s">
        <v>599</v>
      </c>
      <c r="J811" s="305" t="s">
        <v>2660</v>
      </c>
      <c r="K811" s="306">
        <v>2072919</v>
      </c>
      <c r="Q811" s="276"/>
      <c r="R811" s="276"/>
      <c r="S811" s="276"/>
      <c r="T811" s="276"/>
      <c r="U811" s="276"/>
      <c r="V811" s="276"/>
      <c r="W811" s="276"/>
      <c r="X811" s="277"/>
      <c r="Y811" s="277"/>
      <c r="Z811" s="277"/>
      <c r="AA811" s="277"/>
      <c r="AB811" s="277"/>
      <c r="AC811" s="277"/>
      <c r="AD811" s="275"/>
      <c r="AE811" s="278"/>
    </row>
    <row r="812" spans="1:31" ht="90" x14ac:dyDescent="0.25">
      <c r="A812" s="303" t="s">
        <v>2355</v>
      </c>
      <c r="B812" s="303" t="s">
        <v>2415</v>
      </c>
      <c r="C812" s="303" t="s">
        <v>2416</v>
      </c>
      <c r="D812" s="303" t="s">
        <v>2646</v>
      </c>
      <c r="E812" s="304" t="s">
        <v>2817</v>
      </c>
      <c r="F812" s="304" t="s">
        <v>457</v>
      </c>
      <c r="G812" s="304" t="s">
        <v>625</v>
      </c>
      <c r="H812" s="304" t="s">
        <v>626</v>
      </c>
      <c r="I812" s="303" t="s">
        <v>599</v>
      </c>
      <c r="J812" s="305" t="s">
        <v>2660</v>
      </c>
      <c r="K812" s="306">
        <v>2072919</v>
      </c>
      <c r="Q812" s="270"/>
      <c r="R812" s="270"/>
      <c r="S812" s="271"/>
      <c r="T812" s="270"/>
      <c r="U812" s="272"/>
      <c r="V812" s="268"/>
      <c r="W812" s="272"/>
      <c r="X812" s="273"/>
      <c r="Y812" s="273"/>
      <c r="Z812" s="273"/>
      <c r="AA812" s="273"/>
      <c r="AB812" s="274"/>
      <c r="AC812" s="274"/>
      <c r="AD812" s="269"/>
      <c r="AE812" s="269"/>
    </row>
    <row r="813" spans="1:31" ht="90" x14ac:dyDescent="0.25">
      <c r="A813" s="303" t="s">
        <v>2357</v>
      </c>
      <c r="B813" s="303" t="s">
        <v>2415</v>
      </c>
      <c r="C813" s="303" t="s">
        <v>2416</v>
      </c>
      <c r="D813" s="303" t="s">
        <v>2646</v>
      </c>
      <c r="E813" s="304" t="s">
        <v>2819</v>
      </c>
      <c r="F813" s="304" t="s">
        <v>457</v>
      </c>
      <c r="G813" s="304" t="s">
        <v>625</v>
      </c>
      <c r="H813" s="304" t="s">
        <v>626</v>
      </c>
      <c r="I813" s="303" t="s">
        <v>599</v>
      </c>
      <c r="J813" s="305" t="s">
        <v>2660</v>
      </c>
      <c r="K813" s="306">
        <v>2072919</v>
      </c>
      <c r="Q813" s="276"/>
      <c r="R813" s="276"/>
      <c r="S813" s="276"/>
      <c r="T813" s="276"/>
      <c r="U813" s="276"/>
      <c r="V813" s="276"/>
      <c r="W813" s="276"/>
      <c r="X813" s="277"/>
      <c r="Y813" s="277"/>
      <c r="Z813" s="277"/>
      <c r="AA813" s="277"/>
      <c r="AB813" s="277"/>
      <c r="AC813" s="277"/>
      <c r="AD813" s="275"/>
      <c r="AE813" s="278"/>
    </row>
    <row r="814" spans="1:31" ht="90" x14ac:dyDescent="0.25">
      <c r="A814" s="303" t="s">
        <v>2362</v>
      </c>
      <c r="B814" s="303" t="s">
        <v>2415</v>
      </c>
      <c r="C814" s="303" t="s">
        <v>2416</v>
      </c>
      <c r="D814" s="303" t="s">
        <v>2646</v>
      </c>
      <c r="E814" s="304" t="s">
        <v>2821</v>
      </c>
      <c r="F814" s="304" t="s">
        <v>457</v>
      </c>
      <c r="G814" s="304" t="s">
        <v>625</v>
      </c>
      <c r="H814" s="304" t="s">
        <v>626</v>
      </c>
      <c r="I814" s="303" t="s">
        <v>599</v>
      </c>
      <c r="J814" s="305" t="s">
        <v>2660</v>
      </c>
      <c r="K814" s="306">
        <v>2072919</v>
      </c>
      <c r="Q814" s="270"/>
      <c r="R814" s="270"/>
      <c r="S814" s="271"/>
      <c r="T814" s="270"/>
      <c r="U814" s="272"/>
      <c r="V814" s="268"/>
      <c r="W814" s="272"/>
      <c r="X814" s="273"/>
      <c r="Y814" s="273"/>
      <c r="Z814" s="273"/>
      <c r="AA814" s="273"/>
      <c r="AB814" s="274"/>
      <c r="AC814" s="274"/>
      <c r="AD814" s="269"/>
      <c r="AE814" s="269"/>
    </row>
    <row r="815" spans="1:31" ht="90" x14ac:dyDescent="0.25">
      <c r="A815" s="303" t="s">
        <v>2364</v>
      </c>
      <c r="B815" s="303" t="s">
        <v>2415</v>
      </c>
      <c r="C815" s="303" t="s">
        <v>2416</v>
      </c>
      <c r="D815" s="303" t="s">
        <v>2646</v>
      </c>
      <c r="E815" s="304" t="s">
        <v>2823</v>
      </c>
      <c r="F815" s="304" t="s">
        <v>457</v>
      </c>
      <c r="G815" s="304" t="s">
        <v>625</v>
      </c>
      <c r="H815" s="304" t="s">
        <v>626</v>
      </c>
      <c r="I815" s="303" t="s">
        <v>599</v>
      </c>
      <c r="J815" s="305" t="s">
        <v>2660</v>
      </c>
      <c r="K815" s="306">
        <v>2072919</v>
      </c>
      <c r="Q815" s="270"/>
      <c r="R815" s="270"/>
      <c r="S815" s="271"/>
      <c r="T815" s="270"/>
      <c r="U815" s="272"/>
      <c r="V815" s="268"/>
      <c r="W815" s="272"/>
      <c r="X815" s="273"/>
      <c r="Y815" s="273"/>
      <c r="Z815" s="273"/>
      <c r="AA815" s="273"/>
      <c r="AB815" s="274"/>
      <c r="AC815" s="274"/>
      <c r="AD815" s="269"/>
      <c r="AE815" s="269"/>
    </row>
    <row r="816" spans="1:31" ht="90" x14ac:dyDescent="0.25">
      <c r="A816" s="303" t="s">
        <v>2366</v>
      </c>
      <c r="B816" s="303" t="s">
        <v>2415</v>
      </c>
      <c r="C816" s="303" t="s">
        <v>2416</v>
      </c>
      <c r="D816" s="303" t="s">
        <v>2646</v>
      </c>
      <c r="E816" s="304" t="s">
        <v>2825</v>
      </c>
      <c r="F816" s="304" t="s">
        <v>457</v>
      </c>
      <c r="G816" s="304" t="s">
        <v>625</v>
      </c>
      <c r="H816" s="304" t="s">
        <v>626</v>
      </c>
      <c r="I816" s="303" t="s">
        <v>599</v>
      </c>
      <c r="J816" s="305" t="s">
        <v>2660</v>
      </c>
      <c r="K816" s="306">
        <v>2072919</v>
      </c>
      <c r="Q816" s="270"/>
      <c r="R816" s="270"/>
      <c r="S816" s="271"/>
      <c r="T816" s="270"/>
      <c r="U816" s="272"/>
      <c r="V816" s="268"/>
      <c r="W816" s="272"/>
      <c r="X816" s="273"/>
      <c r="Y816" s="273"/>
      <c r="Z816" s="273"/>
      <c r="AA816" s="273"/>
      <c r="AB816" s="274"/>
      <c r="AC816" s="274"/>
      <c r="AD816" s="269"/>
      <c r="AE816" s="269"/>
    </row>
    <row r="817" spans="1:31" ht="90" x14ac:dyDescent="0.25">
      <c r="A817" s="303" t="s">
        <v>2368</v>
      </c>
      <c r="B817" s="303" t="s">
        <v>2415</v>
      </c>
      <c r="C817" s="303" t="s">
        <v>2416</v>
      </c>
      <c r="D817" s="303" t="s">
        <v>2646</v>
      </c>
      <c r="E817" s="304" t="s">
        <v>2827</v>
      </c>
      <c r="F817" s="304" t="s">
        <v>457</v>
      </c>
      <c r="G817" s="304" t="s">
        <v>625</v>
      </c>
      <c r="H817" s="304" t="s">
        <v>626</v>
      </c>
      <c r="I817" s="303" t="s">
        <v>599</v>
      </c>
      <c r="J817" s="305" t="s">
        <v>2660</v>
      </c>
      <c r="K817" s="306">
        <v>2072919</v>
      </c>
      <c r="Q817" s="270"/>
      <c r="R817" s="270"/>
      <c r="S817" s="271"/>
      <c r="T817" s="270"/>
      <c r="U817" s="272"/>
      <c r="V817" s="268"/>
      <c r="W817" s="272"/>
      <c r="X817" s="273"/>
      <c r="Y817" s="273"/>
      <c r="Z817" s="273"/>
      <c r="AA817" s="273"/>
      <c r="AB817" s="274"/>
      <c r="AC817" s="274"/>
      <c r="AD817" s="269"/>
      <c r="AE817" s="269"/>
    </row>
    <row r="818" spans="1:31" ht="90" x14ac:dyDescent="0.25">
      <c r="A818" s="303" t="s">
        <v>2370</v>
      </c>
      <c r="B818" s="303" t="s">
        <v>2415</v>
      </c>
      <c r="C818" s="303" t="s">
        <v>2416</v>
      </c>
      <c r="D818" s="303" t="s">
        <v>2646</v>
      </c>
      <c r="E818" s="304" t="s">
        <v>2829</v>
      </c>
      <c r="F818" s="304" t="s">
        <v>457</v>
      </c>
      <c r="G818" s="304" t="s">
        <v>2483</v>
      </c>
      <c r="H818" s="304" t="s">
        <v>2484</v>
      </c>
      <c r="I818" s="303" t="s">
        <v>599</v>
      </c>
      <c r="J818" s="305" t="s">
        <v>2830</v>
      </c>
      <c r="K818" s="306">
        <v>2072919</v>
      </c>
      <c r="Q818" s="270"/>
      <c r="R818" s="270"/>
      <c r="S818" s="271"/>
      <c r="T818" s="270"/>
      <c r="U818" s="272"/>
      <c r="V818" s="268"/>
      <c r="W818" s="272"/>
      <c r="X818" s="273"/>
      <c r="Y818" s="273"/>
      <c r="Z818" s="273"/>
      <c r="AA818" s="273"/>
      <c r="AB818" s="274"/>
      <c r="AC818" s="274"/>
      <c r="AD818" s="269"/>
      <c r="AE818" s="269"/>
    </row>
    <row r="819" spans="1:31" ht="90" x14ac:dyDescent="0.25">
      <c r="A819" s="303" t="s">
        <v>2372</v>
      </c>
      <c r="B819" s="303" t="s">
        <v>2415</v>
      </c>
      <c r="C819" s="303" t="s">
        <v>2416</v>
      </c>
      <c r="D819" s="303" t="s">
        <v>2646</v>
      </c>
      <c r="E819" s="304" t="s">
        <v>2832</v>
      </c>
      <c r="F819" s="304" t="s">
        <v>457</v>
      </c>
      <c r="G819" s="304" t="s">
        <v>2483</v>
      </c>
      <c r="H819" s="304" t="s">
        <v>2484</v>
      </c>
      <c r="I819" s="303" t="s">
        <v>599</v>
      </c>
      <c r="J819" s="305" t="s">
        <v>2830</v>
      </c>
      <c r="K819" s="306">
        <v>2072919</v>
      </c>
      <c r="Q819" s="270"/>
      <c r="R819" s="270"/>
      <c r="S819" s="271"/>
      <c r="T819" s="270"/>
      <c r="U819" s="272"/>
      <c r="V819" s="268"/>
      <c r="W819" s="272"/>
      <c r="X819" s="273"/>
      <c r="Y819" s="273"/>
      <c r="Z819" s="273"/>
      <c r="AA819" s="273"/>
      <c r="AB819" s="274"/>
      <c r="AC819" s="274"/>
      <c r="AD819" s="269"/>
      <c r="AE819" s="269"/>
    </row>
    <row r="820" spans="1:31" ht="90" x14ac:dyDescent="0.25">
      <c r="A820" s="303" t="s">
        <v>2374</v>
      </c>
      <c r="B820" s="303" t="s">
        <v>2415</v>
      </c>
      <c r="C820" s="303" t="s">
        <v>2416</v>
      </c>
      <c r="D820" s="303" t="s">
        <v>2646</v>
      </c>
      <c r="E820" s="304" t="s">
        <v>2834</v>
      </c>
      <c r="F820" s="304" t="s">
        <v>457</v>
      </c>
      <c r="G820" s="304" t="s">
        <v>2483</v>
      </c>
      <c r="H820" s="304" t="s">
        <v>2484</v>
      </c>
      <c r="I820" s="303" t="s">
        <v>599</v>
      </c>
      <c r="J820" s="305" t="s">
        <v>2830</v>
      </c>
      <c r="K820" s="306">
        <v>2072919</v>
      </c>
      <c r="Q820" s="270"/>
      <c r="R820" s="270"/>
      <c r="S820" s="271"/>
      <c r="T820" s="270"/>
      <c r="U820" s="272"/>
      <c r="V820" s="268"/>
      <c r="W820" s="272"/>
      <c r="X820" s="273"/>
      <c r="Y820" s="273"/>
      <c r="Z820" s="273"/>
      <c r="AA820" s="273"/>
      <c r="AB820" s="274"/>
      <c r="AC820" s="274"/>
      <c r="AD820" s="269"/>
      <c r="AE820" s="269"/>
    </row>
    <row r="821" spans="1:31" ht="90" x14ac:dyDescent="0.25">
      <c r="A821" s="303" t="s">
        <v>2376</v>
      </c>
      <c r="B821" s="303" t="s">
        <v>2415</v>
      </c>
      <c r="C821" s="303" t="s">
        <v>2416</v>
      </c>
      <c r="D821" s="303" t="s">
        <v>2646</v>
      </c>
      <c r="E821" s="304" t="s">
        <v>2836</v>
      </c>
      <c r="F821" s="304" t="s">
        <v>457</v>
      </c>
      <c r="G821" s="304" t="s">
        <v>2483</v>
      </c>
      <c r="H821" s="304" t="s">
        <v>2484</v>
      </c>
      <c r="I821" s="303" t="s">
        <v>599</v>
      </c>
      <c r="J821" s="305" t="s">
        <v>2830</v>
      </c>
      <c r="K821" s="306">
        <v>2072919</v>
      </c>
      <c r="Q821" s="276"/>
      <c r="R821" s="276"/>
      <c r="S821" s="276"/>
      <c r="T821" s="276"/>
      <c r="U821" s="276"/>
      <c r="V821" s="276"/>
      <c r="W821" s="276"/>
      <c r="X821" s="277"/>
      <c r="Y821" s="277"/>
      <c r="Z821" s="277"/>
      <c r="AA821" s="277"/>
      <c r="AB821" s="277"/>
      <c r="AC821" s="277"/>
      <c r="AD821" s="275"/>
      <c r="AE821" s="278"/>
    </row>
    <row r="822" spans="1:31" ht="90" x14ac:dyDescent="0.25">
      <c r="A822" s="303" t="s">
        <v>2378</v>
      </c>
      <c r="B822" s="303" t="s">
        <v>2415</v>
      </c>
      <c r="C822" s="303" t="s">
        <v>2416</v>
      </c>
      <c r="D822" s="303" t="s">
        <v>2646</v>
      </c>
      <c r="E822" s="304" t="s">
        <v>2838</v>
      </c>
      <c r="F822" s="304" t="s">
        <v>457</v>
      </c>
      <c r="G822" s="304" t="s">
        <v>2483</v>
      </c>
      <c r="H822" s="304" t="s">
        <v>2484</v>
      </c>
      <c r="I822" s="303" t="s">
        <v>599</v>
      </c>
      <c r="J822" s="305" t="s">
        <v>2830</v>
      </c>
      <c r="K822" s="306">
        <v>2072919</v>
      </c>
      <c r="Q822" s="270"/>
      <c r="R822" s="270"/>
      <c r="S822" s="271"/>
      <c r="T822" s="270"/>
      <c r="U822" s="272"/>
      <c r="V822" s="268"/>
      <c r="W822" s="272"/>
      <c r="X822" s="273"/>
      <c r="Y822" s="273"/>
      <c r="Z822" s="273"/>
      <c r="AA822" s="273"/>
      <c r="AB822" s="274"/>
      <c r="AC822" s="274"/>
      <c r="AD822" s="269"/>
      <c r="AE822" s="269"/>
    </row>
    <row r="823" spans="1:31" ht="90" x14ac:dyDescent="0.25">
      <c r="A823" s="303" t="s">
        <v>2380</v>
      </c>
      <c r="B823" s="303" t="s">
        <v>2415</v>
      </c>
      <c r="C823" s="303" t="s">
        <v>2416</v>
      </c>
      <c r="D823" s="303" t="s">
        <v>2646</v>
      </c>
      <c r="E823" s="304" t="s">
        <v>2840</v>
      </c>
      <c r="F823" s="304" t="s">
        <v>457</v>
      </c>
      <c r="G823" s="304" t="s">
        <v>2483</v>
      </c>
      <c r="H823" s="304" t="s">
        <v>2484</v>
      </c>
      <c r="I823" s="303" t="s">
        <v>599</v>
      </c>
      <c r="J823" s="305" t="s">
        <v>2830</v>
      </c>
      <c r="K823" s="306">
        <v>2072919</v>
      </c>
      <c r="Q823" s="276"/>
      <c r="R823" s="276"/>
      <c r="S823" s="276"/>
      <c r="T823" s="276"/>
      <c r="U823" s="276"/>
      <c r="V823" s="276"/>
      <c r="W823" s="276"/>
      <c r="X823" s="277"/>
      <c r="Y823" s="277"/>
      <c r="Z823" s="277"/>
      <c r="AA823" s="277"/>
      <c r="AB823" s="277"/>
      <c r="AC823" s="277"/>
      <c r="AD823" s="275"/>
      <c r="AE823" s="278"/>
    </row>
    <row r="824" spans="1:31" ht="90" x14ac:dyDescent="0.25">
      <c r="A824" s="303" t="s">
        <v>2382</v>
      </c>
      <c r="B824" s="303" t="s">
        <v>2415</v>
      </c>
      <c r="C824" s="303" t="s">
        <v>2416</v>
      </c>
      <c r="D824" s="303" t="s">
        <v>2646</v>
      </c>
      <c r="E824" s="304" t="s">
        <v>2842</v>
      </c>
      <c r="F824" s="304" t="s">
        <v>457</v>
      </c>
      <c r="G824" s="304" t="s">
        <v>2483</v>
      </c>
      <c r="H824" s="304" t="s">
        <v>2484</v>
      </c>
      <c r="I824" s="303" t="s">
        <v>599</v>
      </c>
      <c r="J824" s="305" t="s">
        <v>2830</v>
      </c>
      <c r="K824" s="306">
        <v>2072919</v>
      </c>
      <c r="Q824" s="270"/>
      <c r="R824" s="270"/>
      <c r="S824" s="271"/>
      <c r="T824" s="270"/>
      <c r="U824" s="272"/>
      <c r="V824" s="268"/>
      <c r="W824" s="272"/>
      <c r="X824" s="273"/>
      <c r="Y824" s="273"/>
      <c r="Z824" s="273"/>
      <c r="AA824" s="273"/>
      <c r="AB824" s="274"/>
      <c r="AC824" s="274"/>
      <c r="AD824" s="269"/>
      <c r="AE824" s="269"/>
    </row>
    <row r="825" spans="1:31" ht="90" x14ac:dyDescent="0.25">
      <c r="A825" s="303" t="s">
        <v>2384</v>
      </c>
      <c r="B825" s="303" t="s">
        <v>2415</v>
      </c>
      <c r="C825" s="303" t="s">
        <v>2416</v>
      </c>
      <c r="D825" s="303" t="s">
        <v>2646</v>
      </c>
      <c r="E825" s="304" t="s">
        <v>2844</v>
      </c>
      <c r="F825" s="304" t="s">
        <v>457</v>
      </c>
      <c r="G825" s="304" t="s">
        <v>2483</v>
      </c>
      <c r="H825" s="304" t="s">
        <v>2484</v>
      </c>
      <c r="I825" s="303" t="s">
        <v>599</v>
      </c>
      <c r="J825" s="305" t="s">
        <v>2830</v>
      </c>
      <c r="K825" s="306">
        <v>2072919</v>
      </c>
      <c r="Q825" s="270"/>
      <c r="R825" s="270"/>
      <c r="S825" s="271"/>
      <c r="T825" s="270"/>
      <c r="U825" s="272"/>
      <c r="V825" s="268"/>
      <c r="W825" s="272"/>
      <c r="X825" s="273"/>
      <c r="Y825" s="273"/>
      <c r="Z825" s="273"/>
      <c r="AA825" s="273"/>
      <c r="AB825" s="274"/>
      <c r="AC825" s="274"/>
      <c r="AD825" s="269"/>
      <c r="AE825" s="269"/>
    </row>
    <row r="826" spans="1:31" ht="90" x14ac:dyDescent="0.25">
      <c r="A826" s="303" t="s">
        <v>2386</v>
      </c>
      <c r="B826" s="303" t="s">
        <v>2415</v>
      </c>
      <c r="C826" s="303" t="s">
        <v>2416</v>
      </c>
      <c r="D826" s="303" t="s">
        <v>2646</v>
      </c>
      <c r="E826" s="304" t="s">
        <v>2846</v>
      </c>
      <c r="F826" s="304" t="s">
        <v>457</v>
      </c>
      <c r="G826" s="304" t="s">
        <v>2483</v>
      </c>
      <c r="H826" s="304" t="s">
        <v>2484</v>
      </c>
      <c r="I826" s="303" t="s">
        <v>599</v>
      </c>
      <c r="J826" s="305" t="s">
        <v>2830</v>
      </c>
      <c r="K826" s="306">
        <v>2072919</v>
      </c>
      <c r="Q826" s="270"/>
      <c r="R826" s="270"/>
      <c r="S826" s="271"/>
      <c r="T826" s="270"/>
      <c r="U826" s="272"/>
      <c r="V826" s="268"/>
      <c r="W826" s="272"/>
      <c r="X826" s="273"/>
      <c r="Y826" s="273"/>
      <c r="Z826" s="273"/>
      <c r="AA826" s="273"/>
      <c r="AB826" s="274"/>
      <c r="AC826" s="274"/>
      <c r="AD826" s="269"/>
      <c r="AE826" s="269"/>
    </row>
    <row r="827" spans="1:31" ht="90" x14ac:dyDescent="0.25">
      <c r="A827" s="303" t="s">
        <v>2388</v>
      </c>
      <c r="B827" s="303" t="s">
        <v>2415</v>
      </c>
      <c r="C827" s="303" t="s">
        <v>2416</v>
      </c>
      <c r="D827" s="303" t="s">
        <v>2646</v>
      </c>
      <c r="E827" s="304" t="s">
        <v>2848</v>
      </c>
      <c r="F827" s="304" t="s">
        <v>457</v>
      </c>
      <c r="G827" s="304" t="s">
        <v>2483</v>
      </c>
      <c r="H827" s="304" t="s">
        <v>2484</v>
      </c>
      <c r="I827" s="303" t="s">
        <v>599</v>
      </c>
      <c r="J827" s="305" t="s">
        <v>2830</v>
      </c>
      <c r="K827" s="306">
        <v>2072919</v>
      </c>
      <c r="Q827" s="270"/>
      <c r="R827" s="270"/>
      <c r="S827" s="271"/>
      <c r="T827" s="270"/>
      <c r="U827" s="272"/>
      <c r="V827" s="268"/>
      <c r="W827" s="272"/>
      <c r="X827" s="273"/>
      <c r="Y827" s="273"/>
      <c r="Z827" s="273"/>
      <c r="AA827" s="273"/>
      <c r="AB827" s="274"/>
      <c r="AC827" s="274"/>
      <c r="AD827" s="269"/>
      <c r="AE827" s="269"/>
    </row>
    <row r="828" spans="1:31" ht="90" x14ac:dyDescent="0.25">
      <c r="A828" s="303" t="s">
        <v>2390</v>
      </c>
      <c r="B828" s="303" t="s">
        <v>2415</v>
      </c>
      <c r="C828" s="303" t="s">
        <v>2416</v>
      </c>
      <c r="D828" s="303" t="s">
        <v>2646</v>
      </c>
      <c r="E828" s="304" t="s">
        <v>2850</v>
      </c>
      <c r="F828" s="304" t="s">
        <v>457</v>
      </c>
      <c r="G828" s="304" t="s">
        <v>2483</v>
      </c>
      <c r="H828" s="304" t="s">
        <v>2484</v>
      </c>
      <c r="I828" s="303" t="s">
        <v>599</v>
      </c>
      <c r="J828" s="305" t="s">
        <v>2830</v>
      </c>
      <c r="K828" s="306">
        <v>2072919</v>
      </c>
      <c r="Q828" s="276"/>
      <c r="R828" s="276"/>
      <c r="S828" s="276"/>
      <c r="T828" s="276"/>
      <c r="U828" s="276"/>
      <c r="V828" s="276"/>
      <c r="W828" s="276"/>
      <c r="X828" s="277"/>
      <c r="Y828" s="277"/>
      <c r="Z828" s="277"/>
      <c r="AA828" s="277"/>
      <c r="AB828" s="277"/>
      <c r="AC828" s="277"/>
      <c r="AD828" s="275"/>
      <c r="AE828" s="278"/>
    </row>
    <row r="829" spans="1:31" ht="90" x14ac:dyDescent="0.25">
      <c r="A829" s="303" t="s">
        <v>2392</v>
      </c>
      <c r="B829" s="303" t="s">
        <v>2415</v>
      </c>
      <c r="C829" s="303" t="s">
        <v>2416</v>
      </c>
      <c r="D829" s="303" t="s">
        <v>2646</v>
      </c>
      <c r="E829" s="304" t="s">
        <v>2852</v>
      </c>
      <c r="F829" s="304" t="s">
        <v>457</v>
      </c>
      <c r="G829" s="304" t="s">
        <v>2483</v>
      </c>
      <c r="H829" s="304" t="s">
        <v>2484</v>
      </c>
      <c r="I829" s="303" t="s">
        <v>599</v>
      </c>
      <c r="J829" s="305" t="s">
        <v>2830</v>
      </c>
      <c r="K829" s="306">
        <v>2072919</v>
      </c>
      <c r="Q829" s="270"/>
      <c r="R829" s="270"/>
      <c r="S829" s="271"/>
      <c r="T829" s="270"/>
      <c r="U829" s="272"/>
      <c r="V829" s="268"/>
      <c r="W829" s="272"/>
      <c r="X829" s="273"/>
      <c r="Y829" s="273"/>
      <c r="Z829" s="273"/>
      <c r="AA829" s="273"/>
      <c r="AB829" s="274"/>
      <c r="AC829" s="274"/>
      <c r="AD829" s="269"/>
      <c r="AE829" s="269"/>
    </row>
    <row r="830" spans="1:31" ht="90" x14ac:dyDescent="0.25">
      <c r="A830" s="303" t="s">
        <v>2394</v>
      </c>
      <c r="B830" s="303" t="s">
        <v>2415</v>
      </c>
      <c r="C830" s="303" t="s">
        <v>2416</v>
      </c>
      <c r="D830" s="303" t="s">
        <v>2646</v>
      </c>
      <c r="E830" s="304" t="s">
        <v>2854</v>
      </c>
      <c r="F830" s="304" t="s">
        <v>457</v>
      </c>
      <c r="G830" s="304" t="s">
        <v>2483</v>
      </c>
      <c r="H830" s="304" t="s">
        <v>2484</v>
      </c>
      <c r="I830" s="303" t="s">
        <v>599</v>
      </c>
      <c r="J830" s="305" t="s">
        <v>2830</v>
      </c>
      <c r="K830" s="306">
        <v>2072919</v>
      </c>
      <c r="Q830" s="276"/>
      <c r="R830" s="276"/>
      <c r="S830" s="276"/>
      <c r="T830" s="276"/>
      <c r="U830" s="276"/>
      <c r="V830" s="276"/>
      <c r="W830" s="276"/>
      <c r="X830" s="277"/>
      <c r="Y830" s="277"/>
      <c r="Z830" s="277"/>
      <c r="AA830" s="277"/>
      <c r="AB830" s="277"/>
      <c r="AC830" s="277"/>
      <c r="AD830" s="275"/>
      <c r="AE830" s="278"/>
    </row>
    <row r="831" spans="1:31" ht="90" x14ac:dyDescent="0.25">
      <c r="A831" s="303" t="s">
        <v>2396</v>
      </c>
      <c r="B831" s="303" t="s">
        <v>2415</v>
      </c>
      <c r="C831" s="303" t="s">
        <v>2416</v>
      </c>
      <c r="D831" s="303" t="s">
        <v>2646</v>
      </c>
      <c r="E831" s="304" t="s">
        <v>2856</v>
      </c>
      <c r="F831" s="304" t="s">
        <v>457</v>
      </c>
      <c r="G831" s="304" t="s">
        <v>2483</v>
      </c>
      <c r="H831" s="304" t="s">
        <v>2484</v>
      </c>
      <c r="I831" s="303" t="s">
        <v>599</v>
      </c>
      <c r="J831" s="305" t="s">
        <v>2830</v>
      </c>
      <c r="K831" s="306">
        <v>2072919</v>
      </c>
      <c r="Q831" s="270"/>
      <c r="R831" s="270"/>
      <c r="S831" s="271"/>
      <c r="T831" s="270"/>
      <c r="U831" s="272"/>
      <c r="V831" s="268"/>
      <c r="W831" s="272"/>
      <c r="X831" s="273"/>
      <c r="Y831" s="273"/>
      <c r="Z831" s="273"/>
      <c r="AA831" s="273"/>
      <c r="AB831" s="274"/>
      <c r="AC831" s="274"/>
      <c r="AD831" s="269"/>
      <c r="AE831" s="269"/>
    </row>
    <row r="832" spans="1:31" ht="90" x14ac:dyDescent="0.25">
      <c r="A832" s="303" t="s">
        <v>2398</v>
      </c>
      <c r="B832" s="303" t="s">
        <v>2415</v>
      </c>
      <c r="C832" s="303" t="s">
        <v>2416</v>
      </c>
      <c r="D832" s="303" t="s">
        <v>2646</v>
      </c>
      <c r="E832" s="304" t="s">
        <v>2858</v>
      </c>
      <c r="F832" s="304" t="s">
        <v>457</v>
      </c>
      <c r="G832" s="304" t="s">
        <v>2483</v>
      </c>
      <c r="H832" s="304" t="s">
        <v>2484</v>
      </c>
      <c r="I832" s="303" t="s">
        <v>599</v>
      </c>
      <c r="J832" s="305" t="s">
        <v>2830</v>
      </c>
      <c r="K832" s="306">
        <v>2072919</v>
      </c>
      <c r="Q832" s="270"/>
      <c r="R832" s="270"/>
      <c r="S832" s="271"/>
      <c r="T832" s="270"/>
      <c r="U832" s="272"/>
      <c r="V832" s="268"/>
      <c r="W832" s="272"/>
      <c r="X832" s="273"/>
      <c r="Y832" s="273"/>
      <c r="Z832" s="273"/>
      <c r="AA832" s="273"/>
      <c r="AB832" s="274"/>
      <c r="AC832" s="274"/>
      <c r="AD832" s="269"/>
      <c r="AE832" s="269"/>
    </row>
    <row r="833" spans="1:31" ht="90" x14ac:dyDescent="0.25">
      <c r="A833" s="303" t="s">
        <v>2400</v>
      </c>
      <c r="B833" s="303" t="s">
        <v>2415</v>
      </c>
      <c r="C833" s="303" t="s">
        <v>2416</v>
      </c>
      <c r="D833" s="303" t="s">
        <v>2646</v>
      </c>
      <c r="E833" s="304" t="s">
        <v>2860</v>
      </c>
      <c r="F833" s="304" t="s">
        <v>457</v>
      </c>
      <c r="G833" s="304" t="s">
        <v>2483</v>
      </c>
      <c r="H833" s="304" t="s">
        <v>2484</v>
      </c>
      <c r="I833" s="303" t="s">
        <v>599</v>
      </c>
      <c r="J833" s="305" t="s">
        <v>2830</v>
      </c>
      <c r="K833" s="306">
        <v>2072919</v>
      </c>
      <c r="Q833" s="270"/>
      <c r="R833" s="270"/>
      <c r="S833" s="271"/>
      <c r="T833" s="270"/>
      <c r="U833" s="272"/>
      <c r="V833" s="268"/>
      <c r="W833" s="272"/>
      <c r="X833" s="273"/>
      <c r="Y833" s="273"/>
      <c r="Z833" s="273"/>
      <c r="AA833" s="273"/>
      <c r="AB833" s="274"/>
      <c r="AC833" s="274"/>
      <c r="AD833" s="269"/>
      <c r="AE833" s="269"/>
    </row>
    <row r="834" spans="1:31" ht="90" x14ac:dyDescent="0.25">
      <c r="A834" s="303" t="s">
        <v>2405</v>
      </c>
      <c r="B834" s="303" t="s">
        <v>2415</v>
      </c>
      <c r="C834" s="303" t="s">
        <v>2416</v>
      </c>
      <c r="D834" s="303" t="s">
        <v>2646</v>
      </c>
      <c r="E834" s="304" t="s">
        <v>2862</v>
      </c>
      <c r="F834" s="304" t="s">
        <v>457</v>
      </c>
      <c r="G834" s="304" t="s">
        <v>2483</v>
      </c>
      <c r="H834" s="304" t="s">
        <v>2484</v>
      </c>
      <c r="I834" s="303" t="s">
        <v>599</v>
      </c>
      <c r="J834" s="305" t="s">
        <v>2830</v>
      </c>
      <c r="K834" s="306">
        <v>2072919</v>
      </c>
      <c r="Q834" s="270"/>
      <c r="R834" s="270"/>
      <c r="S834" s="271"/>
      <c r="T834" s="270"/>
      <c r="U834" s="272"/>
      <c r="V834" s="268"/>
      <c r="W834" s="272"/>
      <c r="X834" s="273"/>
      <c r="Y834" s="273"/>
      <c r="Z834" s="273"/>
      <c r="AA834" s="273"/>
      <c r="AB834" s="274"/>
      <c r="AC834" s="274"/>
      <c r="AD834" s="269"/>
      <c r="AE834" s="269"/>
    </row>
    <row r="835" spans="1:31" ht="90" x14ac:dyDescent="0.25">
      <c r="A835" s="303" t="s">
        <v>2409</v>
      </c>
      <c r="B835" s="303" t="s">
        <v>2415</v>
      </c>
      <c r="C835" s="303" t="s">
        <v>2416</v>
      </c>
      <c r="D835" s="303" t="s">
        <v>2646</v>
      </c>
      <c r="E835" s="304" t="s">
        <v>2864</v>
      </c>
      <c r="F835" s="304" t="s">
        <v>457</v>
      </c>
      <c r="G835" s="304" t="s">
        <v>2483</v>
      </c>
      <c r="H835" s="304" t="s">
        <v>2484</v>
      </c>
      <c r="I835" s="303" t="s">
        <v>599</v>
      </c>
      <c r="J835" s="305" t="s">
        <v>2830</v>
      </c>
      <c r="K835" s="306">
        <v>2072919</v>
      </c>
      <c r="Q835" s="276"/>
      <c r="R835" s="276"/>
      <c r="S835" s="276"/>
      <c r="T835" s="276"/>
      <c r="U835" s="276"/>
      <c r="V835" s="276"/>
      <c r="W835" s="276"/>
      <c r="X835" s="277"/>
      <c r="Y835" s="277"/>
      <c r="Z835" s="277"/>
      <c r="AA835" s="277"/>
      <c r="AB835" s="277"/>
      <c r="AC835" s="277"/>
      <c r="AD835" s="275"/>
      <c r="AE835" s="278"/>
    </row>
    <row r="836" spans="1:31" ht="90" x14ac:dyDescent="0.25">
      <c r="A836" s="303" t="s">
        <v>2414</v>
      </c>
      <c r="B836" s="303" t="s">
        <v>2415</v>
      </c>
      <c r="C836" s="303" t="s">
        <v>2416</v>
      </c>
      <c r="D836" s="303" t="s">
        <v>2646</v>
      </c>
      <c r="E836" s="304" t="s">
        <v>2866</v>
      </c>
      <c r="F836" s="304" t="s">
        <v>457</v>
      </c>
      <c r="G836" s="304" t="s">
        <v>2483</v>
      </c>
      <c r="H836" s="304" t="s">
        <v>2484</v>
      </c>
      <c r="I836" s="303" t="s">
        <v>599</v>
      </c>
      <c r="J836" s="305" t="s">
        <v>2830</v>
      </c>
      <c r="K836" s="306">
        <v>2072919</v>
      </c>
      <c r="Q836" s="270"/>
      <c r="R836" s="270"/>
      <c r="S836" s="271"/>
      <c r="T836" s="270"/>
      <c r="U836" s="272"/>
      <c r="V836" s="268"/>
      <c r="W836" s="272"/>
      <c r="X836" s="273"/>
      <c r="Y836" s="273"/>
      <c r="Z836" s="273"/>
      <c r="AA836" s="273"/>
      <c r="AB836" s="274"/>
      <c r="AC836" s="274"/>
      <c r="AD836" s="269"/>
      <c r="AE836" s="269"/>
    </row>
    <row r="837" spans="1:31" ht="90" x14ac:dyDescent="0.25">
      <c r="A837" s="303" t="s">
        <v>2420</v>
      </c>
      <c r="B837" s="303" t="s">
        <v>2415</v>
      </c>
      <c r="C837" s="303" t="s">
        <v>2416</v>
      </c>
      <c r="D837" s="303" t="s">
        <v>2646</v>
      </c>
      <c r="E837" s="304" t="s">
        <v>2868</v>
      </c>
      <c r="F837" s="304" t="s">
        <v>457</v>
      </c>
      <c r="G837" s="304" t="s">
        <v>2483</v>
      </c>
      <c r="H837" s="304" t="s">
        <v>2484</v>
      </c>
      <c r="I837" s="303" t="s">
        <v>599</v>
      </c>
      <c r="J837" s="305" t="s">
        <v>2830</v>
      </c>
      <c r="K837" s="306">
        <v>2072919</v>
      </c>
      <c r="Q837" s="270"/>
      <c r="R837" s="270"/>
      <c r="S837" s="271"/>
      <c r="T837" s="270"/>
      <c r="U837" s="272"/>
      <c r="V837" s="268"/>
      <c r="W837" s="272"/>
      <c r="X837" s="273"/>
      <c r="Y837" s="273"/>
      <c r="Z837" s="273"/>
      <c r="AA837" s="273"/>
      <c r="AB837" s="274"/>
      <c r="AC837" s="274"/>
      <c r="AD837" s="269"/>
      <c r="AE837" s="269"/>
    </row>
    <row r="838" spans="1:31" ht="90" x14ac:dyDescent="0.25">
      <c r="A838" s="303" t="s">
        <v>2422</v>
      </c>
      <c r="B838" s="303" t="s">
        <v>2415</v>
      </c>
      <c r="C838" s="303" t="s">
        <v>2416</v>
      </c>
      <c r="D838" s="303" t="s">
        <v>2646</v>
      </c>
      <c r="E838" s="304" t="s">
        <v>2870</v>
      </c>
      <c r="F838" s="304" t="s">
        <v>457</v>
      </c>
      <c r="G838" s="304" t="s">
        <v>2871</v>
      </c>
      <c r="H838" s="304" t="s">
        <v>2872</v>
      </c>
      <c r="I838" s="303" t="s">
        <v>599</v>
      </c>
      <c r="J838" s="305" t="s">
        <v>2649</v>
      </c>
      <c r="K838" s="306">
        <v>2072919</v>
      </c>
      <c r="Q838" s="276"/>
      <c r="R838" s="276"/>
      <c r="S838" s="276"/>
      <c r="T838" s="276"/>
      <c r="U838" s="276"/>
      <c r="V838" s="276"/>
      <c r="W838" s="276"/>
      <c r="X838" s="277"/>
      <c r="Y838" s="277"/>
      <c r="Z838" s="277"/>
      <c r="AA838" s="277"/>
      <c r="AB838" s="277"/>
      <c r="AC838" s="277"/>
      <c r="AD838" s="275"/>
      <c r="AE838" s="278"/>
    </row>
    <row r="839" spans="1:31" ht="90" x14ac:dyDescent="0.25">
      <c r="A839" s="303" t="s">
        <v>2426</v>
      </c>
      <c r="B839" s="303" t="s">
        <v>2415</v>
      </c>
      <c r="C839" s="303" t="s">
        <v>2416</v>
      </c>
      <c r="D839" s="303" t="s">
        <v>2646</v>
      </c>
      <c r="E839" s="304" t="s">
        <v>2874</v>
      </c>
      <c r="F839" s="304" t="s">
        <v>457</v>
      </c>
      <c r="G839" s="304" t="s">
        <v>2871</v>
      </c>
      <c r="H839" s="304" t="s">
        <v>2872</v>
      </c>
      <c r="I839" s="303" t="s">
        <v>599</v>
      </c>
      <c r="J839" s="305" t="s">
        <v>2649</v>
      </c>
      <c r="K839" s="306">
        <v>2072919</v>
      </c>
      <c r="Q839" s="270"/>
      <c r="R839" s="270"/>
      <c r="S839" s="271"/>
      <c r="T839" s="270"/>
      <c r="U839" s="272"/>
      <c r="V839" s="268"/>
      <c r="W839" s="272"/>
      <c r="X839" s="273"/>
      <c r="Y839" s="273"/>
      <c r="Z839" s="273"/>
      <c r="AA839" s="273"/>
      <c r="AB839" s="274"/>
      <c r="AC839" s="274"/>
      <c r="AD839" s="269"/>
      <c r="AE839" s="269"/>
    </row>
    <row r="840" spans="1:31" ht="90" x14ac:dyDescent="0.25">
      <c r="A840" s="303" t="s">
        <v>2428</v>
      </c>
      <c r="B840" s="303" t="s">
        <v>2415</v>
      </c>
      <c r="C840" s="303" t="s">
        <v>2416</v>
      </c>
      <c r="D840" s="303" t="s">
        <v>2646</v>
      </c>
      <c r="E840" s="304" t="s">
        <v>2876</v>
      </c>
      <c r="F840" s="304" t="s">
        <v>457</v>
      </c>
      <c r="G840" s="304" t="s">
        <v>2871</v>
      </c>
      <c r="H840" s="304" t="s">
        <v>2872</v>
      </c>
      <c r="I840" s="303" t="s">
        <v>599</v>
      </c>
      <c r="J840" s="305" t="s">
        <v>2649</v>
      </c>
      <c r="K840" s="306">
        <v>2072919</v>
      </c>
      <c r="Q840" s="270"/>
      <c r="R840" s="270"/>
      <c r="S840" s="271"/>
      <c r="T840" s="270"/>
      <c r="U840" s="272"/>
      <c r="V840" s="268"/>
      <c r="W840" s="272"/>
      <c r="X840" s="273"/>
      <c r="Y840" s="273"/>
      <c r="Z840" s="273"/>
      <c r="AA840" s="273"/>
      <c r="AB840" s="274"/>
      <c r="AC840" s="274"/>
      <c r="AD840" s="269"/>
      <c r="AE840" s="269"/>
    </row>
    <row r="841" spans="1:31" ht="90" x14ac:dyDescent="0.25">
      <c r="A841" s="303" t="s">
        <v>2430</v>
      </c>
      <c r="B841" s="303" t="s">
        <v>2415</v>
      </c>
      <c r="C841" s="303" t="s">
        <v>2416</v>
      </c>
      <c r="D841" s="303" t="s">
        <v>2646</v>
      </c>
      <c r="E841" s="304" t="s">
        <v>2878</v>
      </c>
      <c r="F841" s="304" t="s">
        <v>457</v>
      </c>
      <c r="G841" s="304" t="s">
        <v>2871</v>
      </c>
      <c r="H841" s="304" t="s">
        <v>2872</v>
      </c>
      <c r="I841" s="303" t="s">
        <v>599</v>
      </c>
      <c r="J841" s="305" t="s">
        <v>2649</v>
      </c>
      <c r="K841" s="306">
        <v>2072919</v>
      </c>
      <c r="Q841" s="270"/>
      <c r="R841" s="270"/>
      <c r="S841" s="271"/>
      <c r="T841" s="270"/>
      <c r="U841" s="272"/>
      <c r="V841" s="268"/>
      <c r="W841" s="272"/>
      <c r="X841" s="273"/>
      <c r="Y841" s="273"/>
      <c r="Z841" s="273"/>
      <c r="AA841" s="273"/>
      <c r="AB841" s="274"/>
      <c r="AC841" s="274"/>
      <c r="AD841" s="269"/>
      <c r="AE841" s="269"/>
    </row>
    <row r="842" spans="1:31" ht="90" x14ac:dyDescent="0.25">
      <c r="A842" s="303" t="s">
        <v>2432</v>
      </c>
      <c r="B842" s="303" t="s">
        <v>2415</v>
      </c>
      <c r="C842" s="303" t="s">
        <v>2416</v>
      </c>
      <c r="D842" s="303" t="s">
        <v>2646</v>
      </c>
      <c r="E842" s="304" t="s">
        <v>2880</v>
      </c>
      <c r="F842" s="304" t="s">
        <v>457</v>
      </c>
      <c r="G842" s="304" t="s">
        <v>2871</v>
      </c>
      <c r="H842" s="304" t="s">
        <v>2872</v>
      </c>
      <c r="I842" s="303" t="s">
        <v>599</v>
      </c>
      <c r="J842" s="305" t="s">
        <v>2649</v>
      </c>
      <c r="K842" s="306">
        <v>2072919</v>
      </c>
      <c r="Q842" s="270"/>
      <c r="R842" s="270"/>
      <c r="S842" s="271"/>
      <c r="T842" s="270"/>
      <c r="U842" s="272"/>
      <c r="V842" s="268"/>
      <c r="W842" s="272"/>
      <c r="X842" s="273"/>
      <c r="Y842" s="273"/>
      <c r="Z842" s="273"/>
      <c r="AA842" s="273"/>
      <c r="AB842" s="274"/>
      <c r="AC842" s="274"/>
      <c r="AD842" s="269"/>
      <c r="AE842" s="269"/>
    </row>
    <row r="843" spans="1:31" ht="90" x14ac:dyDescent="0.25">
      <c r="A843" s="303" t="s">
        <v>2434</v>
      </c>
      <c r="B843" s="303" t="s">
        <v>2415</v>
      </c>
      <c r="C843" s="303" t="s">
        <v>2416</v>
      </c>
      <c r="D843" s="303" t="s">
        <v>2646</v>
      </c>
      <c r="E843" s="304" t="s">
        <v>2882</v>
      </c>
      <c r="F843" s="304" t="s">
        <v>457</v>
      </c>
      <c r="G843" s="304" t="s">
        <v>2871</v>
      </c>
      <c r="H843" s="304" t="s">
        <v>2872</v>
      </c>
      <c r="I843" s="303" t="s">
        <v>599</v>
      </c>
      <c r="J843" s="305" t="s">
        <v>2649</v>
      </c>
      <c r="K843" s="306">
        <v>2072919</v>
      </c>
      <c r="Q843" s="270"/>
      <c r="R843" s="270"/>
      <c r="S843" s="271"/>
      <c r="T843" s="270"/>
      <c r="U843" s="272"/>
      <c r="V843" s="268"/>
      <c r="W843" s="272"/>
      <c r="X843" s="273"/>
      <c r="Y843" s="273"/>
      <c r="Z843" s="273"/>
      <c r="AA843" s="273"/>
      <c r="AB843" s="274"/>
      <c r="AC843" s="274"/>
      <c r="AD843" s="269"/>
      <c r="AE843" s="269"/>
    </row>
    <row r="844" spans="1:31" ht="90" x14ac:dyDescent="0.25">
      <c r="A844" s="303" t="s">
        <v>2436</v>
      </c>
      <c r="B844" s="303" t="s">
        <v>2415</v>
      </c>
      <c r="C844" s="303" t="s">
        <v>2416</v>
      </c>
      <c r="D844" s="303" t="s">
        <v>2646</v>
      </c>
      <c r="E844" s="304" t="s">
        <v>2884</v>
      </c>
      <c r="F844" s="304" t="s">
        <v>457</v>
      </c>
      <c r="G844" s="304" t="s">
        <v>2871</v>
      </c>
      <c r="H844" s="304" t="s">
        <v>2872</v>
      </c>
      <c r="I844" s="303" t="s">
        <v>599</v>
      </c>
      <c r="J844" s="305" t="s">
        <v>2649</v>
      </c>
      <c r="K844" s="306">
        <v>2072919</v>
      </c>
      <c r="Q844" s="270"/>
      <c r="R844" s="270"/>
      <c r="S844" s="271"/>
      <c r="T844" s="270"/>
      <c r="U844" s="272"/>
      <c r="V844" s="268"/>
      <c r="W844" s="272"/>
      <c r="X844" s="273"/>
      <c r="Y844" s="273"/>
      <c r="Z844" s="273"/>
      <c r="AA844" s="273"/>
      <c r="AB844" s="274"/>
      <c r="AC844" s="274"/>
      <c r="AD844" s="269"/>
      <c r="AE844" s="269"/>
    </row>
    <row r="845" spans="1:31" ht="90" x14ac:dyDescent="0.25">
      <c r="A845" s="303" t="s">
        <v>2438</v>
      </c>
      <c r="B845" s="303" t="s">
        <v>2415</v>
      </c>
      <c r="C845" s="303" t="s">
        <v>2416</v>
      </c>
      <c r="D845" s="303" t="s">
        <v>2646</v>
      </c>
      <c r="E845" s="304" t="s">
        <v>2886</v>
      </c>
      <c r="F845" s="304" t="s">
        <v>457</v>
      </c>
      <c r="G845" s="304" t="s">
        <v>2871</v>
      </c>
      <c r="H845" s="304" t="s">
        <v>2872</v>
      </c>
      <c r="I845" s="303" t="s">
        <v>599</v>
      </c>
      <c r="J845" s="305" t="s">
        <v>2649</v>
      </c>
      <c r="K845" s="306">
        <v>2072919</v>
      </c>
      <c r="Q845" s="270"/>
      <c r="R845" s="270"/>
      <c r="S845" s="271"/>
      <c r="T845" s="270"/>
      <c r="U845" s="272"/>
      <c r="V845" s="268"/>
      <c r="W845" s="272"/>
      <c r="X845" s="273"/>
      <c r="Y845" s="273"/>
      <c r="Z845" s="273"/>
      <c r="AA845" s="273"/>
      <c r="AB845" s="274"/>
      <c r="AC845" s="274"/>
      <c r="AD845" s="269"/>
      <c r="AE845" s="269"/>
    </row>
    <row r="846" spans="1:31" ht="90" x14ac:dyDescent="0.25">
      <c r="A846" s="303" t="s">
        <v>2443</v>
      </c>
      <c r="B846" s="303" t="s">
        <v>2415</v>
      </c>
      <c r="C846" s="303" t="s">
        <v>2416</v>
      </c>
      <c r="D846" s="303" t="s">
        <v>2646</v>
      </c>
      <c r="E846" s="304" t="s">
        <v>2888</v>
      </c>
      <c r="F846" s="304" t="s">
        <v>457</v>
      </c>
      <c r="G846" s="304" t="s">
        <v>2871</v>
      </c>
      <c r="H846" s="304" t="s">
        <v>2872</v>
      </c>
      <c r="I846" s="303" t="s">
        <v>599</v>
      </c>
      <c r="J846" s="305" t="s">
        <v>2649</v>
      </c>
      <c r="K846" s="306">
        <v>2072919</v>
      </c>
      <c r="Q846" s="270"/>
      <c r="R846" s="270"/>
      <c r="S846" s="271"/>
      <c r="T846" s="270"/>
      <c r="U846" s="272"/>
      <c r="V846" s="268"/>
      <c r="W846" s="272"/>
      <c r="X846" s="273"/>
      <c r="Y846" s="273"/>
      <c r="Z846" s="273"/>
      <c r="AA846" s="273"/>
      <c r="AB846" s="274"/>
      <c r="AC846" s="274"/>
      <c r="AD846" s="269"/>
      <c r="AE846" s="269"/>
    </row>
    <row r="847" spans="1:31" ht="90" x14ac:dyDescent="0.25">
      <c r="A847" s="303" t="s">
        <v>2445</v>
      </c>
      <c r="B847" s="303" t="s">
        <v>2415</v>
      </c>
      <c r="C847" s="303" t="s">
        <v>2416</v>
      </c>
      <c r="D847" s="303" t="s">
        <v>2646</v>
      </c>
      <c r="E847" s="304" t="s">
        <v>2890</v>
      </c>
      <c r="F847" s="304" t="s">
        <v>457</v>
      </c>
      <c r="G847" s="304" t="s">
        <v>2871</v>
      </c>
      <c r="H847" s="304" t="s">
        <v>2872</v>
      </c>
      <c r="I847" s="303" t="s">
        <v>599</v>
      </c>
      <c r="J847" s="305" t="s">
        <v>2649</v>
      </c>
      <c r="K847" s="306">
        <v>2072919</v>
      </c>
      <c r="Q847" s="276"/>
      <c r="R847" s="276"/>
      <c r="S847" s="276"/>
      <c r="T847" s="276"/>
      <c r="U847" s="276"/>
      <c r="V847" s="276"/>
      <c r="W847" s="276"/>
      <c r="X847" s="277"/>
      <c r="Y847" s="277"/>
      <c r="Z847" s="277"/>
      <c r="AA847" s="277"/>
      <c r="AB847" s="277"/>
      <c r="AC847" s="277"/>
      <c r="AD847" s="275"/>
      <c r="AE847" s="278"/>
    </row>
    <row r="848" spans="1:31" ht="90" x14ac:dyDescent="0.25">
      <c r="A848" s="303" t="s">
        <v>2448</v>
      </c>
      <c r="B848" s="303" t="s">
        <v>2415</v>
      </c>
      <c r="C848" s="303" t="s">
        <v>2416</v>
      </c>
      <c r="D848" s="303" t="s">
        <v>2646</v>
      </c>
      <c r="E848" s="304" t="s">
        <v>2892</v>
      </c>
      <c r="F848" s="304" t="s">
        <v>457</v>
      </c>
      <c r="G848" s="304" t="s">
        <v>2871</v>
      </c>
      <c r="H848" s="304" t="s">
        <v>2872</v>
      </c>
      <c r="I848" s="303" t="s">
        <v>599</v>
      </c>
      <c r="J848" s="305" t="s">
        <v>2649</v>
      </c>
      <c r="K848" s="306">
        <v>2072919</v>
      </c>
      <c r="Q848" s="270"/>
      <c r="R848" s="270"/>
      <c r="S848" s="271"/>
      <c r="T848" s="270"/>
      <c r="U848" s="272"/>
      <c r="V848" s="268"/>
      <c r="W848" s="272"/>
      <c r="X848" s="273"/>
      <c r="Y848" s="273"/>
      <c r="Z848" s="273"/>
      <c r="AA848" s="273"/>
      <c r="AB848" s="274"/>
      <c r="AC848" s="274"/>
      <c r="AD848" s="269"/>
      <c r="AE848" s="269"/>
    </row>
    <row r="849" spans="1:31" ht="90" x14ac:dyDescent="0.25">
      <c r="A849" s="303" t="s">
        <v>2450</v>
      </c>
      <c r="B849" s="303" t="s">
        <v>2415</v>
      </c>
      <c r="C849" s="303" t="s">
        <v>2416</v>
      </c>
      <c r="D849" s="303" t="s">
        <v>2646</v>
      </c>
      <c r="E849" s="304" t="s">
        <v>2894</v>
      </c>
      <c r="F849" s="304" t="s">
        <v>457</v>
      </c>
      <c r="G849" s="304" t="s">
        <v>2871</v>
      </c>
      <c r="H849" s="304" t="s">
        <v>2872</v>
      </c>
      <c r="I849" s="303" t="s">
        <v>599</v>
      </c>
      <c r="J849" s="305" t="s">
        <v>2649</v>
      </c>
      <c r="K849" s="306">
        <v>2072919</v>
      </c>
      <c r="Q849" s="270"/>
      <c r="R849" s="270"/>
      <c r="S849" s="271"/>
      <c r="T849" s="270"/>
      <c r="U849" s="272"/>
      <c r="V849" s="268"/>
      <c r="W849" s="272"/>
      <c r="X849" s="273"/>
      <c r="Y849" s="273"/>
      <c r="Z849" s="273"/>
      <c r="AA849" s="273"/>
      <c r="AB849" s="274"/>
      <c r="AC849" s="274"/>
      <c r="AD849" s="269"/>
      <c r="AE849" s="269"/>
    </row>
    <row r="850" spans="1:31" ht="90" x14ac:dyDescent="0.25">
      <c r="A850" s="303" t="s">
        <v>2452</v>
      </c>
      <c r="B850" s="303" t="s">
        <v>2415</v>
      </c>
      <c r="C850" s="303" t="s">
        <v>2416</v>
      </c>
      <c r="D850" s="303" t="s">
        <v>2646</v>
      </c>
      <c r="E850" s="304" t="s">
        <v>2896</v>
      </c>
      <c r="F850" s="304" t="s">
        <v>457</v>
      </c>
      <c r="G850" s="304" t="s">
        <v>2871</v>
      </c>
      <c r="H850" s="304" t="s">
        <v>2872</v>
      </c>
      <c r="I850" s="303" t="s">
        <v>599</v>
      </c>
      <c r="J850" s="305" t="s">
        <v>2649</v>
      </c>
      <c r="K850" s="306">
        <v>2072919</v>
      </c>
      <c r="Q850" s="270"/>
      <c r="R850" s="270"/>
      <c r="S850" s="271"/>
      <c r="T850" s="270"/>
      <c r="U850" s="272"/>
      <c r="V850" s="268"/>
      <c r="W850" s="272"/>
      <c r="X850" s="273"/>
      <c r="Y850" s="273"/>
      <c r="Z850" s="273"/>
      <c r="AA850" s="273"/>
      <c r="AB850" s="274"/>
      <c r="AC850" s="274"/>
      <c r="AD850" s="269"/>
      <c r="AE850" s="269"/>
    </row>
    <row r="851" spans="1:31" ht="90" x14ac:dyDescent="0.25">
      <c r="A851" s="303" t="s">
        <v>2454</v>
      </c>
      <c r="B851" s="303" t="s">
        <v>2415</v>
      </c>
      <c r="C851" s="303" t="s">
        <v>2416</v>
      </c>
      <c r="D851" s="303" t="s">
        <v>2646</v>
      </c>
      <c r="E851" s="304" t="s">
        <v>2898</v>
      </c>
      <c r="F851" s="304" t="s">
        <v>457</v>
      </c>
      <c r="G851" s="304" t="s">
        <v>2871</v>
      </c>
      <c r="H851" s="304" t="s">
        <v>2872</v>
      </c>
      <c r="I851" s="303" t="s">
        <v>599</v>
      </c>
      <c r="J851" s="305" t="s">
        <v>2649</v>
      </c>
      <c r="K851" s="306">
        <v>2072919</v>
      </c>
      <c r="Q851" s="270"/>
      <c r="R851" s="270"/>
      <c r="S851" s="271"/>
      <c r="T851" s="270"/>
      <c r="U851" s="272"/>
      <c r="V851" s="268"/>
      <c r="W851" s="272"/>
      <c r="X851" s="273"/>
      <c r="Y851" s="273"/>
      <c r="Z851" s="273"/>
      <c r="AA851" s="273"/>
      <c r="AB851" s="274"/>
      <c r="AC851" s="274"/>
      <c r="AD851" s="269"/>
      <c r="AE851" s="269"/>
    </row>
    <row r="852" spans="1:31" ht="90" x14ac:dyDescent="0.25">
      <c r="A852" s="303" t="s">
        <v>2456</v>
      </c>
      <c r="B852" s="303" t="s">
        <v>2415</v>
      </c>
      <c r="C852" s="303" t="s">
        <v>2416</v>
      </c>
      <c r="D852" s="303" t="s">
        <v>2646</v>
      </c>
      <c r="E852" s="304" t="s">
        <v>2900</v>
      </c>
      <c r="F852" s="304" t="s">
        <v>457</v>
      </c>
      <c r="G852" s="304" t="s">
        <v>2871</v>
      </c>
      <c r="H852" s="304" t="s">
        <v>2872</v>
      </c>
      <c r="I852" s="303" t="s">
        <v>599</v>
      </c>
      <c r="J852" s="305" t="s">
        <v>2649</v>
      </c>
      <c r="K852" s="306">
        <v>2072919</v>
      </c>
      <c r="Q852" s="270"/>
      <c r="R852" s="270"/>
      <c r="S852" s="271"/>
      <c r="T852" s="270"/>
      <c r="U852" s="272"/>
      <c r="V852" s="268"/>
      <c r="W852" s="272"/>
      <c r="X852" s="273"/>
      <c r="Y852" s="273"/>
      <c r="Z852" s="273"/>
      <c r="AA852" s="273"/>
      <c r="AB852" s="274"/>
      <c r="AC852" s="274"/>
      <c r="AD852" s="269"/>
      <c r="AE852" s="269"/>
    </row>
    <row r="853" spans="1:31" ht="90" x14ac:dyDescent="0.25">
      <c r="A853" s="303" t="s">
        <v>2459</v>
      </c>
      <c r="B853" s="303" t="s">
        <v>2415</v>
      </c>
      <c r="C853" s="303" t="s">
        <v>2416</v>
      </c>
      <c r="D853" s="303" t="s">
        <v>2646</v>
      </c>
      <c r="E853" s="304" t="s">
        <v>2902</v>
      </c>
      <c r="F853" s="304" t="s">
        <v>457</v>
      </c>
      <c r="G853" s="304" t="s">
        <v>2871</v>
      </c>
      <c r="H853" s="304" t="s">
        <v>2872</v>
      </c>
      <c r="I853" s="303" t="s">
        <v>599</v>
      </c>
      <c r="J853" s="305" t="s">
        <v>2649</v>
      </c>
      <c r="K853" s="306">
        <v>2072919</v>
      </c>
      <c r="Q853" s="270"/>
      <c r="R853" s="270"/>
      <c r="S853" s="271"/>
      <c r="T853" s="270"/>
      <c r="U853" s="272"/>
      <c r="V853" s="268"/>
      <c r="W853" s="272"/>
      <c r="X853" s="273"/>
      <c r="Y853" s="273"/>
      <c r="Z853" s="273"/>
      <c r="AA853" s="273"/>
      <c r="AB853" s="274"/>
      <c r="AC853" s="274"/>
      <c r="AD853" s="269"/>
      <c r="AE853" s="269"/>
    </row>
    <row r="854" spans="1:31" ht="90" x14ac:dyDescent="0.25">
      <c r="A854" s="303" t="s">
        <v>2461</v>
      </c>
      <c r="B854" s="303" t="s">
        <v>2415</v>
      </c>
      <c r="C854" s="303" t="s">
        <v>2416</v>
      </c>
      <c r="D854" s="303" t="s">
        <v>2646</v>
      </c>
      <c r="E854" s="304" t="s">
        <v>2904</v>
      </c>
      <c r="F854" s="304" t="s">
        <v>457</v>
      </c>
      <c r="G854" s="304" t="s">
        <v>2871</v>
      </c>
      <c r="H854" s="304" t="s">
        <v>2872</v>
      </c>
      <c r="I854" s="303" t="s">
        <v>599</v>
      </c>
      <c r="J854" s="305" t="s">
        <v>2649</v>
      </c>
      <c r="K854" s="306">
        <v>2072919</v>
      </c>
      <c r="Q854" s="270"/>
      <c r="R854" s="270"/>
      <c r="S854" s="271"/>
      <c r="T854" s="270"/>
      <c r="U854" s="272"/>
      <c r="V854" s="268"/>
      <c r="W854" s="272"/>
      <c r="X854" s="273"/>
      <c r="Y854" s="273"/>
      <c r="Z854" s="273"/>
      <c r="AA854" s="273"/>
      <c r="AB854" s="274"/>
      <c r="AC854" s="274"/>
      <c r="AD854" s="269"/>
      <c r="AE854" s="269"/>
    </row>
    <row r="855" spans="1:31" ht="90" x14ac:dyDescent="0.25">
      <c r="A855" s="303" t="s">
        <v>2463</v>
      </c>
      <c r="B855" s="303" t="s">
        <v>2415</v>
      </c>
      <c r="C855" s="303" t="s">
        <v>2416</v>
      </c>
      <c r="D855" s="303" t="s">
        <v>2646</v>
      </c>
      <c r="E855" s="304" t="s">
        <v>2906</v>
      </c>
      <c r="F855" s="304" t="s">
        <v>457</v>
      </c>
      <c r="G855" s="304" t="s">
        <v>2871</v>
      </c>
      <c r="H855" s="304" t="s">
        <v>2872</v>
      </c>
      <c r="I855" s="303" t="s">
        <v>599</v>
      </c>
      <c r="J855" s="305" t="s">
        <v>2649</v>
      </c>
      <c r="K855" s="306">
        <v>2072919</v>
      </c>
      <c r="Q855" s="270"/>
      <c r="R855" s="270"/>
      <c r="S855" s="271"/>
      <c r="T855" s="270"/>
      <c r="U855" s="272"/>
      <c r="V855" s="268"/>
      <c r="W855" s="272"/>
      <c r="X855" s="273"/>
      <c r="Y855" s="273"/>
      <c r="Z855" s="273"/>
      <c r="AA855" s="273"/>
      <c r="AB855" s="274"/>
      <c r="AC855" s="274"/>
      <c r="AD855" s="269"/>
      <c r="AE855" s="269"/>
    </row>
    <row r="856" spans="1:31" ht="90" x14ac:dyDescent="0.25">
      <c r="A856" s="303" t="s">
        <v>2465</v>
      </c>
      <c r="B856" s="303" t="s">
        <v>2415</v>
      </c>
      <c r="C856" s="303" t="s">
        <v>2416</v>
      </c>
      <c r="D856" s="303" t="s">
        <v>2646</v>
      </c>
      <c r="E856" s="304" t="s">
        <v>2908</v>
      </c>
      <c r="F856" s="304" t="s">
        <v>457</v>
      </c>
      <c r="G856" s="304" t="s">
        <v>2871</v>
      </c>
      <c r="H856" s="304" t="s">
        <v>2872</v>
      </c>
      <c r="I856" s="303" t="s">
        <v>599</v>
      </c>
      <c r="J856" s="305" t="s">
        <v>2649</v>
      </c>
      <c r="K856" s="306">
        <v>2072919</v>
      </c>
      <c r="Q856" s="270"/>
      <c r="R856" s="270"/>
      <c r="S856" s="271"/>
      <c r="T856" s="270"/>
      <c r="U856" s="272"/>
      <c r="V856" s="268"/>
      <c r="W856" s="272"/>
      <c r="X856" s="273"/>
      <c r="Y856" s="273"/>
      <c r="Z856" s="273"/>
      <c r="AA856" s="273"/>
      <c r="AB856" s="274"/>
      <c r="AC856" s="274"/>
      <c r="AD856" s="269"/>
      <c r="AE856" s="269"/>
    </row>
    <row r="857" spans="1:31" ht="90" x14ac:dyDescent="0.25">
      <c r="A857" s="303" t="s">
        <v>2467</v>
      </c>
      <c r="B857" s="303" t="s">
        <v>2415</v>
      </c>
      <c r="C857" s="303" t="s">
        <v>2416</v>
      </c>
      <c r="D857" s="303" t="s">
        <v>2646</v>
      </c>
      <c r="E857" s="304" t="s">
        <v>2910</v>
      </c>
      <c r="F857" s="304" t="s">
        <v>457</v>
      </c>
      <c r="G857" s="304" t="s">
        <v>2871</v>
      </c>
      <c r="H857" s="304" t="s">
        <v>2872</v>
      </c>
      <c r="I857" s="303" t="s">
        <v>599</v>
      </c>
      <c r="J857" s="305" t="s">
        <v>2649</v>
      </c>
      <c r="K857" s="306">
        <v>2072919</v>
      </c>
      <c r="Q857" s="270"/>
      <c r="R857" s="270"/>
      <c r="S857" s="271"/>
      <c r="T857" s="270"/>
      <c r="U857" s="272"/>
      <c r="V857" s="268"/>
      <c r="W857" s="272"/>
      <c r="X857" s="273"/>
      <c r="Y857" s="273"/>
      <c r="Z857" s="273"/>
      <c r="AA857" s="273"/>
      <c r="AB857" s="274"/>
      <c r="AC857" s="274"/>
      <c r="AD857" s="269"/>
      <c r="AE857" s="269"/>
    </row>
    <row r="858" spans="1:31" ht="90" x14ac:dyDescent="0.25">
      <c r="A858" s="303" t="s">
        <v>2472</v>
      </c>
      <c r="B858" s="303" t="s">
        <v>2415</v>
      </c>
      <c r="C858" s="303" t="s">
        <v>2416</v>
      </c>
      <c r="D858" s="303" t="s">
        <v>2646</v>
      </c>
      <c r="E858" s="304" t="s">
        <v>2912</v>
      </c>
      <c r="F858" s="304" t="s">
        <v>457</v>
      </c>
      <c r="G858" s="304" t="s">
        <v>2528</v>
      </c>
      <c r="H858" s="304" t="s">
        <v>2529</v>
      </c>
      <c r="I858" s="303" t="s">
        <v>599</v>
      </c>
      <c r="J858" s="305" t="s">
        <v>2649</v>
      </c>
      <c r="K858" s="306">
        <v>2072919</v>
      </c>
      <c r="Q858" s="270"/>
      <c r="R858" s="270"/>
      <c r="S858" s="271"/>
      <c r="T858" s="270"/>
      <c r="U858" s="272"/>
      <c r="V858" s="268"/>
      <c r="W858" s="272"/>
      <c r="X858" s="273"/>
      <c r="Y858" s="273"/>
      <c r="Z858" s="273"/>
      <c r="AA858" s="273"/>
      <c r="AB858" s="274"/>
      <c r="AC858" s="274"/>
      <c r="AD858" s="269"/>
      <c r="AE858" s="269"/>
    </row>
    <row r="859" spans="1:31" ht="90" x14ac:dyDescent="0.25">
      <c r="A859" s="303" t="s">
        <v>2474</v>
      </c>
      <c r="B859" s="303" t="s">
        <v>2415</v>
      </c>
      <c r="C859" s="303" t="s">
        <v>2416</v>
      </c>
      <c r="D859" s="303" t="s">
        <v>2646</v>
      </c>
      <c r="E859" s="304" t="s">
        <v>2914</v>
      </c>
      <c r="F859" s="304" t="s">
        <v>457</v>
      </c>
      <c r="G859" s="304" t="s">
        <v>2528</v>
      </c>
      <c r="H859" s="304" t="s">
        <v>2529</v>
      </c>
      <c r="I859" s="303" t="s">
        <v>599</v>
      </c>
      <c r="J859" s="305" t="s">
        <v>2649</v>
      </c>
      <c r="K859" s="306">
        <v>2072919</v>
      </c>
      <c r="Q859" s="270"/>
      <c r="R859" s="270"/>
      <c r="S859" s="271"/>
      <c r="T859" s="270"/>
      <c r="U859" s="272"/>
      <c r="V859" s="268"/>
      <c r="W859" s="272"/>
      <c r="X859" s="273"/>
      <c r="Y859" s="273"/>
      <c r="Z859" s="273"/>
      <c r="AA859" s="273"/>
      <c r="AB859" s="274"/>
      <c r="AC859" s="274"/>
      <c r="AD859" s="269"/>
      <c r="AE859" s="269"/>
    </row>
    <row r="860" spans="1:31" ht="90" x14ac:dyDescent="0.25">
      <c r="A860" s="303" t="s">
        <v>2476</v>
      </c>
      <c r="B860" s="303" t="s">
        <v>2415</v>
      </c>
      <c r="C860" s="303" t="s">
        <v>2416</v>
      </c>
      <c r="D860" s="303" t="s">
        <v>2646</v>
      </c>
      <c r="E860" s="304" t="s">
        <v>2916</v>
      </c>
      <c r="F860" s="304" t="s">
        <v>457</v>
      </c>
      <c r="G860" s="304" t="s">
        <v>2528</v>
      </c>
      <c r="H860" s="304" t="s">
        <v>2529</v>
      </c>
      <c r="I860" s="303" t="s">
        <v>599</v>
      </c>
      <c r="J860" s="305" t="s">
        <v>2649</v>
      </c>
      <c r="K860" s="306">
        <v>2072919</v>
      </c>
      <c r="Q860" s="270"/>
      <c r="R860" s="270"/>
      <c r="S860" s="271"/>
      <c r="T860" s="270"/>
      <c r="U860" s="272"/>
      <c r="V860" s="268"/>
      <c r="W860" s="272"/>
      <c r="X860" s="273"/>
      <c r="Y860" s="273"/>
      <c r="Z860" s="273"/>
      <c r="AA860" s="273"/>
      <c r="AB860" s="274"/>
      <c r="AC860" s="274"/>
      <c r="AD860" s="269"/>
      <c r="AE860" s="269"/>
    </row>
    <row r="861" spans="1:31" ht="90" x14ac:dyDescent="0.25">
      <c r="A861" s="303" t="s">
        <v>2479</v>
      </c>
      <c r="B861" s="303" t="s">
        <v>2415</v>
      </c>
      <c r="C861" s="303" t="s">
        <v>2416</v>
      </c>
      <c r="D861" s="303" t="s">
        <v>2646</v>
      </c>
      <c r="E861" s="304" t="s">
        <v>2918</v>
      </c>
      <c r="F861" s="304" t="s">
        <v>457</v>
      </c>
      <c r="G861" s="304" t="s">
        <v>2528</v>
      </c>
      <c r="H861" s="304" t="s">
        <v>2529</v>
      </c>
      <c r="I861" s="303" t="s">
        <v>599</v>
      </c>
      <c r="J861" s="305" t="s">
        <v>2649</v>
      </c>
      <c r="K861" s="306">
        <v>2072919</v>
      </c>
      <c r="Q861" s="270"/>
      <c r="R861" s="270"/>
      <c r="S861" s="271"/>
      <c r="T861" s="270"/>
      <c r="U861" s="272"/>
      <c r="V861" s="268"/>
      <c r="W861" s="272"/>
      <c r="X861" s="273"/>
      <c r="Y861" s="273"/>
      <c r="Z861" s="273"/>
      <c r="AA861" s="273"/>
      <c r="AB861" s="274"/>
      <c r="AC861" s="274"/>
      <c r="AD861" s="269"/>
      <c r="AE861" s="269"/>
    </row>
    <row r="862" spans="1:31" ht="90" x14ac:dyDescent="0.25">
      <c r="A862" s="303" t="s">
        <v>2481</v>
      </c>
      <c r="B862" s="303" t="s">
        <v>2415</v>
      </c>
      <c r="C862" s="303" t="s">
        <v>2416</v>
      </c>
      <c r="D862" s="303" t="s">
        <v>2646</v>
      </c>
      <c r="E862" s="304" t="s">
        <v>2920</v>
      </c>
      <c r="F862" s="304" t="s">
        <v>457</v>
      </c>
      <c r="G862" s="304" t="s">
        <v>2528</v>
      </c>
      <c r="H862" s="304" t="s">
        <v>2529</v>
      </c>
      <c r="I862" s="303" t="s">
        <v>599</v>
      </c>
      <c r="J862" s="305" t="s">
        <v>2649</v>
      </c>
      <c r="K862" s="306">
        <v>2072919</v>
      </c>
      <c r="Q862" s="270"/>
      <c r="R862" s="270"/>
      <c r="S862" s="271"/>
      <c r="T862" s="270"/>
      <c r="U862" s="272"/>
      <c r="V862" s="268"/>
      <c r="W862" s="272"/>
      <c r="X862" s="273"/>
      <c r="Y862" s="273"/>
      <c r="Z862" s="273"/>
      <c r="AA862" s="273"/>
      <c r="AB862" s="274"/>
      <c r="AC862" s="274"/>
      <c r="AD862" s="269"/>
      <c r="AE862" s="269"/>
    </row>
    <row r="863" spans="1:31" ht="90" x14ac:dyDescent="0.25">
      <c r="A863" s="303" t="s">
        <v>2486</v>
      </c>
      <c r="B863" s="303" t="s">
        <v>2415</v>
      </c>
      <c r="C863" s="303" t="s">
        <v>2416</v>
      </c>
      <c r="D863" s="303" t="s">
        <v>2646</v>
      </c>
      <c r="E863" s="304" t="s">
        <v>2922</v>
      </c>
      <c r="F863" s="304" t="s">
        <v>457</v>
      </c>
      <c r="G863" s="304" t="s">
        <v>2528</v>
      </c>
      <c r="H863" s="304" t="s">
        <v>2529</v>
      </c>
      <c r="I863" s="303" t="s">
        <v>599</v>
      </c>
      <c r="J863" s="305" t="s">
        <v>2649</v>
      </c>
      <c r="K863" s="306">
        <v>2072919</v>
      </c>
      <c r="Q863" s="270"/>
      <c r="R863" s="270"/>
      <c r="S863" s="271"/>
      <c r="T863" s="270"/>
      <c r="U863" s="272"/>
      <c r="V863" s="268"/>
      <c r="W863" s="272"/>
      <c r="X863" s="273"/>
      <c r="Y863" s="273"/>
      <c r="Z863" s="273"/>
      <c r="AA863" s="273"/>
      <c r="AB863" s="274"/>
      <c r="AC863" s="274"/>
      <c r="AD863" s="269"/>
      <c r="AE863" s="269"/>
    </row>
    <row r="864" spans="1:31" ht="90" x14ac:dyDescent="0.25">
      <c r="A864" s="303" t="s">
        <v>2488</v>
      </c>
      <c r="B864" s="303" t="s">
        <v>2415</v>
      </c>
      <c r="C864" s="303" t="s">
        <v>2416</v>
      </c>
      <c r="D864" s="303" t="s">
        <v>2646</v>
      </c>
      <c r="E864" s="304" t="s">
        <v>2924</v>
      </c>
      <c r="F864" s="304" t="s">
        <v>457</v>
      </c>
      <c r="G864" s="304" t="s">
        <v>2528</v>
      </c>
      <c r="H864" s="304" t="s">
        <v>2529</v>
      </c>
      <c r="I864" s="303" t="s">
        <v>599</v>
      </c>
      <c r="J864" s="305" t="s">
        <v>2649</v>
      </c>
      <c r="K864" s="306">
        <v>2072919</v>
      </c>
      <c r="Q864" s="270"/>
      <c r="R864" s="270"/>
      <c r="S864" s="271"/>
      <c r="T864" s="270"/>
      <c r="U864" s="272"/>
      <c r="V864" s="268"/>
      <c r="W864" s="272"/>
      <c r="X864" s="273"/>
      <c r="Y864" s="273"/>
      <c r="Z864" s="273"/>
      <c r="AA864" s="273"/>
      <c r="AB864" s="274"/>
      <c r="AC864" s="274"/>
      <c r="AD864" s="269"/>
      <c r="AE864" s="269"/>
    </row>
    <row r="865" spans="1:31" ht="90" x14ac:dyDescent="0.25">
      <c r="A865" s="303" t="s">
        <v>2490</v>
      </c>
      <c r="B865" s="303" t="s">
        <v>2415</v>
      </c>
      <c r="C865" s="303" t="s">
        <v>2416</v>
      </c>
      <c r="D865" s="303" t="s">
        <v>2646</v>
      </c>
      <c r="E865" s="304" t="s">
        <v>2926</v>
      </c>
      <c r="F865" s="304" t="s">
        <v>457</v>
      </c>
      <c r="G865" s="304" t="s">
        <v>2528</v>
      </c>
      <c r="H865" s="304" t="s">
        <v>2529</v>
      </c>
      <c r="I865" s="303" t="s">
        <v>599</v>
      </c>
      <c r="J865" s="305" t="s">
        <v>2649</v>
      </c>
      <c r="K865" s="306">
        <v>2072919</v>
      </c>
      <c r="Q865" s="270"/>
      <c r="R865" s="270"/>
      <c r="S865" s="271"/>
      <c r="T865" s="270"/>
      <c r="U865" s="272"/>
      <c r="V865" s="268"/>
      <c r="W865" s="272"/>
      <c r="X865" s="273"/>
      <c r="Y865" s="273"/>
      <c r="Z865" s="273"/>
      <c r="AA865" s="273"/>
      <c r="AB865" s="274"/>
      <c r="AC865" s="274"/>
      <c r="AD865" s="269"/>
      <c r="AE865" s="269"/>
    </row>
    <row r="866" spans="1:31" ht="90" x14ac:dyDescent="0.25">
      <c r="A866" s="303" t="s">
        <v>2492</v>
      </c>
      <c r="B866" s="303" t="s">
        <v>2415</v>
      </c>
      <c r="C866" s="303" t="s">
        <v>2416</v>
      </c>
      <c r="D866" s="303" t="s">
        <v>2646</v>
      </c>
      <c r="E866" s="304" t="s">
        <v>2928</v>
      </c>
      <c r="F866" s="304" t="s">
        <v>457</v>
      </c>
      <c r="G866" s="304" t="s">
        <v>2528</v>
      </c>
      <c r="H866" s="304" t="s">
        <v>2529</v>
      </c>
      <c r="I866" s="303" t="s">
        <v>599</v>
      </c>
      <c r="J866" s="305" t="s">
        <v>2649</v>
      </c>
      <c r="K866" s="306">
        <v>2072919</v>
      </c>
      <c r="Q866" s="270"/>
      <c r="R866" s="270"/>
      <c r="S866" s="271"/>
      <c r="T866" s="270"/>
      <c r="U866" s="272"/>
      <c r="V866" s="268"/>
      <c r="W866" s="272"/>
      <c r="X866" s="273"/>
      <c r="Y866" s="273"/>
      <c r="Z866" s="273"/>
      <c r="AA866" s="273"/>
      <c r="AB866" s="274"/>
      <c r="AC866" s="274"/>
      <c r="AD866" s="269"/>
      <c r="AE866" s="269"/>
    </row>
    <row r="867" spans="1:31" ht="90" x14ac:dyDescent="0.25">
      <c r="A867" s="303" t="s">
        <v>2494</v>
      </c>
      <c r="B867" s="303" t="s">
        <v>2415</v>
      </c>
      <c r="C867" s="303" t="s">
        <v>2416</v>
      </c>
      <c r="D867" s="303" t="s">
        <v>2646</v>
      </c>
      <c r="E867" s="304" t="s">
        <v>2930</v>
      </c>
      <c r="F867" s="304" t="s">
        <v>457</v>
      </c>
      <c r="G867" s="304" t="s">
        <v>2528</v>
      </c>
      <c r="H867" s="304" t="s">
        <v>2529</v>
      </c>
      <c r="I867" s="303" t="s">
        <v>599</v>
      </c>
      <c r="J867" s="305" t="s">
        <v>2649</v>
      </c>
      <c r="K867" s="306">
        <v>2072919</v>
      </c>
      <c r="Q867" s="270"/>
      <c r="R867" s="270"/>
      <c r="S867" s="271"/>
      <c r="T867" s="270"/>
      <c r="U867" s="272"/>
      <c r="V867" s="268"/>
      <c r="W867" s="272"/>
      <c r="X867" s="273"/>
      <c r="Y867" s="273"/>
      <c r="Z867" s="273"/>
      <c r="AA867" s="273"/>
      <c r="AB867" s="274"/>
      <c r="AC867" s="274"/>
      <c r="AD867" s="269"/>
      <c r="AE867" s="269"/>
    </row>
    <row r="868" spans="1:31" ht="90" x14ac:dyDescent="0.25">
      <c r="A868" s="303" t="s">
        <v>2496</v>
      </c>
      <c r="B868" s="303" t="s">
        <v>2415</v>
      </c>
      <c r="C868" s="303" t="s">
        <v>2416</v>
      </c>
      <c r="D868" s="303" t="s">
        <v>2646</v>
      </c>
      <c r="E868" s="304" t="s">
        <v>2932</v>
      </c>
      <c r="F868" s="304" t="s">
        <v>457</v>
      </c>
      <c r="G868" s="304" t="s">
        <v>2528</v>
      </c>
      <c r="H868" s="304" t="s">
        <v>2529</v>
      </c>
      <c r="I868" s="303" t="s">
        <v>599</v>
      </c>
      <c r="J868" s="305" t="s">
        <v>2649</v>
      </c>
      <c r="K868" s="306">
        <v>2072919</v>
      </c>
      <c r="Q868" s="270"/>
      <c r="R868" s="270"/>
      <c r="S868" s="271"/>
      <c r="T868" s="270"/>
      <c r="U868" s="272"/>
      <c r="V868" s="268"/>
      <c r="W868" s="272"/>
      <c r="X868" s="273"/>
      <c r="Y868" s="273"/>
      <c r="Z868" s="273"/>
      <c r="AA868" s="273"/>
      <c r="AB868" s="274"/>
      <c r="AC868" s="274"/>
      <c r="AD868" s="269"/>
      <c r="AE868" s="269"/>
    </row>
    <row r="869" spans="1:31" ht="90" x14ac:dyDescent="0.25">
      <c r="A869" s="303" t="s">
        <v>2498</v>
      </c>
      <c r="B869" s="303" t="s">
        <v>2415</v>
      </c>
      <c r="C869" s="303" t="s">
        <v>2416</v>
      </c>
      <c r="D869" s="303" t="s">
        <v>2646</v>
      </c>
      <c r="E869" s="304" t="s">
        <v>2934</v>
      </c>
      <c r="F869" s="304" t="s">
        <v>457</v>
      </c>
      <c r="G869" s="304" t="s">
        <v>2528</v>
      </c>
      <c r="H869" s="304" t="s">
        <v>2529</v>
      </c>
      <c r="I869" s="303" t="s">
        <v>599</v>
      </c>
      <c r="J869" s="305" t="s">
        <v>2649</v>
      </c>
      <c r="K869" s="306">
        <v>2072919</v>
      </c>
      <c r="Q869" s="270"/>
      <c r="R869" s="270"/>
      <c r="S869" s="271"/>
      <c r="T869" s="270"/>
      <c r="U869" s="272"/>
      <c r="V869" s="268"/>
      <c r="W869" s="272"/>
      <c r="X869" s="273"/>
      <c r="Y869" s="273"/>
      <c r="Z869" s="273"/>
      <c r="AA869" s="273"/>
      <c r="AB869" s="274"/>
      <c r="AC869" s="274"/>
      <c r="AD869" s="269"/>
      <c r="AE869" s="269"/>
    </row>
    <row r="870" spans="1:31" ht="90" x14ac:dyDescent="0.25">
      <c r="A870" s="303" t="s">
        <v>2500</v>
      </c>
      <c r="B870" s="303" t="s">
        <v>2415</v>
      </c>
      <c r="C870" s="303" t="s">
        <v>2416</v>
      </c>
      <c r="D870" s="303" t="s">
        <v>2646</v>
      </c>
      <c r="E870" s="304" t="s">
        <v>2936</v>
      </c>
      <c r="F870" s="304" t="s">
        <v>457</v>
      </c>
      <c r="G870" s="304" t="s">
        <v>2528</v>
      </c>
      <c r="H870" s="304" t="s">
        <v>2529</v>
      </c>
      <c r="I870" s="303" t="s">
        <v>599</v>
      </c>
      <c r="J870" s="305" t="s">
        <v>2649</v>
      </c>
      <c r="K870" s="306">
        <v>2072919</v>
      </c>
      <c r="Q870" s="270"/>
      <c r="R870" s="270"/>
      <c r="S870" s="271"/>
      <c r="T870" s="270"/>
      <c r="U870" s="272"/>
      <c r="V870" s="268"/>
      <c r="W870" s="272"/>
      <c r="X870" s="273"/>
      <c r="Y870" s="273"/>
      <c r="Z870" s="273"/>
      <c r="AA870" s="273"/>
      <c r="AB870" s="274"/>
      <c r="AC870" s="274"/>
      <c r="AD870" s="269"/>
      <c r="AE870" s="269"/>
    </row>
    <row r="871" spans="1:31" ht="90" x14ac:dyDescent="0.25">
      <c r="A871" s="303" t="s">
        <v>2502</v>
      </c>
      <c r="B871" s="303" t="s">
        <v>2415</v>
      </c>
      <c r="C871" s="303" t="s">
        <v>2416</v>
      </c>
      <c r="D871" s="303" t="s">
        <v>2646</v>
      </c>
      <c r="E871" s="304" t="s">
        <v>2938</v>
      </c>
      <c r="F871" s="304" t="s">
        <v>457</v>
      </c>
      <c r="G871" s="304" t="s">
        <v>2528</v>
      </c>
      <c r="H871" s="304" t="s">
        <v>2529</v>
      </c>
      <c r="I871" s="303" t="s">
        <v>599</v>
      </c>
      <c r="J871" s="305" t="s">
        <v>2649</v>
      </c>
      <c r="K871" s="306">
        <v>2072919</v>
      </c>
      <c r="Q871" s="270"/>
      <c r="R871" s="270"/>
      <c r="S871" s="271"/>
      <c r="T871" s="270"/>
      <c r="U871" s="272"/>
      <c r="V871" s="268"/>
      <c r="W871" s="272"/>
      <c r="X871" s="273"/>
      <c r="Y871" s="273"/>
      <c r="Z871" s="273"/>
      <c r="AA871" s="273"/>
      <c r="AB871" s="274"/>
      <c r="AC871" s="274"/>
      <c r="AD871" s="269"/>
      <c r="AE871" s="269"/>
    </row>
    <row r="872" spans="1:31" ht="90" x14ac:dyDescent="0.25">
      <c r="A872" s="303" t="s">
        <v>2504</v>
      </c>
      <c r="B872" s="303" t="s">
        <v>2415</v>
      </c>
      <c r="C872" s="303" t="s">
        <v>2416</v>
      </c>
      <c r="D872" s="303" t="s">
        <v>2646</v>
      </c>
      <c r="E872" s="304" t="s">
        <v>2940</v>
      </c>
      <c r="F872" s="304" t="s">
        <v>457</v>
      </c>
      <c r="G872" s="304" t="s">
        <v>2528</v>
      </c>
      <c r="H872" s="304" t="s">
        <v>2529</v>
      </c>
      <c r="I872" s="303" t="s">
        <v>599</v>
      </c>
      <c r="J872" s="305" t="s">
        <v>2649</v>
      </c>
      <c r="K872" s="306">
        <v>2072919</v>
      </c>
      <c r="Q872" s="270"/>
      <c r="R872" s="270"/>
      <c r="S872" s="271"/>
      <c r="T872" s="270"/>
      <c r="U872" s="272"/>
      <c r="V872" s="268"/>
      <c r="W872" s="272"/>
      <c r="X872" s="273"/>
      <c r="Y872" s="273"/>
      <c r="Z872" s="273"/>
      <c r="AA872" s="273"/>
      <c r="AB872" s="274"/>
      <c r="AC872" s="274"/>
      <c r="AD872" s="269"/>
      <c r="AE872" s="269"/>
    </row>
    <row r="873" spans="1:31" ht="90" x14ac:dyDescent="0.25">
      <c r="A873" s="303" t="s">
        <v>2506</v>
      </c>
      <c r="B873" s="303" t="s">
        <v>2415</v>
      </c>
      <c r="C873" s="303" t="s">
        <v>2416</v>
      </c>
      <c r="D873" s="303" t="s">
        <v>2646</v>
      </c>
      <c r="E873" s="304" t="s">
        <v>2942</v>
      </c>
      <c r="F873" s="304" t="s">
        <v>457</v>
      </c>
      <c r="G873" s="304" t="s">
        <v>2528</v>
      </c>
      <c r="H873" s="304" t="s">
        <v>2529</v>
      </c>
      <c r="I873" s="303" t="s">
        <v>599</v>
      </c>
      <c r="J873" s="305" t="s">
        <v>2649</v>
      </c>
      <c r="K873" s="306">
        <v>2072919</v>
      </c>
      <c r="Q873" s="276"/>
      <c r="R873" s="276"/>
      <c r="S873" s="276"/>
      <c r="T873" s="276"/>
      <c r="U873" s="276"/>
      <c r="V873" s="276"/>
      <c r="W873" s="276"/>
      <c r="X873" s="277"/>
      <c r="Y873" s="277"/>
      <c r="Z873" s="277"/>
      <c r="AA873" s="277"/>
      <c r="AB873" s="277"/>
      <c r="AC873" s="277"/>
      <c r="AD873" s="275"/>
      <c r="AE873" s="278"/>
    </row>
    <row r="874" spans="1:31" ht="90" x14ac:dyDescent="0.25">
      <c r="A874" s="303" t="s">
        <v>2508</v>
      </c>
      <c r="B874" s="303" t="s">
        <v>2415</v>
      </c>
      <c r="C874" s="303" t="s">
        <v>2416</v>
      </c>
      <c r="D874" s="303" t="s">
        <v>2646</v>
      </c>
      <c r="E874" s="304" t="s">
        <v>2944</v>
      </c>
      <c r="F874" s="304" t="s">
        <v>457</v>
      </c>
      <c r="G874" s="304" t="s">
        <v>2528</v>
      </c>
      <c r="H874" s="304" t="s">
        <v>2529</v>
      </c>
      <c r="I874" s="303" t="s">
        <v>599</v>
      </c>
      <c r="J874" s="305" t="s">
        <v>2649</v>
      </c>
      <c r="K874" s="306">
        <v>2072919</v>
      </c>
      <c r="Q874" s="270"/>
      <c r="R874" s="270"/>
      <c r="S874" s="271"/>
      <c r="T874" s="270"/>
      <c r="U874" s="272"/>
      <c r="V874" s="268"/>
      <c r="W874" s="272"/>
      <c r="X874" s="273"/>
      <c r="Y874" s="273"/>
      <c r="Z874" s="273"/>
      <c r="AA874" s="273"/>
      <c r="AB874" s="274"/>
      <c r="AC874" s="274"/>
      <c r="AD874" s="269"/>
      <c r="AE874" s="269"/>
    </row>
    <row r="875" spans="1:31" ht="90" x14ac:dyDescent="0.25">
      <c r="A875" s="303" t="s">
        <v>2510</v>
      </c>
      <c r="B875" s="303" t="s">
        <v>2415</v>
      </c>
      <c r="C875" s="303" t="s">
        <v>2416</v>
      </c>
      <c r="D875" s="303" t="s">
        <v>2646</v>
      </c>
      <c r="E875" s="304" t="s">
        <v>2946</v>
      </c>
      <c r="F875" s="304" t="s">
        <v>457</v>
      </c>
      <c r="G875" s="304" t="s">
        <v>2528</v>
      </c>
      <c r="H875" s="304" t="s">
        <v>2529</v>
      </c>
      <c r="I875" s="303" t="s">
        <v>599</v>
      </c>
      <c r="J875" s="305" t="s">
        <v>2649</v>
      </c>
      <c r="K875" s="306">
        <v>2072919</v>
      </c>
      <c r="Q875" s="270"/>
      <c r="R875" s="270"/>
      <c r="S875" s="271"/>
      <c r="T875" s="270"/>
      <c r="U875" s="272"/>
      <c r="V875" s="268"/>
      <c r="W875" s="272"/>
      <c r="X875" s="273"/>
      <c r="Y875" s="273"/>
      <c r="Z875" s="273"/>
      <c r="AA875" s="273"/>
      <c r="AB875" s="274"/>
      <c r="AC875" s="274"/>
      <c r="AD875" s="269"/>
      <c r="AE875" s="269"/>
    </row>
    <row r="876" spans="1:31" ht="90" x14ac:dyDescent="0.25">
      <c r="A876" s="303" t="s">
        <v>2512</v>
      </c>
      <c r="B876" s="303" t="s">
        <v>2415</v>
      </c>
      <c r="C876" s="303" t="s">
        <v>2416</v>
      </c>
      <c r="D876" s="303" t="s">
        <v>2646</v>
      </c>
      <c r="E876" s="304" t="s">
        <v>2948</v>
      </c>
      <c r="F876" s="304" t="s">
        <v>457</v>
      </c>
      <c r="G876" s="304" t="s">
        <v>2528</v>
      </c>
      <c r="H876" s="304" t="s">
        <v>2529</v>
      </c>
      <c r="I876" s="303" t="s">
        <v>599</v>
      </c>
      <c r="J876" s="305" t="s">
        <v>2649</v>
      </c>
      <c r="K876" s="306">
        <v>2072919</v>
      </c>
      <c r="Q876" s="276"/>
      <c r="R876" s="276"/>
      <c r="S876" s="276"/>
      <c r="T876" s="276"/>
      <c r="U876" s="276"/>
      <c r="V876" s="276"/>
      <c r="W876" s="276"/>
      <c r="X876" s="277"/>
      <c r="Y876" s="277"/>
      <c r="Z876" s="277"/>
      <c r="AA876" s="277"/>
      <c r="AB876" s="277"/>
      <c r="AC876" s="277"/>
      <c r="AD876" s="275"/>
      <c r="AE876" s="278"/>
    </row>
    <row r="877" spans="1:31" ht="90" x14ac:dyDescent="0.25">
      <c r="A877" s="303" t="s">
        <v>2514</v>
      </c>
      <c r="B877" s="303" t="s">
        <v>2415</v>
      </c>
      <c r="C877" s="303" t="s">
        <v>2416</v>
      </c>
      <c r="D877" s="303" t="s">
        <v>2646</v>
      </c>
      <c r="E877" s="304" t="s">
        <v>2950</v>
      </c>
      <c r="F877" s="304" t="s">
        <v>457</v>
      </c>
      <c r="G877" s="304" t="s">
        <v>2528</v>
      </c>
      <c r="H877" s="304" t="s">
        <v>2529</v>
      </c>
      <c r="I877" s="303" t="s">
        <v>599</v>
      </c>
      <c r="J877" s="305" t="s">
        <v>2649</v>
      </c>
      <c r="K877" s="306">
        <v>2072919</v>
      </c>
      <c r="Q877" s="270"/>
      <c r="R877" s="270"/>
      <c r="S877" s="271"/>
      <c r="T877" s="270"/>
      <c r="U877" s="272"/>
      <c r="V877" s="268"/>
      <c r="W877" s="272"/>
      <c r="X877" s="273"/>
      <c r="Y877" s="273"/>
      <c r="Z877" s="273"/>
      <c r="AA877" s="273"/>
      <c r="AB877" s="274"/>
      <c r="AC877" s="274"/>
      <c r="AD877" s="269"/>
      <c r="AE877" s="269"/>
    </row>
    <row r="878" spans="1:31" ht="90" x14ac:dyDescent="0.25">
      <c r="A878" s="303" t="s">
        <v>2516</v>
      </c>
      <c r="B878" s="303" t="s">
        <v>2415</v>
      </c>
      <c r="C878" s="303" t="s">
        <v>2416</v>
      </c>
      <c r="D878" s="303" t="s">
        <v>2646</v>
      </c>
      <c r="E878" s="304" t="s">
        <v>2952</v>
      </c>
      <c r="F878" s="304" t="s">
        <v>457</v>
      </c>
      <c r="G878" s="304" t="s">
        <v>2528</v>
      </c>
      <c r="H878" s="304" t="s">
        <v>2529</v>
      </c>
      <c r="I878" s="303" t="s">
        <v>599</v>
      </c>
      <c r="J878" s="305" t="s">
        <v>2649</v>
      </c>
      <c r="K878" s="306">
        <v>2072919</v>
      </c>
      <c r="Q878" s="276"/>
      <c r="R878" s="276"/>
      <c r="S878" s="276"/>
      <c r="T878" s="276"/>
      <c r="U878" s="276"/>
      <c r="V878" s="276"/>
      <c r="W878" s="276"/>
      <c r="X878" s="277"/>
      <c r="Y878" s="277"/>
      <c r="Z878" s="277"/>
      <c r="AA878" s="277"/>
      <c r="AB878" s="277"/>
      <c r="AC878" s="277"/>
      <c r="AD878" s="275"/>
      <c r="AE878" s="278"/>
    </row>
    <row r="879" spans="1:31" ht="90" x14ac:dyDescent="0.25">
      <c r="A879" s="303" t="s">
        <v>2518</v>
      </c>
      <c r="B879" s="303" t="s">
        <v>2415</v>
      </c>
      <c r="C879" s="303" t="s">
        <v>2416</v>
      </c>
      <c r="D879" s="303" t="s">
        <v>2646</v>
      </c>
      <c r="E879" s="304" t="s">
        <v>2954</v>
      </c>
      <c r="F879" s="304" t="s">
        <v>457</v>
      </c>
      <c r="G879" s="304" t="s">
        <v>2528</v>
      </c>
      <c r="H879" s="304" t="s">
        <v>2529</v>
      </c>
      <c r="I879" s="303" t="s">
        <v>599</v>
      </c>
      <c r="J879" s="305" t="s">
        <v>2649</v>
      </c>
      <c r="K879" s="306">
        <v>2072919</v>
      </c>
      <c r="Q879" s="270"/>
      <c r="R879" s="270"/>
      <c r="S879" s="271"/>
      <c r="T879" s="270"/>
      <c r="U879" s="272"/>
      <c r="V879" s="268"/>
      <c r="W879" s="272"/>
      <c r="X879" s="273"/>
      <c r="Y879" s="273"/>
      <c r="Z879" s="273"/>
      <c r="AA879" s="273"/>
      <c r="AB879" s="274"/>
      <c r="AC879" s="274"/>
      <c r="AD879" s="269"/>
      <c r="AE879" s="269"/>
    </row>
    <row r="880" spans="1:31" ht="90" x14ac:dyDescent="0.25">
      <c r="A880" s="303" t="s">
        <v>2520</v>
      </c>
      <c r="B880" s="303" t="s">
        <v>2415</v>
      </c>
      <c r="C880" s="303" t="s">
        <v>2416</v>
      </c>
      <c r="D880" s="303" t="s">
        <v>2646</v>
      </c>
      <c r="E880" s="304" t="s">
        <v>2956</v>
      </c>
      <c r="F880" s="304" t="s">
        <v>457</v>
      </c>
      <c r="G880" s="304" t="s">
        <v>2528</v>
      </c>
      <c r="H880" s="304" t="s">
        <v>2529</v>
      </c>
      <c r="I880" s="303" t="s">
        <v>599</v>
      </c>
      <c r="J880" s="305" t="s">
        <v>2649</v>
      </c>
      <c r="K880" s="306">
        <v>2072919</v>
      </c>
      <c r="Q880" s="276"/>
      <c r="R880" s="276"/>
      <c r="S880" s="276"/>
      <c r="T880" s="276"/>
      <c r="U880" s="276"/>
      <c r="V880" s="276"/>
      <c r="W880" s="276"/>
      <c r="X880" s="277"/>
      <c r="Y880" s="277"/>
      <c r="Z880" s="277"/>
      <c r="AA880" s="277"/>
      <c r="AB880" s="277"/>
      <c r="AC880" s="277"/>
      <c r="AD880" s="275"/>
      <c r="AE880" s="278"/>
    </row>
    <row r="881" spans="1:31" ht="90" x14ac:dyDescent="0.25">
      <c r="A881" s="303" t="s">
        <v>2522</v>
      </c>
      <c r="B881" s="303" t="s">
        <v>2415</v>
      </c>
      <c r="C881" s="303" t="s">
        <v>2416</v>
      </c>
      <c r="D881" s="303" t="s">
        <v>2646</v>
      </c>
      <c r="E881" s="304" t="s">
        <v>2958</v>
      </c>
      <c r="F881" s="304" t="s">
        <v>457</v>
      </c>
      <c r="G881" s="304" t="s">
        <v>2528</v>
      </c>
      <c r="H881" s="304" t="s">
        <v>2529</v>
      </c>
      <c r="I881" s="303" t="s">
        <v>599</v>
      </c>
      <c r="J881" s="305" t="s">
        <v>2649</v>
      </c>
      <c r="K881" s="306">
        <v>2072919</v>
      </c>
      <c r="Q881" s="270"/>
      <c r="R881" s="270"/>
      <c r="S881" s="271"/>
      <c r="T881" s="270"/>
      <c r="U881" s="272"/>
      <c r="V881" s="268"/>
      <c r="W881" s="272"/>
      <c r="X881" s="273"/>
      <c r="Y881" s="273"/>
      <c r="Z881" s="273"/>
      <c r="AA881" s="273"/>
      <c r="AB881" s="274"/>
      <c r="AC881" s="274"/>
      <c r="AD881" s="269"/>
      <c r="AE881" s="269"/>
    </row>
    <row r="882" spans="1:31" ht="90" x14ac:dyDescent="0.25">
      <c r="A882" s="303" t="s">
        <v>2524</v>
      </c>
      <c r="B882" s="303" t="s">
        <v>2415</v>
      </c>
      <c r="C882" s="303" t="s">
        <v>2416</v>
      </c>
      <c r="D882" s="303" t="s">
        <v>2646</v>
      </c>
      <c r="E882" s="304" t="s">
        <v>2960</v>
      </c>
      <c r="F882" s="304" t="s">
        <v>457</v>
      </c>
      <c r="G882" s="304" t="s">
        <v>2528</v>
      </c>
      <c r="H882" s="304" t="s">
        <v>2529</v>
      </c>
      <c r="I882" s="303" t="s">
        <v>599</v>
      </c>
      <c r="J882" s="305" t="s">
        <v>2649</v>
      </c>
      <c r="K882" s="306">
        <v>2072919</v>
      </c>
      <c r="Q882" s="270"/>
      <c r="R882" s="270"/>
      <c r="S882" s="271"/>
      <c r="T882" s="270"/>
      <c r="U882" s="272"/>
      <c r="V882" s="268"/>
      <c r="W882" s="272"/>
      <c r="X882" s="273"/>
      <c r="Y882" s="273"/>
      <c r="Z882" s="273"/>
      <c r="AA882" s="273"/>
      <c r="AB882" s="274"/>
      <c r="AC882" s="274"/>
      <c r="AD882" s="269"/>
      <c r="AE882" s="269"/>
    </row>
    <row r="883" spans="1:31" ht="90" x14ac:dyDescent="0.25">
      <c r="A883" s="303" t="s">
        <v>2526</v>
      </c>
      <c r="B883" s="303" t="s">
        <v>2415</v>
      </c>
      <c r="C883" s="303" t="s">
        <v>2416</v>
      </c>
      <c r="D883" s="303" t="s">
        <v>2646</v>
      </c>
      <c r="E883" s="304" t="s">
        <v>2962</v>
      </c>
      <c r="F883" s="304" t="s">
        <v>457</v>
      </c>
      <c r="G883" s="304" t="s">
        <v>2528</v>
      </c>
      <c r="H883" s="304" t="s">
        <v>2529</v>
      </c>
      <c r="I883" s="303" t="s">
        <v>599</v>
      </c>
      <c r="J883" s="305" t="s">
        <v>2649</v>
      </c>
      <c r="K883" s="306">
        <v>2072919</v>
      </c>
      <c r="Q883" s="276"/>
      <c r="R883" s="276"/>
      <c r="S883" s="276"/>
      <c r="T883" s="276"/>
      <c r="U883" s="276"/>
      <c r="V883" s="276"/>
      <c r="W883" s="276"/>
      <c r="X883" s="277"/>
      <c r="Y883" s="277"/>
      <c r="Z883" s="277"/>
      <c r="AA883" s="277"/>
      <c r="AB883" s="277"/>
      <c r="AC883" s="277"/>
      <c r="AD883" s="275"/>
      <c r="AE883" s="278"/>
    </row>
    <row r="884" spans="1:31" ht="90" x14ac:dyDescent="0.25">
      <c r="A884" s="303" t="s">
        <v>2531</v>
      </c>
      <c r="B884" s="303" t="s">
        <v>2415</v>
      </c>
      <c r="C884" s="303" t="s">
        <v>2416</v>
      </c>
      <c r="D884" s="303" t="s">
        <v>2646</v>
      </c>
      <c r="E884" s="304" t="s">
        <v>2964</v>
      </c>
      <c r="F884" s="304" t="s">
        <v>457</v>
      </c>
      <c r="G884" s="304" t="s">
        <v>2528</v>
      </c>
      <c r="H884" s="304" t="s">
        <v>2529</v>
      </c>
      <c r="I884" s="303" t="s">
        <v>599</v>
      </c>
      <c r="J884" s="305" t="s">
        <v>2649</v>
      </c>
      <c r="K884" s="306">
        <v>2072919</v>
      </c>
      <c r="Q884" s="270"/>
      <c r="R884" s="270"/>
      <c r="S884" s="271"/>
      <c r="T884" s="270"/>
      <c r="U884" s="272"/>
      <c r="V884" s="268"/>
      <c r="W884" s="272"/>
      <c r="X884" s="273"/>
      <c r="Y884" s="273"/>
      <c r="Z884" s="273"/>
      <c r="AA884" s="273"/>
      <c r="AB884" s="274"/>
      <c r="AC884" s="274"/>
      <c r="AD884" s="269"/>
      <c r="AE884" s="269"/>
    </row>
    <row r="885" spans="1:31" ht="90" x14ac:dyDescent="0.25">
      <c r="A885" s="303" t="s">
        <v>2533</v>
      </c>
      <c r="B885" s="303" t="s">
        <v>2415</v>
      </c>
      <c r="C885" s="303" t="s">
        <v>2416</v>
      </c>
      <c r="D885" s="303" t="s">
        <v>2646</v>
      </c>
      <c r="E885" s="304" t="s">
        <v>2966</v>
      </c>
      <c r="F885" s="304" t="s">
        <v>457</v>
      </c>
      <c r="G885" s="304" t="s">
        <v>2528</v>
      </c>
      <c r="H885" s="304" t="s">
        <v>2529</v>
      </c>
      <c r="I885" s="303" t="s">
        <v>599</v>
      </c>
      <c r="J885" s="305" t="s">
        <v>2649</v>
      </c>
      <c r="K885" s="306">
        <v>2072919</v>
      </c>
      <c r="Q885" s="276"/>
      <c r="R885" s="276"/>
      <c r="S885" s="276"/>
      <c r="T885" s="276"/>
      <c r="U885" s="276"/>
      <c r="V885" s="276"/>
      <c r="W885" s="276"/>
      <c r="X885" s="277"/>
      <c r="Y885" s="277"/>
      <c r="Z885" s="277"/>
      <c r="AA885" s="277"/>
      <c r="AB885" s="277"/>
      <c r="AC885" s="277"/>
      <c r="AD885" s="275"/>
      <c r="AE885" s="278"/>
    </row>
    <row r="886" spans="1:31" ht="90" x14ac:dyDescent="0.25">
      <c r="A886" s="303" t="s">
        <v>2535</v>
      </c>
      <c r="B886" s="303" t="s">
        <v>2415</v>
      </c>
      <c r="C886" s="303" t="s">
        <v>2416</v>
      </c>
      <c r="D886" s="303" t="s">
        <v>2646</v>
      </c>
      <c r="E886" s="304" t="s">
        <v>2968</v>
      </c>
      <c r="F886" s="304" t="s">
        <v>457</v>
      </c>
      <c r="G886" s="304" t="s">
        <v>2528</v>
      </c>
      <c r="H886" s="304" t="s">
        <v>2529</v>
      </c>
      <c r="I886" s="303" t="s">
        <v>599</v>
      </c>
      <c r="J886" s="305" t="s">
        <v>2649</v>
      </c>
      <c r="K886" s="306">
        <v>2072919</v>
      </c>
      <c r="Q886" s="270"/>
      <c r="R886" s="270"/>
      <c r="S886" s="271"/>
      <c r="T886" s="270"/>
      <c r="U886" s="272"/>
      <c r="V886" s="268"/>
      <c r="W886" s="272"/>
      <c r="X886" s="273"/>
      <c r="Y886" s="273"/>
      <c r="Z886" s="273"/>
      <c r="AA886" s="273"/>
      <c r="AB886" s="274"/>
      <c r="AC886" s="274"/>
      <c r="AD886" s="269"/>
      <c r="AE886" s="269"/>
    </row>
    <row r="887" spans="1:31" ht="90" x14ac:dyDescent="0.25">
      <c r="A887" s="303" t="s">
        <v>2537</v>
      </c>
      <c r="B887" s="303" t="s">
        <v>2415</v>
      </c>
      <c r="C887" s="303" t="s">
        <v>2416</v>
      </c>
      <c r="D887" s="303" t="s">
        <v>2646</v>
      </c>
      <c r="E887" s="304" t="s">
        <v>2970</v>
      </c>
      <c r="F887" s="304" t="s">
        <v>457</v>
      </c>
      <c r="G887" s="304" t="s">
        <v>2528</v>
      </c>
      <c r="H887" s="304" t="s">
        <v>2529</v>
      </c>
      <c r="I887" s="303" t="s">
        <v>599</v>
      </c>
      <c r="J887" s="305" t="s">
        <v>2649</v>
      </c>
      <c r="K887" s="306">
        <v>2072919</v>
      </c>
      <c r="Q887" s="270"/>
      <c r="R887" s="270"/>
      <c r="S887" s="271"/>
      <c r="T887" s="270"/>
      <c r="U887" s="272"/>
      <c r="V887" s="268"/>
      <c r="W887" s="272"/>
      <c r="X887" s="273"/>
      <c r="Y887" s="273"/>
      <c r="Z887" s="273"/>
      <c r="AA887" s="273"/>
      <c r="AB887" s="274"/>
      <c r="AC887" s="274"/>
      <c r="AD887" s="269"/>
      <c r="AE887" s="269"/>
    </row>
    <row r="888" spans="1:31" ht="90" x14ac:dyDescent="0.25">
      <c r="A888" s="303" t="s">
        <v>2539</v>
      </c>
      <c r="B888" s="303" t="s">
        <v>2415</v>
      </c>
      <c r="C888" s="303" t="s">
        <v>2416</v>
      </c>
      <c r="D888" s="303" t="s">
        <v>2646</v>
      </c>
      <c r="E888" s="304" t="s">
        <v>2972</v>
      </c>
      <c r="F888" s="304" t="s">
        <v>457</v>
      </c>
      <c r="G888" s="304" t="s">
        <v>2528</v>
      </c>
      <c r="H888" s="304" t="s">
        <v>2529</v>
      </c>
      <c r="I888" s="303" t="s">
        <v>599</v>
      </c>
      <c r="J888" s="305" t="s">
        <v>2649</v>
      </c>
      <c r="K888" s="306">
        <v>2072919</v>
      </c>
      <c r="Q888" s="276"/>
      <c r="R888" s="276"/>
      <c r="S888" s="276"/>
      <c r="T888" s="276"/>
      <c r="U888" s="276"/>
      <c r="V888" s="276"/>
      <c r="W888" s="276"/>
      <c r="X888" s="277"/>
      <c r="Y888" s="277"/>
      <c r="Z888" s="277"/>
      <c r="AA888" s="277"/>
      <c r="AB888" s="277"/>
      <c r="AC888" s="277"/>
      <c r="AD888" s="275"/>
      <c r="AE888" s="278"/>
    </row>
    <row r="889" spans="1:31" ht="90" x14ac:dyDescent="0.25">
      <c r="A889" s="303" t="s">
        <v>2541</v>
      </c>
      <c r="B889" s="303" t="s">
        <v>2415</v>
      </c>
      <c r="C889" s="303" t="s">
        <v>2416</v>
      </c>
      <c r="D889" s="303" t="s">
        <v>2646</v>
      </c>
      <c r="E889" s="304" t="s">
        <v>2974</v>
      </c>
      <c r="F889" s="304" t="s">
        <v>457</v>
      </c>
      <c r="G889" s="304" t="s">
        <v>2528</v>
      </c>
      <c r="H889" s="304" t="s">
        <v>2529</v>
      </c>
      <c r="I889" s="303" t="s">
        <v>599</v>
      </c>
      <c r="J889" s="305" t="s">
        <v>2649</v>
      </c>
      <c r="K889" s="306">
        <v>2072919</v>
      </c>
      <c r="Q889" s="270"/>
      <c r="R889" s="270"/>
      <c r="S889" s="271"/>
      <c r="T889" s="270"/>
      <c r="U889" s="272"/>
      <c r="V889" s="268"/>
      <c r="W889" s="272"/>
      <c r="X889" s="273"/>
      <c r="Y889" s="273"/>
      <c r="Z889" s="273"/>
      <c r="AA889" s="273"/>
      <c r="AB889" s="274"/>
      <c r="AC889" s="274"/>
      <c r="AD889" s="269"/>
      <c r="AE889" s="269"/>
    </row>
    <row r="890" spans="1:31" ht="90" x14ac:dyDescent="0.25">
      <c r="A890" s="303" t="s">
        <v>2543</v>
      </c>
      <c r="B890" s="303" t="s">
        <v>2415</v>
      </c>
      <c r="C890" s="303" t="s">
        <v>2416</v>
      </c>
      <c r="D890" s="303" t="s">
        <v>2646</v>
      </c>
      <c r="E890" s="304" t="s">
        <v>2976</v>
      </c>
      <c r="F890" s="304" t="s">
        <v>457</v>
      </c>
      <c r="G890" s="304" t="s">
        <v>2528</v>
      </c>
      <c r="H890" s="304" t="s">
        <v>2529</v>
      </c>
      <c r="I890" s="303" t="s">
        <v>599</v>
      </c>
      <c r="J890" s="305" t="s">
        <v>2649</v>
      </c>
      <c r="K890" s="306">
        <v>2072919</v>
      </c>
      <c r="Q890" s="270"/>
      <c r="R890" s="270"/>
      <c r="S890" s="271"/>
      <c r="T890" s="270"/>
      <c r="U890" s="272"/>
      <c r="V890" s="268"/>
      <c r="W890" s="272"/>
      <c r="X890" s="273"/>
      <c r="Y890" s="273"/>
      <c r="Z890" s="273"/>
      <c r="AA890" s="273"/>
      <c r="AB890" s="274"/>
      <c r="AC890" s="274"/>
      <c r="AD890" s="269"/>
      <c r="AE890" s="269"/>
    </row>
    <row r="891" spans="1:31" ht="90" x14ac:dyDescent="0.25">
      <c r="A891" s="303" t="s">
        <v>2545</v>
      </c>
      <c r="B891" s="303" t="s">
        <v>2415</v>
      </c>
      <c r="C891" s="303" t="s">
        <v>2416</v>
      </c>
      <c r="D891" s="303" t="s">
        <v>2646</v>
      </c>
      <c r="E891" s="304" t="s">
        <v>2978</v>
      </c>
      <c r="F891" s="304" t="s">
        <v>457</v>
      </c>
      <c r="G891" s="304" t="s">
        <v>2528</v>
      </c>
      <c r="H891" s="304" t="s">
        <v>2529</v>
      </c>
      <c r="I891" s="303" t="s">
        <v>599</v>
      </c>
      <c r="J891" s="305" t="s">
        <v>2649</v>
      </c>
      <c r="K891" s="306">
        <v>2072919</v>
      </c>
      <c r="Q891" s="270"/>
      <c r="R891" s="270"/>
      <c r="S891" s="271"/>
      <c r="T891" s="270"/>
      <c r="U891" s="272"/>
      <c r="V891" s="268"/>
      <c r="W891" s="272"/>
      <c r="X891" s="273"/>
      <c r="Y891" s="273"/>
      <c r="Z891" s="273"/>
      <c r="AA891" s="273"/>
      <c r="AB891" s="274"/>
      <c r="AC891" s="274"/>
      <c r="AD891" s="269"/>
      <c r="AE891" s="269"/>
    </row>
    <row r="892" spans="1:31" ht="90" x14ac:dyDescent="0.25">
      <c r="A892" s="303" t="s">
        <v>2547</v>
      </c>
      <c r="B892" s="303" t="s">
        <v>2415</v>
      </c>
      <c r="C892" s="303" t="s">
        <v>2416</v>
      </c>
      <c r="D892" s="303" t="s">
        <v>2646</v>
      </c>
      <c r="E892" s="304" t="s">
        <v>2980</v>
      </c>
      <c r="F892" s="304" t="s">
        <v>457</v>
      </c>
      <c r="G892" s="304" t="s">
        <v>2528</v>
      </c>
      <c r="H892" s="304" t="s">
        <v>2529</v>
      </c>
      <c r="I892" s="303" t="s">
        <v>599</v>
      </c>
      <c r="J892" s="305" t="s">
        <v>2649</v>
      </c>
      <c r="K892" s="306">
        <v>2072919</v>
      </c>
      <c r="Q892" s="270"/>
      <c r="R892" s="270"/>
      <c r="S892" s="271"/>
      <c r="T892" s="270"/>
      <c r="U892" s="272"/>
      <c r="V892" s="268"/>
      <c r="W892" s="272"/>
      <c r="X892" s="273"/>
      <c r="Y892" s="273"/>
      <c r="Z892" s="273"/>
      <c r="AA892" s="273"/>
      <c r="AB892" s="274"/>
      <c r="AC892" s="274"/>
      <c r="AD892" s="269"/>
      <c r="AE892" s="269"/>
    </row>
    <row r="893" spans="1:31" ht="90" x14ac:dyDescent="0.25">
      <c r="A893" s="303" t="s">
        <v>2549</v>
      </c>
      <c r="B893" s="303" t="s">
        <v>2415</v>
      </c>
      <c r="C893" s="303" t="s">
        <v>2416</v>
      </c>
      <c r="D893" s="303" t="s">
        <v>2646</v>
      </c>
      <c r="E893" s="304" t="s">
        <v>2982</v>
      </c>
      <c r="F893" s="304" t="s">
        <v>457</v>
      </c>
      <c r="G893" s="304" t="s">
        <v>2528</v>
      </c>
      <c r="H893" s="304" t="s">
        <v>2529</v>
      </c>
      <c r="I893" s="303" t="s">
        <v>599</v>
      </c>
      <c r="J893" s="305" t="s">
        <v>2649</v>
      </c>
      <c r="K893" s="306">
        <v>2072919</v>
      </c>
      <c r="Q893" s="270"/>
      <c r="R893" s="270"/>
      <c r="S893" s="271"/>
      <c r="T893" s="270"/>
      <c r="U893" s="272"/>
      <c r="V893" s="268"/>
      <c r="W893" s="272"/>
      <c r="X893" s="273"/>
      <c r="Y893" s="273"/>
      <c r="Z893" s="273"/>
      <c r="AA893" s="273"/>
      <c r="AB893" s="274"/>
      <c r="AC893" s="274"/>
      <c r="AD893" s="269"/>
      <c r="AE893" s="269"/>
    </row>
    <row r="894" spans="1:31" ht="90" x14ac:dyDescent="0.25">
      <c r="A894" s="303" t="s">
        <v>2551</v>
      </c>
      <c r="B894" s="303" t="s">
        <v>2415</v>
      </c>
      <c r="C894" s="303" t="s">
        <v>2416</v>
      </c>
      <c r="D894" s="303" t="s">
        <v>2646</v>
      </c>
      <c r="E894" s="304" t="s">
        <v>2984</v>
      </c>
      <c r="F894" s="304" t="s">
        <v>457</v>
      </c>
      <c r="G894" s="304" t="s">
        <v>2528</v>
      </c>
      <c r="H894" s="304" t="s">
        <v>2529</v>
      </c>
      <c r="I894" s="303" t="s">
        <v>599</v>
      </c>
      <c r="J894" s="305" t="s">
        <v>2649</v>
      </c>
      <c r="K894" s="306">
        <v>2072919</v>
      </c>
      <c r="Q894" s="270"/>
      <c r="R894" s="270"/>
      <c r="S894" s="271"/>
      <c r="T894" s="270"/>
      <c r="U894" s="272"/>
      <c r="V894" s="268"/>
      <c r="W894" s="272"/>
      <c r="X894" s="273"/>
      <c r="Y894" s="273"/>
      <c r="Z894" s="273"/>
      <c r="AA894" s="273"/>
      <c r="AB894" s="274"/>
      <c r="AC894" s="274"/>
      <c r="AD894" s="269"/>
      <c r="AE894" s="269"/>
    </row>
    <row r="895" spans="1:31" ht="90" x14ac:dyDescent="0.25">
      <c r="A895" s="303" t="s">
        <v>2553</v>
      </c>
      <c r="B895" s="303" t="s">
        <v>2415</v>
      </c>
      <c r="C895" s="303" t="s">
        <v>2416</v>
      </c>
      <c r="D895" s="303" t="s">
        <v>2646</v>
      </c>
      <c r="E895" s="304" t="s">
        <v>2986</v>
      </c>
      <c r="F895" s="304" t="s">
        <v>457</v>
      </c>
      <c r="G895" s="304" t="s">
        <v>2528</v>
      </c>
      <c r="H895" s="304" t="s">
        <v>2529</v>
      </c>
      <c r="I895" s="303" t="s">
        <v>599</v>
      </c>
      <c r="J895" s="305" t="s">
        <v>2649</v>
      </c>
      <c r="K895" s="306">
        <v>2072919</v>
      </c>
      <c r="Q895" s="270"/>
      <c r="R895" s="270"/>
      <c r="S895" s="271"/>
      <c r="T895" s="270"/>
      <c r="U895" s="272"/>
      <c r="V895" s="268"/>
      <c r="W895" s="272"/>
      <c r="X895" s="273"/>
      <c r="Y895" s="273"/>
      <c r="Z895" s="273"/>
      <c r="AA895" s="273"/>
      <c r="AB895" s="274"/>
      <c r="AC895" s="274"/>
      <c r="AD895" s="269"/>
      <c r="AE895" s="269"/>
    </row>
    <row r="896" spans="1:31" ht="90" x14ac:dyDescent="0.25">
      <c r="A896" s="303" t="s">
        <v>2555</v>
      </c>
      <c r="B896" s="303" t="s">
        <v>2415</v>
      </c>
      <c r="C896" s="303" t="s">
        <v>2416</v>
      </c>
      <c r="D896" s="303" t="s">
        <v>2646</v>
      </c>
      <c r="E896" s="304" t="s">
        <v>2988</v>
      </c>
      <c r="F896" s="304" t="s">
        <v>457</v>
      </c>
      <c r="G896" s="304" t="s">
        <v>2528</v>
      </c>
      <c r="H896" s="304" t="s">
        <v>2529</v>
      </c>
      <c r="I896" s="303" t="s">
        <v>599</v>
      </c>
      <c r="J896" s="305" t="s">
        <v>2649</v>
      </c>
      <c r="K896" s="306">
        <v>2072919</v>
      </c>
      <c r="Q896" s="270"/>
      <c r="R896" s="270"/>
      <c r="S896" s="271"/>
      <c r="T896" s="270"/>
      <c r="U896" s="272"/>
      <c r="V896" s="268"/>
      <c r="W896" s="272"/>
      <c r="X896" s="273"/>
      <c r="Y896" s="273"/>
      <c r="Z896" s="273"/>
      <c r="AA896" s="273"/>
      <c r="AB896" s="274"/>
      <c r="AC896" s="274"/>
      <c r="AD896" s="269"/>
      <c r="AE896" s="269"/>
    </row>
    <row r="897" spans="1:31" ht="90" x14ac:dyDescent="0.25">
      <c r="A897" s="303" t="s">
        <v>2557</v>
      </c>
      <c r="B897" s="303" t="s">
        <v>2415</v>
      </c>
      <c r="C897" s="303" t="s">
        <v>2416</v>
      </c>
      <c r="D897" s="303" t="s">
        <v>2646</v>
      </c>
      <c r="E897" s="304" t="s">
        <v>2990</v>
      </c>
      <c r="F897" s="304" t="s">
        <v>457</v>
      </c>
      <c r="G897" s="304" t="s">
        <v>2528</v>
      </c>
      <c r="H897" s="304" t="s">
        <v>2529</v>
      </c>
      <c r="I897" s="303" t="s">
        <v>599</v>
      </c>
      <c r="J897" s="305" t="s">
        <v>2649</v>
      </c>
      <c r="K897" s="306">
        <v>2072919</v>
      </c>
      <c r="Q897" s="270"/>
      <c r="R897" s="270"/>
      <c r="S897" s="271"/>
      <c r="T897" s="270"/>
      <c r="U897" s="272"/>
      <c r="V897" s="268"/>
      <c r="W897" s="272"/>
      <c r="X897" s="273"/>
      <c r="Y897" s="273"/>
      <c r="Z897" s="273"/>
      <c r="AA897" s="273"/>
      <c r="AB897" s="274"/>
      <c r="AC897" s="274"/>
      <c r="AD897" s="269"/>
      <c r="AE897" s="269"/>
    </row>
    <row r="898" spans="1:31" ht="90" x14ac:dyDescent="0.25">
      <c r="A898" s="303" t="s">
        <v>2559</v>
      </c>
      <c r="B898" s="303" t="s">
        <v>2415</v>
      </c>
      <c r="C898" s="303" t="s">
        <v>2416</v>
      </c>
      <c r="D898" s="303" t="s">
        <v>2646</v>
      </c>
      <c r="E898" s="304" t="s">
        <v>2992</v>
      </c>
      <c r="F898" s="304" t="s">
        <v>457</v>
      </c>
      <c r="G898" s="304" t="s">
        <v>2528</v>
      </c>
      <c r="H898" s="304" t="s">
        <v>2529</v>
      </c>
      <c r="I898" s="303" t="s">
        <v>599</v>
      </c>
      <c r="J898" s="305" t="s">
        <v>2649</v>
      </c>
      <c r="K898" s="306">
        <v>2072919</v>
      </c>
      <c r="Q898" s="270"/>
      <c r="R898" s="270"/>
      <c r="S898" s="271"/>
      <c r="T898" s="270"/>
      <c r="U898" s="272"/>
      <c r="V898" s="268"/>
      <c r="W898" s="272"/>
      <c r="X898" s="273"/>
      <c r="Y898" s="273"/>
      <c r="Z898" s="273"/>
      <c r="AA898" s="273"/>
      <c r="AB898" s="274"/>
      <c r="AC898" s="274"/>
      <c r="AD898" s="269"/>
      <c r="AE898" s="269"/>
    </row>
    <row r="899" spans="1:31" ht="90" x14ac:dyDescent="0.25">
      <c r="A899" s="303" t="s">
        <v>2561</v>
      </c>
      <c r="B899" s="303" t="s">
        <v>2415</v>
      </c>
      <c r="C899" s="303" t="s">
        <v>2416</v>
      </c>
      <c r="D899" s="303" t="s">
        <v>2646</v>
      </c>
      <c r="E899" s="304" t="s">
        <v>2994</v>
      </c>
      <c r="F899" s="304" t="s">
        <v>457</v>
      </c>
      <c r="G899" s="304" t="s">
        <v>2528</v>
      </c>
      <c r="H899" s="304" t="s">
        <v>2529</v>
      </c>
      <c r="I899" s="303" t="s">
        <v>599</v>
      </c>
      <c r="J899" s="305" t="s">
        <v>2649</v>
      </c>
      <c r="K899" s="306">
        <v>2072919</v>
      </c>
      <c r="Q899" s="270"/>
      <c r="R899" s="270"/>
      <c r="S899" s="271"/>
      <c r="T899" s="270"/>
      <c r="U899" s="272"/>
      <c r="V899" s="268"/>
      <c r="W899" s="272"/>
      <c r="X899" s="273"/>
      <c r="Y899" s="273"/>
      <c r="Z899" s="273"/>
      <c r="AA899" s="273"/>
      <c r="AB899" s="274"/>
      <c r="AC899" s="274"/>
      <c r="AD899" s="269"/>
      <c r="AE899" s="269"/>
    </row>
    <row r="900" spans="1:31" ht="90" x14ac:dyDescent="0.25">
      <c r="A900" s="303" t="s">
        <v>2563</v>
      </c>
      <c r="B900" s="303" t="s">
        <v>2415</v>
      </c>
      <c r="C900" s="303" t="s">
        <v>2416</v>
      </c>
      <c r="D900" s="303" t="s">
        <v>2646</v>
      </c>
      <c r="E900" s="304" t="s">
        <v>2996</v>
      </c>
      <c r="F900" s="304" t="s">
        <v>457</v>
      </c>
      <c r="G900" s="304" t="s">
        <v>2528</v>
      </c>
      <c r="H900" s="304" t="s">
        <v>2529</v>
      </c>
      <c r="I900" s="303" t="s">
        <v>599</v>
      </c>
      <c r="J900" s="305" t="s">
        <v>2649</v>
      </c>
      <c r="K900" s="306">
        <v>2072919</v>
      </c>
      <c r="Q900" s="270"/>
      <c r="R900" s="270"/>
      <c r="S900" s="271"/>
      <c r="T900" s="270"/>
      <c r="U900" s="272"/>
      <c r="V900" s="268"/>
      <c r="W900" s="272"/>
      <c r="X900" s="273"/>
      <c r="Y900" s="273"/>
      <c r="Z900" s="273"/>
      <c r="AA900" s="273"/>
      <c r="AB900" s="274"/>
      <c r="AC900" s="274"/>
      <c r="AD900" s="269"/>
      <c r="AE900" s="269"/>
    </row>
    <row r="901" spans="1:31" ht="90" x14ac:dyDescent="0.25">
      <c r="A901" s="303" t="s">
        <v>2565</v>
      </c>
      <c r="B901" s="303" t="s">
        <v>2415</v>
      </c>
      <c r="C901" s="303" t="s">
        <v>2416</v>
      </c>
      <c r="D901" s="303" t="s">
        <v>2646</v>
      </c>
      <c r="E901" s="304" t="s">
        <v>2998</v>
      </c>
      <c r="F901" s="304" t="s">
        <v>457</v>
      </c>
      <c r="G901" s="304" t="s">
        <v>2528</v>
      </c>
      <c r="H901" s="304" t="s">
        <v>2529</v>
      </c>
      <c r="I901" s="303" t="s">
        <v>599</v>
      </c>
      <c r="J901" s="305" t="s">
        <v>2649</v>
      </c>
      <c r="K901" s="306">
        <v>2072919</v>
      </c>
      <c r="Q901" s="270"/>
      <c r="R901" s="270"/>
      <c r="S901" s="271"/>
      <c r="T901" s="270"/>
      <c r="U901" s="272"/>
      <c r="V901" s="268"/>
      <c r="W901" s="272"/>
      <c r="X901" s="273"/>
      <c r="Y901" s="273"/>
      <c r="Z901" s="273"/>
      <c r="AA901" s="273"/>
      <c r="AB901" s="274"/>
      <c r="AC901" s="274"/>
      <c r="AD901" s="269"/>
      <c r="AE901" s="269"/>
    </row>
    <row r="902" spans="1:31" ht="90" x14ac:dyDescent="0.25">
      <c r="A902" s="303" t="s">
        <v>2567</v>
      </c>
      <c r="B902" s="303" t="s">
        <v>2415</v>
      </c>
      <c r="C902" s="303" t="s">
        <v>2416</v>
      </c>
      <c r="D902" s="303" t="s">
        <v>2646</v>
      </c>
      <c r="E902" s="304" t="s">
        <v>3000</v>
      </c>
      <c r="F902" s="304" t="s">
        <v>457</v>
      </c>
      <c r="G902" s="304" t="s">
        <v>2528</v>
      </c>
      <c r="H902" s="304" t="s">
        <v>2529</v>
      </c>
      <c r="I902" s="303" t="s">
        <v>599</v>
      </c>
      <c r="J902" s="305" t="s">
        <v>2649</v>
      </c>
      <c r="K902" s="306">
        <v>2072919</v>
      </c>
      <c r="Q902" s="270"/>
      <c r="R902" s="270"/>
      <c r="S902" s="271"/>
      <c r="T902" s="270"/>
      <c r="U902" s="272"/>
      <c r="V902" s="268"/>
      <c r="W902" s="272"/>
      <c r="X902" s="273"/>
      <c r="Y902" s="273"/>
      <c r="Z902" s="273"/>
      <c r="AA902" s="273"/>
      <c r="AB902" s="274"/>
      <c r="AC902" s="274"/>
      <c r="AD902" s="269"/>
      <c r="AE902" s="269"/>
    </row>
    <row r="903" spans="1:31" ht="90" x14ac:dyDescent="0.25">
      <c r="A903" s="303" t="s">
        <v>2569</v>
      </c>
      <c r="B903" s="303" t="s">
        <v>2415</v>
      </c>
      <c r="C903" s="303" t="s">
        <v>2416</v>
      </c>
      <c r="D903" s="303" t="s">
        <v>2646</v>
      </c>
      <c r="E903" s="304" t="s">
        <v>3002</v>
      </c>
      <c r="F903" s="304" t="s">
        <v>457</v>
      </c>
      <c r="G903" s="304" t="s">
        <v>2528</v>
      </c>
      <c r="H903" s="304" t="s">
        <v>2529</v>
      </c>
      <c r="I903" s="303" t="s">
        <v>599</v>
      </c>
      <c r="J903" s="305" t="s">
        <v>2649</v>
      </c>
      <c r="K903" s="306">
        <v>2072919</v>
      </c>
      <c r="Q903" s="270"/>
      <c r="R903" s="270"/>
      <c r="S903" s="271"/>
      <c r="T903" s="270"/>
      <c r="U903" s="272"/>
      <c r="V903" s="268"/>
      <c r="W903" s="272"/>
      <c r="X903" s="273"/>
      <c r="Y903" s="273"/>
      <c r="Z903" s="273"/>
      <c r="AA903" s="273"/>
      <c r="AB903" s="274"/>
      <c r="AC903" s="274"/>
      <c r="AD903" s="269"/>
      <c r="AE903" s="269"/>
    </row>
    <row r="904" spans="1:31" ht="90" x14ac:dyDescent="0.25">
      <c r="A904" s="303" t="s">
        <v>2571</v>
      </c>
      <c r="B904" s="303" t="s">
        <v>2415</v>
      </c>
      <c r="C904" s="303" t="s">
        <v>2416</v>
      </c>
      <c r="D904" s="303" t="s">
        <v>2646</v>
      </c>
      <c r="E904" s="304" t="s">
        <v>3004</v>
      </c>
      <c r="F904" s="304" t="s">
        <v>457</v>
      </c>
      <c r="G904" s="304" t="s">
        <v>2528</v>
      </c>
      <c r="H904" s="304" t="s">
        <v>2529</v>
      </c>
      <c r="I904" s="303" t="s">
        <v>599</v>
      </c>
      <c r="J904" s="305" t="s">
        <v>2649</v>
      </c>
      <c r="K904" s="306">
        <v>2072919</v>
      </c>
      <c r="Q904" s="270"/>
      <c r="R904" s="270"/>
      <c r="S904" s="271"/>
      <c r="T904" s="270"/>
      <c r="U904" s="272"/>
      <c r="V904" s="268"/>
      <c r="W904" s="272"/>
      <c r="X904" s="273"/>
      <c r="Y904" s="273"/>
      <c r="Z904" s="273"/>
      <c r="AA904" s="273"/>
      <c r="AB904" s="274"/>
      <c r="AC904" s="274"/>
      <c r="AD904" s="269"/>
      <c r="AE904" s="269"/>
    </row>
    <row r="905" spans="1:31" ht="90" x14ac:dyDescent="0.25">
      <c r="A905" s="303" t="s">
        <v>2573</v>
      </c>
      <c r="B905" s="303" t="s">
        <v>2415</v>
      </c>
      <c r="C905" s="303" t="s">
        <v>2416</v>
      </c>
      <c r="D905" s="303" t="s">
        <v>2646</v>
      </c>
      <c r="E905" s="304" t="s">
        <v>3006</v>
      </c>
      <c r="F905" s="304" t="s">
        <v>457</v>
      </c>
      <c r="G905" s="304" t="s">
        <v>2528</v>
      </c>
      <c r="H905" s="304" t="s">
        <v>2529</v>
      </c>
      <c r="I905" s="303" t="s">
        <v>599</v>
      </c>
      <c r="J905" s="305" t="s">
        <v>3007</v>
      </c>
      <c r="K905" s="306">
        <v>2072919</v>
      </c>
      <c r="Q905" s="270"/>
      <c r="R905" s="270"/>
      <c r="S905" s="271"/>
      <c r="T905" s="270"/>
      <c r="U905" s="272"/>
      <c r="V905" s="268"/>
      <c r="W905" s="272"/>
      <c r="X905" s="273"/>
      <c r="Y905" s="273"/>
      <c r="Z905" s="273"/>
      <c r="AA905" s="273"/>
      <c r="AB905" s="274"/>
      <c r="AC905" s="274"/>
      <c r="AD905" s="269"/>
      <c r="AE905" s="269"/>
    </row>
    <row r="906" spans="1:31" ht="90" x14ac:dyDescent="0.25">
      <c r="A906" s="303" t="s">
        <v>2575</v>
      </c>
      <c r="B906" s="303" t="s">
        <v>2415</v>
      </c>
      <c r="C906" s="303" t="s">
        <v>2416</v>
      </c>
      <c r="D906" s="303" t="s">
        <v>2646</v>
      </c>
      <c r="E906" s="304" t="s">
        <v>3009</v>
      </c>
      <c r="F906" s="304" t="s">
        <v>498</v>
      </c>
      <c r="G906" s="304" t="s">
        <v>597</v>
      </c>
      <c r="H906" s="304" t="s">
        <v>598</v>
      </c>
      <c r="I906" s="303" t="s">
        <v>599</v>
      </c>
      <c r="J906" s="305" t="s">
        <v>3010</v>
      </c>
      <c r="K906" s="306">
        <v>1068211.1599999999</v>
      </c>
      <c r="Q906" s="270"/>
      <c r="R906" s="270"/>
      <c r="S906" s="271"/>
      <c r="T906" s="270"/>
      <c r="U906" s="272"/>
      <c r="V906" s="268"/>
      <c r="W906" s="272"/>
      <c r="X906" s="273"/>
      <c r="Y906" s="273"/>
      <c r="Z906" s="273"/>
      <c r="AA906" s="273"/>
      <c r="AB906" s="274"/>
      <c r="AC906" s="274"/>
      <c r="AD906" s="269"/>
      <c r="AE906" s="269"/>
    </row>
    <row r="907" spans="1:31" ht="90" x14ac:dyDescent="0.25">
      <c r="A907" s="303" t="s">
        <v>2578</v>
      </c>
      <c r="B907" s="303" t="s">
        <v>2415</v>
      </c>
      <c r="C907" s="303" t="s">
        <v>2416</v>
      </c>
      <c r="D907" s="303" t="s">
        <v>2646</v>
      </c>
      <c r="E907" s="304" t="s">
        <v>3013</v>
      </c>
      <c r="F907" s="304" t="s">
        <v>498</v>
      </c>
      <c r="G907" s="304" t="s">
        <v>597</v>
      </c>
      <c r="H907" s="304" t="s">
        <v>598</v>
      </c>
      <c r="I907" s="303" t="s">
        <v>599</v>
      </c>
      <c r="J907" s="305" t="s">
        <v>3010</v>
      </c>
      <c r="K907" s="306">
        <v>1068211.1599999999</v>
      </c>
      <c r="Q907" s="270"/>
      <c r="R907" s="270"/>
      <c r="S907" s="271"/>
      <c r="T907" s="270"/>
      <c r="U907" s="272"/>
      <c r="V907" s="268"/>
      <c r="W907" s="272"/>
      <c r="X907" s="273"/>
      <c r="Y907" s="273"/>
      <c r="Z907" s="273"/>
      <c r="AA907" s="273"/>
      <c r="AB907" s="274"/>
      <c r="AC907" s="274"/>
      <c r="AD907" s="269"/>
      <c r="AE907" s="269"/>
    </row>
    <row r="908" spans="1:31" ht="90" x14ac:dyDescent="0.25">
      <c r="A908" s="303" t="s">
        <v>2580</v>
      </c>
      <c r="B908" s="303" t="s">
        <v>2415</v>
      </c>
      <c r="C908" s="303" t="s">
        <v>2416</v>
      </c>
      <c r="D908" s="303" t="s">
        <v>2646</v>
      </c>
      <c r="E908" s="304" t="s">
        <v>3015</v>
      </c>
      <c r="F908" s="304" t="s">
        <v>498</v>
      </c>
      <c r="G908" s="304" t="s">
        <v>597</v>
      </c>
      <c r="H908" s="304" t="s">
        <v>598</v>
      </c>
      <c r="I908" s="303" t="s">
        <v>599</v>
      </c>
      <c r="J908" s="305" t="s">
        <v>3010</v>
      </c>
      <c r="K908" s="306">
        <v>1068211.1599999999</v>
      </c>
      <c r="Q908" s="270"/>
      <c r="R908" s="270"/>
      <c r="S908" s="271"/>
      <c r="T908" s="270"/>
      <c r="U908" s="272"/>
      <c r="V908" s="268"/>
      <c r="W908" s="272"/>
      <c r="X908" s="273"/>
      <c r="Y908" s="273"/>
      <c r="Z908" s="273"/>
      <c r="AA908" s="273"/>
      <c r="AB908" s="274"/>
      <c r="AC908" s="274"/>
      <c r="AD908" s="269"/>
      <c r="AE908" s="269"/>
    </row>
    <row r="909" spans="1:31" ht="90" x14ac:dyDescent="0.25">
      <c r="A909" s="303" t="s">
        <v>2582</v>
      </c>
      <c r="B909" s="303" t="s">
        <v>2415</v>
      </c>
      <c r="C909" s="303" t="s">
        <v>2416</v>
      </c>
      <c r="D909" s="303" t="s">
        <v>2646</v>
      </c>
      <c r="E909" s="304" t="s">
        <v>3017</v>
      </c>
      <c r="F909" s="304" t="s">
        <v>498</v>
      </c>
      <c r="G909" s="304" t="s">
        <v>597</v>
      </c>
      <c r="H909" s="304" t="s">
        <v>598</v>
      </c>
      <c r="I909" s="303" t="s">
        <v>599</v>
      </c>
      <c r="J909" s="305" t="s">
        <v>3010</v>
      </c>
      <c r="K909" s="306">
        <v>1068211.1599999999</v>
      </c>
      <c r="Q909" s="276"/>
      <c r="R909" s="276"/>
      <c r="S909" s="276"/>
      <c r="T909" s="276"/>
      <c r="U909" s="276"/>
      <c r="V909" s="276"/>
      <c r="W909" s="276"/>
      <c r="X909" s="277"/>
      <c r="Y909" s="277"/>
      <c r="Z909" s="277"/>
      <c r="AA909" s="277"/>
      <c r="AB909" s="277"/>
      <c r="AC909" s="277"/>
      <c r="AD909" s="275"/>
      <c r="AE909" s="278"/>
    </row>
    <row r="910" spans="1:31" ht="90" x14ac:dyDescent="0.25">
      <c r="A910" s="303" t="s">
        <v>2584</v>
      </c>
      <c r="B910" s="303" t="s">
        <v>2415</v>
      </c>
      <c r="C910" s="303" t="s">
        <v>2416</v>
      </c>
      <c r="D910" s="303" t="s">
        <v>2646</v>
      </c>
      <c r="E910" s="304" t="s">
        <v>3019</v>
      </c>
      <c r="F910" s="304" t="s">
        <v>457</v>
      </c>
      <c r="G910" s="304" t="s">
        <v>597</v>
      </c>
      <c r="H910" s="304" t="s">
        <v>598</v>
      </c>
      <c r="I910" s="303" t="s">
        <v>599</v>
      </c>
      <c r="J910" s="305" t="s">
        <v>3020</v>
      </c>
      <c r="K910" s="306">
        <v>2072919</v>
      </c>
      <c r="Q910" s="270"/>
      <c r="R910" s="270"/>
      <c r="S910" s="271"/>
      <c r="T910" s="270"/>
      <c r="U910" s="272"/>
      <c r="V910" s="268"/>
      <c r="W910" s="272"/>
      <c r="X910" s="273"/>
      <c r="Y910" s="273"/>
      <c r="Z910" s="273"/>
      <c r="AA910" s="273"/>
      <c r="AB910" s="274"/>
      <c r="AC910" s="274"/>
      <c r="AD910" s="269"/>
      <c r="AE910" s="269"/>
    </row>
    <row r="911" spans="1:31" ht="90" x14ac:dyDescent="0.25">
      <c r="A911" s="303" t="s">
        <v>2586</v>
      </c>
      <c r="B911" s="303" t="s">
        <v>2415</v>
      </c>
      <c r="C911" s="303" t="s">
        <v>2416</v>
      </c>
      <c r="D911" s="303" t="s">
        <v>2646</v>
      </c>
      <c r="E911" s="304" t="s">
        <v>3023</v>
      </c>
      <c r="F911" s="304" t="s">
        <v>457</v>
      </c>
      <c r="G911" s="304" t="s">
        <v>597</v>
      </c>
      <c r="H911" s="304" t="s">
        <v>598</v>
      </c>
      <c r="I911" s="303" t="s">
        <v>599</v>
      </c>
      <c r="J911" s="305" t="s">
        <v>3020</v>
      </c>
      <c r="K911" s="306">
        <v>2072919</v>
      </c>
      <c r="Q911" s="270"/>
      <c r="R911" s="270"/>
      <c r="S911" s="271"/>
      <c r="T911" s="270"/>
      <c r="U911" s="272"/>
      <c r="V911" s="268"/>
      <c r="W911" s="272"/>
      <c r="X911" s="273"/>
      <c r="Y911" s="273"/>
      <c r="Z911" s="273"/>
      <c r="AA911" s="273"/>
      <c r="AB911" s="274"/>
      <c r="AC911" s="274"/>
      <c r="AD911" s="269"/>
      <c r="AE911" s="269"/>
    </row>
    <row r="912" spans="1:31" ht="90" x14ac:dyDescent="0.25">
      <c r="A912" s="303" t="s">
        <v>2589</v>
      </c>
      <c r="B912" s="303" t="s">
        <v>2415</v>
      </c>
      <c r="C912" s="303" t="s">
        <v>2416</v>
      </c>
      <c r="D912" s="303" t="s">
        <v>2646</v>
      </c>
      <c r="E912" s="304" t="s">
        <v>3025</v>
      </c>
      <c r="F912" s="304" t="s">
        <v>457</v>
      </c>
      <c r="G912" s="304" t="s">
        <v>597</v>
      </c>
      <c r="H912" s="304" t="s">
        <v>598</v>
      </c>
      <c r="I912" s="303" t="s">
        <v>599</v>
      </c>
      <c r="J912" s="305" t="s">
        <v>3020</v>
      </c>
      <c r="K912" s="306">
        <v>2072919</v>
      </c>
      <c r="Q912" s="276"/>
      <c r="R912" s="276"/>
      <c r="S912" s="276"/>
      <c r="T912" s="276"/>
      <c r="U912" s="276"/>
      <c r="V912" s="276"/>
      <c r="W912" s="276"/>
      <c r="X912" s="277"/>
      <c r="Y912" s="277"/>
      <c r="Z912" s="277"/>
      <c r="AA912" s="277"/>
      <c r="AB912" s="277"/>
      <c r="AC912" s="277"/>
      <c r="AD912" s="275"/>
      <c r="AE912" s="278"/>
    </row>
    <row r="913" spans="1:31" ht="90" x14ac:dyDescent="0.25">
      <c r="A913" s="303" t="s">
        <v>2594</v>
      </c>
      <c r="B913" s="303" t="s">
        <v>2415</v>
      </c>
      <c r="C913" s="303" t="s">
        <v>2416</v>
      </c>
      <c r="D913" s="303" t="s">
        <v>2646</v>
      </c>
      <c r="E913" s="304" t="s">
        <v>3027</v>
      </c>
      <c r="F913" s="304" t="s">
        <v>457</v>
      </c>
      <c r="G913" s="304" t="s">
        <v>597</v>
      </c>
      <c r="H913" s="304" t="s">
        <v>598</v>
      </c>
      <c r="I913" s="303" t="s">
        <v>599</v>
      </c>
      <c r="J913" s="305" t="s">
        <v>3020</v>
      </c>
      <c r="K913" s="306">
        <v>2072919</v>
      </c>
      <c r="Q913" s="270"/>
      <c r="R913" s="270"/>
      <c r="S913" s="271"/>
      <c r="T913" s="270"/>
      <c r="U913" s="272"/>
      <c r="V913" s="268"/>
      <c r="W913" s="272"/>
      <c r="X913" s="273"/>
      <c r="Y913" s="273"/>
      <c r="Z913" s="273"/>
      <c r="AA913" s="273"/>
      <c r="AB913" s="274"/>
      <c r="AC913" s="274"/>
      <c r="AD913" s="269"/>
      <c r="AE913" s="269"/>
    </row>
    <row r="914" spans="1:31" ht="90" x14ac:dyDescent="0.25">
      <c r="A914" s="303" t="s">
        <v>2596</v>
      </c>
      <c r="B914" s="303" t="s">
        <v>2415</v>
      </c>
      <c r="C914" s="303" t="s">
        <v>2416</v>
      </c>
      <c r="D914" s="303" t="s">
        <v>2646</v>
      </c>
      <c r="E914" s="304" t="s">
        <v>3029</v>
      </c>
      <c r="F914" s="304" t="s">
        <v>457</v>
      </c>
      <c r="G914" s="304" t="s">
        <v>597</v>
      </c>
      <c r="H914" s="304" t="s">
        <v>598</v>
      </c>
      <c r="I914" s="303" t="s">
        <v>599</v>
      </c>
      <c r="J914" s="305" t="s">
        <v>3020</v>
      </c>
      <c r="K914" s="306">
        <v>2072919</v>
      </c>
      <c r="Q914" s="276"/>
      <c r="R914" s="276"/>
      <c r="S914" s="276"/>
      <c r="T914" s="276"/>
      <c r="U914" s="276"/>
      <c r="V914" s="276"/>
      <c r="W914" s="276"/>
      <c r="X914" s="277"/>
      <c r="Y914" s="277"/>
      <c r="Z914" s="277"/>
      <c r="AA914" s="277"/>
      <c r="AB914" s="277"/>
      <c r="AC914" s="277"/>
      <c r="AD914" s="275"/>
      <c r="AE914" s="278"/>
    </row>
    <row r="915" spans="1:31" ht="90" x14ac:dyDescent="0.25">
      <c r="A915" s="303" t="s">
        <v>2598</v>
      </c>
      <c r="B915" s="303" t="s">
        <v>2415</v>
      </c>
      <c r="C915" s="303" t="s">
        <v>2416</v>
      </c>
      <c r="D915" s="303" t="s">
        <v>2646</v>
      </c>
      <c r="E915" s="304" t="s">
        <v>3031</v>
      </c>
      <c r="F915" s="304" t="s">
        <v>457</v>
      </c>
      <c r="G915" s="304" t="s">
        <v>597</v>
      </c>
      <c r="H915" s="304" t="s">
        <v>598</v>
      </c>
      <c r="I915" s="303" t="s">
        <v>599</v>
      </c>
      <c r="J915" s="305" t="s">
        <v>3020</v>
      </c>
      <c r="K915" s="306">
        <v>2072919</v>
      </c>
      <c r="Q915" s="276"/>
      <c r="R915" s="276"/>
      <c r="S915" s="276"/>
      <c r="T915" s="276"/>
      <c r="U915" s="276"/>
      <c r="V915" s="276"/>
      <c r="W915" s="276"/>
      <c r="X915" s="277"/>
      <c r="Y915" s="277"/>
      <c r="Z915" s="277"/>
      <c r="AA915" s="277"/>
      <c r="AB915" s="277"/>
      <c r="AC915" s="277"/>
      <c r="AD915" s="275"/>
      <c r="AE915" s="278"/>
    </row>
    <row r="916" spans="1:31" ht="90" x14ac:dyDescent="0.25">
      <c r="A916" s="303" t="s">
        <v>2600</v>
      </c>
      <c r="B916" s="303" t="s">
        <v>2415</v>
      </c>
      <c r="C916" s="303" t="s">
        <v>2416</v>
      </c>
      <c r="D916" s="303" t="s">
        <v>2646</v>
      </c>
      <c r="E916" s="304" t="s">
        <v>3033</v>
      </c>
      <c r="F916" s="304" t="s">
        <v>457</v>
      </c>
      <c r="G916" s="304" t="s">
        <v>597</v>
      </c>
      <c r="H916" s="304" t="s">
        <v>598</v>
      </c>
      <c r="I916" s="303" t="s">
        <v>599</v>
      </c>
      <c r="J916" s="305" t="s">
        <v>3020</v>
      </c>
      <c r="K916" s="306">
        <v>2072919</v>
      </c>
      <c r="Q916" s="270"/>
      <c r="R916" s="270"/>
      <c r="S916" s="271"/>
      <c r="T916" s="270"/>
      <c r="U916" s="272"/>
      <c r="V916" s="268"/>
      <c r="W916" s="272"/>
      <c r="X916" s="273"/>
      <c r="Y916" s="273"/>
      <c r="Z916" s="273"/>
      <c r="AA916" s="273"/>
      <c r="AB916" s="274"/>
      <c r="AC916" s="274"/>
      <c r="AD916" s="269"/>
      <c r="AE916" s="269"/>
    </row>
    <row r="917" spans="1:31" ht="90" x14ac:dyDescent="0.25">
      <c r="A917" s="303" t="s">
        <v>2602</v>
      </c>
      <c r="B917" s="303" t="s">
        <v>2415</v>
      </c>
      <c r="C917" s="303" t="s">
        <v>2416</v>
      </c>
      <c r="D917" s="303" t="s">
        <v>2646</v>
      </c>
      <c r="E917" s="304" t="s">
        <v>3035</v>
      </c>
      <c r="F917" s="304" t="s">
        <v>457</v>
      </c>
      <c r="G917" s="304" t="s">
        <v>597</v>
      </c>
      <c r="H917" s="304" t="s">
        <v>598</v>
      </c>
      <c r="I917" s="303" t="s">
        <v>599</v>
      </c>
      <c r="J917" s="305" t="s">
        <v>3020</v>
      </c>
      <c r="K917" s="306">
        <v>2072919</v>
      </c>
      <c r="Q917" s="270"/>
      <c r="R917" s="270"/>
      <c r="S917" s="271"/>
      <c r="T917" s="270"/>
      <c r="U917" s="272"/>
      <c r="V917" s="268"/>
      <c r="W917" s="272"/>
      <c r="X917" s="273"/>
      <c r="Y917" s="273"/>
      <c r="Z917" s="273"/>
      <c r="AA917" s="273"/>
      <c r="AB917" s="274"/>
      <c r="AC917" s="274"/>
      <c r="AD917" s="269"/>
      <c r="AE917" s="269"/>
    </row>
    <row r="918" spans="1:31" ht="90" x14ac:dyDescent="0.25">
      <c r="A918" s="303" t="s">
        <v>2604</v>
      </c>
      <c r="B918" s="303" t="s">
        <v>2415</v>
      </c>
      <c r="C918" s="303" t="s">
        <v>2416</v>
      </c>
      <c r="D918" s="303" t="s">
        <v>2646</v>
      </c>
      <c r="E918" s="304" t="s">
        <v>3037</v>
      </c>
      <c r="F918" s="304" t="s">
        <v>457</v>
      </c>
      <c r="G918" s="304" t="s">
        <v>597</v>
      </c>
      <c r="H918" s="304" t="s">
        <v>598</v>
      </c>
      <c r="I918" s="303" t="s">
        <v>599</v>
      </c>
      <c r="J918" s="305" t="s">
        <v>3020</v>
      </c>
      <c r="K918" s="306">
        <v>2072919</v>
      </c>
      <c r="Q918" s="270"/>
      <c r="R918" s="270"/>
      <c r="S918" s="271"/>
      <c r="T918" s="270"/>
      <c r="U918" s="272"/>
      <c r="V918" s="268"/>
      <c r="W918" s="272"/>
      <c r="X918" s="273"/>
      <c r="Y918" s="273"/>
      <c r="Z918" s="273"/>
      <c r="AA918" s="273"/>
      <c r="AB918" s="274"/>
      <c r="AC918" s="274"/>
      <c r="AD918" s="269"/>
      <c r="AE918" s="269"/>
    </row>
    <row r="919" spans="1:31" ht="90" x14ac:dyDescent="0.25">
      <c r="A919" s="303" t="s">
        <v>2606</v>
      </c>
      <c r="B919" s="303" t="s">
        <v>2415</v>
      </c>
      <c r="C919" s="303" t="s">
        <v>2416</v>
      </c>
      <c r="D919" s="303" t="s">
        <v>2646</v>
      </c>
      <c r="E919" s="304" t="s">
        <v>3039</v>
      </c>
      <c r="F919" s="304" t="s">
        <v>457</v>
      </c>
      <c r="G919" s="304" t="s">
        <v>597</v>
      </c>
      <c r="H919" s="304" t="s">
        <v>598</v>
      </c>
      <c r="I919" s="303" t="s">
        <v>599</v>
      </c>
      <c r="J919" s="305" t="s">
        <v>3020</v>
      </c>
      <c r="K919" s="306">
        <v>2072919</v>
      </c>
      <c r="Q919" s="270"/>
      <c r="R919" s="270"/>
      <c r="S919" s="271"/>
      <c r="T919" s="270"/>
      <c r="U919" s="272"/>
      <c r="V919" s="268"/>
      <c r="W919" s="272"/>
      <c r="X919" s="273"/>
      <c r="Y919" s="273"/>
      <c r="Z919" s="273"/>
      <c r="AA919" s="273"/>
      <c r="AB919" s="274"/>
      <c r="AC919" s="274"/>
      <c r="AD919" s="269"/>
      <c r="AE919" s="269"/>
    </row>
    <row r="920" spans="1:31" ht="90" x14ac:dyDescent="0.25">
      <c r="A920" s="303" t="s">
        <v>2608</v>
      </c>
      <c r="B920" s="303" t="s">
        <v>2415</v>
      </c>
      <c r="C920" s="303" t="s">
        <v>2416</v>
      </c>
      <c r="D920" s="303" t="s">
        <v>2646</v>
      </c>
      <c r="E920" s="304" t="s">
        <v>3041</v>
      </c>
      <c r="F920" s="304" t="s">
        <v>457</v>
      </c>
      <c r="G920" s="304" t="s">
        <v>597</v>
      </c>
      <c r="H920" s="304" t="s">
        <v>598</v>
      </c>
      <c r="I920" s="303" t="s">
        <v>599</v>
      </c>
      <c r="J920" s="305" t="s">
        <v>3020</v>
      </c>
      <c r="K920" s="306">
        <v>2072919</v>
      </c>
      <c r="Q920" s="270"/>
      <c r="R920" s="270"/>
      <c r="S920" s="271"/>
      <c r="T920" s="270"/>
      <c r="U920" s="272"/>
      <c r="V920" s="268"/>
      <c r="W920" s="272"/>
      <c r="X920" s="273"/>
      <c r="Y920" s="273"/>
      <c r="Z920" s="273"/>
      <c r="AA920" s="273"/>
      <c r="AB920" s="274"/>
      <c r="AC920" s="274"/>
      <c r="AD920" s="269"/>
      <c r="AE920" s="269"/>
    </row>
    <row r="921" spans="1:31" ht="90" x14ac:dyDescent="0.25">
      <c r="A921" s="303" t="s">
        <v>2610</v>
      </c>
      <c r="B921" s="303" t="s">
        <v>2415</v>
      </c>
      <c r="C921" s="303" t="s">
        <v>2416</v>
      </c>
      <c r="D921" s="303" t="s">
        <v>2646</v>
      </c>
      <c r="E921" s="304" t="s">
        <v>3043</v>
      </c>
      <c r="F921" s="304" t="s">
        <v>457</v>
      </c>
      <c r="G921" s="304" t="s">
        <v>597</v>
      </c>
      <c r="H921" s="304" t="s">
        <v>598</v>
      </c>
      <c r="I921" s="303" t="s">
        <v>599</v>
      </c>
      <c r="J921" s="305" t="s">
        <v>3020</v>
      </c>
      <c r="K921" s="306">
        <v>2072919</v>
      </c>
      <c r="Q921" s="270"/>
      <c r="R921" s="270"/>
      <c r="S921" s="271"/>
      <c r="T921" s="270"/>
      <c r="U921" s="272"/>
      <c r="V921" s="268"/>
      <c r="W921" s="272"/>
      <c r="X921" s="273"/>
      <c r="Y921" s="273"/>
      <c r="Z921" s="273"/>
      <c r="AA921" s="273"/>
      <c r="AB921" s="274"/>
      <c r="AC921" s="274"/>
      <c r="AD921" s="269"/>
      <c r="AE921" s="269"/>
    </row>
    <row r="922" spans="1:31" ht="90" x14ac:dyDescent="0.25">
      <c r="A922" s="303" t="s">
        <v>2613</v>
      </c>
      <c r="B922" s="303" t="s">
        <v>2415</v>
      </c>
      <c r="C922" s="303" t="s">
        <v>2416</v>
      </c>
      <c r="D922" s="303" t="s">
        <v>2646</v>
      </c>
      <c r="E922" s="304" t="s">
        <v>3045</v>
      </c>
      <c r="F922" s="304" t="s">
        <v>457</v>
      </c>
      <c r="G922" s="304" t="s">
        <v>597</v>
      </c>
      <c r="H922" s="304" t="s">
        <v>598</v>
      </c>
      <c r="I922" s="303" t="s">
        <v>599</v>
      </c>
      <c r="J922" s="305" t="s">
        <v>3020</v>
      </c>
      <c r="K922" s="306">
        <v>2072919</v>
      </c>
      <c r="Q922" s="270"/>
      <c r="R922" s="270"/>
      <c r="S922" s="271"/>
      <c r="T922" s="270"/>
      <c r="U922" s="272"/>
      <c r="V922" s="268"/>
      <c r="W922" s="272"/>
      <c r="X922" s="273"/>
      <c r="Y922" s="273"/>
      <c r="Z922" s="273"/>
      <c r="AA922" s="273"/>
      <c r="AB922" s="274"/>
      <c r="AC922" s="274"/>
      <c r="AD922" s="269"/>
      <c r="AE922" s="269"/>
    </row>
    <row r="923" spans="1:31" ht="90" x14ac:dyDescent="0.25">
      <c r="A923" s="303" t="s">
        <v>2616</v>
      </c>
      <c r="B923" s="303" t="s">
        <v>2415</v>
      </c>
      <c r="C923" s="303" t="s">
        <v>2416</v>
      </c>
      <c r="D923" s="303" t="s">
        <v>2646</v>
      </c>
      <c r="E923" s="304" t="s">
        <v>3047</v>
      </c>
      <c r="F923" s="304" t="s">
        <v>457</v>
      </c>
      <c r="G923" s="304" t="s">
        <v>597</v>
      </c>
      <c r="H923" s="304" t="s">
        <v>598</v>
      </c>
      <c r="I923" s="303" t="s">
        <v>599</v>
      </c>
      <c r="J923" s="305" t="s">
        <v>3020</v>
      </c>
      <c r="K923" s="306">
        <v>2072919</v>
      </c>
      <c r="Q923" s="270"/>
      <c r="R923" s="270"/>
      <c r="S923" s="271"/>
      <c r="T923" s="270"/>
      <c r="U923" s="272"/>
      <c r="V923" s="268"/>
      <c r="W923" s="272"/>
      <c r="X923" s="273"/>
      <c r="Y923" s="273"/>
      <c r="Z923" s="273"/>
      <c r="AA923" s="273"/>
      <c r="AB923" s="274"/>
      <c r="AC923" s="274"/>
      <c r="AD923" s="269"/>
      <c r="AE923" s="269"/>
    </row>
    <row r="924" spans="1:31" ht="90" x14ac:dyDescent="0.25">
      <c r="A924" s="303" t="s">
        <v>2618</v>
      </c>
      <c r="B924" s="303" t="s">
        <v>2415</v>
      </c>
      <c r="C924" s="303" t="s">
        <v>2416</v>
      </c>
      <c r="D924" s="303" t="s">
        <v>2646</v>
      </c>
      <c r="E924" s="304" t="s">
        <v>3049</v>
      </c>
      <c r="F924" s="304" t="s">
        <v>457</v>
      </c>
      <c r="G924" s="304" t="s">
        <v>597</v>
      </c>
      <c r="H924" s="304" t="s">
        <v>598</v>
      </c>
      <c r="I924" s="303" t="s">
        <v>599</v>
      </c>
      <c r="J924" s="305" t="s">
        <v>3020</v>
      </c>
      <c r="K924" s="306">
        <v>2072919</v>
      </c>
      <c r="Q924" s="270"/>
      <c r="R924" s="270"/>
      <c r="S924" s="271"/>
      <c r="T924" s="270"/>
      <c r="U924" s="272"/>
      <c r="V924" s="268"/>
      <c r="W924" s="272"/>
      <c r="X924" s="273"/>
      <c r="Y924" s="273"/>
      <c r="Z924" s="273"/>
      <c r="AA924" s="273"/>
      <c r="AB924" s="274"/>
      <c r="AC924" s="274"/>
      <c r="AD924" s="269"/>
      <c r="AE924" s="269"/>
    </row>
    <row r="925" spans="1:31" ht="90" x14ac:dyDescent="0.25">
      <c r="A925" s="303" t="s">
        <v>2620</v>
      </c>
      <c r="B925" s="303" t="s">
        <v>2415</v>
      </c>
      <c r="C925" s="303" t="s">
        <v>2416</v>
      </c>
      <c r="D925" s="303" t="s">
        <v>2646</v>
      </c>
      <c r="E925" s="304" t="s">
        <v>3051</v>
      </c>
      <c r="F925" s="304" t="s">
        <v>457</v>
      </c>
      <c r="G925" s="304" t="s">
        <v>597</v>
      </c>
      <c r="H925" s="304" t="s">
        <v>598</v>
      </c>
      <c r="I925" s="303" t="s">
        <v>599</v>
      </c>
      <c r="J925" s="305" t="s">
        <v>3020</v>
      </c>
      <c r="K925" s="306">
        <v>2072919</v>
      </c>
      <c r="Q925" s="270"/>
      <c r="R925" s="270"/>
      <c r="S925" s="271"/>
      <c r="T925" s="270"/>
      <c r="U925" s="272"/>
      <c r="V925" s="268"/>
      <c r="W925" s="272"/>
      <c r="X925" s="273"/>
      <c r="Y925" s="273"/>
      <c r="Z925" s="273"/>
      <c r="AA925" s="273"/>
      <c r="AB925" s="274"/>
      <c r="AC925" s="274"/>
      <c r="AD925" s="269"/>
      <c r="AE925" s="269"/>
    </row>
    <row r="926" spans="1:31" ht="90" x14ac:dyDescent="0.25">
      <c r="A926" s="303" t="s">
        <v>2622</v>
      </c>
      <c r="B926" s="303" t="s">
        <v>2415</v>
      </c>
      <c r="C926" s="303" t="s">
        <v>2416</v>
      </c>
      <c r="D926" s="303" t="s">
        <v>2646</v>
      </c>
      <c r="E926" s="304" t="s">
        <v>3053</v>
      </c>
      <c r="F926" s="304" t="s">
        <v>457</v>
      </c>
      <c r="G926" s="304" t="s">
        <v>597</v>
      </c>
      <c r="H926" s="304" t="s">
        <v>598</v>
      </c>
      <c r="I926" s="303" t="s">
        <v>599</v>
      </c>
      <c r="J926" s="305" t="s">
        <v>3020</v>
      </c>
      <c r="K926" s="306">
        <v>2072919</v>
      </c>
      <c r="Q926" s="270"/>
      <c r="R926" s="270"/>
      <c r="S926" s="271"/>
      <c r="T926" s="270"/>
      <c r="U926" s="272"/>
      <c r="V926" s="268"/>
      <c r="W926" s="272"/>
      <c r="X926" s="273"/>
      <c r="Y926" s="273"/>
      <c r="Z926" s="273"/>
      <c r="AA926" s="273"/>
      <c r="AB926" s="274"/>
      <c r="AC926" s="274"/>
      <c r="AD926" s="269"/>
      <c r="AE926" s="269"/>
    </row>
    <row r="927" spans="1:31" ht="90" x14ac:dyDescent="0.25">
      <c r="A927" s="303" t="s">
        <v>2624</v>
      </c>
      <c r="B927" s="303" t="s">
        <v>2415</v>
      </c>
      <c r="C927" s="303" t="s">
        <v>2416</v>
      </c>
      <c r="D927" s="303" t="s">
        <v>2646</v>
      </c>
      <c r="E927" s="304" t="s">
        <v>3055</v>
      </c>
      <c r="F927" s="304" t="s">
        <v>457</v>
      </c>
      <c r="G927" s="304" t="s">
        <v>597</v>
      </c>
      <c r="H927" s="304" t="s">
        <v>598</v>
      </c>
      <c r="I927" s="303" t="s">
        <v>599</v>
      </c>
      <c r="J927" s="305" t="s">
        <v>3020</v>
      </c>
      <c r="K927" s="306">
        <v>2072919</v>
      </c>
      <c r="Q927" s="270"/>
      <c r="R927" s="270"/>
      <c r="S927" s="271"/>
      <c r="T927" s="270"/>
      <c r="U927" s="272"/>
      <c r="V927" s="268"/>
      <c r="W927" s="272"/>
      <c r="X927" s="273"/>
      <c r="Y927" s="273"/>
      <c r="Z927" s="273"/>
      <c r="AA927" s="273"/>
      <c r="AB927" s="274"/>
      <c r="AC927" s="274"/>
      <c r="AD927" s="269"/>
      <c r="AE927" s="269"/>
    </row>
    <row r="928" spans="1:31" ht="90" x14ac:dyDescent="0.25">
      <c r="A928" s="303" t="s">
        <v>2626</v>
      </c>
      <c r="B928" s="303" t="s">
        <v>2415</v>
      </c>
      <c r="C928" s="303" t="s">
        <v>2416</v>
      </c>
      <c r="D928" s="303" t="s">
        <v>2646</v>
      </c>
      <c r="E928" s="304" t="s">
        <v>3057</v>
      </c>
      <c r="F928" s="304" t="s">
        <v>457</v>
      </c>
      <c r="G928" s="304" t="s">
        <v>597</v>
      </c>
      <c r="H928" s="304" t="s">
        <v>598</v>
      </c>
      <c r="I928" s="303" t="s">
        <v>599</v>
      </c>
      <c r="J928" s="305" t="s">
        <v>3020</v>
      </c>
      <c r="K928" s="306">
        <v>2072919</v>
      </c>
      <c r="Q928" s="270"/>
      <c r="R928" s="270"/>
      <c r="S928" s="271"/>
      <c r="T928" s="270"/>
      <c r="U928" s="272"/>
      <c r="V928" s="268"/>
      <c r="W928" s="272"/>
      <c r="X928" s="273"/>
      <c r="Y928" s="273"/>
      <c r="Z928" s="273"/>
      <c r="AA928" s="273"/>
      <c r="AB928" s="274"/>
      <c r="AC928" s="274"/>
      <c r="AD928" s="269"/>
      <c r="AE928" s="269"/>
    </row>
    <row r="929" spans="1:31" ht="90" x14ac:dyDescent="0.25">
      <c r="A929" s="303" t="s">
        <v>2628</v>
      </c>
      <c r="B929" s="303" t="s">
        <v>2415</v>
      </c>
      <c r="C929" s="303" t="s">
        <v>2416</v>
      </c>
      <c r="D929" s="303" t="s">
        <v>2646</v>
      </c>
      <c r="E929" s="304" t="s">
        <v>3059</v>
      </c>
      <c r="F929" s="304" t="s">
        <v>457</v>
      </c>
      <c r="G929" s="304" t="s">
        <v>597</v>
      </c>
      <c r="H929" s="304" t="s">
        <v>598</v>
      </c>
      <c r="I929" s="303" t="s">
        <v>599</v>
      </c>
      <c r="J929" s="305" t="s">
        <v>3020</v>
      </c>
      <c r="K929" s="306">
        <v>2072919</v>
      </c>
      <c r="Q929" s="270"/>
      <c r="R929" s="270"/>
      <c r="S929" s="271"/>
      <c r="T929" s="270"/>
      <c r="U929" s="272"/>
      <c r="V929" s="268"/>
      <c r="W929" s="272"/>
      <c r="X929" s="273"/>
      <c r="Y929" s="273"/>
      <c r="Z929" s="273"/>
      <c r="AA929" s="273"/>
      <c r="AB929" s="274"/>
      <c r="AC929" s="274"/>
      <c r="AD929" s="269"/>
      <c r="AE929" s="269"/>
    </row>
    <row r="930" spans="1:31" ht="90" x14ac:dyDescent="0.25">
      <c r="A930" s="303" t="s">
        <v>2630</v>
      </c>
      <c r="B930" s="303" t="s">
        <v>2415</v>
      </c>
      <c r="C930" s="303" t="s">
        <v>2416</v>
      </c>
      <c r="D930" s="303" t="s">
        <v>2646</v>
      </c>
      <c r="E930" s="304" t="s">
        <v>3061</v>
      </c>
      <c r="F930" s="304" t="s">
        <v>457</v>
      </c>
      <c r="G930" s="304" t="s">
        <v>597</v>
      </c>
      <c r="H930" s="304" t="s">
        <v>598</v>
      </c>
      <c r="I930" s="303" t="s">
        <v>599</v>
      </c>
      <c r="J930" s="305" t="s">
        <v>3020</v>
      </c>
      <c r="K930" s="306">
        <v>2072919</v>
      </c>
      <c r="Q930" s="270"/>
      <c r="R930" s="270"/>
      <c r="S930" s="271"/>
      <c r="T930" s="270"/>
      <c r="U930" s="272"/>
      <c r="V930" s="268"/>
      <c r="W930" s="272"/>
      <c r="X930" s="273"/>
      <c r="Y930" s="273"/>
      <c r="Z930" s="273"/>
      <c r="AA930" s="273"/>
      <c r="AB930" s="274"/>
      <c r="AC930" s="274"/>
      <c r="AD930" s="269"/>
      <c r="AE930" s="269"/>
    </row>
    <row r="931" spans="1:31" ht="90" x14ac:dyDescent="0.25">
      <c r="A931" s="303" t="s">
        <v>2632</v>
      </c>
      <c r="B931" s="303" t="s">
        <v>2415</v>
      </c>
      <c r="C931" s="303" t="s">
        <v>2416</v>
      </c>
      <c r="D931" s="303" t="s">
        <v>2646</v>
      </c>
      <c r="E931" s="304" t="s">
        <v>3063</v>
      </c>
      <c r="F931" s="304" t="s">
        <v>457</v>
      </c>
      <c r="G931" s="304" t="s">
        <v>597</v>
      </c>
      <c r="H931" s="304" t="s">
        <v>598</v>
      </c>
      <c r="I931" s="303" t="s">
        <v>599</v>
      </c>
      <c r="J931" s="305" t="s">
        <v>3020</v>
      </c>
      <c r="K931" s="306">
        <v>2072919</v>
      </c>
      <c r="Q931" s="270"/>
      <c r="R931" s="270"/>
      <c r="S931" s="271"/>
      <c r="T931" s="270"/>
      <c r="U931" s="272"/>
      <c r="V931" s="268"/>
      <c r="W931" s="272"/>
      <c r="X931" s="273"/>
      <c r="Y931" s="273"/>
      <c r="Z931" s="273"/>
      <c r="AA931" s="273"/>
      <c r="AB931" s="274"/>
      <c r="AC931" s="274"/>
      <c r="AD931" s="269"/>
      <c r="AE931" s="269"/>
    </row>
    <row r="932" spans="1:31" ht="90" x14ac:dyDescent="0.25">
      <c r="A932" s="303" t="s">
        <v>2634</v>
      </c>
      <c r="B932" s="303" t="s">
        <v>2415</v>
      </c>
      <c r="C932" s="303" t="s">
        <v>2416</v>
      </c>
      <c r="D932" s="303" t="s">
        <v>2646</v>
      </c>
      <c r="E932" s="304" t="s">
        <v>3065</v>
      </c>
      <c r="F932" s="304" t="s">
        <v>457</v>
      </c>
      <c r="G932" s="304" t="s">
        <v>597</v>
      </c>
      <c r="H932" s="304" t="s">
        <v>598</v>
      </c>
      <c r="I932" s="303" t="s">
        <v>599</v>
      </c>
      <c r="J932" s="305" t="s">
        <v>3020</v>
      </c>
      <c r="K932" s="306">
        <v>2072919</v>
      </c>
      <c r="Q932" s="270"/>
      <c r="R932" s="270"/>
      <c r="S932" s="271"/>
      <c r="T932" s="270"/>
      <c r="U932" s="272"/>
      <c r="V932" s="268"/>
      <c r="W932" s="272"/>
      <c r="X932" s="273"/>
      <c r="Y932" s="273"/>
      <c r="Z932" s="273"/>
      <c r="AA932" s="273"/>
      <c r="AB932" s="274"/>
      <c r="AC932" s="274"/>
      <c r="AD932" s="269"/>
      <c r="AE932" s="269"/>
    </row>
    <row r="933" spans="1:31" ht="90" x14ac:dyDescent="0.25">
      <c r="A933" s="303" t="s">
        <v>2636</v>
      </c>
      <c r="B933" s="303" t="s">
        <v>2415</v>
      </c>
      <c r="C933" s="303" t="s">
        <v>2416</v>
      </c>
      <c r="D933" s="303" t="s">
        <v>2646</v>
      </c>
      <c r="E933" s="304" t="s">
        <v>3067</v>
      </c>
      <c r="F933" s="304" t="s">
        <v>457</v>
      </c>
      <c r="G933" s="304" t="s">
        <v>597</v>
      </c>
      <c r="H933" s="304" t="s">
        <v>598</v>
      </c>
      <c r="I933" s="303" t="s">
        <v>599</v>
      </c>
      <c r="J933" s="305" t="s">
        <v>3020</v>
      </c>
      <c r="K933" s="306">
        <v>2072919</v>
      </c>
      <c r="Q933" s="270"/>
      <c r="R933" s="270"/>
      <c r="S933" s="271"/>
      <c r="T933" s="270"/>
      <c r="U933" s="272"/>
      <c r="V933" s="268"/>
      <c r="W933" s="272"/>
      <c r="X933" s="273"/>
      <c r="Y933" s="273"/>
      <c r="Z933" s="273"/>
      <c r="AA933" s="273"/>
      <c r="AB933" s="274"/>
      <c r="AC933" s="274"/>
      <c r="AD933" s="269"/>
      <c r="AE933" s="269"/>
    </row>
    <row r="934" spans="1:31" ht="90" x14ac:dyDescent="0.25">
      <c r="A934" s="303" t="s">
        <v>2638</v>
      </c>
      <c r="B934" s="303" t="s">
        <v>2415</v>
      </c>
      <c r="C934" s="303" t="s">
        <v>2416</v>
      </c>
      <c r="D934" s="303" t="s">
        <v>2646</v>
      </c>
      <c r="E934" s="304" t="s">
        <v>3069</v>
      </c>
      <c r="F934" s="304" t="s">
        <v>457</v>
      </c>
      <c r="G934" s="304" t="s">
        <v>597</v>
      </c>
      <c r="H934" s="304" t="s">
        <v>598</v>
      </c>
      <c r="I934" s="303" t="s">
        <v>599</v>
      </c>
      <c r="J934" s="305" t="s">
        <v>3020</v>
      </c>
      <c r="K934" s="306">
        <v>2072919</v>
      </c>
      <c r="Q934" s="270"/>
      <c r="R934" s="270"/>
      <c r="S934" s="271"/>
      <c r="T934" s="270"/>
      <c r="U934" s="272"/>
      <c r="V934" s="268"/>
      <c r="W934" s="272"/>
      <c r="X934" s="273"/>
      <c r="Y934" s="273"/>
      <c r="Z934" s="273"/>
      <c r="AA934" s="273"/>
      <c r="AB934" s="274"/>
      <c r="AC934" s="274"/>
      <c r="AD934" s="269"/>
      <c r="AE934" s="269"/>
    </row>
    <row r="935" spans="1:31" ht="90" x14ac:dyDescent="0.25">
      <c r="A935" s="303" t="s">
        <v>2640</v>
      </c>
      <c r="B935" s="303" t="s">
        <v>2415</v>
      </c>
      <c r="C935" s="303" t="s">
        <v>2416</v>
      </c>
      <c r="D935" s="303" t="s">
        <v>2646</v>
      </c>
      <c r="E935" s="304" t="s">
        <v>3071</v>
      </c>
      <c r="F935" s="304" t="s">
        <v>457</v>
      </c>
      <c r="G935" s="304" t="s">
        <v>597</v>
      </c>
      <c r="H935" s="304" t="s">
        <v>598</v>
      </c>
      <c r="I935" s="303" t="s">
        <v>599</v>
      </c>
      <c r="J935" s="305" t="s">
        <v>3020</v>
      </c>
      <c r="K935" s="306">
        <v>2072919</v>
      </c>
      <c r="Q935" s="270"/>
      <c r="R935" s="270"/>
      <c r="S935" s="271"/>
      <c r="T935" s="270"/>
      <c r="U935" s="272"/>
      <c r="V935" s="268"/>
      <c r="W935" s="272"/>
      <c r="X935" s="273"/>
      <c r="Y935" s="273"/>
      <c r="Z935" s="273"/>
      <c r="AA935" s="273"/>
      <c r="AB935" s="274"/>
      <c r="AC935" s="274"/>
      <c r="AD935" s="269"/>
      <c r="AE935" s="269"/>
    </row>
    <row r="936" spans="1:31" ht="90" x14ac:dyDescent="0.25">
      <c r="A936" s="303" t="s">
        <v>2642</v>
      </c>
      <c r="B936" s="303" t="s">
        <v>2415</v>
      </c>
      <c r="C936" s="303" t="s">
        <v>2416</v>
      </c>
      <c r="D936" s="303" t="s">
        <v>2646</v>
      </c>
      <c r="E936" s="304" t="s">
        <v>3073</v>
      </c>
      <c r="F936" s="304" t="s">
        <v>457</v>
      </c>
      <c r="G936" s="304" t="s">
        <v>597</v>
      </c>
      <c r="H936" s="304" t="s">
        <v>598</v>
      </c>
      <c r="I936" s="303" t="s">
        <v>599</v>
      </c>
      <c r="J936" s="305" t="s">
        <v>3020</v>
      </c>
      <c r="K936" s="306">
        <v>2072919</v>
      </c>
      <c r="Q936" s="270"/>
      <c r="R936" s="270"/>
      <c r="S936" s="271"/>
      <c r="T936" s="270"/>
      <c r="U936" s="272"/>
      <c r="V936" s="268"/>
      <c r="W936" s="272"/>
      <c r="X936" s="273"/>
      <c r="Y936" s="273"/>
      <c r="Z936" s="273"/>
      <c r="AA936" s="273"/>
      <c r="AB936" s="274"/>
      <c r="AC936" s="274"/>
      <c r="AD936" s="269"/>
      <c r="AE936" s="269"/>
    </row>
    <row r="937" spans="1:31" ht="90" x14ac:dyDescent="0.25">
      <c r="A937" s="303" t="s">
        <v>2644</v>
      </c>
      <c r="B937" s="303" t="s">
        <v>2415</v>
      </c>
      <c r="C937" s="303" t="s">
        <v>2416</v>
      </c>
      <c r="D937" s="303" t="s">
        <v>2646</v>
      </c>
      <c r="E937" s="304" t="s">
        <v>3075</v>
      </c>
      <c r="F937" s="304" t="s">
        <v>457</v>
      </c>
      <c r="G937" s="304" t="s">
        <v>597</v>
      </c>
      <c r="H937" s="304" t="s">
        <v>598</v>
      </c>
      <c r="I937" s="303" t="s">
        <v>599</v>
      </c>
      <c r="J937" s="305" t="s">
        <v>3020</v>
      </c>
      <c r="K937" s="306">
        <v>2072919</v>
      </c>
      <c r="Q937" s="276"/>
      <c r="R937" s="276"/>
      <c r="S937" s="276"/>
      <c r="T937" s="276"/>
      <c r="U937" s="276"/>
      <c r="V937" s="276"/>
      <c r="W937" s="276"/>
      <c r="X937" s="277"/>
      <c r="Y937" s="277"/>
      <c r="Z937" s="277"/>
      <c r="AA937" s="277"/>
      <c r="AB937" s="277"/>
      <c r="AC937" s="277"/>
      <c r="AD937" s="275"/>
      <c r="AE937" s="278"/>
    </row>
    <row r="938" spans="1:31" ht="90" x14ac:dyDescent="0.25">
      <c r="A938" s="303" t="s">
        <v>2650</v>
      </c>
      <c r="B938" s="303" t="s">
        <v>2415</v>
      </c>
      <c r="C938" s="303" t="s">
        <v>2416</v>
      </c>
      <c r="D938" s="303" t="s">
        <v>2646</v>
      </c>
      <c r="E938" s="304" t="s">
        <v>3077</v>
      </c>
      <c r="F938" s="304" t="s">
        <v>457</v>
      </c>
      <c r="G938" s="304" t="s">
        <v>597</v>
      </c>
      <c r="H938" s="304" t="s">
        <v>598</v>
      </c>
      <c r="I938" s="303" t="s">
        <v>599</v>
      </c>
      <c r="J938" s="305" t="s">
        <v>3020</v>
      </c>
      <c r="K938" s="306">
        <v>2072919</v>
      </c>
      <c r="Q938" s="270"/>
      <c r="R938" s="270"/>
      <c r="S938" s="271"/>
      <c r="T938" s="270"/>
      <c r="U938" s="272"/>
      <c r="V938" s="268"/>
      <c r="W938" s="272"/>
      <c r="X938" s="273"/>
      <c r="Y938" s="273"/>
      <c r="Z938" s="273"/>
      <c r="AA938" s="273"/>
      <c r="AB938" s="274"/>
      <c r="AC938" s="274"/>
      <c r="AD938" s="269"/>
      <c r="AE938" s="269"/>
    </row>
    <row r="939" spans="1:31" ht="90" x14ac:dyDescent="0.25">
      <c r="A939" s="303" t="s">
        <v>2652</v>
      </c>
      <c r="B939" s="303" t="s">
        <v>2415</v>
      </c>
      <c r="C939" s="303" t="s">
        <v>2416</v>
      </c>
      <c r="D939" s="303" t="s">
        <v>2646</v>
      </c>
      <c r="E939" s="304" t="s">
        <v>3079</v>
      </c>
      <c r="F939" s="304" t="s">
        <v>457</v>
      </c>
      <c r="G939" s="304" t="s">
        <v>597</v>
      </c>
      <c r="H939" s="304" t="s">
        <v>598</v>
      </c>
      <c r="I939" s="303" t="s">
        <v>599</v>
      </c>
      <c r="J939" s="305" t="s">
        <v>3020</v>
      </c>
      <c r="K939" s="306">
        <v>2072919</v>
      </c>
      <c r="Q939" s="270"/>
      <c r="R939" s="270"/>
      <c r="S939" s="271"/>
      <c r="T939" s="270"/>
      <c r="U939" s="272"/>
      <c r="V939" s="268"/>
      <c r="W939" s="272"/>
      <c r="X939" s="273"/>
      <c r="Y939" s="273"/>
      <c r="Z939" s="273"/>
      <c r="AA939" s="273"/>
      <c r="AB939" s="274"/>
      <c r="AC939" s="274"/>
      <c r="AD939" s="269"/>
      <c r="AE939" s="269"/>
    </row>
    <row r="940" spans="1:31" ht="90" x14ac:dyDescent="0.25">
      <c r="A940" s="303" t="s">
        <v>2654</v>
      </c>
      <c r="B940" s="303" t="s">
        <v>2415</v>
      </c>
      <c r="C940" s="303" t="s">
        <v>2416</v>
      </c>
      <c r="D940" s="303" t="s">
        <v>2646</v>
      </c>
      <c r="E940" s="304" t="s">
        <v>3081</v>
      </c>
      <c r="F940" s="304" t="s">
        <v>457</v>
      </c>
      <c r="G940" s="304" t="s">
        <v>597</v>
      </c>
      <c r="H940" s="304" t="s">
        <v>598</v>
      </c>
      <c r="I940" s="303" t="s">
        <v>599</v>
      </c>
      <c r="J940" s="305" t="s">
        <v>3020</v>
      </c>
      <c r="K940" s="306">
        <v>2072919</v>
      </c>
      <c r="Q940" s="270"/>
      <c r="R940" s="270"/>
      <c r="S940" s="271"/>
      <c r="T940" s="270"/>
      <c r="U940" s="272"/>
      <c r="V940" s="268"/>
      <c r="W940" s="272"/>
      <c r="X940" s="273"/>
      <c r="Y940" s="273"/>
      <c r="Z940" s="273"/>
      <c r="AA940" s="273"/>
      <c r="AB940" s="274"/>
      <c r="AC940" s="274"/>
      <c r="AD940" s="269"/>
      <c r="AE940" s="269"/>
    </row>
    <row r="941" spans="1:31" ht="90" x14ac:dyDescent="0.25">
      <c r="A941" s="303" t="s">
        <v>2656</v>
      </c>
      <c r="B941" s="303" t="s">
        <v>2415</v>
      </c>
      <c r="C941" s="303" t="s">
        <v>2416</v>
      </c>
      <c r="D941" s="303" t="s">
        <v>2646</v>
      </c>
      <c r="E941" s="304" t="s">
        <v>3083</v>
      </c>
      <c r="F941" s="304" t="s">
        <v>457</v>
      </c>
      <c r="G941" s="304" t="s">
        <v>597</v>
      </c>
      <c r="H941" s="304" t="s">
        <v>598</v>
      </c>
      <c r="I941" s="303" t="s">
        <v>599</v>
      </c>
      <c r="J941" s="305" t="s">
        <v>3020</v>
      </c>
      <c r="K941" s="306">
        <v>2072919</v>
      </c>
      <c r="Q941" s="270"/>
      <c r="R941" s="270"/>
      <c r="S941" s="271"/>
      <c r="T941" s="270"/>
      <c r="U941" s="272"/>
      <c r="V941" s="268"/>
      <c r="W941" s="272"/>
      <c r="X941" s="273"/>
      <c r="Y941" s="273"/>
      <c r="Z941" s="273"/>
      <c r="AA941" s="273"/>
      <c r="AB941" s="274"/>
      <c r="AC941" s="274"/>
      <c r="AD941" s="269"/>
      <c r="AE941" s="269"/>
    </row>
    <row r="942" spans="1:31" ht="90" x14ac:dyDescent="0.25">
      <c r="A942" s="303" t="s">
        <v>2658</v>
      </c>
      <c r="B942" s="303" t="s">
        <v>2415</v>
      </c>
      <c r="C942" s="303" t="s">
        <v>2416</v>
      </c>
      <c r="D942" s="303" t="s">
        <v>2646</v>
      </c>
      <c r="E942" s="304" t="s">
        <v>3085</v>
      </c>
      <c r="F942" s="304" t="s">
        <v>457</v>
      </c>
      <c r="G942" s="304" t="s">
        <v>597</v>
      </c>
      <c r="H942" s="304" t="s">
        <v>598</v>
      </c>
      <c r="I942" s="303" t="s">
        <v>599</v>
      </c>
      <c r="J942" s="305" t="s">
        <v>3020</v>
      </c>
      <c r="K942" s="306">
        <v>2072919</v>
      </c>
      <c r="Q942" s="270"/>
      <c r="R942" s="270"/>
      <c r="S942" s="271"/>
      <c r="T942" s="270"/>
      <c r="U942" s="272"/>
      <c r="V942" s="268"/>
      <c r="W942" s="272"/>
      <c r="X942" s="273"/>
      <c r="Y942" s="273"/>
      <c r="Z942" s="273"/>
      <c r="AA942" s="273"/>
      <c r="AB942" s="274"/>
      <c r="AC942" s="274"/>
      <c r="AD942" s="269"/>
      <c r="AE942" s="269"/>
    </row>
    <row r="943" spans="1:31" ht="90" x14ac:dyDescent="0.25">
      <c r="A943" s="303" t="s">
        <v>2661</v>
      </c>
      <c r="B943" s="303" t="s">
        <v>2415</v>
      </c>
      <c r="C943" s="303" t="s">
        <v>2416</v>
      </c>
      <c r="D943" s="303" t="s">
        <v>2646</v>
      </c>
      <c r="E943" s="304" t="s">
        <v>3087</v>
      </c>
      <c r="F943" s="304" t="s">
        <v>457</v>
      </c>
      <c r="G943" s="304" t="s">
        <v>597</v>
      </c>
      <c r="H943" s="304" t="s">
        <v>598</v>
      </c>
      <c r="I943" s="303" t="s">
        <v>599</v>
      </c>
      <c r="J943" s="305" t="s">
        <v>3020</v>
      </c>
      <c r="K943" s="306">
        <v>2072919</v>
      </c>
      <c r="Q943" s="270"/>
      <c r="R943" s="270"/>
      <c r="S943" s="271"/>
      <c r="T943" s="270"/>
      <c r="U943" s="272"/>
      <c r="V943" s="268"/>
      <c r="W943" s="272"/>
      <c r="X943" s="273"/>
      <c r="Y943" s="273"/>
      <c r="Z943" s="273"/>
      <c r="AA943" s="273"/>
      <c r="AB943" s="274"/>
      <c r="AC943" s="274"/>
      <c r="AD943" s="269"/>
      <c r="AE943" s="269"/>
    </row>
    <row r="944" spans="1:31" ht="90" x14ac:dyDescent="0.25">
      <c r="A944" s="303" t="s">
        <v>2663</v>
      </c>
      <c r="B944" s="303" t="s">
        <v>2415</v>
      </c>
      <c r="C944" s="303" t="s">
        <v>2416</v>
      </c>
      <c r="D944" s="303" t="s">
        <v>2646</v>
      </c>
      <c r="E944" s="304" t="s">
        <v>3089</v>
      </c>
      <c r="F944" s="304" t="s">
        <v>457</v>
      </c>
      <c r="G944" s="304" t="s">
        <v>597</v>
      </c>
      <c r="H944" s="304" t="s">
        <v>598</v>
      </c>
      <c r="I944" s="303" t="s">
        <v>599</v>
      </c>
      <c r="J944" s="305" t="s">
        <v>3020</v>
      </c>
      <c r="K944" s="306">
        <v>2072919</v>
      </c>
      <c r="Q944" s="270"/>
      <c r="R944" s="270"/>
      <c r="S944" s="271"/>
      <c r="T944" s="270"/>
      <c r="U944" s="272"/>
      <c r="V944" s="268"/>
      <c r="W944" s="272"/>
      <c r="X944" s="273"/>
      <c r="Y944" s="273"/>
      <c r="Z944" s="273"/>
      <c r="AA944" s="273"/>
      <c r="AB944" s="274"/>
      <c r="AC944" s="274"/>
      <c r="AD944" s="269"/>
      <c r="AE944" s="269"/>
    </row>
    <row r="945" spans="1:31" ht="90" x14ac:dyDescent="0.25">
      <c r="A945" s="303" t="s">
        <v>2665</v>
      </c>
      <c r="B945" s="303" t="s">
        <v>2415</v>
      </c>
      <c r="C945" s="303" t="s">
        <v>2416</v>
      </c>
      <c r="D945" s="303" t="s">
        <v>2646</v>
      </c>
      <c r="E945" s="304" t="s">
        <v>3091</v>
      </c>
      <c r="F945" s="304" t="s">
        <v>457</v>
      </c>
      <c r="G945" s="304" t="s">
        <v>597</v>
      </c>
      <c r="H945" s="304" t="s">
        <v>598</v>
      </c>
      <c r="I945" s="303" t="s">
        <v>599</v>
      </c>
      <c r="J945" s="305" t="s">
        <v>3020</v>
      </c>
      <c r="K945" s="306">
        <v>2072919</v>
      </c>
      <c r="Q945" s="270"/>
      <c r="R945" s="270"/>
      <c r="S945" s="271"/>
      <c r="T945" s="270"/>
      <c r="U945" s="272"/>
      <c r="V945" s="268"/>
      <c r="W945" s="272"/>
      <c r="X945" s="273"/>
      <c r="Y945" s="273"/>
      <c r="Z945" s="273"/>
      <c r="AA945" s="273"/>
      <c r="AB945" s="274"/>
      <c r="AC945" s="274"/>
      <c r="AD945" s="269"/>
      <c r="AE945" s="269"/>
    </row>
    <row r="946" spans="1:31" ht="90" x14ac:dyDescent="0.25">
      <c r="A946" s="303" t="s">
        <v>2667</v>
      </c>
      <c r="B946" s="303" t="s">
        <v>2415</v>
      </c>
      <c r="C946" s="303" t="s">
        <v>2416</v>
      </c>
      <c r="D946" s="303" t="s">
        <v>2646</v>
      </c>
      <c r="E946" s="304" t="s">
        <v>3093</v>
      </c>
      <c r="F946" s="304" t="s">
        <v>457</v>
      </c>
      <c r="G946" s="304" t="s">
        <v>597</v>
      </c>
      <c r="H946" s="304" t="s">
        <v>598</v>
      </c>
      <c r="I946" s="303" t="s">
        <v>599</v>
      </c>
      <c r="J946" s="305" t="s">
        <v>3020</v>
      </c>
      <c r="K946" s="306">
        <v>2072919</v>
      </c>
      <c r="Q946" s="270"/>
      <c r="R946" s="270"/>
      <c r="S946" s="271"/>
      <c r="T946" s="270"/>
      <c r="U946" s="272"/>
      <c r="V946" s="268"/>
      <c r="W946" s="272"/>
      <c r="X946" s="273"/>
      <c r="Y946" s="273"/>
      <c r="Z946" s="273"/>
      <c r="AA946" s="273"/>
      <c r="AB946" s="274"/>
      <c r="AC946" s="274"/>
      <c r="AD946" s="269"/>
      <c r="AE946" s="269"/>
    </row>
    <row r="947" spans="1:31" ht="90" x14ac:dyDescent="0.25">
      <c r="A947" s="303" t="s">
        <v>2669</v>
      </c>
      <c r="B947" s="303" t="s">
        <v>2415</v>
      </c>
      <c r="C947" s="303" t="s">
        <v>2416</v>
      </c>
      <c r="D947" s="303" t="s">
        <v>2646</v>
      </c>
      <c r="E947" s="304" t="s">
        <v>3095</v>
      </c>
      <c r="F947" s="304" t="s">
        <v>457</v>
      </c>
      <c r="G947" s="304" t="s">
        <v>597</v>
      </c>
      <c r="H947" s="304" t="s">
        <v>598</v>
      </c>
      <c r="I947" s="303" t="s">
        <v>599</v>
      </c>
      <c r="J947" s="305" t="s">
        <v>3020</v>
      </c>
      <c r="K947" s="306">
        <v>2072919</v>
      </c>
      <c r="Q947" s="270"/>
      <c r="R947" s="270"/>
      <c r="S947" s="271"/>
      <c r="T947" s="270"/>
      <c r="U947" s="272"/>
      <c r="V947" s="268"/>
      <c r="W947" s="272"/>
      <c r="X947" s="273"/>
      <c r="Y947" s="273"/>
      <c r="Z947" s="273"/>
      <c r="AA947" s="273"/>
      <c r="AB947" s="274"/>
      <c r="AC947" s="274"/>
      <c r="AD947" s="269"/>
      <c r="AE947" s="269"/>
    </row>
    <row r="948" spans="1:31" ht="90" x14ac:dyDescent="0.25">
      <c r="A948" s="303" t="s">
        <v>2671</v>
      </c>
      <c r="B948" s="303" t="s">
        <v>2415</v>
      </c>
      <c r="C948" s="303" t="s">
        <v>2416</v>
      </c>
      <c r="D948" s="303" t="s">
        <v>2646</v>
      </c>
      <c r="E948" s="304" t="s">
        <v>3097</v>
      </c>
      <c r="F948" s="304" t="s">
        <v>457</v>
      </c>
      <c r="G948" s="304" t="s">
        <v>597</v>
      </c>
      <c r="H948" s="304" t="s">
        <v>598</v>
      </c>
      <c r="I948" s="303" t="s">
        <v>599</v>
      </c>
      <c r="J948" s="305" t="s">
        <v>3020</v>
      </c>
      <c r="K948" s="306">
        <v>2072919</v>
      </c>
      <c r="Q948" s="270"/>
      <c r="R948" s="270"/>
      <c r="S948" s="271"/>
      <c r="T948" s="270"/>
      <c r="U948" s="272"/>
      <c r="V948" s="268"/>
      <c r="W948" s="272"/>
      <c r="X948" s="273"/>
      <c r="Y948" s="273"/>
      <c r="Z948" s="273"/>
      <c r="AA948" s="273"/>
      <c r="AB948" s="274"/>
      <c r="AC948" s="274"/>
      <c r="AD948" s="269"/>
      <c r="AE948" s="269"/>
    </row>
    <row r="949" spans="1:31" ht="90" x14ac:dyDescent="0.25">
      <c r="A949" s="303" t="s">
        <v>2673</v>
      </c>
      <c r="B949" s="303" t="s">
        <v>2415</v>
      </c>
      <c r="C949" s="303" t="s">
        <v>2416</v>
      </c>
      <c r="D949" s="303" t="s">
        <v>2646</v>
      </c>
      <c r="E949" s="304" t="s">
        <v>3099</v>
      </c>
      <c r="F949" s="304" t="s">
        <v>457</v>
      </c>
      <c r="G949" s="304" t="s">
        <v>597</v>
      </c>
      <c r="H949" s="304" t="s">
        <v>598</v>
      </c>
      <c r="I949" s="303" t="s">
        <v>599</v>
      </c>
      <c r="J949" s="305" t="s">
        <v>3020</v>
      </c>
      <c r="K949" s="306">
        <v>2072919</v>
      </c>
      <c r="Q949" s="270"/>
      <c r="R949" s="270"/>
      <c r="S949" s="271"/>
      <c r="T949" s="270"/>
      <c r="U949" s="272"/>
      <c r="V949" s="268"/>
      <c r="W949" s="272"/>
      <c r="X949" s="273"/>
      <c r="Y949" s="273"/>
      <c r="Z949" s="273"/>
      <c r="AA949" s="273"/>
      <c r="AB949" s="274"/>
      <c r="AC949" s="274"/>
      <c r="AD949" s="269"/>
      <c r="AE949" s="269"/>
    </row>
    <row r="950" spans="1:31" ht="90" x14ac:dyDescent="0.25">
      <c r="A950" s="303" t="s">
        <v>2675</v>
      </c>
      <c r="B950" s="303" t="s">
        <v>2415</v>
      </c>
      <c r="C950" s="303" t="s">
        <v>2416</v>
      </c>
      <c r="D950" s="303" t="s">
        <v>2646</v>
      </c>
      <c r="E950" s="304" t="s">
        <v>3101</v>
      </c>
      <c r="F950" s="304" t="s">
        <v>457</v>
      </c>
      <c r="G950" s="304" t="s">
        <v>597</v>
      </c>
      <c r="H950" s="304" t="s">
        <v>598</v>
      </c>
      <c r="I950" s="303" t="s">
        <v>599</v>
      </c>
      <c r="J950" s="305" t="s">
        <v>3020</v>
      </c>
      <c r="K950" s="306">
        <v>2072919</v>
      </c>
      <c r="Q950" s="270"/>
      <c r="R950" s="270"/>
      <c r="S950" s="271"/>
      <c r="T950" s="270"/>
      <c r="U950" s="272"/>
      <c r="V950" s="268"/>
      <c r="W950" s="272"/>
      <c r="X950" s="273"/>
      <c r="Y950" s="273"/>
      <c r="Z950" s="273"/>
      <c r="AA950" s="273"/>
      <c r="AB950" s="274"/>
      <c r="AC950" s="274"/>
      <c r="AD950" s="269"/>
      <c r="AE950" s="269"/>
    </row>
    <row r="951" spans="1:31" ht="90" x14ac:dyDescent="0.25">
      <c r="A951" s="303" t="s">
        <v>2677</v>
      </c>
      <c r="B951" s="303" t="s">
        <v>2415</v>
      </c>
      <c r="C951" s="303" t="s">
        <v>2416</v>
      </c>
      <c r="D951" s="303" t="s">
        <v>2646</v>
      </c>
      <c r="E951" s="304" t="s">
        <v>3103</v>
      </c>
      <c r="F951" s="304" t="s">
        <v>457</v>
      </c>
      <c r="G951" s="304" t="s">
        <v>597</v>
      </c>
      <c r="H951" s="304" t="s">
        <v>598</v>
      </c>
      <c r="I951" s="303" t="s">
        <v>599</v>
      </c>
      <c r="J951" s="305" t="s">
        <v>3020</v>
      </c>
      <c r="K951" s="306">
        <v>2072919</v>
      </c>
      <c r="Q951" s="270"/>
      <c r="R951" s="270"/>
      <c r="S951" s="271"/>
      <c r="T951" s="270"/>
      <c r="U951" s="272"/>
      <c r="V951" s="268"/>
      <c r="W951" s="272"/>
      <c r="X951" s="273"/>
      <c r="Y951" s="273"/>
      <c r="Z951" s="273"/>
      <c r="AA951" s="273"/>
      <c r="AB951" s="274"/>
      <c r="AC951" s="274"/>
      <c r="AD951" s="269"/>
      <c r="AE951" s="269"/>
    </row>
    <row r="952" spans="1:31" ht="90" x14ac:dyDescent="0.25">
      <c r="A952" s="303" t="s">
        <v>2679</v>
      </c>
      <c r="B952" s="303" t="s">
        <v>2415</v>
      </c>
      <c r="C952" s="303" t="s">
        <v>2416</v>
      </c>
      <c r="D952" s="303" t="s">
        <v>2646</v>
      </c>
      <c r="E952" s="304" t="s">
        <v>3105</v>
      </c>
      <c r="F952" s="304" t="s">
        <v>457</v>
      </c>
      <c r="G952" s="304" t="s">
        <v>597</v>
      </c>
      <c r="H952" s="304" t="s">
        <v>598</v>
      </c>
      <c r="I952" s="303" t="s">
        <v>599</v>
      </c>
      <c r="J952" s="305" t="s">
        <v>3020</v>
      </c>
      <c r="K952" s="306">
        <v>2072919</v>
      </c>
      <c r="Q952" s="270"/>
      <c r="R952" s="270"/>
      <c r="S952" s="271"/>
      <c r="T952" s="270"/>
      <c r="U952" s="272"/>
      <c r="V952" s="268"/>
      <c r="W952" s="272"/>
      <c r="X952" s="273"/>
      <c r="Y952" s="273"/>
      <c r="Z952" s="273"/>
      <c r="AA952" s="273"/>
      <c r="AB952" s="274"/>
      <c r="AC952" s="274"/>
      <c r="AD952" s="269"/>
      <c r="AE952" s="269"/>
    </row>
    <row r="953" spans="1:31" ht="90" x14ac:dyDescent="0.25">
      <c r="A953" s="303" t="s">
        <v>2681</v>
      </c>
      <c r="B953" s="303" t="s">
        <v>2415</v>
      </c>
      <c r="C953" s="303" t="s">
        <v>2416</v>
      </c>
      <c r="D953" s="303" t="s">
        <v>2646</v>
      </c>
      <c r="E953" s="304" t="s">
        <v>3107</v>
      </c>
      <c r="F953" s="304" t="s">
        <v>457</v>
      </c>
      <c r="G953" s="304" t="s">
        <v>597</v>
      </c>
      <c r="H953" s="304" t="s">
        <v>598</v>
      </c>
      <c r="I953" s="303" t="s">
        <v>599</v>
      </c>
      <c r="J953" s="305" t="s">
        <v>3020</v>
      </c>
      <c r="K953" s="306">
        <v>2072919</v>
      </c>
      <c r="Q953" s="270"/>
      <c r="R953" s="270"/>
      <c r="S953" s="271"/>
      <c r="T953" s="270"/>
      <c r="U953" s="272"/>
      <c r="V953" s="268"/>
      <c r="W953" s="272"/>
      <c r="X953" s="273"/>
      <c r="Y953" s="273"/>
      <c r="Z953" s="273"/>
      <c r="AA953" s="273"/>
      <c r="AB953" s="274"/>
      <c r="AC953" s="274"/>
      <c r="AD953" s="269"/>
      <c r="AE953" s="269"/>
    </row>
    <row r="954" spans="1:31" ht="90" x14ac:dyDescent="0.25">
      <c r="A954" s="303" t="s">
        <v>2683</v>
      </c>
      <c r="B954" s="303" t="s">
        <v>2415</v>
      </c>
      <c r="C954" s="303" t="s">
        <v>2416</v>
      </c>
      <c r="D954" s="303" t="s">
        <v>2646</v>
      </c>
      <c r="E954" s="304" t="s">
        <v>3109</v>
      </c>
      <c r="F954" s="304" t="s">
        <v>457</v>
      </c>
      <c r="G954" s="304" t="s">
        <v>597</v>
      </c>
      <c r="H954" s="304" t="s">
        <v>598</v>
      </c>
      <c r="I954" s="303" t="s">
        <v>599</v>
      </c>
      <c r="J954" s="305" t="s">
        <v>3020</v>
      </c>
      <c r="K954" s="306">
        <v>2072919</v>
      </c>
      <c r="Q954" s="270"/>
      <c r="R954" s="270"/>
      <c r="S954" s="271"/>
      <c r="T954" s="270"/>
      <c r="U954" s="272"/>
      <c r="V954" s="268"/>
      <c r="W954" s="272"/>
      <c r="X954" s="273"/>
      <c r="Y954" s="273"/>
      <c r="Z954" s="273"/>
      <c r="AA954" s="273"/>
      <c r="AB954" s="274"/>
      <c r="AC954" s="274"/>
      <c r="AD954" s="269"/>
      <c r="AE954" s="269"/>
    </row>
    <row r="955" spans="1:31" ht="90" x14ac:dyDescent="0.25">
      <c r="A955" s="303" t="s">
        <v>2685</v>
      </c>
      <c r="B955" s="303" t="s">
        <v>2415</v>
      </c>
      <c r="C955" s="303" t="s">
        <v>2416</v>
      </c>
      <c r="D955" s="303" t="s">
        <v>2646</v>
      </c>
      <c r="E955" s="304" t="s">
        <v>3111</v>
      </c>
      <c r="F955" s="304" t="s">
        <v>457</v>
      </c>
      <c r="G955" s="304" t="s">
        <v>597</v>
      </c>
      <c r="H955" s="304" t="s">
        <v>598</v>
      </c>
      <c r="I955" s="303" t="s">
        <v>599</v>
      </c>
      <c r="J955" s="305" t="s">
        <v>3020</v>
      </c>
      <c r="K955" s="306">
        <v>2072919</v>
      </c>
      <c r="Q955" s="270"/>
      <c r="R955" s="270"/>
      <c r="S955" s="271"/>
      <c r="T955" s="270"/>
      <c r="U955" s="272"/>
      <c r="V955" s="268"/>
      <c r="W955" s="272"/>
      <c r="X955" s="273"/>
      <c r="Y955" s="273"/>
      <c r="Z955" s="273"/>
      <c r="AA955" s="273"/>
      <c r="AB955" s="274"/>
      <c r="AC955" s="274"/>
      <c r="AD955" s="269"/>
      <c r="AE955" s="269"/>
    </row>
    <row r="956" spans="1:31" ht="90" x14ac:dyDescent="0.25">
      <c r="A956" s="303" t="s">
        <v>2687</v>
      </c>
      <c r="B956" s="303" t="s">
        <v>2415</v>
      </c>
      <c r="C956" s="303" t="s">
        <v>2416</v>
      </c>
      <c r="D956" s="303" t="s">
        <v>2646</v>
      </c>
      <c r="E956" s="304" t="s">
        <v>3113</v>
      </c>
      <c r="F956" s="304" t="s">
        <v>457</v>
      </c>
      <c r="G956" s="304" t="s">
        <v>597</v>
      </c>
      <c r="H956" s="304" t="s">
        <v>598</v>
      </c>
      <c r="I956" s="303" t="s">
        <v>599</v>
      </c>
      <c r="J956" s="305" t="s">
        <v>3020</v>
      </c>
      <c r="K956" s="306">
        <v>2072919</v>
      </c>
      <c r="Q956" s="270"/>
      <c r="R956" s="270"/>
      <c r="S956" s="271"/>
      <c r="T956" s="270"/>
      <c r="U956" s="272"/>
      <c r="V956" s="268"/>
      <c r="W956" s="272"/>
      <c r="X956" s="273"/>
      <c r="Y956" s="273"/>
      <c r="Z956" s="273"/>
      <c r="AA956" s="273"/>
      <c r="AB956" s="274"/>
      <c r="AC956" s="274"/>
      <c r="AD956" s="269"/>
      <c r="AE956" s="269"/>
    </row>
    <row r="957" spans="1:31" ht="90" x14ac:dyDescent="0.25">
      <c r="A957" s="303" t="s">
        <v>2689</v>
      </c>
      <c r="B957" s="303" t="s">
        <v>2415</v>
      </c>
      <c r="C957" s="303" t="s">
        <v>2416</v>
      </c>
      <c r="D957" s="303" t="s">
        <v>2646</v>
      </c>
      <c r="E957" s="304" t="s">
        <v>3115</v>
      </c>
      <c r="F957" s="304" t="s">
        <v>457</v>
      </c>
      <c r="G957" s="304" t="s">
        <v>597</v>
      </c>
      <c r="H957" s="304" t="s">
        <v>598</v>
      </c>
      <c r="I957" s="303" t="s">
        <v>599</v>
      </c>
      <c r="J957" s="305" t="s">
        <v>3020</v>
      </c>
      <c r="K957" s="306">
        <v>2072919</v>
      </c>
      <c r="Q957" s="270"/>
      <c r="R957" s="270"/>
      <c r="S957" s="271"/>
      <c r="T957" s="270"/>
      <c r="U957" s="272"/>
      <c r="V957" s="268"/>
      <c r="W957" s="272"/>
      <c r="X957" s="273"/>
      <c r="Y957" s="273"/>
      <c r="Z957" s="273"/>
      <c r="AA957" s="273"/>
      <c r="AB957" s="274"/>
      <c r="AC957" s="274"/>
      <c r="AD957" s="269"/>
      <c r="AE957" s="269"/>
    </row>
    <row r="958" spans="1:31" ht="90" x14ac:dyDescent="0.25">
      <c r="A958" s="303" t="s">
        <v>2691</v>
      </c>
      <c r="B958" s="303" t="s">
        <v>2415</v>
      </c>
      <c r="C958" s="303" t="s">
        <v>2416</v>
      </c>
      <c r="D958" s="303" t="s">
        <v>2646</v>
      </c>
      <c r="E958" s="304" t="s">
        <v>3117</v>
      </c>
      <c r="F958" s="304" t="s">
        <v>457</v>
      </c>
      <c r="G958" s="304" t="s">
        <v>597</v>
      </c>
      <c r="H958" s="304" t="s">
        <v>598</v>
      </c>
      <c r="I958" s="303" t="s">
        <v>599</v>
      </c>
      <c r="J958" s="305" t="s">
        <v>3020</v>
      </c>
      <c r="K958" s="306">
        <v>2072919</v>
      </c>
      <c r="Q958" s="270"/>
      <c r="R958" s="270"/>
      <c r="S958" s="271"/>
      <c r="T958" s="270"/>
      <c r="U958" s="272"/>
      <c r="V958" s="268"/>
      <c r="W958" s="272"/>
      <c r="X958" s="273"/>
      <c r="Y958" s="273"/>
      <c r="Z958" s="273"/>
      <c r="AA958" s="273"/>
      <c r="AB958" s="274"/>
      <c r="AC958" s="274"/>
      <c r="AD958" s="269"/>
      <c r="AE958" s="269"/>
    </row>
    <row r="959" spans="1:31" ht="90" x14ac:dyDescent="0.25">
      <c r="A959" s="303" t="s">
        <v>2693</v>
      </c>
      <c r="B959" s="303" t="s">
        <v>2415</v>
      </c>
      <c r="C959" s="303" t="s">
        <v>2416</v>
      </c>
      <c r="D959" s="303" t="s">
        <v>2646</v>
      </c>
      <c r="E959" s="304" t="s">
        <v>3118</v>
      </c>
      <c r="F959" s="304" t="s">
        <v>457</v>
      </c>
      <c r="G959" s="304" t="s">
        <v>597</v>
      </c>
      <c r="H959" s="304" t="s">
        <v>598</v>
      </c>
      <c r="I959" s="303" t="s">
        <v>599</v>
      </c>
      <c r="J959" s="305" t="s">
        <v>3020</v>
      </c>
      <c r="K959" s="306">
        <v>2072919</v>
      </c>
      <c r="Q959" s="270"/>
      <c r="R959" s="270"/>
      <c r="S959" s="271"/>
      <c r="T959" s="270"/>
      <c r="U959" s="272"/>
      <c r="V959" s="268"/>
      <c r="W959" s="272"/>
      <c r="X959" s="273"/>
      <c r="Y959" s="273"/>
      <c r="Z959" s="273"/>
      <c r="AA959" s="273"/>
      <c r="AB959" s="274"/>
      <c r="AC959" s="274"/>
      <c r="AD959" s="269"/>
      <c r="AE959" s="269"/>
    </row>
    <row r="960" spans="1:31" ht="90" x14ac:dyDescent="0.25">
      <c r="A960" s="303" t="s">
        <v>2695</v>
      </c>
      <c r="B960" s="303" t="s">
        <v>2415</v>
      </c>
      <c r="C960" s="303" t="s">
        <v>2416</v>
      </c>
      <c r="D960" s="303" t="s">
        <v>2646</v>
      </c>
      <c r="E960" s="304" t="s">
        <v>3120</v>
      </c>
      <c r="F960" s="304" t="s">
        <v>457</v>
      </c>
      <c r="G960" s="304" t="s">
        <v>597</v>
      </c>
      <c r="H960" s="304" t="s">
        <v>598</v>
      </c>
      <c r="I960" s="303" t="s">
        <v>599</v>
      </c>
      <c r="J960" s="305" t="s">
        <v>3020</v>
      </c>
      <c r="K960" s="306">
        <v>2072919</v>
      </c>
      <c r="Q960" s="270"/>
      <c r="R960" s="270"/>
      <c r="S960" s="271"/>
      <c r="T960" s="270"/>
      <c r="U960" s="272"/>
      <c r="V960" s="268"/>
      <c r="W960" s="272"/>
      <c r="X960" s="273"/>
      <c r="Y960" s="273"/>
      <c r="Z960" s="273"/>
      <c r="AA960" s="273"/>
      <c r="AB960" s="274"/>
      <c r="AC960" s="274"/>
      <c r="AD960" s="269"/>
      <c r="AE960" s="269"/>
    </row>
    <row r="961" spans="1:31" ht="90" x14ac:dyDescent="0.25">
      <c r="A961" s="303" t="s">
        <v>2697</v>
      </c>
      <c r="B961" s="303" t="s">
        <v>2415</v>
      </c>
      <c r="C961" s="303" t="s">
        <v>2416</v>
      </c>
      <c r="D961" s="303" t="s">
        <v>2646</v>
      </c>
      <c r="E961" s="304" t="s">
        <v>3122</v>
      </c>
      <c r="F961" s="304" t="s">
        <v>457</v>
      </c>
      <c r="G961" s="304" t="s">
        <v>597</v>
      </c>
      <c r="H961" s="304" t="s">
        <v>598</v>
      </c>
      <c r="I961" s="303" t="s">
        <v>599</v>
      </c>
      <c r="J961" s="305" t="s">
        <v>3020</v>
      </c>
      <c r="K961" s="306">
        <v>2072919</v>
      </c>
      <c r="Q961" s="270"/>
      <c r="R961" s="270"/>
      <c r="S961" s="271"/>
      <c r="T961" s="270"/>
      <c r="U961" s="272"/>
      <c r="V961" s="268"/>
      <c r="W961" s="272"/>
      <c r="X961" s="273"/>
      <c r="Y961" s="273"/>
      <c r="Z961" s="273"/>
      <c r="AA961" s="273"/>
      <c r="AB961" s="274"/>
      <c r="AC961" s="274"/>
      <c r="AD961" s="269"/>
      <c r="AE961" s="269"/>
    </row>
    <row r="962" spans="1:31" ht="90" x14ac:dyDescent="0.25">
      <c r="A962" s="303" t="s">
        <v>2699</v>
      </c>
      <c r="B962" s="303" t="s">
        <v>2415</v>
      </c>
      <c r="C962" s="303" t="s">
        <v>2416</v>
      </c>
      <c r="D962" s="303" t="s">
        <v>2646</v>
      </c>
      <c r="E962" s="304" t="s">
        <v>3124</v>
      </c>
      <c r="F962" s="304" t="s">
        <v>457</v>
      </c>
      <c r="G962" s="304" t="s">
        <v>597</v>
      </c>
      <c r="H962" s="304" t="s">
        <v>598</v>
      </c>
      <c r="I962" s="303" t="s">
        <v>599</v>
      </c>
      <c r="J962" s="305" t="s">
        <v>3020</v>
      </c>
      <c r="K962" s="306">
        <v>2072919</v>
      </c>
      <c r="Q962" s="270"/>
      <c r="R962" s="270"/>
      <c r="S962" s="271"/>
      <c r="T962" s="270"/>
      <c r="U962" s="272"/>
      <c r="V962" s="268"/>
      <c r="W962" s="272"/>
      <c r="X962" s="273"/>
      <c r="Y962" s="273"/>
      <c r="Z962" s="273"/>
      <c r="AA962" s="273"/>
      <c r="AB962" s="274"/>
      <c r="AC962" s="274"/>
      <c r="AD962" s="269"/>
      <c r="AE962" s="269"/>
    </row>
    <row r="963" spans="1:31" ht="90" x14ac:dyDescent="0.25">
      <c r="A963" s="303" t="s">
        <v>2701</v>
      </c>
      <c r="B963" s="303" t="s">
        <v>2415</v>
      </c>
      <c r="C963" s="303" t="s">
        <v>2416</v>
      </c>
      <c r="D963" s="303" t="s">
        <v>2646</v>
      </c>
      <c r="E963" s="304" t="s">
        <v>3126</v>
      </c>
      <c r="F963" s="304" t="s">
        <v>457</v>
      </c>
      <c r="G963" s="304" t="s">
        <v>597</v>
      </c>
      <c r="H963" s="304" t="s">
        <v>598</v>
      </c>
      <c r="I963" s="303" t="s">
        <v>599</v>
      </c>
      <c r="J963" s="305" t="s">
        <v>3020</v>
      </c>
      <c r="K963" s="306">
        <v>2072919</v>
      </c>
      <c r="Q963" s="270"/>
      <c r="R963" s="270"/>
      <c r="S963" s="271"/>
      <c r="T963" s="270"/>
      <c r="U963" s="272"/>
      <c r="V963" s="268"/>
      <c r="W963" s="272"/>
      <c r="X963" s="273"/>
      <c r="Y963" s="273"/>
      <c r="Z963" s="273"/>
      <c r="AA963" s="273"/>
      <c r="AB963" s="274"/>
      <c r="AC963" s="274"/>
      <c r="AD963" s="269"/>
      <c r="AE963" s="269"/>
    </row>
    <row r="964" spans="1:31" ht="90" x14ac:dyDescent="0.25">
      <c r="A964" s="303" t="s">
        <v>2703</v>
      </c>
      <c r="B964" s="303" t="s">
        <v>2415</v>
      </c>
      <c r="C964" s="303" t="s">
        <v>2416</v>
      </c>
      <c r="D964" s="303" t="s">
        <v>2646</v>
      </c>
      <c r="E964" s="304" t="s">
        <v>3128</v>
      </c>
      <c r="F964" s="304" t="s">
        <v>457</v>
      </c>
      <c r="G964" s="304" t="s">
        <v>597</v>
      </c>
      <c r="H964" s="304" t="s">
        <v>598</v>
      </c>
      <c r="I964" s="303" t="s">
        <v>599</v>
      </c>
      <c r="J964" s="305" t="s">
        <v>3020</v>
      </c>
      <c r="K964" s="306">
        <v>2072919</v>
      </c>
      <c r="Q964" s="270"/>
      <c r="R964" s="270"/>
      <c r="S964" s="271"/>
      <c r="T964" s="270"/>
      <c r="U964" s="272"/>
      <c r="V964" s="268"/>
      <c r="W964" s="272"/>
      <c r="X964" s="273"/>
      <c r="Y964" s="273"/>
      <c r="Z964" s="273"/>
      <c r="AA964" s="273"/>
      <c r="AB964" s="274"/>
      <c r="AC964" s="274"/>
      <c r="AD964" s="269"/>
      <c r="AE964" s="269"/>
    </row>
    <row r="965" spans="1:31" ht="90" x14ac:dyDescent="0.25">
      <c r="A965" s="303" t="s">
        <v>2705</v>
      </c>
      <c r="B965" s="303" t="s">
        <v>2415</v>
      </c>
      <c r="C965" s="303" t="s">
        <v>2416</v>
      </c>
      <c r="D965" s="303" t="s">
        <v>2646</v>
      </c>
      <c r="E965" s="304" t="s">
        <v>3130</v>
      </c>
      <c r="F965" s="304" t="s">
        <v>457</v>
      </c>
      <c r="G965" s="304" t="s">
        <v>597</v>
      </c>
      <c r="H965" s="304" t="s">
        <v>598</v>
      </c>
      <c r="I965" s="303" t="s">
        <v>599</v>
      </c>
      <c r="J965" s="305" t="s">
        <v>3020</v>
      </c>
      <c r="K965" s="306">
        <v>2072919</v>
      </c>
      <c r="Q965" s="270"/>
      <c r="R965" s="270"/>
      <c r="S965" s="271"/>
      <c r="T965" s="270"/>
      <c r="U965" s="272"/>
      <c r="V965" s="268"/>
      <c r="W965" s="272"/>
      <c r="X965" s="273"/>
      <c r="Y965" s="273"/>
      <c r="Z965" s="273"/>
      <c r="AA965" s="273"/>
      <c r="AB965" s="274"/>
      <c r="AC965" s="274"/>
      <c r="AD965" s="269"/>
      <c r="AE965" s="269"/>
    </row>
    <row r="966" spans="1:31" ht="90" x14ac:dyDescent="0.25">
      <c r="A966" s="303" t="s">
        <v>2707</v>
      </c>
      <c r="B966" s="303" t="s">
        <v>2415</v>
      </c>
      <c r="C966" s="303" t="s">
        <v>2416</v>
      </c>
      <c r="D966" s="303" t="s">
        <v>2646</v>
      </c>
      <c r="E966" s="304" t="s">
        <v>3132</v>
      </c>
      <c r="F966" s="304" t="s">
        <v>457</v>
      </c>
      <c r="G966" s="304" t="s">
        <v>597</v>
      </c>
      <c r="H966" s="304" t="s">
        <v>598</v>
      </c>
      <c r="I966" s="303" t="s">
        <v>599</v>
      </c>
      <c r="J966" s="305" t="s">
        <v>3020</v>
      </c>
      <c r="K966" s="306">
        <v>2072919</v>
      </c>
      <c r="Q966" s="270"/>
      <c r="R966" s="270"/>
      <c r="S966" s="271"/>
      <c r="T966" s="270"/>
      <c r="U966" s="272"/>
      <c r="V966" s="268"/>
      <c r="W966" s="272"/>
      <c r="X966" s="273"/>
      <c r="Y966" s="273"/>
      <c r="Z966" s="273"/>
      <c r="AA966" s="273"/>
      <c r="AB966" s="274"/>
      <c r="AC966" s="274"/>
      <c r="AD966" s="269"/>
      <c r="AE966" s="269"/>
    </row>
    <row r="967" spans="1:31" ht="90" x14ac:dyDescent="0.25">
      <c r="A967" s="303" t="s">
        <v>2709</v>
      </c>
      <c r="B967" s="303" t="s">
        <v>2415</v>
      </c>
      <c r="C967" s="303" t="s">
        <v>2416</v>
      </c>
      <c r="D967" s="303" t="s">
        <v>2646</v>
      </c>
      <c r="E967" s="304" t="s">
        <v>3134</v>
      </c>
      <c r="F967" s="304" t="s">
        <v>457</v>
      </c>
      <c r="G967" s="304" t="s">
        <v>597</v>
      </c>
      <c r="H967" s="304" t="s">
        <v>598</v>
      </c>
      <c r="I967" s="303" t="s">
        <v>599</v>
      </c>
      <c r="J967" s="305" t="s">
        <v>3020</v>
      </c>
      <c r="K967" s="306">
        <v>2072919</v>
      </c>
      <c r="Q967" s="270"/>
      <c r="R967" s="270"/>
      <c r="S967" s="271"/>
      <c r="T967" s="270"/>
      <c r="U967" s="272"/>
      <c r="V967" s="268"/>
      <c r="W967" s="272"/>
      <c r="X967" s="273"/>
      <c r="Y967" s="273"/>
      <c r="Z967" s="273"/>
      <c r="AA967" s="273"/>
      <c r="AB967" s="274"/>
      <c r="AC967" s="274"/>
      <c r="AD967" s="269"/>
      <c r="AE967" s="269"/>
    </row>
    <row r="968" spans="1:31" ht="90" x14ac:dyDescent="0.25">
      <c r="A968" s="303" t="s">
        <v>2711</v>
      </c>
      <c r="B968" s="303" t="s">
        <v>2415</v>
      </c>
      <c r="C968" s="303" t="s">
        <v>2416</v>
      </c>
      <c r="D968" s="303" t="s">
        <v>2646</v>
      </c>
      <c r="E968" s="304" t="s">
        <v>3136</v>
      </c>
      <c r="F968" s="304" t="s">
        <v>457</v>
      </c>
      <c r="G968" s="304" t="s">
        <v>597</v>
      </c>
      <c r="H968" s="304" t="s">
        <v>598</v>
      </c>
      <c r="I968" s="303" t="s">
        <v>599</v>
      </c>
      <c r="J968" s="305" t="s">
        <v>3020</v>
      </c>
      <c r="K968" s="306">
        <v>2072919</v>
      </c>
      <c r="Q968" s="270"/>
      <c r="R968" s="270"/>
      <c r="S968" s="271"/>
      <c r="T968" s="270"/>
      <c r="U968" s="272"/>
      <c r="V968" s="268"/>
      <c r="W968" s="272"/>
      <c r="X968" s="273"/>
      <c r="Y968" s="273"/>
      <c r="Z968" s="273"/>
      <c r="AA968" s="273"/>
      <c r="AB968" s="274"/>
      <c r="AC968" s="274"/>
      <c r="AD968" s="269"/>
      <c r="AE968" s="269"/>
    </row>
    <row r="969" spans="1:31" ht="90" x14ac:dyDescent="0.25">
      <c r="A969" s="303" t="s">
        <v>2713</v>
      </c>
      <c r="B969" s="303" t="s">
        <v>2415</v>
      </c>
      <c r="C969" s="303" t="s">
        <v>2416</v>
      </c>
      <c r="D969" s="303" t="s">
        <v>2646</v>
      </c>
      <c r="E969" s="304" t="s">
        <v>3138</v>
      </c>
      <c r="F969" s="304" t="s">
        <v>457</v>
      </c>
      <c r="G969" s="304" t="s">
        <v>597</v>
      </c>
      <c r="H969" s="304" t="s">
        <v>598</v>
      </c>
      <c r="I969" s="303" t="s">
        <v>599</v>
      </c>
      <c r="J969" s="305" t="s">
        <v>3020</v>
      </c>
      <c r="K969" s="306">
        <v>2072919</v>
      </c>
      <c r="Q969" s="270"/>
      <c r="R969" s="270"/>
      <c r="S969" s="271"/>
      <c r="T969" s="270"/>
      <c r="U969" s="272"/>
      <c r="V969" s="268"/>
      <c r="W969" s="272"/>
      <c r="X969" s="273"/>
      <c r="Y969" s="273"/>
      <c r="Z969" s="273"/>
      <c r="AA969" s="273"/>
      <c r="AB969" s="274"/>
      <c r="AC969" s="274"/>
      <c r="AD969" s="269"/>
      <c r="AE969" s="269"/>
    </row>
    <row r="970" spans="1:31" ht="90" x14ac:dyDescent="0.25">
      <c r="A970" s="303" t="s">
        <v>2715</v>
      </c>
      <c r="B970" s="303" t="s">
        <v>2415</v>
      </c>
      <c r="C970" s="303" t="s">
        <v>2416</v>
      </c>
      <c r="D970" s="303" t="s">
        <v>2646</v>
      </c>
      <c r="E970" s="304" t="s">
        <v>3140</v>
      </c>
      <c r="F970" s="304" t="s">
        <v>457</v>
      </c>
      <c r="G970" s="304" t="s">
        <v>597</v>
      </c>
      <c r="H970" s="304" t="s">
        <v>598</v>
      </c>
      <c r="I970" s="303" t="s">
        <v>599</v>
      </c>
      <c r="J970" s="305" t="s">
        <v>3020</v>
      </c>
      <c r="K970" s="306">
        <v>2072919</v>
      </c>
      <c r="Q970" s="270"/>
      <c r="R970" s="270"/>
      <c r="S970" s="271"/>
      <c r="T970" s="270"/>
      <c r="U970" s="272"/>
      <c r="V970" s="268"/>
      <c r="W970" s="272"/>
      <c r="X970" s="273"/>
      <c r="Y970" s="273"/>
      <c r="Z970" s="273"/>
      <c r="AA970" s="273"/>
      <c r="AB970" s="274"/>
      <c r="AC970" s="274"/>
      <c r="AD970" s="269"/>
      <c r="AE970" s="269"/>
    </row>
    <row r="971" spans="1:31" ht="90" x14ac:dyDescent="0.25">
      <c r="A971" s="303" t="s">
        <v>2717</v>
      </c>
      <c r="B971" s="303" t="s">
        <v>2415</v>
      </c>
      <c r="C971" s="303" t="s">
        <v>2416</v>
      </c>
      <c r="D971" s="303" t="s">
        <v>2646</v>
      </c>
      <c r="E971" s="304" t="s">
        <v>3142</v>
      </c>
      <c r="F971" s="304" t="s">
        <v>457</v>
      </c>
      <c r="G971" s="304" t="s">
        <v>597</v>
      </c>
      <c r="H971" s="304" t="s">
        <v>598</v>
      </c>
      <c r="I971" s="303" t="s">
        <v>599</v>
      </c>
      <c r="J971" s="305" t="s">
        <v>3020</v>
      </c>
      <c r="K971" s="306">
        <v>2072919</v>
      </c>
      <c r="Q971" s="270"/>
      <c r="R971" s="270"/>
      <c r="S971" s="271"/>
      <c r="T971" s="270"/>
      <c r="U971" s="272"/>
      <c r="V971" s="268"/>
      <c r="W971" s="272"/>
      <c r="X971" s="273"/>
      <c r="Y971" s="273"/>
      <c r="Z971" s="273"/>
      <c r="AA971" s="273"/>
      <c r="AB971" s="274"/>
      <c r="AC971" s="274"/>
      <c r="AD971" s="269"/>
      <c r="AE971" s="269"/>
    </row>
    <row r="972" spans="1:31" ht="90" x14ac:dyDescent="0.25">
      <c r="A972" s="303" t="s">
        <v>2719</v>
      </c>
      <c r="B972" s="303" t="s">
        <v>2415</v>
      </c>
      <c r="C972" s="303" t="s">
        <v>2416</v>
      </c>
      <c r="D972" s="303" t="s">
        <v>2646</v>
      </c>
      <c r="E972" s="304" t="s">
        <v>3144</v>
      </c>
      <c r="F972" s="304" t="s">
        <v>457</v>
      </c>
      <c r="G972" s="304" t="s">
        <v>597</v>
      </c>
      <c r="H972" s="304" t="s">
        <v>598</v>
      </c>
      <c r="I972" s="303" t="s">
        <v>599</v>
      </c>
      <c r="J972" s="305" t="s">
        <v>3020</v>
      </c>
      <c r="K972" s="306">
        <v>2072919</v>
      </c>
      <c r="Q972" s="270"/>
      <c r="R972" s="270"/>
      <c r="S972" s="271"/>
      <c r="T972" s="270"/>
      <c r="U972" s="272"/>
      <c r="V972" s="268"/>
      <c r="W972" s="272"/>
      <c r="X972" s="273"/>
      <c r="Y972" s="273"/>
      <c r="Z972" s="273"/>
      <c r="AA972" s="273"/>
      <c r="AB972" s="274"/>
      <c r="AC972" s="274"/>
      <c r="AD972" s="269"/>
      <c r="AE972" s="269"/>
    </row>
    <row r="973" spans="1:31" ht="90" x14ac:dyDescent="0.25">
      <c r="A973" s="303" t="s">
        <v>2722</v>
      </c>
      <c r="B973" s="303" t="s">
        <v>2415</v>
      </c>
      <c r="C973" s="303" t="s">
        <v>2416</v>
      </c>
      <c r="D973" s="303" t="s">
        <v>2646</v>
      </c>
      <c r="E973" s="304" t="s">
        <v>3146</v>
      </c>
      <c r="F973" s="304" t="s">
        <v>457</v>
      </c>
      <c r="G973" s="304" t="s">
        <v>597</v>
      </c>
      <c r="H973" s="304" t="s">
        <v>598</v>
      </c>
      <c r="I973" s="303" t="s">
        <v>599</v>
      </c>
      <c r="J973" s="305" t="s">
        <v>3020</v>
      </c>
      <c r="K973" s="306">
        <v>2072919</v>
      </c>
      <c r="Q973" s="270"/>
      <c r="R973" s="270"/>
      <c r="S973" s="271"/>
      <c r="T973" s="270"/>
      <c r="U973" s="272"/>
      <c r="V973" s="268"/>
      <c r="W973" s="272"/>
      <c r="X973" s="273"/>
      <c r="Y973" s="273"/>
      <c r="Z973" s="273"/>
      <c r="AA973" s="273"/>
      <c r="AB973" s="274"/>
      <c r="AC973" s="274"/>
      <c r="AD973" s="269"/>
      <c r="AE973" s="269"/>
    </row>
    <row r="974" spans="1:31" ht="90" x14ac:dyDescent="0.25">
      <c r="A974" s="303" t="s">
        <v>2726</v>
      </c>
      <c r="B974" s="303" t="s">
        <v>2415</v>
      </c>
      <c r="C974" s="303" t="s">
        <v>2416</v>
      </c>
      <c r="D974" s="303" t="s">
        <v>2646</v>
      </c>
      <c r="E974" s="304" t="s">
        <v>3148</v>
      </c>
      <c r="F974" s="304" t="s">
        <v>457</v>
      </c>
      <c r="G974" s="304" t="s">
        <v>597</v>
      </c>
      <c r="H974" s="304" t="s">
        <v>598</v>
      </c>
      <c r="I974" s="303" t="s">
        <v>599</v>
      </c>
      <c r="J974" s="305" t="s">
        <v>3020</v>
      </c>
      <c r="K974" s="306">
        <v>2072919</v>
      </c>
      <c r="Q974" s="270"/>
      <c r="R974" s="270"/>
      <c r="S974" s="271"/>
      <c r="T974" s="270"/>
      <c r="U974" s="272"/>
      <c r="V974" s="268"/>
      <c r="W974" s="272"/>
      <c r="X974" s="273"/>
      <c r="Y974" s="273"/>
      <c r="Z974" s="273"/>
      <c r="AA974" s="273"/>
      <c r="AB974" s="274"/>
      <c r="AC974" s="274"/>
      <c r="AD974" s="269"/>
      <c r="AE974" s="269"/>
    </row>
    <row r="975" spans="1:31" ht="90" x14ac:dyDescent="0.25">
      <c r="A975" s="303" t="s">
        <v>2727</v>
      </c>
      <c r="B975" s="303" t="s">
        <v>2415</v>
      </c>
      <c r="C975" s="303" t="s">
        <v>2416</v>
      </c>
      <c r="D975" s="303" t="s">
        <v>2646</v>
      </c>
      <c r="E975" s="304" t="s">
        <v>3150</v>
      </c>
      <c r="F975" s="304" t="s">
        <v>457</v>
      </c>
      <c r="G975" s="304" t="s">
        <v>597</v>
      </c>
      <c r="H975" s="304" t="s">
        <v>598</v>
      </c>
      <c r="I975" s="303" t="s">
        <v>599</v>
      </c>
      <c r="J975" s="305" t="s">
        <v>3020</v>
      </c>
      <c r="K975" s="306">
        <v>2072919</v>
      </c>
      <c r="Q975" s="270"/>
      <c r="R975" s="270"/>
      <c r="S975" s="271"/>
      <c r="T975" s="270"/>
      <c r="U975" s="272"/>
      <c r="V975" s="268"/>
      <c r="W975" s="272"/>
      <c r="X975" s="273"/>
      <c r="Y975" s="273"/>
      <c r="Z975" s="273"/>
      <c r="AA975" s="273"/>
      <c r="AB975" s="274"/>
      <c r="AC975" s="274"/>
      <c r="AD975" s="269"/>
      <c r="AE975" s="269"/>
    </row>
    <row r="976" spans="1:31" ht="90" x14ac:dyDescent="0.25">
      <c r="A976" s="303" t="s">
        <v>2729</v>
      </c>
      <c r="B976" s="303" t="s">
        <v>2415</v>
      </c>
      <c r="C976" s="303" t="s">
        <v>2416</v>
      </c>
      <c r="D976" s="303" t="s">
        <v>2646</v>
      </c>
      <c r="E976" s="304" t="s">
        <v>3152</v>
      </c>
      <c r="F976" s="304" t="s">
        <v>457</v>
      </c>
      <c r="G976" s="304" t="s">
        <v>597</v>
      </c>
      <c r="H976" s="304" t="s">
        <v>598</v>
      </c>
      <c r="I976" s="303" t="s">
        <v>599</v>
      </c>
      <c r="J976" s="305" t="s">
        <v>3020</v>
      </c>
      <c r="K976" s="306">
        <v>2072919</v>
      </c>
      <c r="Q976" s="270"/>
      <c r="R976" s="270"/>
      <c r="S976" s="271"/>
      <c r="T976" s="270"/>
      <c r="U976" s="272"/>
      <c r="V976" s="268"/>
      <c r="W976" s="272"/>
      <c r="X976" s="273"/>
      <c r="Y976" s="273"/>
      <c r="Z976" s="273"/>
      <c r="AA976" s="273"/>
      <c r="AB976" s="274"/>
      <c r="AC976" s="274"/>
      <c r="AD976" s="269"/>
      <c r="AE976" s="269"/>
    </row>
    <row r="977" spans="1:31" ht="90" x14ac:dyDescent="0.25">
      <c r="A977" s="303" t="s">
        <v>2731</v>
      </c>
      <c r="B977" s="303" t="s">
        <v>2415</v>
      </c>
      <c r="C977" s="303" t="s">
        <v>2416</v>
      </c>
      <c r="D977" s="303" t="s">
        <v>2646</v>
      </c>
      <c r="E977" s="304" t="s">
        <v>3154</v>
      </c>
      <c r="F977" s="304" t="s">
        <v>457</v>
      </c>
      <c r="G977" s="304" t="s">
        <v>597</v>
      </c>
      <c r="H977" s="304" t="s">
        <v>598</v>
      </c>
      <c r="I977" s="303" t="s">
        <v>599</v>
      </c>
      <c r="J977" s="305" t="s">
        <v>3020</v>
      </c>
      <c r="K977" s="306">
        <v>2072919</v>
      </c>
      <c r="Q977" s="270"/>
      <c r="R977" s="270"/>
      <c r="S977" s="271"/>
      <c r="T977" s="270"/>
      <c r="U977" s="272"/>
      <c r="V977" s="268"/>
      <c r="W977" s="272"/>
      <c r="X977" s="273"/>
      <c r="Y977" s="273"/>
      <c r="Z977" s="273"/>
      <c r="AA977" s="273"/>
      <c r="AB977" s="274"/>
      <c r="AC977" s="274"/>
      <c r="AD977" s="269"/>
      <c r="AE977" s="269"/>
    </row>
    <row r="978" spans="1:31" ht="90" x14ac:dyDescent="0.25">
      <c r="A978" s="303" t="s">
        <v>2733</v>
      </c>
      <c r="B978" s="303" t="s">
        <v>2415</v>
      </c>
      <c r="C978" s="303" t="s">
        <v>2416</v>
      </c>
      <c r="D978" s="303" t="s">
        <v>2646</v>
      </c>
      <c r="E978" s="304" t="s">
        <v>3156</v>
      </c>
      <c r="F978" s="304" t="s">
        <v>457</v>
      </c>
      <c r="G978" s="304" t="s">
        <v>597</v>
      </c>
      <c r="H978" s="304" t="s">
        <v>598</v>
      </c>
      <c r="I978" s="303" t="s">
        <v>599</v>
      </c>
      <c r="J978" s="305" t="s">
        <v>3020</v>
      </c>
      <c r="K978" s="306">
        <v>2072919</v>
      </c>
      <c r="Q978" s="270"/>
      <c r="R978" s="270"/>
      <c r="S978" s="271"/>
      <c r="T978" s="270"/>
      <c r="U978" s="272"/>
      <c r="V978" s="268"/>
      <c r="W978" s="272"/>
      <c r="X978" s="273"/>
      <c r="Y978" s="273"/>
      <c r="Z978" s="273"/>
      <c r="AA978" s="273"/>
      <c r="AB978" s="274"/>
      <c r="AC978" s="274"/>
      <c r="AD978" s="269"/>
      <c r="AE978" s="269"/>
    </row>
    <row r="979" spans="1:31" ht="90" x14ac:dyDescent="0.25">
      <c r="A979" s="303" t="s">
        <v>2735</v>
      </c>
      <c r="B979" s="303" t="s">
        <v>2415</v>
      </c>
      <c r="C979" s="303" t="s">
        <v>2416</v>
      </c>
      <c r="D979" s="303" t="s">
        <v>2646</v>
      </c>
      <c r="E979" s="304" t="s">
        <v>3158</v>
      </c>
      <c r="F979" s="304" t="s">
        <v>457</v>
      </c>
      <c r="G979" s="304" t="s">
        <v>597</v>
      </c>
      <c r="H979" s="304" t="s">
        <v>598</v>
      </c>
      <c r="I979" s="303" t="s">
        <v>599</v>
      </c>
      <c r="J979" s="305" t="s">
        <v>3020</v>
      </c>
      <c r="K979" s="306">
        <v>2072919</v>
      </c>
      <c r="Q979" s="270"/>
      <c r="R979" s="270"/>
      <c r="S979" s="271"/>
      <c r="T979" s="270"/>
      <c r="U979" s="272"/>
      <c r="V979" s="268"/>
      <c r="W979" s="272"/>
      <c r="X979" s="273"/>
      <c r="Y979" s="273"/>
      <c r="Z979" s="273"/>
      <c r="AA979" s="273"/>
      <c r="AB979" s="274"/>
      <c r="AC979" s="274"/>
      <c r="AD979" s="269"/>
      <c r="AE979" s="269"/>
    </row>
    <row r="980" spans="1:31" ht="90" x14ac:dyDescent="0.25">
      <c r="A980" s="303" t="s">
        <v>2737</v>
      </c>
      <c r="B980" s="303" t="s">
        <v>2415</v>
      </c>
      <c r="C980" s="303" t="s">
        <v>2416</v>
      </c>
      <c r="D980" s="303" t="s">
        <v>2646</v>
      </c>
      <c r="E980" s="304" t="s">
        <v>3160</v>
      </c>
      <c r="F980" s="304" t="s">
        <v>457</v>
      </c>
      <c r="G980" s="304" t="s">
        <v>597</v>
      </c>
      <c r="H980" s="304" t="s">
        <v>598</v>
      </c>
      <c r="I980" s="303" t="s">
        <v>599</v>
      </c>
      <c r="J980" s="305" t="s">
        <v>3020</v>
      </c>
      <c r="K980" s="306">
        <v>2072919</v>
      </c>
      <c r="Q980" s="270"/>
      <c r="R980" s="270"/>
      <c r="S980" s="271"/>
      <c r="T980" s="270"/>
      <c r="U980" s="272"/>
      <c r="V980" s="268"/>
      <c r="W980" s="272"/>
      <c r="X980" s="273"/>
      <c r="Y980" s="273"/>
      <c r="Z980" s="273"/>
      <c r="AA980" s="273"/>
      <c r="AB980" s="274"/>
      <c r="AC980" s="274"/>
      <c r="AD980" s="269"/>
      <c r="AE980" s="269"/>
    </row>
    <row r="981" spans="1:31" ht="90" x14ac:dyDescent="0.25">
      <c r="A981" s="303" t="s">
        <v>2739</v>
      </c>
      <c r="B981" s="303" t="s">
        <v>2415</v>
      </c>
      <c r="C981" s="303" t="s">
        <v>2416</v>
      </c>
      <c r="D981" s="303" t="s">
        <v>2646</v>
      </c>
      <c r="E981" s="304" t="s">
        <v>3162</v>
      </c>
      <c r="F981" s="304" t="s">
        <v>457</v>
      </c>
      <c r="G981" s="304" t="s">
        <v>597</v>
      </c>
      <c r="H981" s="304" t="s">
        <v>598</v>
      </c>
      <c r="I981" s="303" t="s">
        <v>599</v>
      </c>
      <c r="J981" s="305" t="s">
        <v>3020</v>
      </c>
      <c r="K981" s="306">
        <v>2072919</v>
      </c>
      <c r="Q981" s="270"/>
      <c r="R981" s="270"/>
      <c r="S981" s="271"/>
      <c r="T981" s="270"/>
      <c r="U981" s="272"/>
      <c r="V981" s="268"/>
      <c r="W981" s="272"/>
      <c r="X981" s="273"/>
      <c r="Y981" s="273"/>
      <c r="Z981" s="273"/>
      <c r="AA981" s="273"/>
      <c r="AB981" s="274"/>
      <c r="AC981" s="274"/>
      <c r="AD981" s="269"/>
      <c r="AE981" s="269"/>
    </row>
    <row r="982" spans="1:31" ht="90" x14ac:dyDescent="0.25">
      <c r="A982" s="303" t="s">
        <v>2741</v>
      </c>
      <c r="B982" s="303" t="s">
        <v>2415</v>
      </c>
      <c r="C982" s="303" t="s">
        <v>2416</v>
      </c>
      <c r="D982" s="303" t="s">
        <v>2646</v>
      </c>
      <c r="E982" s="304" t="s">
        <v>3164</v>
      </c>
      <c r="F982" s="304" t="s">
        <v>457</v>
      </c>
      <c r="G982" s="304" t="s">
        <v>597</v>
      </c>
      <c r="H982" s="304" t="s">
        <v>598</v>
      </c>
      <c r="I982" s="303" t="s">
        <v>599</v>
      </c>
      <c r="J982" s="305" t="s">
        <v>3020</v>
      </c>
      <c r="K982" s="306">
        <v>2072919</v>
      </c>
      <c r="Q982" s="270"/>
      <c r="R982" s="270"/>
      <c r="S982" s="271"/>
      <c r="T982" s="270"/>
      <c r="U982" s="272"/>
      <c r="V982" s="268"/>
      <c r="W982" s="272"/>
      <c r="X982" s="273"/>
      <c r="Y982" s="273"/>
      <c r="Z982" s="273"/>
      <c r="AA982" s="273"/>
      <c r="AB982" s="274"/>
      <c r="AC982" s="274"/>
      <c r="AD982" s="269"/>
      <c r="AE982" s="269"/>
    </row>
    <row r="983" spans="1:31" ht="90" x14ac:dyDescent="0.25">
      <c r="A983" s="303" t="s">
        <v>2743</v>
      </c>
      <c r="B983" s="303" t="s">
        <v>2415</v>
      </c>
      <c r="C983" s="303" t="s">
        <v>2416</v>
      </c>
      <c r="D983" s="303" t="s">
        <v>2646</v>
      </c>
      <c r="E983" s="304" t="s">
        <v>3166</v>
      </c>
      <c r="F983" s="304" t="s">
        <v>457</v>
      </c>
      <c r="G983" s="304" t="s">
        <v>597</v>
      </c>
      <c r="H983" s="304" t="s">
        <v>598</v>
      </c>
      <c r="I983" s="303" t="s">
        <v>599</v>
      </c>
      <c r="J983" s="305" t="s">
        <v>3020</v>
      </c>
      <c r="K983" s="306">
        <v>2072919</v>
      </c>
      <c r="Q983" s="270"/>
      <c r="R983" s="270"/>
      <c r="S983" s="271"/>
      <c r="T983" s="270"/>
      <c r="U983" s="272"/>
      <c r="V983" s="268"/>
      <c r="W983" s="272"/>
      <c r="X983" s="273"/>
      <c r="Y983" s="273"/>
      <c r="Z983" s="273"/>
      <c r="AA983" s="273"/>
      <c r="AB983" s="274"/>
      <c r="AC983" s="274"/>
      <c r="AD983" s="269"/>
      <c r="AE983" s="269"/>
    </row>
    <row r="984" spans="1:31" ht="90" x14ac:dyDescent="0.25">
      <c r="A984" s="303" t="s">
        <v>2745</v>
      </c>
      <c r="B984" s="303" t="s">
        <v>2415</v>
      </c>
      <c r="C984" s="303" t="s">
        <v>2416</v>
      </c>
      <c r="D984" s="303" t="s">
        <v>2646</v>
      </c>
      <c r="E984" s="304" t="s">
        <v>3168</v>
      </c>
      <c r="F984" s="304" t="s">
        <v>457</v>
      </c>
      <c r="G984" s="304" t="s">
        <v>597</v>
      </c>
      <c r="H984" s="304" t="s">
        <v>598</v>
      </c>
      <c r="I984" s="303" t="s">
        <v>599</v>
      </c>
      <c r="J984" s="305" t="s">
        <v>3020</v>
      </c>
      <c r="K984" s="306">
        <v>2072919</v>
      </c>
      <c r="Q984" s="270"/>
      <c r="R984" s="270"/>
      <c r="S984" s="271"/>
      <c r="T984" s="270"/>
      <c r="U984" s="272"/>
      <c r="V984" s="268"/>
      <c r="W984" s="272"/>
      <c r="X984" s="273"/>
      <c r="Y984" s="273"/>
      <c r="Z984" s="273"/>
      <c r="AA984" s="273"/>
      <c r="AB984" s="274"/>
      <c r="AC984" s="274"/>
      <c r="AD984" s="269"/>
      <c r="AE984" s="269"/>
    </row>
    <row r="985" spans="1:31" ht="90" x14ac:dyDescent="0.25">
      <c r="A985" s="303" t="s">
        <v>2747</v>
      </c>
      <c r="B985" s="303" t="s">
        <v>2415</v>
      </c>
      <c r="C985" s="303" t="s">
        <v>2416</v>
      </c>
      <c r="D985" s="303" t="s">
        <v>2646</v>
      </c>
      <c r="E985" s="304" t="s">
        <v>3170</v>
      </c>
      <c r="F985" s="304" t="s">
        <v>457</v>
      </c>
      <c r="G985" s="304" t="s">
        <v>597</v>
      </c>
      <c r="H985" s="304" t="s">
        <v>598</v>
      </c>
      <c r="I985" s="303" t="s">
        <v>599</v>
      </c>
      <c r="J985" s="305" t="s">
        <v>3020</v>
      </c>
      <c r="K985" s="306">
        <v>2072919</v>
      </c>
      <c r="Q985" s="270"/>
      <c r="R985" s="270"/>
      <c r="S985" s="271"/>
      <c r="T985" s="270"/>
      <c r="U985" s="272"/>
      <c r="V985" s="268"/>
      <c r="W985" s="272"/>
      <c r="X985" s="273"/>
      <c r="Y985" s="273"/>
      <c r="Z985" s="273"/>
      <c r="AA985" s="273"/>
      <c r="AB985" s="274"/>
      <c r="AC985" s="274"/>
      <c r="AD985" s="269"/>
      <c r="AE985" s="269"/>
    </row>
    <row r="986" spans="1:31" ht="90" x14ac:dyDescent="0.25">
      <c r="A986" s="303" t="s">
        <v>2749</v>
      </c>
      <c r="B986" s="303" t="s">
        <v>2415</v>
      </c>
      <c r="C986" s="303" t="s">
        <v>2416</v>
      </c>
      <c r="D986" s="303" t="s">
        <v>2646</v>
      </c>
      <c r="E986" s="304" t="s">
        <v>3172</v>
      </c>
      <c r="F986" s="304" t="s">
        <v>457</v>
      </c>
      <c r="G986" s="304" t="s">
        <v>597</v>
      </c>
      <c r="H986" s="304" t="s">
        <v>598</v>
      </c>
      <c r="I986" s="303" t="s">
        <v>599</v>
      </c>
      <c r="J986" s="305" t="s">
        <v>3020</v>
      </c>
      <c r="K986" s="306">
        <v>2072919</v>
      </c>
      <c r="Q986" s="270"/>
      <c r="R986" s="270"/>
      <c r="S986" s="271"/>
      <c r="T986" s="270"/>
      <c r="U986" s="272"/>
      <c r="V986" s="268"/>
      <c r="W986" s="272"/>
      <c r="X986" s="273"/>
      <c r="Y986" s="273"/>
      <c r="Z986" s="273"/>
      <c r="AA986" s="273"/>
      <c r="AB986" s="274"/>
      <c r="AC986" s="274"/>
      <c r="AD986" s="269"/>
      <c r="AE986" s="269"/>
    </row>
    <row r="987" spans="1:31" ht="90" x14ac:dyDescent="0.25">
      <c r="A987" s="303" t="s">
        <v>2751</v>
      </c>
      <c r="B987" s="303" t="s">
        <v>2415</v>
      </c>
      <c r="C987" s="303" t="s">
        <v>2416</v>
      </c>
      <c r="D987" s="303" t="s">
        <v>2646</v>
      </c>
      <c r="E987" s="304" t="s">
        <v>3174</v>
      </c>
      <c r="F987" s="304" t="s">
        <v>457</v>
      </c>
      <c r="G987" s="304" t="s">
        <v>597</v>
      </c>
      <c r="H987" s="304" t="s">
        <v>598</v>
      </c>
      <c r="I987" s="303" t="s">
        <v>599</v>
      </c>
      <c r="J987" s="305" t="s">
        <v>3020</v>
      </c>
      <c r="K987" s="306">
        <v>2072919</v>
      </c>
      <c r="Q987" s="270"/>
      <c r="R987" s="270"/>
      <c r="S987" s="271"/>
      <c r="T987" s="270"/>
      <c r="U987" s="272"/>
      <c r="V987" s="268"/>
      <c r="W987" s="272"/>
      <c r="X987" s="273"/>
      <c r="Y987" s="273"/>
      <c r="Z987" s="273"/>
      <c r="AA987" s="273"/>
      <c r="AB987" s="274"/>
      <c r="AC987" s="274"/>
      <c r="AD987" s="269"/>
      <c r="AE987" s="269"/>
    </row>
    <row r="988" spans="1:31" ht="90" x14ac:dyDescent="0.25">
      <c r="A988" s="303" t="s">
        <v>2753</v>
      </c>
      <c r="B988" s="303" t="s">
        <v>2415</v>
      </c>
      <c r="C988" s="303" t="s">
        <v>2416</v>
      </c>
      <c r="D988" s="303" t="s">
        <v>2646</v>
      </c>
      <c r="E988" s="304" t="s">
        <v>3176</v>
      </c>
      <c r="F988" s="304" t="s">
        <v>457</v>
      </c>
      <c r="G988" s="304" t="s">
        <v>597</v>
      </c>
      <c r="H988" s="304" t="s">
        <v>598</v>
      </c>
      <c r="I988" s="303" t="s">
        <v>599</v>
      </c>
      <c r="J988" s="305" t="s">
        <v>3020</v>
      </c>
      <c r="K988" s="306">
        <v>2072919</v>
      </c>
      <c r="Q988" s="270"/>
      <c r="R988" s="270"/>
      <c r="S988" s="271"/>
      <c r="T988" s="270"/>
      <c r="U988" s="272"/>
      <c r="V988" s="268"/>
      <c r="W988" s="272"/>
      <c r="X988" s="273"/>
      <c r="Y988" s="273"/>
      <c r="Z988" s="273"/>
      <c r="AA988" s="273"/>
      <c r="AB988" s="274"/>
      <c r="AC988" s="274"/>
      <c r="AD988" s="269"/>
      <c r="AE988" s="269"/>
    </row>
    <row r="989" spans="1:31" ht="90" x14ac:dyDescent="0.25">
      <c r="A989" s="303" t="s">
        <v>2755</v>
      </c>
      <c r="B989" s="303" t="s">
        <v>2415</v>
      </c>
      <c r="C989" s="303" t="s">
        <v>2416</v>
      </c>
      <c r="D989" s="303" t="s">
        <v>2646</v>
      </c>
      <c r="E989" s="304" t="s">
        <v>3178</v>
      </c>
      <c r="F989" s="304" t="s">
        <v>457</v>
      </c>
      <c r="G989" s="304" t="s">
        <v>597</v>
      </c>
      <c r="H989" s="304" t="s">
        <v>598</v>
      </c>
      <c r="I989" s="303" t="s">
        <v>599</v>
      </c>
      <c r="J989" s="305" t="s">
        <v>3020</v>
      </c>
      <c r="K989" s="306">
        <v>2072919</v>
      </c>
      <c r="Q989" s="270"/>
      <c r="R989" s="270"/>
      <c r="S989" s="271"/>
      <c r="T989" s="270"/>
      <c r="U989" s="272"/>
      <c r="V989" s="268"/>
      <c r="W989" s="272"/>
      <c r="X989" s="273"/>
      <c r="Y989" s="273"/>
      <c r="Z989" s="273"/>
      <c r="AA989" s="273"/>
      <c r="AB989" s="274"/>
      <c r="AC989" s="274"/>
      <c r="AD989" s="269"/>
      <c r="AE989" s="269"/>
    </row>
    <row r="990" spans="1:31" ht="90" x14ac:dyDescent="0.25">
      <c r="A990" s="303" t="s">
        <v>2757</v>
      </c>
      <c r="B990" s="303" t="s">
        <v>2415</v>
      </c>
      <c r="C990" s="303" t="s">
        <v>2416</v>
      </c>
      <c r="D990" s="303" t="s">
        <v>2646</v>
      </c>
      <c r="E990" s="304" t="s">
        <v>3180</v>
      </c>
      <c r="F990" s="304" t="s">
        <v>457</v>
      </c>
      <c r="G990" s="304" t="s">
        <v>597</v>
      </c>
      <c r="H990" s="304" t="s">
        <v>598</v>
      </c>
      <c r="I990" s="303" t="s">
        <v>599</v>
      </c>
      <c r="J990" s="305" t="s">
        <v>3020</v>
      </c>
      <c r="K990" s="306">
        <v>2072919</v>
      </c>
      <c r="Q990" s="270"/>
      <c r="R990" s="270"/>
      <c r="S990" s="271"/>
      <c r="T990" s="270"/>
      <c r="U990" s="272"/>
      <c r="V990" s="268"/>
      <c r="W990" s="272"/>
      <c r="X990" s="273"/>
      <c r="Y990" s="273"/>
      <c r="Z990" s="273"/>
      <c r="AA990" s="273"/>
      <c r="AB990" s="274"/>
      <c r="AC990" s="274"/>
      <c r="AD990" s="269"/>
      <c r="AE990" s="269"/>
    </row>
    <row r="991" spans="1:31" ht="90" x14ac:dyDescent="0.25">
      <c r="A991" s="303" t="s">
        <v>2759</v>
      </c>
      <c r="B991" s="303" t="s">
        <v>2415</v>
      </c>
      <c r="C991" s="303" t="s">
        <v>2416</v>
      </c>
      <c r="D991" s="303" t="s">
        <v>2646</v>
      </c>
      <c r="E991" s="304" t="s">
        <v>3182</v>
      </c>
      <c r="F991" s="304" t="s">
        <v>457</v>
      </c>
      <c r="G991" s="304" t="s">
        <v>597</v>
      </c>
      <c r="H991" s="304" t="s">
        <v>598</v>
      </c>
      <c r="I991" s="303" t="s">
        <v>599</v>
      </c>
      <c r="J991" s="305" t="s">
        <v>3020</v>
      </c>
      <c r="K991" s="306">
        <v>2072919</v>
      </c>
      <c r="Q991" s="270"/>
      <c r="R991" s="270"/>
      <c r="S991" s="271"/>
      <c r="T991" s="270"/>
      <c r="U991" s="272"/>
      <c r="V991" s="268"/>
      <c r="W991" s="272"/>
      <c r="X991" s="273"/>
      <c r="Y991" s="273"/>
      <c r="Z991" s="273"/>
      <c r="AA991" s="273"/>
      <c r="AB991" s="274"/>
      <c r="AC991" s="274"/>
      <c r="AD991" s="269"/>
      <c r="AE991" s="269"/>
    </row>
    <row r="992" spans="1:31" ht="90" x14ac:dyDescent="0.25">
      <c r="A992" s="303" t="s">
        <v>2761</v>
      </c>
      <c r="B992" s="303" t="s">
        <v>2415</v>
      </c>
      <c r="C992" s="303" t="s">
        <v>2416</v>
      </c>
      <c r="D992" s="303" t="s">
        <v>2646</v>
      </c>
      <c r="E992" s="304" t="s">
        <v>3184</v>
      </c>
      <c r="F992" s="304" t="s">
        <v>457</v>
      </c>
      <c r="G992" s="304" t="s">
        <v>597</v>
      </c>
      <c r="H992" s="304" t="s">
        <v>598</v>
      </c>
      <c r="I992" s="303" t="s">
        <v>599</v>
      </c>
      <c r="J992" s="305" t="s">
        <v>3020</v>
      </c>
      <c r="K992" s="306">
        <v>2072919</v>
      </c>
      <c r="Q992" s="270"/>
      <c r="R992" s="270"/>
      <c r="S992" s="271"/>
      <c r="T992" s="270"/>
      <c r="U992" s="272"/>
      <c r="V992" s="268"/>
      <c r="W992" s="272"/>
      <c r="X992" s="273"/>
      <c r="Y992" s="273"/>
      <c r="Z992" s="273"/>
      <c r="AA992" s="273"/>
      <c r="AB992" s="274"/>
      <c r="AC992" s="274"/>
      <c r="AD992" s="269"/>
      <c r="AE992" s="269"/>
    </row>
    <row r="993" spans="1:31" ht="90" x14ac:dyDescent="0.25">
      <c r="A993" s="303" t="s">
        <v>2763</v>
      </c>
      <c r="B993" s="303" t="s">
        <v>2415</v>
      </c>
      <c r="C993" s="303" t="s">
        <v>2416</v>
      </c>
      <c r="D993" s="303" t="s">
        <v>2646</v>
      </c>
      <c r="E993" s="304" t="s">
        <v>3186</v>
      </c>
      <c r="F993" s="304" t="s">
        <v>457</v>
      </c>
      <c r="G993" s="304" t="s">
        <v>597</v>
      </c>
      <c r="H993" s="304" t="s">
        <v>598</v>
      </c>
      <c r="I993" s="303" t="s">
        <v>599</v>
      </c>
      <c r="J993" s="305" t="s">
        <v>3020</v>
      </c>
      <c r="K993" s="306">
        <v>2072919</v>
      </c>
      <c r="Q993" s="270"/>
      <c r="R993" s="270"/>
      <c r="S993" s="271"/>
      <c r="T993" s="270"/>
      <c r="U993" s="272"/>
      <c r="V993" s="268"/>
      <c r="W993" s="272"/>
      <c r="X993" s="273"/>
      <c r="Y993" s="273"/>
      <c r="Z993" s="273"/>
      <c r="AA993" s="273"/>
      <c r="AB993" s="274"/>
      <c r="AC993" s="274"/>
      <c r="AD993" s="269"/>
      <c r="AE993" s="269"/>
    </row>
    <row r="994" spans="1:31" ht="90" x14ac:dyDescent="0.25">
      <c r="A994" s="303" t="s">
        <v>2766</v>
      </c>
      <c r="B994" s="303" t="s">
        <v>2415</v>
      </c>
      <c r="C994" s="303" t="s">
        <v>2416</v>
      </c>
      <c r="D994" s="303" t="s">
        <v>2646</v>
      </c>
      <c r="E994" s="304" t="s">
        <v>3188</v>
      </c>
      <c r="F994" s="304" t="s">
        <v>457</v>
      </c>
      <c r="G994" s="304" t="s">
        <v>597</v>
      </c>
      <c r="H994" s="304" t="s">
        <v>598</v>
      </c>
      <c r="I994" s="303" t="s">
        <v>599</v>
      </c>
      <c r="J994" s="305" t="s">
        <v>3020</v>
      </c>
      <c r="K994" s="306">
        <v>2072919</v>
      </c>
      <c r="Q994" s="270"/>
      <c r="R994" s="270"/>
      <c r="S994" s="271"/>
      <c r="T994" s="270"/>
      <c r="U994" s="272"/>
      <c r="V994" s="268"/>
      <c r="W994" s="272"/>
      <c r="X994" s="273"/>
      <c r="Y994" s="273"/>
      <c r="Z994" s="273"/>
      <c r="AA994" s="273"/>
      <c r="AB994" s="274"/>
      <c r="AC994" s="274"/>
      <c r="AD994" s="269"/>
      <c r="AE994" s="269"/>
    </row>
    <row r="995" spans="1:31" ht="90" x14ac:dyDescent="0.25">
      <c r="A995" s="303" t="s">
        <v>2769</v>
      </c>
      <c r="B995" s="303" t="s">
        <v>2415</v>
      </c>
      <c r="C995" s="303" t="s">
        <v>2416</v>
      </c>
      <c r="D995" s="303" t="s">
        <v>2646</v>
      </c>
      <c r="E995" s="304" t="s">
        <v>3190</v>
      </c>
      <c r="F995" s="304" t="s">
        <v>457</v>
      </c>
      <c r="G995" s="304" t="s">
        <v>597</v>
      </c>
      <c r="H995" s="304" t="s">
        <v>598</v>
      </c>
      <c r="I995" s="303" t="s">
        <v>599</v>
      </c>
      <c r="J995" s="305" t="s">
        <v>3020</v>
      </c>
      <c r="K995" s="306">
        <v>2072919</v>
      </c>
      <c r="Q995" s="270"/>
      <c r="R995" s="270"/>
      <c r="S995" s="271"/>
      <c r="T995" s="270"/>
      <c r="U995" s="272"/>
      <c r="V995" s="268"/>
      <c r="W995" s="272"/>
      <c r="X995" s="273"/>
      <c r="Y995" s="273"/>
      <c r="Z995" s="273"/>
      <c r="AA995" s="273"/>
      <c r="AB995" s="274"/>
      <c r="AC995" s="274"/>
      <c r="AD995" s="269"/>
      <c r="AE995" s="269"/>
    </row>
    <row r="996" spans="1:31" ht="90" x14ac:dyDescent="0.25">
      <c r="A996" s="303" t="s">
        <v>2772</v>
      </c>
      <c r="B996" s="303" t="s">
        <v>2415</v>
      </c>
      <c r="C996" s="303" t="s">
        <v>2416</v>
      </c>
      <c r="D996" s="303" t="s">
        <v>2646</v>
      </c>
      <c r="E996" s="304" t="s">
        <v>3192</v>
      </c>
      <c r="F996" s="304" t="s">
        <v>457</v>
      </c>
      <c r="G996" s="304" t="s">
        <v>597</v>
      </c>
      <c r="H996" s="304" t="s">
        <v>598</v>
      </c>
      <c r="I996" s="303" t="s">
        <v>599</v>
      </c>
      <c r="J996" s="305" t="s">
        <v>3020</v>
      </c>
      <c r="K996" s="306">
        <v>2072919</v>
      </c>
      <c r="Q996" s="270"/>
      <c r="R996" s="270"/>
      <c r="S996" s="271"/>
      <c r="T996" s="270"/>
      <c r="U996" s="272"/>
      <c r="V996" s="268"/>
      <c r="W996" s="272"/>
      <c r="X996" s="273"/>
      <c r="Y996" s="273"/>
      <c r="Z996" s="273"/>
      <c r="AA996" s="273"/>
      <c r="AB996" s="274"/>
      <c r="AC996" s="274"/>
      <c r="AD996" s="269"/>
      <c r="AE996" s="269"/>
    </row>
    <row r="997" spans="1:31" ht="90" x14ac:dyDescent="0.25">
      <c r="A997" s="303" t="s">
        <v>2774</v>
      </c>
      <c r="B997" s="303" t="s">
        <v>2415</v>
      </c>
      <c r="C997" s="303" t="s">
        <v>2416</v>
      </c>
      <c r="D997" s="303" t="s">
        <v>2646</v>
      </c>
      <c r="E997" s="304" t="s">
        <v>3194</v>
      </c>
      <c r="F997" s="304" t="s">
        <v>457</v>
      </c>
      <c r="G997" s="304" t="s">
        <v>597</v>
      </c>
      <c r="H997" s="304" t="s">
        <v>598</v>
      </c>
      <c r="I997" s="303" t="s">
        <v>599</v>
      </c>
      <c r="J997" s="305" t="s">
        <v>3020</v>
      </c>
      <c r="K997" s="306">
        <v>2072919</v>
      </c>
      <c r="Q997" s="270"/>
      <c r="R997" s="270"/>
      <c r="S997" s="271"/>
      <c r="T997" s="270"/>
      <c r="U997" s="272"/>
      <c r="V997" s="268"/>
      <c r="W997" s="272"/>
      <c r="X997" s="273"/>
      <c r="Y997" s="273"/>
      <c r="Z997" s="273"/>
      <c r="AA997" s="273"/>
      <c r="AB997" s="274"/>
      <c r="AC997" s="274"/>
      <c r="AD997" s="269"/>
      <c r="AE997" s="269"/>
    </row>
    <row r="998" spans="1:31" ht="90" x14ac:dyDescent="0.25">
      <c r="A998" s="303" t="s">
        <v>2776</v>
      </c>
      <c r="B998" s="303" t="s">
        <v>2415</v>
      </c>
      <c r="C998" s="303" t="s">
        <v>2416</v>
      </c>
      <c r="D998" s="303" t="s">
        <v>2646</v>
      </c>
      <c r="E998" s="304" t="s">
        <v>3196</v>
      </c>
      <c r="F998" s="304" t="s">
        <v>457</v>
      </c>
      <c r="G998" s="304" t="s">
        <v>597</v>
      </c>
      <c r="H998" s="304" t="s">
        <v>598</v>
      </c>
      <c r="I998" s="303" t="s">
        <v>599</v>
      </c>
      <c r="J998" s="305" t="s">
        <v>3020</v>
      </c>
      <c r="K998" s="306">
        <v>2072919</v>
      </c>
      <c r="Q998" s="270"/>
      <c r="R998" s="270"/>
      <c r="S998" s="271"/>
      <c r="T998" s="270"/>
      <c r="U998" s="272"/>
      <c r="V998" s="268"/>
      <c r="W998" s="272"/>
      <c r="X998" s="273"/>
      <c r="Y998" s="273"/>
      <c r="Z998" s="273"/>
      <c r="AA998" s="273"/>
      <c r="AB998" s="274"/>
      <c r="AC998" s="274"/>
      <c r="AD998" s="269"/>
      <c r="AE998" s="269"/>
    </row>
    <row r="999" spans="1:31" ht="90" x14ac:dyDescent="0.25">
      <c r="A999" s="303" t="s">
        <v>2778</v>
      </c>
      <c r="B999" s="303" t="s">
        <v>2415</v>
      </c>
      <c r="C999" s="303" t="s">
        <v>2416</v>
      </c>
      <c r="D999" s="303" t="s">
        <v>2646</v>
      </c>
      <c r="E999" s="304" t="s">
        <v>3198</v>
      </c>
      <c r="F999" s="304" t="s">
        <v>457</v>
      </c>
      <c r="G999" s="304" t="s">
        <v>597</v>
      </c>
      <c r="H999" s="304" t="s">
        <v>598</v>
      </c>
      <c r="I999" s="303" t="s">
        <v>599</v>
      </c>
      <c r="J999" s="305" t="s">
        <v>3020</v>
      </c>
      <c r="K999" s="306">
        <v>2072919</v>
      </c>
      <c r="Q999" s="270"/>
      <c r="R999" s="270"/>
      <c r="S999" s="271"/>
      <c r="T999" s="270"/>
      <c r="U999" s="272"/>
      <c r="V999" s="268"/>
      <c r="W999" s="272"/>
      <c r="X999" s="273"/>
      <c r="Y999" s="273"/>
      <c r="Z999" s="273"/>
      <c r="AA999" s="273"/>
      <c r="AB999" s="274"/>
      <c r="AC999" s="274"/>
      <c r="AD999" s="269"/>
      <c r="AE999" s="269"/>
    </row>
    <row r="1000" spans="1:31" ht="90" x14ac:dyDescent="0.25">
      <c r="A1000" s="303" t="s">
        <v>2780</v>
      </c>
      <c r="B1000" s="303" t="s">
        <v>2415</v>
      </c>
      <c r="C1000" s="303" t="s">
        <v>2416</v>
      </c>
      <c r="D1000" s="303" t="s">
        <v>2646</v>
      </c>
      <c r="E1000" s="304" t="s">
        <v>3200</v>
      </c>
      <c r="F1000" s="304" t="s">
        <v>457</v>
      </c>
      <c r="G1000" s="304" t="s">
        <v>597</v>
      </c>
      <c r="H1000" s="304" t="s">
        <v>598</v>
      </c>
      <c r="I1000" s="303" t="s">
        <v>599</v>
      </c>
      <c r="J1000" s="305" t="s">
        <v>3020</v>
      </c>
      <c r="K1000" s="306">
        <v>2072919</v>
      </c>
      <c r="Q1000" s="270"/>
      <c r="R1000" s="270"/>
      <c r="S1000" s="271"/>
      <c r="T1000" s="270"/>
      <c r="U1000" s="272"/>
      <c r="V1000" s="268"/>
      <c r="W1000" s="272"/>
      <c r="X1000" s="273"/>
      <c r="Y1000" s="273"/>
      <c r="Z1000" s="273"/>
      <c r="AA1000" s="273"/>
      <c r="AB1000" s="274"/>
      <c r="AC1000" s="274"/>
      <c r="AD1000" s="269"/>
      <c r="AE1000" s="269"/>
    </row>
    <row r="1001" spans="1:31" ht="90" x14ac:dyDescent="0.25">
      <c r="A1001" s="303" t="s">
        <v>2782</v>
      </c>
      <c r="B1001" s="303" t="s">
        <v>2415</v>
      </c>
      <c r="C1001" s="303" t="s">
        <v>2416</v>
      </c>
      <c r="D1001" s="303" t="s">
        <v>2646</v>
      </c>
      <c r="E1001" s="304" t="s">
        <v>3202</v>
      </c>
      <c r="F1001" s="304" t="s">
        <v>457</v>
      </c>
      <c r="G1001" s="304" t="s">
        <v>597</v>
      </c>
      <c r="H1001" s="304" t="s">
        <v>598</v>
      </c>
      <c r="I1001" s="303" t="s">
        <v>599</v>
      </c>
      <c r="J1001" s="305" t="s">
        <v>3020</v>
      </c>
      <c r="K1001" s="306">
        <v>2072919</v>
      </c>
      <c r="Q1001" s="270"/>
      <c r="R1001" s="270"/>
      <c r="S1001" s="271"/>
      <c r="T1001" s="270"/>
      <c r="U1001" s="272"/>
      <c r="V1001" s="268"/>
      <c r="W1001" s="272"/>
      <c r="X1001" s="273"/>
      <c r="Y1001" s="273"/>
      <c r="Z1001" s="273"/>
      <c r="AA1001" s="273"/>
      <c r="AB1001" s="274"/>
      <c r="AC1001" s="274"/>
      <c r="AD1001" s="269"/>
      <c r="AE1001" s="269"/>
    </row>
    <row r="1002" spans="1:31" ht="90" x14ac:dyDescent="0.25">
      <c r="A1002" s="303" t="s">
        <v>2784</v>
      </c>
      <c r="B1002" s="303" t="s">
        <v>2415</v>
      </c>
      <c r="C1002" s="303" t="s">
        <v>2416</v>
      </c>
      <c r="D1002" s="303" t="s">
        <v>2646</v>
      </c>
      <c r="E1002" s="304" t="s">
        <v>3204</v>
      </c>
      <c r="F1002" s="304" t="s">
        <v>457</v>
      </c>
      <c r="G1002" s="304" t="s">
        <v>597</v>
      </c>
      <c r="H1002" s="304" t="s">
        <v>598</v>
      </c>
      <c r="I1002" s="303" t="s">
        <v>599</v>
      </c>
      <c r="J1002" s="305" t="s">
        <v>3020</v>
      </c>
      <c r="K1002" s="306">
        <v>2072919</v>
      </c>
      <c r="Q1002" s="270"/>
      <c r="R1002" s="270"/>
      <c r="S1002" s="271"/>
      <c r="T1002" s="270"/>
      <c r="U1002" s="272"/>
      <c r="V1002" s="268"/>
      <c r="W1002" s="272"/>
      <c r="X1002" s="273"/>
      <c r="Y1002" s="273"/>
      <c r="Z1002" s="273"/>
      <c r="AA1002" s="273"/>
      <c r="AB1002" s="274"/>
      <c r="AC1002" s="274"/>
      <c r="AD1002" s="269"/>
      <c r="AE1002" s="269"/>
    </row>
    <row r="1003" spans="1:31" ht="90" x14ac:dyDescent="0.25">
      <c r="A1003" s="303" t="s">
        <v>2786</v>
      </c>
      <c r="B1003" s="303" t="s">
        <v>2415</v>
      </c>
      <c r="C1003" s="303" t="s">
        <v>2416</v>
      </c>
      <c r="D1003" s="303" t="s">
        <v>2646</v>
      </c>
      <c r="E1003" s="304" t="s">
        <v>3206</v>
      </c>
      <c r="F1003" s="304" t="s">
        <v>457</v>
      </c>
      <c r="G1003" s="304" t="s">
        <v>597</v>
      </c>
      <c r="H1003" s="304" t="s">
        <v>598</v>
      </c>
      <c r="I1003" s="303" t="s">
        <v>599</v>
      </c>
      <c r="J1003" s="305" t="s">
        <v>3020</v>
      </c>
      <c r="K1003" s="306">
        <v>2072919</v>
      </c>
      <c r="Q1003" s="270"/>
      <c r="R1003" s="270"/>
      <c r="S1003" s="271"/>
      <c r="T1003" s="270"/>
      <c r="U1003" s="272"/>
      <c r="V1003" s="268"/>
      <c r="W1003" s="272"/>
      <c r="X1003" s="273"/>
      <c r="Y1003" s="273"/>
      <c r="Z1003" s="273"/>
      <c r="AA1003" s="273"/>
      <c r="AB1003" s="274"/>
      <c r="AC1003" s="274"/>
      <c r="AD1003" s="269"/>
      <c r="AE1003" s="269"/>
    </row>
    <row r="1004" spans="1:31" ht="90" x14ac:dyDescent="0.25">
      <c r="A1004" s="303" t="s">
        <v>2788</v>
      </c>
      <c r="B1004" s="303" t="s">
        <v>2415</v>
      </c>
      <c r="C1004" s="303" t="s">
        <v>2416</v>
      </c>
      <c r="D1004" s="303" t="s">
        <v>2646</v>
      </c>
      <c r="E1004" s="304" t="s">
        <v>3208</v>
      </c>
      <c r="F1004" s="304" t="s">
        <v>457</v>
      </c>
      <c r="G1004" s="304" t="s">
        <v>597</v>
      </c>
      <c r="H1004" s="304" t="s">
        <v>598</v>
      </c>
      <c r="I1004" s="303" t="s">
        <v>599</v>
      </c>
      <c r="J1004" s="305" t="s">
        <v>3020</v>
      </c>
      <c r="K1004" s="306">
        <v>2072919</v>
      </c>
      <c r="Q1004" s="270"/>
      <c r="R1004" s="270"/>
      <c r="S1004" s="271"/>
      <c r="T1004" s="270"/>
      <c r="U1004" s="272"/>
      <c r="V1004" s="268"/>
      <c r="W1004" s="272"/>
      <c r="X1004" s="273"/>
      <c r="Y1004" s="273"/>
      <c r="Z1004" s="273"/>
      <c r="AA1004" s="273"/>
      <c r="AB1004" s="274"/>
      <c r="AC1004" s="274"/>
      <c r="AD1004" s="269"/>
      <c r="AE1004" s="269"/>
    </row>
    <row r="1005" spans="1:31" ht="90" x14ac:dyDescent="0.25">
      <c r="A1005" s="303" t="s">
        <v>2790</v>
      </c>
      <c r="B1005" s="303" t="s">
        <v>2415</v>
      </c>
      <c r="C1005" s="303" t="s">
        <v>2416</v>
      </c>
      <c r="D1005" s="303" t="s">
        <v>2646</v>
      </c>
      <c r="E1005" s="304" t="s">
        <v>3210</v>
      </c>
      <c r="F1005" s="304" t="s">
        <v>457</v>
      </c>
      <c r="G1005" s="304" t="s">
        <v>597</v>
      </c>
      <c r="H1005" s="304" t="s">
        <v>598</v>
      </c>
      <c r="I1005" s="303" t="s">
        <v>599</v>
      </c>
      <c r="J1005" s="305" t="s">
        <v>3020</v>
      </c>
      <c r="K1005" s="306">
        <v>2072919</v>
      </c>
      <c r="Q1005" s="270"/>
      <c r="R1005" s="270"/>
      <c r="S1005" s="271"/>
      <c r="T1005" s="270"/>
      <c r="U1005" s="272"/>
      <c r="V1005" s="268"/>
      <c r="W1005" s="272"/>
      <c r="X1005" s="273"/>
      <c r="Y1005" s="273"/>
      <c r="Z1005" s="273"/>
      <c r="AA1005" s="273"/>
      <c r="AB1005" s="274"/>
      <c r="AC1005" s="274"/>
      <c r="AD1005" s="269"/>
      <c r="AE1005" s="269"/>
    </row>
    <row r="1006" spans="1:31" ht="90" x14ac:dyDescent="0.25">
      <c r="A1006" s="303" t="s">
        <v>2792</v>
      </c>
      <c r="B1006" s="303" t="s">
        <v>2415</v>
      </c>
      <c r="C1006" s="303" t="s">
        <v>2416</v>
      </c>
      <c r="D1006" s="303" t="s">
        <v>2646</v>
      </c>
      <c r="E1006" s="304" t="s">
        <v>3212</v>
      </c>
      <c r="F1006" s="304" t="s">
        <v>457</v>
      </c>
      <c r="G1006" s="304" t="s">
        <v>597</v>
      </c>
      <c r="H1006" s="304" t="s">
        <v>598</v>
      </c>
      <c r="I1006" s="303" t="s">
        <v>599</v>
      </c>
      <c r="J1006" s="305" t="s">
        <v>3020</v>
      </c>
      <c r="K1006" s="306">
        <v>2072919</v>
      </c>
      <c r="Q1006" s="270"/>
      <c r="R1006" s="270"/>
      <c r="S1006" s="271"/>
      <c r="T1006" s="270"/>
      <c r="U1006" s="272"/>
      <c r="V1006" s="268"/>
      <c r="W1006" s="272"/>
      <c r="X1006" s="273"/>
      <c r="Y1006" s="273"/>
      <c r="Z1006" s="273"/>
      <c r="AA1006" s="273"/>
      <c r="AB1006" s="274"/>
      <c r="AC1006" s="274"/>
      <c r="AD1006" s="269"/>
      <c r="AE1006" s="269"/>
    </row>
    <row r="1007" spans="1:31" ht="90" x14ac:dyDescent="0.25">
      <c r="A1007" s="303" t="s">
        <v>2794</v>
      </c>
      <c r="B1007" s="303" t="s">
        <v>2415</v>
      </c>
      <c r="C1007" s="303" t="s">
        <v>2416</v>
      </c>
      <c r="D1007" s="303" t="s">
        <v>2646</v>
      </c>
      <c r="E1007" s="304" t="s">
        <v>3214</v>
      </c>
      <c r="F1007" s="304" t="s">
        <v>457</v>
      </c>
      <c r="G1007" s="304" t="s">
        <v>597</v>
      </c>
      <c r="H1007" s="304" t="s">
        <v>598</v>
      </c>
      <c r="I1007" s="303" t="s">
        <v>599</v>
      </c>
      <c r="J1007" s="305" t="s">
        <v>3020</v>
      </c>
      <c r="K1007" s="306">
        <v>2072919</v>
      </c>
      <c r="Q1007" s="270"/>
      <c r="R1007" s="270"/>
      <c r="S1007" s="271"/>
      <c r="T1007" s="270"/>
      <c r="U1007" s="272"/>
      <c r="V1007" s="268"/>
      <c r="W1007" s="272"/>
      <c r="X1007" s="273"/>
      <c r="Y1007" s="273"/>
      <c r="Z1007" s="273"/>
      <c r="AA1007" s="273"/>
      <c r="AB1007" s="274"/>
      <c r="AC1007" s="274"/>
      <c r="AD1007" s="269"/>
      <c r="AE1007" s="269"/>
    </row>
    <row r="1008" spans="1:31" ht="90" x14ac:dyDescent="0.25">
      <c r="A1008" s="303" t="s">
        <v>2796</v>
      </c>
      <c r="B1008" s="303" t="s">
        <v>2415</v>
      </c>
      <c r="C1008" s="303" t="s">
        <v>2416</v>
      </c>
      <c r="D1008" s="303" t="s">
        <v>2646</v>
      </c>
      <c r="E1008" s="304" t="s">
        <v>3216</v>
      </c>
      <c r="F1008" s="304" t="s">
        <v>457</v>
      </c>
      <c r="G1008" s="304" t="s">
        <v>597</v>
      </c>
      <c r="H1008" s="304" t="s">
        <v>598</v>
      </c>
      <c r="I1008" s="303" t="s">
        <v>599</v>
      </c>
      <c r="J1008" s="305" t="s">
        <v>3020</v>
      </c>
      <c r="K1008" s="306">
        <v>2072919</v>
      </c>
      <c r="Q1008" s="270"/>
      <c r="R1008" s="270"/>
      <c r="S1008" s="271"/>
      <c r="T1008" s="270"/>
      <c r="U1008" s="272"/>
      <c r="V1008" s="268"/>
      <c r="W1008" s="272"/>
      <c r="X1008" s="273"/>
      <c r="Y1008" s="273"/>
      <c r="Z1008" s="273"/>
      <c r="AA1008" s="273"/>
      <c r="AB1008" s="274"/>
      <c r="AC1008" s="274"/>
      <c r="AD1008" s="269"/>
      <c r="AE1008" s="269"/>
    </row>
    <row r="1009" spans="1:31" ht="90" x14ac:dyDescent="0.25">
      <c r="A1009" s="303" t="s">
        <v>2798</v>
      </c>
      <c r="B1009" s="303" t="s">
        <v>2415</v>
      </c>
      <c r="C1009" s="303" t="s">
        <v>2416</v>
      </c>
      <c r="D1009" s="303" t="s">
        <v>2646</v>
      </c>
      <c r="E1009" s="304" t="s">
        <v>3218</v>
      </c>
      <c r="F1009" s="304" t="s">
        <v>457</v>
      </c>
      <c r="G1009" s="304" t="s">
        <v>597</v>
      </c>
      <c r="H1009" s="304" t="s">
        <v>598</v>
      </c>
      <c r="I1009" s="303" t="s">
        <v>599</v>
      </c>
      <c r="J1009" s="305" t="s">
        <v>3020</v>
      </c>
      <c r="K1009" s="306">
        <v>2072919</v>
      </c>
      <c r="Q1009" s="270"/>
      <c r="R1009" s="270"/>
      <c r="S1009" s="271"/>
      <c r="T1009" s="270"/>
      <c r="U1009" s="272"/>
      <c r="V1009" s="268"/>
      <c r="W1009" s="272"/>
      <c r="X1009" s="273"/>
      <c r="Y1009" s="273"/>
      <c r="Z1009" s="273"/>
      <c r="AA1009" s="273"/>
      <c r="AB1009" s="274"/>
      <c r="AC1009" s="274"/>
      <c r="AD1009" s="269"/>
      <c r="AE1009" s="269"/>
    </row>
    <row r="1010" spans="1:31" ht="90" x14ac:dyDescent="0.25">
      <c r="A1010" s="303" t="s">
        <v>2800</v>
      </c>
      <c r="B1010" s="303" t="s">
        <v>2415</v>
      </c>
      <c r="C1010" s="303" t="s">
        <v>2416</v>
      </c>
      <c r="D1010" s="303" t="s">
        <v>2646</v>
      </c>
      <c r="E1010" s="304" t="s">
        <v>3220</v>
      </c>
      <c r="F1010" s="304" t="s">
        <v>457</v>
      </c>
      <c r="G1010" s="304" t="s">
        <v>597</v>
      </c>
      <c r="H1010" s="304" t="s">
        <v>598</v>
      </c>
      <c r="I1010" s="303" t="s">
        <v>599</v>
      </c>
      <c r="J1010" s="305" t="s">
        <v>3020</v>
      </c>
      <c r="K1010" s="306">
        <v>2072919</v>
      </c>
      <c r="Q1010" s="270"/>
      <c r="R1010" s="270"/>
      <c r="S1010" s="271"/>
      <c r="T1010" s="270"/>
      <c r="U1010" s="272"/>
      <c r="V1010" s="268"/>
      <c r="W1010" s="272"/>
      <c r="X1010" s="273"/>
      <c r="Y1010" s="273"/>
      <c r="Z1010" s="273"/>
      <c r="AA1010" s="273"/>
      <c r="AB1010" s="274"/>
      <c r="AC1010" s="274"/>
      <c r="AD1010" s="269"/>
      <c r="AE1010" s="269"/>
    </row>
    <row r="1011" spans="1:31" ht="90" x14ac:dyDescent="0.25">
      <c r="A1011" s="303" t="s">
        <v>2802</v>
      </c>
      <c r="B1011" s="303" t="s">
        <v>2415</v>
      </c>
      <c r="C1011" s="303" t="s">
        <v>2416</v>
      </c>
      <c r="D1011" s="303" t="s">
        <v>2646</v>
      </c>
      <c r="E1011" s="304" t="s">
        <v>3222</v>
      </c>
      <c r="F1011" s="304" t="s">
        <v>457</v>
      </c>
      <c r="G1011" s="304" t="s">
        <v>597</v>
      </c>
      <c r="H1011" s="304" t="s">
        <v>598</v>
      </c>
      <c r="I1011" s="303" t="s">
        <v>599</v>
      </c>
      <c r="J1011" s="305" t="s">
        <v>3020</v>
      </c>
      <c r="K1011" s="306">
        <v>2072919</v>
      </c>
      <c r="Q1011" s="270"/>
      <c r="R1011" s="270"/>
      <c r="S1011" s="271"/>
      <c r="T1011" s="270"/>
      <c r="U1011" s="272"/>
      <c r="V1011" s="268"/>
      <c r="W1011" s="272"/>
      <c r="X1011" s="273"/>
      <c r="Y1011" s="273"/>
      <c r="Z1011" s="273"/>
      <c r="AA1011" s="273"/>
      <c r="AB1011" s="274"/>
      <c r="AC1011" s="274"/>
      <c r="AD1011" s="269"/>
      <c r="AE1011" s="269"/>
    </row>
    <row r="1012" spans="1:31" ht="90" x14ac:dyDescent="0.25">
      <c r="A1012" s="303" t="s">
        <v>2804</v>
      </c>
      <c r="B1012" s="303" t="s">
        <v>2415</v>
      </c>
      <c r="C1012" s="303" t="s">
        <v>2416</v>
      </c>
      <c r="D1012" s="303" t="s">
        <v>2646</v>
      </c>
      <c r="E1012" s="304" t="s">
        <v>3224</v>
      </c>
      <c r="F1012" s="304" t="s">
        <v>457</v>
      </c>
      <c r="G1012" s="304" t="s">
        <v>597</v>
      </c>
      <c r="H1012" s="304" t="s">
        <v>598</v>
      </c>
      <c r="I1012" s="303" t="s">
        <v>599</v>
      </c>
      <c r="J1012" s="305" t="s">
        <v>3020</v>
      </c>
      <c r="K1012" s="306">
        <v>2072919</v>
      </c>
      <c r="Q1012" s="270"/>
      <c r="R1012" s="270"/>
      <c r="S1012" s="271"/>
      <c r="T1012" s="270"/>
      <c r="U1012" s="272"/>
      <c r="V1012" s="268"/>
      <c r="W1012" s="272"/>
      <c r="X1012" s="273"/>
      <c r="Y1012" s="273"/>
      <c r="Z1012" s="273"/>
      <c r="AA1012" s="273"/>
      <c r="AB1012" s="274"/>
      <c r="AC1012" s="274"/>
      <c r="AD1012" s="269"/>
      <c r="AE1012" s="269"/>
    </row>
    <row r="1013" spans="1:31" ht="90" x14ac:dyDescent="0.25">
      <c r="A1013" s="303" t="s">
        <v>2806</v>
      </c>
      <c r="B1013" s="303" t="s">
        <v>2415</v>
      </c>
      <c r="C1013" s="303" t="s">
        <v>2416</v>
      </c>
      <c r="D1013" s="303" t="s">
        <v>2646</v>
      </c>
      <c r="E1013" s="304" t="s">
        <v>3226</v>
      </c>
      <c r="F1013" s="304" t="s">
        <v>457</v>
      </c>
      <c r="G1013" s="304" t="s">
        <v>597</v>
      </c>
      <c r="H1013" s="304" t="s">
        <v>598</v>
      </c>
      <c r="I1013" s="303" t="s">
        <v>599</v>
      </c>
      <c r="J1013" s="305" t="s">
        <v>3020</v>
      </c>
      <c r="K1013" s="306">
        <v>2072919</v>
      </c>
      <c r="Q1013" s="270"/>
      <c r="R1013" s="270"/>
      <c r="S1013" s="271"/>
      <c r="T1013" s="270"/>
      <c r="U1013" s="272"/>
      <c r="V1013" s="268"/>
      <c r="W1013" s="272"/>
      <c r="X1013" s="273"/>
      <c r="Y1013" s="273"/>
      <c r="Z1013" s="273"/>
      <c r="AA1013" s="273"/>
      <c r="AB1013" s="274"/>
      <c r="AC1013" s="274"/>
      <c r="AD1013" s="269"/>
      <c r="AE1013" s="269"/>
    </row>
    <row r="1014" spans="1:31" ht="90" x14ac:dyDescent="0.25">
      <c r="A1014" s="303" t="s">
        <v>2808</v>
      </c>
      <c r="B1014" s="303" t="s">
        <v>2415</v>
      </c>
      <c r="C1014" s="303" t="s">
        <v>2416</v>
      </c>
      <c r="D1014" s="303" t="s">
        <v>2646</v>
      </c>
      <c r="E1014" s="304" t="s">
        <v>3228</v>
      </c>
      <c r="F1014" s="304" t="s">
        <v>457</v>
      </c>
      <c r="G1014" s="304" t="s">
        <v>597</v>
      </c>
      <c r="H1014" s="304" t="s">
        <v>598</v>
      </c>
      <c r="I1014" s="303" t="s">
        <v>599</v>
      </c>
      <c r="J1014" s="305" t="s">
        <v>3020</v>
      </c>
      <c r="K1014" s="306">
        <v>2072919</v>
      </c>
      <c r="Q1014" s="270"/>
      <c r="R1014" s="270"/>
      <c r="S1014" s="271"/>
      <c r="T1014" s="270"/>
      <c r="U1014" s="272"/>
      <c r="V1014" s="268"/>
      <c r="W1014" s="272"/>
      <c r="X1014" s="273"/>
      <c r="Y1014" s="273"/>
      <c r="Z1014" s="273"/>
      <c r="AA1014" s="273"/>
      <c r="AB1014" s="274"/>
      <c r="AC1014" s="274"/>
      <c r="AD1014" s="269"/>
      <c r="AE1014" s="269"/>
    </row>
    <row r="1015" spans="1:31" ht="90" x14ac:dyDescent="0.25">
      <c r="A1015" s="303" t="s">
        <v>2810</v>
      </c>
      <c r="B1015" s="303" t="s">
        <v>2415</v>
      </c>
      <c r="C1015" s="303" t="s">
        <v>2416</v>
      </c>
      <c r="D1015" s="303" t="s">
        <v>2646</v>
      </c>
      <c r="E1015" s="304" t="s">
        <v>3230</v>
      </c>
      <c r="F1015" s="304" t="s">
        <v>457</v>
      </c>
      <c r="G1015" s="304" t="s">
        <v>597</v>
      </c>
      <c r="H1015" s="304" t="s">
        <v>598</v>
      </c>
      <c r="I1015" s="303" t="s">
        <v>599</v>
      </c>
      <c r="J1015" s="305" t="s">
        <v>3020</v>
      </c>
      <c r="K1015" s="306">
        <v>2072919</v>
      </c>
      <c r="Q1015" s="270"/>
      <c r="R1015" s="270"/>
      <c r="S1015" s="271"/>
      <c r="T1015" s="270"/>
      <c r="U1015" s="272"/>
      <c r="V1015" s="268"/>
      <c r="W1015" s="272"/>
      <c r="X1015" s="273"/>
      <c r="Y1015" s="273"/>
      <c r="Z1015" s="273"/>
      <c r="AA1015" s="273"/>
      <c r="AB1015" s="274"/>
      <c r="AC1015" s="274"/>
      <c r="AD1015" s="269"/>
      <c r="AE1015" s="269"/>
    </row>
    <row r="1016" spans="1:31" ht="90" x14ac:dyDescent="0.25">
      <c r="A1016" s="303" t="s">
        <v>2812</v>
      </c>
      <c r="B1016" s="303" t="s">
        <v>2415</v>
      </c>
      <c r="C1016" s="303" t="s">
        <v>2416</v>
      </c>
      <c r="D1016" s="303" t="s">
        <v>2646</v>
      </c>
      <c r="E1016" s="304" t="s">
        <v>3232</v>
      </c>
      <c r="F1016" s="304" t="s">
        <v>457</v>
      </c>
      <c r="G1016" s="304" t="s">
        <v>597</v>
      </c>
      <c r="H1016" s="304" t="s">
        <v>598</v>
      </c>
      <c r="I1016" s="303" t="s">
        <v>599</v>
      </c>
      <c r="J1016" s="305" t="s">
        <v>3020</v>
      </c>
      <c r="K1016" s="306">
        <v>2072919</v>
      </c>
      <c r="Q1016" s="270"/>
      <c r="R1016" s="270"/>
      <c r="S1016" s="271"/>
      <c r="T1016" s="270"/>
      <c r="U1016" s="272"/>
      <c r="V1016" s="268"/>
      <c r="W1016" s="272"/>
      <c r="X1016" s="273"/>
      <c r="Y1016" s="273"/>
      <c r="Z1016" s="273"/>
      <c r="AA1016" s="273"/>
      <c r="AB1016" s="274"/>
      <c r="AC1016" s="274"/>
      <c r="AD1016" s="269"/>
      <c r="AE1016" s="269"/>
    </row>
    <row r="1017" spans="1:31" ht="90" x14ac:dyDescent="0.25">
      <c r="A1017" s="303" t="s">
        <v>2814</v>
      </c>
      <c r="B1017" s="303" t="s">
        <v>2415</v>
      </c>
      <c r="C1017" s="303" t="s">
        <v>2416</v>
      </c>
      <c r="D1017" s="303" t="s">
        <v>2646</v>
      </c>
      <c r="E1017" s="304" t="s">
        <v>3234</v>
      </c>
      <c r="F1017" s="304" t="s">
        <v>457</v>
      </c>
      <c r="G1017" s="304" t="s">
        <v>597</v>
      </c>
      <c r="H1017" s="304" t="s">
        <v>598</v>
      </c>
      <c r="I1017" s="303" t="s">
        <v>599</v>
      </c>
      <c r="J1017" s="305" t="s">
        <v>3020</v>
      </c>
      <c r="K1017" s="306">
        <v>2072919</v>
      </c>
      <c r="Q1017" s="276"/>
      <c r="R1017" s="276"/>
      <c r="S1017" s="276"/>
      <c r="T1017" s="276"/>
      <c r="U1017" s="276"/>
      <c r="V1017" s="276"/>
      <c r="W1017" s="276"/>
      <c r="X1017" s="277"/>
      <c r="Y1017" s="277"/>
      <c r="Z1017" s="277"/>
      <c r="AA1017" s="277"/>
      <c r="AB1017" s="277"/>
      <c r="AC1017" s="277"/>
      <c r="AD1017" s="275"/>
      <c r="AE1017" s="278"/>
    </row>
    <row r="1018" spans="1:31" ht="90" x14ac:dyDescent="0.25">
      <c r="A1018" s="303" t="s">
        <v>2816</v>
      </c>
      <c r="B1018" s="303" t="s">
        <v>2415</v>
      </c>
      <c r="C1018" s="303" t="s">
        <v>2416</v>
      </c>
      <c r="D1018" s="303" t="s">
        <v>2646</v>
      </c>
      <c r="E1018" s="304" t="s">
        <v>3236</v>
      </c>
      <c r="F1018" s="304" t="s">
        <v>457</v>
      </c>
      <c r="G1018" s="304" t="s">
        <v>597</v>
      </c>
      <c r="H1018" s="304" t="s">
        <v>598</v>
      </c>
      <c r="I1018" s="303" t="s">
        <v>599</v>
      </c>
      <c r="J1018" s="305" t="s">
        <v>3020</v>
      </c>
      <c r="K1018" s="306">
        <v>2072919</v>
      </c>
      <c r="Q1018" s="270"/>
      <c r="R1018" s="270"/>
      <c r="S1018" s="271"/>
      <c r="T1018" s="270"/>
      <c r="U1018" s="272"/>
      <c r="V1018" s="268"/>
      <c r="W1018" s="272"/>
      <c r="X1018" s="273"/>
      <c r="Y1018" s="273"/>
      <c r="Z1018" s="273"/>
      <c r="AA1018" s="273"/>
      <c r="AB1018" s="274"/>
      <c r="AC1018" s="274"/>
      <c r="AD1018" s="269"/>
      <c r="AE1018" s="269"/>
    </row>
    <row r="1019" spans="1:31" ht="90" x14ac:dyDescent="0.25">
      <c r="A1019" s="303" t="s">
        <v>2818</v>
      </c>
      <c r="B1019" s="303" t="s">
        <v>2415</v>
      </c>
      <c r="C1019" s="303" t="s">
        <v>2416</v>
      </c>
      <c r="D1019" s="303" t="s">
        <v>2646</v>
      </c>
      <c r="E1019" s="304" t="s">
        <v>3238</v>
      </c>
      <c r="F1019" s="304" t="s">
        <v>457</v>
      </c>
      <c r="G1019" s="304" t="s">
        <v>597</v>
      </c>
      <c r="H1019" s="304" t="s">
        <v>598</v>
      </c>
      <c r="I1019" s="303" t="s">
        <v>599</v>
      </c>
      <c r="J1019" s="305" t="s">
        <v>3020</v>
      </c>
      <c r="K1019" s="306">
        <v>2072919</v>
      </c>
      <c r="Q1019" s="270"/>
      <c r="R1019" s="270"/>
      <c r="S1019" s="271"/>
      <c r="T1019" s="270"/>
      <c r="U1019" s="272"/>
      <c r="V1019" s="268"/>
      <c r="W1019" s="272"/>
      <c r="X1019" s="273"/>
      <c r="Y1019" s="273"/>
      <c r="Z1019" s="273"/>
      <c r="AA1019" s="273"/>
      <c r="AB1019" s="274"/>
      <c r="AC1019" s="274"/>
      <c r="AD1019" s="269"/>
      <c r="AE1019" s="269"/>
    </row>
    <row r="1020" spans="1:31" ht="90" x14ac:dyDescent="0.25">
      <c r="A1020" s="303" t="s">
        <v>2820</v>
      </c>
      <c r="B1020" s="303" t="s">
        <v>2415</v>
      </c>
      <c r="C1020" s="303" t="s">
        <v>2416</v>
      </c>
      <c r="D1020" s="303" t="s">
        <v>2646</v>
      </c>
      <c r="E1020" s="304" t="s">
        <v>3240</v>
      </c>
      <c r="F1020" s="304" t="s">
        <v>457</v>
      </c>
      <c r="G1020" s="304" t="s">
        <v>597</v>
      </c>
      <c r="H1020" s="304" t="s">
        <v>598</v>
      </c>
      <c r="I1020" s="303" t="s">
        <v>599</v>
      </c>
      <c r="J1020" s="305" t="s">
        <v>3020</v>
      </c>
      <c r="K1020" s="306">
        <v>2072919</v>
      </c>
      <c r="Q1020" s="270"/>
      <c r="R1020" s="270"/>
      <c r="S1020" s="271"/>
      <c r="T1020" s="270"/>
      <c r="U1020" s="272"/>
      <c r="V1020" s="268"/>
      <c r="W1020" s="272"/>
      <c r="X1020" s="273"/>
      <c r="Y1020" s="273"/>
      <c r="Z1020" s="273"/>
      <c r="AA1020" s="273"/>
      <c r="AB1020" s="274"/>
      <c r="AC1020" s="274"/>
      <c r="AD1020" s="269"/>
      <c r="AE1020" s="269"/>
    </row>
    <row r="1021" spans="1:31" ht="90" x14ac:dyDescent="0.25">
      <c r="A1021" s="303" t="s">
        <v>2822</v>
      </c>
      <c r="B1021" s="303" t="s">
        <v>2415</v>
      </c>
      <c r="C1021" s="303" t="s">
        <v>2416</v>
      </c>
      <c r="D1021" s="303" t="s">
        <v>2646</v>
      </c>
      <c r="E1021" s="304" t="s">
        <v>3242</v>
      </c>
      <c r="F1021" s="304" t="s">
        <v>457</v>
      </c>
      <c r="G1021" s="304" t="s">
        <v>597</v>
      </c>
      <c r="H1021" s="304" t="s">
        <v>598</v>
      </c>
      <c r="I1021" s="303" t="s">
        <v>599</v>
      </c>
      <c r="J1021" s="305" t="s">
        <v>3020</v>
      </c>
      <c r="K1021" s="306">
        <v>2072919</v>
      </c>
      <c r="Q1021" s="270"/>
      <c r="R1021" s="270"/>
      <c r="S1021" s="271"/>
      <c r="T1021" s="270"/>
      <c r="U1021" s="272"/>
      <c r="V1021" s="268"/>
      <c r="W1021" s="272"/>
      <c r="X1021" s="273"/>
      <c r="Y1021" s="273"/>
      <c r="Z1021" s="273"/>
      <c r="AA1021" s="273"/>
      <c r="AB1021" s="274"/>
      <c r="AC1021" s="274"/>
      <c r="AD1021" s="269"/>
      <c r="AE1021" s="269"/>
    </row>
    <row r="1022" spans="1:31" ht="90" x14ac:dyDescent="0.25">
      <c r="A1022" s="303" t="s">
        <v>2824</v>
      </c>
      <c r="B1022" s="303" t="s">
        <v>2415</v>
      </c>
      <c r="C1022" s="303" t="s">
        <v>2416</v>
      </c>
      <c r="D1022" s="303" t="s">
        <v>2646</v>
      </c>
      <c r="E1022" s="304" t="s">
        <v>3244</v>
      </c>
      <c r="F1022" s="304" t="s">
        <v>457</v>
      </c>
      <c r="G1022" s="304" t="s">
        <v>597</v>
      </c>
      <c r="H1022" s="304" t="s">
        <v>598</v>
      </c>
      <c r="I1022" s="303" t="s">
        <v>599</v>
      </c>
      <c r="J1022" s="305" t="s">
        <v>3020</v>
      </c>
      <c r="K1022" s="306">
        <v>2072919</v>
      </c>
      <c r="Q1022" s="270"/>
      <c r="R1022" s="270"/>
      <c r="S1022" s="271"/>
      <c r="T1022" s="270"/>
      <c r="U1022" s="272"/>
      <c r="V1022" s="268"/>
      <c r="W1022" s="272"/>
      <c r="X1022" s="273"/>
      <c r="Y1022" s="273"/>
      <c r="Z1022" s="273"/>
      <c r="AA1022" s="273"/>
      <c r="AB1022" s="274"/>
      <c r="AC1022" s="274"/>
      <c r="AD1022" s="269"/>
      <c r="AE1022" s="269"/>
    </row>
    <row r="1023" spans="1:31" ht="90" x14ac:dyDescent="0.25">
      <c r="A1023" s="303" t="s">
        <v>2826</v>
      </c>
      <c r="B1023" s="303" t="s">
        <v>2415</v>
      </c>
      <c r="C1023" s="303" t="s">
        <v>2416</v>
      </c>
      <c r="D1023" s="303" t="s">
        <v>2646</v>
      </c>
      <c r="E1023" s="304" t="s">
        <v>3246</v>
      </c>
      <c r="F1023" s="304" t="s">
        <v>457</v>
      </c>
      <c r="G1023" s="304" t="s">
        <v>597</v>
      </c>
      <c r="H1023" s="304" t="s">
        <v>598</v>
      </c>
      <c r="I1023" s="303" t="s">
        <v>599</v>
      </c>
      <c r="J1023" s="305" t="s">
        <v>3020</v>
      </c>
      <c r="K1023" s="306">
        <v>2072919</v>
      </c>
      <c r="Q1023" s="270"/>
      <c r="R1023" s="270"/>
      <c r="S1023" s="271"/>
      <c r="T1023" s="270"/>
      <c r="U1023" s="272"/>
      <c r="V1023" s="268"/>
      <c r="W1023" s="272"/>
      <c r="X1023" s="273"/>
      <c r="Y1023" s="273"/>
      <c r="Z1023" s="273"/>
      <c r="AA1023" s="273"/>
      <c r="AB1023" s="274"/>
      <c r="AC1023" s="274"/>
      <c r="AD1023" s="269"/>
      <c r="AE1023" s="269"/>
    </row>
    <row r="1024" spans="1:31" ht="90" x14ac:dyDescent="0.25">
      <c r="A1024" s="303" t="s">
        <v>2828</v>
      </c>
      <c r="B1024" s="303" t="s">
        <v>2415</v>
      </c>
      <c r="C1024" s="303" t="s">
        <v>2416</v>
      </c>
      <c r="D1024" s="303" t="s">
        <v>2646</v>
      </c>
      <c r="E1024" s="304" t="s">
        <v>3248</v>
      </c>
      <c r="F1024" s="304" t="s">
        <v>457</v>
      </c>
      <c r="G1024" s="304" t="s">
        <v>597</v>
      </c>
      <c r="H1024" s="304" t="s">
        <v>598</v>
      </c>
      <c r="I1024" s="303" t="s">
        <v>599</v>
      </c>
      <c r="J1024" s="305" t="s">
        <v>3020</v>
      </c>
      <c r="K1024" s="306">
        <v>2072919</v>
      </c>
      <c r="Q1024" s="270"/>
      <c r="R1024" s="270"/>
      <c r="S1024" s="271"/>
      <c r="T1024" s="270"/>
      <c r="U1024" s="272"/>
      <c r="V1024" s="268"/>
      <c r="W1024" s="272"/>
      <c r="X1024" s="273"/>
      <c r="Y1024" s="273"/>
      <c r="Z1024" s="273"/>
      <c r="AA1024" s="273"/>
      <c r="AB1024" s="274"/>
      <c r="AC1024" s="274"/>
      <c r="AD1024" s="269"/>
      <c r="AE1024" s="269"/>
    </row>
    <row r="1025" spans="1:31" ht="90" x14ac:dyDescent="0.25">
      <c r="A1025" s="303" t="s">
        <v>2831</v>
      </c>
      <c r="B1025" s="303" t="s">
        <v>2415</v>
      </c>
      <c r="C1025" s="303" t="s">
        <v>2416</v>
      </c>
      <c r="D1025" s="303" t="s">
        <v>2646</v>
      </c>
      <c r="E1025" s="304" t="s">
        <v>3250</v>
      </c>
      <c r="F1025" s="304" t="s">
        <v>457</v>
      </c>
      <c r="G1025" s="304" t="s">
        <v>597</v>
      </c>
      <c r="H1025" s="304" t="s">
        <v>598</v>
      </c>
      <c r="I1025" s="303" t="s">
        <v>599</v>
      </c>
      <c r="J1025" s="305" t="s">
        <v>3020</v>
      </c>
      <c r="K1025" s="306">
        <v>2072919</v>
      </c>
      <c r="Q1025" s="270"/>
      <c r="R1025" s="270"/>
      <c r="S1025" s="271"/>
      <c r="T1025" s="270"/>
      <c r="U1025" s="272"/>
      <c r="V1025" s="268"/>
      <c r="W1025" s="272"/>
      <c r="X1025" s="273"/>
      <c r="Y1025" s="273"/>
      <c r="Z1025" s="273"/>
      <c r="AA1025" s="273"/>
      <c r="AB1025" s="274"/>
      <c r="AC1025" s="274"/>
      <c r="AD1025" s="269"/>
      <c r="AE1025" s="269"/>
    </row>
    <row r="1026" spans="1:31" ht="90" x14ac:dyDescent="0.25">
      <c r="A1026" s="303" t="s">
        <v>2833</v>
      </c>
      <c r="B1026" s="303" t="s">
        <v>2415</v>
      </c>
      <c r="C1026" s="303" t="s">
        <v>2416</v>
      </c>
      <c r="D1026" s="303" t="s">
        <v>2646</v>
      </c>
      <c r="E1026" s="304" t="s">
        <v>3252</v>
      </c>
      <c r="F1026" s="304" t="s">
        <v>457</v>
      </c>
      <c r="G1026" s="304" t="s">
        <v>597</v>
      </c>
      <c r="H1026" s="304" t="s">
        <v>598</v>
      </c>
      <c r="I1026" s="303" t="s">
        <v>599</v>
      </c>
      <c r="J1026" s="305" t="s">
        <v>3020</v>
      </c>
      <c r="K1026" s="306">
        <v>2072919</v>
      </c>
      <c r="Q1026" s="270"/>
      <c r="R1026" s="270"/>
      <c r="S1026" s="271"/>
      <c r="T1026" s="270"/>
      <c r="U1026" s="272"/>
      <c r="V1026" s="268"/>
      <c r="W1026" s="272"/>
      <c r="X1026" s="273"/>
      <c r="Y1026" s="273"/>
      <c r="Z1026" s="273"/>
      <c r="AA1026" s="273"/>
      <c r="AB1026" s="274"/>
      <c r="AC1026" s="274"/>
      <c r="AD1026" s="269"/>
      <c r="AE1026" s="269"/>
    </row>
    <row r="1027" spans="1:31" ht="90" x14ac:dyDescent="0.25">
      <c r="A1027" s="303" t="s">
        <v>2835</v>
      </c>
      <c r="B1027" s="303" t="s">
        <v>2415</v>
      </c>
      <c r="C1027" s="303" t="s">
        <v>2416</v>
      </c>
      <c r="D1027" s="303" t="s">
        <v>2646</v>
      </c>
      <c r="E1027" s="304" t="s">
        <v>3254</v>
      </c>
      <c r="F1027" s="304" t="s">
        <v>457</v>
      </c>
      <c r="G1027" s="304" t="s">
        <v>597</v>
      </c>
      <c r="H1027" s="304" t="s">
        <v>598</v>
      </c>
      <c r="I1027" s="303" t="s">
        <v>599</v>
      </c>
      <c r="J1027" s="305" t="s">
        <v>3020</v>
      </c>
      <c r="K1027" s="306">
        <v>2072919</v>
      </c>
      <c r="Q1027" s="270"/>
      <c r="R1027" s="270"/>
      <c r="S1027" s="271"/>
      <c r="T1027" s="270"/>
      <c r="U1027" s="272"/>
      <c r="V1027" s="268"/>
      <c r="W1027" s="272"/>
      <c r="X1027" s="273"/>
      <c r="Y1027" s="273"/>
      <c r="Z1027" s="273"/>
      <c r="AA1027" s="273"/>
      <c r="AB1027" s="274"/>
      <c r="AC1027" s="274"/>
      <c r="AD1027" s="269"/>
      <c r="AE1027" s="269"/>
    </row>
    <row r="1028" spans="1:31" ht="90" x14ac:dyDescent="0.25">
      <c r="A1028" s="303" t="s">
        <v>2837</v>
      </c>
      <c r="B1028" s="303" t="s">
        <v>2415</v>
      </c>
      <c r="C1028" s="303" t="s">
        <v>2416</v>
      </c>
      <c r="D1028" s="303" t="s">
        <v>2646</v>
      </c>
      <c r="E1028" s="304" t="s">
        <v>3256</v>
      </c>
      <c r="F1028" s="304" t="s">
        <v>457</v>
      </c>
      <c r="G1028" s="304" t="s">
        <v>597</v>
      </c>
      <c r="H1028" s="304" t="s">
        <v>598</v>
      </c>
      <c r="I1028" s="303" t="s">
        <v>599</v>
      </c>
      <c r="J1028" s="305" t="s">
        <v>3020</v>
      </c>
      <c r="K1028" s="306">
        <v>2072919</v>
      </c>
      <c r="Q1028" s="270"/>
      <c r="R1028" s="270"/>
      <c r="S1028" s="271"/>
      <c r="T1028" s="270"/>
      <c r="U1028" s="272"/>
      <c r="V1028" s="268"/>
      <c r="W1028" s="272"/>
      <c r="X1028" s="273"/>
      <c r="Y1028" s="273"/>
      <c r="Z1028" s="273"/>
      <c r="AA1028" s="273"/>
      <c r="AB1028" s="274"/>
      <c r="AC1028" s="274"/>
      <c r="AD1028" s="269"/>
      <c r="AE1028" s="269"/>
    </row>
    <row r="1029" spans="1:31" ht="90" x14ac:dyDescent="0.25">
      <c r="A1029" s="303" t="s">
        <v>2839</v>
      </c>
      <c r="B1029" s="303" t="s">
        <v>2415</v>
      </c>
      <c r="C1029" s="303" t="s">
        <v>2416</v>
      </c>
      <c r="D1029" s="303" t="s">
        <v>2646</v>
      </c>
      <c r="E1029" s="304" t="s">
        <v>3258</v>
      </c>
      <c r="F1029" s="304" t="s">
        <v>457</v>
      </c>
      <c r="G1029" s="304" t="s">
        <v>597</v>
      </c>
      <c r="H1029" s="304" t="s">
        <v>598</v>
      </c>
      <c r="I1029" s="303" t="s">
        <v>599</v>
      </c>
      <c r="J1029" s="305" t="s">
        <v>3020</v>
      </c>
      <c r="K1029" s="306">
        <v>2072919</v>
      </c>
      <c r="Q1029" s="270"/>
      <c r="R1029" s="270"/>
      <c r="S1029" s="271"/>
      <c r="T1029" s="270"/>
      <c r="U1029" s="272"/>
      <c r="V1029" s="268"/>
      <c r="W1029" s="272"/>
      <c r="X1029" s="273"/>
      <c r="Y1029" s="273"/>
      <c r="Z1029" s="273"/>
      <c r="AA1029" s="273"/>
      <c r="AB1029" s="274"/>
      <c r="AC1029" s="274"/>
      <c r="AD1029" s="269"/>
      <c r="AE1029" s="269"/>
    </row>
    <row r="1030" spans="1:31" ht="90" x14ac:dyDescent="0.25">
      <c r="A1030" s="303" t="s">
        <v>2841</v>
      </c>
      <c r="B1030" s="303" t="s">
        <v>2415</v>
      </c>
      <c r="C1030" s="303" t="s">
        <v>2416</v>
      </c>
      <c r="D1030" s="303" t="s">
        <v>2646</v>
      </c>
      <c r="E1030" s="304" t="s">
        <v>3260</v>
      </c>
      <c r="F1030" s="304" t="s">
        <v>457</v>
      </c>
      <c r="G1030" s="304" t="s">
        <v>597</v>
      </c>
      <c r="H1030" s="304" t="s">
        <v>598</v>
      </c>
      <c r="I1030" s="303" t="s">
        <v>599</v>
      </c>
      <c r="J1030" s="305" t="s">
        <v>3020</v>
      </c>
      <c r="K1030" s="306">
        <v>2072919</v>
      </c>
      <c r="Q1030" s="270"/>
      <c r="R1030" s="270"/>
      <c r="S1030" s="271"/>
      <c r="T1030" s="270"/>
      <c r="U1030" s="272"/>
      <c r="V1030" s="268"/>
      <c r="W1030" s="272"/>
      <c r="X1030" s="273"/>
      <c r="Y1030" s="273"/>
      <c r="Z1030" s="273"/>
      <c r="AA1030" s="273"/>
      <c r="AB1030" s="274"/>
      <c r="AC1030" s="274"/>
      <c r="AD1030" s="269"/>
      <c r="AE1030" s="269"/>
    </row>
    <row r="1031" spans="1:31" ht="90" x14ac:dyDescent="0.25">
      <c r="A1031" s="303" t="s">
        <v>2843</v>
      </c>
      <c r="B1031" s="303" t="s">
        <v>2415</v>
      </c>
      <c r="C1031" s="303" t="s">
        <v>2416</v>
      </c>
      <c r="D1031" s="303" t="s">
        <v>2646</v>
      </c>
      <c r="E1031" s="304" t="s">
        <v>3262</v>
      </c>
      <c r="F1031" s="304" t="s">
        <v>457</v>
      </c>
      <c r="G1031" s="304" t="s">
        <v>597</v>
      </c>
      <c r="H1031" s="304" t="s">
        <v>598</v>
      </c>
      <c r="I1031" s="303" t="s">
        <v>599</v>
      </c>
      <c r="J1031" s="305" t="s">
        <v>3020</v>
      </c>
      <c r="K1031" s="306">
        <v>2072919</v>
      </c>
      <c r="Q1031" s="270"/>
      <c r="R1031" s="270"/>
      <c r="S1031" s="271"/>
      <c r="T1031" s="270"/>
      <c r="U1031" s="272"/>
      <c r="V1031" s="268"/>
      <c r="W1031" s="272"/>
      <c r="X1031" s="273"/>
      <c r="Y1031" s="273"/>
      <c r="Z1031" s="273"/>
      <c r="AA1031" s="273"/>
      <c r="AB1031" s="274"/>
      <c r="AC1031" s="274"/>
      <c r="AD1031" s="269"/>
      <c r="AE1031" s="269"/>
    </row>
    <row r="1032" spans="1:31" ht="90" x14ac:dyDescent="0.25">
      <c r="A1032" s="303" t="s">
        <v>2845</v>
      </c>
      <c r="B1032" s="303" t="s">
        <v>2415</v>
      </c>
      <c r="C1032" s="303" t="s">
        <v>2416</v>
      </c>
      <c r="D1032" s="303" t="s">
        <v>2646</v>
      </c>
      <c r="E1032" s="304" t="s">
        <v>3264</v>
      </c>
      <c r="F1032" s="304" t="s">
        <v>457</v>
      </c>
      <c r="G1032" s="304" t="s">
        <v>597</v>
      </c>
      <c r="H1032" s="304" t="s">
        <v>598</v>
      </c>
      <c r="I1032" s="303" t="s">
        <v>599</v>
      </c>
      <c r="J1032" s="305" t="s">
        <v>3020</v>
      </c>
      <c r="K1032" s="306">
        <v>2072919</v>
      </c>
      <c r="Q1032" s="270"/>
      <c r="R1032" s="270"/>
      <c r="S1032" s="271"/>
      <c r="T1032" s="270"/>
      <c r="U1032" s="272"/>
      <c r="V1032" s="268"/>
      <c r="W1032" s="272"/>
      <c r="X1032" s="273"/>
      <c r="Y1032" s="273"/>
      <c r="Z1032" s="273"/>
      <c r="AA1032" s="273"/>
      <c r="AB1032" s="274"/>
      <c r="AC1032" s="274"/>
      <c r="AD1032" s="269"/>
      <c r="AE1032" s="269"/>
    </row>
    <row r="1033" spans="1:31" ht="90" x14ac:dyDescent="0.25">
      <c r="A1033" s="303" t="s">
        <v>2847</v>
      </c>
      <c r="B1033" s="303" t="s">
        <v>2415</v>
      </c>
      <c r="C1033" s="303" t="s">
        <v>2416</v>
      </c>
      <c r="D1033" s="303" t="s">
        <v>2646</v>
      </c>
      <c r="E1033" s="304" t="s">
        <v>3266</v>
      </c>
      <c r="F1033" s="304" t="s">
        <v>457</v>
      </c>
      <c r="G1033" s="304" t="s">
        <v>597</v>
      </c>
      <c r="H1033" s="304" t="s">
        <v>598</v>
      </c>
      <c r="I1033" s="303" t="s">
        <v>599</v>
      </c>
      <c r="J1033" s="305" t="s">
        <v>3020</v>
      </c>
      <c r="K1033" s="306">
        <v>2072919</v>
      </c>
      <c r="Q1033" s="270"/>
      <c r="R1033" s="270"/>
      <c r="S1033" s="271"/>
      <c r="T1033" s="270"/>
      <c r="U1033" s="272"/>
      <c r="V1033" s="268"/>
      <c r="W1033" s="272"/>
      <c r="X1033" s="273"/>
      <c r="Y1033" s="273"/>
      <c r="Z1033" s="273"/>
      <c r="AA1033" s="273"/>
      <c r="AB1033" s="274"/>
      <c r="AC1033" s="274"/>
      <c r="AD1033" s="269"/>
      <c r="AE1033" s="269"/>
    </row>
    <row r="1034" spans="1:31" ht="90" x14ac:dyDescent="0.25">
      <c r="A1034" s="303" t="s">
        <v>2849</v>
      </c>
      <c r="B1034" s="303" t="s">
        <v>2415</v>
      </c>
      <c r="C1034" s="303" t="s">
        <v>2416</v>
      </c>
      <c r="D1034" s="303" t="s">
        <v>2646</v>
      </c>
      <c r="E1034" s="304" t="s">
        <v>3268</v>
      </c>
      <c r="F1034" s="304" t="s">
        <v>457</v>
      </c>
      <c r="G1034" s="304" t="s">
        <v>597</v>
      </c>
      <c r="H1034" s="304" t="s">
        <v>598</v>
      </c>
      <c r="I1034" s="303" t="s">
        <v>599</v>
      </c>
      <c r="J1034" s="305" t="s">
        <v>3020</v>
      </c>
      <c r="K1034" s="306">
        <v>2072919</v>
      </c>
      <c r="Q1034" s="270"/>
      <c r="R1034" s="270"/>
      <c r="S1034" s="271"/>
      <c r="T1034" s="270"/>
      <c r="U1034" s="272"/>
      <c r="V1034" s="268"/>
      <c r="W1034" s="272"/>
      <c r="X1034" s="273"/>
      <c r="Y1034" s="273"/>
      <c r="Z1034" s="273"/>
      <c r="AA1034" s="273"/>
      <c r="AB1034" s="274"/>
      <c r="AC1034" s="274"/>
      <c r="AD1034" s="269"/>
      <c r="AE1034" s="269"/>
    </row>
    <row r="1035" spans="1:31" ht="90" x14ac:dyDescent="0.25">
      <c r="A1035" s="303" t="s">
        <v>2851</v>
      </c>
      <c r="B1035" s="303" t="s">
        <v>2415</v>
      </c>
      <c r="C1035" s="303" t="s">
        <v>2416</v>
      </c>
      <c r="D1035" s="303" t="s">
        <v>2646</v>
      </c>
      <c r="E1035" s="304" t="s">
        <v>3270</v>
      </c>
      <c r="F1035" s="304" t="s">
        <v>457</v>
      </c>
      <c r="G1035" s="304" t="s">
        <v>597</v>
      </c>
      <c r="H1035" s="304" t="s">
        <v>598</v>
      </c>
      <c r="I1035" s="303" t="s">
        <v>599</v>
      </c>
      <c r="J1035" s="305" t="s">
        <v>3020</v>
      </c>
      <c r="K1035" s="306">
        <v>2072919</v>
      </c>
      <c r="Q1035" s="270"/>
      <c r="R1035" s="270"/>
      <c r="S1035" s="271"/>
      <c r="T1035" s="270"/>
      <c r="U1035" s="272"/>
      <c r="V1035" s="268"/>
      <c r="W1035" s="272"/>
      <c r="X1035" s="273"/>
      <c r="Y1035" s="273"/>
      <c r="Z1035" s="273"/>
      <c r="AA1035" s="273"/>
      <c r="AB1035" s="274"/>
      <c r="AC1035" s="274"/>
      <c r="AD1035" s="269"/>
      <c r="AE1035" s="269"/>
    </row>
    <row r="1036" spans="1:31" ht="90" x14ac:dyDescent="0.25">
      <c r="A1036" s="303" t="s">
        <v>2853</v>
      </c>
      <c r="B1036" s="303" t="s">
        <v>2415</v>
      </c>
      <c r="C1036" s="303" t="s">
        <v>2416</v>
      </c>
      <c r="D1036" s="303" t="s">
        <v>2646</v>
      </c>
      <c r="E1036" s="304" t="s">
        <v>3272</v>
      </c>
      <c r="F1036" s="304" t="s">
        <v>457</v>
      </c>
      <c r="G1036" s="304" t="s">
        <v>597</v>
      </c>
      <c r="H1036" s="304" t="s">
        <v>598</v>
      </c>
      <c r="I1036" s="303" t="s">
        <v>599</v>
      </c>
      <c r="J1036" s="305" t="s">
        <v>3020</v>
      </c>
      <c r="K1036" s="306">
        <v>2072919</v>
      </c>
      <c r="Q1036" s="270"/>
      <c r="R1036" s="270"/>
      <c r="S1036" s="271"/>
      <c r="T1036" s="270"/>
      <c r="U1036" s="272"/>
      <c r="V1036" s="268"/>
      <c r="W1036" s="272"/>
      <c r="X1036" s="273"/>
      <c r="Y1036" s="273"/>
      <c r="Z1036" s="273"/>
      <c r="AA1036" s="273"/>
      <c r="AB1036" s="274"/>
      <c r="AC1036" s="274"/>
      <c r="AD1036" s="269"/>
      <c r="AE1036" s="269"/>
    </row>
    <row r="1037" spans="1:31" ht="90" x14ac:dyDescent="0.25">
      <c r="A1037" s="303" t="s">
        <v>2855</v>
      </c>
      <c r="B1037" s="303" t="s">
        <v>2415</v>
      </c>
      <c r="C1037" s="303" t="s">
        <v>2416</v>
      </c>
      <c r="D1037" s="303" t="s">
        <v>2646</v>
      </c>
      <c r="E1037" s="304" t="s">
        <v>3274</v>
      </c>
      <c r="F1037" s="304" t="s">
        <v>457</v>
      </c>
      <c r="G1037" s="304" t="s">
        <v>597</v>
      </c>
      <c r="H1037" s="304" t="s">
        <v>598</v>
      </c>
      <c r="I1037" s="303" t="s">
        <v>599</v>
      </c>
      <c r="J1037" s="305" t="s">
        <v>3020</v>
      </c>
      <c r="K1037" s="306">
        <v>2072919</v>
      </c>
      <c r="Q1037" s="270"/>
      <c r="R1037" s="270"/>
      <c r="S1037" s="271"/>
      <c r="T1037" s="270"/>
      <c r="U1037" s="272"/>
      <c r="V1037" s="268"/>
      <c r="W1037" s="272"/>
      <c r="X1037" s="273"/>
      <c r="Y1037" s="273"/>
      <c r="Z1037" s="273"/>
      <c r="AA1037" s="273"/>
      <c r="AB1037" s="274"/>
      <c r="AC1037" s="274"/>
      <c r="AD1037" s="269"/>
      <c r="AE1037" s="269"/>
    </row>
    <row r="1038" spans="1:31" ht="90" x14ac:dyDescent="0.25">
      <c r="A1038" s="303" t="s">
        <v>2857</v>
      </c>
      <c r="B1038" s="303" t="s">
        <v>2415</v>
      </c>
      <c r="C1038" s="303" t="s">
        <v>2416</v>
      </c>
      <c r="D1038" s="303" t="s">
        <v>2646</v>
      </c>
      <c r="E1038" s="304" t="s">
        <v>3276</v>
      </c>
      <c r="F1038" s="304" t="s">
        <v>457</v>
      </c>
      <c r="G1038" s="304" t="s">
        <v>597</v>
      </c>
      <c r="H1038" s="304" t="s">
        <v>598</v>
      </c>
      <c r="I1038" s="303" t="s">
        <v>599</v>
      </c>
      <c r="J1038" s="305" t="s">
        <v>3020</v>
      </c>
      <c r="K1038" s="306">
        <v>2072919</v>
      </c>
      <c r="Q1038" s="270"/>
      <c r="R1038" s="270"/>
      <c r="S1038" s="271"/>
      <c r="T1038" s="270"/>
      <c r="U1038" s="272"/>
      <c r="V1038" s="268"/>
      <c r="W1038" s="272"/>
      <c r="X1038" s="273"/>
      <c r="Y1038" s="273"/>
      <c r="Z1038" s="273"/>
      <c r="AA1038" s="273"/>
      <c r="AB1038" s="274"/>
      <c r="AC1038" s="274"/>
      <c r="AD1038" s="269"/>
      <c r="AE1038" s="269"/>
    </row>
    <row r="1039" spans="1:31" ht="90" x14ac:dyDescent="0.25">
      <c r="A1039" s="303" t="s">
        <v>2859</v>
      </c>
      <c r="B1039" s="303" t="s">
        <v>2415</v>
      </c>
      <c r="C1039" s="303" t="s">
        <v>2416</v>
      </c>
      <c r="D1039" s="303" t="s">
        <v>2646</v>
      </c>
      <c r="E1039" s="304" t="s">
        <v>3278</v>
      </c>
      <c r="F1039" s="304" t="s">
        <v>457</v>
      </c>
      <c r="G1039" s="304" t="s">
        <v>597</v>
      </c>
      <c r="H1039" s="304" t="s">
        <v>598</v>
      </c>
      <c r="I1039" s="303" t="s">
        <v>599</v>
      </c>
      <c r="J1039" s="305" t="s">
        <v>3020</v>
      </c>
      <c r="K1039" s="306">
        <v>2072919</v>
      </c>
      <c r="Q1039" s="270"/>
      <c r="R1039" s="270"/>
      <c r="S1039" s="271"/>
      <c r="T1039" s="270"/>
      <c r="U1039" s="272"/>
      <c r="V1039" s="268"/>
      <c r="W1039" s="272"/>
      <c r="X1039" s="273"/>
      <c r="Y1039" s="273"/>
      <c r="Z1039" s="273"/>
      <c r="AA1039" s="273"/>
      <c r="AB1039" s="274"/>
      <c r="AC1039" s="274"/>
      <c r="AD1039" s="269"/>
      <c r="AE1039" s="269"/>
    </row>
    <row r="1040" spans="1:31" ht="90" x14ac:dyDescent="0.25">
      <c r="A1040" s="303" t="s">
        <v>2861</v>
      </c>
      <c r="B1040" s="303" t="s">
        <v>2415</v>
      </c>
      <c r="C1040" s="303" t="s">
        <v>2416</v>
      </c>
      <c r="D1040" s="303" t="s">
        <v>2646</v>
      </c>
      <c r="E1040" s="304" t="s">
        <v>3280</v>
      </c>
      <c r="F1040" s="304" t="s">
        <v>457</v>
      </c>
      <c r="G1040" s="304" t="s">
        <v>597</v>
      </c>
      <c r="H1040" s="304" t="s">
        <v>598</v>
      </c>
      <c r="I1040" s="303" t="s">
        <v>599</v>
      </c>
      <c r="J1040" s="305" t="s">
        <v>3020</v>
      </c>
      <c r="K1040" s="306">
        <v>2072919</v>
      </c>
      <c r="Q1040" s="270"/>
      <c r="R1040" s="270"/>
      <c r="S1040" s="271"/>
      <c r="T1040" s="270"/>
      <c r="U1040" s="272"/>
      <c r="V1040" s="268"/>
      <c r="W1040" s="272"/>
      <c r="X1040" s="273"/>
      <c r="Y1040" s="273"/>
      <c r="Z1040" s="273"/>
      <c r="AA1040" s="273"/>
      <c r="AB1040" s="274"/>
      <c r="AC1040" s="274"/>
      <c r="AD1040" s="269"/>
      <c r="AE1040" s="269"/>
    </row>
    <row r="1041" spans="1:31" ht="90" x14ac:dyDescent="0.25">
      <c r="A1041" s="303" t="s">
        <v>2863</v>
      </c>
      <c r="B1041" s="303" t="s">
        <v>2415</v>
      </c>
      <c r="C1041" s="303" t="s">
        <v>2416</v>
      </c>
      <c r="D1041" s="303" t="s">
        <v>2646</v>
      </c>
      <c r="E1041" s="304" t="s">
        <v>3282</v>
      </c>
      <c r="F1041" s="304" t="s">
        <v>457</v>
      </c>
      <c r="G1041" s="304" t="s">
        <v>597</v>
      </c>
      <c r="H1041" s="304" t="s">
        <v>598</v>
      </c>
      <c r="I1041" s="303" t="s">
        <v>599</v>
      </c>
      <c r="J1041" s="305" t="s">
        <v>3020</v>
      </c>
      <c r="K1041" s="306">
        <v>2072919</v>
      </c>
      <c r="Q1041" s="270"/>
      <c r="R1041" s="270"/>
      <c r="S1041" s="271"/>
      <c r="T1041" s="270"/>
      <c r="U1041" s="272"/>
      <c r="V1041" s="268"/>
      <c r="W1041" s="272"/>
      <c r="X1041" s="273"/>
      <c r="Y1041" s="273"/>
      <c r="Z1041" s="273"/>
      <c r="AA1041" s="273"/>
      <c r="AB1041" s="274"/>
      <c r="AC1041" s="274"/>
      <c r="AD1041" s="269"/>
      <c r="AE1041" s="269"/>
    </row>
    <row r="1042" spans="1:31" ht="90" x14ac:dyDescent="0.25">
      <c r="A1042" s="303" t="s">
        <v>2865</v>
      </c>
      <c r="B1042" s="303" t="s">
        <v>2415</v>
      </c>
      <c r="C1042" s="303" t="s">
        <v>2416</v>
      </c>
      <c r="D1042" s="303" t="s">
        <v>2646</v>
      </c>
      <c r="E1042" s="304" t="s">
        <v>3284</v>
      </c>
      <c r="F1042" s="304" t="s">
        <v>457</v>
      </c>
      <c r="G1042" s="304" t="s">
        <v>597</v>
      </c>
      <c r="H1042" s="304" t="s">
        <v>598</v>
      </c>
      <c r="I1042" s="303" t="s">
        <v>599</v>
      </c>
      <c r="J1042" s="305" t="s">
        <v>3020</v>
      </c>
      <c r="K1042" s="306">
        <v>2072919</v>
      </c>
      <c r="Q1042" s="270"/>
      <c r="R1042" s="270"/>
      <c r="S1042" s="271"/>
      <c r="T1042" s="270"/>
      <c r="U1042" s="272"/>
      <c r="V1042" s="268"/>
      <c r="W1042" s="272"/>
      <c r="X1042" s="273"/>
      <c r="Y1042" s="273"/>
      <c r="Z1042" s="273"/>
      <c r="AA1042" s="273"/>
      <c r="AB1042" s="274"/>
      <c r="AC1042" s="274"/>
      <c r="AD1042" s="269"/>
      <c r="AE1042" s="269"/>
    </row>
    <row r="1043" spans="1:31" ht="90" x14ac:dyDescent="0.25">
      <c r="A1043" s="303" t="s">
        <v>2867</v>
      </c>
      <c r="B1043" s="303" t="s">
        <v>2415</v>
      </c>
      <c r="C1043" s="303" t="s">
        <v>2416</v>
      </c>
      <c r="D1043" s="303" t="s">
        <v>2646</v>
      </c>
      <c r="E1043" s="304" t="s">
        <v>3286</v>
      </c>
      <c r="F1043" s="304" t="s">
        <v>457</v>
      </c>
      <c r="G1043" s="304" t="s">
        <v>597</v>
      </c>
      <c r="H1043" s="304" t="s">
        <v>598</v>
      </c>
      <c r="I1043" s="303" t="s">
        <v>599</v>
      </c>
      <c r="J1043" s="305" t="s">
        <v>3020</v>
      </c>
      <c r="K1043" s="306">
        <v>2072919</v>
      </c>
      <c r="Q1043" s="270"/>
      <c r="R1043" s="270"/>
      <c r="S1043" s="271"/>
      <c r="T1043" s="270"/>
      <c r="U1043" s="272"/>
      <c r="V1043" s="268"/>
      <c r="W1043" s="272"/>
      <c r="X1043" s="273"/>
      <c r="Y1043" s="273"/>
      <c r="Z1043" s="273"/>
      <c r="AA1043" s="273"/>
      <c r="AB1043" s="274"/>
      <c r="AC1043" s="274"/>
      <c r="AD1043" s="269"/>
      <c r="AE1043" s="269"/>
    </row>
    <row r="1044" spans="1:31" ht="90" x14ac:dyDescent="0.25">
      <c r="A1044" s="303" t="s">
        <v>2869</v>
      </c>
      <c r="B1044" s="303" t="s">
        <v>2415</v>
      </c>
      <c r="C1044" s="303" t="s">
        <v>2416</v>
      </c>
      <c r="D1044" s="303" t="s">
        <v>2646</v>
      </c>
      <c r="E1044" s="304" t="s">
        <v>3288</v>
      </c>
      <c r="F1044" s="304" t="s">
        <v>457</v>
      </c>
      <c r="G1044" s="304" t="s">
        <v>597</v>
      </c>
      <c r="H1044" s="304" t="s">
        <v>598</v>
      </c>
      <c r="I1044" s="303" t="s">
        <v>599</v>
      </c>
      <c r="J1044" s="305" t="s">
        <v>3020</v>
      </c>
      <c r="K1044" s="306">
        <v>2072919</v>
      </c>
      <c r="Q1044" s="270"/>
      <c r="R1044" s="270"/>
      <c r="S1044" s="271"/>
      <c r="T1044" s="270"/>
      <c r="U1044" s="272"/>
      <c r="V1044" s="268"/>
      <c r="W1044" s="272"/>
      <c r="X1044" s="273"/>
      <c r="Y1044" s="273"/>
      <c r="Z1044" s="273"/>
      <c r="AA1044" s="273"/>
      <c r="AB1044" s="274"/>
      <c r="AC1044" s="274"/>
      <c r="AD1044" s="269"/>
      <c r="AE1044" s="269"/>
    </row>
    <row r="1045" spans="1:31" ht="90" x14ac:dyDescent="0.25">
      <c r="A1045" s="303" t="s">
        <v>2873</v>
      </c>
      <c r="B1045" s="303" t="s">
        <v>2415</v>
      </c>
      <c r="C1045" s="303" t="s">
        <v>2416</v>
      </c>
      <c r="D1045" s="303" t="s">
        <v>2646</v>
      </c>
      <c r="E1045" s="304" t="s">
        <v>3290</v>
      </c>
      <c r="F1045" s="304" t="s">
        <v>457</v>
      </c>
      <c r="G1045" s="304" t="s">
        <v>597</v>
      </c>
      <c r="H1045" s="304" t="s">
        <v>598</v>
      </c>
      <c r="I1045" s="303" t="s">
        <v>599</v>
      </c>
      <c r="J1045" s="305" t="s">
        <v>3020</v>
      </c>
      <c r="K1045" s="306">
        <v>2072919</v>
      </c>
      <c r="Q1045" s="270"/>
      <c r="R1045" s="270"/>
      <c r="S1045" s="271"/>
      <c r="T1045" s="270"/>
      <c r="U1045" s="272"/>
      <c r="V1045" s="268"/>
      <c r="W1045" s="272"/>
      <c r="X1045" s="273"/>
      <c r="Y1045" s="273"/>
      <c r="Z1045" s="273"/>
      <c r="AA1045" s="273"/>
      <c r="AB1045" s="274"/>
      <c r="AC1045" s="274"/>
      <c r="AD1045" s="269"/>
      <c r="AE1045" s="269"/>
    </row>
    <row r="1046" spans="1:31" ht="90" x14ac:dyDescent="0.25">
      <c r="A1046" s="303" t="s">
        <v>2875</v>
      </c>
      <c r="B1046" s="303" t="s">
        <v>2415</v>
      </c>
      <c r="C1046" s="303" t="s">
        <v>2416</v>
      </c>
      <c r="D1046" s="303" t="s">
        <v>2646</v>
      </c>
      <c r="E1046" s="304" t="s">
        <v>3292</v>
      </c>
      <c r="F1046" s="304" t="s">
        <v>457</v>
      </c>
      <c r="G1046" s="304" t="s">
        <v>597</v>
      </c>
      <c r="H1046" s="304" t="s">
        <v>598</v>
      </c>
      <c r="I1046" s="303" t="s">
        <v>599</v>
      </c>
      <c r="J1046" s="305" t="s">
        <v>3020</v>
      </c>
      <c r="K1046" s="306">
        <v>2072919</v>
      </c>
      <c r="Q1046" s="270"/>
      <c r="R1046" s="270"/>
      <c r="S1046" s="271"/>
      <c r="T1046" s="270"/>
      <c r="U1046" s="272"/>
      <c r="V1046" s="268"/>
      <c r="W1046" s="272"/>
      <c r="X1046" s="273"/>
      <c r="Y1046" s="273"/>
      <c r="Z1046" s="273"/>
      <c r="AA1046" s="273"/>
      <c r="AB1046" s="274"/>
      <c r="AC1046" s="274"/>
      <c r="AD1046" s="269"/>
      <c r="AE1046" s="269"/>
    </row>
    <row r="1047" spans="1:31" ht="90" x14ac:dyDescent="0.25">
      <c r="A1047" s="303" t="s">
        <v>2877</v>
      </c>
      <c r="B1047" s="303" t="s">
        <v>2415</v>
      </c>
      <c r="C1047" s="303" t="s">
        <v>2416</v>
      </c>
      <c r="D1047" s="303" t="s">
        <v>2646</v>
      </c>
      <c r="E1047" s="304" t="s">
        <v>3294</v>
      </c>
      <c r="F1047" s="304" t="s">
        <v>457</v>
      </c>
      <c r="G1047" s="304" t="s">
        <v>597</v>
      </c>
      <c r="H1047" s="304" t="s">
        <v>598</v>
      </c>
      <c r="I1047" s="303" t="s">
        <v>599</v>
      </c>
      <c r="J1047" s="305" t="s">
        <v>3020</v>
      </c>
      <c r="K1047" s="306">
        <v>2072919</v>
      </c>
      <c r="Q1047" s="270"/>
      <c r="R1047" s="270"/>
      <c r="S1047" s="271"/>
      <c r="T1047" s="270"/>
      <c r="U1047" s="272"/>
      <c r="V1047" s="268"/>
      <c r="W1047" s="272"/>
      <c r="X1047" s="273"/>
      <c r="Y1047" s="273"/>
      <c r="Z1047" s="273"/>
      <c r="AA1047" s="273"/>
      <c r="AB1047" s="274"/>
      <c r="AC1047" s="274"/>
      <c r="AD1047" s="269"/>
      <c r="AE1047" s="269"/>
    </row>
    <row r="1048" spans="1:31" ht="90" x14ac:dyDescent="0.25">
      <c r="A1048" s="303" t="s">
        <v>2879</v>
      </c>
      <c r="B1048" s="303" t="s">
        <v>2415</v>
      </c>
      <c r="C1048" s="303" t="s">
        <v>2416</v>
      </c>
      <c r="D1048" s="303" t="s">
        <v>2646</v>
      </c>
      <c r="E1048" s="304" t="s">
        <v>3296</v>
      </c>
      <c r="F1048" s="304" t="s">
        <v>457</v>
      </c>
      <c r="G1048" s="304" t="s">
        <v>597</v>
      </c>
      <c r="H1048" s="304" t="s">
        <v>598</v>
      </c>
      <c r="I1048" s="303" t="s">
        <v>599</v>
      </c>
      <c r="J1048" s="305" t="s">
        <v>3020</v>
      </c>
      <c r="K1048" s="306">
        <v>2072919</v>
      </c>
      <c r="Q1048" s="270"/>
      <c r="R1048" s="270"/>
      <c r="S1048" s="271"/>
      <c r="T1048" s="270"/>
      <c r="U1048" s="272"/>
      <c r="V1048" s="268"/>
      <c r="W1048" s="272"/>
      <c r="X1048" s="273"/>
      <c r="Y1048" s="273"/>
      <c r="Z1048" s="273"/>
      <c r="AA1048" s="273"/>
      <c r="AB1048" s="274"/>
      <c r="AC1048" s="274"/>
      <c r="AD1048" s="269"/>
      <c r="AE1048" s="269"/>
    </row>
    <row r="1049" spans="1:31" ht="90" x14ac:dyDescent="0.25">
      <c r="A1049" s="303" t="s">
        <v>2881</v>
      </c>
      <c r="B1049" s="303" t="s">
        <v>2415</v>
      </c>
      <c r="C1049" s="303" t="s">
        <v>2416</v>
      </c>
      <c r="D1049" s="303" t="s">
        <v>2646</v>
      </c>
      <c r="E1049" s="304" t="s">
        <v>3298</v>
      </c>
      <c r="F1049" s="304" t="s">
        <v>457</v>
      </c>
      <c r="G1049" s="304" t="s">
        <v>597</v>
      </c>
      <c r="H1049" s="304" t="s">
        <v>598</v>
      </c>
      <c r="I1049" s="303" t="s">
        <v>599</v>
      </c>
      <c r="J1049" s="305" t="s">
        <v>3020</v>
      </c>
      <c r="K1049" s="306">
        <v>2072919</v>
      </c>
      <c r="Q1049" s="270"/>
      <c r="R1049" s="270"/>
      <c r="S1049" s="271"/>
      <c r="T1049" s="270"/>
      <c r="U1049" s="272"/>
      <c r="V1049" s="268"/>
      <c r="W1049" s="272"/>
      <c r="X1049" s="273"/>
      <c r="Y1049" s="273"/>
      <c r="Z1049" s="273"/>
      <c r="AA1049" s="273"/>
      <c r="AB1049" s="274"/>
      <c r="AC1049" s="274"/>
      <c r="AD1049" s="269"/>
      <c r="AE1049" s="269"/>
    </row>
    <row r="1050" spans="1:31" ht="90" x14ac:dyDescent="0.25">
      <c r="A1050" s="303" t="s">
        <v>2883</v>
      </c>
      <c r="B1050" s="303" t="s">
        <v>2415</v>
      </c>
      <c r="C1050" s="303" t="s">
        <v>2416</v>
      </c>
      <c r="D1050" s="303" t="s">
        <v>2646</v>
      </c>
      <c r="E1050" s="304" t="s">
        <v>3300</v>
      </c>
      <c r="F1050" s="304" t="s">
        <v>457</v>
      </c>
      <c r="G1050" s="304" t="s">
        <v>597</v>
      </c>
      <c r="H1050" s="304" t="s">
        <v>598</v>
      </c>
      <c r="I1050" s="303" t="s">
        <v>599</v>
      </c>
      <c r="J1050" s="305" t="s">
        <v>3020</v>
      </c>
      <c r="K1050" s="306">
        <v>2072919</v>
      </c>
      <c r="Q1050" s="270"/>
      <c r="R1050" s="270"/>
      <c r="S1050" s="271"/>
      <c r="T1050" s="270"/>
      <c r="U1050" s="272"/>
      <c r="V1050" s="268"/>
      <c r="W1050" s="272"/>
      <c r="X1050" s="273"/>
      <c r="Y1050" s="273"/>
      <c r="Z1050" s="273"/>
      <c r="AA1050" s="273"/>
      <c r="AB1050" s="274"/>
      <c r="AC1050" s="274"/>
      <c r="AD1050" s="269"/>
      <c r="AE1050" s="269"/>
    </row>
    <row r="1051" spans="1:31" ht="90" x14ac:dyDescent="0.25">
      <c r="A1051" s="303" t="s">
        <v>2885</v>
      </c>
      <c r="B1051" s="303" t="s">
        <v>2415</v>
      </c>
      <c r="C1051" s="303" t="s">
        <v>2416</v>
      </c>
      <c r="D1051" s="303" t="s">
        <v>2646</v>
      </c>
      <c r="E1051" s="304" t="s">
        <v>3302</v>
      </c>
      <c r="F1051" s="304" t="s">
        <v>457</v>
      </c>
      <c r="G1051" s="304" t="s">
        <v>597</v>
      </c>
      <c r="H1051" s="304" t="s">
        <v>598</v>
      </c>
      <c r="I1051" s="303" t="s">
        <v>599</v>
      </c>
      <c r="J1051" s="305" t="s">
        <v>3020</v>
      </c>
      <c r="K1051" s="306">
        <v>2072919</v>
      </c>
      <c r="Q1051" s="270"/>
      <c r="R1051" s="270"/>
      <c r="S1051" s="271"/>
      <c r="T1051" s="270"/>
      <c r="U1051" s="272"/>
      <c r="V1051" s="268"/>
      <c r="W1051" s="272"/>
      <c r="X1051" s="273"/>
      <c r="Y1051" s="273"/>
      <c r="Z1051" s="273"/>
      <c r="AA1051" s="273"/>
      <c r="AB1051" s="274"/>
      <c r="AC1051" s="274"/>
      <c r="AD1051" s="269"/>
      <c r="AE1051" s="269"/>
    </row>
    <row r="1052" spans="1:31" ht="90" x14ac:dyDescent="0.25">
      <c r="A1052" s="303" t="s">
        <v>2887</v>
      </c>
      <c r="B1052" s="303" t="s">
        <v>2415</v>
      </c>
      <c r="C1052" s="303" t="s">
        <v>2416</v>
      </c>
      <c r="D1052" s="303" t="s">
        <v>2646</v>
      </c>
      <c r="E1052" s="304" t="s">
        <v>3304</v>
      </c>
      <c r="F1052" s="304" t="s">
        <v>457</v>
      </c>
      <c r="G1052" s="304" t="s">
        <v>597</v>
      </c>
      <c r="H1052" s="304" t="s">
        <v>598</v>
      </c>
      <c r="I1052" s="303" t="s">
        <v>599</v>
      </c>
      <c r="J1052" s="305" t="s">
        <v>3020</v>
      </c>
      <c r="K1052" s="306">
        <v>2072919</v>
      </c>
      <c r="Q1052" s="270"/>
      <c r="R1052" s="270"/>
      <c r="S1052" s="271"/>
      <c r="T1052" s="270"/>
      <c r="U1052" s="272"/>
      <c r="V1052" s="268"/>
      <c r="W1052" s="272"/>
      <c r="X1052" s="273"/>
      <c r="Y1052" s="273"/>
      <c r="Z1052" s="273"/>
      <c r="AA1052" s="273"/>
      <c r="AB1052" s="274"/>
      <c r="AC1052" s="274"/>
      <c r="AD1052" s="269"/>
      <c r="AE1052" s="269"/>
    </row>
    <row r="1053" spans="1:31" ht="90" x14ac:dyDescent="0.25">
      <c r="A1053" s="303" t="s">
        <v>2889</v>
      </c>
      <c r="B1053" s="303" t="s">
        <v>2415</v>
      </c>
      <c r="C1053" s="303" t="s">
        <v>2416</v>
      </c>
      <c r="D1053" s="303" t="s">
        <v>2646</v>
      </c>
      <c r="E1053" s="304" t="s">
        <v>3306</v>
      </c>
      <c r="F1053" s="304" t="s">
        <v>457</v>
      </c>
      <c r="G1053" s="304" t="s">
        <v>597</v>
      </c>
      <c r="H1053" s="304" t="s">
        <v>598</v>
      </c>
      <c r="I1053" s="303" t="s">
        <v>599</v>
      </c>
      <c r="J1053" s="305" t="s">
        <v>3020</v>
      </c>
      <c r="K1053" s="306">
        <v>2072919</v>
      </c>
      <c r="Q1053" s="270"/>
      <c r="R1053" s="270"/>
      <c r="S1053" s="271"/>
      <c r="T1053" s="270"/>
      <c r="U1053" s="272"/>
      <c r="V1053" s="268"/>
      <c r="W1053" s="272"/>
      <c r="X1053" s="273"/>
      <c r="Y1053" s="273"/>
      <c r="Z1053" s="273"/>
      <c r="AA1053" s="273"/>
      <c r="AB1053" s="274"/>
      <c r="AC1053" s="274"/>
      <c r="AD1053" s="269"/>
      <c r="AE1053" s="269"/>
    </row>
    <row r="1054" spans="1:31" ht="90" x14ac:dyDescent="0.25">
      <c r="A1054" s="303" t="s">
        <v>2891</v>
      </c>
      <c r="B1054" s="303" t="s">
        <v>2415</v>
      </c>
      <c r="C1054" s="303" t="s">
        <v>2416</v>
      </c>
      <c r="D1054" s="303" t="s">
        <v>2646</v>
      </c>
      <c r="E1054" s="304" t="s">
        <v>3308</v>
      </c>
      <c r="F1054" s="304" t="s">
        <v>457</v>
      </c>
      <c r="G1054" s="304" t="s">
        <v>597</v>
      </c>
      <c r="H1054" s="304" t="s">
        <v>598</v>
      </c>
      <c r="I1054" s="303" t="s">
        <v>599</v>
      </c>
      <c r="J1054" s="305" t="s">
        <v>3020</v>
      </c>
      <c r="K1054" s="306">
        <v>2072919</v>
      </c>
      <c r="Q1054" s="270"/>
      <c r="R1054" s="270"/>
      <c r="S1054" s="271"/>
      <c r="T1054" s="270"/>
      <c r="U1054" s="272"/>
      <c r="V1054" s="268"/>
      <c r="W1054" s="272"/>
      <c r="X1054" s="273"/>
      <c r="Y1054" s="273"/>
      <c r="Z1054" s="273"/>
      <c r="AA1054" s="273"/>
      <c r="AB1054" s="274"/>
      <c r="AC1054" s="274"/>
      <c r="AD1054" s="269"/>
      <c r="AE1054" s="269"/>
    </row>
    <row r="1055" spans="1:31" ht="90" x14ac:dyDescent="0.25">
      <c r="A1055" s="303" t="s">
        <v>2893</v>
      </c>
      <c r="B1055" s="303" t="s">
        <v>2415</v>
      </c>
      <c r="C1055" s="303" t="s">
        <v>2416</v>
      </c>
      <c r="D1055" s="303" t="s">
        <v>2646</v>
      </c>
      <c r="E1055" s="304" t="s">
        <v>3310</v>
      </c>
      <c r="F1055" s="304" t="s">
        <v>457</v>
      </c>
      <c r="G1055" s="304" t="s">
        <v>597</v>
      </c>
      <c r="H1055" s="304" t="s">
        <v>598</v>
      </c>
      <c r="I1055" s="303" t="s">
        <v>599</v>
      </c>
      <c r="J1055" s="305" t="s">
        <v>3020</v>
      </c>
      <c r="K1055" s="306">
        <v>2072919</v>
      </c>
      <c r="Q1055" s="270"/>
      <c r="R1055" s="270"/>
      <c r="S1055" s="271"/>
      <c r="T1055" s="270"/>
      <c r="U1055" s="272"/>
      <c r="V1055" s="268"/>
      <c r="W1055" s="272"/>
      <c r="X1055" s="273"/>
      <c r="Y1055" s="273"/>
      <c r="Z1055" s="273"/>
      <c r="AA1055" s="273"/>
      <c r="AB1055" s="274"/>
      <c r="AC1055" s="274"/>
      <c r="AD1055" s="269"/>
      <c r="AE1055" s="269"/>
    </row>
    <row r="1056" spans="1:31" ht="90" x14ac:dyDescent="0.25">
      <c r="A1056" s="303" t="s">
        <v>2895</v>
      </c>
      <c r="B1056" s="303" t="s">
        <v>2415</v>
      </c>
      <c r="C1056" s="303" t="s">
        <v>2416</v>
      </c>
      <c r="D1056" s="303" t="s">
        <v>2646</v>
      </c>
      <c r="E1056" s="304" t="s">
        <v>3312</v>
      </c>
      <c r="F1056" s="304" t="s">
        <v>457</v>
      </c>
      <c r="G1056" s="304" t="s">
        <v>597</v>
      </c>
      <c r="H1056" s="304" t="s">
        <v>598</v>
      </c>
      <c r="I1056" s="303" t="s">
        <v>599</v>
      </c>
      <c r="J1056" s="305" t="s">
        <v>3020</v>
      </c>
      <c r="K1056" s="306">
        <v>2072919</v>
      </c>
      <c r="Q1056" s="270"/>
      <c r="R1056" s="270"/>
      <c r="S1056" s="271"/>
      <c r="T1056" s="270"/>
      <c r="U1056" s="272"/>
      <c r="V1056" s="268"/>
      <c r="W1056" s="272"/>
      <c r="X1056" s="273"/>
      <c r="Y1056" s="273"/>
      <c r="Z1056" s="273"/>
      <c r="AA1056" s="273"/>
      <c r="AB1056" s="274"/>
      <c r="AC1056" s="274"/>
      <c r="AD1056" s="269"/>
      <c r="AE1056" s="269"/>
    </row>
    <row r="1057" spans="1:31" ht="90" x14ac:dyDescent="0.25">
      <c r="A1057" s="303" t="s">
        <v>2897</v>
      </c>
      <c r="B1057" s="303" t="s">
        <v>2415</v>
      </c>
      <c r="C1057" s="303" t="s">
        <v>2416</v>
      </c>
      <c r="D1057" s="303" t="s">
        <v>2646</v>
      </c>
      <c r="E1057" s="304" t="s">
        <v>3314</v>
      </c>
      <c r="F1057" s="304" t="s">
        <v>457</v>
      </c>
      <c r="G1057" s="304" t="s">
        <v>597</v>
      </c>
      <c r="H1057" s="304" t="s">
        <v>598</v>
      </c>
      <c r="I1057" s="303" t="s">
        <v>599</v>
      </c>
      <c r="J1057" s="305" t="s">
        <v>3020</v>
      </c>
      <c r="K1057" s="306">
        <v>2072919</v>
      </c>
      <c r="Q1057" s="270"/>
      <c r="R1057" s="270"/>
      <c r="S1057" s="271"/>
      <c r="T1057" s="270"/>
      <c r="U1057" s="272"/>
      <c r="V1057" s="268"/>
      <c r="W1057" s="272"/>
      <c r="X1057" s="273"/>
      <c r="Y1057" s="273"/>
      <c r="Z1057" s="273"/>
      <c r="AA1057" s="273"/>
      <c r="AB1057" s="274"/>
      <c r="AC1057" s="274"/>
      <c r="AD1057" s="269"/>
      <c r="AE1057" s="269"/>
    </row>
    <row r="1058" spans="1:31" ht="90" x14ac:dyDescent="0.25">
      <c r="A1058" s="303" t="s">
        <v>2899</v>
      </c>
      <c r="B1058" s="303" t="s">
        <v>2415</v>
      </c>
      <c r="C1058" s="303" t="s">
        <v>2416</v>
      </c>
      <c r="D1058" s="303" t="s">
        <v>2646</v>
      </c>
      <c r="E1058" s="304" t="s">
        <v>3316</v>
      </c>
      <c r="F1058" s="304" t="s">
        <v>457</v>
      </c>
      <c r="G1058" s="304" t="s">
        <v>597</v>
      </c>
      <c r="H1058" s="304" t="s">
        <v>598</v>
      </c>
      <c r="I1058" s="303" t="s">
        <v>599</v>
      </c>
      <c r="J1058" s="305" t="s">
        <v>3020</v>
      </c>
      <c r="K1058" s="306">
        <v>2072919</v>
      </c>
      <c r="Q1058" s="270"/>
      <c r="R1058" s="270"/>
      <c r="S1058" s="271"/>
      <c r="T1058" s="270"/>
      <c r="U1058" s="272"/>
      <c r="V1058" s="268"/>
      <c r="W1058" s="272"/>
      <c r="X1058" s="273"/>
      <c r="Y1058" s="273"/>
      <c r="Z1058" s="273"/>
      <c r="AA1058" s="273"/>
      <c r="AB1058" s="274"/>
      <c r="AC1058" s="274"/>
      <c r="AD1058" s="269"/>
      <c r="AE1058" s="269"/>
    </row>
    <row r="1059" spans="1:31" ht="90" x14ac:dyDescent="0.25">
      <c r="A1059" s="303" t="s">
        <v>2901</v>
      </c>
      <c r="B1059" s="303" t="s">
        <v>2415</v>
      </c>
      <c r="C1059" s="303" t="s">
        <v>2416</v>
      </c>
      <c r="D1059" s="303" t="s">
        <v>2646</v>
      </c>
      <c r="E1059" s="304" t="s">
        <v>3318</v>
      </c>
      <c r="F1059" s="304" t="s">
        <v>457</v>
      </c>
      <c r="G1059" s="304" t="s">
        <v>597</v>
      </c>
      <c r="H1059" s="304" t="s">
        <v>598</v>
      </c>
      <c r="I1059" s="303" t="s">
        <v>599</v>
      </c>
      <c r="J1059" s="305" t="s">
        <v>3020</v>
      </c>
      <c r="K1059" s="306">
        <v>2072919</v>
      </c>
      <c r="Q1059" s="270"/>
      <c r="R1059" s="270"/>
      <c r="S1059" s="271"/>
      <c r="T1059" s="270"/>
      <c r="U1059" s="272"/>
      <c r="V1059" s="268"/>
      <c r="W1059" s="272"/>
      <c r="X1059" s="273"/>
      <c r="Y1059" s="273"/>
      <c r="Z1059" s="273"/>
      <c r="AA1059" s="273"/>
      <c r="AB1059" s="274"/>
      <c r="AC1059" s="274"/>
      <c r="AD1059" s="269"/>
      <c r="AE1059" s="269"/>
    </row>
    <row r="1060" spans="1:31" ht="90" x14ac:dyDescent="0.25">
      <c r="A1060" s="303" t="s">
        <v>2903</v>
      </c>
      <c r="B1060" s="303" t="s">
        <v>2415</v>
      </c>
      <c r="C1060" s="303" t="s">
        <v>2416</v>
      </c>
      <c r="D1060" s="303" t="s">
        <v>2646</v>
      </c>
      <c r="E1060" s="304" t="s">
        <v>3320</v>
      </c>
      <c r="F1060" s="304" t="s">
        <v>457</v>
      </c>
      <c r="G1060" s="304" t="s">
        <v>597</v>
      </c>
      <c r="H1060" s="304" t="s">
        <v>598</v>
      </c>
      <c r="I1060" s="303" t="s">
        <v>599</v>
      </c>
      <c r="J1060" s="305" t="s">
        <v>3020</v>
      </c>
      <c r="K1060" s="306">
        <v>2072919</v>
      </c>
      <c r="Q1060" s="270"/>
      <c r="R1060" s="270"/>
      <c r="S1060" s="271"/>
      <c r="T1060" s="270"/>
      <c r="U1060" s="272"/>
      <c r="V1060" s="268"/>
      <c r="W1060" s="272"/>
      <c r="X1060" s="273"/>
      <c r="Y1060" s="273"/>
      <c r="Z1060" s="273"/>
      <c r="AA1060" s="273"/>
      <c r="AB1060" s="274"/>
      <c r="AC1060" s="274"/>
      <c r="AD1060" s="269"/>
      <c r="AE1060" s="269"/>
    </row>
    <row r="1061" spans="1:31" ht="90" x14ac:dyDescent="0.25">
      <c r="A1061" s="303" t="s">
        <v>2905</v>
      </c>
      <c r="B1061" s="303" t="s">
        <v>2415</v>
      </c>
      <c r="C1061" s="303" t="s">
        <v>2416</v>
      </c>
      <c r="D1061" s="303" t="s">
        <v>2646</v>
      </c>
      <c r="E1061" s="304" t="s">
        <v>3322</v>
      </c>
      <c r="F1061" s="304" t="s">
        <v>457</v>
      </c>
      <c r="G1061" s="304" t="s">
        <v>597</v>
      </c>
      <c r="H1061" s="304" t="s">
        <v>598</v>
      </c>
      <c r="I1061" s="303" t="s">
        <v>599</v>
      </c>
      <c r="J1061" s="305" t="s">
        <v>3020</v>
      </c>
      <c r="K1061" s="306">
        <v>2072919</v>
      </c>
      <c r="Q1061" s="270"/>
      <c r="R1061" s="270"/>
      <c r="S1061" s="271"/>
      <c r="T1061" s="270"/>
      <c r="U1061" s="272"/>
      <c r="V1061" s="268"/>
      <c r="W1061" s="272"/>
      <c r="X1061" s="273"/>
      <c r="Y1061" s="273"/>
      <c r="Z1061" s="273"/>
      <c r="AA1061" s="273"/>
      <c r="AB1061" s="274"/>
      <c r="AC1061" s="274"/>
      <c r="AD1061" s="269"/>
      <c r="AE1061" s="269"/>
    </row>
    <row r="1062" spans="1:31" ht="90" x14ac:dyDescent="0.25">
      <c r="A1062" s="303" t="s">
        <v>2907</v>
      </c>
      <c r="B1062" s="303" t="s">
        <v>2415</v>
      </c>
      <c r="C1062" s="303" t="s">
        <v>2416</v>
      </c>
      <c r="D1062" s="303" t="s">
        <v>2646</v>
      </c>
      <c r="E1062" s="304" t="s">
        <v>3324</v>
      </c>
      <c r="F1062" s="304" t="s">
        <v>457</v>
      </c>
      <c r="G1062" s="304" t="s">
        <v>597</v>
      </c>
      <c r="H1062" s="304" t="s">
        <v>598</v>
      </c>
      <c r="I1062" s="303" t="s">
        <v>599</v>
      </c>
      <c r="J1062" s="305" t="s">
        <v>3020</v>
      </c>
      <c r="K1062" s="306">
        <v>2072919</v>
      </c>
      <c r="Q1062" s="270"/>
      <c r="R1062" s="270"/>
      <c r="S1062" s="271"/>
      <c r="T1062" s="270"/>
      <c r="U1062" s="272"/>
      <c r="V1062" s="268"/>
      <c r="W1062" s="272"/>
      <c r="X1062" s="273"/>
      <c r="Y1062" s="273"/>
      <c r="Z1062" s="273"/>
      <c r="AA1062" s="273"/>
      <c r="AB1062" s="274"/>
      <c r="AC1062" s="274"/>
      <c r="AD1062" s="269"/>
      <c r="AE1062" s="269"/>
    </row>
    <row r="1063" spans="1:31" ht="90" x14ac:dyDescent="0.25">
      <c r="A1063" s="303" t="s">
        <v>2909</v>
      </c>
      <c r="B1063" s="303" t="s">
        <v>2415</v>
      </c>
      <c r="C1063" s="303" t="s">
        <v>2416</v>
      </c>
      <c r="D1063" s="303" t="s">
        <v>2646</v>
      </c>
      <c r="E1063" s="304" t="s">
        <v>3326</v>
      </c>
      <c r="F1063" s="304" t="s">
        <v>457</v>
      </c>
      <c r="G1063" s="304" t="s">
        <v>597</v>
      </c>
      <c r="H1063" s="304" t="s">
        <v>598</v>
      </c>
      <c r="I1063" s="303" t="s">
        <v>599</v>
      </c>
      <c r="J1063" s="305" t="s">
        <v>3020</v>
      </c>
      <c r="K1063" s="306">
        <v>2072919</v>
      </c>
      <c r="Q1063" s="270"/>
      <c r="R1063" s="270"/>
      <c r="S1063" s="271"/>
      <c r="T1063" s="270"/>
      <c r="U1063" s="272"/>
      <c r="V1063" s="268"/>
      <c r="W1063" s="272"/>
      <c r="X1063" s="273"/>
      <c r="Y1063" s="273"/>
      <c r="Z1063" s="273"/>
      <c r="AA1063" s="273"/>
      <c r="AB1063" s="274"/>
      <c r="AC1063" s="274"/>
      <c r="AD1063" s="269"/>
      <c r="AE1063" s="269"/>
    </row>
    <row r="1064" spans="1:31" ht="90" x14ac:dyDescent="0.25">
      <c r="A1064" s="303" t="s">
        <v>2911</v>
      </c>
      <c r="B1064" s="303" t="s">
        <v>2415</v>
      </c>
      <c r="C1064" s="303" t="s">
        <v>2416</v>
      </c>
      <c r="D1064" s="303" t="s">
        <v>2646</v>
      </c>
      <c r="E1064" s="304" t="s">
        <v>3328</v>
      </c>
      <c r="F1064" s="304" t="s">
        <v>457</v>
      </c>
      <c r="G1064" s="304" t="s">
        <v>597</v>
      </c>
      <c r="H1064" s="304" t="s">
        <v>598</v>
      </c>
      <c r="I1064" s="303" t="s">
        <v>599</v>
      </c>
      <c r="J1064" s="305" t="s">
        <v>3020</v>
      </c>
      <c r="K1064" s="306">
        <v>2072919</v>
      </c>
      <c r="Q1064" s="270"/>
      <c r="R1064" s="270"/>
      <c r="S1064" s="271"/>
      <c r="T1064" s="270"/>
      <c r="U1064" s="272"/>
      <c r="V1064" s="268"/>
      <c r="W1064" s="272"/>
      <c r="X1064" s="273"/>
      <c r="Y1064" s="273"/>
      <c r="Z1064" s="273"/>
      <c r="AA1064" s="273"/>
      <c r="AB1064" s="274"/>
      <c r="AC1064" s="274"/>
      <c r="AD1064" s="269"/>
      <c r="AE1064" s="269"/>
    </row>
    <row r="1065" spans="1:31" ht="90" x14ac:dyDescent="0.25">
      <c r="A1065" s="303" t="s">
        <v>2913</v>
      </c>
      <c r="B1065" s="303" t="s">
        <v>2415</v>
      </c>
      <c r="C1065" s="303" t="s">
        <v>2416</v>
      </c>
      <c r="D1065" s="303" t="s">
        <v>2646</v>
      </c>
      <c r="E1065" s="304" t="s">
        <v>3330</v>
      </c>
      <c r="F1065" s="304" t="s">
        <v>457</v>
      </c>
      <c r="G1065" s="304" t="s">
        <v>597</v>
      </c>
      <c r="H1065" s="304" t="s">
        <v>598</v>
      </c>
      <c r="I1065" s="303" t="s">
        <v>599</v>
      </c>
      <c r="J1065" s="305" t="s">
        <v>3020</v>
      </c>
      <c r="K1065" s="306">
        <v>2072919</v>
      </c>
      <c r="Q1065" s="270"/>
      <c r="R1065" s="270"/>
      <c r="S1065" s="271"/>
      <c r="T1065" s="270"/>
      <c r="U1065" s="272"/>
      <c r="V1065" s="268"/>
      <c r="W1065" s="272"/>
      <c r="X1065" s="273"/>
      <c r="Y1065" s="273"/>
      <c r="Z1065" s="273"/>
      <c r="AA1065" s="273"/>
      <c r="AB1065" s="274"/>
      <c r="AC1065" s="274"/>
      <c r="AD1065" s="269"/>
      <c r="AE1065" s="269"/>
    </row>
    <row r="1066" spans="1:31" ht="90" x14ac:dyDescent="0.25">
      <c r="A1066" s="303" t="s">
        <v>2915</v>
      </c>
      <c r="B1066" s="303" t="s">
        <v>2415</v>
      </c>
      <c r="C1066" s="303" t="s">
        <v>2416</v>
      </c>
      <c r="D1066" s="303" t="s">
        <v>2646</v>
      </c>
      <c r="E1066" s="304" t="s">
        <v>3332</v>
      </c>
      <c r="F1066" s="304" t="s">
        <v>457</v>
      </c>
      <c r="G1066" s="304" t="s">
        <v>597</v>
      </c>
      <c r="H1066" s="304" t="s">
        <v>598</v>
      </c>
      <c r="I1066" s="303" t="s">
        <v>599</v>
      </c>
      <c r="J1066" s="305" t="s">
        <v>3020</v>
      </c>
      <c r="K1066" s="306">
        <v>2072919</v>
      </c>
      <c r="Q1066" s="270"/>
      <c r="R1066" s="270"/>
      <c r="S1066" s="271"/>
      <c r="T1066" s="270"/>
      <c r="U1066" s="272"/>
      <c r="V1066" s="268"/>
      <c r="W1066" s="272"/>
      <c r="X1066" s="273"/>
      <c r="Y1066" s="273"/>
      <c r="Z1066" s="273"/>
      <c r="AA1066" s="273"/>
      <c r="AB1066" s="274"/>
      <c r="AC1066" s="274"/>
      <c r="AD1066" s="269"/>
      <c r="AE1066" s="269"/>
    </row>
    <row r="1067" spans="1:31" ht="90" x14ac:dyDescent="0.25">
      <c r="A1067" s="303" t="s">
        <v>2917</v>
      </c>
      <c r="B1067" s="303" t="s">
        <v>2415</v>
      </c>
      <c r="C1067" s="303" t="s">
        <v>2416</v>
      </c>
      <c r="D1067" s="303" t="s">
        <v>2646</v>
      </c>
      <c r="E1067" s="304" t="s">
        <v>3334</v>
      </c>
      <c r="F1067" s="304" t="s">
        <v>457</v>
      </c>
      <c r="G1067" s="304" t="s">
        <v>597</v>
      </c>
      <c r="H1067" s="304" t="s">
        <v>598</v>
      </c>
      <c r="I1067" s="303" t="s">
        <v>599</v>
      </c>
      <c r="J1067" s="305" t="s">
        <v>3020</v>
      </c>
      <c r="K1067" s="306">
        <v>2072919</v>
      </c>
      <c r="Q1067" s="270"/>
      <c r="R1067" s="270"/>
      <c r="S1067" s="271"/>
      <c r="T1067" s="270"/>
      <c r="U1067" s="272"/>
      <c r="V1067" s="268"/>
      <c r="W1067" s="272"/>
      <c r="X1067" s="273"/>
      <c r="Y1067" s="273"/>
      <c r="Z1067" s="273"/>
      <c r="AA1067" s="273"/>
      <c r="AB1067" s="274"/>
      <c r="AC1067" s="274"/>
      <c r="AD1067" s="269"/>
      <c r="AE1067" s="269"/>
    </row>
    <row r="1068" spans="1:31" ht="90" x14ac:dyDescent="0.25">
      <c r="A1068" s="303" t="s">
        <v>2919</v>
      </c>
      <c r="B1068" s="303" t="s">
        <v>2415</v>
      </c>
      <c r="C1068" s="303" t="s">
        <v>2416</v>
      </c>
      <c r="D1068" s="303" t="s">
        <v>2646</v>
      </c>
      <c r="E1068" s="304" t="s">
        <v>3336</v>
      </c>
      <c r="F1068" s="304" t="s">
        <v>457</v>
      </c>
      <c r="G1068" s="304" t="s">
        <v>597</v>
      </c>
      <c r="H1068" s="304" t="s">
        <v>598</v>
      </c>
      <c r="I1068" s="303" t="s">
        <v>599</v>
      </c>
      <c r="J1068" s="305" t="s">
        <v>3020</v>
      </c>
      <c r="K1068" s="306">
        <v>2072919</v>
      </c>
      <c r="Q1068" s="270"/>
      <c r="R1068" s="270"/>
      <c r="S1068" s="271"/>
      <c r="T1068" s="270"/>
      <c r="U1068" s="272"/>
      <c r="V1068" s="268"/>
      <c r="W1068" s="272"/>
      <c r="X1068" s="273"/>
      <c r="Y1068" s="273"/>
      <c r="Z1068" s="273"/>
      <c r="AA1068" s="273"/>
      <c r="AB1068" s="274"/>
      <c r="AC1068" s="274"/>
      <c r="AD1068" s="269"/>
      <c r="AE1068" s="269"/>
    </row>
    <row r="1069" spans="1:31" ht="90" x14ac:dyDescent="0.25">
      <c r="A1069" s="303" t="s">
        <v>2921</v>
      </c>
      <c r="B1069" s="303" t="s">
        <v>2415</v>
      </c>
      <c r="C1069" s="303" t="s">
        <v>2416</v>
      </c>
      <c r="D1069" s="303" t="s">
        <v>2646</v>
      </c>
      <c r="E1069" s="304" t="s">
        <v>3338</v>
      </c>
      <c r="F1069" s="304" t="s">
        <v>457</v>
      </c>
      <c r="G1069" s="304" t="s">
        <v>597</v>
      </c>
      <c r="H1069" s="304" t="s">
        <v>598</v>
      </c>
      <c r="I1069" s="303" t="s">
        <v>599</v>
      </c>
      <c r="J1069" s="305" t="s">
        <v>3020</v>
      </c>
      <c r="K1069" s="306">
        <v>2072919</v>
      </c>
      <c r="Q1069" s="270"/>
      <c r="R1069" s="270"/>
      <c r="S1069" s="271"/>
      <c r="T1069" s="270"/>
      <c r="U1069" s="272"/>
      <c r="V1069" s="268"/>
      <c r="W1069" s="272"/>
      <c r="X1069" s="273"/>
      <c r="Y1069" s="273"/>
      <c r="Z1069" s="273"/>
      <c r="AA1069" s="273"/>
      <c r="AB1069" s="274"/>
      <c r="AC1069" s="274"/>
      <c r="AD1069" s="269"/>
      <c r="AE1069" s="269"/>
    </row>
    <row r="1070" spans="1:31" ht="90" x14ac:dyDescent="0.25">
      <c r="A1070" s="303" t="s">
        <v>2923</v>
      </c>
      <c r="B1070" s="303" t="s">
        <v>2415</v>
      </c>
      <c r="C1070" s="303" t="s">
        <v>2416</v>
      </c>
      <c r="D1070" s="303" t="s">
        <v>2646</v>
      </c>
      <c r="E1070" s="304" t="s">
        <v>3340</v>
      </c>
      <c r="F1070" s="304" t="s">
        <v>457</v>
      </c>
      <c r="G1070" s="304" t="s">
        <v>597</v>
      </c>
      <c r="H1070" s="304" t="s">
        <v>598</v>
      </c>
      <c r="I1070" s="303" t="s">
        <v>599</v>
      </c>
      <c r="J1070" s="305" t="s">
        <v>3020</v>
      </c>
      <c r="K1070" s="306">
        <v>2072919</v>
      </c>
      <c r="Q1070" s="270"/>
      <c r="R1070" s="270"/>
      <c r="S1070" s="271"/>
      <c r="T1070" s="270"/>
      <c r="U1070" s="272"/>
      <c r="V1070" s="268"/>
      <c r="W1070" s="272"/>
      <c r="X1070" s="273"/>
      <c r="Y1070" s="273"/>
      <c r="Z1070" s="273"/>
      <c r="AA1070" s="273"/>
      <c r="AB1070" s="274"/>
      <c r="AC1070" s="274"/>
      <c r="AD1070" s="269"/>
      <c r="AE1070" s="269"/>
    </row>
    <row r="1071" spans="1:31" ht="90" x14ac:dyDescent="0.25">
      <c r="A1071" s="303" t="s">
        <v>2925</v>
      </c>
      <c r="B1071" s="303" t="s">
        <v>2415</v>
      </c>
      <c r="C1071" s="303" t="s">
        <v>2416</v>
      </c>
      <c r="D1071" s="303" t="s">
        <v>2646</v>
      </c>
      <c r="E1071" s="304" t="s">
        <v>3342</v>
      </c>
      <c r="F1071" s="304" t="s">
        <v>457</v>
      </c>
      <c r="G1071" s="304" t="s">
        <v>597</v>
      </c>
      <c r="H1071" s="304" t="s">
        <v>598</v>
      </c>
      <c r="I1071" s="303" t="s">
        <v>599</v>
      </c>
      <c r="J1071" s="305" t="s">
        <v>3020</v>
      </c>
      <c r="K1071" s="306">
        <v>2072919</v>
      </c>
      <c r="Q1071" s="270"/>
      <c r="R1071" s="270"/>
      <c r="S1071" s="271"/>
      <c r="T1071" s="270"/>
      <c r="U1071" s="272"/>
      <c r="V1071" s="268"/>
      <c r="W1071" s="272"/>
      <c r="X1071" s="273"/>
      <c r="Y1071" s="273"/>
      <c r="Z1071" s="273"/>
      <c r="AA1071" s="273"/>
      <c r="AB1071" s="274"/>
      <c r="AC1071" s="274"/>
      <c r="AD1071" s="269"/>
      <c r="AE1071" s="269"/>
    </row>
    <row r="1072" spans="1:31" ht="90" x14ac:dyDescent="0.25">
      <c r="A1072" s="303" t="s">
        <v>2927</v>
      </c>
      <c r="B1072" s="303" t="s">
        <v>2415</v>
      </c>
      <c r="C1072" s="303" t="s">
        <v>2416</v>
      </c>
      <c r="D1072" s="303" t="s">
        <v>2646</v>
      </c>
      <c r="E1072" s="304" t="s">
        <v>3344</v>
      </c>
      <c r="F1072" s="304" t="s">
        <v>457</v>
      </c>
      <c r="G1072" s="304" t="s">
        <v>597</v>
      </c>
      <c r="H1072" s="304" t="s">
        <v>598</v>
      </c>
      <c r="I1072" s="303" t="s">
        <v>599</v>
      </c>
      <c r="J1072" s="305" t="s">
        <v>3020</v>
      </c>
      <c r="K1072" s="306">
        <v>2072919</v>
      </c>
      <c r="Q1072" s="270"/>
      <c r="R1072" s="270"/>
      <c r="S1072" s="271"/>
      <c r="T1072" s="270"/>
      <c r="U1072" s="272"/>
      <c r="V1072" s="268"/>
      <c r="W1072" s="272"/>
      <c r="X1072" s="273"/>
      <c r="Y1072" s="273"/>
      <c r="Z1072" s="273"/>
      <c r="AA1072" s="273"/>
      <c r="AB1072" s="274"/>
      <c r="AC1072" s="274"/>
      <c r="AD1072" s="269"/>
      <c r="AE1072" s="269"/>
    </row>
    <row r="1073" spans="1:31" ht="90" x14ac:dyDescent="0.25">
      <c r="A1073" s="303" t="s">
        <v>2929</v>
      </c>
      <c r="B1073" s="303" t="s">
        <v>2415</v>
      </c>
      <c r="C1073" s="303" t="s">
        <v>2416</v>
      </c>
      <c r="D1073" s="303" t="s">
        <v>2646</v>
      </c>
      <c r="E1073" s="304" t="s">
        <v>3346</v>
      </c>
      <c r="F1073" s="304" t="s">
        <v>457</v>
      </c>
      <c r="G1073" s="304" t="s">
        <v>597</v>
      </c>
      <c r="H1073" s="304" t="s">
        <v>598</v>
      </c>
      <c r="I1073" s="303" t="s">
        <v>599</v>
      </c>
      <c r="J1073" s="305" t="s">
        <v>3020</v>
      </c>
      <c r="K1073" s="306">
        <v>2072919</v>
      </c>
      <c r="Q1073" s="270"/>
      <c r="R1073" s="270"/>
      <c r="S1073" s="271"/>
      <c r="T1073" s="270"/>
      <c r="U1073" s="272"/>
      <c r="V1073" s="268"/>
      <c r="W1073" s="272"/>
      <c r="X1073" s="273"/>
      <c r="Y1073" s="273"/>
      <c r="Z1073" s="273"/>
      <c r="AA1073" s="273"/>
      <c r="AB1073" s="274"/>
      <c r="AC1073" s="274"/>
      <c r="AD1073" s="269"/>
      <c r="AE1073" s="269"/>
    </row>
    <row r="1074" spans="1:31" ht="90" x14ac:dyDescent="0.25">
      <c r="A1074" s="303" t="s">
        <v>2931</v>
      </c>
      <c r="B1074" s="303" t="s">
        <v>2415</v>
      </c>
      <c r="C1074" s="303" t="s">
        <v>2416</v>
      </c>
      <c r="D1074" s="303" t="s">
        <v>2646</v>
      </c>
      <c r="E1074" s="304" t="s">
        <v>3348</v>
      </c>
      <c r="F1074" s="304" t="s">
        <v>457</v>
      </c>
      <c r="G1074" s="304" t="s">
        <v>597</v>
      </c>
      <c r="H1074" s="304" t="s">
        <v>598</v>
      </c>
      <c r="I1074" s="303" t="s">
        <v>599</v>
      </c>
      <c r="J1074" s="305" t="s">
        <v>3020</v>
      </c>
      <c r="K1074" s="306">
        <v>2072919</v>
      </c>
      <c r="Q1074" s="270"/>
      <c r="R1074" s="270"/>
      <c r="S1074" s="271"/>
      <c r="T1074" s="270"/>
      <c r="U1074" s="272"/>
      <c r="V1074" s="268"/>
      <c r="W1074" s="272"/>
      <c r="X1074" s="273"/>
      <c r="Y1074" s="273"/>
      <c r="Z1074" s="273"/>
      <c r="AA1074" s="273"/>
      <c r="AB1074" s="274"/>
      <c r="AC1074" s="274"/>
      <c r="AD1074" s="269"/>
      <c r="AE1074" s="269"/>
    </row>
    <row r="1075" spans="1:31" ht="90" x14ac:dyDescent="0.25">
      <c r="A1075" s="303" t="s">
        <v>2933</v>
      </c>
      <c r="B1075" s="303" t="s">
        <v>2415</v>
      </c>
      <c r="C1075" s="303" t="s">
        <v>2416</v>
      </c>
      <c r="D1075" s="303" t="s">
        <v>2646</v>
      </c>
      <c r="E1075" s="304" t="s">
        <v>3350</v>
      </c>
      <c r="F1075" s="304" t="s">
        <v>457</v>
      </c>
      <c r="G1075" s="304" t="s">
        <v>597</v>
      </c>
      <c r="H1075" s="304" t="s">
        <v>598</v>
      </c>
      <c r="I1075" s="303" t="s">
        <v>599</v>
      </c>
      <c r="J1075" s="305" t="s">
        <v>3020</v>
      </c>
      <c r="K1075" s="306">
        <v>2072919</v>
      </c>
      <c r="Q1075" s="270"/>
      <c r="R1075" s="270"/>
      <c r="S1075" s="271"/>
      <c r="T1075" s="270"/>
      <c r="U1075" s="272"/>
      <c r="V1075" s="268"/>
      <c r="W1075" s="272"/>
      <c r="X1075" s="273"/>
      <c r="Y1075" s="273"/>
      <c r="Z1075" s="273"/>
      <c r="AA1075" s="273"/>
      <c r="AB1075" s="274"/>
      <c r="AC1075" s="274"/>
      <c r="AD1075" s="269"/>
      <c r="AE1075" s="269"/>
    </row>
    <row r="1076" spans="1:31" ht="90" x14ac:dyDescent="0.25">
      <c r="A1076" s="303" t="s">
        <v>2935</v>
      </c>
      <c r="B1076" s="303" t="s">
        <v>2415</v>
      </c>
      <c r="C1076" s="303" t="s">
        <v>2416</v>
      </c>
      <c r="D1076" s="303" t="s">
        <v>2646</v>
      </c>
      <c r="E1076" s="304" t="s">
        <v>3352</v>
      </c>
      <c r="F1076" s="304" t="s">
        <v>457</v>
      </c>
      <c r="G1076" s="304" t="s">
        <v>597</v>
      </c>
      <c r="H1076" s="304" t="s">
        <v>598</v>
      </c>
      <c r="I1076" s="303" t="s">
        <v>599</v>
      </c>
      <c r="J1076" s="305" t="s">
        <v>3020</v>
      </c>
      <c r="K1076" s="306">
        <v>2072919</v>
      </c>
      <c r="Q1076" s="270"/>
      <c r="R1076" s="270"/>
      <c r="S1076" s="271"/>
      <c r="T1076" s="270"/>
      <c r="U1076" s="272"/>
      <c r="V1076" s="268"/>
      <c r="W1076" s="272"/>
      <c r="X1076" s="273"/>
      <c r="Y1076" s="273"/>
      <c r="Z1076" s="273"/>
      <c r="AA1076" s="273"/>
      <c r="AB1076" s="274"/>
      <c r="AC1076" s="274"/>
      <c r="AD1076" s="269"/>
      <c r="AE1076" s="269"/>
    </row>
    <row r="1077" spans="1:31" ht="90" x14ac:dyDescent="0.25">
      <c r="A1077" s="303" t="s">
        <v>2937</v>
      </c>
      <c r="B1077" s="303" t="s">
        <v>2415</v>
      </c>
      <c r="C1077" s="303" t="s">
        <v>2416</v>
      </c>
      <c r="D1077" s="303" t="s">
        <v>2646</v>
      </c>
      <c r="E1077" s="304" t="s">
        <v>3354</v>
      </c>
      <c r="F1077" s="304" t="s">
        <v>457</v>
      </c>
      <c r="G1077" s="304" t="s">
        <v>597</v>
      </c>
      <c r="H1077" s="304" t="s">
        <v>598</v>
      </c>
      <c r="I1077" s="303" t="s">
        <v>599</v>
      </c>
      <c r="J1077" s="305" t="s">
        <v>3020</v>
      </c>
      <c r="K1077" s="306">
        <v>2072919</v>
      </c>
      <c r="Q1077" s="270"/>
      <c r="R1077" s="270"/>
      <c r="S1077" s="271"/>
      <c r="T1077" s="270"/>
      <c r="U1077" s="272"/>
      <c r="V1077" s="268"/>
      <c r="W1077" s="272"/>
      <c r="X1077" s="273"/>
      <c r="Y1077" s="273"/>
      <c r="Z1077" s="273"/>
      <c r="AA1077" s="273"/>
      <c r="AB1077" s="274"/>
      <c r="AC1077" s="274"/>
      <c r="AD1077" s="269"/>
      <c r="AE1077" s="269"/>
    </row>
    <row r="1078" spans="1:31" ht="90" x14ac:dyDescent="0.25">
      <c r="A1078" s="303" t="s">
        <v>2939</v>
      </c>
      <c r="B1078" s="303" t="s">
        <v>2415</v>
      </c>
      <c r="C1078" s="303" t="s">
        <v>2416</v>
      </c>
      <c r="D1078" s="303" t="s">
        <v>2646</v>
      </c>
      <c r="E1078" s="304" t="s">
        <v>3356</v>
      </c>
      <c r="F1078" s="304" t="s">
        <v>457</v>
      </c>
      <c r="G1078" s="304" t="s">
        <v>597</v>
      </c>
      <c r="H1078" s="304" t="s">
        <v>598</v>
      </c>
      <c r="I1078" s="303" t="s">
        <v>599</v>
      </c>
      <c r="J1078" s="305" t="s">
        <v>3020</v>
      </c>
      <c r="K1078" s="306">
        <v>2072919</v>
      </c>
      <c r="Q1078" s="270"/>
      <c r="R1078" s="270"/>
      <c r="S1078" s="271"/>
      <c r="T1078" s="270"/>
      <c r="U1078" s="272"/>
      <c r="V1078" s="268"/>
      <c r="W1078" s="272"/>
      <c r="X1078" s="273"/>
      <c r="Y1078" s="273"/>
      <c r="Z1078" s="273"/>
      <c r="AA1078" s="273"/>
      <c r="AB1078" s="274"/>
      <c r="AC1078" s="274"/>
      <c r="AD1078" s="269"/>
      <c r="AE1078" s="269"/>
    </row>
    <row r="1079" spans="1:31" ht="90" x14ac:dyDescent="0.25">
      <c r="A1079" s="303" t="s">
        <v>2941</v>
      </c>
      <c r="B1079" s="303" t="s">
        <v>2415</v>
      </c>
      <c r="C1079" s="303" t="s">
        <v>2416</v>
      </c>
      <c r="D1079" s="303" t="s">
        <v>2646</v>
      </c>
      <c r="E1079" s="304" t="s">
        <v>3358</v>
      </c>
      <c r="F1079" s="304" t="s">
        <v>457</v>
      </c>
      <c r="G1079" s="304" t="s">
        <v>597</v>
      </c>
      <c r="H1079" s="304" t="s">
        <v>598</v>
      </c>
      <c r="I1079" s="303" t="s">
        <v>599</v>
      </c>
      <c r="J1079" s="305" t="s">
        <v>3020</v>
      </c>
      <c r="K1079" s="306">
        <v>2072919</v>
      </c>
      <c r="Q1079" s="270"/>
      <c r="R1079" s="270"/>
      <c r="S1079" s="271"/>
      <c r="T1079" s="270"/>
      <c r="U1079" s="272"/>
      <c r="V1079" s="268"/>
      <c r="W1079" s="272"/>
      <c r="X1079" s="273"/>
      <c r="Y1079" s="273"/>
      <c r="Z1079" s="273"/>
      <c r="AA1079" s="273"/>
      <c r="AB1079" s="274"/>
      <c r="AC1079" s="274"/>
      <c r="AD1079" s="269"/>
      <c r="AE1079" s="269"/>
    </row>
    <row r="1080" spans="1:31" ht="90" x14ac:dyDescent="0.25">
      <c r="A1080" s="303" t="s">
        <v>2943</v>
      </c>
      <c r="B1080" s="303" t="s">
        <v>2415</v>
      </c>
      <c r="C1080" s="303" t="s">
        <v>2416</v>
      </c>
      <c r="D1080" s="303" t="s">
        <v>2646</v>
      </c>
      <c r="E1080" s="304" t="s">
        <v>3360</v>
      </c>
      <c r="F1080" s="304" t="s">
        <v>457</v>
      </c>
      <c r="G1080" s="304" t="s">
        <v>597</v>
      </c>
      <c r="H1080" s="304" t="s">
        <v>598</v>
      </c>
      <c r="I1080" s="303" t="s">
        <v>599</v>
      </c>
      <c r="J1080" s="305" t="s">
        <v>3020</v>
      </c>
      <c r="K1080" s="306">
        <v>2072919</v>
      </c>
      <c r="Q1080" s="270"/>
      <c r="R1080" s="270"/>
      <c r="S1080" s="271"/>
      <c r="T1080" s="270"/>
      <c r="U1080" s="272"/>
      <c r="V1080" s="268"/>
      <c r="W1080" s="272"/>
      <c r="X1080" s="273"/>
      <c r="Y1080" s="273"/>
      <c r="Z1080" s="273"/>
      <c r="AA1080" s="273"/>
      <c r="AB1080" s="274"/>
      <c r="AC1080" s="274"/>
      <c r="AD1080" s="269"/>
      <c r="AE1080" s="269"/>
    </row>
    <row r="1081" spans="1:31" ht="90" x14ac:dyDescent="0.25">
      <c r="A1081" s="303" t="s">
        <v>2945</v>
      </c>
      <c r="B1081" s="303" t="s">
        <v>2415</v>
      </c>
      <c r="C1081" s="303" t="s">
        <v>2416</v>
      </c>
      <c r="D1081" s="303" t="s">
        <v>2646</v>
      </c>
      <c r="E1081" s="304" t="s">
        <v>3362</v>
      </c>
      <c r="F1081" s="304" t="s">
        <v>457</v>
      </c>
      <c r="G1081" s="304" t="s">
        <v>597</v>
      </c>
      <c r="H1081" s="304" t="s">
        <v>598</v>
      </c>
      <c r="I1081" s="303" t="s">
        <v>599</v>
      </c>
      <c r="J1081" s="305" t="s">
        <v>3020</v>
      </c>
      <c r="K1081" s="306">
        <v>2072919</v>
      </c>
      <c r="Q1081" s="270"/>
      <c r="R1081" s="270"/>
      <c r="S1081" s="271"/>
      <c r="T1081" s="270"/>
      <c r="U1081" s="272"/>
      <c r="V1081" s="268"/>
      <c r="W1081" s="272"/>
      <c r="X1081" s="273"/>
      <c r="Y1081" s="273"/>
      <c r="Z1081" s="273"/>
      <c r="AA1081" s="273"/>
      <c r="AB1081" s="274"/>
      <c r="AC1081" s="274"/>
      <c r="AD1081" s="269"/>
      <c r="AE1081" s="269"/>
    </row>
    <row r="1082" spans="1:31" ht="90" x14ac:dyDescent="0.25">
      <c r="A1082" s="303" t="s">
        <v>2947</v>
      </c>
      <c r="B1082" s="303" t="s">
        <v>2415</v>
      </c>
      <c r="C1082" s="303" t="s">
        <v>2416</v>
      </c>
      <c r="D1082" s="303" t="s">
        <v>2646</v>
      </c>
      <c r="E1082" s="304" t="s">
        <v>3364</v>
      </c>
      <c r="F1082" s="304" t="s">
        <v>457</v>
      </c>
      <c r="G1082" s="304" t="s">
        <v>597</v>
      </c>
      <c r="H1082" s="304" t="s">
        <v>598</v>
      </c>
      <c r="I1082" s="303" t="s">
        <v>599</v>
      </c>
      <c r="J1082" s="305" t="s">
        <v>3020</v>
      </c>
      <c r="K1082" s="306">
        <v>2072919</v>
      </c>
      <c r="Q1082" s="270"/>
      <c r="R1082" s="270"/>
      <c r="S1082" s="271"/>
      <c r="T1082" s="270"/>
      <c r="U1082" s="272"/>
      <c r="V1082" s="268"/>
      <c r="W1082" s="272"/>
      <c r="X1082" s="273"/>
      <c r="Y1082" s="273"/>
      <c r="Z1082" s="273"/>
      <c r="AA1082" s="273"/>
      <c r="AB1082" s="274"/>
      <c r="AC1082" s="274"/>
      <c r="AD1082" s="269"/>
      <c r="AE1082" s="269"/>
    </row>
    <row r="1083" spans="1:31" ht="90" x14ac:dyDescent="0.25">
      <c r="A1083" s="303" t="s">
        <v>2949</v>
      </c>
      <c r="B1083" s="303" t="s">
        <v>2415</v>
      </c>
      <c r="C1083" s="303" t="s">
        <v>2416</v>
      </c>
      <c r="D1083" s="303" t="s">
        <v>2646</v>
      </c>
      <c r="E1083" s="304" t="s">
        <v>3366</v>
      </c>
      <c r="F1083" s="304" t="s">
        <v>457</v>
      </c>
      <c r="G1083" s="304" t="s">
        <v>597</v>
      </c>
      <c r="H1083" s="304" t="s">
        <v>598</v>
      </c>
      <c r="I1083" s="303" t="s">
        <v>599</v>
      </c>
      <c r="J1083" s="305" t="s">
        <v>3020</v>
      </c>
      <c r="K1083" s="306">
        <v>2072919</v>
      </c>
      <c r="Q1083" s="270"/>
      <c r="R1083" s="270"/>
      <c r="S1083" s="271"/>
      <c r="T1083" s="270"/>
      <c r="U1083" s="272"/>
      <c r="V1083" s="268"/>
      <c r="W1083" s="272"/>
      <c r="X1083" s="273"/>
      <c r="Y1083" s="273"/>
      <c r="Z1083" s="273"/>
      <c r="AA1083" s="273"/>
      <c r="AB1083" s="274"/>
      <c r="AC1083" s="274"/>
      <c r="AD1083" s="269"/>
      <c r="AE1083" s="269"/>
    </row>
    <row r="1084" spans="1:31" ht="90" x14ac:dyDescent="0.25">
      <c r="A1084" s="303" t="s">
        <v>2951</v>
      </c>
      <c r="B1084" s="303" t="s">
        <v>2415</v>
      </c>
      <c r="C1084" s="303" t="s">
        <v>2416</v>
      </c>
      <c r="D1084" s="303" t="s">
        <v>2646</v>
      </c>
      <c r="E1084" s="304" t="s">
        <v>3368</v>
      </c>
      <c r="F1084" s="304" t="s">
        <v>457</v>
      </c>
      <c r="G1084" s="304" t="s">
        <v>597</v>
      </c>
      <c r="H1084" s="304" t="s">
        <v>598</v>
      </c>
      <c r="I1084" s="303" t="s">
        <v>599</v>
      </c>
      <c r="J1084" s="305" t="s">
        <v>3020</v>
      </c>
      <c r="K1084" s="306">
        <v>2072919</v>
      </c>
      <c r="Q1084" s="270"/>
      <c r="R1084" s="270"/>
      <c r="S1084" s="271"/>
      <c r="T1084" s="270"/>
      <c r="U1084" s="272"/>
      <c r="V1084" s="268"/>
      <c r="W1084" s="272"/>
      <c r="X1084" s="273"/>
      <c r="Y1084" s="273"/>
      <c r="Z1084" s="273"/>
      <c r="AA1084" s="273"/>
      <c r="AB1084" s="274"/>
      <c r="AC1084" s="274"/>
      <c r="AD1084" s="269"/>
      <c r="AE1084" s="269"/>
    </row>
    <row r="1085" spans="1:31" ht="90" x14ac:dyDescent="0.25">
      <c r="A1085" s="303" t="s">
        <v>2953</v>
      </c>
      <c r="B1085" s="303" t="s">
        <v>2415</v>
      </c>
      <c r="C1085" s="303" t="s">
        <v>2416</v>
      </c>
      <c r="D1085" s="303" t="s">
        <v>2646</v>
      </c>
      <c r="E1085" s="304" t="s">
        <v>3370</v>
      </c>
      <c r="F1085" s="304" t="s">
        <v>457</v>
      </c>
      <c r="G1085" s="304" t="s">
        <v>597</v>
      </c>
      <c r="H1085" s="304" t="s">
        <v>598</v>
      </c>
      <c r="I1085" s="303" t="s">
        <v>599</v>
      </c>
      <c r="J1085" s="305" t="s">
        <v>3020</v>
      </c>
      <c r="K1085" s="306">
        <v>2072919</v>
      </c>
      <c r="Q1085" s="270"/>
      <c r="R1085" s="270"/>
      <c r="S1085" s="271"/>
      <c r="T1085" s="270"/>
      <c r="U1085" s="272"/>
      <c r="V1085" s="268"/>
      <c r="W1085" s="272"/>
      <c r="X1085" s="273"/>
      <c r="Y1085" s="273"/>
      <c r="Z1085" s="273"/>
      <c r="AA1085" s="273"/>
      <c r="AB1085" s="274"/>
      <c r="AC1085" s="274"/>
      <c r="AD1085" s="269"/>
      <c r="AE1085" s="269"/>
    </row>
    <row r="1086" spans="1:31" ht="90" x14ac:dyDescent="0.25">
      <c r="A1086" s="303" t="s">
        <v>2955</v>
      </c>
      <c r="B1086" s="303" t="s">
        <v>2415</v>
      </c>
      <c r="C1086" s="303" t="s">
        <v>2416</v>
      </c>
      <c r="D1086" s="303" t="s">
        <v>2646</v>
      </c>
      <c r="E1086" s="304" t="s">
        <v>3372</v>
      </c>
      <c r="F1086" s="304" t="s">
        <v>457</v>
      </c>
      <c r="G1086" s="304" t="s">
        <v>597</v>
      </c>
      <c r="H1086" s="304" t="s">
        <v>598</v>
      </c>
      <c r="I1086" s="303" t="s">
        <v>599</v>
      </c>
      <c r="J1086" s="305" t="s">
        <v>3020</v>
      </c>
      <c r="K1086" s="306">
        <v>2072919</v>
      </c>
      <c r="Q1086" s="270"/>
      <c r="R1086" s="270"/>
      <c r="S1086" s="271"/>
      <c r="T1086" s="270"/>
      <c r="U1086" s="272"/>
      <c r="V1086" s="268"/>
      <c r="W1086" s="272"/>
      <c r="X1086" s="273"/>
      <c r="Y1086" s="273"/>
      <c r="Z1086" s="273"/>
      <c r="AA1086" s="273"/>
      <c r="AB1086" s="274"/>
      <c r="AC1086" s="274"/>
      <c r="AD1086" s="269"/>
      <c r="AE1086" s="269"/>
    </row>
    <row r="1087" spans="1:31" ht="90" x14ac:dyDescent="0.25">
      <c r="A1087" s="303" t="s">
        <v>2957</v>
      </c>
      <c r="B1087" s="303" t="s">
        <v>2415</v>
      </c>
      <c r="C1087" s="303" t="s">
        <v>2416</v>
      </c>
      <c r="D1087" s="303" t="s">
        <v>2646</v>
      </c>
      <c r="E1087" s="304" t="s">
        <v>3374</v>
      </c>
      <c r="F1087" s="304" t="s">
        <v>457</v>
      </c>
      <c r="G1087" s="304" t="s">
        <v>597</v>
      </c>
      <c r="H1087" s="304" t="s">
        <v>598</v>
      </c>
      <c r="I1087" s="303" t="s">
        <v>599</v>
      </c>
      <c r="J1087" s="305" t="s">
        <v>3020</v>
      </c>
      <c r="K1087" s="306">
        <v>2072919</v>
      </c>
      <c r="Q1087" s="270"/>
      <c r="R1087" s="270"/>
      <c r="S1087" s="271"/>
      <c r="T1087" s="270"/>
      <c r="U1087" s="272"/>
      <c r="V1087" s="268"/>
      <c r="W1087" s="272"/>
      <c r="X1087" s="273"/>
      <c r="Y1087" s="273"/>
      <c r="Z1087" s="273"/>
      <c r="AA1087" s="273"/>
      <c r="AB1087" s="274"/>
      <c r="AC1087" s="274"/>
      <c r="AD1087" s="269"/>
      <c r="AE1087" s="269"/>
    </row>
    <row r="1088" spans="1:31" ht="90" x14ac:dyDescent="0.25">
      <c r="A1088" s="303" t="s">
        <v>2959</v>
      </c>
      <c r="B1088" s="303" t="s">
        <v>2415</v>
      </c>
      <c r="C1088" s="303" t="s">
        <v>2416</v>
      </c>
      <c r="D1088" s="303" t="s">
        <v>2646</v>
      </c>
      <c r="E1088" s="304" t="s">
        <v>3376</v>
      </c>
      <c r="F1088" s="304" t="s">
        <v>457</v>
      </c>
      <c r="G1088" s="304" t="s">
        <v>597</v>
      </c>
      <c r="H1088" s="304" t="s">
        <v>598</v>
      </c>
      <c r="I1088" s="303" t="s">
        <v>599</v>
      </c>
      <c r="J1088" s="305" t="s">
        <v>3020</v>
      </c>
      <c r="K1088" s="306">
        <v>2072919</v>
      </c>
      <c r="Q1088" s="270"/>
      <c r="R1088" s="270"/>
      <c r="S1088" s="271"/>
      <c r="T1088" s="270"/>
      <c r="U1088" s="272"/>
      <c r="V1088" s="268"/>
      <c r="W1088" s="272"/>
      <c r="X1088" s="273"/>
      <c r="Y1088" s="273"/>
      <c r="Z1088" s="273"/>
      <c r="AA1088" s="273"/>
      <c r="AB1088" s="274"/>
      <c r="AC1088" s="274"/>
      <c r="AD1088" s="269"/>
      <c r="AE1088" s="269"/>
    </row>
    <row r="1089" spans="1:31" ht="90" x14ac:dyDescent="0.25">
      <c r="A1089" s="303" t="s">
        <v>2961</v>
      </c>
      <c r="B1089" s="303" t="s">
        <v>2415</v>
      </c>
      <c r="C1089" s="303" t="s">
        <v>2416</v>
      </c>
      <c r="D1089" s="303" t="s">
        <v>2646</v>
      </c>
      <c r="E1089" s="304" t="s">
        <v>3378</v>
      </c>
      <c r="F1089" s="304" t="s">
        <v>457</v>
      </c>
      <c r="G1089" s="304" t="s">
        <v>597</v>
      </c>
      <c r="H1089" s="304" t="s">
        <v>598</v>
      </c>
      <c r="I1089" s="303" t="s">
        <v>599</v>
      </c>
      <c r="J1089" s="305" t="s">
        <v>3020</v>
      </c>
      <c r="K1089" s="306">
        <v>2072919</v>
      </c>
      <c r="Q1089" s="270"/>
      <c r="R1089" s="270"/>
      <c r="S1089" s="271"/>
      <c r="T1089" s="270"/>
      <c r="U1089" s="272"/>
      <c r="V1089" s="268"/>
      <c r="W1089" s="272"/>
      <c r="X1089" s="273"/>
      <c r="Y1089" s="273"/>
      <c r="Z1089" s="273"/>
      <c r="AA1089" s="273"/>
      <c r="AB1089" s="274"/>
      <c r="AC1089" s="274"/>
      <c r="AD1089" s="269"/>
      <c r="AE1089" s="269"/>
    </row>
    <row r="1090" spans="1:31" ht="90" x14ac:dyDescent="0.25">
      <c r="A1090" s="303" t="s">
        <v>2963</v>
      </c>
      <c r="B1090" s="303" t="s">
        <v>2415</v>
      </c>
      <c r="C1090" s="303" t="s">
        <v>2416</v>
      </c>
      <c r="D1090" s="303" t="s">
        <v>2646</v>
      </c>
      <c r="E1090" s="304" t="s">
        <v>3380</v>
      </c>
      <c r="F1090" s="304" t="s">
        <v>457</v>
      </c>
      <c r="G1090" s="304" t="s">
        <v>597</v>
      </c>
      <c r="H1090" s="304" t="s">
        <v>598</v>
      </c>
      <c r="I1090" s="303" t="s">
        <v>599</v>
      </c>
      <c r="J1090" s="305" t="s">
        <v>3020</v>
      </c>
      <c r="K1090" s="306">
        <v>2072919</v>
      </c>
      <c r="Q1090" s="270"/>
      <c r="R1090" s="270"/>
      <c r="S1090" s="271"/>
      <c r="T1090" s="270"/>
      <c r="U1090" s="272"/>
      <c r="V1090" s="268"/>
      <c r="W1090" s="272"/>
      <c r="X1090" s="273"/>
      <c r="Y1090" s="273"/>
      <c r="Z1090" s="273"/>
      <c r="AA1090" s="273"/>
      <c r="AB1090" s="274"/>
      <c r="AC1090" s="274"/>
      <c r="AD1090" s="269"/>
      <c r="AE1090" s="269"/>
    </row>
    <row r="1091" spans="1:31" ht="90" x14ac:dyDescent="0.25">
      <c r="A1091" s="303" t="s">
        <v>2965</v>
      </c>
      <c r="B1091" s="303" t="s">
        <v>2415</v>
      </c>
      <c r="C1091" s="303" t="s">
        <v>2416</v>
      </c>
      <c r="D1091" s="303" t="s">
        <v>2646</v>
      </c>
      <c r="E1091" s="304" t="s">
        <v>3382</v>
      </c>
      <c r="F1091" s="304" t="s">
        <v>457</v>
      </c>
      <c r="G1091" s="304" t="s">
        <v>597</v>
      </c>
      <c r="H1091" s="304" t="s">
        <v>598</v>
      </c>
      <c r="I1091" s="303" t="s">
        <v>599</v>
      </c>
      <c r="J1091" s="305" t="s">
        <v>3020</v>
      </c>
      <c r="K1091" s="306">
        <v>2072919</v>
      </c>
      <c r="Q1091" s="270"/>
      <c r="R1091" s="270"/>
      <c r="S1091" s="271"/>
      <c r="T1091" s="270"/>
      <c r="U1091" s="272"/>
      <c r="V1091" s="268"/>
      <c r="W1091" s="272"/>
      <c r="X1091" s="273"/>
      <c r="Y1091" s="273"/>
      <c r="Z1091" s="273"/>
      <c r="AA1091" s="273"/>
      <c r="AB1091" s="274"/>
      <c r="AC1091" s="274"/>
      <c r="AD1091" s="269"/>
      <c r="AE1091" s="269"/>
    </row>
    <row r="1092" spans="1:31" ht="90" x14ac:dyDescent="0.25">
      <c r="A1092" s="303" t="s">
        <v>2967</v>
      </c>
      <c r="B1092" s="303" t="s">
        <v>2415</v>
      </c>
      <c r="C1092" s="303" t="s">
        <v>2416</v>
      </c>
      <c r="D1092" s="303" t="s">
        <v>2646</v>
      </c>
      <c r="E1092" s="304" t="s">
        <v>3384</v>
      </c>
      <c r="F1092" s="304" t="s">
        <v>457</v>
      </c>
      <c r="G1092" s="304" t="s">
        <v>597</v>
      </c>
      <c r="H1092" s="304" t="s">
        <v>598</v>
      </c>
      <c r="I1092" s="303" t="s">
        <v>599</v>
      </c>
      <c r="J1092" s="305" t="s">
        <v>3020</v>
      </c>
      <c r="K1092" s="306">
        <v>2072919</v>
      </c>
      <c r="Q1092" s="270"/>
      <c r="R1092" s="270"/>
      <c r="S1092" s="271"/>
      <c r="T1092" s="270"/>
      <c r="U1092" s="272"/>
      <c r="V1092" s="268"/>
      <c r="W1092" s="272"/>
      <c r="X1092" s="273"/>
      <c r="Y1092" s="273"/>
      <c r="Z1092" s="273"/>
      <c r="AA1092" s="273"/>
      <c r="AB1092" s="274"/>
      <c r="AC1092" s="274"/>
      <c r="AD1092" s="269"/>
      <c r="AE1092" s="269"/>
    </row>
    <row r="1093" spans="1:31" ht="90" x14ac:dyDescent="0.25">
      <c r="A1093" s="303" t="s">
        <v>2969</v>
      </c>
      <c r="B1093" s="303" t="s">
        <v>2415</v>
      </c>
      <c r="C1093" s="303" t="s">
        <v>2416</v>
      </c>
      <c r="D1093" s="303" t="s">
        <v>2646</v>
      </c>
      <c r="E1093" s="304" t="s">
        <v>3386</v>
      </c>
      <c r="F1093" s="304" t="s">
        <v>457</v>
      </c>
      <c r="G1093" s="304" t="s">
        <v>597</v>
      </c>
      <c r="H1093" s="304" t="s">
        <v>598</v>
      </c>
      <c r="I1093" s="303" t="s">
        <v>599</v>
      </c>
      <c r="J1093" s="305" t="s">
        <v>3020</v>
      </c>
      <c r="K1093" s="306">
        <v>2072919</v>
      </c>
      <c r="Q1093" s="270"/>
      <c r="R1093" s="270"/>
      <c r="S1093" s="271"/>
      <c r="T1093" s="270"/>
      <c r="U1093" s="272"/>
      <c r="V1093" s="268"/>
      <c r="W1093" s="272"/>
      <c r="X1093" s="273"/>
      <c r="Y1093" s="273"/>
      <c r="Z1093" s="273"/>
      <c r="AA1093" s="273"/>
      <c r="AB1093" s="274"/>
      <c r="AC1093" s="274"/>
      <c r="AD1093" s="269"/>
      <c r="AE1093" s="269"/>
    </row>
    <row r="1094" spans="1:31" ht="90" x14ac:dyDescent="0.25">
      <c r="A1094" s="303" t="s">
        <v>2971</v>
      </c>
      <c r="B1094" s="303" t="s">
        <v>2415</v>
      </c>
      <c r="C1094" s="303" t="s">
        <v>2416</v>
      </c>
      <c r="D1094" s="303" t="s">
        <v>2646</v>
      </c>
      <c r="E1094" s="304" t="s">
        <v>3388</v>
      </c>
      <c r="F1094" s="304" t="s">
        <v>457</v>
      </c>
      <c r="G1094" s="304" t="s">
        <v>597</v>
      </c>
      <c r="H1094" s="304" t="s">
        <v>598</v>
      </c>
      <c r="I1094" s="303" t="s">
        <v>599</v>
      </c>
      <c r="J1094" s="305" t="s">
        <v>3020</v>
      </c>
      <c r="K1094" s="306">
        <v>2072919</v>
      </c>
      <c r="Q1094" s="270"/>
      <c r="R1094" s="270"/>
      <c r="S1094" s="271"/>
      <c r="T1094" s="270"/>
      <c r="U1094" s="272"/>
      <c r="V1094" s="268"/>
      <c r="W1094" s="272"/>
      <c r="X1094" s="273"/>
      <c r="Y1094" s="273"/>
      <c r="Z1094" s="273"/>
      <c r="AA1094" s="273"/>
      <c r="AB1094" s="274"/>
      <c r="AC1094" s="274"/>
      <c r="AD1094" s="269"/>
      <c r="AE1094" s="269"/>
    </row>
    <row r="1095" spans="1:31" ht="90" x14ac:dyDescent="0.25">
      <c r="A1095" s="303" t="s">
        <v>2973</v>
      </c>
      <c r="B1095" s="303" t="s">
        <v>2415</v>
      </c>
      <c r="C1095" s="303" t="s">
        <v>2416</v>
      </c>
      <c r="D1095" s="303" t="s">
        <v>2646</v>
      </c>
      <c r="E1095" s="304" t="s">
        <v>3390</v>
      </c>
      <c r="F1095" s="304" t="s">
        <v>457</v>
      </c>
      <c r="G1095" s="304" t="s">
        <v>597</v>
      </c>
      <c r="H1095" s="304" t="s">
        <v>598</v>
      </c>
      <c r="I1095" s="303" t="s">
        <v>599</v>
      </c>
      <c r="J1095" s="305" t="s">
        <v>3020</v>
      </c>
      <c r="K1095" s="306">
        <v>2072919</v>
      </c>
      <c r="Q1095" s="270"/>
      <c r="R1095" s="270"/>
      <c r="S1095" s="271"/>
      <c r="T1095" s="270"/>
      <c r="U1095" s="272"/>
      <c r="V1095" s="268"/>
      <c r="W1095" s="272"/>
      <c r="X1095" s="273"/>
      <c r="Y1095" s="273"/>
      <c r="Z1095" s="273"/>
      <c r="AA1095" s="273"/>
      <c r="AB1095" s="274"/>
      <c r="AC1095" s="274"/>
      <c r="AD1095" s="269"/>
      <c r="AE1095" s="269"/>
    </row>
    <row r="1096" spans="1:31" ht="90" x14ac:dyDescent="0.25">
      <c r="A1096" s="303" t="s">
        <v>2975</v>
      </c>
      <c r="B1096" s="303" t="s">
        <v>2415</v>
      </c>
      <c r="C1096" s="303" t="s">
        <v>2416</v>
      </c>
      <c r="D1096" s="303" t="s">
        <v>2646</v>
      </c>
      <c r="E1096" s="304" t="s">
        <v>3392</v>
      </c>
      <c r="F1096" s="304" t="s">
        <v>457</v>
      </c>
      <c r="G1096" s="304" t="s">
        <v>597</v>
      </c>
      <c r="H1096" s="304" t="s">
        <v>598</v>
      </c>
      <c r="I1096" s="303" t="s">
        <v>599</v>
      </c>
      <c r="J1096" s="305" t="s">
        <v>3020</v>
      </c>
      <c r="K1096" s="306">
        <v>2072919</v>
      </c>
      <c r="Q1096" s="270"/>
      <c r="R1096" s="270"/>
      <c r="S1096" s="271"/>
      <c r="T1096" s="270"/>
      <c r="U1096" s="272"/>
      <c r="V1096" s="268"/>
      <c r="W1096" s="272"/>
      <c r="X1096" s="273"/>
      <c r="Y1096" s="273"/>
      <c r="Z1096" s="273"/>
      <c r="AA1096" s="273"/>
      <c r="AB1096" s="274"/>
      <c r="AC1096" s="274"/>
      <c r="AD1096" s="269"/>
      <c r="AE1096" s="269"/>
    </row>
    <row r="1097" spans="1:31" ht="90" x14ac:dyDescent="0.25">
      <c r="A1097" s="303" t="s">
        <v>2977</v>
      </c>
      <c r="B1097" s="303" t="s">
        <v>2415</v>
      </c>
      <c r="C1097" s="303" t="s">
        <v>2416</v>
      </c>
      <c r="D1097" s="303" t="s">
        <v>2646</v>
      </c>
      <c r="E1097" s="304" t="s">
        <v>3394</v>
      </c>
      <c r="F1097" s="304" t="s">
        <v>457</v>
      </c>
      <c r="G1097" s="304" t="s">
        <v>597</v>
      </c>
      <c r="H1097" s="304" t="s">
        <v>598</v>
      </c>
      <c r="I1097" s="303" t="s">
        <v>599</v>
      </c>
      <c r="J1097" s="305" t="s">
        <v>3020</v>
      </c>
      <c r="K1097" s="306">
        <v>2072919</v>
      </c>
      <c r="Q1097" s="270"/>
      <c r="R1097" s="270"/>
      <c r="S1097" s="271"/>
      <c r="T1097" s="270"/>
      <c r="U1097" s="272"/>
      <c r="V1097" s="268"/>
      <c r="W1097" s="272"/>
      <c r="X1097" s="273"/>
      <c r="Y1097" s="273"/>
      <c r="Z1097" s="273"/>
      <c r="AA1097" s="273"/>
      <c r="AB1097" s="274"/>
      <c r="AC1097" s="274"/>
      <c r="AD1097" s="269"/>
      <c r="AE1097" s="269"/>
    </row>
    <row r="1098" spans="1:31" ht="90" x14ac:dyDescent="0.25">
      <c r="A1098" s="303" t="s">
        <v>2979</v>
      </c>
      <c r="B1098" s="303" t="s">
        <v>2415</v>
      </c>
      <c r="C1098" s="303" t="s">
        <v>2416</v>
      </c>
      <c r="D1098" s="303" t="s">
        <v>2646</v>
      </c>
      <c r="E1098" s="304" t="s">
        <v>3396</v>
      </c>
      <c r="F1098" s="304" t="s">
        <v>457</v>
      </c>
      <c r="G1098" s="304" t="s">
        <v>597</v>
      </c>
      <c r="H1098" s="304" t="s">
        <v>598</v>
      </c>
      <c r="I1098" s="303" t="s">
        <v>599</v>
      </c>
      <c r="J1098" s="305" t="s">
        <v>3020</v>
      </c>
      <c r="K1098" s="306">
        <v>2072919</v>
      </c>
      <c r="Q1098" s="270"/>
      <c r="R1098" s="270"/>
      <c r="S1098" s="271"/>
      <c r="T1098" s="270"/>
      <c r="U1098" s="272"/>
      <c r="V1098" s="268"/>
      <c r="W1098" s="272"/>
      <c r="X1098" s="273"/>
      <c r="Y1098" s="273"/>
      <c r="Z1098" s="273"/>
      <c r="AA1098" s="273"/>
      <c r="AB1098" s="274"/>
      <c r="AC1098" s="274"/>
      <c r="AD1098" s="269"/>
      <c r="AE1098" s="269"/>
    </row>
    <row r="1099" spans="1:31" ht="90" x14ac:dyDescent="0.25">
      <c r="A1099" s="303" t="s">
        <v>2981</v>
      </c>
      <c r="B1099" s="303" t="s">
        <v>2415</v>
      </c>
      <c r="C1099" s="303" t="s">
        <v>2416</v>
      </c>
      <c r="D1099" s="303" t="s">
        <v>2646</v>
      </c>
      <c r="E1099" s="304" t="s">
        <v>3398</v>
      </c>
      <c r="F1099" s="304" t="s">
        <v>457</v>
      </c>
      <c r="G1099" s="304" t="s">
        <v>597</v>
      </c>
      <c r="H1099" s="304" t="s">
        <v>598</v>
      </c>
      <c r="I1099" s="303" t="s">
        <v>599</v>
      </c>
      <c r="J1099" s="305" t="s">
        <v>3020</v>
      </c>
      <c r="K1099" s="306">
        <v>2072919</v>
      </c>
      <c r="Q1099" s="270"/>
      <c r="R1099" s="270"/>
      <c r="S1099" s="271"/>
      <c r="T1099" s="270"/>
      <c r="U1099" s="272"/>
      <c r="V1099" s="268"/>
      <c r="W1099" s="272"/>
      <c r="X1099" s="273"/>
      <c r="Y1099" s="273"/>
      <c r="Z1099" s="273"/>
      <c r="AA1099" s="273"/>
      <c r="AB1099" s="274"/>
      <c r="AC1099" s="274"/>
      <c r="AD1099" s="269"/>
      <c r="AE1099" s="269"/>
    </row>
    <row r="1100" spans="1:31" ht="90" x14ac:dyDescent="0.25">
      <c r="A1100" s="303" t="s">
        <v>2983</v>
      </c>
      <c r="B1100" s="303" t="s">
        <v>2415</v>
      </c>
      <c r="C1100" s="303" t="s">
        <v>2416</v>
      </c>
      <c r="D1100" s="303" t="s">
        <v>2646</v>
      </c>
      <c r="E1100" s="304" t="s">
        <v>3400</v>
      </c>
      <c r="F1100" s="304" t="s">
        <v>457</v>
      </c>
      <c r="G1100" s="304" t="s">
        <v>597</v>
      </c>
      <c r="H1100" s="304" t="s">
        <v>598</v>
      </c>
      <c r="I1100" s="303" t="s">
        <v>599</v>
      </c>
      <c r="J1100" s="305" t="s">
        <v>3020</v>
      </c>
      <c r="K1100" s="306">
        <v>2072919</v>
      </c>
      <c r="Q1100" s="270"/>
      <c r="R1100" s="270"/>
      <c r="S1100" s="271"/>
      <c r="T1100" s="270"/>
      <c r="U1100" s="272"/>
      <c r="V1100" s="268"/>
      <c r="W1100" s="272"/>
      <c r="X1100" s="273"/>
      <c r="Y1100" s="273"/>
      <c r="Z1100" s="273"/>
      <c r="AA1100" s="273"/>
      <c r="AB1100" s="274"/>
      <c r="AC1100" s="274"/>
      <c r="AD1100" s="269"/>
      <c r="AE1100" s="269"/>
    </row>
    <row r="1101" spans="1:31" ht="90" x14ac:dyDescent="0.25">
      <c r="A1101" s="303" t="s">
        <v>2985</v>
      </c>
      <c r="B1101" s="303" t="s">
        <v>2415</v>
      </c>
      <c r="C1101" s="303" t="s">
        <v>2416</v>
      </c>
      <c r="D1101" s="303" t="s">
        <v>2646</v>
      </c>
      <c r="E1101" s="304" t="s">
        <v>3402</v>
      </c>
      <c r="F1101" s="304" t="s">
        <v>457</v>
      </c>
      <c r="G1101" s="304" t="s">
        <v>597</v>
      </c>
      <c r="H1101" s="304" t="s">
        <v>598</v>
      </c>
      <c r="I1101" s="303" t="s">
        <v>599</v>
      </c>
      <c r="J1101" s="305" t="s">
        <v>3020</v>
      </c>
      <c r="K1101" s="306">
        <v>2072919</v>
      </c>
      <c r="Q1101" s="270"/>
      <c r="R1101" s="270"/>
      <c r="S1101" s="271"/>
      <c r="T1101" s="270"/>
      <c r="U1101" s="272"/>
      <c r="V1101" s="268"/>
      <c r="W1101" s="272"/>
      <c r="X1101" s="273"/>
      <c r="Y1101" s="273"/>
      <c r="Z1101" s="273"/>
      <c r="AA1101" s="273"/>
      <c r="AB1101" s="274"/>
      <c r="AC1101" s="274"/>
      <c r="AD1101" s="269"/>
      <c r="AE1101" s="269"/>
    </row>
    <row r="1102" spans="1:31" ht="90" x14ac:dyDescent="0.25">
      <c r="A1102" s="303" t="s">
        <v>2987</v>
      </c>
      <c r="B1102" s="303" t="s">
        <v>2415</v>
      </c>
      <c r="C1102" s="303" t="s">
        <v>2416</v>
      </c>
      <c r="D1102" s="303" t="s">
        <v>2646</v>
      </c>
      <c r="E1102" s="304" t="s">
        <v>3404</v>
      </c>
      <c r="F1102" s="304" t="s">
        <v>457</v>
      </c>
      <c r="G1102" s="304" t="s">
        <v>597</v>
      </c>
      <c r="H1102" s="304" t="s">
        <v>598</v>
      </c>
      <c r="I1102" s="303" t="s">
        <v>599</v>
      </c>
      <c r="J1102" s="305" t="s">
        <v>3020</v>
      </c>
      <c r="K1102" s="306">
        <v>2072919</v>
      </c>
      <c r="Q1102" s="270"/>
      <c r="R1102" s="270"/>
      <c r="S1102" s="271"/>
      <c r="T1102" s="270"/>
      <c r="U1102" s="272"/>
      <c r="V1102" s="268"/>
      <c r="W1102" s="272"/>
      <c r="X1102" s="273"/>
      <c r="Y1102" s="273"/>
      <c r="Z1102" s="273"/>
      <c r="AA1102" s="273"/>
      <c r="AB1102" s="274"/>
      <c r="AC1102" s="274"/>
      <c r="AD1102" s="269"/>
      <c r="AE1102" s="269"/>
    </row>
    <row r="1103" spans="1:31" ht="90" x14ac:dyDescent="0.25">
      <c r="A1103" s="303" t="s">
        <v>2989</v>
      </c>
      <c r="B1103" s="303" t="s">
        <v>2415</v>
      </c>
      <c r="C1103" s="303" t="s">
        <v>2416</v>
      </c>
      <c r="D1103" s="303" t="s">
        <v>2646</v>
      </c>
      <c r="E1103" s="304" t="s">
        <v>3406</v>
      </c>
      <c r="F1103" s="304" t="s">
        <v>457</v>
      </c>
      <c r="G1103" s="304" t="s">
        <v>597</v>
      </c>
      <c r="H1103" s="304" t="s">
        <v>598</v>
      </c>
      <c r="I1103" s="303" t="s">
        <v>599</v>
      </c>
      <c r="J1103" s="305" t="s">
        <v>3020</v>
      </c>
      <c r="K1103" s="306">
        <v>2072919</v>
      </c>
      <c r="Q1103" s="270"/>
      <c r="R1103" s="270"/>
      <c r="S1103" s="271"/>
      <c r="T1103" s="270"/>
      <c r="U1103" s="272"/>
      <c r="V1103" s="268"/>
      <c r="W1103" s="272"/>
      <c r="X1103" s="273"/>
      <c r="Y1103" s="273"/>
      <c r="Z1103" s="273"/>
      <c r="AA1103" s="273"/>
      <c r="AB1103" s="274"/>
      <c r="AC1103" s="274"/>
      <c r="AD1103" s="269"/>
      <c r="AE1103" s="269"/>
    </row>
    <row r="1104" spans="1:31" ht="90" x14ac:dyDescent="0.25">
      <c r="A1104" s="303" t="s">
        <v>2991</v>
      </c>
      <c r="B1104" s="303" t="s">
        <v>2415</v>
      </c>
      <c r="C1104" s="303" t="s">
        <v>2416</v>
      </c>
      <c r="D1104" s="303" t="s">
        <v>2646</v>
      </c>
      <c r="E1104" s="304" t="s">
        <v>3408</v>
      </c>
      <c r="F1104" s="304" t="s">
        <v>457</v>
      </c>
      <c r="G1104" s="304" t="s">
        <v>597</v>
      </c>
      <c r="H1104" s="304" t="s">
        <v>598</v>
      </c>
      <c r="I1104" s="303" t="s">
        <v>599</v>
      </c>
      <c r="J1104" s="305" t="s">
        <v>3020</v>
      </c>
      <c r="K1104" s="306">
        <v>2072919</v>
      </c>
      <c r="Q1104" s="270"/>
      <c r="R1104" s="270"/>
      <c r="S1104" s="271"/>
      <c r="T1104" s="270"/>
      <c r="U1104" s="272"/>
      <c r="V1104" s="268"/>
      <c r="W1104" s="272"/>
      <c r="X1104" s="273"/>
      <c r="Y1104" s="273"/>
      <c r="Z1104" s="273"/>
      <c r="AA1104" s="273"/>
      <c r="AB1104" s="274"/>
      <c r="AC1104" s="274"/>
      <c r="AD1104" s="269"/>
      <c r="AE1104" s="269"/>
    </row>
    <row r="1105" spans="1:31" ht="90" x14ac:dyDescent="0.25">
      <c r="A1105" s="303" t="s">
        <v>2993</v>
      </c>
      <c r="B1105" s="303" t="s">
        <v>2415</v>
      </c>
      <c r="C1105" s="303" t="s">
        <v>2416</v>
      </c>
      <c r="D1105" s="303" t="s">
        <v>2646</v>
      </c>
      <c r="E1105" s="304" t="s">
        <v>3410</v>
      </c>
      <c r="F1105" s="304" t="s">
        <v>457</v>
      </c>
      <c r="G1105" s="304" t="s">
        <v>597</v>
      </c>
      <c r="H1105" s="304" t="s">
        <v>598</v>
      </c>
      <c r="I1105" s="303" t="s">
        <v>599</v>
      </c>
      <c r="J1105" s="305" t="s">
        <v>3020</v>
      </c>
      <c r="K1105" s="306">
        <v>2072919</v>
      </c>
      <c r="Q1105" s="270"/>
      <c r="R1105" s="270"/>
      <c r="S1105" s="271"/>
      <c r="T1105" s="270"/>
      <c r="U1105" s="272"/>
      <c r="V1105" s="268"/>
      <c r="W1105" s="272"/>
      <c r="X1105" s="273"/>
      <c r="Y1105" s="273"/>
      <c r="Z1105" s="273"/>
      <c r="AA1105" s="273"/>
      <c r="AB1105" s="274"/>
      <c r="AC1105" s="274"/>
      <c r="AD1105" s="269"/>
      <c r="AE1105" s="269"/>
    </row>
    <row r="1106" spans="1:31" ht="90" x14ac:dyDescent="0.25">
      <c r="A1106" s="303" t="s">
        <v>2995</v>
      </c>
      <c r="B1106" s="303" t="s">
        <v>2415</v>
      </c>
      <c r="C1106" s="303" t="s">
        <v>2416</v>
      </c>
      <c r="D1106" s="303" t="s">
        <v>2646</v>
      </c>
      <c r="E1106" s="304" t="s">
        <v>3412</v>
      </c>
      <c r="F1106" s="304" t="s">
        <v>457</v>
      </c>
      <c r="G1106" s="304" t="s">
        <v>597</v>
      </c>
      <c r="H1106" s="304" t="s">
        <v>598</v>
      </c>
      <c r="I1106" s="303" t="s">
        <v>599</v>
      </c>
      <c r="J1106" s="305" t="s">
        <v>3020</v>
      </c>
      <c r="K1106" s="306">
        <v>2072919</v>
      </c>
      <c r="Q1106" s="270"/>
      <c r="R1106" s="270"/>
      <c r="S1106" s="271"/>
      <c r="T1106" s="270"/>
      <c r="U1106" s="272"/>
      <c r="V1106" s="268"/>
      <c r="W1106" s="272"/>
      <c r="X1106" s="273"/>
      <c r="Y1106" s="273"/>
      <c r="Z1106" s="273"/>
      <c r="AA1106" s="273"/>
      <c r="AB1106" s="274"/>
      <c r="AC1106" s="274"/>
      <c r="AD1106" s="269"/>
      <c r="AE1106" s="269"/>
    </row>
    <row r="1107" spans="1:31" ht="90" x14ac:dyDescent="0.25">
      <c r="A1107" s="303" t="s">
        <v>2997</v>
      </c>
      <c r="B1107" s="303" t="s">
        <v>2415</v>
      </c>
      <c r="C1107" s="303" t="s">
        <v>2416</v>
      </c>
      <c r="D1107" s="303" t="s">
        <v>2646</v>
      </c>
      <c r="E1107" s="304" t="s">
        <v>3414</v>
      </c>
      <c r="F1107" s="304" t="s">
        <v>457</v>
      </c>
      <c r="G1107" s="304" t="s">
        <v>597</v>
      </c>
      <c r="H1107" s="304" t="s">
        <v>598</v>
      </c>
      <c r="I1107" s="303" t="s">
        <v>599</v>
      </c>
      <c r="J1107" s="305" t="s">
        <v>3020</v>
      </c>
      <c r="K1107" s="306">
        <v>2072919</v>
      </c>
      <c r="Q1107" s="270"/>
      <c r="R1107" s="270"/>
      <c r="S1107" s="271"/>
      <c r="T1107" s="270"/>
      <c r="U1107" s="272"/>
      <c r="V1107" s="268"/>
      <c r="W1107" s="272"/>
      <c r="X1107" s="273"/>
      <c r="Y1107" s="273"/>
      <c r="Z1107" s="273"/>
      <c r="AA1107" s="273"/>
      <c r="AB1107" s="274"/>
      <c r="AC1107" s="274"/>
      <c r="AD1107" s="269"/>
      <c r="AE1107" s="269"/>
    </row>
    <row r="1108" spans="1:31" ht="90" x14ac:dyDescent="0.25">
      <c r="A1108" s="303" t="s">
        <v>2999</v>
      </c>
      <c r="B1108" s="303" t="s">
        <v>2415</v>
      </c>
      <c r="C1108" s="303" t="s">
        <v>2416</v>
      </c>
      <c r="D1108" s="303" t="s">
        <v>2646</v>
      </c>
      <c r="E1108" s="304" t="s">
        <v>3416</v>
      </c>
      <c r="F1108" s="304" t="s">
        <v>457</v>
      </c>
      <c r="G1108" s="304" t="s">
        <v>597</v>
      </c>
      <c r="H1108" s="304" t="s">
        <v>598</v>
      </c>
      <c r="I1108" s="303" t="s">
        <v>599</v>
      </c>
      <c r="J1108" s="305" t="s">
        <v>3020</v>
      </c>
      <c r="K1108" s="306">
        <v>2072919</v>
      </c>
      <c r="Q1108" s="270"/>
      <c r="R1108" s="270"/>
      <c r="S1108" s="271"/>
      <c r="T1108" s="270"/>
      <c r="U1108" s="272"/>
      <c r="V1108" s="268"/>
      <c r="W1108" s="272"/>
      <c r="X1108" s="273"/>
      <c r="Y1108" s="273"/>
      <c r="Z1108" s="273"/>
      <c r="AA1108" s="273"/>
      <c r="AB1108" s="274"/>
      <c r="AC1108" s="274"/>
      <c r="AD1108" s="269"/>
      <c r="AE1108" s="269"/>
    </row>
    <row r="1109" spans="1:31" ht="90" x14ac:dyDescent="0.25">
      <c r="A1109" s="303" t="s">
        <v>3001</v>
      </c>
      <c r="B1109" s="303" t="s">
        <v>2415</v>
      </c>
      <c r="C1109" s="303" t="s">
        <v>2416</v>
      </c>
      <c r="D1109" s="303" t="s">
        <v>2646</v>
      </c>
      <c r="E1109" s="304" t="s">
        <v>3418</v>
      </c>
      <c r="F1109" s="304" t="s">
        <v>457</v>
      </c>
      <c r="G1109" s="304" t="s">
        <v>597</v>
      </c>
      <c r="H1109" s="304" t="s">
        <v>598</v>
      </c>
      <c r="I1109" s="303" t="s">
        <v>599</v>
      </c>
      <c r="J1109" s="305" t="s">
        <v>3020</v>
      </c>
      <c r="K1109" s="306">
        <v>2072919</v>
      </c>
      <c r="Q1109" s="270"/>
      <c r="R1109" s="270"/>
      <c r="S1109" s="271"/>
      <c r="T1109" s="270"/>
      <c r="U1109" s="272"/>
      <c r="V1109" s="268"/>
      <c r="W1109" s="272"/>
      <c r="X1109" s="273"/>
      <c r="Y1109" s="273"/>
      <c r="Z1109" s="273"/>
      <c r="AA1109" s="273"/>
      <c r="AB1109" s="274"/>
      <c r="AC1109" s="274"/>
      <c r="AD1109" s="269"/>
      <c r="AE1109" s="269"/>
    </row>
    <row r="1110" spans="1:31" ht="90" x14ac:dyDescent="0.25">
      <c r="A1110" s="303" t="s">
        <v>3003</v>
      </c>
      <c r="B1110" s="303" t="s">
        <v>2415</v>
      </c>
      <c r="C1110" s="303" t="s">
        <v>2416</v>
      </c>
      <c r="D1110" s="303" t="s">
        <v>2646</v>
      </c>
      <c r="E1110" s="304" t="s">
        <v>3420</v>
      </c>
      <c r="F1110" s="304" t="s">
        <v>457</v>
      </c>
      <c r="G1110" s="304" t="s">
        <v>597</v>
      </c>
      <c r="H1110" s="304" t="s">
        <v>598</v>
      </c>
      <c r="I1110" s="303" t="s">
        <v>599</v>
      </c>
      <c r="J1110" s="305" t="s">
        <v>3020</v>
      </c>
      <c r="K1110" s="306">
        <v>2072919</v>
      </c>
      <c r="Q1110" s="270"/>
      <c r="R1110" s="270"/>
      <c r="S1110" s="271"/>
      <c r="T1110" s="270"/>
      <c r="U1110" s="272"/>
      <c r="V1110" s="268"/>
      <c r="W1110" s="272"/>
      <c r="X1110" s="273"/>
      <c r="Y1110" s="273"/>
      <c r="Z1110" s="273"/>
      <c r="AA1110" s="273"/>
      <c r="AB1110" s="274"/>
      <c r="AC1110" s="274"/>
      <c r="AD1110" s="269"/>
      <c r="AE1110" s="269"/>
    </row>
    <row r="1111" spans="1:31" ht="90" x14ac:dyDescent="0.25">
      <c r="A1111" s="303" t="s">
        <v>3005</v>
      </c>
      <c r="B1111" s="303" t="s">
        <v>2415</v>
      </c>
      <c r="C1111" s="303" t="s">
        <v>2416</v>
      </c>
      <c r="D1111" s="303" t="s">
        <v>2646</v>
      </c>
      <c r="E1111" s="304" t="s">
        <v>3422</v>
      </c>
      <c r="F1111" s="304" t="s">
        <v>457</v>
      </c>
      <c r="G1111" s="304" t="s">
        <v>597</v>
      </c>
      <c r="H1111" s="304" t="s">
        <v>598</v>
      </c>
      <c r="I1111" s="303" t="s">
        <v>599</v>
      </c>
      <c r="J1111" s="305" t="s">
        <v>3020</v>
      </c>
      <c r="K1111" s="306">
        <v>2072919</v>
      </c>
      <c r="Q1111" s="270"/>
      <c r="R1111" s="270"/>
      <c r="S1111" s="271"/>
      <c r="T1111" s="270"/>
      <c r="U1111" s="272"/>
      <c r="V1111" s="268"/>
      <c r="W1111" s="272"/>
      <c r="X1111" s="273"/>
      <c r="Y1111" s="273"/>
      <c r="Z1111" s="273"/>
      <c r="AA1111" s="273"/>
      <c r="AB1111" s="274"/>
      <c r="AC1111" s="274"/>
      <c r="AD1111" s="269"/>
      <c r="AE1111" s="269"/>
    </row>
    <row r="1112" spans="1:31" ht="90" x14ac:dyDescent="0.25">
      <c r="A1112" s="303" t="s">
        <v>3008</v>
      </c>
      <c r="B1112" s="303" t="s">
        <v>2415</v>
      </c>
      <c r="C1112" s="303" t="s">
        <v>2416</v>
      </c>
      <c r="D1112" s="303" t="s">
        <v>2646</v>
      </c>
      <c r="E1112" s="304" t="s">
        <v>3424</v>
      </c>
      <c r="F1112" s="304" t="s">
        <v>457</v>
      </c>
      <c r="G1112" s="304" t="s">
        <v>597</v>
      </c>
      <c r="H1112" s="304" t="s">
        <v>598</v>
      </c>
      <c r="I1112" s="303" t="s">
        <v>599</v>
      </c>
      <c r="J1112" s="305" t="s">
        <v>3020</v>
      </c>
      <c r="K1112" s="306">
        <v>2072919</v>
      </c>
      <c r="Q1112" s="270"/>
      <c r="R1112" s="270"/>
      <c r="S1112" s="271"/>
      <c r="T1112" s="270"/>
      <c r="U1112" s="272"/>
      <c r="V1112" s="268"/>
      <c r="W1112" s="272"/>
      <c r="X1112" s="273"/>
      <c r="Y1112" s="273"/>
      <c r="Z1112" s="273"/>
      <c r="AA1112" s="273"/>
      <c r="AB1112" s="274"/>
      <c r="AC1112" s="274"/>
      <c r="AD1112" s="269"/>
      <c r="AE1112" s="269"/>
    </row>
    <row r="1113" spans="1:31" ht="90" x14ac:dyDescent="0.25">
      <c r="A1113" s="303" t="s">
        <v>3012</v>
      </c>
      <c r="B1113" s="303" t="s">
        <v>2415</v>
      </c>
      <c r="C1113" s="303" t="s">
        <v>2416</v>
      </c>
      <c r="D1113" s="303" t="s">
        <v>2646</v>
      </c>
      <c r="E1113" s="304" t="s">
        <v>3426</v>
      </c>
      <c r="F1113" s="304" t="s">
        <v>457</v>
      </c>
      <c r="G1113" s="304" t="s">
        <v>597</v>
      </c>
      <c r="H1113" s="304" t="s">
        <v>598</v>
      </c>
      <c r="I1113" s="303" t="s">
        <v>599</v>
      </c>
      <c r="J1113" s="305" t="s">
        <v>3020</v>
      </c>
      <c r="K1113" s="306">
        <v>2072919</v>
      </c>
      <c r="Q1113" s="270"/>
      <c r="R1113" s="270"/>
      <c r="S1113" s="271"/>
      <c r="T1113" s="270"/>
      <c r="U1113" s="272"/>
      <c r="V1113" s="268"/>
      <c r="W1113" s="272"/>
      <c r="X1113" s="273"/>
      <c r="Y1113" s="273"/>
      <c r="Z1113" s="273"/>
      <c r="AA1113" s="273"/>
      <c r="AB1113" s="274"/>
      <c r="AC1113" s="274"/>
      <c r="AD1113" s="269"/>
      <c r="AE1113" s="269"/>
    </row>
    <row r="1114" spans="1:31" ht="90" x14ac:dyDescent="0.25">
      <c r="A1114" s="303" t="s">
        <v>3014</v>
      </c>
      <c r="B1114" s="303" t="s">
        <v>2415</v>
      </c>
      <c r="C1114" s="303" t="s">
        <v>2416</v>
      </c>
      <c r="D1114" s="303" t="s">
        <v>2646</v>
      </c>
      <c r="E1114" s="304" t="s">
        <v>3428</v>
      </c>
      <c r="F1114" s="304" t="s">
        <v>457</v>
      </c>
      <c r="G1114" s="304" t="s">
        <v>597</v>
      </c>
      <c r="H1114" s="304" t="s">
        <v>598</v>
      </c>
      <c r="I1114" s="303" t="s">
        <v>599</v>
      </c>
      <c r="J1114" s="305" t="s">
        <v>3020</v>
      </c>
      <c r="K1114" s="306">
        <v>2072919</v>
      </c>
      <c r="Q1114" s="270"/>
      <c r="R1114" s="270"/>
      <c r="S1114" s="271"/>
      <c r="T1114" s="270"/>
      <c r="U1114" s="272"/>
      <c r="V1114" s="268"/>
      <c r="W1114" s="272"/>
      <c r="X1114" s="273"/>
      <c r="Y1114" s="273"/>
      <c r="Z1114" s="273"/>
      <c r="AA1114" s="273"/>
      <c r="AB1114" s="274"/>
      <c r="AC1114" s="274"/>
      <c r="AD1114" s="269"/>
      <c r="AE1114" s="269"/>
    </row>
    <row r="1115" spans="1:31" ht="90" x14ac:dyDescent="0.25">
      <c r="A1115" s="303" t="s">
        <v>3016</v>
      </c>
      <c r="B1115" s="303" t="s">
        <v>2415</v>
      </c>
      <c r="C1115" s="303" t="s">
        <v>2416</v>
      </c>
      <c r="D1115" s="303" t="s">
        <v>2646</v>
      </c>
      <c r="E1115" s="304" t="s">
        <v>3430</v>
      </c>
      <c r="F1115" s="304" t="s">
        <v>457</v>
      </c>
      <c r="G1115" s="304" t="s">
        <v>597</v>
      </c>
      <c r="H1115" s="304" t="s">
        <v>598</v>
      </c>
      <c r="I1115" s="303" t="s">
        <v>599</v>
      </c>
      <c r="J1115" s="305" t="s">
        <v>3020</v>
      </c>
      <c r="K1115" s="306">
        <v>2072919</v>
      </c>
      <c r="Q1115" s="270"/>
      <c r="R1115" s="270"/>
      <c r="S1115" s="271"/>
      <c r="T1115" s="270"/>
      <c r="U1115" s="272"/>
      <c r="V1115" s="268"/>
      <c r="W1115" s="272"/>
      <c r="X1115" s="273"/>
      <c r="Y1115" s="273"/>
      <c r="Z1115" s="273"/>
      <c r="AA1115" s="273"/>
      <c r="AB1115" s="274"/>
      <c r="AC1115" s="274"/>
      <c r="AD1115" s="269"/>
      <c r="AE1115" s="269"/>
    </row>
    <row r="1116" spans="1:31" ht="90" x14ac:dyDescent="0.25">
      <c r="A1116" s="303" t="s">
        <v>3018</v>
      </c>
      <c r="B1116" s="303" t="s">
        <v>2415</v>
      </c>
      <c r="C1116" s="303" t="s">
        <v>2416</v>
      </c>
      <c r="D1116" s="303" t="s">
        <v>2646</v>
      </c>
      <c r="E1116" s="304" t="s">
        <v>3432</v>
      </c>
      <c r="F1116" s="304" t="s">
        <v>457</v>
      </c>
      <c r="G1116" s="304" t="s">
        <v>597</v>
      </c>
      <c r="H1116" s="304" t="s">
        <v>598</v>
      </c>
      <c r="I1116" s="303" t="s">
        <v>599</v>
      </c>
      <c r="J1116" s="305" t="s">
        <v>3020</v>
      </c>
      <c r="K1116" s="306">
        <v>2072919</v>
      </c>
      <c r="Q1116" s="270"/>
      <c r="R1116" s="270"/>
      <c r="S1116" s="271"/>
      <c r="T1116" s="270"/>
      <c r="U1116" s="272"/>
      <c r="V1116" s="268"/>
      <c r="W1116" s="272"/>
      <c r="X1116" s="273"/>
      <c r="Y1116" s="273"/>
      <c r="Z1116" s="273"/>
      <c r="AA1116" s="273"/>
      <c r="AB1116" s="274"/>
      <c r="AC1116" s="274"/>
      <c r="AD1116" s="269"/>
      <c r="AE1116" s="269"/>
    </row>
    <row r="1117" spans="1:31" ht="90" x14ac:dyDescent="0.25">
      <c r="A1117" s="303" t="s">
        <v>3022</v>
      </c>
      <c r="B1117" s="303" t="s">
        <v>2415</v>
      </c>
      <c r="C1117" s="303" t="s">
        <v>2416</v>
      </c>
      <c r="D1117" s="303" t="s">
        <v>2646</v>
      </c>
      <c r="E1117" s="304" t="s">
        <v>3434</v>
      </c>
      <c r="F1117" s="304" t="s">
        <v>457</v>
      </c>
      <c r="G1117" s="304" t="s">
        <v>597</v>
      </c>
      <c r="H1117" s="304" t="s">
        <v>598</v>
      </c>
      <c r="I1117" s="303" t="s">
        <v>599</v>
      </c>
      <c r="J1117" s="305" t="s">
        <v>3020</v>
      </c>
      <c r="K1117" s="306">
        <v>2072919</v>
      </c>
      <c r="Q1117" s="270"/>
      <c r="R1117" s="270"/>
      <c r="S1117" s="271"/>
      <c r="T1117" s="270"/>
      <c r="U1117" s="272"/>
      <c r="V1117" s="268"/>
      <c r="W1117" s="272"/>
      <c r="X1117" s="273"/>
      <c r="Y1117" s="273"/>
      <c r="Z1117" s="273"/>
      <c r="AA1117" s="273"/>
      <c r="AB1117" s="274"/>
      <c r="AC1117" s="274"/>
      <c r="AD1117" s="269"/>
      <c r="AE1117" s="269"/>
    </row>
    <row r="1118" spans="1:31" ht="90" x14ac:dyDescent="0.25">
      <c r="A1118" s="303" t="s">
        <v>3024</v>
      </c>
      <c r="B1118" s="303" t="s">
        <v>2415</v>
      </c>
      <c r="C1118" s="303" t="s">
        <v>2416</v>
      </c>
      <c r="D1118" s="303" t="s">
        <v>2646</v>
      </c>
      <c r="E1118" s="304" t="s">
        <v>3436</v>
      </c>
      <c r="F1118" s="304" t="s">
        <v>457</v>
      </c>
      <c r="G1118" s="304" t="s">
        <v>597</v>
      </c>
      <c r="H1118" s="304" t="s">
        <v>598</v>
      </c>
      <c r="I1118" s="303" t="s">
        <v>599</v>
      </c>
      <c r="J1118" s="305" t="s">
        <v>3020</v>
      </c>
      <c r="K1118" s="306">
        <v>2072919</v>
      </c>
      <c r="Q1118" s="270"/>
      <c r="R1118" s="270"/>
      <c r="S1118" s="271"/>
      <c r="T1118" s="270"/>
      <c r="U1118" s="272"/>
      <c r="V1118" s="268"/>
      <c r="W1118" s="272"/>
      <c r="X1118" s="273"/>
      <c r="Y1118" s="273"/>
      <c r="Z1118" s="273"/>
      <c r="AA1118" s="273"/>
      <c r="AB1118" s="274"/>
      <c r="AC1118" s="274"/>
      <c r="AD1118" s="269"/>
      <c r="AE1118" s="269"/>
    </row>
    <row r="1119" spans="1:31" ht="90" x14ac:dyDescent="0.25">
      <c r="A1119" s="303" t="s">
        <v>3026</v>
      </c>
      <c r="B1119" s="303" t="s">
        <v>2415</v>
      </c>
      <c r="C1119" s="303" t="s">
        <v>2416</v>
      </c>
      <c r="D1119" s="303" t="s">
        <v>2646</v>
      </c>
      <c r="E1119" s="304" t="s">
        <v>3438</v>
      </c>
      <c r="F1119" s="304" t="s">
        <v>457</v>
      </c>
      <c r="G1119" s="304" t="s">
        <v>597</v>
      </c>
      <c r="H1119" s="304" t="s">
        <v>598</v>
      </c>
      <c r="I1119" s="303" t="s">
        <v>599</v>
      </c>
      <c r="J1119" s="305" t="s">
        <v>3020</v>
      </c>
      <c r="K1119" s="306">
        <v>2072919</v>
      </c>
      <c r="Q1119" s="270"/>
      <c r="R1119" s="270"/>
      <c r="S1119" s="271"/>
      <c r="T1119" s="270"/>
      <c r="U1119" s="272"/>
      <c r="V1119" s="268"/>
      <c r="W1119" s="272"/>
      <c r="X1119" s="273"/>
      <c r="Y1119" s="273"/>
      <c r="Z1119" s="273"/>
      <c r="AA1119" s="273"/>
      <c r="AB1119" s="274"/>
      <c r="AC1119" s="274"/>
      <c r="AD1119" s="269"/>
      <c r="AE1119" s="269"/>
    </row>
    <row r="1120" spans="1:31" ht="90" x14ac:dyDescent="0.25">
      <c r="A1120" s="303" t="s">
        <v>3028</v>
      </c>
      <c r="B1120" s="303" t="s">
        <v>2415</v>
      </c>
      <c r="C1120" s="303" t="s">
        <v>2416</v>
      </c>
      <c r="D1120" s="303" t="s">
        <v>2646</v>
      </c>
      <c r="E1120" s="304" t="s">
        <v>3440</v>
      </c>
      <c r="F1120" s="304" t="s">
        <v>457</v>
      </c>
      <c r="G1120" s="304" t="s">
        <v>597</v>
      </c>
      <c r="H1120" s="304" t="s">
        <v>598</v>
      </c>
      <c r="I1120" s="303" t="s">
        <v>599</v>
      </c>
      <c r="J1120" s="305" t="s">
        <v>3020</v>
      </c>
      <c r="K1120" s="306">
        <v>2072919</v>
      </c>
      <c r="Q1120" s="270"/>
      <c r="R1120" s="270"/>
      <c r="S1120" s="271"/>
      <c r="T1120" s="270"/>
      <c r="U1120" s="272"/>
      <c r="V1120" s="268"/>
      <c r="W1120" s="272"/>
      <c r="X1120" s="273"/>
      <c r="Y1120" s="273"/>
      <c r="Z1120" s="273"/>
      <c r="AA1120" s="273"/>
      <c r="AB1120" s="274"/>
      <c r="AC1120" s="274"/>
      <c r="AD1120" s="269"/>
      <c r="AE1120" s="269"/>
    </row>
    <row r="1121" spans="1:31" ht="90" x14ac:dyDescent="0.25">
      <c r="A1121" s="303" t="s">
        <v>3030</v>
      </c>
      <c r="B1121" s="303" t="s">
        <v>2415</v>
      </c>
      <c r="C1121" s="303" t="s">
        <v>2416</v>
      </c>
      <c r="D1121" s="303" t="s">
        <v>2646</v>
      </c>
      <c r="E1121" s="304" t="s">
        <v>3442</v>
      </c>
      <c r="F1121" s="304" t="s">
        <v>457</v>
      </c>
      <c r="G1121" s="304" t="s">
        <v>597</v>
      </c>
      <c r="H1121" s="304" t="s">
        <v>598</v>
      </c>
      <c r="I1121" s="303" t="s">
        <v>599</v>
      </c>
      <c r="J1121" s="305" t="s">
        <v>3020</v>
      </c>
      <c r="K1121" s="306">
        <v>2072919</v>
      </c>
      <c r="Q1121" s="270"/>
      <c r="R1121" s="270"/>
      <c r="S1121" s="271"/>
      <c r="T1121" s="270"/>
      <c r="U1121" s="272"/>
      <c r="V1121" s="268"/>
      <c r="W1121" s="272"/>
      <c r="X1121" s="273"/>
      <c r="Y1121" s="273"/>
      <c r="Z1121" s="273"/>
      <c r="AA1121" s="273"/>
      <c r="AB1121" s="274"/>
      <c r="AC1121" s="274"/>
      <c r="AD1121" s="269"/>
      <c r="AE1121" s="269"/>
    </row>
    <row r="1122" spans="1:31" ht="90" x14ac:dyDescent="0.25">
      <c r="A1122" s="303" t="s">
        <v>3032</v>
      </c>
      <c r="B1122" s="303" t="s">
        <v>2415</v>
      </c>
      <c r="C1122" s="303" t="s">
        <v>2416</v>
      </c>
      <c r="D1122" s="303" t="s">
        <v>2646</v>
      </c>
      <c r="E1122" s="304" t="s">
        <v>3444</v>
      </c>
      <c r="F1122" s="304" t="s">
        <v>457</v>
      </c>
      <c r="G1122" s="304" t="s">
        <v>597</v>
      </c>
      <c r="H1122" s="304" t="s">
        <v>598</v>
      </c>
      <c r="I1122" s="303" t="s">
        <v>599</v>
      </c>
      <c r="J1122" s="305" t="s">
        <v>3020</v>
      </c>
      <c r="K1122" s="306">
        <v>2072919</v>
      </c>
      <c r="Q1122" s="270"/>
      <c r="R1122" s="270"/>
      <c r="S1122" s="271"/>
      <c r="T1122" s="270"/>
      <c r="U1122" s="272"/>
      <c r="V1122" s="268"/>
      <c r="W1122" s="272"/>
      <c r="X1122" s="273"/>
      <c r="Y1122" s="273"/>
      <c r="Z1122" s="273"/>
      <c r="AA1122" s="273"/>
      <c r="AB1122" s="274"/>
      <c r="AC1122" s="274"/>
      <c r="AD1122" s="269"/>
      <c r="AE1122" s="269"/>
    </row>
    <row r="1123" spans="1:31" ht="90" x14ac:dyDescent="0.25">
      <c r="A1123" s="303" t="s">
        <v>3034</v>
      </c>
      <c r="B1123" s="303" t="s">
        <v>2415</v>
      </c>
      <c r="C1123" s="303" t="s">
        <v>2416</v>
      </c>
      <c r="D1123" s="303" t="s">
        <v>2646</v>
      </c>
      <c r="E1123" s="304" t="s">
        <v>3446</v>
      </c>
      <c r="F1123" s="304" t="s">
        <v>457</v>
      </c>
      <c r="G1123" s="304" t="s">
        <v>597</v>
      </c>
      <c r="H1123" s="304" t="s">
        <v>598</v>
      </c>
      <c r="I1123" s="303" t="s">
        <v>599</v>
      </c>
      <c r="J1123" s="305" t="s">
        <v>3020</v>
      </c>
      <c r="K1123" s="306">
        <v>2072919</v>
      </c>
      <c r="Q1123" s="270"/>
      <c r="R1123" s="270"/>
      <c r="S1123" s="271"/>
      <c r="T1123" s="270"/>
      <c r="U1123" s="272"/>
      <c r="V1123" s="268"/>
      <c r="W1123" s="272"/>
      <c r="X1123" s="273"/>
      <c r="Y1123" s="273"/>
      <c r="Z1123" s="273"/>
      <c r="AA1123" s="273"/>
      <c r="AB1123" s="274"/>
      <c r="AC1123" s="274"/>
      <c r="AD1123" s="269"/>
      <c r="AE1123" s="269"/>
    </row>
    <row r="1124" spans="1:31" ht="90" x14ac:dyDescent="0.25">
      <c r="A1124" s="303" t="s">
        <v>3036</v>
      </c>
      <c r="B1124" s="303" t="s">
        <v>2415</v>
      </c>
      <c r="C1124" s="303" t="s">
        <v>2416</v>
      </c>
      <c r="D1124" s="303" t="s">
        <v>2646</v>
      </c>
      <c r="E1124" s="304" t="s">
        <v>3448</v>
      </c>
      <c r="F1124" s="304" t="s">
        <v>457</v>
      </c>
      <c r="G1124" s="304" t="s">
        <v>597</v>
      </c>
      <c r="H1124" s="304" t="s">
        <v>598</v>
      </c>
      <c r="I1124" s="303" t="s">
        <v>599</v>
      </c>
      <c r="J1124" s="305" t="s">
        <v>3020</v>
      </c>
      <c r="K1124" s="306">
        <v>2072919</v>
      </c>
      <c r="Q1124" s="270"/>
      <c r="R1124" s="270"/>
      <c r="S1124" s="271"/>
      <c r="T1124" s="270"/>
      <c r="U1124" s="272"/>
      <c r="V1124" s="268"/>
      <c r="W1124" s="272"/>
      <c r="X1124" s="273"/>
      <c r="Y1124" s="273"/>
      <c r="Z1124" s="273"/>
      <c r="AA1124" s="273"/>
      <c r="AB1124" s="274"/>
      <c r="AC1124" s="274"/>
      <c r="AD1124" s="269"/>
      <c r="AE1124" s="269"/>
    </row>
    <row r="1125" spans="1:31" ht="90" x14ac:dyDescent="0.25">
      <c r="A1125" s="303" t="s">
        <v>3038</v>
      </c>
      <c r="B1125" s="303" t="s">
        <v>2415</v>
      </c>
      <c r="C1125" s="303" t="s">
        <v>2416</v>
      </c>
      <c r="D1125" s="303" t="s">
        <v>2646</v>
      </c>
      <c r="E1125" s="304" t="s">
        <v>3450</v>
      </c>
      <c r="F1125" s="304" t="s">
        <v>457</v>
      </c>
      <c r="G1125" s="304" t="s">
        <v>597</v>
      </c>
      <c r="H1125" s="304" t="s">
        <v>598</v>
      </c>
      <c r="I1125" s="303" t="s">
        <v>599</v>
      </c>
      <c r="J1125" s="305" t="s">
        <v>3020</v>
      </c>
      <c r="K1125" s="306">
        <v>2072919</v>
      </c>
      <c r="Q1125" s="270"/>
      <c r="R1125" s="270"/>
      <c r="S1125" s="271"/>
      <c r="T1125" s="270"/>
      <c r="U1125" s="272"/>
      <c r="V1125" s="268"/>
      <c r="W1125" s="272"/>
      <c r="X1125" s="273"/>
      <c r="Y1125" s="273"/>
      <c r="Z1125" s="273"/>
      <c r="AA1125" s="273"/>
      <c r="AB1125" s="274"/>
      <c r="AC1125" s="274"/>
      <c r="AD1125" s="269"/>
      <c r="AE1125" s="269"/>
    </row>
    <row r="1126" spans="1:31" ht="90" x14ac:dyDescent="0.25">
      <c r="A1126" s="303" t="s">
        <v>3040</v>
      </c>
      <c r="B1126" s="303" t="s">
        <v>2415</v>
      </c>
      <c r="C1126" s="303" t="s">
        <v>2416</v>
      </c>
      <c r="D1126" s="303" t="s">
        <v>2646</v>
      </c>
      <c r="E1126" s="304" t="s">
        <v>3452</v>
      </c>
      <c r="F1126" s="304" t="s">
        <v>457</v>
      </c>
      <c r="G1126" s="304" t="s">
        <v>597</v>
      </c>
      <c r="H1126" s="304" t="s">
        <v>598</v>
      </c>
      <c r="I1126" s="303" t="s">
        <v>599</v>
      </c>
      <c r="J1126" s="305" t="s">
        <v>3020</v>
      </c>
      <c r="K1126" s="306">
        <v>2072919</v>
      </c>
      <c r="Q1126" s="270"/>
      <c r="R1126" s="270"/>
      <c r="S1126" s="271"/>
      <c r="T1126" s="270"/>
      <c r="U1126" s="272"/>
      <c r="V1126" s="268"/>
      <c r="W1126" s="272"/>
      <c r="X1126" s="273"/>
      <c r="Y1126" s="273"/>
      <c r="Z1126" s="273"/>
      <c r="AA1126" s="273"/>
      <c r="AB1126" s="274"/>
      <c r="AC1126" s="274"/>
      <c r="AD1126" s="269"/>
      <c r="AE1126" s="269"/>
    </row>
    <row r="1127" spans="1:31" ht="90" x14ac:dyDescent="0.25">
      <c r="A1127" s="303" t="s">
        <v>3042</v>
      </c>
      <c r="B1127" s="303" t="s">
        <v>2415</v>
      </c>
      <c r="C1127" s="303" t="s">
        <v>2416</v>
      </c>
      <c r="D1127" s="303" t="s">
        <v>2646</v>
      </c>
      <c r="E1127" s="304" t="s">
        <v>3454</v>
      </c>
      <c r="F1127" s="304" t="s">
        <v>457</v>
      </c>
      <c r="G1127" s="304" t="s">
        <v>597</v>
      </c>
      <c r="H1127" s="304" t="s">
        <v>598</v>
      </c>
      <c r="I1127" s="303" t="s">
        <v>599</v>
      </c>
      <c r="J1127" s="305" t="s">
        <v>3020</v>
      </c>
      <c r="K1127" s="306">
        <v>2072919</v>
      </c>
      <c r="Q1127" s="270"/>
      <c r="R1127" s="270"/>
      <c r="S1127" s="271"/>
      <c r="T1127" s="270"/>
      <c r="U1127" s="272"/>
      <c r="V1127" s="268"/>
      <c r="W1127" s="272"/>
      <c r="X1127" s="273"/>
      <c r="Y1127" s="273"/>
      <c r="Z1127" s="273"/>
      <c r="AA1127" s="273"/>
      <c r="AB1127" s="274"/>
      <c r="AC1127" s="274"/>
      <c r="AD1127" s="269"/>
      <c r="AE1127" s="269"/>
    </row>
    <row r="1128" spans="1:31" ht="90" x14ac:dyDescent="0.25">
      <c r="A1128" s="303" t="s">
        <v>3044</v>
      </c>
      <c r="B1128" s="303" t="s">
        <v>2415</v>
      </c>
      <c r="C1128" s="303" t="s">
        <v>2416</v>
      </c>
      <c r="D1128" s="303" t="s">
        <v>2646</v>
      </c>
      <c r="E1128" s="304" t="s">
        <v>3456</v>
      </c>
      <c r="F1128" s="304" t="s">
        <v>457</v>
      </c>
      <c r="G1128" s="304" t="s">
        <v>597</v>
      </c>
      <c r="H1128" s="304" t="s">
        <v>598</v>
      </c>
      <c r="I1128" s="303" t="s">
        <v>599</v>
      </c>
      <c r="J1128" s="305" t="s">
        <v>3020</v>
      </c>
      <c r="K1128" s="306">
        <v>2072919</v>
      </c>
      <c r="Q1128" s="270"/>
      <c r="R1128" s="270"/>
      <c r="S1128" s="271"/>
      <c r="T1128" s="270"/>
      <c r="U1128" s="272"/>
      <c r="V1128" s="268"/>
      <c r="W1128" s="272"/>
      <c r="X1128" s="273"/>
      <c r="Y1128" s="273"/>
      <c r="Z1128" s="273"/>
      <c r="AA1128" s="273"/>
      <c r="AB1128" s="274"/>
      <c r="AC1128" s="274"/>
      <c r="AD1128" s="269"/>
      <c r="AE1128" s="269"/>
    </row>
    <row r="1129" spans="1:31" ht="90" x14ac:dyDescent="0.25">
      <c r="A1129" s="303" t="s">
        <v>3046</v>
      </c>
      <c r="B1129" s="303" t="s">
        <v>2415</v>
      </c>
      <c r="C1129" s="303" t="s">
        <v>2416</v>
      </c>
      <c r="D1129" s="303" t="s">
        <v>2646</v>
      </c>
      <c r="E1129" s="304" t="s">
        <v>3458</v>
      </c>
      <c r="F1129" s="304" t="s">
        <v>457</v>
      </c>
      <c r="G1129" s="304" t="s">
        <v>597</v>
      </c>
      <c r="H1129" s="304" t="s">
        <v>598</v>
      </c>
      <c r="I1129" s="303" t="s">
        <v>599</v>
      </c>
      <c r="J1129" s="305" t="s">
        <v>3020</v>
      </c>
      <c r="K1129" s="306">
        <v>2072919</v>
      </c>
      <c r="Q1129" s="270"/>
      <c r="R1129" s="270"/>
      <c r="S1129" s="271"/>
      <c r="T1129" s="270"/>
      <c r="U1129" s="272"/>
      <c r="V1129" s="268"/>
      <c r="W1129" s="272"/>
      <c r="X1129" s="273"/>
      <c r="Y1129" s="273"/>
      <c r="Z1129" s="273"/>
      <c r="AA1129" s="273"/>
      <c r="AB1129" s="274"/>
      <c r="AC1129" s="274"/>
      <c r="AD1129" s="269"/>
      <c r="AE1129" s="269"/>
    </row>
    <row r="1130" spans="1:31" ht="90" x14ac:dyDescent="0.25">
      <c r="A1130" s="303" t="s">
        <v>3048</v>
      </c>
      <c r="B1130" s="303" t="s">
        <v>2415</v>
      </c>
      <c r="C1130" s="303" t="s">
        <v>2416</v>
      </c>
      <c r="D1130" s="303" t="s">
        <v>2646</v>
      </c>
      <c r="E1130" s="304" t="s">
        <v>3460</v>
      </c>
      <c r="F1130" s="304" t="s">
        <v>457</v>
      </c>
      <c r="G1130" s="304" t="s">
        <v>597</v>
      </c>
      <c r="H1130" s="304" t="s">
        <v>598</v>
      </c>
      <c r="I1130" s="303" t="s">
        <v>599</v>
      </c>
      <c r="J1130" s="305" t="s">
        <v>3020</v>
      </c>
      <c r="K1130" s="306">
        <v>2072919</v>
      </c>
      <c r="Q1130" s="270"/>
      <c r="R1130" s="270"/>
      <c r="S1130" s="271"/>
      <c r="T1130" s="270"/>
      <c r="U1130" s="272"/>
      <c r="V1130" s="268"/>
      <c r="W1130" s="272"/>
      <c r="X1130" s="273"/>
      <c r="Y1130" s="273"/>
      <c r="Z1130" s="273"/>
      <c r="AA1130" s="273"/>
      <c r="AB1130" s="274"/>
      <c r="AC1130" s="274"/>
      <c r="AD1130" s="269"/>
      <c r="AE1130" s="269"/>
    </row>
    <row r="1131" spans="1:31" ht="90" x14ac:dyDescent="0.25">
      <c r="A1131" s="303" t="s">
        <v>3050</v>
      </c>
      <c r="B1131" s="303" t="s">
        <v>2415</v>
      </c>
      <c r="C1131" s="303" t="s">
        <v>2416</v>
      </c>
      <c r="D1131" s="303" t="s">
        <v>2646</v>
      </c>
      <c r="E1131" s="304" t="s">
        <v>3462</v>
      </c>
      <c r="F1131" s="304" t="s">
        <v>457</v>
      </c>
      <c r="G1131" s="304" t="s">
        <v>597</v>
      </c>
      <c r="H1131" s="304" t="s">
        <v>598</v>
      </c>
      <c r="I1131" s="303" t="s">
        <v>599</v>
      </c>
      <c r="J1131" s="305" t="s">
        <v>3020</v>
      </c>
      <c r="K1131" s="306">
        <v>2072919</v>
      </c>
      <c r="Q1131" s="270"/>
      <c r="R1131" s="270"/>
      <c r="S1131" s="271"/>
      <c r="T1131" s="270"/>
      <c r="U1131" s="272"/>
      <c r="V1131" s="268"/>
      <c r="W1131" s="272"/>
      <c r="X1131" s="273"/>
      <c r="Y1131" s="273"/>
      <c r="Z1131" s="273"/>
      <c r="AA1131" s="273"/>
      <c r="AB1131" s="274"/>
      <c r="AC1131" s="274"/>
      <c r="AD1131" s="269"/>
      <c r="AE1131" s="269"/>
    </row>
    <row r="1132" spans="1:31" ht="90" x14ac:dyDescent="0.25">
      <c r="A1132" s="303" t="s">
        <v>3052</v>
      </c>
      <c r="B1132" s="303" t="s">
        <v>2415</v>
      </c>
      <c r="C1132" s="303" t="s">
        <v>2416</v>
      </c>
      <c r="D1132" s="303" t="s">
        <v>2646</v>
      </c>
      <c r="E1132" s="304" t="s">
        <v>3464</v>
      </c>
      <c r="F1132" s="304" t="s">
        <v>457</v>
      </c>
      <c r="G1132" s="304" t="s">
        <v>597</v>
      </c>
      <c r="H1132" s="304" t="s">
        <v>598</v>
      </c>
      <c r="I1132" s="303" t="s">
        <v>599</v>
      </c>
      <c r="J1132" s="305" t="s">
        <v>3020</v>
      </c>
      <c r="K1132" s="306">
        <v>2072919</v>
      </c>
      <c r="Q1132" s="270"/>
      <c r="R1132" s="270"/>
      <c r="S1132" s="271"/>
      <c r="T1132" s="270"/>
      <c r="U1132" s="272"/>
      <c r="V1132" s="268"/>
      <c r="W1132" s="272"/>
      <c r="X1132" s="273"/>
      <c r="Y1132" s="273"/>
      <c r="Z1132" s="273"/>
      <c r="AA1132" s="273"/>
      <c r="AB1132" s="274"/>
      <c r="AC1132" s="274"/>
      <c r="AD1132" s="269"/>
      <c r="AE1132" s="269"/>
    </row>
    <row r="1133" spans="1:31" ht="90" x14ac:dyDescent="0.25">
      <c r="A1133" s="303" t="s">
        <v>3054</v>
      </c>
      <c r="B1133" s="303" t="s">
        <v>2415</v>
      </c>
      <c r="C1133" s="303" t="s">
        <v>2416</v>
      </c>
      <c r="D1133" s="303" t="s">
        <v>2646</v>
      </c>
      <c r="E1133" s="304" t="s">
        <v>3466</v>
      </c>
      <c r="F1133" s="304" t="s">
        <v>457</v>
      </c>
      <c r="G1133" s="304" t="s">
        <v>597</v>
      </c>
      <c r="H1133" s="304" t="s">
        <v>598</v>
      </c>
      <c r="I1133" s="303" t="s">
        <v>599</v>
      </c>
      <c r="J1133" s="305" t="s">
        <v>3020</v>
      </c>
      <c r="K1133" s="306">
        <v>2072919</v>
      </c>
      <c r="Q1133" s="270"/>
      <c r="R1133" s="270"/>
      <c r="S1133" s="271"/>
      <c r="T1133" s="270"/>
      <c r="U1133" s="272"/>
      <c r="V1133" s="268"/>
      <c r="W1133" s="272"/>
      <c r="X1133" s="273"/>
      <c r="Y1133" s="273"/>
      <c r="Z1133" s="273"/>
      <c r="AA1133" s="273"/>
      <c r="AB1133" s="274"/>
      <c r="AC1133" s="274"/>
      <c r="AD1133" s="269"/>
      <c r="AE1133" s="269"/>
    </row>
    <row r="1134" spans="1:31" ht="90" x14ac:dyDescent="0.25">
      <c r="A1134" s="303" t="s">
        <v>3056</v>
      </c>
      <c r="B1134" s="303" t="s">
        <v>2415</v>
      </c>
      <c r="C1134" s="303" t="s">
        <v>2416</v>
      </c>
      <c r="D1134" s="303" t="s">
        <v>2646</v>
      </c>
      <c r="E1134" s="304" t="s">
        <v>3468</v>
      </c>
      <c r="F1134" s="304" t="s">
        <v>457</v>
      </c>
      <c r="G1134" s="304" t="s">
        <v>597</v>
      </c>
      <c r="H1134" s="304" t="s">
        <v>598</v>
      </c>
      <c r="I1134" s="303" t="s">
        <v>599</v>
      </c>
      <c r="J1134" s="305" t="s">
        <v>3020</v>
      </c>
      <c r="K1134" s="306">
        <v>2072919</v>
      </c>
      <c r="Q1134" s="270"/>
      <c r="R1134" s="270"/>
      <c r="S1134" s="271"/>
      <c r="T1134" s="270"/>
      <c r="U1134" s="272"/>
      <c r="V1134" s="268"/>
      <c r="W1134" s="272"/>
      <c r="X1134" s="273"/>
      <c r="Y1134" s="273"/>
      <c r="Z1134" s="273"/>
      <c r="AA1134" s="273"/>
      <c r="AB1134" s="274"/>
      <c r="AC1134" s="274"/>
      <c r="AD1134" s="269"/>
      <c r="AE1134" s="269"/>
    </row>
    <row r="1135" spans="1:31" ht="90" x14ac:dyDescent="0.25">
      <c r="A1135" s="303" t="s">
        <v>3058</v>
      </c>
      <c r="B1135" s="303" t="s">
        <v>2415</v>
      </c>
      <c r="C1135" s="303" t="s">
        <v>2416</v>
      </c>
      <c r="D1135" s="303" t="s">
        <v>2646</v>
      </c>
      <c r="E1135" s="304" t="s">
        <v>3470</v>
      </c>
      <c r="F1135" s="304" t="s">
        <v>457</v>
      </c>
      <c r="G1135" s="304" t="s">
        <v>597</v>
      </c>
      <c r="H1135" s="304" t="s">
        <v>598</v>
      </c>
      <c r="I1135" s="303" t="s">
        <v>599</v>
      </c>
      <c r="J1135" s="305" t="s">
        <v>3020</v>
      </c>
      <c r="K1135" s="306">
        <v>2072919</v>
      </c>
      <c r="Q1135" s="270"/>
      <c r="R1135" s="270"/>
      <c r="S1135" s="271"/>
      <c r="T1135" s="270"/>
      <c r="U1135" s="272"/>
      <c r="V1135" s="268"/>
      <c r="W1135" s="272"/>
      <c r="X1135" s="273"/>
      <c r="Y1135" s="273"/>
      <c r="Z1135" s="273"/>
      <c r="AA1135" s="273"/>
      <c r="AB1135" s="274"/>
      <c r="AC1135" s="274"/>
      <c r="AD1135" s="269"/>
      <c r="AE1135" s="269"/>
    </row>
    <row r="1136" spans="1:31" ht="90" x14ac:dyDescent="0.25">
      <c r="A1136" s="303" t="s">
        <v>3060</v>
      </c>
      <c r="B1136" s="303" t="s">
        <v>2415</v>
      </c>
      <c r="C1136" s="303" t="s">
        <v>2416</v>
      </c>
      <c r="D1136" s="303" t="s">
        <v>2646</v>
      </c>
      <c r="E1136" s="304" t="s">
        <v>3472</v>
      </c>
      <c r="F1136" s="304" t="s">
        <v>457</v>
      </c>
      <c r="G1136" s="304" t="s">
        <v>597</v>
      </c>
      <c r="H1136" s="304" t="s">
        <v>598</v>
      </c>
      <c r="I1136" s="303" t="s">
        <v>599</v>
      </c>
      <c r="J1136" s="305" t="s">
        <v>3020</v>
      </c>
      <c r="K1136" s="306">
        <v>2072919</v>
      </c>
      <c r="Q1136" s="270"/>
      <c r="R1136" s="270"/>
      <c r="S1136" s="271"/>
      <c r="T1136" s="270"/>
      <c r="U1136" s="272"/>
      <c r="V1136" s="268"/>
      <c r="W1136" s="272"/>
      <c r="X1136" s="273"/>
      <c r="Y1136" s="273"/>
      <c r="Z1136" s="273"/>
      <c r="AA1136" s="273"/>
      <c r="AB1136" s="274"/>
      <c r="AC1136" s="274"/>
      <c r="AD1136" s="269"/>
      <c r="AE1136" s="269"/>
    </row>
    <row r="1137" spans="1:31" ht="90" x14ac:dyDescent="0.25">
      <c r="A1137" s="303" t="s">
        <v>3062</v>
      </c>
      <c r="B1137" s="303" t="s">
        <v>2415</v>
      </c>
      <c r="C1137" s="303" t="s">
        <v>2416</v>
      </c>
      <c r="D1137" s="303" t="s">
        <v>2646</v>
      </c>
      <c r="E1137" s="304" t="s">
        <v>3474</v>
      </c>
      <c r="F1137" s="304" t="s">
        <v>457</v>
      </c>
      <c r="G1137" s="304" t="s">
        <v>597</v>
      </c>
      <c r="H1137" s="304" t="s">
        <v>598</v>
      </c>
      <c r="I1137" s="303" t="s">
        <v>599</v>
      </c>
      <c r="J1137" s="305" t="s">
        <v>3020</v>
      </c>
      <c r="K1137" s="306">
        <v>2072919</v>
      </c>
      <c r="Q1137" s="270"/>
      <c r="R1137" s="270"/>
      <c r="S1137" s="271"/>
      <c r="T1137" s="270"/>
      <c r="U1137" s="272"/>
      <c r="V1137" s="268"/>
      <c r="W1137" s="272"/>
      <c r="X1137" s="273"/>
      <c r="Y1137" s="273"/>
      <c r="Z1137" s="273"/>
      <c r="AA1137" s="273"/>
      <c r="AB1137" s="274"/>
      <c r="AC1137" s="274"/>
      <c r="AD1137" s="269"/>
      <c r="AE1137" s="269"/>
    </row>
    <row r="1138" spans="1:31" ht="90" x14ac:dyDescent="0.25">
      <c r="A1138" s="303" t="s">
        <v>3064</v>
      </c>
      <c r="B1138" s="303" t="s">
        <v>2415</v>
      </c>
      <c r="C1138" s="303" t="s">
        <v>2416</v>
      </c>
      <c r="D1138" s="303" t="s">
        <v>2646</v>
      </c>
      <c r="E1138" s="304" t="s">
        <v>3476</v>
      </c>
      <c r="F1138" s="304" t="s">
        <v>457</v>
      </c>
      <c r="G1138" s="304" t="s">
        <v>597</v>
      </c>
      <c r="H1138" s="304" t="s">
        <v>598</v>
      </c>
      <c r="I1138" s="303" t="s">
        <v>599</v>
      </c>
      <c r="J1138" s="305" t="s">
        <v>3020</v>
      </c>
      <c r="K1138" s="306">
        <v>2072919</v>
      </c>
      <c r="Q1138" s="270"/>
      <c r="R1138" s="270"/>
      <c r="S1138" s="271"/>
      <c r="T1138" s="270"/>
      <c r="U1138" s="272"/>
      <c r="V1138" s="268"/>
      <c r="W1138" s="272"/>
      <c r="X1138" s="273"/>
      <c r="Y1138" s="273"/>
      <c r="Z1138" s="273"/>
      <c r="AA1138" s="273"/>
      <c r="AB1138" s="274"/>
      <c r="AC1138" s="274"/>
      <c r="AD1138" s="269"/>
      <c r="AE1138" s="269"/>
    </row>
    <row r="1139" spans="1:31" ht="90" x14ac:dyDescent="0.25">
      <c r="A1139" s="303" t="s">
        <v>3066</v>
      </c>
      <c r="B1139" s="303" t="s">
        <v>2415</v>
      </c>
      <c r="C1139" s="303" t="s">
        <v>2416</v>
      </c>
      <c r="D1139" s="303" t="s">
        <v>2646</v>
      </c>
      <c r="E1139" s="304" t="s">
        <v>3478</v>
      </c>
      <c r="F1139" s="304" t="s">
        <v>457</v>
      </c>
      <c r="G1139" s="304" t="s">
        <v>597</v>
      </c>
      <c r="H1139" s="304" t="s">
        <v>598</v>
      </c>
      <c r="I1139" s="303" t="s">
        <v>599</v>
      </c>
      <c r="J1139" s="305" t="s">
        <v>3020</v>
      </c>
      <c r="K1139" s="306">
        <v>2072919</v>
      </c>
      <c r="Q1139" s="270"/>
      <c r="R1139" s="270"/>
      <c r="S1139" s="271"/>
      <c r="T1139" s="270"/>
      <c r="U1139" s="272"/>
      <c r="V1139" s="268"/>
      <c r="W1139" s="272"/>
      <c r="X1139" s="273"/>
      <c r="Y1139" s="273"/>
      <c r="Z1139" s="273"/>
      <c r="AA1139" s="273"/>
      <c r="AB1139" s="274"/>
      <c r="AC1139" s="274"/>
      <c r="AD1139" s="269"/>
      <c r="AE1139" s="269"/>
    </row>
    <row r="1140" spans="1:31" ht="90" x14ac:dyDescent="0.25">
      <c r="A1140" s="303" t="s">
        <v>3068</v>
      </c>
      <c r="B1140" s="303" t="s">
        <v>2415</v>
      </c>
      <c r="C1140" s="303" t="s">
        <v>2416</v>
      </c>
      <c r="D1140" s="303" t="s">
        <v>2646</v>
      </c>
      <c r="E1140" s="304" t="s">
        <v>3480</v>
      </c>
      <c r="F1140" s="304" t="s">
        <v>457</v>
      </c>
      <c r="G1140" s="304" t="s">
        <v>597</v>
      </c>
      <c r="H1140" s="304" t="s">
        <v>598</v>
      </c>
      <c r="I1140" s="303" t="s">
        <v>599</v>
      </c>
      <c r="J1140" s="305" t="s">
        <v>3020</v>
      </c>
      <c r="K1140" s="306">
        <v>2072919</v>
      </c>
      <c r="Q1140" s="270"/>
      <c r="R1140" s="270"/>
      <c r="S1140" s="271"/>
      <c r="T1140" s="270"/>
      <c r="U1140" s="272"/>
      <c r="V1140" s="268"/>
      <c r="W1140" s="272"/>
      <c r="X1140" s="273"/>
      <c r="Y1140" s="273"/>
      <c r="Z1140" s="273"/>
      <c r="AA1140" s="273"/>
      <c r="AB1140" s="274"/>
      <c r="AC1140" s="274"/>
      <c r="AD1140" s="269"/>
      <c r="AE1140" s="269"/>
    </row>
    <row r="1141" spans="1:31" ht="90" x14ac:dyDescent="0.25">
      <c r="A1141" s="303" t="s">
        <v>3070</v>
      </c>
      <c r="B1141" s="303" t="s">
        <v>2415</v>
      </c>
      <c r="C1141" s="303" t="s">
        <v>2416</v>
      </c>
      <c r="D1141" s="303" t="s">
        <v>2646</v>
      </c>
      <c r="E1141" s="304" t="s">
        <v>3482</v>
      </c>
      <c r="F1141" s="304" t="s">
        <v>457</v>
      </c>
      <c r="G1141" s="304" t="s">
        <v>597</v>
      </c>
      <c r="H1141" s="304" t="s">
        <v>598</v>
      </c>
      <c r="I1141" s="303" t="s">
        <v>599</v>
      </c>
      <c r="J1141" s="305" t="s">
        <v>3020</v>
      </c>
      <c r="K1141" s="306">
        <v>2072919</v>
      </c>
      <c r="Q1141" s="270"/>
      <c r="R1141" s="270"/>
      <c r="S1141" s="271"/>
      <c r="T1141" s="270"/>
      <c r="U1141" s="272"/>
      <c r="V1141" s="268"/>
      <c r="W1141" s="272"/>
      <c r="X1141" s="273"/>
      <c r="Y1141" s="273"/>
      <c r="Z1141" s="273"/>
      <c r="AA1141" s="273"/>
      <c r="AB1141" s="274"/>
      <c r="AC1141" s="274"/>
      <c r="AD1141" s="269"/>
      <c r="AE1141" s="269"/>
    </row>
    <row r="1142" spans="1:31" ht="90" x14ac:dyDescent="0.25">
      <c r="A1142" s="303" t="s">
        <v>3072</v>
      </c>
      <c r="B1142" s="303" t="s">
        <v>2415</v>
      </c>
      <c r="C1142" s="303" t="s">
        <v>2416</v>
      </c>
      <c r="D1142" s="303" t="s">
        <v>2646</v>
      </c>
      <c r="E1142" s="304" t="s">
        <v>3484</v>
      </c>
      <c r="F1142" s="304" t="s">
        <v>457</v>
      </c>
      <c r="G1142" s="304" t="s">
        <v>597</v>
      </c>
      <c r="H1142" s="304" t="s">
        <v>598</v>
      </c>
      <c r="I1142" s="303" t="s">
        <v>599</v>
      </c>
      <c r="J1142" s="305" t="s">
        <v>3020</v>
      </c>
      <c r="K1142" s="306">
        <v>2072919</v>
      </c>
      <c r="Q1142" s="270"/>
      <c r="R1142" s="270"/>
      <c r="S1142" s="271"/>
      <c r="T1142" s="270"/>
      <c r="U1142" s="272"/>
      <c r="V1142" s="268"/>
      <c r="W1142" s="272"/>
      <c r="X1142" s="273"/>
      <c r="Y1142" s="273"/>
      <c r="Z1142" s="273"/>
      <c r="AA1142" s="273"/>
      <c r="AB1142" s="274"/>
      <c r="AC1142" s="274"/>
      <c r="AD1142" s="269"/>
      <c r="AE1142" s="269"/>
    </row>
    <row r="1143" spans="1:31" ht="90" x14ac:dyDescent="0.25">
      <c r="A1143" s="303" t="s">
        <v>3074</v>
      </c>
      <c r="B1143" s="303" t="s">
        <v>2415</v>
      </c>
      <c r="C1143" s="303" t="s">
        <v>2416</v>
      </c>
      <c r="D1143" s="303" t="s">
        <v>2646</v>
      </c>
      <c r="E1143" s="304" t="s">
        <v>3486</v>
      </c>
      <c r="F1143" s="304" t="s">
        <v>457</v>
      </c>
      <c r="G1143" s="304" t="s">
        <v>597</v>
      </c>
      <c r="H1143" s="304" t="s">
        <v>598</v>
      </c>
      <c r="I1143" s="303" t="s">
        <v>599</v>
      </c>
      <c r="J1143" s="305" t="s">
        <v>3020</v>
      </c>
      <c r="K1143" s="306">
        <v>2072919</v>
      </c>
      <c r="Q1143" s="270"/>
      <c r="R1143" s="270"/>
      <c r="S1143" s="271"/>
      <c r="T1143" s="270"/>
      <c r="U1143" s="272"/>
      <c r="V1143" s="268"/>
      <c r="W1143" s="272"/>
      <c r="X1143" s="273"/>
      <c r="Y1143" s="273"/>
      <c r="Z1143" s="273"/>
      <c r="AA1143" s="273"/>
      <c r="AB1143" s="274"/>
      <c r="AC1143" s="274"/>
      <c r="AD1143" s="269"/>
      <c r="AE1143" s="269"/>
    </row>
    <row r="1144" spans="1:31" ht="90" x14ac:dyDescent="0.25">
      <c r="A1144" s="303" t="s">
        <v>3076</v>
      </c>
      <c r="B1144" s="303" t="s">
        <v>2415</v>
      </c>
      <c r="C1144" s="303" t="s">
        <v>2416</v>
      </c>
      <c r="D1144" s="303" t="s">
        <v>2646</v>
      </c>
      <c r="E1144" s="304" t="s">
        <v>3488</v>
      </c>
      <c r="F1144" s="304" t="s">
        <v>457</v>
      </c>
      <c r="G1144" s="304" t="s">
        <v>597</v>
      </c>
      <c r="H1144" s="304" t="s">
        <v>598</v>
      </c>
      <c r="I1144" s="303" t="s">
        <v>599</v>
      </c>
      <c r="J1144" s="305" t="s">
        <v>3020</v>
      </c>
      <c r="K1144" s="306">
        <v>2072919</v>
      </c>
      <c r="Q1144" s="270"/>
      <c r="R1144" s="270"/>
      <c r="S1144" s="271"/>
      <c r="T1144" s="270"/>
      <c r="U1144" s="272"/>
      <c r="V1144" s="268"/>
      <c r="W1144" s="272"/>
      <c r="X1144" s="273"/>
      <c r="Y1144" s="273"/>
      <c r="Z1144" s="273"/>
      <c r="AA1144" s="273"/>
      <c r="AB1144" s="274"/>
      <c r="AC1144" s="274"/>
      <c r="AD1144" s="269"/>
      <c r="AE1144" s="269"/>
    </row>
    <row r="1145" spans="1:31" ht="90" x14ac:dyDescent="0.25">
      <c r="A1145" s="303" t="s">
        <v>3078</v>
      </c>
      <c r="B1145" s="303" t="s">
        <v>2415</v>
      </c>
      <c r="C1145" s="303" t="s">
        <v>2416</v>
      </c>
      <c r="D1145" s="303" t="s">
        <v>2646</v>
      </c>
      <c r="E1145" s="304" t="s">
        <v>3490</v>
      </c>
      <c r="F1145" s="304" t="s">
        <v>457</v>
      </c>
      <c r="G1145" s="304" t="s">
        <v>597</v>
      </c>
      <c r="H1145" s="304" t="s">
        <v>598</v>
      </c>
      <c r="I1145" s="303" t="s">
        <v>599</v>
      </c>
      <c r="J1145" s="305" t="s">
        <v>3020</v>
      </c>
      <c r="K1145" s="306">
        <v>2072919</v>
      </c>
      <c r="Q1145" s="270"/>
      <c r="R1145" s="270"/>
      <c r="S1145" s="271"/>
      <c r="T1145" s="270"/>
      <c r="U1145" s="272"/>
      <c r="V1145" s="268"/>
      <c r="W1145" s="272"/>
      <c r="X1145" s="273"/>
      <c r="Y1145" s="273"/>
      <c r="Z1145" s="273"/>
      <c r="AA1145" s="273"/>
      <c r="AB1145" s="274"/>
      <c r="AC1145" s="274"/>
      <c r="AD1145" s="269"/>
      <c r="AE1145" s="269"/>
    </row>
    <row r="1146" spans="1:31" ht="90" x14ac:dyDescent="0.25">
      <c r="A1146" s="303" t="s">
        <v>3080</v>
      </c>
      <c r="B1146" s="303" t="s">
        <v>2415</v>
      </c>
      <c r="C1146" s="303" t="s">
        <v>2416</v>
      </c>
      <c r="D1146" s="303" t="s">
        <v>2646</v>
      </c>
      <c r="E1146" s="304" t="s">
        <v>3492</v>
      </c>
      <c r="F1146" s="304" t="s">
        <v>457</v>
      </c>
      <c r="G1146" s="304" t="s">
        <v>597</v>
      </c>
      <c r="H1146" s="304" t="s">
        <v>598</v>
      </c>
      <c r="I1146" s="303" t="s">
        <v>599</v>
      </c>
      <c r="J1146" s="305" t="s">
        <v>3020</v>
      </c>
      <c r="K1146" s="306">
        <v>2072919</v>
      </c>
      <c r="Q1146" s="270"/>
      <c r="R1146" s="270"/>
      <c r="S1146" s="271"/>
      <c r="T1146" s="270"/>
      <c r="U1146" s="272"/>
      <c r="V1146" s="268"/>
      <c r="W1146" s="272"/>
      <c r="X1146" s="273"/>
      <c r="Y1146" s="273"/>
      <c r="Z1146" s="273"/>
      <c r="AA1146" s="273"/>
      <c r="AB1146" s="274"/>
      <c r="AC1146" s="274"/>
      <c r="AD1146" s="269"/>
      <c r="AE1146" s="269"/>
    </row>
    <row r="1147" spans="1:31" ht="90" x14ac:dyDescent="0.25">
      <c r="A1147" s="303" t="s">
        <v>3082</v>
      </c>
      <c r="B1147" s="303" t="s">
        <v>2415</v>
      </c>
      <c r="C1147" s="303" t="s">
        <v>2416</v>
      </c>
      <c r="D1147" s="303" t="s">
        <v>2646</v>
      </c>
      <c r="E1147" s="304" t="s">
        <v>3494</v>
      </c>
      <c r="F1147" s="304" t="s">
        <v>457</v>
      </c>
      <c r="G1147" s="304" t="s">
        <v>597</v>
      </c>
      <c r="H1147" s="304" t="s">
        <v>598</v>
      </c>
      <c r="I1147" s="303" t="s">
        <v>599</v>
      </c>
      <c r="J1147" s="305" t="s">
        <v>3020</v>
      </c>
      <c r="K1147" s="306">
        <v>2072919</v>
      </c>
      <c r="Q1147" s="270"/>
      <c r="R1147" s="270"/>
      <c r="S1147" s="271"/>
      <c r="T1147" s="270"/>
      <c r="U1147" s="272"/>
      <c r="V1147" s="268"/>
      <c r="W1147" s="272"/>
      <c r="X1147" s="273"/>
      <c r="Y1147" s="273"/>
      <c r="Z1147" s="273"/>
      <c r="AA1147" s="273"/>
      <c r="AB1147" s="274"/>
      <c r="AC1147" s="274"/>
      <c r="AD1147" s="269"/>
      <c r="AE1147" s="269"/>
    </row>
    <row r="1148" spans="1:31" ht="90" x14ac:dyDescent="0.25">
      <c r="A1148" s="303" t="s">
        <v>3084</v>
      </c>
      <c r="B1148" s="303" t="s">
        <v>2415</v>
      </c>
      <c r="C1148" s="303" t="s">
        <v>2416</v>
      </c>
      <c r="D1148" s="303" t="s">
        <v>2646</v>
      </c>
      <c r="E1148" s="304" t="s">
        <v>3496</v>
      </c>
      <c r="F1148" s="304" t="s">
        <v>457</v>
      </c>
      <c r="G1148" s="304" t="s">
        <v>597</v>
      </c>
      <c r="H1148" s="304" t="s">
        <v>598</v>
      </c>
      <c r="I1148" s="303" t="s">
        <v>599</v>
      </c>
      <c r="J1148" s="305" t="s">
        <v>3020</v>
      </c>
      <c r="K1148" s="306">
        <v>2072919</v>
      </c>
      <c r="Q1148" s="270"/>
      <c r="R1148" s="270"/>
      <c r="S1148" s="271"/>
      <c r="T1148" s="270"/>
      <c r="U1148" s="272"/>
      <c r="V1148" s="268"/>
      <c r="W1148" s="272"/>
      <c r="X1148" s="273"/>
      <c r="Y1148" s="273"/>
      <c r="Z1148" s="273"/>
      <c r="AA1148" s="273"/>
      <c r="AB1148" s="274"/>
      <c r="AC1148" s="274"/>
      <c r="AD1148" s="269"/>
      <c r="AE1148" s="269"/>
    </row>
    <row r="1149" spans="1:31" ht="90" x14ac:dyDescent="0.25">
      <c r="A1149" s="303" t="s">
        <v>3086</v>
      </c>
      <c r="B1149" s="303" t="s">
        <v>2415</v>
      </c>
      <c r="C1149" s="303" t="s">
        <v>2416</v>
      </c>
      <c r="D1149" s="303" t="s">
        <v>2646</v>
      </c>
      <c r="E1149" s="304" t="s">
        <v>3498</v>
      </c>
      <c r="F1149" s="304" t="s">
        <v>457</v>
      </c>
      <c r="G1149" s="304" t="s">
        <v>597</v>
      </c>
      <c r="H1149" s="304" t="s">
        <v>598</v>
      </c>
      <c r="I1149" s="303" t="s">
        <v>599</v>
      </c>
      <c r="J1149" s="305" t="s">
        <v>3020</v>
      </c>
      <c r="K1149" s="306">
        <v>2072919</v>
      </c>
      <c r="Q1149" s="270"/>
      <c r="R1149" s="270"/>
      <c r="S1149" s="271"/>
      <c r="T1149" s="270"/>
      <c r="U1149" s="272"/>
      <c r="V1149" s="268"/>
      <c r="W1149" s="272"/>
      <c r="X1149" s="273"/>
      <c r="Y1149" s="273"/>
      <c r="Z1149" s="273"/>
      <c r="AA1149" s="273"/>
      <c r="AB1149" s="274"/>
      <c r="AC1149" s="274"/>
      <c r="AD1149" s="269"/>
      <c r="AE1149" s="269"/>
    </row>
    <row r="1150" spans="1:31" ht="90" x14ac:dyDescent="0.25">
      <c r="A1150" s="303" t="s">
        <v>3088</v>
      </c>
      <c r="B1150" s="303" t="s">
        <v>2415</v>
      </c>
      <c r="C1150" s="303" t="s">
        <v>2416</v>
      </c>
      <c r="D1150" s="303" t="s">
        <v>2646</v>
      </c>
      <c r="E1150" s="304" t="s">
        <v>3500</v>
      </c>
      <c r="F1150" s="304" t="s">
        <v>457</v>
      </c>
      <c r="G1150" s="304" t="s">
        <v>597</v>
      </c>
      <c r="H1150" s="304" t="s">
        <v>598</v>
      </c>
      <c r="I1150" s="303" t="s">
        <v>599</v>
      </c>
      <c r="J1150" s="305" t="s">
        <v>3020</v>
      </c>
      <c r="K1150" s="306">
        <v>2072919</v>
      </c>
      <c r="Q1150" s="270"/>
      <c r="R1150" s="270"/>
      <c r="S1150" s="271"/>
      <c r="T1150" s="270"/>
      <c r="U1150" s="272"/>
      <c r="V1150" s="268"/>
      <c r="W1150" s="272"/>
      <c r="X1150" s="273"/>
      <c r="Y1150" s="273"/>
      <c r="Z1150" s="273"/>
      <c r="AA1150" s="273"/>
      <c r="AB1150" s="274"/>
      <c r="AC1150" s="274"/>
      <c r="AD1150" s="269"/>
      <c r="AE1150" s="269"/>
    </row>
    <row r="1151" spans="1:31" ht="90" x14ac:dyDescent="0.25">
      <c r="A1151" s="303" t="s">
        <v>3090</v>
      </c>
      <c r="B1151" s="303" t="s">
        <v>2415</v>
      </c>
      <c r="C1151" s="303" t="s">
        <v>2416</v>
      </c>
      <c r="D1151" s="303" t="s">
        <v>2646</v>
      </c>
      <c r="E1151" s="304" t="s">
        <v>3502</v>
      </c>
      <c r="F1151" s="304" t="s">
        <v>457</v>
      </c>
      <c r="G1151" s="304" t="s">
        <v>597</v>
      </c>
      <c r="H1151" s="304" t="s">
        <v>598</v>
      </c>
      <c r="I1151" s="303" t="s">
        <v>599</v>
      </c>
      <c r="J1151" s="305" t="s">
        <v>3020</v>
      </c>
      <c r="K1151" s="306">
        <v>2072919</v>
      </c>
      <c r="Q1151" s="270"/>
      <c r="R1151" s="270"/>
      <c r="S1151" s="271"/>
      <c r="T1151" s="270"/>
      <c r="U1151" s="272"/>
      <c r="V1151" s="268"/>
      <c r="W1151" s="272"/>
      <c r="X1151" s="273"/>
      <c r="Y1151" s="273"/>
      <c r="Z1151" s="273"/>
      <c r="AA1151" s="273"/>
      <c r="AB1151" s="274"/>
      <c r="AC1151" s="274"/>
      <c r="AD1151" s="269"/>
      <c r="AE1151" s="269"/>
    </row>
    <row r="1152" spans="1:31" ht="90" x14ac:dyDescent="0.25">
      <c r="A1152" s="303" t="s">
        <v>3092</v>
      </c>
      <c r="B1152" s="303" t="s">
        <v>2415</v>
      </c>
      <c r="C1152" s="303" t="s">
        <v>2416</v>
      </c>
      <c r="D1152" s="303" t="s">
        <v>2646</v>
      </c>
      <c r="E1152" s="304" t="s">
        <v>3504</v>
      </c>
      <c r="F1152" s="304" t="s">
        <v>457</v>
      </c>
      <c r="G1152" s="304" t="s">
        <v>597</v>
      </c>
      <c r="H1152" s="304" t="s">
        <v>598</v>
      </c>
      <c r="I1152" s="303" t="s">
        <v>599</v>
      </c>
      <c r="J1152" s="305" t="s">
        <v>3020</v>
      </c>
      <c r="K1152" s="306">
        <v>2072919</v>
      </c>
      <c r="Q1152" s="270"/>
      <c r="R1152" s="270"/>
      <c r="S1152" s="271"/>
      <c r="T1152" s="270"/>
      <c r="U1152" s="272"/>
      <c r="V1152" s="268"/>
      <c r="W1152" s="272"/>
      <c r="X1152" s="273"/>
      <c r="Y1152" s="273"/>
      <c r="Z1152" s="273"/>
      <c r="AA1152" s="273"/>
      <c r="AB1152" s="274"/>
      <c r="AC1152" s="274"/>
      <c r="AD1152" s="269"/>
      <c r="AE1152" s="269"/>
    </row>
    <row r="1153" spans="1:31" ht="90" x14ac:dyDescent="0.25">
      <c r="A1153" s="303" t="s">
        <v>3094</v>
      </c>
      <c r="B1153" s="303" t="s">
        <v>2415</v>
      </c>
      <c r="C1153" s="303" t="s">
        <v>2416</v>
      </c>
      <c r="D1153" s="303" t="s">
        <v>2646</v>
      </c>
      <c r="E1153" s="304" t="s">
        <v>3506</v>
      </c>
      <c r="F1153" s="304" t="s">
        <v>457</v>
      </c>
      <c r="G1153" s="304" t="s">
        <v>597</v>
      </c>
      <c r="H1153" s="304" t="s">
        <v>598</v>
      </c>
      <c r="I1153" s="303" t="s">
        <v>599</v>
      </c>
      <c r="J1153" s="305" t="s">
        <v>3020</v>
      </c>
      <c r="K1153" s="306">
        <v>2072919</v>
      </c>
      <c r="Q1153" s="270"/>
      <c r="R1153" s="270"/>
      <c r="S1153" s="271"/>
      <c r="T1153" s="270"/>
      <c r="U1153" s="272"/>
      <c r="V1153" s="268"/>
      <c r="W1153" s="272"/>
      <c r="X1153" s="273"/>
      <c r="Y1153" s="273"/>
      <c r="Z1153" s="273"/>
      <c r="AA1153" s="273"/>
      <c r="AB1153" s="274"/>
      <c r="AC1153" s="274"/>
      <c r="AD1153" s="269"/>
      <c r="AE1153" s="269"/>
    </row>
    <row r="1154" spans="1:31" ht="90" x14ac:dyDescent="0.25">
      <c r="A1154" s="303" t="s">
        <v>3096</v>
      </c>
      <c r="B1154" s="303" t="s">
        <v>2415</v>
      </c>
      <c r="C1154" s="303" t="s">
        <v>2416</v>
      </c>
      <c r="D1154" s="303" t="s">
        <v>2646</v>
      </c>
      <c r="E1154" s="304" t="s">
        <v>3508</v>
      </c>
      <c r="F1154" s="304" t="s">
        <v>457</v>
      </c>
      <c r="G1154" s="304" t="s">
        <v>597</v>
      </c>
      <c r="H1154" s="304" t="s">
        <v>598</v>
      </c>
      <c r="I1154" s="303" t="s">
        <v>599</v>
      </c>
      <c r="J1154" s="305" t="s">
        <v>3020</v>
      </c>
      <c r="K1154" s="306">
        <v>2072919</v>
      </c>
      <c r="Q1154" s="270"/>
      <c r="R1154" s="270"/>
      <c r="S1154" s="271"/>
      <c r="T1154" s="270"/>
      <c r="U1154" s="272"/>
      <c r="V1154" s="268"/>
      <c r="W1154" s="272"/>
      <c r="X1154" s="273"/>
      <c r="Y1154" s="273"/>
      <c r="Z1154" s="273"/>
      <c r="AA1154" s="273"/>
      <c r="AB1154" s="274"/>
      <c r="AC1154" s="274"/>
      <c r="AD1154" s="269"/>
      <c r="AE1154" s="269"/>
    </row>
    <row r="1155" spans="1:31" ht="90" x14ac:dyDescent="0.25">
      <c r="A1155" s="303" t="s">
        <v>3098</v>
      </c>
      <c r="B1155" s="303" t="s">
        <v>2415</v>
      </c>
      <c r="C1155" s="303" t="s">
        <v>2416</v>
      </c>
      <c r="D1155" s="303" t="s">
        <v>2646</v>
      </c>
      <c r="E1155" s="304" t="s">
        <v>3510</v>
      </c>
      <c r="F1155" s="304" t="s">
        <v>457</v>
      </c>
      <c r="G1155" s="304" t="s">
        <v>597</v>
      </c>
      <c r="H1155" s="304" t="s">
        <v>598</v>
      </c>
      <c r="I1155" s="303" t="s">
        <v>599</v>
      </c>
      <c r="J1155" s="305" t="s">
        <v>3020</v>
      </c>
      <c r="K1155" s="306">
        <v>2072919</v>
      </c>
      <c r="Q1155" s="270"/>
      <c r="R1155" s="270"/>
      <c r="S1155" s="271"/>
      <c r="T1155" s="270"/>
      <c r="U1155" s="272"/>
      <c r="V1155" s="268"/>
      <c r="W1155" s="272"/>
      <c r="X1155" s="273"/>
      <c r="Y1155" s="273"/>
      <c r="Z1155" s="273"/>
      <c r="AA1155" s="273"/>
      <c r="AB1155" s="274"/>
      <c r="AC1155" s="274"/>
      <c r="AD1155" s="269"/>
      <c r="AE1155" s="269"/>
    </row>
    <row r="1156" spans="1:31" ht="90" x14ac:dyDescent="0.25">
      <c r="A1156" s="303" t="s">
        <v>3100</v>
      </c>
      <c r="B1156" s="303" t="s">
        <v>2415</v>
      </c>
      <c r="C1156" s="303" t="s">
        <v>2416</v>
      </c>
      <c r="D1156" s="303" t="s">
        <v>2646</v>
      </c>
      <c r="E1156" s="304" t="s">
        <v>3512</v>
      </c>
      <c r="F1156" s="304" t="s">
        <v>457</v>
      </c>
      <c r="G1156" s="304" t="s">
        <v>597</v>
      </c>
      <c r="H1156" s="304" t="s">
        <v>598</v>
      </c>
      <c r="I1156" s="303" t="s">
        <v>599</v>
      </c>
      <c r="J1156" s="305" t="s">
        <v>3020</v>
      </c>
      <c r="K1156" s="306">
        <v>2072919</v>
      </c>
      <c r="Q1156" s="270"/>
      <c r="R1156" s="270"/>
      <c r="S1156" s="271"/>
      <c r="T1156" s="270"/>
      <c r="U1156" s="272"/>
      <c r="V1156" s="268"/>
      <c r="W1156" s="272"/>
      <c r="X1156" s="273"/>
      <c r="Y1156" s="273"/>
      <c r="Z1156" s="273"/>
      <c r="AA1156" s="273"/>
      <c r="AB1156" s="274"/>
      <c r="AC1156" s="274"/>
      <c r="AD1156" s="269"/>
      <c r="AE1156" s="269"/>
    </row>
    <row r="1157" spans="1:31" ht="90" x14ac:dyDescent="0.25">
      <c r="A1157" s="303" t="s">
        <v>3102</v>
      </c>
      <c r="B1157" s="303" t="s">
        <v>2415</v>
      </c>
      <c r="C1157" s="303" t="s">
        <v>2416</v>
      </c>
      <c r="D1157" s="303" t="s">
        <v>2646</v>
      </c>
      <c r="E1157" s="304" t="s">
        <v>3514</v>
      </c>
      <c r="F1157" s="304" t="s">
        <v>457</v>
      </c>
      <c r="G1157" s="304" t="s">
        <v>597</v>
      </c>
      <c r="H1157" s="304" t="s">
        <v>598</v>
      </c>
      <c r="I1157" s="303" t="s">
        <v>599</v>
      </c>
      <c r="J1157" s="305" t="s">
        <v>3020</v>
      </c>
      <c r="K1157" s="306">
        <v>2072919</v>
      </c>
      <c r="Q1157" s="270"/>
      <c r="R1157" s="270"/>
      <c r="S1157" s="271"/>
      <c r="T1157" s="270"/>
      <c r="U1157" s="272"/>
      <c r="V1157" s="268"/>
      <c r="W1157" s="272"/>
      <c r="X1157" s="273"/>
      <c r="Y1157" s="273"/>
      <c r="Z1157" s="273"/>
      <c r="AA1157" s="273"/>
      <c r="AB1157" s="274"/>
      <c r="AC1157" s="274"/>
      <c r="AD1157" s="269"/>
      <c r="AE1157" s="269"/>
    </row>
    <row r="1158" spans="1:31" ht="90" x14ac:dyDescent="0.25">
      <c r="A1158" s="303" t="s">
        <v>3104</v>
      </c>
      <c r="B1158" s="303" t="s">
        <v>2415</v>
      </c>
      <c r="C1158" s="303" t="s">
        <v>2416</v>
      </c>
      <c r="D1158" s="303" t="s">
        <v>2646</v>
      </c>
      <c r="E1158" s="304" t="s">
        <v>3516</v>
      </c>
      <c r="F1158" s="304" t="s">
        <v>457</v>
      </c>
      <c r="G1158" s="304" t="s">
        <v>597</v>
      </c>
      <c r="H1158" s="304" t="s">
        <v>598</v>
      </c>
      <c r="I1158" s="303" t="s">
        <v>599</v>
      </c>
      <c r="J1158" s="305" t="s">
        <v>3020</v>
      </c>
      <c r="K1158" s="306">
        <v>2072919</v>
      </c>
      <c r="Q1158" s="270"/>
      <c r="R1158" s="270"/>
      <c r="S1158" s="271"/>
      <c r="T1158" s="270"/>
      <c r="U1158" s="272"/>
      <c r="V1158" s="268"/>
      <c r="W1158" s="272"/>
      <c r="X1158" s="273"/>
      <c r="Y1158" s="273"/>
      <c r="Z1158" s="273"/>
      <c r="AA1158" s="273"/>
      <c r="AB1158" s="274"/>
      <c r="AC1158" s="274"/>
      <c r="AD1158" s="269"/>
      <c r="AE1158" s="269"/>
    </row>
    <row r="1159" spans="1:31" ht="90" x14ac:dyDescent="0.25">
      <c r="A1159" s="303" t="s">
        <v>3106</v>
      </c>
      <c r="B1159" s="303" t="s">
        <v>2415</v>
      </c>
      <c r="C1159" s="303" t="s">
        <v>2416</v>
      </c>
      <c r="D1159" s="303" t="s">
        <v>2646</v>
      </c>
      <c r="E1159" s="304" t="s">
        <v>3518</v>
      </c>
      <c r="F1159" s="304" t="s">
        <v>457</v>
      </c>
      <c r="G1159" s="304" t="s">
        <v>597</v>
      </c>
      <c r="H1159" s="304" t="s">
        <v>598</v>
      </c>
      <c r="I1159" s="303" t="s">
        <v>599</v>
      </c>
      <c r="J1159" s="305" t="s">
        <v>3020</v>
      </c>
      <c r="K1159" s="306">
        <v>2072919</v>
      </c>
      <c r="Q1159" s="270"/>
      <c r="R1159" s="270"/>
      <c r="S1159" s="271"/>
      <c r="T1159" s="270"/>
      <c r="U1159" s="272"/>
      <c r="V1159" s="268"/>
      <c r="W1159" s="272"/>
      <c r="X1159" s="273"/>
      <c r="Y1159" s="273"/>
      <c r="Z1159" s="273"/>
      <c r="AA1159" s="273"/>
      <c r="AB1159" s="274"/>
      <c r="AC1159" s="274"/>
      <c r="AD1159" s="269"/>
      <c r="AE1159" s="269"/>
    </row>
    <row r="1160" spans="1:31" ht="90" x14ac:dyDescent="0.25">
      <c r="A1160" s="303" t="s">
        <v>3108</v>
      </c>
      <c r="B1160" s="303" t="s">
        <v>2415</v>
      </c>
      <c r="C1160" s="303" t="s">
        <v>2416</v>
      </c>
      <c r="D1160" s="303" t="s">
        <v>2646</v>
      </c>
      <c r="E1160" s="304" t="s">
        <v>3520</v>
      </c>
      <c r="F1160" s="304" t="s">
        <v>457</v>
      </c>
      <c r="G1160" s="304" t="s">
        <v>597</v>
      </c>
      <c r="H1160" s="304" t="s">
        <v>598</v>
      </c>
      <c r="I1160" s="303" t="s">
        <v>599</v>
      </c>
      <c r="J1160" s="305" t="s">
        <v>3020</v>
      </c>
      <c r="K1160" s="306">
        <v>2072919</v>
      </c>
      <c r="Q1160" s="270"/>
      <c r="R1160" s="270"/>
      <c r="S1160" s="271"/>
      <c r="T1160" s="270"/>
      <c r="U1160" s="272"/>
      <c r="V1160" s="268"/>
      <c r="W1160" s="272"/>
      <c r="X1160" s="273"/>
      <c r="Y1160" s="273"/>
      <c r="Z1160" s="273"/>
      <c r="AA1160" s="273"/>
      <c r="AB1160" s="274"/>
      <c r="AC1160" s="274"/>
      <c r="AD1160" s="269"/>
      <c r="AE1160" s="269"/>
    </row>
    <row r="1161" spans="1:31" ht="90" x14ac:dyDescent="0.25">
      <c r="A1161" s="303" t="s">
        <v>3110</v>
      </c>
      <c r="B1161" s="303" t="s">
        <v>2415</v>
      </c>
      <c r="C1161" s="303" t="s">
        <v>2416</v>
      </c>
      <c r="D1161" s="303" t="s">
        <v>2646</v>
      </c>
      <c r="E1161" s="304" t="s">
        <v>3522</v>
      </c>
      <c r="F1161" s="304" t="s">
        <v>457</v>
      </c>
      <c r="G1161" s="304" t="s">
        <v>597</v>
      </c>
      <c r="H1161" s="304" t="s">
        <v>598</v>
      </c>
      <c r="I1161" s="303" t="s">
        <v>599</v>
      </c>
      <c r="J1161" s="305" t="s">
        <v>3020</v>
      </c>
      <c r="K1161" s="306">
        <v>2072919</v>
      </c>
      <c r="Q1161" s="270"/>
      <c r="R1161" s="270"/>
      <c r="S1161" s="271"/>
      <c r="T1161" s="270"/>
      <c r="U1161" s="272"/>
      <c r="V1161" s="268"/>
      <c r="W1161" s="272"/>
      <c r="X1161" s="273"/>
      <c r="Y1161" s="273"/>
      <c r="Z1161" s="273"/>
      <c r="AA1161" s="273"/>
      <c r="AB1161" s="274"/>
      <c r="AC1161" s="274"/>
      <c r="AD1161" s="269"/>
      <c r="AE1161" s="269"/>
    </row>
    <row r="1162" spans="1:31" ht="90" x14ac:dyDescent="0.25">
      <c r="A1162" s="303" t="s">
        <v>3112</v>
      </c>
      <c r="B1162" s="303" t="s">
        <v>2415</v>
      </c>
      <c r="C1162" s="303" t="s">
        <v>2416</v>
      </c>
      <c r="D1162" s="303" t="s">
        <v>2646</v>
      </c>
      <c r="E1162" s="304" t="s">
        <v>3524</v>
      </c>
      <c r="F1162" s="304" t="s">
        <v>457</v>
      </c>
      <c r="G1162" s="304" t="s">
        <v>597</v>
      </c>
      <c r="H1162" s="304" t="s">
        <v>598</v>
      </c>
      <c r="I1162" s="303" t="s">
        <v>599</v>
      </c>
      <c r="J1162" s="305" t="s">
        <v>3020</v>
      </c>
      <c r="K1162" s="306">
        <v>2072919</v>
      </c>
      <c r="Q1162" s="270"/>
      <c r="R1162" s="270"/>
      <c r="S1162" s="271"/>
      <c r="T1162" s="270"/>
      <c r="U1162" s="272"/>
      <c r="V1162" s="268"/>
      <c r="W1162" s="272"/>
      <c r="X1162" s="273"/>
      <c r="Y1162" s="273"/>
      <c r="Z1162" s="273"/>
      <c r="AA1162" s="273"/>
      <c r="AB1162" s="274"/>
      <c r="AC1162" s="274"/>
      <c r="AD1162" s="269"/>
      <c r="AE1162" s="269"/>
    </row>
    <row r="1163" spans="1:31" ht="90" x14ac:dyDescent="0.25">
      <c r="A1163" s="303" t="s">
        <v>3114</v>
      </c>
      <c r="B1163" s="303" t="s">
        <v>2415</v>
      </c>
      <c r="C1163" s="303" t="s">
        <v>2416</v>
      </c>
      <c r="D1163" s="303" t="s">
        <v>2646</v>
      </c>
      <c r="E1163" s="304" t="s">
        <v>3526</v>
      </c>
      <c r="F1163" s="304" t="s">
        <v>457</v>
      </c>
      <c r="G1163" s="304" t="s">
        <v>597</v>
      </c>
      <c r="H1163" s="304" t="s">
        <v>598</v>
      </c>
      <c r="I1163" s="303" t="s">
        <v>599</v>
      </c>
      <c r="J1163" s="305" t="s">
        <v>3020</v>
      </c>
      <c r="K1163" s="306">
        <v>2072919</v>
      </c>
      <c r="Q1163" s="270"/>
      <c r="R1163" s="270"/>
      <c r="S1163" s="271"/>
      <c r="T1163" s="270"/>
      <c r="U1163" s="272"/>
      <c r="V1163" s="268"/>
      <c r="W1163" s="272"/>
      <c r="X1163" s="273"/>
      <c r="Y1163" s="273"/>
      <c r="Z1163" s="273"/>
      <c r="AA1163" s="273"/>
      <c r="AB1163" s="274"/>
      <c r="AC1163" s="274"/>
      <c r="AD1163" s="269"/>
      <c r="AE1163" s="269"/>
    </row>
    <row r="1164" spans="1:31" ht="90" x14ac:dyDescent="0.25">
      <c r="A1164" s="303" t="s">
        <v>3116</v>
      </c>
      <c r="B1164" s="303" t="s">
        <v>2415</v>
      </c>
      <c r="C1164" s="303" t="s">
        <v>2416</v>
      </c>
      <c r="D1164" s="303" t="s">
        <v>2646</v>
      </c>
      <c r="E1164" s="304" t="s">
        <v>3528</v>
      </c>
      <c r="F1164" s="304" t="s">
        <v>457</v>
      </c>
      <c r="G1164" s="304" t="s">
        <v>597</v>
      </c>
      <c r="H1164" s="304" t="s">
        <v>598</v>
      </c>
      <c r="I1164" s="303" t="s">
        <v>599</v>
      </c>
      <c r="J1164" s="305" t="s">
        <v>3020</v>
      </c>
      <c r="K1164" s="306">
        <v>2072919</v>
      </c>
      <c r="Q1164" s="270"/>
      <c r="R1164" s="270"/>
      <c r="S1164" s="271"/>
      <c r="T1164" s="270"/>
      <c r="U1164" s="272"/>
      <c r="V1164" s="268"/>
      <c r="W1164" s="272"/>
      <c r="X1164" s="273"/>
      <c r="Y1164" s="273"/>
      <c r="Z1164" s="273"/>
      <c r="AA1164" s="273"/>
      <c r="AB1164" s="274"/>
      <c r="AC1164" s="274"/>
      <c r="AD1164" s="269"/>
      <c r="AE1164" s="269"/>
    </row>
    <row r="1165" spans="1:31" ht="90" x14ac:dyDescent="0.25">
      <c r="A1165" s="303" t="s">
        <v>475</v>
      </c>
      <c r="B1165" s="303" t="s">
        <v>2415</v>
      </c>
      <c r="C1165" s="303" t="s">
        <v>2416</v>
      </c>
      <c r="D1165" s="303" t="s">
        <v>2646</v>
      </c>
      <c r="E1165" s="304" t="s">
        <v>3530</v>
      </c>
      <c r="F1165" s="304" t="s">
        <v>457</v>
      </c>
      <c r="G1165" s="304" t="s">
        <v>597</v>
      </c>
      <c r="H1165" s="304" t="s">
        <v>598</v>
      </c>
      <c r="I1165" s="303" t="s">
        <v>599</v>
      </c>
      <c r="J1165" s="305" t="s">
        <v>3020</v>
      </c>
      <c r="K1165" s="306">
        <v>2072919</v>
      </c>
      <c r="Q1165" s="270"/>
      <c r="R1165" s="270"/>
      <c r="S1165" s="271"/>
      <c r="T1165" s="270"/>
      <c r="U1165" s="272"/>
      <c r="V1165" s="268"/>
      <c r="W1165" s="272"/>
      <c r="X1165" s="273"/>
      <c r="Y1165" s="273"/>
      <c r="Z1165" s="273"/>
      <c r="AA1165" s="273"/>
      <c r="AB1165" s="274"/>
      <c r="AC1165" s="274"/>
      <c r="AD1165" s="269"/>
      <c r="AE1165" s="269"/>
    </row>
    <row r="1166" spans="1:31" ht="90" x14ac:dyDescent="0.25">
      <c r="A1166" s="303" t="s">
        <v>3119</v>
      </c>
      <c r="B1166" s="303" t="s">
        <v>2415</v>
      </c>
      <c r="C1166" s="303" t="s">
        <v>2416</v>
      </c>
      <c r="D1166" s="303" t="s">
        <v>2646</v>
      </c>
      <c r="E1166" s="304" t="s">
        <v>3532</v>
      </c>
      <c r="F1166" s="304" t="s">
        <v>457</v>
      </c>
      <c r="G1166" s="304" t="s">
        <v>597</v>
      </c>
      <c r="H1166" s="304" t="s">
        <v>598</v>
      </c>
      <c r="I1166" s="303" t="s">
        <v>599</v>
      </c>
      <c r="J1166" s="305" t="s">
        <v>3020</v>
      </c>
      <c r="K1166" s="306">
        <v>2072919</v>
      </c>
      <c r="Q1166" s="270"/>
      <c r="R1166" s="270"/>
      <c r="S1166" s="271"/>
      <c r="T1166" s="270"/>
      <c r="U1166" s="272"/>
      <c r="V1166" s="268"/>
      <c r="W1166" s="272"/>
      <c r="X1166" s="273"/>
      <c r="Y1166" s="273"/>
      <c r="Z1166" s="273"/>
      <c r="AA1166" s="273"/>
      <c r="AB1166" s="274"/>
      <c r="AC1166" s="274"/>
      <c r="AD1166" s="269"/>
      <c r="AE1166" s="269"/>
    </row>
    <row r="1167" spans="1:31" ht="90" x14ac:dyDescent="0.25">
      <c r="A1167" s="303" t="s">
        <v>3121</v>
      </c>
      <c r="B1167" s="303" t="s">
        <v>2415</v>
      </c>
      <c r="C1167" s="303" t="s">
        <v>2416</v>
      </c>
      <c r="D1167" s="303" t="s">
        <v>2646</v>
      </c>
      <c r="E1167" s="304" t="s">
        <v>3534</v>
      </c>
      <c r="F1167" s="304" t="s">
        <v>457</v>
      </c>
      <c r="G1167" s="304" t="s">
        <v>597</v>
      </c>
      <c r="H1167" s="304" t="s">
        <v>598</v>
      </c>
      <c r="I1167" s="303" t="s">
        <v>599</v>
      </c>
      <c r="J1167" s="305" t="s">
        <v>3020</v>
      </c>
      <c r="K1167" s="306">
        <v>2072919</v>
      </c>
      <c r="Q1167" s="270"/>
      <c r="R1167" s="270"/>
      <c r="S1167" s="271"/>
      <c r="T1167" s="270"/>
      <c r="U1167" s="272"/>
      <c r="V1167" s="268"/>
      <c r="W1167" s="272"/>
      <c r="X1167" s="273"/>
      <c r="Y1167" s="273"/>
      <c r="Z1167" s="273"/>
      <c r="AA1167" s="273"/>
      <c r="AB1167" s="274"/>
      <c r="AC1167" s="274"/>
      <c r="AD1167" s="269"/>
      <c r="AE1167" s="269"/>
    </row>
    <row r="1168" spans="1:31" ht="90" x14ac:dyDescent="0.25">
      <c r="A1168" s="303" t="s">
        <v>3123</v>
      </c>
      <c r="B1168" s="303" t="s">
        <v>2415</v>
      </c>
      <c r="C1168" s="303" t="s">
        <v>2416</v>
      </c>
      <c r="D1168" s="303" t="s">
        <v>2646</v>
      </c>
      <c r="E1168" s="304" t="s">
        <v>3536</v>
      </c>
      <c r="F1168" s="304" t="s">
        <v>457</v>
      </c>
      <c r="G1168" s="304" t="s">
        <v>597</v>
      </c>
      <c r="H1168" s="304" t="s">
        <v>598</v>
      </c>
      <c r="I1168" s="303" t="s">
        <v>599</v>
      </c>
      <c r="J1168" s="305" t="s">
        <v>3020</v>
      </c>
      <c r="K1168" s="306">
        <v>2072919</v>
      </c>
      <c r="Q1168" s="270"/>
      <c r="R1168" s="270"/>
      <c r="S1168" s="271"/>
      <c r="T1168" s="270"/>
      <c r="U1168" s="272"/>
      <c r="V1168" s="268"/>
      <c r="W1168" s="272"/>
      <c r="X1168" s="273"/>
      <c r="Y1168" s="273"/>
      <c r="Z1168" s="273"/>
      <c r="AA1168" s="273"/>
      <c r="AB1168" s="274"/>
      <c r="AC1168" s="274"/>
      <c r="AD1168" s="269"/>
      <c r="AE1168" s="269"/>
    </row>
    <row r="1169" spans="1:31" ht="90" x14ac:dyDescent="0.25">
      <c r="A1169" s="303" t="s">
        <v>3125</v>
      </c>
      <c r="B1169" s="303" t="s">
        <v>2415</v>
      </c>
      <c r="C1169" s="303" t="s">
        <v>2416</v>
      </c>
      <c r="D1169" s="303" t="s">
        <v>2646</v>
      </c>
      <c r="E1169" s="304" t="s">
        <v>3538</v>
      </c>
      <c r="F1169" s="304" t="s">
        <v>457</v>
      </c>
      <c r="G1169" s="304" t="s">
        <v>597</v>
      </c>
      <c r="H1169" s="304" t="s">
        <v>598</v>
      </c>
      <c r="I1169" s="303" t="s">
        <v>599</v>
      </c>
      <c r="J1169" s="305" t="s">
        <v>3020</v>
      </c>
      <c r="K1169" s="306">
        <v>2072919</v>
      </c>
      <c r="Q1169" s="270"/>
      <c r="R1169" s="270"/>
      <c r="S1169" s="271"/>
      <c r="T1169" s="270"/>
      <c r="U1169" s="272"/>
      <c r="V1169" s="268"/>
      <c r="W1169" s="272"/>
      <c r="X1169" s="273"/>
      <c r="Y1169" s="273"/>
      <c r="Z1169" s="273"/>
      <c r="AA1169" s="273"/>
      <c r="AB1169" s="274"/>
      <c r="AC1169" s="274"/>
      <c r="AD1169" s="269"/>
      <c r="AE1169" s="269"/>
    </row>
    <row r="1170" spans="1:31" ht="90" x14ac:dyDescent="0.25">
      <c r="A1170" s="303" t="s">
        <v>3127</v>
      </c>
      <c r="B1170" s="303" t="s">
        <v>2415</v>
      </c>
      <c r="C1170" s="303" t="s">
        <v>2416</v>
      </c>
      <c r="D1170" s="303" t="s">
        <v>2646</v>
      </c>
      <c r="E1170" s="304" t="s">
        <v>3540</v>
      </c>
      <c r="F1170" s="304" t="s">
        <v>457</v>
      </c>
      <c r="G1170" s="304" t="s">
        <v>597</v>
      </c>
      <c r="H1170" s="304" t="s">
        <v>598</v>
      </c>
      <c r="I1170" s="303" t="s">
        <v>599</v>
      </c>
      <c r="J1170" s="305" t="s">
        <v>3020</v>
      </c>
      <c r="K1170" s="306">
        <v>2072919</v>
      </c>
      <c r="Q1170" s="270"/>
      <c r="R1170" s="270"/>
      <c r="S1170" s="271"/>
      <c r="T1170" s="270"/>
      <c r="U1170" s="272"/>
      <c r="V1170" s="268"/>
      <c r="W1170" s="272"/>
      <c r="X1170" s="273"/>
      <c r="Y1170" s="273"/>
      <c r="Z1170" s="273"/>
      <c r="AA1170" s="273"/>
      <c r="AB1170" s="274"/>
      <c r="AC1170" s="274"/>
      <c r="AD1170" s="269"/>
      <c r="AE1170" s="269"/>
    </row>
    <row r="1171" spans="1:31" ht="90" x14ac:dyDescent="0.25">
      <c r="A1171" s="303" t="s">
        <v>3129</v>
      </c>
      <c r="B1171" s="303" t="s">
        <v>2415</v>
      </c>
      <c r="C1171" s="303" t="s">
        <v>2416</v>
      </c>
      <c r="D1171" s="303" t="s">
        <v>2646</v>
      </c>
      <c r="E1171" s="304" t="s">
        <v>3542</v>
      </c>
      <c r="F1171" s="304" t="s">
        <v>457</v>
      </c>
      <c r="G1171" s="304" t="s">
        <v>597</v>
      </c>
      <c r="H1171" s="304" t="s">
        <v>598</v>
      </c>
      <c r="I1171" s="303" t="s">
        <v>599</v>
      </c>
      <c r="J1171" s="305" t="s">
        <v>3020</v>
      </c>
      <c r="K1171" s="306">
        <v>2072919</v>
      </c>
      <c r="Q1171" s="270"/>
      <c r="R1171" s="270"/>
      <c r="S1171" s="271"/>
      <c r="T1171" s="270"/>
      <c r="U1171" s="272"/>
      <c r="V1171" s="268"/>
      <c r="W1171" s="272"/>
      <c r="X1171" s="273"/>
      <c r="Y1171" s="273"/>
      <c r="Z1171" s="273"/>
      <c r="AA1171" s="273"/>
      <c r="AB1171" s="274"/>
      <c r="AC1171" s="274"/>
      <c r="AD1171" s="269"/>
      <c r="AE1171" s="269"/>
    </row>
    <row r="1172" spans="1:31" ht="90" x14ac:dyDescent="0.25">
      <c r="A1172" s="303" t="s">
        <v>3131</v>
      </c>
      <c r="B1172" s="303" t="s">
        <v>2415</v>
      </c>
      <c r="C1172" s="303" t="s">
        <v>2416</v>
      </c>
      <c r="D1172" s="303" t="s">
        <v>2646</v>
      </c>
      <c r="E1172" s="304" t="s">
        <v>3544</v>
      </c>
      <c r="F1172" s="304" t="s">
        <v>457</v>
      </c>
      <c r="G1172" s="304" t="s">
        <v>597</v>
      </c>
      <c r="H1172" s="304" t="s">
        <v>598</v>
      </c>
      <c r="I1172" s="303" t="s">
        <v>599</v>
      </c>
      <c r="J1172" s="305" t="s">
        <v>3020</v>
      </c>
      <c r="K1172" s="306">
        <v>2072919</v>
      </c>
      <c r="Q1172" s="270"/>
      <c r="R1172" s="270"/>
      <c r="S1172" s="271"/>
      <c r="T1172" s="270"/>
      <c r="U1172" s="272"/>
      <c r="V1172" s="268"/>
      <c r="W1172" s="272"/>
      <c r="X1172" s="273"/>
      <c r="Y1172" s="273"/>
      <c r="Z1172" s="273"/>
      <c r="AA1172" s="273"/>
      <c r="AB1172" s="274"/>
      <c r="AC1172" s="274"/>
      <c r="AD1172" s="269"/>
      <c r="AE1172" s="269"/>
    </row>
    <row r="1173" spans="1:31" ht="90" x14ac:dyDescent="0.25">
      <c r="A1173" s="303" t="s">
        <v>3133</v>
      </c>
      <c r="B1173" s="303" t="s">
        <v>2415</v>
      </c>
      <c r="C1173" s="303" t="s">
        <v>2416</v>
      </c>
      <c r="D1173" s="303" t="s">
        <v>2646</v>
      </c>
      <c r="E1173" s="304" t="s">
        <v>3546</v>
      </c>
      <c r="F1173" s="304" t="s">
        <v>457</v>
      </c>
      <c r="G1173" s="304" t="s">
        <v>597</v>
      </c>
      <c r="H1173" s="304" t="s">
        <v>598</v>
      </c>
      <c r="I1173" s="303" t="s">
        <v>599</v>
      </c>
      <c r="J1173" s="305" t="s">
        <v>3020</v>
      </c>
      <c r="K1173" s="306">
        <v>2072919</v>
      </c>
      <c r="Q1173" s="270"/>
      <c r="R1173" s="270"/>
      <c r="S1173" s="271"/>
      <c r="T1173" s="270"/>
      <c r="U1173" s="272"/>
      <c r="V1173" s="268"/>
      <c r="W1173" s="272"/>
      <c r="X1173" s="273"/>
      <c r="Y1173" s="273"/>
      <c r="Z1173" s="273"/>
      <c r="AA1173" s="273"/>
      <c r="AB1173" s="274"/>
      <c r="AC1173" s="274"/>
      <c r="AD1173" s="269"/>
      <c r="AE1173" s="269"/>
    </row>
    <row r="1174" spans="1:31" ht="90" x14ac:dyDescent="0.25">
      <c r="A1174" s="303" t="s">
        <v>3135</v>
      </c>
      <c r="B1174" s="303" t="s">
        <v>2415</v>
      </c>
      <c r="C1174" s="303" t="s">
        <v>2416</v>
      </c>
      <c r="D1174" s="303" t="s">
        <v>2646</v>
      </c>
      <c r="E1174" s="304" t="s">
        <v>3548</v>
      </c>
      <c r="F1174" s="304" t="s">
        <v>457</v>
      </c>
      <c r="G1174" s="304" t="s">
        <v>597</v>
      </c>
      <c r="H1174" s="304" t="s">
        <v>598</v>
      </c>
      <c r="I1174" s="303" t="s">
        <v>599</v>
      </c>
      <c r="J1174" s="305" t="s">
        <v>3020</v>
      </c>
      <c r="K1174" s="306">
        <v>2072919</v>
      </c>
      <c r="Q1174" s="270"/>
      <c r="R1174" s="270"/>
      <c r="S1174" s="271"/>
      <c r="T1174" s="270"/>
      <c r="U1174" s="272"/>
      <c r="V1174" s="268"/>
      <c r="W1174" s="272"/>
      <c r="X1174" s="273"/>
      <c r="Y1174" s="273"/>
      <c r="Z1174" s="273"/>
      <c r="AA1174" s="273"/>
      <c r="AB1174" s="274"/>
      <c r="AC1174" s="274"/>
      <c r="AD1174" s="269"/>
      <c r="AE1174" s="269"/>
    </row>
    <row r="1175" spans="1:31" ht="90" x14ac:dyDescent="0.25">
      <c r="A1175" s="303" t="s">
        <v>3137</v>
      </c>
      <c r="B1175" s="303" t="s">
        <v>2415</v>
      </c>
      <c r="C1175" s="303" t="s">
        <v>2416</v>
      </c>
      <c r="D1175" s="303" t="s">
        <v>2646</v>
      </c>
      <c r="E1175" s="304" t="s">
        <v>3550</v>
      </c>
      <c r="F1175" s="304" t="s">
        <v>457</v>
      </c>
      <c r="G1175" s="304" t="s">
        <v>597</v>
      </c>
      <c r="H1175" s="304" t="s">
        <v>598</v>
      </c>
      <c r="I1175" s="303" t="s">
        <v>599</v>
      </c>
      <c r="J1175" s="305" t="s">
        <v>3020</v>
      </c>
      <c r="K1175" s="306">
        <v>2072919</v>
      </c>
      <c r="Q1175" s="270"/>
      <c r="R1175" s="270"/>
      <c r="S1175" s="271"/>
      <c r="T1175" s="270"/>
      <c r="U1175" s="272"/>
      <c r="V1175" s="268"/>
      <c r="W1175" s="272"/>
      <c r="X1175" s="273"/>
      <c r="Y1175" s="273"/>
      <c r="Z1175" s="273"/>
      <c r="AA1175" s="273"/>
      <c r="AB1175" s="274"/>
      <c r="AC1175" s="274"/>
      <c r="AD1175" s="269"/>
      <c r="AE1175" s="269"/>
    </row>
    <row r="1176" spans="1:31" ht="90" x14ac:dyDescent="0.25">
      <c r="A1176" s="303" t="s">
        <v>3139</v>
      </c>
      <c r="B1176" s="303" t="s">
        <v>2415</v>
      </c>
      <c r="C1176" s="303" t="s">
        <v>2416</v>
      </c>
      <c r="D1176" s="303" t="s">
        <v>2646</v>
      </c>
      <c r="E1176" s="304" t="s">
        <v>3552</v>
      </c>
      <c r="F1176" s="304" t="s">
        <v>457</v>
      </c>
      <c r="G1176" s="304" t="s">
        <v>597</v>
      </c>
      <c r="H1176" s="304" t="s">
        <v>598</v>
      </c>
      <c r="I1176" s="303" t="s">
        <v>599</v>
      </c>
      <c r="J1176" s="305" t="s">
        <v>3020</v>
      </c>
      <c r="K1176" s="306">
        <v>2072919</v>
      </c>
      <c r="Q1176" s="270"/>
      <c r="R1176" s="270"/>
      <c r="S1176" s="271"/>
      <c r="T1176" s="270"/>
      <c r="U1176" s="272"/>
      <c r="V1176" s="268"/>
      <c r="W1176" s="272"/>
      <c r="X1176" s="273"/>
      <c r="Y1176" s="273"/>
      <c r="Z1176" s="273"/>
      <c r="AA1176" s="273"/>
      <c r="AB1176" s="274"/>
      <c r="AC1176" s="274"/>
      <c r="AD1176" s="269"/>
      <c r="AE1176" s="269"/>
    </row>
    <row r="1177" spans="1:31" ht="90" x14ac:dyDescent="0.25">
      <c r="A1177" s="303" t="s">
        <v>3141</v>
      </c>
      <c r="B1177" s="303" t="s">
        <v>2415</v>
      </c>
      <c r="C1177" s="303" t="s">
        <v>2416</v>
      </c>
      <c r="D1177" s="303" t="s">
        <v>2646</v>
      </c>
      <c r="E1177" s="304" t="s">
        <v>3554</v>
      </c>
      <c r="F1177" s="304" t="s">
        <v>457</v>
      </c>
      <c r="G1177" s="304" t="s">
        <v>597</v>
      </c>
      <c r="H1177" s="304" t="s">
        <v>598</v>
      </c>
      <c r="I1177" s="303" t="s">
        <v>599</v>
      </c>
      <c r="J1177" s="305" t="s">
        <v>3020</v>
      </c>
      <c r="K1177" s="306">
        <v>2072919</v>
      </c>
      <c r="Q1177" s="270"/>
      <c r="R1177" s="270"/>
      <c r="S1177" s="271"/>
      <c r="T1177" s="270"/>
      <c r="U1177" s="272"/>
      <c r="V1177" s="268"/>
      <c r="W1177" s="272"/>
      <c r="X1177" s="273"/>
      <c r="Y1177" s="273"/>
      <c r="Z1177" s="273"/>
      <c r="AA1177" s="273"/>
      <c r="AB1177" s="274"/>
      <c r="AC1177" s="274"/>
      <c r="AD1177" s="269"/>
      <c r="AE1177" s="269"/>
    </row>
    <row r="1178" spans="1:31" ht="90" x14ac:dyDescent="0.25">
      <c r="A1178" s="303" t="s">
        <v>3143</v>
      </c>
      <c r="B1178" s="303" t="s">
        <v>2415</v>
      </c>
      <c r="C1178" s="303" t="s">
        <v>2416</v>
      </c>
      <c r="D1178" s="303" t="s">
        <v>2646</v>
      </c>
      <c r="E1178" s="304" t="s">
        <v>3556</v>
      </c>
      <c r="F1178" s="304" t="s">
        <v>457</v>
      </c>
      <c r="G1178" s="304" t="s">
        <v>597</v>
      </c>
      <c r="H1178" s="304" t="s">
        <v>598</v>
      </c>
      <c r="I1178" s="303" t="s">
        <v>599</v>
      </c>
      <c r="J1178" s="305" t="s">
        <v>3020</v>
      </c>
      <c r="K1178" s="306">
        <v>2072919</v>
      </c>
      <c r="Q1178" s="270"/>
      <c r="R1178" s="270"/>
      <c r="S1178" s="271"/>
      <c r="T1178" s="270"/>
      <c r="U1178" s="272"/>
      <c r="V1178" s="268"/>
      <c r="W1178" s="272"/>
      <c r="X1178" s="273"/>
      <c r="Y1178" s="273"/>
      <c r="Z1178" s="273"/>
      <c r="AA1178" s="273"/>
      <c r="AB1178" s="274"/>
      <c r="AC1178" s="274"/>
      <c r="AD1178" s="269"/>
      <c r="AE1178" s="269"/>
    </row>
    <row r="1179" spans="1:31" ht="90" x14ac:dyDescent="0.25">
      <c r="A1179" s="303" t="s">
        <v>3145</v>
      </c>
      <c r="B1179" s="303" t="s">
        <v>2415</v>
      </c>
      <c r="C1179" s="303" t="s">
        <v>2416</v>
      </c>
      <c r="D1179" s="303" t="s">
        <v>2646</v>
      </c>
      <c r="E1179" s="304" t="s">
        <v>3558</v>
      </c>
      <c r="F1179" s="304" t="s">
        <v>457</v>
      </c>
      <c r="G1179" s="304" t="s">
        <v>597</v>
      </c>
      <c r="H1179" s="304" t="s">
        <v>598</v>
      </c>
      <c r="I1179" s="303" t="s">
        <v>599</v>
      </c>
      <c r="J1179" s="305" t="s">
        <v>3020</v>
      </c>
      <c r="K1179" s="306">
        <v>2072919</v>
      </c>
      <c r="Q1179" s="270"/>
      <c r="R1179" s="270"/>
      <c r="S1179" s="271"/>
      <c r="T1179" s="270"/>
      <c r="U1179" s="272"/>
      <c r="V1179" s="268"/>
      <c r="W1179" s="272"/>
      <c r="X1179" s="273"/>
      <c r="Y1179" s="273"/>
      <c r="Z1179" s="273"/>
      <c r="AA1179" s="273"/>
      <c r="AB1179" s="274"/>
      <c r="AC1179" s="274"/>
      <c r="AD1179" s="269"/>
      <c r="AE1179" s="269"/>
    </row>
    <row r="1180" spans="1:31" ht="90" x14ac:dyDescent="0.25">
      <c r="A1180" s="303" t="s">
        <v>3147</v>
      </c>
      <c r="B1180" s="303" t="s">
        <v>2415</v>
      </c>
      <c r="C1180" s="303" t="s">
        <v>2416</v>
      </c>
      <c r="D1180" s="303" t="s">
        <v>2646</v>
      </c>
      <c r="E1180" s="304" t="s">
        <v>3560</v>
      </c>
      <c r="F1180" s="304" t="s">
        <v>457</v>
      </c>
      <c r="G1180" s="304" t="s">
        <v>597</v>
      </c>
      <c r="H1180" s="304" t="s">
        <v>598</v>
      </c>
      <c r="I1180" s="303" t="s">
        <v>599</v>
      </c>
      <c r="J1180" s="305" t="s">
        <v>3020</v>
      </c>
      <c r="K1180" s="306">
        <v>2072919</v>
      </c>
      <c r="Q1180" s="270"/>
      <c r="R1180" s="270"/>
      <c r="S1180" s="271"/>
      <c r="T1180" s="270"/>
      <c r="U1180" s="272"/>
      <c r="V1180" s="268"/>
      <c r="W1180" s="272"/>
      <c r="X1180" s="273"/>
      <c r="Y1180" s="273"/>
      <c r="Z1180" s="273"/>
      <c r="AA1180" s="273"/>
      <c r="AB1180" s="274"/>
      <c r="AC1180" s="274"/>
      <c r="AD1180" s="269"/>
      <c r="AE1180" s="269"/>
    </row>
    <row r="1181" spans="1:31" ht="90" x14ac:dyDescent="0.25">
      <c r="A1181" s="303" t="s">
        <v>3149</v>
      </c>
      <c r="B1181" s="303" t="s">
        <v>2415</v>
      </c>
      <c r="C1181" s="303" t="s">
        <v>2416</v>
      </c>
      <c r="D1181" s="303" t="s">
        <v>2646</v>
      </c>
      <c r="E1181" s="304" t="s">
        <v>3562</v>
      </c>
      <c r="F1181" s="304" t="s">
        <v>457</v>
      </c>
      <c r="G1181" s="304" t="s">
        <v>597</v>
      </c>
      <c r="H1181" s="304" t="s">
        <v>598</v>
      </c>
      <c r="I1181" s="303" t="s">
        <v>599</v>
      </c>
      <c r="J1181" s="305" t="s">
        <v>3020</v>
      </c>
      <c r="K1181" s="306">
        <v>2072919</v>
      </c>
      <c r="Q1181" s="270"/>
      <c r="R1181" s="270"/>
      <c r="S1181" s="271"/>
      <c r="T1181" s="270"/>
      <c r="U1181" s="272"/>
      <c r="V1181" s="268"/>
      <c r="W1181" s="272"/>
      <c r="X1181" s="273"/>
      <c r="Y1181" s="273"/>
      <c r="Z1181" s="273"/>
      <c r="AA1181" s="273"/>
      <c r="AB1181" s="274"/>
      <c r="AC1181" s="274"/>
      <c r="AD1181" s="269"/>
      <c r="AE1181" s="269"/>
    </row>
    <row r="1182" spans="1:31" ht="90" x14ac:dyDescent="0.25">
      <c r="A1182" s="303" t="s">
        <v>3151</v>
      </c>
      <c r="B1182" s="303" t="s">
        <v>2415</v>
      </c>
      <c r="C1182" s="303" t="s">
        <v>2416</v>
      </c>
      <c r="D1182" s="303" t="s">
        <v>2646</v>
      </c>
      <c r="E1182" s="304" t="s">
        <v>3564</v>
      </c>
      <c r="F1182" s="304" t="s">
        <v>457</v>
      </c>
      <c r="G1182" s="304" t="s">
        <v>597</v>
      </c>
      <c r="H1182" s="304" t="s">
        <v>598</v>
      </c>
      <c r="I1182" s="303" t="s">
        <v>599</v>
      </c>
      <c r="J1182" s="305" t="s">
        <v>3020</v>
      </c>
      <c r="K1182" s="306">
        <v>2072919</v>
      </c>
      <c r="Q1182" s="270"/>
      <c r="R1182" s="270"/>
      <c r="S1182" s="271"/>
      <c r="T1182" s="270"/>
      <c r="U1182" s="272"/>
      <c r="V1182" s="268"/>
      <c r="W1182" s="272"/>
      <c r="X1182" s="273"/>
      <c r="Y1182" s="273"/>
      <c r="Z1182" s="273"/>
      <c r="AA1182" s="273"/>
      <c r="AB1182" s="274"/>
      <c r="AC1182" s="274"/>
      <c r="AD1182" s="269"/>
      <c r="AE1182" s="269"/>
    </row>
    <row r="1183" spans="1:31" ht="90" x14ac:dyDescent="0.25">
      <c r="A1183" s="303" t="s">
        <v>3153</v>
      </c>
      <c r="B1183" s="303" t="s">
        <v>2415</v>
      </c>
      <c r="C1183" s="303" t="s">
        <v>2416</v>
      </c>
      <c r="D1183" s="303" t="s">
        <v>2646</v>
      </c>
      <c r="E1183" s="304" t="s">
        <v>3566</v>
      </c>
      <c r="F1183" s="304" t="s">
        <v>457</v>
      </c>
      <c r="G1183" s="304" t="s">
        <v>597</v>
      </c>
      <c r="H1183" s="304" t="s">
        <v>598</v>
      </c>
      <c r="I1183" s="303" t="s">
        <v>599</v>
      </c>
      <c r="J1183" s="305" t="s">
        <v>3020</v>
      </c>
      <c r="K1183" s="306">
        <v>2072919</v>
      </c>
      <c r="Q1183" s="270"/>
      <c r="R1183" s="270"/>
      <c r="S1183" s="271"/>
      <c r="T1183" s="270"/>
      <c r="U1183" s="272"/>
      <c r="V1183" s="268"/>
      <c r="W1183" s="272"/>
      <c r="X1183" s="273"/>
      <c r="Y1183" s="273"/>
      <c r="Z1183" s="273"/>
      <c r="AA1183" s="273"/>
      <c r="AB1183" s="274"/>
      <c r="AC1183" s="274"/>
      <c r="AD1183" s="269"/>
      <c r="AE1183" s="269"/>
    </row>
    <row r="1184" spans="1:31" ht="90" x14ac:dyDescent="0.25">
      <c r="A1184" s="303" t="s">
        <v>3155</v>
      </c>
      <c r="B1184" s="303" t="s">
        <v>2415</v>
      </c>
      <c r="C1184" s="303" t="s">
        <v>2416</v>
      </c>
      <c r="D1184" s="303" t="s">
        <v>2646</v>
      </c>
      <c r="E1184" s="304" t="s">
        <v>3568</v>
      </c>
      <c r="F1184" s="304" t="s">
        <v>457</v>
      </c>
      <c r="G1184" s="304" t="s">
        <v>597</v>
      </c>
      <c r="H1184" s="304" t="s">
        <v>598</v>
      </c>
      <c r="I1184" s="303" t="s">
        <v>599</v>
      </c>
      <c r="J1184" s="305" t="s">
        <v>3020</v>
      </c>
      <c r="K1184" s="306">
        <v>2072919</v>
      </c>
      <c r="Q1184" s="270"/>
      <c r="R1184" s="270"/>
      <c r="S1184" s="271"/>
      <c r="T1184" s="270"/>
      <c r="U1184" s="272"/>
      <c r="V1184" s="268"/>
      <c r="W1184" s="272"/>
      <c r="X1184" s="273"/>
      <c r="Y1184" s="273"/>
      <c r="Z1184" s="273"/>
      <c r="AA1184" s="273"/>
      <c r="AB1184" s="274"/>
      <c r="AC1184" s="274"/>
      <c r="AD1184" s="269"/>
      <c r="AE1184" s="269"/>
    </row>
    <row r="1185" spans="1:31" ht="90" x14ac:dyDescent="0.25">
      <c r="A1185" s="303" t="s">
        <v>3157</v>
      </c>
      <c r="B1185" s="303" t="s">
        <v>2415</v>
      </c>
      <c r="C1185" s="303" t="s">
        <v>2416</v>
      </c>
      <c r="D1185" s="303" t="s">
        <v>2646</v>
      </c>
      <c r="E1185" s="304" t="s">
        <v>3570</v>
      </c>
      <c r="F1185" s="304" t="s">
        <v>457</v>
      </c>
      <c r="G1185" s="304" t="s">
        <v>597</v>
      </c>
      <c r="H1185" s="304" t="s">
        <v>598</v>
      </c>
      <c r="I1185" s="303" t="s">
        <v>599</v>
      </c>
      <c r="J1185" s="305" t="s">
        <v>3020</v>
      </c>
      <c r="K1185" s="306">
        <v>2072919</v>
      </c>
      <c r="Q1185" s="270"/>
      <c r="R1185" s="270"/>
      <c r="S1185" s="271"/>
      <c r="T1185" s="270"/>
      <c r="U1185" s="272"/>
      <c r="V1185" s="268"/>
      <c r="W1185" s="272"/>
      <c r="X1185" s="273"/>
      <c r="Y1185" s="273"/>
      <c r="Z1185" s="273"/>
      <c r="AA1185" s="273"/>
      <c r="AB1185" s="274"/>
      <c r="AC1185" s="274"/>
      <c r="AD1185" s="269"/>
      <c r="AE1185" s="269"/>
    </row>
    <row r="1186" spans="1:31" ht="90" x14ac:dyDescent="0.25">
      <c r="A1186" s="303" t="s">
        <v>3159</v>
      </c>
      <c r="B1186" s="303" t="s">
        <v>2415</v>
      </c>
      <c r="C1186" s="303" t="s">
        <v>2416</v>
      </c>
      <c r="D1186" s="303" t="s">
        <v>2646</v>
      </c>
      <c r="E1186" s="304" t="s">
        <v>3572</v>
      </c>
      <c r="F1186" s="304" t="s">
        <v>457</v>
      </c>
      <c r="G1186" s="304" t="s">
        <v>597</v>
      </c>
      <c r="H1186" s="304" t="s">
        <v>598</v>
      </c>
      <c r="I1186" s="303" t="s">
        <v>599</v>
      </c>
      <c r="J1186" s="305" t="s">
        <v>3020</v>
      </c>
      <c r="K1186" s="306">
        <v>2072919</v>
      </c>
      <c r="Q1186" s="270"/>
      <c r="R1186" s="270"/>
      <c r="S1186" s="271"/>
      <c r="T1186" s="270"/>
      <c r="U1186" s="272"/>
      <c r="V1186" s="268"/>
      <c r="W1186" s="272"/>
      <c r="X1186" s="273"/>
      <c r="Y1186" s="273"/>
      <c r="Z1186" s="273"/>
      <c r="AA1186" s="273"/>
      <c r="AB1186" s="274"/>
      <c r="AC1186" s="274"/>
      <c r="AD1186" s="269"/>
      <c r="AE1186" s="269"/>
    </row>
    <row r="1187" spans="1:31" ht="90" x14ac:dyDescent="0.25">
      <c r="A1187" s="303" t="s">
        <v>3161</v>
      </c>
      <c r="B1187" s="303" t="s">
        <v>2415</v>
      </c>
      <c r="C1187" s="303" t="s">
        <v>2416</v>
      </c>
      <c r="D1187" s="303" t="s">
        <v>2646</v>
      </c>
      <c r="E1187" s="304" t="s">
        <v>3574</v>
      </c>
      <c r="F1187" s="304" t="s">
        <v>457</v>
      </c>
      <c r="G1187" s="304" t="s">
        <v>597</v>
      </c>
      <c r="H1187" s="304" t="s">
        <v>598</v>
      </c>
      <c r="I1187" s="303" t="s">
        <v>599</v>
      </c>
      <c r="J1187" s="305" t="s">
        <v>3020</v>
      </c>
      <c r="K1187" s="306">
        <v>2072919</v>
      </c>
      <c r="Q1187" s="270"/>
      <c r="R1187" s="270"/>
      <c r="S1187" s="271"/>
      <c r="T1187" s="270"/>
      <c r="U1187" s="272"/>
      <c r="V1187" s="268"/>
      <c r="W1187" s="272"/>
      <c r="X1187" s="273"/>
      <c r="Y1187" s="273"/>
      <c r="Z1187" s="273"/>
      <c r="AA1187" s="273"/>
      <c r="AB1187" s="274"/>
      <c r="AC1187" s="274"/>
      <c r="AD1187" s="269"/>
      <c r="AE1187" s="269"/>
    </row>
    <row r="1188" spans="1:31" ht="90" x14ac:dyDescent="0.25">
      <c r="A1188" s="303" t="s">
        <v>3163</v>
      </c>
      <c r="B1188" s="303" t="s">
        <v>2415</v>
      </c>
      <c r="C1188" s="303" t="s">
        <v>2416</v>
      </c>
      <c r="D1188" s="303" t="s">
        <v>2646</v>
      </c>
      <c r="E1188" s="304" t="s">
        <v>3576</v>
      </c>
      <c r="F1188" s="304" t="s">
        <v>457</v>
      </c>
      <c r="G1188" s="304" t="s">
        <v>597</v>
      </c>
      <c r="H1188" s="304" t="s">
        <v>598</v>
      </c>
      <c r="I1188" s="303" t="s">
        <v>599</v>
      </c>
      <c r="J1188" s="305" t="s">
        <v>3020</v>
      </c>
      <c r="K1188" s="306">
        <v>2072919</v>
      </c>
      <c r="Q1188" s="270"/>
      <c r="R1188" s="270"/>
      <c r="S1188" s="271"/>
      <c r="T1188" s="270"/>
      <c r="U1188" s="272"/>
      <c r="V1188" s="268"/>
      <c r="W1188" s="272"/>
      <c r="X1188" s="273"/>
      <c r="Y1188" s="273"/>
      <c r="Z1188" s="273"/>
      <c r="AA1188" s="273"/>
      <c r="AB1188" s="274"/>
      <c r="AC1188" s="274"/>
      <c r="AD1188" s="269"/>
      <c r="AE1188" s="269"/>
    </row>
    <row r="1189" spans="1:31" ht="90" x14ac:dyDescent="0.25">
      <c r="A1189" s="303" t="s">
        <v>3165</v>
      </c>
      <c r="B1189" s="303" t="s">
        <v>2415</v>
      </c>
      <c r="C1189" s="303" t="s">
        <v>2416</v>
      </c>
      <c r="D1189" s="303" t="s">
        <v>2646</v>
      </c>
      <c r="E1189" s="304" t="s">
        <v>3578</v>
      </c>
      <c r="F1189" s="304" t="s">
        <v>457</v>
      </c>
      <c r="G1189" s="304" t="s">
        <v>597</v>
      </c>
      <c r="H1189" s="304" t="s">
        <v>598</v>
      </c>
      <c r="I1189" s="303" t="s">
        <v>599</v>
      </c>
      <c r="J1189" s="305" t="s">
        <v>3020</v>
      </c>
      <c r="K1189" s="306">
        <v>2072919</v>
      </c>
      <c r="Q1189" s="270"/>
      <c r="R1189" s="270"/>
      <c r="S1189" s="271"/>
      <c r="T1189" s="270"/>
      <c r="U1189" s="272"/>
      <c r="V1189" s="268"/>
      <c r="W1189" s="272"/>
      <c r="X1189" s="273"/>
      <c r="Y1189" s="273"/>
      <c r="Z1189" s="273"/>
      <c r="AA1189" s="273"/>
      <c r="AB1189" s="274"/>
      <c r="AC1189" s="274"/>
      <c r="AD1189" s="269"/>
      <c r="AE1189" s="269"/>
    </row>
    <row r="1190" spans="1:31" ht="90" x14ac:dyDescent="0.25">
      <c r="A1190" s="303" t="s">
        <v>3167</v>
      </c>
      <c r="B1190" s="303" t="s">
        <v>2415</v>
      </c>
      <c r="C1190" s="303" t="s">
        <v>2416</v>
      </c>
      <c r="D1190" s="303" t="s">
        <v>2646</v>
      </c>
      <c r="E1190" s="304" t="s">
        <v>3580</v>
      </c>
      <c r="F1190" s="304" t="s">
        <v>457</v>
      </c>
      <c r="G1190" s="304" t="s">
        <v>597</v>
      </c>
      <c r="H1190" s="304" t="s">
        <v>598</v>
      </c>
      <c r="I1190" s="303" t="s">
        <v>599</v>
      </c>
      <c r="J1190" s="305" t="s">
        <v>3020</v>
      </c>
      <c r="K1190" s="306">
        <v>2072919</v>
      </c>
      <c r="Q1190" s="270"/>
      <c r="R1190" s="270"/>
      <c r="S1190" s="271"/>
      <c r="T1190" s="270"/>
      <c r="U1190" s="272"/>
      <c r="V1190" s="268"/>
      <c r="W1190" s="272"/>
      <c r="X1190" s="273"/>
      <c r="Y1190" s="273"/>
      <c r="Z1190" s="273"/>
      <c r="AA1190" s="273"/>
      <c r="AB1190" s="274"/>
      <c r="AC1190" s="274"/>
      <c r="AD1190" s="269"/>
      <c r="AE1190" s="269"/>
    </row>
    <row r="1191" spans="1:31" ht="90" x14ac:dyDescent="0.25">
      <c r="A1191" s="303" t="s">
        <v>3169</v>
      </c>
      <c r="B1191" s="303" t="s">
        <v>2415</v>
      </c>
      <c r="C1191" s="303" t="s">
        <v>2416</v>
      </c>
      <c r="D1191" s="303" t="s">
        <v>2646</v>
      </c>
      <c r="E1191" s="304" t="s">
        <v>3582</v>
      </c>
      <c r="F1191" s="304" t="s">
        <v>457</v>
      </c>
      <c r="G1191" s="304" t="s">
        <v>597</v>
      </c>
      <c r="H1191" s="304" t="s">
        <v>598</v>
      </c>
      <c r="I1191" s="303" t="s">
        <v>599</v>
      </c>
      <c r="J1191" s="305" t="s">
        <v>3020</v>
      </c>
      <c r="K1191" s="306">
        <v>2072919</v>
      </c>
      <c r="Q1191" s="270"/>
      <c r="R1191" s="270"/>
      <c r="S1191" s="271"/>
      <c r="T1191" s="270"/>
      <c r="U1191" s="272"/>
      <c r="V1191" s="268"/>
      <c r="W1191" s="272"/>
      <c r="X1191" s="273"/>
      <c r="Y1191" s="273"/>
      <c r="Z1191" s="273"/>
      <c r="AA1191" s="273"/>
      <c r="AB1191" s="274"/>
      <c r="AC1191" s="274"/>
      <c r="AD1191" s="269"/>
      <c r="AE1191" s="269"/>
    </row>
    <row r="1192" spans="1:31" ht="90" x14ac:dyDescent="0.25">
      <c r="A1192" s="303" t="s">
        <v>3171</v>
      </c>
      <c r="B1192" s="303" t="s">
        <v>2415</v>
      </c>
      <c r="C1192" s="303" t="s">
        <v>2416</v>
      </c>
      <c r="D1192" s="303" t="s">
        <v>2646</v>
      </c>
      <c r="E1192" s="304" t="s">
        <v>3584</v>
      </c>
      <c r="F1192" s="304" t="s">
        <v>457</v>
      </c>
      <c r="G1192" s="304" t="s">
        <v>597</v>
      </c>
      <c r="H1192" s="304" t="s">
        <v>598</v>
      </c>
      <c r="I1192" s="303" t="s">
        <v>599</v>
      </c>
      <c r="J1192" s="305" t="s">
        <v>3020</v>
      </c>
      <c r="K1192" s="306">
        <v>2072919</v>
      </c>
      <c r="Q1192" s="270"/>
      <c r="R1192" s="270"/>
      <c r="S1192" s="271"/>
      <c r="T1192" s="270"/>
      <c r="U1192" s="272"/>
      <c r="V1192" s="268"/>
      <c r="W1192" s="272"/>
      <c r="X1192" s="273"/>
      <c r="Y1192" s="273"/>
      <c r="Z1192" s="273"/>
      <c r="AA1192" s="273"/>
      <c r="AB1192" s="274"/>
      <c r="AC1192" s="274"/>
      <c r="AD1192" s="269"/>
      <c r="AE1192" s="269"/>
    </row>
    <row r="1193" spans="1:31" ht="90" x14ac:dyDescent="0.25">
      <c r="A1193" s="303" t="s">
        <v>3173</v>
      </c>
      <c r="B1193" s="303" t="s">
        <v>2415</v>
      </c>
      <c r="C1193" s="303" t="s">
        <v>2416</v>
      </c>
      <c r="D1193" s="303" t="s">
        <v>2646</v>
      </c>
      <c r="E1193" s="304" t="s">
        <v>3586</v>
      </c>
      <c r="F1193" s="304" t="s">
        <v>457</v>
      </c>
      <c r="G1193" s="304" t="s">
        <v>597</v>
      </c>
      <c r="H1193" s="304" t="s">
        <v>598</v>
      </c>
      <c r="I1193" s="303" t="s">
        <v>599</v>
      </c>
      <c r="J1193" s="305" t="s">
        <v>3020</v>
      </c>
      <c r="K1193" s="306">
        <v>2072919</v>
      </c>
      <c r="Q1193" s="270"/>
      <c r="R1193" s="270"/>
      <c r="S1193" s="271"/>
      <c r="T1193" s="270"/>
      <c r="U1193" s="272"/>
      <c r="V1193" s="268"/>
      <c r="W1193" s="272"/>
      <c r="X1193" s="273"/>
      <c r="Y1193" s="273"/>
      <c r="Z1193" s="273"/>
      <c r="AA1193" s="273"/>
      <c r="AB1193" s="274"/>
      <c r="AC1193" s="274"/>
      <c r="AD1193" s="269"/>
      <c r="AE1193" s="269"/>
    </row>
    <row r="1194" spans="1:31" ht="90" x14ac:dyDescent="0.25">
      <c r="A1194" s="303" t="s">
        <v>3175</v>
      </c>
      <c r="B1194" s="303" t="s">
        <v>2415</v>
      </c>
      <c r="C1194" s="303" t="s">
        <v>2416</v>
      </c>
      <c r="D1194" s="303" t="s">
        <v>2646</v>
      </c>
      <c r="E1194" s="304" t="s">
        <v>3588</v>
      </c>
      <c r="F1194" s="304" t="s">
        <v>457</v>
      </c>
      <c r="G1194" s="304" t="s">
        <v>597</v>
      </c>
      <c r="H1194" s="304" t="s">
        <v>598</v>
      </c>
      <c r="I1194" s="303" t="s">
        <v>599</v>
      </c>
      <c r="J1194" s="305" t="s">
        <v>3020</v>
      </c>
      <c r="K1194" s="306">
        <v>2072919</v>
      </c>
      <c r="Q1194" s="270"/>
      <c r="R1194" s="270"/>
      <c r="S1194" s="271"/>
      <c r="T1194" s="270"/>
      <c r="U1194" s="272"/>
      <c r="V1194" s="268"/>
      <c r="W1194" s="272"/>
      <c r="X1194" s="273"/>
      <c r="Y1194" s="273"/>
      <c r="Z1194" s="273"/>
      <c r="AA1194" s="273"/>
      <c r="AB1194" s="274"/>
      <c r="AC1194" s="274"/>
      <c r="AD1194" s="269"/>
      <c r="AE1194" s="269"/>
    </row>
    <row r="1195" spans="1:31" ht="90" x14ac:dyDescent="0.25">
      <c r="A1195" s="303" t="s">
        <v>3177</v>
      </c>
      <c r="B1195" s="303" t="s">
        <v>2415</v>
      </c>
      <c r="C1195" s="303" t="s">
        <v>2416</v>
      </c>
      <c r="D1195" s="303" t="s">
        <v>2646</v>
      </c>
      <c r="E1195" s="304" t="s">
        <v>3590</v>
      </c>
      <c r="F1195" s="304" t="s">
        <v>457</v>
      </c>
      <c r="G1195" s="304" t="s">
        <v>597</v>
      </c>
      <c r="H1195" s="304" t="s">
        <v>598</v>
      </c>
      <c r="I1195" s="303" t="s">
        <v>599</v>
      </c>
      <c r="J1195" s="305" t="s">
        <v>3020</v>
      </c>
      <c r="K1195" s="306">
        <v>2072919</v>
      </c>
      <c r="Q1195" s="270"/>
      <c r="R1195" s="270"/>
      <c r="S1195" s="271"/>
      <c r="T1195" s="270"/>
      <c r="U1195" s="272"/>
      <c r="V1195" s="268"/>
      <c r="W1195" s="272"/>
      <c r="X1195" s="273"/>
      <c r="Y1195" s="273"/>
      <c r="Z1195" s="273"/>
      <c r="AA1195" s="273"/>
      <c r="AB1195" s="274"/>
      <c r="AC1195" s="274"/>
      <c r="AD1195" s="269"/>
      <c r="AE1195" s="269"/>
    </row>
    <row r="1196" spans="1:31" ht="90" x14ac:dyDescent="0.25">
      <c r="A1196" s="303" t="s">
        <v>3179</v>
      </c>
      <c r="B1196" s="303" t="s">
        <v>2415</v>
      </c>
      <c r="C1196" s="303" t="s">
        <v>2416</v>
      </c>
      <c r="D1196" s="303" t="s">
        <v>2646</v>
      </c>
      <c r="E1196" s="304" t="s">
        <v>3592</v>
      </c>
      <c r="F1196" s="304" t="s">
        <v>457</v>
      </c>
      <c r="G1196" s="304" t="s">
        <v>597</v>
      </c>
      <c r="H1196" s="304" t="s">
        <v>598</v>
      </c>
      <c r="I1196" s="303" t="s">
        <v>599</v>
      </c>
      <c r="J1196" s="305" t="s">
        <v>3020</v>
      </c>
      <c r="K1196" s="306">
        <v>2072919</v>
      </c>
      <c r="Q1196" s="270"/>
      <c r="R1196" s="270"/>
      <c r="S1196" s="271"/>
      <c r="T1196" s="270"/>
      <c r="U1196" s="272"/>
      <c r="V1196" s="268"/>
      <c r="W1196" s="272"/>
      <c r="X1196" s="273"/>
      <c r="Y1196" s="273"/>
      <c r="Z1196" s="273"/>
      <c r="AA1196" s="273"/>
      <c r="AB1196" s="274"/>
      <c r="AC1196" s="274"/>
      <c r="AD1196" s="269"/>
      <c r="AE1196" s="269"/>
    </row>
    <row r="1197" spans="1:31" ht="90" x14ac:dyDescent="0.25">
      <c r="A1197" s="303" t="s">
        <v>3181</v>
      </c>
      <c r="B1197" s="303" t="s">
        <v>2415</v>
      </c>
      <c r="C1197" s="303" t="s">
        <v>2416</v>
      </c>
      <c r="D1197" s="303" t="s">
        <v>2646</v>
      </c>
      <c r="E1197" s="304" t="s">
        <v>3594</v>
      </c>
      <c r="F1197" s="304" t="s">
        <v>457</v>
      </c>
      <c r="G1197" s="304" t="s">
        <v>597</v>
      </c>
      <c r="H1197" s="304" t="s">
        <v>598</v>
      </c>
      <c r="I1197" s="303" t="s">
        <v>599</v>
      </c>
      <c r="J1197" s="305" t="s">
        <v>3020</v>
      </c>
      <c r="K1197" s="306">
        <v>2072919</v>
      </c>
      <c r="Q1197" s="270"/>
      <c r="R1197" s="270"/>
      <c r="S1197" s="271"/>
      <c r="T1197" s="270"/>
      <c r="U1197" s="272"/>
      <c r="V1197" s="268"/>
      <c r="W1197" s="272"/>
      <c r="X1197" s="273"/>
      <c r="Y1197" s="273"/>
      <c r="Z1197" s="273"/>
      <c r="AA1197" s="273"/>
      <c r="AB1197" s="274"/>
      <c r="AC1197" s="274"/>
      <c r="AD1197" s="269"/>
      <c r="AE1197" s="269"/>
    </row>
    <row r="1198" spans="1:31" ht="90" x14ac:dyDescent="0.25">
      <c r="A1198" s="303" t="s">
        <v>3183</v>
      </c>
      <c r="B1198" s="303" t="s">
        <v>2415</v>
      </c>
      <c r="C1198" s="303" t="s">
        <v>2416</v>
      </c>
      <c r="D1198" s="303" t="s">
        <v>2646</v>
      </c>
      <c r="E1198" s="304" t="s">
        <v>3596</v>
      </c>
      <c r="F1198" s="304" t="s">
        <v>457</v>
      </c>
      <c r="G1198" s="304" t="s">
        <v>597</v>
      </c>
      <c r="H1198" s="304" t="s">
        <v>598</v>
      </c>
      <c r="I1198" s="303" t="s">
        <v>599</v>
      </c>
      <c r="J1198" s="305" t="s">
        <v>3020</v>
      </c>
      <c r="K1198" s="306">
        <v>2072919</v>
      </c>
      <c r="Q1198" s="270"/>
      <c r="R1198" s="270"/>
      <c r="S1198" s="271"/>
      <c r="T1198" s="270"/>
      <c r="U1198" s="272"/>
      <c r="V1198" s="268"/>
      <c r="W1198" s="272"/>
      <c r="X1198" s="273"/>
      <c r="Y1198" s="273"/>
      <c r="Z1198" s="273"/>
      <c r="AA1198" s="273"/>
      <c r="AB1198" s="274"/>
      <c r="AC1198" s="274"/>
      <c r="AD1198" s="269"/>
      <c r="AE1198" s="269"/>
    </row>
    <row r="1199" spans="1:31" ht="90" x14ac:dyDescent="0.25">
      <c r="A1199" s="303" t="s">
        <v>3185</v>
      </c>
      <c r="B1199" s="303" t="s">
        <v>2415</v>
      </c>
      <c r="C1199" s="303" t="s">
        <v>2416</v>
      </c>
      <c r="D1199" s="303" t="s">
        <v>2646</v>
      </c>
      <c r="E1199" s="304" t="s">
        <v>3598</v>
      </c>
      <c r="F1199" s="304" t="s">
        <v>457</v>
      </c>
      <c r="G1199" s="304" t="s">
        <v>597</v>
      </c>
      <c r="H1199" s="304" t="s">
        <v>598</v>
      </c>
      <c r="I1199" s="303" t="s">
        <v>599</v>
      </c>
      <c r="J1199" s="305" t="s">
        <v>3020</v>
      </c>
      <c r="K1199" s="306">
        <v>2072919</v>
      </c>
      <c r="Q1199" s="270"/>
      <c r="R1199" s="270"/>
      <c r="S1199" s="271"/>
      <c r="T1199" s="270"/>
      <c r="U1199" s="272"/>
      <c r="V1199" s="268"/>
      <c r="W1199" s="272"/>
      <c r="X1199" s="273"/>
      <c r="Y1199" s="273"/>
      <c r="Z1199" s="273"/>
      <c r="AA1199" s="273"/>
      <c r="AB1199" s="274"/>
      <c r="AC1199" s="274"/>
      <c r="AD1199" s="269"/>
      <c r="AE1199" s="269"/>
    </row>
    <row r="1200" spans="1:31" ht="90" x14ac:dyDescent="0.25">
      <c r="A1200" s="303" t="s">
        <v>3187</v>
      </c>
      <c r="B1200" s="303" t="s">
        <v>2415</v>
      </c>
      <c r="C1200" s="303" t="s">
        <v>2416</v>
      </c>
      <c r="D1200" s="303" t="s">
        <v>2646</v>
      </c>
      <c r="E1200" s="304" t="s">
        <v>3600</v>
      </c>
      <c r="F1200" s="304" t="s">
        <v>457</v>
      </c>
      <c r="G1200" s="304" t="s">
        <v>597</v>
      </c>
      <c r="H1200" s="304" t="s">
        <v>598</v>
      </c>
      <c r="I1200" s="303" t="s">
        <v>599</v>
      </c>
      <c r="J1200" s="305" t="s">
        <v>3020</v>
      </c>
      <c r="K1200" s="306">
        <v>2072919</v>
      </c>
      <c r="Q1200" s="270"/>
      <c r="R1200" s="270"/>
      <c r="S1200" s="271"/>
      <c r="T1200" s="270"/>
      <c r="U1200" s="272"/>
      <c r="V1200" s="268"/>
      <c r="W1200" s="272"/>
      <c r="X1200" s="273"/>
      <c r="Y1200" s="273"/>
      <c r="Z1200" s="273"/>
      <c r="AA1200" s="273"/>
      <c r="AB1200" s="274"/>
      <c r="AC1200" s="274"/>
      <c r="AD1200" s="269"/>
      <c r="AE1200" s="269"/>
    </row>
    <row r="1201" spans="1:31" ht="90" x14ac:dyDescent="0.25">
      <c r="A1201" s="303" t="s">
        <v>3189</v>
      </c>
      <c r="B1201" s="303" t="s">
        <v>2415</v>
      </c>
      <c r="C1201" s="303" t="s">
        <v>2416</v>
      </c>
      <c r="D1201" s="303" t="s">
        <v>2646</v>
      </c>
      <c r="E1201" s="304" t="s">
        <v>3602</v>
      </c>
      <c r="F1201" s="304" t="s">
        <v>457</v>
      </c>
      <c r="G1201" s="304" t="s">
        <v>597</v>
      </c>
      <c r="H1201" s="304" t="s">
        <v>598</v>
      </c>
      <c r="I1201" s="303" t="s">
        <v>599</v>
      </c>
      <c r="J1201" s="305" t="s">
        <v>3020</v>
      </c>
      <c r="K1201" s="306">
        <v>2072919</v>
      </c>
      <c r="Q1201" s="270"/>
      <c r="R1201" s="270"/>
      <c r="S1201" s="271"/>
      <c r="T1201" s="270"/>
      <c r="U1201" s="272"/>
      <c r="V1201" s="268"/>
      <c r="W1201" s="272"/>
      <c r="X1201" s="273"/>
      <c r="Y1201" s="273"/>
      <c r="Z1201" s="273"/>
      <c r="AA1201" s="273"/>
      <c r="AB1201" s="274"/>
      <c r="AC1201" s="274"/>
      <c r="AD1201" s="269"/>
      <c r="AE1201" s="269"/>
    </row>
    <row r="1202" spans="1:31" ht="90" x14ac:dyDescent="0.25">
      <c r="A1202" s="303" t="s">
        <v>3191</v>
      </c>
      <c r="B1202" s="303" t="s">
        <v>2415</v>
      </c>
      <c r="C1202" s="303" t="s">
        <v>2416</v>
      </c>
      <c r="D1202" s="303" t="s">
        <v>2646</v>
      </c>
      <c r="E1202" s="304" t="s">
        <v>3604</v>
      </c>
      <c r="F1202" s="304" t="s">
        <v>457</v>
      </c>
      <c r="G1202" s="304" t="s">
        <v>597</v>
      </c>
      <c r="H1202" s="304" t="s">
        <v>598</v>
      </c>
      <c r="I1202" s="303" t="s">
        <v>599</v>
      </c>
      <c r="J1202" s="305" t="s">
        <v>3020</v>
      </c>
      <c r="K1202" s="306">
        <v>2072919</v>
      </c>
      <c r="Q1202" s="270"/>
      <c r="R1202" s="270"/>
      <c r="S1202" s="271"/>
      <c r="T1202" s="270"/>
      <c r="U1202" s="272"/>
      <c r="V1202" s="268"/>
      <c r="W1202" s="272"/>
      <c r="X1202" s="273"/>
      <c r="Y1202" s="273"/>
      <c r="Z1202" s="273"/>
      <c r="AA1202" s="273"/>
      <c r="AB1202" s="274"/>
      <c r="AC1202" s="274"/>
      <c r="AD1202" s="269"/>
      <c r="AE1202" s="269"/>
    </row>
    <row r="1203" spans="1:31" ht="90" x14ac:dyDescent="0.25">
      <c r="A1203" s="303" t="s">
        <v>3193</v>
      </c>
      <c r="B1203" s="303" t="s">
        <v>2415</v>
      </c>
      <c r="C1203" s="303" t="s">
        <v>2416</v>
      </c>
      <c r="D1203" s="303" t="s">
        <v>2646</v>
      </c>
      <c r="E1203" s="304" t="s">
        <v>3606</v>
      </c>
      <c r="F1203" s="304" t="s">
        <v>457</v>
      </c>
      <c r="G1203" s="304" t="s">
        <v>597</v>
      </c>
      <c r="H1203" s="304" t="s">
        <v>598</v>
      </c>
      <c r="I1203" s="303" t="s">
        <v>599</v>
      </c>
      <c r="J1203" s="305" t="s">
        <v>3020</v>
      </c>
      <c r="K1203" s="306">
        <v>2072919</v>
      </c>
      <c r="Q1203" s="270"/>
      <c r="R1203" s="270"/>
      <c r="S1203" s="271"/>
      <c r="T1203" s="270"/>
      <c r="U1203" s="272"/>
      <c r="V1203" s="268"/>
      <c r="W1203" s="272"/>
      <c r="X1203" s="273"/>
      <c r="Y1203" s="273"/>
      <c r="Z1203" s="273"/>
      <c r="AA1203" s="273"/>
      <c r="AB1203" s="274"/>
      <c r="AC1203" s="274"/>
      <c r="AD1203" s="269"/>
      <c r="AE1203" s="269"/>
    </row>
    <row r="1204" spans="1:31" ht="90" x14ac:dyDescent="0.25">
      <c r="A1204" s="303" t="s">
        <v>3195</v>
      </c>
      <c r="B1204" s="303" t="s">
        <v>2415</v>
      </c>
      <c r="C1204" s="303" t="s">
        <v>2416</v>
      </c>
      <c r="D1204" s="303" t="s">
        <v>2646</v>
      </c>
      <c r="E1204" s="304" t="s">
        <v>3608</v>
      </c>
      <c r="F1204" s="304" t="s">
        <v>457</v>
      </c>
      <c r="G1204" s="304" t="s">
        <v>597</v>
      </c>
      <c r="H1204" s="304" t="s">
        <v>598</v>
      </c>
      <c r="I1204" s="303" t="s">
        <v>599</v>
      </c>
      <c r="J1204" s="305" t="s">
        <v>3020</v>
      </c>
      <c r="K1204" s="306">
        <v>2072919</v>
      </c>
      <c r="Q1204" s="270"/>
      <c r="R1204" s="270"/>
      <c r="S1204" s="271"/>
      <c r="T1204" s="270"/>
      <c r="U1204" s="272"/>
      <c r="V1204" s="268"/>
      <c r="W1204" s="272"/>
      <c r="X1204" s="273"/>
      <c r="Y1204" s="273"/>
      <c r="Z1204" s="273"/>
      <c r="AA1204" s="273"/>
      <c r="AB1204" s="274"/>
      <c r="AC1204" s="274"/>
      <c r="AD1204" s="269"/>
      <c r="AE1204" s="269"/>
    </row>
    <row r="1205" spans="1:31" ht="90" x14ac:dyDescent="0.25">
      <c r="A1205" s="303" t="s">
        <v>3197</v>
      </c>
      <c r="B1205" s="303" t="s">
        <v>2415</v>
      </c>
      <c r="C1205" s="303" t="s">
        <v>2416</v>
      </c>
      <c r="D1205" s="303" t="s">
        <v>2646</v>
      </c>
      <c r="E1205" s="304" t="s">
        <v>3610</v>
      </c>
      <c r="F1205" s="304" t="s">
        <v>457</v>
      </c>
      <c r="G1205" s="304" t="s">
        <v>597</v>
      </c>
      <c r="H1205" s="304" t="s">
        <v>598</v>
      </c>
      <c r="I1205" s="303" t="s">
        <v>599</v>
      </c>
      <c r="J1205" s="305" t="s">
        <v>3020</v>
      </c>
      <c r="K1205" s="306">
        <v>2072919</v>
      </c>
      <c r="Q1205" s="270"/>
      <c r="R1205" s="270"/>
      <c r="S1205" s="271"/>
      <c r="T1205" s="270" t="s">
        <v>600</v>
      </c>
      <c r="U1205" s="272" t="s">
        <v>3020</v>
      </c>
      <c r="V1205" s="268" t="s">
        <v>602</v>
      </c>
      <c r="W1205" s="272"/>
      <c r="X1205" s="273">
        <v>2072919</v>
      </c>
      <c r="Y1205" s="273">
        <v>2072919</v>
      </c>
      <c r="Z1205" s="273">
        <v>0</v>
      </c>
      <c r="AA1205" s="273">
        <v>0</v>
      </c>
      <c r="AB1205" s="274">
        <v>2072919</v>
      </c>
      <c r="AC1205" s="274">
        <v>0</v>
      </c>
      <c r="AD1205" s="269"/>
      <c r="AE1205" s="269" t="s">
        <v>3021</v>
      </c>
    </row>
    <row r="1206" spans="1:31" ht="90" x14ac:dyDescent="0.25">
      <c r="A1206" s="303" t="s">
        <v>3199</v>
      </c>
      <c r="B1206" s="303" t="s">
        <v>2415</v>
      </c>
      <c r="C1206" s="303" t="s">
        <v>2416</v>
      </c>
      <c r="D1206" s="303" t="s">
        <v>2646</v>
      </c>
      <c r="E1206" s="304" t="s">
        <v>3612</v>
      </c>
      <c r="F1206" s="304" t="s">
        <v>457</v>
      </c>
      <c r="G1206" s="304" t="s">
        <v>597</v>
      </c>
      <c r="H1206" s="304" t="s">
        <v>598</v>
      </c>
      <c r="I1206" s="303" t="s">
        <v>599</v>
      </c>
      <c r="J1206" s="305" t="s">
        <v>3020</v>
      </c>
      <c r="K1206" s="306">
        <v>2072919</v>
      </c>
      <c r="Q1206" s="270"/>
      <c r="R1206" s="270"/>
      <c r="S1206" s="271"/>
      <c r="T1206" s="270" t="s">
        <v>600</v>
      </c>
      <c r="U1206" s="272" t="s">
        <v>3020</v>
      </c>
      <c r="V1206" s="268" t="s">
        <v>602</v>
      </c>
      <c r="W1206" s="272"/>
      <c r="X1206" s="273">
        <v>2072919</v>
      </c>
      <c r="Y1206" s="273">
        <v>2072919</v>
      </c>
      <c r="Z1206" s="273">
        <v>0</v>
      </c>
      <c r="AA1206" s="273">
        <v>0</v>
      </c>
      <c r="AB1206" s="274">
        <v>2072919</v>
      </c>
      <c r="AC1206" s="274">
        <v>0</v>
      </c>
      <c r="AD1206" s="269"/>
      <c r="AE1206" s="269" t="s">
        <v>3021</v>
      </c>
    </row>
    <row r="1207" spans="1:31" ht="90" x14ac:dyDescent="0.25">
      <c r="A1207" s="303" t="s">
        <v>3201</v>
      </c>
      <c r="B1207" s="303" t="s">
        <v>2415</v>
      </c>
      <c r="C1207" s="303" t="s">
        <v>2416</v>
      </c>
      <c r="D1207" s="303" t="s">
        <v>2646</v>
      </c>
      <c r="E1207" s="304" t="s">
        <v>3614</v>
      </c>
      <c r="F1207" s="304" t="s">
        <v>457</v>
      </c>
      <c r="G1207" s="304" t="s">
        <v>597</v>
      </c>
      <c r="H1207" s="304" t="s">
        <v>598</v>
      </c>
      <c r="I1207" s="303" t="s">
        <v>599</v>
      </c>
      <c r="J1207" s="305" t="s">
        <v>3020</v>
      </c>
      <c r="K1207" s="306">
        <v>2072919</v>
      </c>
      <c r="Q1207" s="270"/>
      <c r="R1207" s="270"/>
      <c r="S1207" s="271"/>
      <c r="T1207" s="270" t="s">
        <v>600</v>
      </c>
      <c r="U1207" s="272" t="s">
        <v>3020</v>
      </c>
      <c r="V1207" s="268" t="s">
        <v>602</v>
      </c>
      <c r="W1207" s="272"/>
      <c r="X1207" s="273">
        <v>2072919</v>
      </c>
      <c r="Y1207" s="273">
        <v>2072919</v>
      </c>
      <c r="Z1207" s="273">
        <v>0</v>
      </c>
      <c r="AA1207" s="273">
        <v>0</v>
      </c>
      <c r="AB1207" s="274">
        <v>2072919</v>
      </c>
      <c r="AC1207" s="274">
        <v>0</v>
      </c>
      <c r="AD1207" s="269"/>
      <c r="AE1207" s="269" t="s">
        <v>3021</v>
      </c>
    </row>
    <row r="1208" spans="1:31" ht="90" x14ac:dyDescent="0.25">
      <c r="A1208" s="303" t="s">
        <v>3203</v>
      </c>
      <c r="B1208" s="303" t="s">
        <v>2415</v>
      </c>
      <c r="C1208" s="303" t="s">
        <v>2416</v>
      </c>
      <c r="D1208" s="303" t="s">
        <v>2646</v>
      </c>
      <c r="E1208" s="304" t="s">
        <v>3616</v>
      </c>
      <c r="F1208" s="304" t="s">
        <v>457</v>
      </c>
      <c r="G1208" s="304" t="s">
        <v>597</v>
      </c>
      <c r="H1208" s="304" t="s">
        <v>598</v>
      </c>
      <c r="I1208" s="303" t="s">
        <v>599</v>
      </c>
      <c r="J1208" s="305" t="s">
        <v>3020</v>
      </c>
      <c r="K1208" s="306">
        <v>2072919</v>
      </c>
      <c r="Q1208" s="270"/>
      <c r="R1208" s="270"/>
      <c r="S1208" s="271"/>
      <c r="T1208" s="270" t="s">
        <v>600</v>
      </c>
      <c r="U1208" s="272" t="s">
        <v>3020</v>
      </c>
      <c r="V1208" s="268" t="s">
        <v>602</v>
      </c>
      <c r="W1208" s="272"/>
      <c r="X1208" s="273">
        <v>2072919</v>
      </c>
      <c r="Y1208" s="273">
        <v>2072919</v>
      </c>
      <c r="Z1208" s="273">
        <v>0</v>
      </c>
      <c r="AA1208" s="273">
        <v>0</v>
      </c>
      <c r="AB1208" s="274">
        <v>2072919</v>
      </c>
      <c r="AC1208" s="274">
        <v>0</v>
      </c>
      <c r="AD1208" s="269"/>
      <c r="AE1208" s="269" t="s">
        <v>3021</v>
      </c>
    </row>
    <row r="1209" spans="1:31" ht="90" x14ac:dyDescent="0.25">
      <c r="A1209" s="303" t="s">
        <v>3205</v>
      </c>
      <c r="B1209" s="303" t="s">
        <v>2415</v>
      </c>
      <c r="C1209" s="303" t="s">
        <v>2416</v>
      </c>
      <c r="D1209" s="303" t="s">
        <v>2646</v>
      </c>
      <c r="E1209" s="304" t="s">
        <v>3618</v>
      </c>
      <c r="F1209" s="304" t="s">
        <v>457</v>
      </c>
      <c r="G1209" s="304" t="s">
        <v>597</v>
      </c>
      <c r="H1209" s="304" t="s">
        <v>598</v>
      </c>
      <c r="I1209" s="303" t="s">
        <v>599</v>
      </c>
      <c r="J1209" s="305" t="s">
        <v>3020</v>
      </c>
      <c r="K1209" s="306">
        <v>2072919</v>
      </c>
      <c r="Q1209" s="270"/>
      <c r="R1209" s="270"/>
      <c r="S1209" s="271"/>
      <c r="T1209" s="270" t="s">
        <v>600</v>
      </c>
      <c r="U1209" s="272" t="s">
        <v>3020</v>
      </c>
      <c r="V1209" s="268" t="s">
        <v>602</v>
      </c>
      <c r="W1209" s="272"/>
      <c r="X1209" s="273">
        <v>2072919</v>
      </c>
      <c r="Y1209" s="273">
        <v>2072919</v>
      </c>
      <c r="Z1209" s="273">
        <v>0</v>
      </c>
      <c r="AA1209" s="273">
        <v>0</v>
      </c>
      <c r="AB1209" s="274">
        <v>2072919</v>
      </c>
      <c r="AC1209" s="274">
        <v>0</v>
      </c>
      <c r="AD1209" s="269"/>
      <c r="AE1209" s="269" t="s">
        <v>3021</v>
      </c>
    </row>
    <row r="1210" spans="1:31" ht="90" x14ac:dyDescent="0.25">
      <c r="A1210" s="303" t="s">
        <v>3207</v>
      </c>
      <c r="B1210" s="303" t="s">
        <v>2415</v>
      </c>
      <c r="C1210" s="303" t="s">
        <v>2416</v>
      </c>
      <c r="D1210" s="303" t="s">
        <v>2646</v>
      </c>
      <c r="E1210" s="304" t="s">
        <v>3620</v>
      </c>
      <c r="F1210" s="304" t="s">
        <v>457</v>
      </c>
      <c r="G1210" s="304" t="s">
        <v>597</v>
      </c>
      <c r="H1210" s="304" t="s">
        <v>598</v>
      </c>
      <c r="I1210" s="303" t="s">
        <v>599</v>
      </c>
      <c r="J1210" s="305" t="s">
        <v>3020</v>
      </c>
      <c r="K1210" s="306">
        <v>2072919</v>
      </c>
      <c r="Q1210" s="270"/>
      <c r="R1210" s="270"/>
      <c r="S1210" s="271"/>
      <c r="T1210" s="270" t="s">
        <v>600</v>
      </c>
      <c r="U1210" s="272" t="s">
        <v>3020</v>
      </c>
      <c r="V1210" s="268" t="s">
        <v>602</v>
      </c>
      <c r="W1210" s="272"/>
      <c r="X1210" s="273">
        <v>2072919</v>
      </c>
      <c r="Y1210" s="273">
        <v>2072919</v>
      </c>
      <c r="Z1210" s="273">
        <v>0</v>
      </c>
      <c r="AA1210" s="273">
        <v>0</v>
      </c>
      <c r="AB1210" s="274">
        <v>2072919</v>
      </c>
      <c r="AC1210" s="274">
        <v>0</v>
      </c>
      <c r="AD1210" s="269"/>
      <c r="AE1210" s="269" t="s">
        <v>3021</v>
      </c>
    </row>
    <row r="1211" spans="1:31" ht="90" x14ac:dyDescent="0.25">
      <c r="A1211" s="303" t="s">
        <v>3209</v>
      </c>
      <c r="B1211" s="303" t="s">
        <v>2415</v>
      </c>
      <c r="C1211" s="303" t="s">
        <v>2416</v>
      </c>
      <c r="D1211" s="303" t="s">
        <v>2646</v>
      </c>
      <c r="E1211" s="304" t="s">
        <v>3622</v>
      </c>
      <c r="F1211" s="304" t="s">
        <v>457</v>
      </c>
      <c r="G1211" s="304" t="s">
        <v>597</v>
      </c>
      <c r="H1211" s="304" t="s">
        <v>598</v>
      </c>
      <c r="I1211" s="303" t="s">
        <v>599</v>
      </c>
      <c r="J1211" s="305" t="s">
        <v>3020</v>
      </c>
      <c r="K1211" s="306">
        <v>2072919</v>
      </c>
      <c r="Q1211" s="270"/>
      <c r="R1211" s="270"/>
      <c r="S1211" s="271"/>
      <c r="T1211" s="270" t="s">
        <v>600</v>
      </c>
      <c r="U1211" s="272" t="s">
        <v>3020</v>
      </c>
      <c r="V1211" s="268" t="s">
        <v>602</v>
      </c>
      <c r="W1211" s="272"/>
      <c r="X1211" s="273">
        <v>2072919</v>
      </c>
      <c r="Y1211" s="273">
        <v>2072919</v>
      </c>
      <c r="Z1211" s="273">
        <v>0</v>
      </c>
      <c r="AA1211" s="273">
        <v>0</v>
      </c>
      <c r="AB1211" s="274">
        <v>2072919</v>
      </c>
      <c r="AC1211" s="274">
        <v>0</v>
      </c>
      <c r="AD1211" s="269"/>
      <c r="AE1211" s="269" t="s">
        <v>3021</v>
      </c>
    </row>
    <row r="1212" spans="1:31" ht="90" x14ac:dyDescent="0.25">
      <c r="A1212" s="303" t="s">
        <v>3211</v>
      </c>
      <c r="B1212" s="303" t="s">
        <v>2415</v>
      </c>
      <c r="C1212" s="303" t="s">
        <v>2416</v>
      </c>
      <c r="D1212" s="303" t="s">
        <v>2646</v>
      </c>
      <c r="E1212" s="304" t="s">
        <v>3624</v>
      </c>
      <c r="F1212" s="304" t="s">
        <v>457</v>
      </c>
      <c r="G1212" s="304" t="s">
        <v>597</v>
      </c>
      <c r="H1212" s="304" t="s">
        <v>598</v>
      </c>
      <c r="I1212" s="303" t="s">
        <v>599</v>
      </c>
      <c r="J1212" s="305" t="s">
        <v>3020</v>
      </c>
      <c r="K1212" s="306">
        <v>2072919</v>
      </c>
      <c r="Q1212" s="270"/>
      <c r="R1212" s="270"/>
      <c r="S1212" s="271"/>
      <c r="T1212" s="270" t="s">
        <v>600</v>
      </c>
      <c r="U1212" s="272" t="s">
        <v>3020</v>
      </c>
      <c r="V1212" s="268" t="s">
        <v>602</v>
      </c>
      <c r="W1212" s="272"/>
      <c r="X1212" s="273">
        <v>2072919</v>
      </c>
      <c r="Y1212" s="273">
        <v>2072919</v>
      </c>
      <c r="Z1212" s="273">
        <v>0</v>
      </c>
      <c r="AA1212" s="273">
        <v>0</v>
      </c>
      <c r="AB1212" s="274">
        <v>2072919</v>
      </c>
      <c r="AC1212" s="274">
        <v>0</v>
      </c>
      <c r="AD1212" s="269"/>
      <c r="AE1212" s="269" t="s">
        <v>3021</v>
      </c>
    </row>
    <row r="1213" spans="1:31" ht="90" x14ac:dyDescent="0.25">
      <c r="A1213" s="303" t="s">
        <v>3213</v>
      </c>
      <c r="B1213" s="303" t="s">
        <v>2415</v>
      </c>
      <c r="C1213" s="303" t="s">
        <v>2416</v>
      </c>
      <c r="D1213" s="303" t="s">
        <v>2646</v>
      </c>
      <c r="E1213" s="304" t="s">
        <v>3626</v>
      </c>
      <c r="F1213" s="304" t="s">
        <v>457</v>
      </c>
      <c r="G1213" s="304" t="s">
        <v>597</v>
      </c>
      <c r="H1213" s="304" t="s">
        <v>598</v>
      </c>
      <c r="I1213" s="303" t="s">
        <v>599</v>
      </c>
      <c r="J1213" s="305" t="s">
        <v>3020</v>
      </c>
      <c r="K1213" s="306">
        <v>2072919</v>
      </c>
      <c r="Q1213" s="270"/>
      <c r="R1213" s="270"/>
      <c r="S1213" s="271"/>
      <c r="T1213" s="270" t="s">
        <v>600</v>
      </c>
      <c r="U1213" s="272" t="s">
        <v>3020</v>
      </c>
      <c r="V1213" s="268" t="s">
        <v>602</v>
      </c>
      <c r="W1213" s="272"/>
      <c r="X1213" s="273">
        <v>2072919</v>
      </c>
      <c r="Y1213" s="273">
        <v>2072919</v>
      </c>
      <c r="Z1213" s="273">
        <v>0</v>
      </c>
      <c r="AA1213" s="273">
        <v>0</v>
      </c>
      <c r="AB1213" s="274">
        <v>2072919</v>
      </c>
      <c r="AC1213" s="274">
        <v>0</v>
      </c>
      <c r="AD1213" s="269"/>
      <c r="AE1213" s="269" t="s">
        <v>3021</v>
      </c>
    </row>
    <row r="1214" spans="1:31" ht="90" x14ac:dyDescent="0.25">
      <c r="A1214" s="303" t="s">
        <v>3215</v>
      </c>
      <c r="B1214" s="303" t="s">
        <v>2415</v>
      </c>
      <c r="C1214" s="303" t="s">
        <v>2416</v>
      </c>
      <c r="D1214" s="303" t="s">
        <v>2646</v>
      </c>
      <c r="E1214" s="304" t="s">
        <v>3628</v>
      </c>
      <c r="F1214" s="304" t="s">
        <v>457</v>
      </c>
      <c r="G1214" s="304" t="s">
        <v>597</v>
      </c>
      <c r="H1214" s="304" t="s">
        <v>598</v>
      </c>
      <c r="I1214" s="303" t="s">
        <v>599</v>
      </c>
      <c r="J1214" s="305" t="s">
        <v>3020</v>
      </c>
      <c r="K1214" s="306">
        <v>2072919</v>
      </c>
      <c r="Q1214" s="270"/>
      <c r="R1214" s="270"/>
      <c r="S1214" s="271"/>
      <c r="T1214" s="270" t="s">
        <v>600</v>
      </c>
      <c r="U1214" s="272" t="s">
        <v>3020</v>
      </c>
      <c r="V1214" s="268" t="s">
        <v>602</v>
      </c>
      <c r="W1214" s="272"/>
      <c r="X1214" s="273">
        <v>2072919</v>
      </c>
      <c r="Y1214" s="273">
        <v>2072919</v>
      </c>
      <c r="Z1214" s="273">
        <v>0</v>
      </c>
      <c r="AA1214" s="273">
        <v>0</v>
      </c>
      <c r="AB1214" s="274">
        <v>2072919</v>
      </c>
      <c r="AC1214" s="274">
        <v>0</v>
      </c>
      <c r="AD1214" s="269"/>
      <c r="AE1214" s="269" t="s">
        <v>3021</v>
      </c>
    </row>
    <row r="1215" spans="1:31" ht="90" x14ac:dyDescent="0.25">
      <c r="A1215" s="303" t="s">
        <v>3217</v>
      </c>
      <c r="B1215" s="303" t="s">
        <v>2415</v>
      </c>
      <c r="C1215" s="303" t="s">
        <v>2416</v>
      </c>
      <c r="D1215" s="303" t="s">
        <v>2646</v>
      </c>
      <c r="E1215" s="304" t="s">
        <v>3630</v>
      </c>
      <c r="F1215" s="304" t="s">
        <v>457</v>
      </c>
      <c r="G1215" s="304" t="s">
        <v>597</v>
      </c>
      <c r="H1215" s="304" t="s">
        <v>598</v>
      </c>
      <c r="I1215" s="303" t="s">
        <v>599</v>
      </c>
      <c r="J1215" s="305" t="s">
        <v>3020</v>
      </c>
      <c r="K1215" s="306">
        <v>2072919</v>
      </c>
      <c r="Q1215" s="270"/>
      <c r="R1215" s="270"/>
      <c r="S1215" s="271"/>
      <c r="T1215" s="270" t="s">
        <v>600</v>
      </c>
      <c r="U1215" s="272" t="s">
        <v>3020</v>
      </c>
      <c r="V1215" s="268" t="s">
        <v>602</v>
      </c>
      <c r="W1215" s="272"/>
      <c r="X1215" s="273">
        <v>2072919</v>
      </c>
      <c r="Y1215" s="273">
        <v>2072919</v>
      </c>
      <c r="Z1215" s="273">
        <v>0</v>
      </c>
      <c r="AA1215" s="273">
        <v>0</v>
      </c>
      <c r="AB1215" s="274">
        <v>2072919</v>
      </c>
      <c r="AC1215" s="274">
        <v>0</v>
      </c>
      <c r="AD1215" s="269"/>
      <c r="AE1215" s="269" t="s">
        <v>3021</v>
      </c>
    </row>
    <row r="1216" spans="1:31" ht="90" x14ac:dyDescent="0.25">
      <c r="A1216" s="303" t="s">
        <v>3219</v>
      </c>
      <c r="B1216" s="303" t="s">
        <v>2415</v>
      </c>
      <c r="C1216" s="303" t="s">
        <v>2416</v>
      </c>
      <c r="D1216" s="303" t="s">
        <v>2646</v>
      </c>
      <c r="E1216" s="304" t="s">
        <v>3632</v>
      </c>
      <c r="F1216" s="304" t="s">
        <v>457</v>
      </c>
      <c r="G1216" s="304" t="s">
        <v>597</v>
      </c>
      <c r="H1216" s="304" t="s">
        <v>598</v>
      </c>
      <c r="I1216" s="303" t="s">
        <v>599</v>
      </c>
      <c r="J1216" s="305" t="s">
        <v>3020</v>
      </c>
      <c r="K1216" s="306">
        <v>2072919</v>
      </c>
      <c r="Q1216" s="270"/>
      <c r="R1216" s="270"/>
      <c r="S1216" s="271"/>
      <c r="T1216" s="270" t="s">
        <v>600</v>
      </c>
      <c r="U1216" s="272" t="s">
        <v>3020</v>
      </c>
      <c r="V1216" s="268" t="s">
        <v>602</v>
      </c>
      <c r="W1216" s="272"/>
      <c r="X1216" s="273">
        <v>2072919</v>
      </c>
      <c r="Y1216" s="273">
        <v>2072919</v>
      </c>
      <c r="Z1216" s="273">
        <v>0</v>
      </c>
      <c r="AA1216" s="273">
        <v>0</v>
      </c>
      <c r="AB1216" s="274">
        <v>2072919</v>
      </c>
      <c r="AC1216" s="274">
        <v>0</v>
      </c>
      <c r="AD1216" s="269"/>
      <c r="AE1216" s="269" t="s">
        <v>3021</v>
      </c>
    </row>
    <row r="1217" spans="1:31" ht="90" x14ac:dyDescent="0.25">
      <c r="A1217" s="303" t="s">
        <v>3221</v>
      </c>
      <c r="B1217" s="303" t="s">
        <v>2415</v>
      </c>
      <c r="C1217" s="303" t="s">
        <v>2416</v>
      </c>
      <c r="D1217" s="303" t="s">
        <v>2646</v>
      </c>
      <c r="E1217" s="304" t="s">
        <v>3634</v>
      </c>
      <c r="F1217" s="304" t="s">
        <v>457</v>
      </c>
      <c r="G1217" s="304" t="s">
        <v>597</v>
      </c>
      <c r="H1217" s="304" t="s">
        <v>598</v>
      </c>
      <c r="I1217" s="303" t="s">
        <v>599</v>
      </c>
      <c r="J1217" s="305" t="s">
        <v>3020</v>
      </c>
      <c r="K1217" s="306">
        <v>2072919</v>
      </c>
      <c r="Q1217" s="270"/>
      <c r="R1217" s="270"/>
      <c r="S1217" s="271"/>
      <c r="T1217" s="270" t="s">
        <v>600</v>
      </c>
      <c r="U1217" s="272" t="s">
        <v>3020</v>
      </c>
      <c r="V1217" s="268" t="s">
        <v>602</v>
      </c>
      <c r="W1217" s="272"/>
      <c r="X1217" s="273">
        <v>2072919</v>
      </c>
      <c r="Y1217" s="273">
        <v>2072919</v>
      </c>
      <c r="Z1217" s="273">
        <v>0</v>
      </c>
      <c r="AA1217" s="273">
        <v>0</v>
      </c>
      <c r="AB1217" s="274">
        <v>2072919</v>
      </c>
      <c r="AC1217" s="274">
        <v>0</v>
      </c>
      <c r="AD1217" s="269"/>
      <c r="AE1217" s="269" t="s">
        <v>3021</v>
      </c>
    </row>
    <row r="1218" spans="1:31" ht="90" x14ac:dyDescent="0.25">
      <c r="A1218" s="303" t="s">
        <v>3223</v>
      </c>
      <c r="B1218" s="303" t="s">
        <v>2415</v>
      </c>
      <c r="C1218" s="303" t="s">
        <v>2416</v>
      </c>
      <c r="D1218" s="303" t="s">
        <v>2646</v>
      </c>
      <c r="E1218" s="304" t="s">
        <v>3636</v>
      </c>
      <c r="F1218" s="304" t="s">
        <v>457</v>
      </c>
      <c r="G1218" s="304" t="s">
        <v>597</v>
      </c>
      <c r="H1218" s="304" t="s">
        <v>598</v>
      </c>
      <c r="I1218" s="303" t="s">
        <v>599</v>
      </c>
      <c r="J1218" s="305" t="s">
        <v>3020</v>
      </c>
      <c r="K1218" s="306">
        <v>2072919</v>
      </c>
      <c r="Q1218" s="270"/>
      <c r="R1218" s="270"/>
      <c r="S1218" s="271"/>
      <c r="T1218" s="270" t="s">
        <v>600</v>
      </c>
      <c r="U1218" s="272" t="s">
        <v>3020</v>
      </c>
      <c r="V1218" s="268" t="s">
        <v>602</v>
      </c>
      <c r="W1218" s="272"/>
      <c r="X1218" s="273">
        <v>2072919</v>
      </c>
      <c r="Y1218" s="273">
        <v>2072919</v>
      </c>
      <c r="Z1218" s="273">
        <v>0</v>
      </c>
      <c r="AA1218" s="273">
        <v>0</v>
      </c>
      <c r="AB1218" s="274">
        <v>2072919</v>
      </c>
      <c r="AC1218" s="274">
        <v>0</v>
      </c>
      <c r="AD1218" s="269"/>
      <c r="AE1218" s="269" t="s">
        <v>3021</v>
      </c>
    </row>
    <row r="1219" spans="1:31" ht="90" x14ac:dyDescent="0.25">
      <c r="A1219" s="303" t="s">
        <v>3225</v>
      </c>
      <c r="B1219" s="303" t="s">
        <v>2415</v>
      </c>
      <c r="C1219" s="303" t="s">
        <v>2416</v>
      </c>
      <c r="D1219" s="303" t="s">
        <v>2646</v>
      </c>
      <c r="E1219" s="304" t="s">
        <v>3638</v>
      </c>
      <c r="F1219" s="304" t="s">
        <v>457</v>
      </c>
      <c r="G1219" s="304" t="s">
        <v>597</v>
      </c>
      <c r="H1219" s="304" t="s">
        <v>598</v>
      </c>
      <c r="I1219" s="303" t="s">
        <v>599</v>
      </c>
      <c r="J1219" s="305" t="s">
        <v>3020</v>
      </c>
      <c r="K1219" s="306">
        <v>2072919</v>
      </c>
      <c r="Q1219" s="270"/>
      <c r="R1219" s="270"/>
      <c r="S1219" s="271"/>
      <c r="T1219" s="270" t="s">
        <v>600</v>
      </c>
      <c r="U1219" s="272" t="s">
        <v>3020</v>
      </c>
      <c r="V1219" s="268" t="s">
        <v>602</v>
      </c>
      <c r="W1219" s="272"/>
      <c r="X1219" s="273">
        <v>2072919</v>
      </c>
      <c r="Y1219" s="273">
        <v>2072919</v>
      </c>
      <c r="Z1219" s="273">
        <v>0</v>
      </c>
      <c r="AA1219" s="273">
        <v>0</v>
      </c>
      <c r="AB1219" s="274">
        <v>2072919</v>
      </c>
      <c r="AC1219" s="274">
        <v>0</v>
      </c>
      <c r="AD1219" s="269"/>
      <c r="AE1219" s="269" t="s">
        <v>3021</v>
      </c>
    </row>
    <row r="1220" spans="1:31" ht="90" x14ac:dyDescent="0.25">
      <c r="A1220" s="303" t="s">
        <v>3227</v>
      </c>
      <c r="B1220" s="303" t="s">
        <v>2415</v>
      </c>
      <c r="C1220" s="303" t="s">
        <v>2416</v>
      </c>
      <c r="D1220" s="303" t="s">
        <v>2646</v>
      </c>
      <c r="E1220" s="304" t="s">
        <v>3640</v>
      </c>
      <c r="F1220" s="304" t="s">
        <v>457</v>
      </c>
      <c r="G1220" s="304" t="s">
        <v>597</v>
      </c>
      <c r="H1220" s="304" t="s">
        <v>598</v>
      </c>
      <c r="I1220" s="303" t="s">
        <v>599</v>
      </c>
      <c r="J1220" s="305" t="s">
        <v>3020</v>
      </c>
      <c r="K1220" s="306">
        <v>2072919</v>
      </c>
      <c r="Q1220" s="270"/>
      <c r="R1220" s="270"/>
      <c r="S1220" s="271"/>
      <c r="T1220" s="270" t="s">
        <v>600</v>
      </c>
      <c r="U1220" s="272" t="s">
        <v>3020</v>
      </c>
      <c r="V1220" s="268" t="s">
        <v>602</v>
      </c>
      <c r="W1220" s="272"/>
      <c r="X1220" s="273">
        <v>2072919</v>
      </c>
      <c r="Y1220" s="273">
        <v>2072919</v>
      </c>
      <c r="Z1220" s="273">
        <v>0</v>
      </c>
      <c r="AA1220" s="273">
        <v>0</v>
      </c>
      <c r="AB1220" s="274">
        <v>2072919</v>
      </c>
      <c r="AC1220" s="274">
        <v>0</v>
      </c>
      <c r="AD1220" s="269"/>
      <c r="AE1220" s="269" t="s">
        <v>3021</v>
      </c>
    </row>
    <row r="1221" spans="1:31" ht="90" x14ac:dyDescent="0.25">
      <c r="A1221" s="303" t="s">
        <v>3229</v>
      </c>
      <c r="B1221" s="303" t="s">
        <v>2415</v>
      </c>
      <c r="C1221" s="303" t="s">
        <v>2416</v>
      </c>
      <c r="D1221" s="303" t="s">
        <v>2646</v>
      </c>
      <c r="E1221" s="304" t="s">
        <v>3642</v>
      </c>
      <c r="F1221" s="304" t="s">
        <v>457</v>
      </c>
      <c r="G1221" s="304" t="s">
        <v>597</v>
      </c>
      <c r="H1221" s="304" t="s">
        <v>598</v>
      </c>
      <c r="I1221" s="303" t="s">
        <v>599</v>
      </c>
      <c r="J1221" s="305" t="s">
        <v>3020</v>
      </c>
      <c r="K1221" s="306">
        <v>2072919</v>
      </c>
      <c r="Q1221" s="270"/>
      <c r="R1221" s="270"/>
      <c r="S1221" s="271"/>
      <c r="T1221" s="270" t="s">
        <v>600</v>
      </c>
      <c r="U1221" s="272" t="s">
        <v>3020</v>
      </c>
      <c r="V1221" s="268" t="s">
        <v>602</v>
      </c>
      <c r="W1221" s="272"/>
      <c r="X1221" s="273">
        <v>2072919</v>
      </c>
      <c r="Y1221" s="273">
        <v>2072919</v>
      </c>
      <c r="Z1221" s="273">
        <v>0</v>
      </c>
      <c r="AA1221" s="273">
        <v>0</v>
      </c>
      <c r="AB1221" s="274">
        <v>2072919</v>
      </c>
      <c r="AC1221" s="274">
        <v>0</v>
      </c>
      <c r="AD1221" s="269"/>
      <c r="AE1221" s="269" t="s">
        <v>3021</v>
      </c>
    </row>
    <row r="1222" spans="1:31" ht="90" x14ac:dyDescent="0.25">
      <c r="A1222" s="303" t="s">
        <v>3231</v>
      </c>
      <c r="B1222" s="303" t="s">
        <v>2415</v>
      </c>
      <c r="C1222" s="303" t="s">
        <v>2416</v>
      </c>
      <c r="D1222" s="303" t="s">
        <v>2646</v>
      </c>
      <c r="E1222" s="304" t="s">
        <v>3644</v>
      </c>
      <c r="F1222" s="304" t="s">
        <v>457</v>
      </c>
      <c r="G1222" s="304" t="s">
        <v>597</v>
      </c>
      <c r="H1222" s="304" t="s">
        <v>598</v>
      </c>
      <c r="I1222" s="303" t="s">
        <v>599</v>
      </c>
      <c r="J1222" s="305" t="s">
        <v>3020</v>
      </c>
      <c r="K1222" s="306">
        <v>2072919</v>
      </c>
      <c r="Q1222" s="270"/>
      <c r="R1222" s="270"/>
      <c r="S1222" s="271"/>
      <c r="T1222" s="270" t="s">
        <v>600</v>
      </c>
      <c r="U1222" s="272" t="s">
        <v>3020</v>
      </c>
      <c r="V1222" s="268" t="s">
        <v>602</v>
      </c>
      <c r="W1222" s="272"/>
      <c r="X1222" s="273">
        <v>2072919</v>
      </c>
      <c r="Y1222" s="273">
        <v>2072919</v>
      </c>
      <c r="Z1222" s="273">
        <v>0</v>
      </c>
      <c r="AA1222" s="273">
        <v>0</v>
      </c>
      <c r="AB1222" s="274">
        <v>2072919</v>
      </c>
      <c r="AC1222" s="274">
        <v>0</v>
      </c>
      <c r="AD1222" s="269"/>
      <c r="AE1222" s="269" t="s">
        <v>3021</v>
      </c>
    </row>
    <row r="1223" spans="1:31" ht="90" x14ac:dyDescent="0.25">
      <c r="A1223" s="303" t="s">
        <v>3233</v>
      </c>
      <c r="B1223" s="303" t="s">
        <v>2415</v>
      </c>
      <c r="C1223" s="303" t="s">
        <v>2416</v>
      </c>
      <c r="D1223" s="303" t="s">
        <v>2646</v>
      </c>
      <c r="E1223" s="304" t="s">
        <v>3646</v>
      </c>
      <c r="F1223" s="304" t="s">
        <v>457</v>
      </c>
      <c r="G1223" s="304" t="s">
        <v>597</v>
      </c>
      <c r="H1223" s="304" t="s">
        <v>598</v>
      </c>
      <c r="I1223" s="303" t="s">
        <v>599</v>
      </c>
      <c r="J1223" s="305" t="s">
        <v>3020</v>
      </c>
      <c r="K1223" s="306">
        <v>2072919</v>
      </c>
      <c r="Q1223" s="270"/>
      <c r="R1223" s="270"/>
      <c r="S1223" s="271"/>
      <c r="T1223" s="270" t="s">
        <v>600</v>
      </c>
      <c r="U1223" s="272" t="s">
        <v>3020</v>
      </c>
      <c r="V1223" s="268" t="s">
        <v>602</v>
      </c>
      <c r="W1223" s="272"/>
      <c r="X1223" s="273">
        <v>2072919</v>
      </c>
      <c r="Y1223" s="273">
        <v>2072919</v>
      </c>
      <c r="Z1223" s="273">
        <v>0</v>
      </c>
      <c r="AA1223" s="273">
        <v>0</v>
      </c>
      <c r="AB1223" s="274">
        <v>2072919</v>
      </c>
      <c r="AC1223" s="274">
        <v>0</v>
      </c>
      <c r="AD1223" s="269"/>
      <c r="AE1223" s="269" t="s">
        <v>3021</v>
      </c>
    </row>
    <row r="1224" spans="1:31" ht="90" x14ac:dyDescent="0.25">
      <c r="A1224" s="303" t="s">
        <v>3235</v>
      </c>
      <c r="B1224" s="303" t="s">
        <v>2415</v>
      </c>
      <c r="C1224" s="303" t="s">
        <v>2416</v>
      </c>
      <c r="D1224" s="303" t="s">
        <v>2646</v>
      </c>
      <c r="E1224" s="304" t="s">
        <v>3648</v>
      </c>
      <c r="F1224" s="304" t="s">
        <v>457</v>
      </c>
      <c r="G1224" s="304" t="s">
        <v>597</v>
      </c>
      <c r="H1224" s="304" t="s">
        <v>598</v>
      </c>
      <c r="I1224" s="303" t="s">
        <v>599</v>
      </c>
      <c r="J1224" s="305" t="s">
        <v>3020</v>
      </c>
      <c r="K1224" s="306">
        <v>2072919</v>
      </c>
      <c r="Q1224" s="270"/>
      <c r="R1224" s="270"/>
      <c r="S1224" s="271"/>
      <c r="T1224" s="270" t="s">
        <v>600</v>
      </c>
      <c r="U1224" s="272" t="s">
        <v>3020</v>
      </c>
      <c r="V1224" s="268" t="s">
        <v>602</v>
      </c>
      <c r="W1224" s="272"/>
      <c r="X1224" s="273">
        <v>2072919</v>
      </c>
      <c r="Y1224" s="273">
        <v>2072919</v>
      </c>
      <c r="Z1224" s="273">
        <v>0</v>
      </c>
      <c r="AA1224" s="273">
        <v>0</v>
      </c>
      <c r="AB1224" s="274">
        <v>2072919</v>
      </c>
      <c r="AC1224" s="274">
        <v>0</v>
      </c>
      <c r="AD1224" s="269"/>
      <c r="AE1224" s="269" t="s">
        <v>3021</v>
      </c>
    </row>
    <row r="1225" spans="1:31" ht="90" x14ac:dyDescent="0.25">
      <c r="A1225" s="303" t="s">
        <v>3237</v>
      </c>
      <c r="B1225" s="303" t="s">
        <v>2415</v>
      </c>
      <c r="C1225" s="303" t="s">
        <v>2416</v>
      </c>
      <c r="D1225" s="303" t="s">
        <v>2646</v>
      </c>
      <c r="E1225" s="304" t="s">
        <v>3650</v>
      </c>
      <c r="F1225" s="304" t="s">
        <v>457</v>
      </c>
      <c r="G1225" s="304" t="s">
        <v>597</v>
      </c>
      <c r="H1225" s="304" t="s">
        <v>598</v>
      </c>
      <c r="I1225" s="303" t="s">
        <v>599</v>
      </c>
      <c r="J1225" s="305" t="s">
        <v>3020</v>
      </c>
      <c r="K1225" s="306">
        <v>2072919</v>
      </c>
      <c r="Q1225" s="270"/>
      <c r="R1225" s="270"/>
      <c r="S1225" s="271"/>
      <c r="T1225" s="270" t="s">
        <v>600</v>
      </c>
      <c r="U1225" s="272" t="s">
        <v>3020</v>
      </c>
      <c r="V1225" s="268" t="s">
        <v>602</v>
      </c>
      <c r="W1225" s="272"/>
      <c r="X1225" s="273">
        <v>2072919</v>
      </c>
      <c r="Y1225" s="273">
        <v>2072919</v>
      </c>
      <c r="Z1225" s="273">
        <v>0</v>
      </c>
      <c r="AA1225" s="273">
        <v>0</v>
      </c>
      <c r="AB1225" s="274">
        <v>2072919</v>
      </c>
      <c r="AC1225" s="274">
        <v>0</v>
      </c>
      <c r="AD1225" s="269"/>
      <c r="AE1225" s="269" t="s">
        <v>3021</v>
      </c>
    </row>
    <row r="1226" spans="1:31" ht="90" x14ac:dyDescent="0.25">
      <c r="A1226" s="303" t="s">
        <v>3239</v>
      </c>
      <c r="B1226" s="303" t="s">
        <v>2415</v>
      </c>
      <c r="C1226" s="303" t="s">
        <v>2416</v>
      </c>
      <c r="D1226" s="303" t="s">
        <v>2646</v>
      </c>
      <c r="E1226" s="304" t="s">
        <v>3652</v>
      </c>
      <c r="F1226" s="304" t="s">
        <v>457</v>
      </c>
      <c r="G1226" s="304" t="s">
        <v>597</v>
      </c>
      <c r="H1226" s="304" t="s">
        <v>598</v>
      </c>
      <c r="I1226" s="303" t="s">
        <v>599</v>
      </c>
      <c r="J1226" s="305" t="s">
        <v>3020</v>
      </c>
      <c r="K1226" s="306">
        <v>2072919</v>
      </c>
      <c r="Q1226" s="270"/>
      <c r="R1226" s="270"/>
      <c r="S1226" s="271"/>
      <c r="T1226" s="270" t="s">
        <v>600</v>
      </c>
      <c r="U1226" s="272" t="s">
        <v>3020</v>
      </c>
      <c r="V1226" s="268" t="s">
        <v>602</v>
      </c>
      <c r="W1226" s="272"/>
      <c r="X1226" s="273">
        <v>2072919</v>
      </c>
      <c r="Y1226" s="273">
        <v>2072919</v>
      </c>
      <c r="Z1226" s="273">
        <v>0</v>
      </c>
      <c r="AA1226" s="273">
        <v>0</v>
      </c>
      <c r="AB1226" s="274">
        <v>2072919</v>
      </c>
      <c r="AC1226" s="274">
        <v>0</v>
      </c>
      <c r="AD1226" s="269"/>
      <c r="AE1226" s="269" t="s">
        <v>3021</v>
      </c>
    </row>
    <row r="1227" spans="1:31" ht="90" x14ac:dyDescent="0.25">
      <c r="A1227" s="303" t="s">
        <v>3241</v>
      </c>
      <c r="B1227" s="303" t="s">
        <v>2415</v>
      </c>
      <c r="C1227" s="303" t="s">
        <v>2416</v>
      </c>
      <c r="D1227" s="303" t="s">
        <v>2646</v>
      </c>
      <c r="E1227" s="304" t="s">
        <v>3654</v>
      </c>
      <c r="F1227" s="304" t="s">
        <v>457</v>
      </c>
      <c r="G1227" s="304" t="s">
        <v>597</v>
      </c>
      <c r="H1227" s="304" t="s">
        <v>598</v>
      </c>
      <c r="I1227" s="303" t="s">
        <v>599</v>
      </c>
      <c r="J1227" s="305" t="s">
        <v>3020</v>
      </c>
      <c r="K1227" s="306">
        <v>2072919</v>
      </c>
      <c r="Q1227" s="270"/>
      <c r="R1227" s="270"/>
      <c r="S1227" s="271"/>
      <c r="T1227" s="270" t="s">
        <v>600</v>
      </c>
      <c r="U1227" s="272" t="s">
        <v>3020</v>
      </c>
      <c r="V1227" s="268" t="s">
        <v>602</v>
      </c>
      <c r="W1227" s="272"/>
      <c r="X1227" s="273">
        <v>2072919</v>
      </c>
      <c r="Y1227" s="273">
        <v>2072919</v>
      </c>
      <c r="Z1227" s="273">
        <v>0</v>
      </c>
      <c r="AA1227" s="273">
        <v>0</v>
      </c>
      <c r="AB1227" s="274">
        <v>2072919</v>
      </c>
      <c r="AC1227" s="274">
        <v>0</v>
      </c>
      <c r="AD1227" s="269"/>
      <c r="AE1227" s="269" t="s">
        <v>3021</v>
      </c>
    </row>
    <row r="1228" spans="1:31" ht="90" x14ac:dyDescent="0.25">
      <c r="A1228" s="303" t="s">
        <v>3243</v>
      </c>
      <c r="B1228" s="303" t="s">
        <v>2415</v>
      </c>
      <c r="C1228" s="303" t="s">
        <v>2416</v>
      </c>
      <c r="D1228" s="303" t="s">
        <v>2646</v>
      </c>
      <c r="E1228" s="304" t="s">
        <v>3656</v>
      </c>
      <c r="F1228" s="304" t="s">
        <v>457</v>
      </c>
      <c r="G1228" s="304" t="s">
        <v>597</v>
      </c>
      <c r="H1228" s="304" t="s">
        <v>598</v>
      </c>
      <c r="I1228" s="303" t="s">
        <v>599</v>
      </c>
      <c r="J1228" s="305" t="s">
        <v>3020</v>
      </c>
      <c r="K1228" s="306">
        <v>2072919</v>
      </c>
      <c r="Q1228" s="270"/>
      <c r="R1228" s="270"/>
      <c r="S1228" s="271"/>
      <c r="T1228" s="270" t="s">
        <v>600</v>
      </c>
      <c r="U1228" s="272" t="s">
        <v>3020</v>
      </c>
      <c r="V1228" s="268" t="s">
        <v>602</v>
      </c>
      <c r="W1228" s="272"/>
      <c r="X1228" s="273">
        <v>2072919</v>
      </c>
      <c r="Y1228" s="273">
        <v>2072919</v>
      </c>
      <c r="Z1228" s="273">
        <v>0</v>
      </c>
      <c r="AA1228" s="273">
        <v>0</v>
      </c>
      <c r="AB1228" s="274">
        <v>2072919</v>
      </c>
      <c r="AC1228" s="274">
        <v>0</v>
      </c>
      <c r="AD1228" s="269"/>
      <c r="AE1228" s="269" t="s">
        <v>3021</v>
      </c>
    </row>
    <row r="1229" spans="1:31" ht="90" x14ac:dyDescent="0.25">
      <c r="A1229" s="303" t="s">
        <v>3245</v>
      </c>
      <c r="B1229" s="303" t="s">
        <v>2415</v>
      </c>
      <c r="C1229" s="303" t="s">
        <v>2416</v>
      </c>
      <c r="D1229" s="303" t="s">
        <v>2646</v>
      </c>
      <c r="E1229" s="304" t="s">
        <v>3658</v>
      </c>
      <c r="F1229" s="304" t="s">
        <v>457</v>
      </c>
      <c r="G1229" s="304" t="s">
        <v>597</v>
      </c>
      <c r="H1229" s="304" t="s">
        <v>598</v>
      </c>
      <c r="I1229" s="303" t="s">
        <v>599</v>
      </c>
      <c r="J1229" s="305" t="s">
        <v>3020</v>
      </c>
      <c r="K1229" s="306">
        <v>2072919</v>
      </c>
      <c r="Q1229" s="270"/>
      <c r="R1229" s="270"/>
      <c r="S1229" s="271"/>
      <c r="T1229" s="270" t="s">
        <v>600</v>
      </c>
      <c r="U1229" s="272" t="s">
        <v>3020</v>
      </c>
      <c r="V1229" s="268" t="s">
        <v>602</v>
      </c>
      <c r="W1229" s="272"/>
      <c r="X1229" s="273">
        <v>2072919</v>
      </c>
      <c r="Y1229" s="273">
        <v>2072919</v>
      </c>
      <c r="Z1229" s="273">
        <v>0</v>
      </c>
      <c r="AA1229" s="273">
        <v>0</v>
      </c>
      <c r="AB1229" s="274">
        <v>2072919</v>
      </c>
      <c r="AC1229" s="274">
        <v>0</v>
      </c>
      <c r="AD1229" s="269"/>
      <c r="AE1229" s="269" t="s">
        <v>3021</v>
      </c>
    </row>
    <row r="1230" spans="1:31" ht="90" x14ac:dyDescent="0.25">
      <c r="A1230" s="303" t="s">
        <v>3247</v>
      </c>
      <c r="B1230" s="303" t="s">
        <v>2415</v>
      </c>
      <c r="C1230" s="303" t="s">
        <v>2416</v>
      </c>
      <c r="D1230" s="303" t="s">
        <v>2646</v>
      </c>
      <c r="E1230" s="304" t="s">
        <v>3660</v>
      </c>
      <c r="F1230" s="304" t="s">
        <v>457</v>
      </c>
      <c r="G1230" s="304" t="s">
        <v>597</v>
      </c>
      <c r="H1230" s="304" t="s">
        <v>598</v>
      </c>
      <c r="I1230" s="303" t="s">
        <v>599</v>
      </c>
      <c r="J1230" s="305" t="s">
        <v>3020</v>
      </c>
      <c r="K1230" s="306">
        <v>2072919</v>
      </c>
      <c r="Q1230" s="270"/>
      <c r="R1230" s="270"/>
      <c r="S1230" s="271"/>
      <c r="T1230" s="270" t="s">
        <v>600</v>
      </c>
      <c r="U1230" s="272" t="s">
        <v>3020</v>
      </c>
      <c r="V1230" s="268" t="s">
        <v>602</v>
      </c>
      <c r="W1230" s="272"/>
      <c r="X1230" s="273">
        <v>2072919</v>
      </c>
      <c r="Y1230" s="273">
        <v>2072919</v>
      </c>
      <c r="Z1230" s="273">
        <v>0</v>
      </c>
      <c r="AA1230" s="273">
        <v>0</v>
      </c>
      <c r="AB1230" s="274">
        <v>2072919</v>
      </c>
      <c r="AC1230" s="274">
        <v>0</v>
      </c>
      <c r="AD1230" s="269"/>
      <c r="AE1230" s="269" t="s">
        <v>3021</v>
      </c>
    </row>
    <row r="1231" spans="1:31" ht="90" x14ac:dyDescent="0.25">
      <c r="A1231" s="303" t="s">
        <v>3249</v>
      </c>
      <c r="B1231" s="303" t="s">
        <v>2415</v>
      </c>
      <c r="C1231" s="303" t="s">
        <v>2416</v>
      </c>
      <c r="D1231" s="303" t="s">
        <v>2646</v>
      </c>
      <c r="E1231" s="304" t="s">
        <v>3662</v>
      </c>
      <c r="F1231" s="304" t="s">
        <v>457</v>
      </c>
      <c r="G1231" s="304" t="s">
        <v>597</v>
      </c>
      <c r="H1231" s="304" t="s">
        <v>598</v>
      </c>
      <c r="I1231" s="303" t="s">
        <v>599</v>
      </c>
      <c r="J1231" s="305" t="s">
        <v>3020</v>
      </c>
      <c r="K1231" s="306">
        <v>2072919</v>
      </c>
      <c r="Q1231" s="270"/>
      <c r="R1231" s="270"/>
      <c r="S1231" s="271"/>
      <c r="T1231" s="270" t="s">
        <v>600</v>
      </c>
      <c r="U1231" s="272" t="s">
        <v>3020</v>
      </c>
      <c r="V1231" s="268" t="s">
        <v>602</v>
      </c>
      <c r="W1231" s="272"/>
      <c r="X1231" s="273">
        <v>2072919</v>
      </c>
      <c r="Y1231" s="273">
        <v>2072919</v>
      </c>
      <c r="Z1231" s="273">
        <v>0</v>
      </c>
      <c r="AA1231" s="273">
        <v>0</v>
      </c>
      <c r="AB1231" s="274">
        <v>2072919</v>
      </c>
      <c r="AC1231" s="274">
        <v>0</v>
      </c>
      <c r="AD1231" s="269"/>
      <c r="AE1231" s="269" t="s">
        <v>3021</v>
      </c>
    </row>
    <row r="1232" spans="1:31" ht="90" x14ac:dyDescent="0.25">
      <c r="A1232" s="303" t="s">
        <v>3251</v>
      </c>
      <c r="B1232" s="303" t="s">
        <v>2415</v>
      </c>
      <c r="C1232" s="303" t="s">
        <v>2416</v>
      </c>
      <c r="D1232" s="303" t="s">
        <v>2646</v>
      </c>
      <c r="E1232" s="304" t="s">
        <v>3664</v>
      </c>
      <c r="F1232" s="304" t="s">
        <v>457</v>
      </c>
      <c r="G1232" s="304" t="s">
        <v>597</v>
      </c>
      <c r="H1232" s="304" t="s">
        <v>598</v>
      </c>
      <c r="I1232" s="303" t="s">
        <v>599</v>
      </c>
      <c r="J1232" s="305" t="s">
        <v>3020</v>
      </c>
      <c r="K1232" s="306">
        <v>2072919</v>
      </c>
      <c r="Q1232" s="270"/>
      <c r="R1232" s="270"/>
      <c r="S1232" s="271"/>
      <c r="T1232" s="270" t="s">
        <v>600</v>
      </c>
      <c r="U1232" s="272" t="s">
        <v>3020</v>
      </c>
      <c r="V1232" s="268" t="s">
        <v>602</v>
      </c>
      <c r="W1232" s="272"/>
      <c r="X1232" s="273">
        <v>2072919</v>
      </c>
      <c r="Y1232" s="273">
        <v>2072919</v>
      </c>
      <c r="Z1232" s="273">
        <v>0</v>
      </c>
      <c r="AA1232" s="273">
        <v>0</v>
      </c>
      <c r="AB1232" s="274">
        <v>2072919</v>
      </c>
      <c r="AC1232" s="274">
        <v>0</v>
      </c>
      <c r="AD1232" s="269"/>
      <c r="AE1232" s="269" t="s">
        <v>3021</v>
      </c>
    </row>
    <row r="1233" spans="1:31" ht="90" x14ac:dyDescent="0.25">
      <c r="A1233" s="303" t="s">
        <v>3253</v>
      </c>
      <c r="B1233" s="303" t="s">
        <v>2415</v>
      </c>
      <c r="C1233" s="303" t="s">
        <v>2416</v>
      </c>
      <c r="D1233" s="303" t="s">
        <v>2646</v>
      </c>
      <c r="E1233" s="304" t="s">
        <v>3666</v>
      </c>
      <c r="F1233" s="304" t="s">
        <v>457</v>
      </c>
      <c r="G1233" s="304" t="s">
        <v>597</v>
      </c>
      <c r="H1233" s="304" t="s">
        <v>598</v>
      </c>
      <c r="I1233" s="303" t="s">
        <v>599</v>
      </c>
      <c r="J1233" s="305" t="s">
        <v>3020</v>
      </c>
      <c r="K1233" s="306">
        <v>2072919</v>
      </c>
      <c r="Q1233" s="270"/>
      <c r="R1233" s="270"/>
      <c r="S1233" s="271"/>
      <c r="T1233" s="270" t="s">
        <v>600</v>
      </c>
      <c r="U1233" s="272" t="s">
        <v>3020</v>
      </c>
      <c r="V1233" s="268" t="s">
        <v>602</v>
      </c>
      <c r="W1233" s="272"/>
      <c r="X1233" s="273">
        <v>2072919</v>
      </c>
      <c r="Y1233" s="273">
        <v>2072919</v>
      </c>
      <c r="Z1233" s="273">
        <v>0</v>
      </c>
      <c r="AA1233" s="273">
        <v>0</v>
      </c>
      <c r="AB1233" s="274">
        <v>2072919</v>
      </c>
      <c r="AC1233" s="274">
        <v>0</v>
      </c>
      <c r="AD1233" s="269"/>
      <c r="AE1233" s="269" t="s">
        <v>3021</v>
      </c>
    </row>
    <row r="1234" spans="1:31" ht="90" x14ac:dyDescent="0.25">
      <c r="A1234" s="303" t="s">
        <v>3255</v>
      </c>
      <c r="B1234" s="303" t="s">
        <v>2415</v>
      </c>
      <c r="C1234" s="303" t="s">
        <v>2416</v>
      </c>
      <c r="D1234" s="303" t="s">
        <v>2646</v>
      </c>
      <c r="E1234" s="304" t="s">
        <v>3668</v>
      </c>
      <c r="F1234" s="304" t="s">
        <v>457</v>
      </c>
      <c r="G1234" s="304" t="s">
        <v>597</v>
      </c>
      <c r="H1234" s="304" t="s">
        <v>598</v>
      </c>
      <c r="I1234" s="303" t="s">
        <v>599</v>
      </c>
      <c r="J1234" s="305" t="s">
        <v>3020</v>
      </c>
      <c r="K1234" s="306">
        <v>2072919</v>
      </c>
      <c r="Q1234" s="270"/>
      <c r="R1234" s="270"/>
      <c r="S1234" s="271"/>
      <c r="T1234" s="270" t="s">
        <v>600</v>
      </c>
      <c r="U1234" s="272" t="s">
        <v>3020</v>
      </c>
      <c r="V1234" s="268" t="s">
        <v>602</v>
      </c>
      <c r="W1234" s="272"/>
      <c r="X1234" s="273">
        <v>2072919</v>
      </c>
      <c r="Y1234" s="273">
        <v>2072919</v>
      </c>
      <c r="Z1234" s="273">
        <v>0</v>
      </c>
      <c r="AA1234" s="273">
        <v>0</v>
      </c>
      <c r="AB1234" s="274">
        <v>2072919</v>
      </c>
      <c r="AC1234" s="274">
        <v>0</v>
      </c>
      <c r="AD1234" s="269"/>
      <c r="AE1234" s="269" t="s">
        <v>3021</v>
      </c>
    </row>
    <row r="1235" spans="1:31" ht="90" x14ac:dyDescent="0.25">
      <c r="A1235" s="303" t="s">
        <v>3257</v>
      </c>
      <c r="B1235" s="303" t="s">
        <v>2415</v>
      </c>
      <c r="C1235" s="303" t="s">
        <v>2416</v>
      </c>
      <c r="D1235" s="303" t="s">
        <v>2646</v>
      </c>
      <c r="E1235" s="304" t="s">
        <v>3670</v>
      </c>
      <c r="F1235" s="304" t="s">
        <v>457</v>
      </c>
      <c r="G1235" s="304" t="s">
        <v>597</v>
      </c>
      <c r="H1235" s="304" t="s">
        <v>598</v>
      </c>
      <c r="I1235" s="303" t="s">
        <v>599</v>
      </c>
      <c r="J1235" s="305" t="s">
        <v>3020</v>
      </c>
      <c r="K1235" s="306">
        <v>2072919</v>
      </c>
      <c r="Q1235" s="270"/>
      <c r="R1235" s="270"/>
      <c r="S1235" s="271"/>
      <c r="T1235" s="270" t="s">
        <v>600</v>
      </c>
      <c r="U1235" s="272" t="s">
        <v>3020</v>
      </c>
      <c r="V1235" s="268" t="s">
        <v>602</v>
      </c>
      <c r="W1235" s="272"/>
      <c r="X1235" s="273">
        <v>2072919</v>
      </c>
      <c r="Y1235" s="273">
        <v>2072919</v>
      </c>
      <c r="Z1235" s="273">
        <v>0</v>
      </c>
      <c r="AA1235" s="273">
        <v>0</v>
      </c>
      <c r="AB1235" s="274">
        <v>2072919</v>
      </c>
      <c r="AC1235" s="274">
        <v>0</v>
      </c>
      <c r="AD1235" s="269"/>
      <c r="AE1235" s="269" t="s">
        <v>3021</v>
      </c>
    </row>
    <row r="1236" spans="1:31" ht="90" x14ac:dyDescent="0.25">
      <c r="A1236" s="303" t="s">
        <v>3259</v>
      </c>
      <c r="B1236" s="303" t="s">
        <v>2415</v>
      </c>
      <c r="C1236" s="303" t="s">
        <v>2416</v>
      </c>
      <c r="D1236" s="303" t="s">
        <v>2646</v>
      </c>
      <c r="E1236" s="304" t="s">
        <v>3672</v>
      </c>
      <c r="F1236" s="304" t="s">
        <v>457</v>
      </c>
      <c r="G1236" s="304" t="s">
        <v>597</v>
      </c>
      <c r="H1236" s="304" t="s">
        <v>598</v>
      </c>
      <c r="I1236" s="303" t="s">
        <v>599</v>
      </c>
      <c r="J1236" s="305" t="s">
        <v>3020</v>
      </c>
      <c r="K1236" s="306">
        <v>2072919</v>
      </c>
      <c r="Q1236" s="270"/>
      <c r="R1236" s="270"/>
      <c r="S1236" s="271"/>
      <c r="T1236" s="270" t="s">
        <v>600</v>
      </c>
      <c r="U1236" s="272" t="s">
        <v>3020</v>
      </c>
      <c r="V1236" s="268" t="s">
        <v>602</v>
      </c>
      <c r="W1236" s="272"/>
      <c r="X1236" s="273">
        <v>2072919</v>
      </c>
      <c r="Y1236" s="273">
        <v>2072919</v>
      </c>
      <c r="Z1236" s="273">
        <v>0</v>
      </c>
      <c r="AA1236" s="273">
        <v>0</v>
      </c>
      <c r="AB1236" s="274">
        <v>2072919</v>
      </c>
      <c r="AC1236" s="274">
        <v>0</v>
      </c>
      <c r="AD1236" s="269"/>
      <c r="AE1236" s="269" t="s">
        <v>3021</v>
      </c>
    </row>
    <row r="1237" spans="1:31" ht="90" x14ac:dyDescent="0.25">
      <c r="A1237" s="303" t="s">
        <v>3261</v>
      </c>
      <c r="B1237" s="303" t="s">
        <v>2415</v>
      </c>
      <c r="C1237" s="303" t="s">
        <v>2416</v>
      </c>
      <c r="D1237" s="303" t="s">
        <v>2646</v>
      </c>
      <c r="E1237" s="304" t="s">
        <v>3674</v>
      </c>
      <c r="F1237" s="304" t="s">
        <v>457</v>
      </c>
      <c r="G1237" s="304" t="s">
        <v>597</v>
      </c>
      <c r="H1237" s="304" t="s">
        <v>598</v>
      </c>
      <c r="I1237" s="303" t="s">
        <v>599</v>
      </c>
      <c r="J1237" s="305" t="s">
        <v>3020</v>
      </c>
      <c r="K1237" s="306">
        <v>2072919</v>
      </c>
      <c r="Q1237" s="270"/>
      <c r="R1237" s="270"/>
      <c r="S1237" s="271"/>
      <c r="T1237" s="270" t="s">
        <v>600</v>
      </c>
      <c r="U1237" s="272" t="s">
        <v>3020</v>
      </c>
      <c r="V1237" s="268" t="s">
        <v>602</v>
      </c>
      <c r="W1237" s="272"/>
      <c r="X1237" s="273">
        <v>2072919</v>
      </c>
      <c r="Y1237" s="273">
        <v>2072919</v>
      </c>
      <c r="Z1237" s="273">
        <v>0</v>
      </c>
      <c r="AA1237" s="273">
        <v>0</v>
      </c>
      <c r="AB1237" s="274">
        <v>2072919</v>
      </c>
      <c r="AC1237" s="274">
        <v>0</v>
      </c>
      <c r="AD1237" s="269"/>
      <c r="AE1237" s="269" t="s">
        <v>3021</v>
      </c>
    </row>
    <row r="1238" spans="1:31" ht="90" x14ac:dyDescent="0.25">
      <c r="A1238" s="303" t="s">
        <v>3263</v>
      </c>
      <c r="B1238" s="303" t="s">
        <v>2415</v>
      </c>
      <c r="C1238" s="303" t="s">
        <v>2416</v>
      </c>
      <c r="D1238" s="303" t="s">
        <v>2646</v>
      </c>
      <c r="E1238" s="304" t="s">
        <v>3676</v>
      </c>
      <c r="F1238" s="304" t="s">
        <v>457</v>
      </c>
      <c r="G1238" s="304" t="s">
        <v>597</v>
      </c>
      <c r="H1238" s="304" t="s">
        <v>598</v>
      </c>
      <c r="I1238" s="303" t="s">
        <v>599</v>
      </c>
      <c r="J1238" s="305" t="s">
        <v>3020</v>
      </c>
      <c r="K1238" s="306">
        <v>2072919</v>
      </c>
      <c r="Q1238" s="270"/>
      <c r="R1238" s="270"/>
      <c r="S1238" s="271"/>
      <c r="T1238" s="270" t="s">
        <v>600</v>
      </c>
      <c r="U1238" s="272" t="s">
        <v>3020</v>
      </c>
      <c r="V1238" s="268" t="s">
        <v>602</v>
      </c>
      <c r="W1238" s="272"/>
      <c r="X1238" s="273">
        <v>2072919</v>
      </c>
      <c r="Y1238" s="273">
        <v>2072919</v>
      </c>
      <c r="Z1238" s="273">
        <v>0</v>
      </c>
      <c r="AA1238" s="273">
        <v>0</v>
      </c>
      <c r="AB1238" s="274">
        <v>2072919</v>
      </c>
      <c r="AC1238" s="274">
        <v>0</v>
      </c>
      <c r="AD1238" s="269"/>
      <c r="AE1238" s="269" t="s">
        <v>3021</v>
      </c>
    </row>
    <row r="1239" spans="1:31" ht="90" x14ac:dyDescent="0.25">
      <c r="A1239" s="303" t="s">
        <v>3265</v>
      </c>
      <c r="B1239" s="303" t="s">
        <v>2415</v>
      </c>
      <c r="C1239" s="303" t="s">
        <v>2416</v>
      </c>
      <c r="D1239" s="303" t="s">
        <v>2646</v>
      </c>
      <c r="E1239" s="304" t="s">
        <v>3678</v>
      </c>
      <c r="F1239" s="304" t="s">
        <v>457</v>
      </c>
      <c r="G1239" s="304" t="s">
        <v>597</v>
      </c>
      <c r="H1239" s="304" t="s">
        <v>598</v>
      </c>
      <c r="I1239" s="303" t="s">
        <v>599</v>
      </c>
      <c r="J1239" s="305" t="s">
        <v>3020</v>
      </c>
      <c r="K1239" s="306">
        <v>2072919</v>
      </c>
      <c r="Q1239" s="270"/>
      <c r="R1239" s="270"/>
      <c r="S1239" s="271"/>
      <c r="T1239" s="270" t="s">
        <v>600</v>
      </c>
      <c r="U1239" s="272" t="s">
        <v>3020</v>
      </c>
      <c r="V1239" s="268" t="s">
        <v>602</v>
      </c>
      <c r="W1239" s="272"/>
      <c r="X1239" s="273">
        <v>2072919</v>
      </c>
      <c r="Y1239" s="273">
        <v>2072919</v>
      </c>
      <c r="Z1239" s="273">
        <v>0</v>
      </c>
      <c r="AA1239" s="273">
        <v>0</v>
      </c>
      <c r="AB1239" s="274">
        <v>2072919</v>
      </c>
      <c r="AC1239" s="274">
        <v>0</v>
      </c>
      <c r="AD1239" s="269"/>
      <c r="AE1239" s="269" t="s">
        <v>3021</v>
      </c>
    </row>
    <row r="1240" spans="1:31" ht="90" x14ac:dyDescent="0.25">
      <c r="A1240" s="303" t="s">
        <v>3267</v>
      </c>
      <c r="B1240" s="303" t="s">
        <v>2415</v>
      </c>
      <c r="C1240" s="303" t="s">
        <v>2416</v>
      </c>
      <c r="D1240" s="303" t="s">
        <v>2646</v>
      </c>
      <c r="E1240" s="304" t="s">
        <v>3680</v>
      </c>
      <c r="F1240" s="304" t="s">
        <v>457</v>
      </c>
      <c r="G1240" s="304" t="s">
        <v>597</v>
      </c>
      <c r="H1240" s="304" t="s">
        <v>598</v>
      </c>
      <c r="I1240" s="303" t="s">
        <v>599</v>
      </c>
      <c r="J1240" s="305" t="s">
        <v>3020</v>
      </c>
      <c r="K1240" s="306">
        <v>2072919</v>
      </c>
      <c r="Q1240" s="270"/>
      <c r="R1240" s="270"/>
      <c r="S1240" s="271"/>
      <c r="T1240" s="270" t="s">
        <v>600</v>
      </c>
      <c r="U1240" s="272" t="s">
        <v>3020</v>
      </c>
      <c r="V1240" s="268" t="s">
        <v>602</v>
      </c>
      <c r="W1240" s="272"/>
      <c r="X1240" s="273">
        <v>2072919</v>
      </c>
      <c r="Y1240" s="273">
        <v>2072919</v>
      </c>
      <c r="Z1240" s="273">
        <v>0</v>
      </c>
      <c r="AA1240" s="273">
        <v>0</v>
      </c>
      <c r="AB1240" s="274">
        <v>2072919</v>
      </c>
      <c r="AC1240" s="274">
        <v>0</v>
      </c>
      <c r="AD1240" s="269"/>
      <c r="AE1240" s="269" t="s">
        <v>3021</v>
      </c>
    </row>
    <row r="1241" spans="1:31" ht="90" x14ac:dyDescent="0.25">
      <c r="A1241" s="303" t="s">
        <v>3269</v>
      </c>
      <c r="B1241" s="303" t="s">
        <v>2415</v>
      </c>
      <c r="C1241" s="303" t="s">
        <v>2416</v>
      </c>
      <c r="D1241" s="303" t="s">
        <v>2646</v>
      </c>
      <c r="E1241" s="304" t="s">
        <v>3682</v>
      </c>
      <c r="F1241" s="304" t="s">
        <v>457</v>
      </c>
      <c r="G1241" s="304" t="s">
        <v>597</v>
      </c>
      <c r="H1241" s="304" t="s">
        <v>598</v>
      </c>
      <c r="I1241" s="303" t="s">
        <v>599</v>
      </c>
      <c r="J1241" s="305" t="s">
        <v>3020</v>
      </c>
      <c r="K1241" s="306">
        <v>2072919</v>
      </c>
      <c r="Q1241" s="270"/>
      <c r="R1241" s="270"/>
      <c r="S1241" s="271"/>
      <c r="T1241" s="270" t="s">
        <v>600</v>
      </c>
      <c r="U1241" s="272" t="s">
        <v>3020</v>
      </c>
      <c r="V1241" s="268" t="s">
        <v>602</v>
      </c>
      <c r="W1241" s="272"/>
      <c r="X1241" s="273">
        <v>2072919</v>
      </c>
      <c r="Y1241" s="273">
        <v>2072919</v>
      </c>
      <c r="Z1241" s="273">
        <v>0</v>
      </c>
      <c r="AA1241" s="273">
        <v>0</v>
      </c>
      <c r="AB1241" s="274">
        <v>2072919</v>
      </c>
      <c r="AC1241" s="274">
        <v>0</v>
      </c>
      <c r="AD1241" s="269"/>
      <c r="AE1241" s="269" t="s">
        <v>3021</v>
      </c>
    </row>
    <row r="1242" spans="1:31" ht="90" x14ac:dyDescent="0.25">
      <c r="A1242" s="303" t="s">
        <v>3271</v>
      </c>
      <c r="B1242" s="303" t="s">
        <v>2415</v>
      </c>
      <c r="C1242" s="303" t="s">
        <v>2416</v>
      </c>
      <c r="D1242" s="303" t="s">
        <v>2646</v>
      </c>
      <c r="E1242" s="304" t="s">
        <v>3684</v>
      </c>
      <c r="F1242" s="304" t="s">
        <v>457</v>
      </c>
      <c r="G1242" s="304" t="s">
        <v>597</v>
      </c>
      <c r="H1242" s="304" t="s">
        <v>598</v>
      </c>
      <c r="I1242" s="303" t="s">
        <v>599</v>
      </c>
      <c r="J1242" s="305" t="s">
        <v>3020</v>
      </c>
      <c r="K1242" s="306">
        <v>2072919</v>
      </c>
      <c r="Q1242" s="270"/>
      <c r="R1242" s="270"/>
      <c r="S1242" s="271"/>
      <c r="T1242" s="270" t="s">
        <v>600</v>
      </c>
      <c r="U1242" s="272" t="s">
        <v>3020</v>
      </c>
      <c r="V1242" s="268" t="s">
        <v>602</v>
      </c>
      <c r="W1242" s="272"/>
      <c r="X1242" s="273">
        <v>2072919</v>
      </c>
      <c r="Y1242" s="273">
        <v>2072919</v>
      </c>
      <c r="Z1242" s="273">
        <v>0</v>
      </c>
      <c r="AA1242" s="273">
        <v>0</v>
      </c>
      <c r="AB1242" s="274">
        <v>2072919</v>
      </c>
      <c r="AC1242" s="274">
        <v>0</v>
      </c>
      <c r="AD1242" s="269"/>
      <c r="AE1242" s="269" t="s">
        <v>3021</v>
      </c>
    </row>
    <row r="1243" spans="1:31" ht="90" x14ac:dyDescent="0.25">
      <c r="A1243" s="303" t="s">
        <v>3273</v>
      </c>
      <c r="B1243" s="303" t="s">
        <v>2415</v>
      </c>
      <c r="C1243" s="303" t="s">
        <v>2416</v>
      </c>
      <c r="D1243" s="303" t="s">
        <v>2646</v>
      </c>
      <c r="E1243" s="304" t="s">
        <v>3686</v>
      </c>
      <c r="F1243" s="304" t="s">
        <v>457</v>
      </c>
      <c r="G1243" s="304" t="s">
        <v>597</v>
      </c>
      <c r="H1243" s="304" t="s">
        <v>598</v>
      </c>
      <c r="I1243" s="303" t="s">
        <v>599</v>
      </c>
      <c r="J1243" s="305" t="s">
        <v>3020</v>
      </c>
      <c r="K1243" s="306">
        <v>2072919</v>
      </c>
      <c r="Q1243" s="270"/>
      <c r="R1243" s="270"/>
      <c r="S1243" s="271"/>
      <c r="T1243" s="270" t="s">
        <v>600</v>
      </c>
      <c r="U1243" s="272" t="s">
        <v>3020</v>
      </c>
      <c r="V1243" s="268" t="s">
        <v>602</v>
      </c>
      <c r="W1243" s="272"/>
      <c r="X1243" s="273">
        <v>2072919</v>
      </c>
      <c r="Y1243" s="273">
        <v>2072919</v>
      </c>
      <c r="Z1243" s="273">
        <v>0</v>
      </c>
      <c r="AA1243" s="273">
        <v>0</v>
      </c>
      <c r="AB1243" s="274">
        <v>2072919</v>
      </c>
      <c r="AC1243" s="274">
        <v>0</v>
      </c>
      <c r="AD1243" s="269"/>
      <c r="AE1243" s="269" t="s">
        <v>3021</v>
      </c>
    </row>
    <row r="1244" spans="1:31" ht="90" x14ac:dyDescent="0.25">
      <c r="A1244" s="303" t="s">
        <v>3275</v>
      </c>
      <c r="B1244" s="303" t="s">
        <v>2415</v>
      </c>
      <c r="C1244" s="303" t="s">
        <v>2416</v>
      </c>
      <c r="D1244" s="303" t="s">
        <v>2646</v>
      </c>
      <c r="E1244" s="304" t="s">
        <v>3688</v>
      </c>
      <c r="F1244" s="304" t="s">
        <v>457</v>
      </c>
      <c r="G1244" s="304" t="s">
        <v>597</v>
      </c>
      <c r="H1244" s="304" t="s">
        <v>598</v>
      </c>
      <c r="I1244" s="303" t="s">
        <v>599</v>
      </c>
      <c r="J1244" s="305" t="s">
        <v>3020</v>
      </c>
      <c r="K1244" s="306">
        <v>2072919</v>
      </c>
      <c r="Q1244" s="270"/>
      <c r="R1244" s="270"/>
      <c r="S1244" s="271"/>
      <c r="T1244" s="270" t="s">
        <v>600</v>
      </c>
      <c r="U1244" s="272" t="s">
        <v>3020</v>
      </c>
      <c r="V1244" s="268" t="s">
        <v>602</v>
      </c>
      <c r="W1244" s="272"/>
      <c r="X1244" s="273">
        <v>2072919</v>
      </c>
      <c r="Y1244" s="273">
        <v>2072919</v>
      </c>
      <c r="Z1244" s="273">
        <v>0</v>
      </c>
      <c r="AA1244" s="273">
        <v>0</v>
      </c>
      <c r="AB1244" s="274">
        <v>2072919</v>
      </c>
      <c r="AC1244" s="274">
        <v>0</v>
      </c>
      <c r="AD1244" s="269"/>
      <c r="AE1244" s="269" t="s">
        <v>3021</v>
      </c>
    </row>
    <row r="1245" spans="1:31" ht="90" x14ac:dyDescent="0.25">
      <c r="A1245" s="303" t="s">
        <v>3277</v>
      </c>
      <c r="B1245" s="303" t="s">
        <v>2415</v>
      </c>
      <c r="C1245" s="303" t="s">
        <v>2416</v>
      </c>
      <c r="D1245" s="303" t="s">
        <v>2646</v>
      </c>
      <c r="E1245" s="304" t="s">
        <v>3690</v>
      </c>
      <c r="F1245" s="304" t="s">
        <v>457</v>
      </c>
      <c r="G1245" s="304" t="s">
        <v>597</v>
      </c>
      <c r="H1245" s="304" t="s">
        <v>598</v>
      </c>
      <c r="I1245" s="303" t="s">
        <v>599</v>
      </c>
      <c r="J1245" s="305" t="s">
        <v>3020</v>
      </c>
      <c r="K1245" s="306">
        <v>2072919</v>
      </c>
      <c r="Q1245" s="270"/>
      <c r="R1245" s="270"/>
      <c r="S1245" s="271"/>
      <c r="T1245" s="270" t="s">
        <v>600</v>
      </c>
      <c r="U1245" s="272" t="s">
        <v>3020</v>
      </c>
      <c r="V1245" s="268" t="s">
        <v>602</v>
      </c>
      <c r="W1245" s="272"/>
      <c r="X1245" s="273">
        <v>2072919</v>
      </c>
      <c r="Y1245" s="273">
        <v>2072919</v>
      </c>
      <c r="Z1245" s="273">
        <v>0</v>
      </c>
      <c r="AA1245" s="273">
        <v>0</v>
      </c>
      <c r="AB1245" s="274">
        <v>2072919</v>
      </c>
      <c r="AC1245" s="274">
        <v>0</v>
      </c>
      <c r="AD1245" s="269"/>
      <c r="AE1245" s="269" t="s">
        <v>3021</v>
      </c>
    </row>
    <row r="1246" spans="1:31" ht="90" x14ac:dyDescent="0.25">
      <c r="A1246" s="303" t="s">
        <v>3279</v>
      </c>
      <c r="B1246" s="303" t="s">
        <v>2415</v>
      </c>
      <c r="C1246" s="303" t="s">
        <v>2416</v>
      </c>
      <c r="D1246" s="303" t="s">
        <v>2646</v>
      </c>
      <c r="E1246" s="304" t="s">
        <v>3692</v>
      </c>
      <c r="F1246" s="304" t="s">
        <v>457</v>
      </c>
      <c r="G1246" s="304" t="s">
        <v>597</v>
      </c>
      <c r="H1246" s="304" t="s">
        <v>598</v>
      </c>
      <c r="I1246" s="303" t="s">
        <v>599</v>
      </c>
      <c r="J1246" s="305" t="s">
        <v>3020</v>
      </c>
      <c r="K1246" s="306">
        <v>2072919</v>
      </c>
      <c r="Q1246" s="270"/>
      <c r="R1246" s="270"/>
      <c r="S1246" s="271"/>
      <c r="T1246" s="270" t="s">
        <v>600</v>
      </c>
      <c r="U1246" s="272" t="s">
        <v>3020</v>
      </c>
      <c r="V1246" s="268" t="s">
        <v>602</v>
      </c>
      <c r="W1246" s="272"/>
      <c r="X1246" s="273">
        <v>2072919</v>
      </c>
      <c r="Y1246" s="273">
        <v>2072919</v>
      </c>
      <c r="Z1246" s="273">
        <v>0</v>
      </c>
      <c r="AA1246" s="273">
        <v>0</v>
      </c>
      <c r="AB1246" s="274">
        <v>2072919</v>
      </c>
      <c r="AC1246" s="274">
        <v>0</v>
      </c>
      <c r="AD1246" s="269"/>
      <c r="AE1246" s="269" t="s">
        <v>3021</v>
      </c>
    </row>
    <row r="1247" spans="1:31" ht="90" x14ac:dyDescent="0.25">
      <c r="A1247" s="303" t="s">
        <v>3281</v>
      </c>
      <c r="B1247" s="303" t="s">
        <v>2415</v>
      </c>
      <c r="C1247" s="303" t="s">
        <v>2416</v>
      </c>
      <c r="D1247" s="303" t="s">
        <v>2646</v>
      </c>
      <c r="E1247" s="304" t="s">
        <v>3694</v>
      </c>
      <c r="F1247" s="304" t="s">
        <v>457</v>
      </c>
      <c r="G1247" s="304" t="s">
        <v>597</v>
      </c>
      <c r="H1247" s="304" t="s">
        <v>598</v>
      </c>
      <c r="I1247" s="303" t="s">
        <v>599</v>
      </c>
      <c r="J1247" s="305" t="s">
        <v>3020</v>
      </c>
      <c r="K1247" s="306">
        <v>2072919</v>
      </c>
      <c r="Q1247" s="270"/>
      <c r="R1247" s="270"/>
      <c r="S1247" s="271"/>
      <c r="T1247" s="270" t="s">
        <v>600</v>
      </c>
      <c r="U1247" s="272" t="s">
        <v>3020</v>
      </c>
      <c r="V1247" s="268" t="s">
        <v>602</v>
      </c>
      <c r="W1247" s="272"/>
      <c r="X1247" s="273">
        <v>2072919</v>
      </c>
      <c r="Y1247" s="273">
        <v>2072919</v>
      </c>
      <c r="Z1247" s="273">
        <v>0</v>
      </c>
      <c r="AA1247" s="273">
        <v>0</v>
      </c>
      <c r="AB1247" s="274">
        <v>2072919</v>
      </c>
      <c r="AC1247" s="274">
        <v>0</v>
      </c>
      <c r="AD1247" s="269"/>
      <c r="AE1247" s="269" t="s">
        <v>3021</v>
      </c>
    </row>
    <row r="1248" spans="1:31" ht="90" x14ac:dyDescent="0.25">
      <c r="A1248" s="303" t="s">
        <v>3283</v>
      </c>
      <c r="B1248" s="303" t="s">
        <v>2415</v>
      </c>
      <c r="C1248" s="303" t="s">
        <v>2416</v>
      </c>
      <c r="D1248" s="303" t="s">
        <v>2646</v>
      </c>
      <c r="E1248" s="304" t="s">
        <v>3696</v>
      </c>
      <c r="F1248" s="304" t="s">
        <v>457</v>
      </c>
      <c r="G1248" s="304" t="s">
        <v>597</v>
      </c>
      <c r="H1248" s="304" t="s">
        <v>598</v>
      </c>
      <c r="I1248" s="303" t="s">
        <v>599</v>
      </c>
      <c r="J1248" s="305" t="s">
        <v>3020</v>
      </c>
      <c r="K1248" s="306">
        <v>2072919</v>
      </c>
      <c r="Q1248" s="270"/>
      <c r="R1248" s="270"/>
      <c r="S1248" s="271"/>
      <c r="T1248" s="270" t="s">
        <v>600</v>
      </c>
      <c r="U1248" s="272" t="s">
        <v>3020</v>
      </c>
      <c r="V1248" s="268" t="s">
        <v>602</v>
      </c>
      <c r="W1248" s="272"/>
      <c r="X1248" s="273">
        <v>2072919</v>
      </c>
      <c r="Y1248" s="273">
        <v>2072919</v>
      </c>
      <c r="Z1248" s="273">
        <v>0</v>
      </c>
      <c r="AA1248" s="273">
        <v>0</v>
      </c>
      <c r="AB1248" s="274">
        <v>2072919</v>
      </c>
      <c r="AC1248" s="274">
        <v>0</v>
      </c>
      <c r="AD1248" s="269"/>
      <c r="AE1248" s="269" t="s">
        <v>3021</v>
      </c>
    </row>
    <row r="1249" spans="1:31" ht="90" x14ac:dyDescent="0.25">
      <c r="A1249" s="303" t="s">
        <v>3285</v>
      </c>
      <c r="B1249" s="303" t="s">
        <v>2415</v>
      </c>
      <c r="C1249" s="303" t="s">
        <v>2416</v>
      </c>
      <c r="D1249" s="303" t="s">
        <v>2646</v>
      </c>
      <c r="E1249" s="304" t="s">
        <v>3698</v>
      </c>
      <c r="F1249" s="304" t="s">
        <v>457</v>
      </c>
      <c r="G1249" s="304" t="s">
        <v>597</v>
      </c>
      <c r="H1249" s="304" t="s">
        <v>598</v>
      </c>
      <c r="I1249" s="303" t="s">
        <v>599</v>
      </c>
      <c r="J1249" s="305" t="s">
        <v>3020</v>
      </c>
      <c r="K1249" s="306">
        <v>2072919</v>
      </c>
      <c r="Q1249" s="270"/>
      <c r="R1249" s="270"/>
      <c r="S1249" s="271"/>
      <c r="T1249" s="270" t="s">
        <v>600</v>
      </c>
      <c r="U1249" s="272" t="s">
        <v>3020</v>
      </c>
      <c r="V1249" s="268" t="s">
        <v>602</v>
      </c>
      <c r="W1249" s="272"/>
      <c r="X1249" s="273">
        <v>2072919</v>
      </c>
      <c r="Y1249" s="273">
        <v>2072919</v>
      </c>
      <c r="Z1249" s="273">
        <v>0</v>
      </c>
      <c r="AA1249" s="273">
        <v>0</v>
      </c>
      <c r="AB1249" s="274">
        <v>2072919</v>
      </c>
      <c r="AC1249" s="274">
        <v>0</v>
      </c>
      <c r="AD1249" s="269"/>
      <c r="AE1249" s="269" t="s">
        <v>3021</v>
      </c>
    </row>
    <row r="1250" spans="1:31" ht="90" x14ac:dyDescent="0.25">
      <c r="A1250" s="303" t="s">
        <v>3287</v>
      </c>
      <c r="B1250" s="303" t="s">
        <v>2415</v>
      </c>
      <c r="C1250" s="303" t="s">
        <v>2416</v>
      </c>
      <c r="D1250" s="303" t="s">
        <v>2646</v>
      </c>
      <c r="E1250" s="304" t="s">
        <v>3700</v>
      </c>
      <c r="F1250" s="304" t="s">
        <v>457</v>
      </c>
      <c r="G1250" s="304" t="s">
        <v>597</v>
      </c>
      <c r="H1250" s="304" t="s">
        <v>598</v>
      </c>
      <c r="I1250" s="303" t="s">
        <v>599</v>
      </c>
      <c r="J1250" s="305" t="s">
        <v>3020</v>
      </c>
      <c r="K1250" s="306">
        <v>2072919</v>
      </c>
      <c r="Q1250" s="270"/>
      <c r="R1250" s="270"/>
      <c r="S1250" s="271"/>
      <c r="T1250" s="270" t="s">
        <v>600</v>
      </c>
      <c r="U1250" s="272" t="s">
        <v>3020</v>
      </c>
      <c r="V1250" s="268" t="s">
        <v>602</v>
      </c>
      <c r="W1250" s="272"/>
      <c r="X1250" s="273">
        <v>2072919</v>
      </c>
      <c r="Y1250" s="273">
        <v>2072919</v>
      </c>
      <c r="Z1250" s="273">
        <v>0</v>
      </c>
      <c r="AA1250" s="273">
        <v>0</v>
      </c>
      <c r="AB1250" s="274">
        <v>2072919</v>
      </c>
      <c r="AC1250" s="274">
        <v>0</v>
      </c>
      <c r="AD1250" s="269"/>
      <c r="AE1250" s="269" t="s">
        <v>3021</v>
      </c>
    </row>
    <row r="1251" spans="1:31" ht="90" x14ac:dyDescent="0.25">
      <c r="A1251" s="303" t="s">
        <v>3289</v>
      </c>
      <c r="B1251" s="303" t="s">
        <v>2415</v>
      </c>
      <c r="C1251" s="303" t="s">
        <v>2416</v>
      </c>
      <c r="D1251" s="303" t="s">
        <v>2646</v>
      </c>
      <c r="E1251" s="304" t="s">
        <v>3702</v>
      </c>
      <c r="F1251" s="304" t="s">
        <v>457</v>
      </c>
      <c r="G1251" s="304" t="s">
        <v>597</v>
      </c>
      <c r="H1251" s="304" t="s">
        <v>598</v>
      </c>
      <c r="I1251" s="303" t="s">
        <v>599</v>
      </c>
      <c r="J1251" s="305" t="s">
        <v>3020</v>
      </c>
      <c r="K1251" s="306">
        <v>2072919</v>
      </c>
      <c r="Q1251" s="270"/>
      <c r="R1251" s="270"/>
      <c r="S1251" s="271"/>
      <c r="T1251" s="270" t="s">
        <v>600</v>
      </c>
      <c r="U1251" s="272" t="s">
        <v>3020</v>
      </c>
      <c r="V1251" s="268" t="s">
        <v>602</v>
      </c>
      <c r="W1251" s="272"/>
      <c r="X1251" s="273">
        <v>2072919</v>
      </c>
      <c r="Y1251" s="273">
        <v>2072919</v>
      </c>
      <c r="Z1251" s="273">
        <v>0</v>
      </c>
      <c r="AA1251" s="273">
        <v>0</v>
      </c>
      <c r="AB1251" s="274">
        <v>2072919</v>
      </c>
      <c r="AC1251" s="274">
        <v>0</v>
      </c>
      <c r="AD1251" s="269"/>
      <c r="AE1251" s="269" t="s">
        <v>3021</v>
      </c>
    </row>
    <row r="1252" spans="1:31" ht="90" x14ac:dyDescent="0.25">
      <c r="A1252" s="303" t="s">
        <v>3291</v>
      </c>
      <c r="B1252" s="303" t="s">
        <v>2415</v>
      </c>
      <c r="C1252" s="303" t="s">
        <v>2416</v>
      </c>
      <c r="D1252" s="303" t="s">
        <v>2646</v>
      </c>
      <c r="E1252" s="304" t="s">
        <v>3704</v>
      </c>
      <c r="F1252" s="304" t="s">
        <v>457</v>
      </c>
      <c r="G1252" s="304" t="s">
        <v>597</v>
      </c>
      <c r="H1252" s="304" t="s">
        <v>598</v>
      </c>
      <c r="I1252" s="303" t="s">
        <v>599</v>
      </c>
      <c r="J1252" s="305" t="s">
        <v>3020</v>
      </c>
      <c r="K1252" s="306">
        <v>2072919</v>
      </c>
      <c r="Q1252" s="270"/>
      <c r="R1252" s="270"/>
      <c r="S1252" s="271"/>
      <c r="T1252" s="270" t="s">
        <v>600</v>
      </c>
      <c r="U1252" s="272" t="s">
        <v>3020</v>
      </c>
      <c r="V1252" s="268" t="s">
        <v>602</v>
      </c>
      <c r="W1252" s="272"/>
      <c r="X1252" s="273">
        <v>2072919</v>
      </c>
      <c r="Y1252" s="273">
        <v>2072919</v>
      </c>
      <c r="Z1252" s="273">
        <v>0</v>
      </c>
      <c r="AA1252" s="273">
        <v>0</v>
      </c>
      <c r="AB1252" s="274">
        <v>2072919</v>
      </c>
      <c r="AC1252" s="274">
        <v>0</v>
      </c>
      <c r="AD1252" s="269"/>
      <c r="AE1252" s="269" t="s">
        <v>3021</v>
      </c>
    </row>
    <row r="1253" spans="1:31" ht="90" x14ac:dyDescent="0.25">
      <c r="A1253" s="303" t="s">
        <v>3293</v>
      </c>
      <c r="B1253" s="303" t="s">
        <v>2415</v>
      </c>
      <c r="C1253" s="303" t="s">
        <v>2416</v>
      </c>
      <c r="D1253" s="303" t="s">
        <v>2646</v>
      </c>
      <c r="E1253" s="304" t="s">
        <v>3706</v>
      </c>
      <c r="F1253" s="304" t="s">
        <v>457</v>
      </c>
      <c r="G1253" s="304" t="s">
        <v>597</v>
      </c>
      <c r="H1253" s="304" t="s">
        <v>598</v>
      </c>
      <c r="I1253" s="303" t="s">
        <v>599</v>
      </c>
      <c r="J1253" s="305" t="s">
        <v>3020</v>
      </c>
      <c r="K1253" s="306">
        <v>2072919</v>
      </c>
      <c r="Q1253" s="270"/>
      <c r="R1253" s="270"/>
      <c r="S1253" s="271"/>
      <c r="T1253" s="270" t="s">
        <v>600</v>
      </c>
      <c r="U1253" s="272" t="s">
        <v>3020</v>
      </c>
      <c r="V1253" s="268" t="s">
        <v>602</v>
      </c>
      <c r="W1253" s="272"/>
      <c r="X1253" s="273">
        <v>2072919</v>
      </c>
      <c r="Y1253" s="273">
        <v>2072919</v>
      </c>
      <c r="Z1253" s="273">
        <v>0</v>
      </c>
      <c r="AA1253" s="273">
        <v>0</v>
      </c>
      <c r="AB1253" s="274">
        <v>2072919</v>
      </c>
      <c r="AC1253" s="274">
        <v>0</v>
      </c>
      <c r="AD1253" s="269"/>
      <c r="AE1253" s="269" t="s">
        <v>3021</v>
      </c>
    </row>
    <row r="1254" spans="1:31" ht="90" x14ac:dyDescent="0.25">
      <c r="A1254" s="303" t="s">
        <v>3295</v>
      </c>
      <c r="B1254" s="303" t="s">
        <v>2415</v>
      </c>
      <c r="C1254" s="303" t="s">
        <v>2416</v>
      </c>
      <c r="D1254" s="303" t="s">
        <v>2646</v>
      </c>
      <c r="E1254" s="304" t="s">
        <v>3708</v>
      </c>
      <c r="F1254" s="304" t="s">
        <v>457</v>
      </c>
      <c r="G1254" s="304" t="s">
        <v>597</v>
      </c>
      <c r="H1254" s="304" t="s">
        <v>598</v>
      </c>
      <c r="I1254" s="303" t="s">
        <v>599</v>
      </c>
      <c r="J1254" s="305" t="s">
        <v>3020</v>
      </c>
      <c r="K1254" s="306">
        <v>2072919</v>
      </c>
      <c r="Q1254" s="270"/>
      <c r="R1254" s="270"/>
      <c r="S1254" s="271"/>
      <c r="T1254" s="270" t="s">
        <v>600</v>
      </c>
      <c r="U1254" s="272" t="s">
        <v>3020</v>
      </c>
      <c r="V1254" s="268" t="s">
        <v>602</v>
      </c>
      <c r="W1254" s="272"/>
      <c r="X1254" s="273">
        <v>2072919</v>
      </c>
      <c r="Y1254" s="273">
        <v>2072919</v>
      </c>
      <c r="Z1254" s="273">
        <v>0</v>
      </c>
      <c r="AA1254" s="273">
        <v>0</v>
      </c>
      <c r="AB1254" s="274">
        <v>2072919</v>
      </c>
      <c r="AC1254" s="274">
        <v>0</v>
      </c>
      <c r="AD1254" s="269"/>
      <c r="AE1254" s="269" t="s">
        <v>3021</v>
      </c>
    </row>
    <row r="1255" spans="1:31" ht="90" x14ac:dyDescent="0.25">
      <c r="A1255" s="303" t="s">
        <v>3297</v>
      </c>
      <c r="B1255" s="303" t="s">
        <v>2415</v>
      </c>
      <c r="C1255" s="303" t="s">
        <v>2416</v>
      </c>
      <c r="D1255" s="303" t="s">
        <v>2646</v>
      </c>
      <c r="E1255" s="304" t="s">
        <v>3710</v>
      </c>
      <c r="F1255" s="304" t="s">
        <v>457</v>
      </c>
      <c r="G1255" s="304" t="s">
        <v>597</v>
      </c>
      <c r="H1255" s="304" t="s">
        <v>598</v>
      </c>
      <c r="I1255" s="303" t="s">
        <v>599</v>
      </c>
      <c r="J1255" s="305" t="s">
        <v>3020</v>
      </c>
      <c r="K1255" s="306">
        <v>2072919</v>
      </c>
      <c r="Q1255" s="270"/>
      <c r="R1255" s="270"/>
      <c r="S1255" s="271"/>
      <c r="T1255" s="270" t="s">
        <v>600</v>
      </c>
      <c r="U1255" s="272" t="s">
        <v>3020</v>
      </c>
      <c r="V1255" s="268" t="s">
        <v>602</v>
      </c>
      <c r="W1255" s="272"/>
      <c r="X1255" s="273">
        <v>2072919</v>
      </c>
      <c r="Y1255" s="273">
        <v>2072919</v>
      </c>
      <c r="Z1255" s="273">
        <v>0</v>
      </c>
      <c r="AA1255" s="273">
        <v>0</v>
      </c>
      <c r="AB1255" s="274">
        <v>2072919</v>
      </c>
      <c r="AC1255" s="274">
        <v>0</v>
      </c>
      <c r="AD1255" s="269"/>
      <c r="AE1255" s="269" t="s">
        <v>3021</v>
      </c>
    </row>
    <row r="1256" spans="1:31" ht="90" x14ac:dyDescent="0.25">
      <c r="A1256" s="303" t="s">
        <v>3299</v>
      </c>
      <c r="B1256" s="303" t="s">
        <v>2415</v>
      </c>
      <c r="C1256" s="303" t="s">
        <v>2416</v>
      </c>
      <c r="D1256" s="303" t="s">
        <v>2646</v>
      </c>
      <c r="E1256" s="304" t="s">
        <v>3712</v>
      </c>
      <c r="F1256" s="304" t="s">
        <v>457</v>
      </c>
      <c r="G1256" s="304" t="s">
        <v>597</v>
      </c>
      <c r="H1256" s="304" t="s">
        <v>598</v>
      </c>
      <c r="I1256" s="303" t="s">
        <v>599</v>
      </c>
      <c r="J1256" s="305" t="s">
        <v>3020</v>
      </c>
      <c r="K1256" s="306">
        <v>2072919</v>
      </c>
      <c r="Q1256" s="270"/>
      <c r="R1256" s="270"/>
      <c r="S1256" s="271"/>
      <c r="T1256" s="270" t="s">
        <v>600</v>
      </c>
      <c r="U1256" s="272" t="s">
        <v>3020</v>
      </c>
      <c r="V1256" s="268" t="s">
        <v>602</v>
      </c>
      <c r="W1256" s="272"/>
      <c r="X1256" s="273">
        <v>2072919</v>
      </c>
      <c r="Y1256" s="273">
        <v>2072919</v>
      </c>
      <c r="Z1256" s="273">
        <v>0</v>
      </c>
      <c r="AA1256" s="273">
        <v>0</v>
      </c>
      <c r="AB1256" s="274">
        <v>2072919</v>
      </c>
      <c r="AC1256" s="274">
        <v>0</v>
      </c>
      <c r="AD1256" s="269"/>
      <c r="AE1256" s="269" t="s">
        <v>3021</v>
      </c>
    </row>
    <row r="1257" spans="1:31" ht="90" x14ac:dyDescent="0.25">
      <c r="A1257" s="303" t="s">
        <v>3301</v>
      </c>
      <c r="B1257" s="303" t="s">
        <v>2415</v>
      </c>
      <c r="C1257" s="303" t="s">
        <v>2416</v>
      </c>
      <c r="D1257" s="303" t="s">
        <v>2646</v>
      </c>
      <c r="E1257" s="304" t="s">
        <v>3714</v>
      </c>
      <c r="F1257" s="304" t="s">
        <v>457</v>
      </c>
      <c r="G1257" s="304" t="s">
        <v>597</v>
      </c>
      <c r="H1257" s="304" t="s">
        <v>598</v>
      </c>
      <c r="I1257" s="303" t="s">
        <v>599</v>
      </c>
      <c r="J1257" s="305" t="s">
        <v>3020</v>
      </c>
      <c r="K1257" s="306">
        <v>2072919</v>
      </c>
      <c r="Q1257" s="270"/>
      <c r="R1257" s="270"/>
      <c r="S1257" s="271"/>
      <c r="T1257" s="270" t="s">
        <v>600</v>
      </c>
      <c r="U1257" s="272" t="s">
        <v>3020</v>
      </c>
      <c r="V1257" s="268" t="s">
        <v>602</v>
      </c>
      <c r="W1257" s="272"/>
      <c r="X1257" s="273">
        <v>2072919</v>
      </c>
      <c r="Y1257" s="273">
        <v>2072919</v>
      </c>
      <c r="Z1257" s="273">
        <v>0</v>
      </c>
      <c r="AA1257" s="273">
        <v>0</v>
      </c>
      <c r="AB1257" s="274">
        <v>2072919</v>
      </c>
      <c r="AC1257" s="274">
        <v>0</v>
      </c>
      <c r="AD1257" s="269"/>
      <c r="AE1257" s="269" t="s">
        <v>3021</v>
      </c>
    </row>
    <row r="1258" spans="1:31" ht="90" x14ac:dyDescent="0.25">
      <c r="A1258" s="303" t="s">
        <v>3303</v>
      </c>
      <c r="B1258" s="303" t="s">
        <v>2415</v>
      </c>
      <c r="C1258" s="303" t="s">
        <v>2416</v>
      </c>
      <c r="D1258" s="303" t="s">
        <v>2646</v>
      </c>
      <c r="E1258" s="304" t="s">
        <v>3716</v>
      </c>
      <c r="F1258" s="304" t="s">
        <v>457</v>
      </c>
      <c r="G1258" s="304" t="s">
        <v>597</v>
      </c>
      <c r="H1258" s="304" t="s">
        <v>598</v>
      </c>
      <c r="I1258" s="303" t="s">
        <v>599</v>
      </c>
      <c r="J1258" s="305" t="s">
        <v>3020</v>
      </c>
      <c r="K1258" s="306">
        <v>2072919</v>
      </c>
      <c r="Q1258" s="270"/>
      <c r="R1258" s="270"/>
      <c r="S1258" s="271"/>
      <c r="T1258" s="270" t="s">
        <v>600</v>
      </c>
      <c r="U1258" s="272" t="s">
        <v>3020</v>
      </c>
      <c r="V1258" s="268" t="s">
        <v>602</v>
      </c>
      <c r="W1258" s="272"/>
      <c r="X1258" s="273">
        <v>2072919</v>
      </c>
      <c r="Y1258" s="273">
        <v>2072919</v>
      </c>
      <c r="Z1258" s="273">
        <v>0</v>
      </c>
      <c r="AA1258" s="273">
        <v>0</v>
      </c>
      <c r="AB1258" s="274">
        <v>2072919</v>
      </c>
      <c r="AC1258" s="274">
        <v>0</v>
      </c>
      <c r="AD1258" s="269"/>
      <c r="AE1258" s="269" t="s">
        <v>3021</v>
      </c>
    </row>
    <row r="1259" spans="1:31" ht="90" x14ac:dyDescent="0.25">
      <c r="A1259" s="303" t="s">
        <v>3305</v>
      </c>
      <c r="B1259" s="303" t="s">
        <v>2415</v>
      </c>
      <c r="C1259" s="303" t="s">
        <v>2416</v>
      </c>
      <c r="D1259" s="303" t="s">
        <v>2646</v>
      </c>
      <c r="E1259" s="304" t="s">
        <v>3718</v>
      </c>
      <c r="F1259" s="304" t="s">
        <v>457</v>
      </c>
      <c r="G1259" s="304" t="s">
        <v>597</v>
      </c>
      <c r="H1259" s="304" t="s">
        <v>598</v>
      </c>
      <c r="I1259" s="303" t="s">
        <v>599</v>
      </c>
      <c r="J1259" s="305" t="s">
        <v>3020</v>
      </c>
      <c r="K1259" s="306">
        <v>2072919</v>
      </c>
      <c r="Q1259" s="270"/>
      <c r="R1259" s="270"/>
      <c r="S1259" s="271"/>
      <c r="T1259" s="270" t="s">
        <v>600</v>
      </c>
      <c r="U1259" s="272" t="s">
        <v>3020</v>
      </c>
      <c r="V1259" s="268" t="s">
        <v>602</v>
      </c>
      <c r="W1259" s="272"/>
      <c r="X1259" s="273">
        <v>2072919</v>
      </c>
      <c r="Y1259" s="273">
        <v>2072919</v>
      </c>
      <c r="Z1259" s="273">
        <v>0</v>
      </c>
      <c r="AA1259" s="273">
        <v>0</v>
      </c>
      <c r="AB1259" s="274">
        <v>2072919</v>
      </c>
      <c r="AC1259" s="274">
        <v>0</v>
      </c>
      <c r="AD1259" s="269"/>
      <c r="AE1259" s="269" t="s">
        <v>3021</v>
      </c>
    </row>
    <row r="1260" spans="1:31" ht="90" x14ac:dyDescent="0.25">
      <c r="A1260" s="303" t="s">
        <v>3307</v>
      </c>
      <c r="B1260" s="303" t="s">
        <v>2415</v>
      </c>
      <c r="C1260" s="303" t="s">
        <v>2416</v>
      </c>
      <c r="D1260" s="303" t="s">
        <v>2646</v>
      </c>
      <c r="E1260" s="304" t="s">
        <v>3720</v>
      </c>
      <c r="F1260" s="304" t="s">
        <v>457</v>
      </c>
      <c r="G1260" s="304" t="s">
        <v>597</v>
      </c>
      <c r="H1260" s="304" t="s">
        <v>598</v>
      </c>
      <c r="I1260" s="303" t="s">
        <v>599</v>
      </c>
      <c r="J1260" s="305" t="s">
        <v>3020</v>
      </c>
      <c r="K1260" s="306">
        <v>2072919</v>
      </c>
      <c r="Q1260" s="270"/>
      <c r="R1260" s="270"/>
      <c r="S1260" s="271"/>
      <c r="T1260" s="270" t="s">
        <v>600</v>
      </c>
      <c r="U1260" s="272" t="s">
        <v>3020</v>
      </c>
      <c r="V1260" s="268" t="s">
        <v>602</v>
      </c>
      <c r="W1260" s="272"/>
      <c r="X1260" s="273">
        <v>2072919</v>
      </c>
      <c r="Y1260" s="273">
        <v>2072919</v>
      </c>
      <c r="Z1260" s="273">
        <v>0</v>
      </c>
      <c r="AA1260" s="273">
        <v>0</v>
      </c>
      <c r="AB1260" s="274">
        <v>2072919</v>
      </c>
      <c r="AC1260" s="274">
        <v>0</v>
      </c>
      <c r="AD1260" s="269"/>
      <c r="AE1260" s="269" t="s">
        <v>3021</v>
      </c>
    </row>
    <row r="1261" spans="1:31" ht="90" x14ac:dyDescent="0.25">
      <c r="A1261" s="303" t="s">
        <v>3309</v>
      </c>
      <c r="B1261" s="303" t="s">
        <v>2415</v>
      </c>
      <c r="C1261" s="303" t="s">
        <v>2416</v>
      </c>
      <c r="D1261" s="303" t="s">
        <v>2646</v>
      </c>
      <c r="E1261" s="304" t="s">
        <v>3722</v>
      </c>
      <c r="F1261" s="304" t="s">
        <v>457</v>
      </c>
      <c r="G1261" s="304" t="s">
        <v>597</v>
      </c>
      <c r="H1261" s="304" t="s">
        <v>598</v>
      </c>
      <c r="I1261" s="303" t="s">
        <v>599</v>
      </c>
      <c r="J1261" s="305" t="s">
        <v>3020</v>
      </c>
      <c r="K1261" s="306">
        <v>2072919</v>
      </c>
      <c r="Q1261" s="270"/>
      <c r="R1261" s="270"/>
      <c r="S1261" s="271"/>
      <c r="T1261" s="270" t="s">
        <v>600</v>
      </c>
      <c r="U1261" s="272" t="s">
        <v>3020</v>
      </c>
      <c r="V1261" s="268" t="s">
        <v>602</v>
      </c>
      <c r="W1261" s="272"/>
      <c r="X1261" s="273">
        <v>2072919</v>
      </c>
      <c r="Y1261" s="273">
        <v>2072919</v>
      </c>
      <c r="Z1261" s="273">
        <v>0</v>
      </c>
      <c r="AA1261" s="273">
        <v>0</v>
      </c>
      <c r="AB1261" s="274">
        <v>2072919</v>
      </c>
      <c r="AC1261" s="274">
        <v>0</v>
      </c>
      <c r="AD1261" s="269"/>
      <c r="AE1261" s="269" t="s">
        <v>3021</v>
      </c>
    </row>
    <row r="1262" spans="1:31" ht="90" x14ac:dyDescent="0.25">
      <c r="A1262" s="303" t="s">
        <v>3311</v>
      </c>
      <c r="B1262" s="303" t="s">
        <v>2415</v>
      </c>
      <c r="C1262" s="303" t="s">
        <v>2416</v>
      </c>
      <c r="D1262" s="303" t="s">
        <v>2646</v>
      </c>
      <c r="E1262" s="304" t="s">
        <v>3724</v>
      </c>
      <c r="F1262" s="304" t="s">
        <v>457</v>
      </c>
      <c r="G1262" s="304" t="s">
        <v>597</v>
      </c>
      <c r="H1262" s="304" t="s">
        <v>598</v>
      </c>
      <c r="I1262" s="303" t="s">
        <v>599</v>
      </c>
      <c r="J1262" s="305" t="s">
        <v>3020</v>
      </c>
      <c r="K1262" s="306">
        <v>2072919</v>
      </c>
      <c r="Q1262" s="270"/>
      <c r="R1262" s="270"/>
      <c r="S1262" s="271"/>
      <c r="T1262" s="270" t="s">
        <v>600</v>
      </c>
      <c r="U1262" s="272" t="s">
        <v>3020</v>
      </c>
      <c r="V1262" s="268" t="s">
        <v>602</v>
      </c>
      <c r="W1262" s="272"/>
      <c r="X1262" s="273">
        <v>2072919</v>
      </c>
      <c r="Y1262" s="273">
        <v>2072919</v>
      </c>
      <c r="Z1262" s="273">
        <v>0</v>
      </c>
      <c r="AA1262" s="273">
        <v>0</v>
      </c>
      <c r="AB1262" s="274">
        <v>2072919</v>
      </c>
      <c r="AC1262" s="274">
        <v>0</v>
      </c>
      <c r="AD1262" s="269"/>
      <c r="AE1262" s="269" t="s">
        <v>3021</v>
      </c>
    </row>
    <row r="1263" spans="1:31" ht="90" x14ac:dyDescent="0.25">
      <c r="A1263" s="303" t="s">
        <v>3313</v>
      </c>
      <c r="B1263" s="303" t="s">
        <v>2415</v>
      </c>
      <c r="C1263" s="303" t="s">
        <v>2416</v>
      </c>
      <c r="D1263" s="303" t="s">
        <v>2646</v>
      </c>
      <c r="E1263" s="304" t="s">
        <v>3726</v>
      </c>
      <c r="F1263" s="304" t="s">
        <v>457</v>
      </c>
      <c r="G1263" s="304" t="s">
        <v>597</v>
      </c>
      <c r="H1263" s="304" t="s">
        <v>598</v>
      </c>
      <c r="I1263" s="303" t="s">
        <v>599</v>
      </c>
      <c r="J1263" s="305" t="s">
        <v>3020</v>
      </c>
      <c r="K1263" s="306">
        <v>2072919</v>
      </c>
      <c r="Q1263" s="270"/>
      <c r="R1263" s="270"/>
      <c r="S1263" s="271"/>
      <c r="T1263" s="270" t="s">
        <v>600</v>
      </c>
      <c r="U1263" s="272" t="s">
        <v>3020</v>
      </c>
      <c r="V1263" s="268" t="s">
        <v>602</v>
      </c>
      <c r="W1263" s="272"/>
      <c r="X1263" s="273">
        <v>2072919</v>
      </c>
      <c r="Y1263" s="273">
        <v>2072919</v>
      </c>
      <c r="Z1263" s="273">
        <v>0</v>
      </c>
      <c r="AA1263" s="273">
        <v>0</v>
      </c>
      <c r="AB1263" s="274">
        <v>2072919</v>
      </c>
      <c r="AC1263" s="274">
        <v>0</v>
      </c>
      <c r="AD1263" s="269"/>
      <c r="AE1263" s="269" t="s">
        <v>3021</v>
      </c>
    </row>
    <row r="1264" spans="1:31" ht="90" x14ac:dyDescent="0.25">
      <c r="A1264" s="303" t="s">
        <v>3315</v>
      </c>
      <c r="B1264" s="303" t="s">
        <v>2415</v>
      </c>
      <c r="C1264" s="303" t="s">
        <v>2416</v>
      </c>
      <c r="D1264" s="303" t="s">
        <v>2646</v>
      </c>
      <c r="E1264" s="304" t="s">
        <v>3728</v>
      </c>
      <c r="F1264" s="304" t="s">
        <v>457</v>
      </c>
      <c r="G1264" s="304" t="s">
        <v>597</v>
      </c>
      <c r="H1264" s="304" t="s">
        <v>598</v>
      </c>
      <c r="I1264" s="303" t="s">
        <v>599</v>
      </c>
      <c r="J1264" s="305" t="s">
        <v>3020</v>
      </c>
      <c r="K1264" s="306">
        <v>2072919</v>
      </c>
      <c r="Q1264" s="270"/>
      <c r="R1264" s="270"/>
      <c r="S1264" s="271"/>
      <c r="T1264" s="270" t="s">
        <v>600</v>
      </c>
      <c r="U1264" s="272" t="s">
        <v>3020</v>
      </c>
      <c r="V1264" s="268" t="s">
        <v>602</v>
      </c>
      <c r="W1264" s="272"/>
      <c r="X1264" s="273">
        <v>2072919</v>
      </c>
      <c r="Y1264" s="273">
        <v>2072919</v>
      </c>
      <c r="Z1264" s="273">
        <v>0</v>
      </c>
      <c r="AA1264" s="273">
        <v>0</v>
      </c>
      <c r="AB1264" s="274">
        <v>2072919</v>
      </c>
      <c r="AC1264" s="274">
        <v>0</v>
      </c>
      <c r="AD1264" s="269"/>
      <c r="AE1264" s="269" t="s">
        <v>3021</v>
      </c>
    </row>
    <row r="1265" spans="1:31" ht="90" x14ac:dyDescent="0.25">
      <c r="A1265" s="303" t="s">
        <v>3317</v>
      </c>
      <c r="B1265" s="303" t="s">
        <v>2415</v>
      </c>
      <c r="C1265" s="303" t="s">
        <v>2416</v>
      </c>
      <c r="D1265" s="303" t="s">
        <v>2646</v>
      </c>
      <c r="E1265" s="304" t="s">
        <v>3730</v>
      </c>
      <c r="F1265" s="304" t="s">
        <v>457</v>
      </c>
      <c r="G1265" s="304" t="s">
        <v>597</v>
      </c>
      <c r="H1265" s="304" t="s">
        <v>598</v>
      </c>
      <c r="I1265" s="303" t="s">
        <v>599</v>
      </c>
      <c r="J1265" s="305" t="s">
        <v>3020</v>
      </c>
      <c r="K1265" s="306">
        <v>2072919</v>
      </c>
      <c r="Q1265" s="270"/>
      <c r="R1265" s="270"/>
      <c r="S1265" s="271"/>
      <c r="T1265" s="270" t="s">
        <v>600</v>
      </c>
      <c r="U1265" s="272" t="s">
        <v>3020</v>
      </c>
      <c r="V1265" s="268" t="s">
        <v>602</v>
      </c>
      <c r="W1265" s="272"/>
      <c r="X1265" s="273">
        <v>2072919</v>
      </c>
      <c r="Y1265" s="273">
        <v>2072919</v>
      </c>
      <c r="Z1265" s="273">
        <v>0</v>
      </c>
      <c r="AA1265" s="273">
        <v>0</v>
      </c>
      <c r="AB1265" s="274">
        <v>2072919</v>
      </c>
      <c r="AC1265" s="274">
        <v>0</v>
      </c>
      <c r="AD1265" s="269"/>
      <c r="AE1265" s="269" t="s">
        <v>3021</v>
      </c>
    </row>
    <row r="1266" spans="1:31" ht="90" x14ac:dyDescent="0.25">
      <c r="A1266" s="303" t="s">
        <v>3319</v>
      </c>
      <c r="B1266" s="303" t="s">
        <v>2415</v>
      </c>
      <c r="C1266" s="303" t="s">
        <v>2416</v>
      </c>
      <c r="D1266" s="303" t="s">
        <v>2646</v>
      </c>
      <c r="E1266" s="304" t="s">
        <v>3732</v>
      </c>
      <c r="F1266" s="304" t="s">
        <v>457</v>
      </c>
      <c r="G1266" s="304" t="s">
        <v>597</v>
      </c>
      <c r="H1266" s="304" t="s">
        <v>598</v>
      </c>
      <c r="I1266" s="303" t="s">
        <v>599</v>
      </c>
      <c r="J1266" s="305" t="s">
        <v>3020</v>
      </c>
      <c r="K1266" s="306">
        <v>2072919</v>
      </c>
      <c r="Q1266" s="270"/>
      <c r="R1266" s="270"/>
      <c r="S1266" s="271"/>
      <c r="T1266" s="270" t="s">
        <v>600</v>
      </c>
      <c r="U1266" s="272" t="s">
        <v>3020</v>
      </c>
      <c r="V1266" s="268" t="s">
        <v>602</v>
      </c>
      <c r="W1266" s="272"/>
      <c r="X1266" s="273">
        <v>2072919</v>
      </c>
      <c r="Y1266" s="273">
        <v>2072919</v>
      </c>
      <c r="Z1266" s="273">
        <v>0</v>
      </c>
      <c r="AA1266" s="273">
        <v>0</v>
      </c>
      <c r="AB1266" s="274">
        <v>2072919</v>
      </c>
      <c r="AC1266" s="274">
        <v>0</v>
      </c>
      <c r="AD1266" s="269"/>
      <c r="AE1266" s="269" t="s">
        <v>3021</v>
      </c>
    </row>
    <row r="1267" spans="1:31" ht="90" x14ac:dyDescent="0.25">
      <c r="A1267" s="303" t="s">
        <v>3321</v>
      </c>
      <c r="B1267" s="303" t="s">
        <v>2415</v>
      </c>
      <c r="C1267" s="303" t="s">
        <v>2416</v>
      </c>
      <c r="D1267" s="303" t="s">
        <v>2646</v>
      </c>
      <c r="E1267" s="304" t="s">
        <v>3734</v>
      </c>
      <c r="F1267" s="304" t="s">
        <v>457</v>
      </c>
      <c r="G1267" s="304" t="s">
        <v>597</v>
      </c>
      <c r="H1267" s="304" t="s">
        <v>598</v>
      </c>
      <c r="I1267" s="303" t="s">
        <v>599</v>
      </c>
      <c r="J1267" s="305" t="s">
        <v>3020</v>
      </c>
      <c r="K1267" s="306">
        <v>2072919</v>
      </c>
      <c r="Q1267" s="270"/>
      <c r="R1267" s="270"/>
      <c r="S1267" s="271"/>
      <c r="T1267" s="270" t="s">
        <v>600</v>
      </c>
      <c r="U1267" s="272" t="s">
        <v>3020</v>
      </c>
      <c r="V1267" s="268" t="s">
        <v>602</v>
      </c>
      <c r="W1267" s="272"/>
      <c r="X1267" s="273">
        <v>2072919</v>
      </c>
      <c r="Y1267" s="273">
        <v>2072919</v>
      </c>
      <c r="Z1267" s="273">
        <v>0</v>
      </c>
      <c r="AA1267" s="273">
        <v>0</v>
      </c>
      <c r="AB1267" s="274">
        <v>2072919</v>
      </c>
      <c r="AC1267" s="274">
        <v>0</v>
      </c>
      <c r="AD1267" s="269"/>
      <c r="AE1267" s="269" t="s">
        <v>3021</v>
      </c>
    </row>
    <row r="1268" spans="1:31" ht="90" x14ac:dyDescent="0.25">
      <c r="A1268" s="303" t="s">
        <v>3323</v>
      </c>
      <c r="B1268" s="303" t="s">
        <v>2415</v>
      </c>
      <c r="C1268" s="303" t="s">
        <v>2416</v>
      </c>
      <c r="D1268" s="303" t="s">
        <v>2646</v>
      </c>
      <c r="E1268" s="304" t="s">
        <v>3736</v>
      </c>
      <c r="F1268" s="304" t="s">
        <v>457</v>
      </c>
      <c r="G1268" s="304" t="s">
        <v>597</v>
      </c>
      <c r="H1268" s="304" t="s">
        <v>598</v>
      </c>
      <c r="I1268" s="303" t="s">
        <v>599</v>
      </c>
      <c r="J1268" s="305" t="s">
        <v>3020</v>
      </c>
      <c r="K1268" s="306">
        <v>2072919</v>
      </c>
      <c r="Q1268" s="270"/>
      <c r="R1268" s="270"/>
      <c r="S1268" s="271"/>
      <c r="T1268" s="270" t="s">
        <v>600</v>
      </c>
      <c r="U1268" s="272" t="s">
        <v>3020</v>
      </c>
      <c r="V1268" s="268" t="s">
        <v>602</v>
      </c>
      <c r="W1268" s="272"/>
      <c r="X1268" s="273">
        <v>2072919</v>
      </c>
      <c r="Y1268" s="273">
        <v>2072919</v>
      </c>
      <c r="Z1268" s="273">
        <v>0</v>
      </c>
      <c r="AA1268" s="273">
        <v>0</v>
      </c>
      <c r="AB1268" s="274">
        <v>2072919</v>
      </c>
      <c r="AC1268" s="274">
        <v>0</v>
      </c>
      <c r="AD1268" s="269"/>
      <c r="AE1268" s="269" t="s">
        <v>3021</v>
      </c>
    </row>
    <row r="1269" spans="1:31" ht="90" x14ac:dyDescent="0.25">
      <c r="A1269" s="303" t="s">
        <v>3325</v>
      </c>
      <c r="B1269" s="303" t="s">
        <v>2415</v>
      </c>
      <c r="C1269" s="303" t="s">
        <v>2416</v>
      </c>
      <c r="D1269" s="303" t="s">
        <v>2646</v>
      </c>
      <c r="E1269" s="304" t="s">
        <v>3738</v>
      </c>
      <c r="F1269" s="304" t="s">
        <v>457</v>
      </c>
      <c r="G1269" s="304" t="s">
        <v>597</v>
      </c>
      <c r="H1269" s="304" t="s">
        <v>598</v>
      </c>
      <c r="I1269" s="303" t="s">
        <v>599</v>
      </c>
      <c r="J1269" s="305" t="s">
        <v>3020</v>
      </c>
      <c r="K1269" s="306">
        <v>2072919</v>
      </c>
      <c r="Q1269" s="270"/>
      <c r="R1269" s="270"/>
      <c r="S1269" s="271"/>
      <c r="T1269" s="270" t="s">
        <v>600</v>
      </c>
      <c r="U1269" s="272" t="s">
        <v>3020</v>
      </c>
      <c r="V1269" s="268" t="s">
        <v>602</v>
      </c>
      <c r="W1269" s="272"/>
      <c r="X1269" s="273">
        <v>2072919</v>
      </c>
      <c r="Y1269" s="273">
        <v>2072919</v>
      </c>
      <c r="Z1269" s="273">
        <v>0</v>
      </c>
      <c r="AA1269" s="273">
        <v>0</v>
      </c>
      <c r="AB1269" s="274">
        <v>2072919</v>
      </c>
      <c r="AC1269" s="274">
        <v>0</v>
      </c>
      <c r="AD1269" s="269"/>
      <c r="AE1269" s="269" t="s">
        <v>3021</v>
      </c>
    </row>
    <row r="1270" spans="1:31" ht="90" x14ac:dyDescent="0.25">
      <c r="A1270" s="303" t="s">
        <v>3327</v>
      </c>
      <c r="B1270" s="303" t="s">
        <v>2415</v>
      </c>
      <c r="C1270" s="303" t="s">
        <v>2416</v>
      </c>
      <c r="D1270" s="303" t="s">
        <v>2646</v>
      </c>
      <c r="E1270" s="304" t="s">
        <v>3740</v>
      </c>
      <c r="F1270" s="304" t="s">
        <v>457</v>
      </c>
      <c r="G1270" s="304" t="s">
        <v>597</v>
      </c>
      <c r="H1270" s="304" t="s">
        <v>598</v>
      </c>
      <c r="I1270" s="303" t="s">
        <v>599</v>
      </c>
      <c r="J1270" s="305" t="s">
        <v>3020</v>
      </c>
      <c r="K1270" s="306">
        <v>2072919</v>
      </c>
      <c r="Q1270" s="270"/>
      <c r="R1270" s="270"/>
      <c r="S1270" s="271"/>
      <c r="T1270" s="270" t="s">
        <v>600</v>
      </c>
      <c r="U1270" s="272" t="s">
        <v>3020</v>
      </c>
      <c r="V1270" s="268" t="s">
        <v>602</v>
      </c>
      <c r="W1270" s="272"/>
      <c r="X1270" s="273">
        <v>2072919</v>
      </c>
      <c r="Y1270" s="273">
        <v>2072919</v>
      </c>
      <c r="Z1270" s="273">
        <v>0</v>
      </c>
      <c r="AA1270" s="273">
        <v>0</v>
      </c>
      <c r="AB1270" s="274">
        <v>2072919</v>
      </c>
      <c r="AC1270" s="274">
        <v>0</v>
      </c>
      <c r="AD1270" s="269"/>
      <c r="AE1270" s="269" t="s">
        <v>3021</v>
      </c>
    </row>
    <row r="1271" spans="1:31" ht="90" x14ac:dyDescent="0.25">
      <c r="A1271" s="303" t="s">
        <v>3329</v>
      </c>
      <c r="B1271" s="303" t="s">
        <v>2415</v>
      </c>
      <c r="C1271" s="303" t="s">
        <v>2416</v>
      </c>
      <c r="D1271" s="303" t="s">
        <v>2646</v>
      </c>
      <c r="E1271" s="304" t="s">
        <v>3742</v>
      </c>
      <c r="F1271" s="304" t="s">
        <v>457</v>
      </c>
      <c r="G1271" s="304" t="s">
        <v>597</v>
      </c>
      <c r="H1271" s="304" t="s">
        <v>598</v>
      </c>
      <c r="I1271" s="303" t="s">
        <v>599</v>
      </c>
      <c r="J1271" s="305" t="s">
        <v>3020</v>
      </c>
      <c r="K1271" s="306">
        <v>2072919</v>
      </c>
      <c r="Q1271" s="270"/>
      <c r="R1271" s="270"/>
      <c r="S1271" s="271"/>
      <c r="T1271" s="270" t="s">
        <v>600</v>
      </c>
      <c r="U1271" s="272" t="s">
        <v>3020</v>
      </c>
      <c r="V1271" s="268" t="s">
        <v>602</v>
      </c>
      <c r="W1271" s="272"/>
      <c r="X1271" s="273">
        <v>2072919</v>
      </c>
      <c r="Y1271" s="273">
        <v>2072919</v>
      </c>
      <c r="Z1271" s="273">
        <v>0</v>
      </c>
      <c r="AA1271" s="273">
        <v>0</v>
      </c>
      <c r="AB1271" s="274">
        <v>2072919</v>
      </c>
      <c r="AC1271" s="274">
        <v>0</v>
      </c>
      <c r="AD1271" s="269"/>
      <c r="AE1271" s="269" t="s">
        <v>3021</v>
      </c>
    </row>
    <row r="1272" spans="1:31" ht="90" x14ac:dyDescent="0.25">
      <c r="A1272" s="303" t="s">
        <v>3331</v>
      </c>
      <c r="B1272" s="303" t="s">
        <v>2415</v>
      </c>
      <c r="C1272" s="303" t="s">
        <v>2416</v>
      </c>
      <c r="D1272" s="303" t="s">
        <v>2646</v>
      </c>
      <c r="E1272" s="304" t="s">
        <v>3744</v>
      </c>
      <c r="F1272" s="304" t="s">
        <v>457</v>
      </c>
      <c r="G1272" s="304" t="s">
        <v>597</v>
      </c>
      <c r="H1272" s="304" t="s">
        <v>598</v>
      </c>
      <c r="I1272" s="303" t="s">
        <v>599</v>
      </c>
      <c r="J1272" s="305" t="s">
        <v>3020</v>
      </c>
      <c r="K1272" s="306">
        <v>2072919</v>
      </c>
      <c r="Q1272" s="270"/>
      <c r="R1272" s="270"/>
      <c r="S1272" s="271"/>
      <c r="T1272" s="270" t="s">
        <v>600</v>
      </c>
      <c r="U1272" s="272" t="s">
        <v>3020</v>
      </c>
      <c r="V1272" s="268" t="s">
        <v>602</v>
      </c>
      <c r="W1272" s="272"/>
      <c r="X1272" s="273">
        <v>2072919</v>
      </c>
      <c r="Y1272" s="273">
        <v>2072919</v>
      </c>
      <c r="Z1272" s="273">
        <v>0</v>
      </c>
      <c r="AA1272" s="273">
        <v>0</v>
      </c>
      <c r="AB1272" s="274">
        <v>2072919</v>
      </c>
      <c r="AC1272" s="274">
        <v>0</v>
      </c>
      <c r="AD1272" s="269"/>
      <c r="AE1272" s="269" t="s">
        <v>3021</v>
      </c>
    </row>
    <row r="1273" spans="1:31" ht="90" x14ac:dyDescent="0.25">
      <c r="A1273" s="303" t="s">
        <v>3333</v>
      </c>
      <c r="B1273" s="303" t="s">
        <v>2415</v>
      </c>
      <c r="C1273" s="303" t="s">
        <v>2416</v>
      </c>
      <c r="D1273" s="303" t="s">
        <v>2646</v>
      </c>
      <c r="E1273" s="304" t="s">
        <v>3746</v>
      </c>
      <c r="F1273" s="304" t="s">
        <v>457</v>
      </c>
      <c r="G1273" s="304" t="s">
        <v>597</v>
      </c>
      <c r="H1273" s="304" t="s">
        <v>598</v>
      </c>
      <c r="I1273" s="303" t="s">
        <v>599</v>
      </c>
      <c r="J1273" s="305" t="s">
        <v>3020</v>
      </c>
      <c r="K1273" s="306">
        <v>2072919</v>
      </c>
      <c r="Q1273" s="270"/>
      <c r="R1273" s="270"/>
      <c r="S1273" s="271"/>
      <c r="T1273" s="270" t="s">
        <v>600</v>
      </c>
      <c r="U1273" s="272" t="s">
        <v>3020</v>
      </c>
      <c r="V1273" s="268" t="s">
        <v>602</v>
      </c>
      <c r="W1273" s="272"/>
      <c r="X1273" s="273">
        <v>2072919</v>
      </c>
      <c r="Y1273" s="273">
        <v>2072919</v>
      </c>
      <c r="Z1273" s="273">
        <v>0</v>
      </c>
      <c r="AA1273" s="273">
        <v>0</v>
      </c>
      <c r="AB1273" s="274">
        <v>2072919</v>
      </c>
      <c r="AC1273" s="274">
        <v>0</v>
      </c>
      <c r="AD1273" s="269"/>
      <c r="AE1273" s="269" t="s">
        <v>3021</v>
      </c>
    </row>
    <row r="1274" spans="1:31" ht="90" x14ac:dyDescent="0.25">
      <c r="A1274" s="303" t="s">
        <v>3335</v>
      </c>
      <c r="B1274" s="303" t="s">
        <v>2415</v>
      </c>
      <c r="C1274" s="303" t="s">
        <v>2416</v>
      </c>
      <c r="D1274" s="303" t="s">
        <v>2646</v>
      </c>
      <c r="E1274" s="304" t="s">
        <v>3748</v>
      </c>
      <c r="F1274" s="304" t="s">
        <v>457</v>
      </c>
      <c r="G1274" s="304" t="s">
        <v>597</v>
      </c>
      <c r="H1274" s="304" t="s">
        <v>598</v>
      </c>
      <c r="I1274" s="303" t="s">
        <v>599</v>
      </c>
      <c r="J1274" s="305" t="s">
        <v>3020</v>
      </c>
      <c r="K1274" s="306">
        <v>2072919</v>
      </c>
      <c r="Q1274" s="270"/>
      <c r="R1274" s="270"/>
      <c r="S1274" s="271"/>
      <c r="T1274" s="270" t="s">
        <v>600</v>
      </c>
      <c r="U1274" s="272" t="s">
        <v>3020</v>
      </c>
      <c r="V1274" s="268" t="s">
        <v>602</v>
      </c>
      <c r="W1274" s="272"/>
      <c r="X1274" s="273">
        <v>2072919</v>
      </c>
      <c r="Y1274" s="273">
        <v>2072919</v>
      </c>
      <c r="Z1274" s="273">
        <v>0</v>
      </c>
      <c r="AA1274" s="273">
        <v>0</v>
      </c>
      <c r="AB1274" s="274">
        <v>2072919</v>
      </c>
      <c r="AC1274" s="274">
        <v>0</v>
      </c>
      <c r="AD1274" s="269"/>
      <c r="AE1274" s="269" t="s">
        <v>3021</v>
      </c>
    </row>
    <row r="1275" spans="1:31" ht="90" x14ac:dyDescent="0.25">
      <c r="A1275" s="303" t="s">
        <v>3337</v>
      </c>
      <c r="B1275" s="303" t="s">
        <v>2415</v>
      </c>
      <c r="C1275" s="303" t="s">
        <v>2416</v>
      </c>
      <c r="D1275" s="303" t="s">
        <v>2646</v>
      </c>
      <c r="E1275" s="304" t="s">
        <v>3750</v>
      </c>
      <c r="F1275" s="304" t="s">
        <v>457</v>
      </c>
      <c r="G1275" s="304" t="s">
        <v>597</v>
      </c>
      <c r="H1275" s="304" t="s">
        <v>598</v>
      </c>
      <c r="I1275" s="303" t="s">
        <v>599</v>
      </c>
      <c r="J1275" s="305" t="s">
        <v>3020</v>
      </c>
      <c r="K1275" s="306">
        <v>2072919</v>
      </c>
      <c r="Q1275" s="270"/>
      <c r="R1275" s="270"/>
      <c r="S1275" s="271"/>
      <c r="T1275" s="270" t="s">
        <v>600</v>
      </c>
      <c r="U1275" s="272" t="s">
        <v>3020</v>
      </c>
      <c r="V1275" s="268" t="s">
        <v>602</v>
      </c>
      <c r="W1275" s="272"/>
      <c r="X1275" s="273">
        <v>2072919</v>
      </c>
      <c r="Y1275" s="273">
        <v>2072919</v>
      </c>
      <c r="Z1275" s="273">
        <v>0</v>
      </c>
      <c r="AA1275" s="273">
        <v>0</v>
      </c>
      <c r="AB1275" s="274">
        <v>2072919</v>
      </c>
      <c r="AC1275" s="274">
        <v>0</v>
      </c>
      <c r="AD1275" s="269"/>
      <c r="AE1275" s="269" t="s">
        <v>3021</v>
      </c>
    </row>
    <row r="1276" spans="1:31" ht="90" x14ac:dyDescent="0.25">
      <c r="A1276" s="303" t="s">
        <v>3339</v>
      </c>
      <c r="B1276" s="303" t="s">
        <v>2415</v>
      </c>
      <c r="C1276" s="303" t="s">
        <v>2416</v>
      </c>
      <c r="D1276" s="303" t="s">
        <v>2646</v>
      </c>
      <c r="E1276" s="304" t="s">
        <v>3752</v>
      </c>
      <c r="F1276" s="304" t="s">
        <v>457</v>
      </c>
      <c r="G1276" s="304" t="s">
        <v>597</v>
      </c>
      <c r="H1276" s="304" t="s">
        <v>598</v>
      </c>
      <c r="I1276" s="303" t="s">
        <v>599</v>
      </c>
      <c r="J1276" s="305" t="s">
        <v>3020</v>
      </c>
      <c r="K1276" s="306">
        <v>2072919</v>
      </c>
      <c r="Q1276" s="270"/>
      <c r="R1276" s="270"/>
      <c r="S1276" s="271"/>
      <c r="T1276" s="270" t="s">
        <v>600</v>
      </c>
      <c r="U1276" s="272" t="s">
        <v>3020</v>
      </c>
      <c r="V1276" s="268" t="s">
        <v>602</v>
      </c>
      <c r="W1276" s="272"/>
      <c r="X1276" s="273">
        <v>2072919</v>
      </c>
      <c r="Y1276" s="273">
        <v>2072919</v>
      </c>
      <c r="Z1276" s="273">
        <v>0</v>
      </c>
      <c r="AA1276" s="273">
        <v>0</v>
      </c>
      <c r="AB1276" s="274">
        <v>2072919</v>
      </c>
      <c r="AC1276" s="274">
        <v>0</v>
      </c>
      <c r="AD1276" s="269"/>
      <c r="AE1276" s="269" t="s">
        <v>3021</v>
      </c>
    </row>
    <row r="1277" spans="1:31" ht="90" x14ac:dyDescent="0.25">
      <c r="A1277" s="303" t="s">
        <v>3341</v>
      </c>
      <c r="B1277" s="303" t="s">
        <v>2415</v>
      </c>
      <c r="C1277" s="303" t="s">
        <v>2416</v>
      </c>
      <c r="D1277" s="303" t="s">
        <v>2646</v>
      </c>
      <c r="E1277" s="304" t="s">
        <v>3754</v>
      </c>
      <c r="F1277" s="304" t="s">
        <v>457</v>
      </c>
      <c r="G1277" s="304" t="s">
        <v>597</v>
      </c>
      <c r="H1277" s="304" t="s">
        <v>598</v>
      </c>
      <c r="I1277" s="303" t="s">
        <v>599</v>
      </c>
      <c r="J1277" s="305" t="s">
        <v>3020</v>
      </c>
      <c r="K1277" s="306">
        <v>2072919</v>
      </c>
      <c r="Q1277" s="270"/>
      <c r="R1277" s="270"/>
      <c r="S1277" s="271"/>
      <c r="T1277" s="270" t="s">
        <v>600</v>
      </c>
      <c r="U1277" s="272" t="s">
        <v>3020</v>
      </c>
      <c r="V1277" s="268" t="s">
        <v>602</v>
      </c>
      <c r="W1277" s="272"/>
      <c r="X1277" s="273">
        <v>2072919</v>
      </c>
      <c r="Y1277" s="273">
        <v>2072919</v>
      </c>
      <c r="Z1277" s="273">
        <v>0</v>
      </c>
      <c r="AA1277" s="273">
        <v>0</v>
      </c>
      <c r="AB1277" s="274">
        <v>2072919</v>
      </c>
      <c r="AC1277" s="274">
        <v>0</v>
      </c>
      <c r="AD1277" s="269"/>
      <c r="AE1277" s="269" t="s">
        <v>3021</v>
      </c>
    </row>
    <row r="1278" spans="1:31" ht="90" x14ac:dyDescent="0.25">
      <c r="A1278" s="303" t="s">
        <v>3343</v>
      </c>
      <c r="B1278" s="303" t="s">
        <v>2415</v>
      </c>
      <c r="C1278" s="303" t="s">
        <v>2416</v>
      </c>
      <c r="D1278" s="303" t="s">
        <v>2646</v>
      </c>
      <c r="E1278" s="304" t="s">
        <v>3756</v>
      </c>
      <c r="F1278" s="304" t="s">
        <v>457</v>
      </c>
      <c r="G1278" s="304" t="s">
        <v>597</v>
      </c>
      <c r="H1278" s="304" t="s">
        <v>598</v>
      </c>
      <c r="I1278" s="303" t="s">
        <v>599</v>
      </c>
      <c r="J1278" s="305" t="s">
        <v>3020</v>
      </c>
      <c r="K1278" s="306">
        <v>2072919</v>
      </c>
      <c r="Q1278" s="270"/>
      <c r="R1278" s="270"/>
      <c r="S1278" s="271"/>
      <c r="T1278" s="270" t="s">
        <v>600</v>
      </c>
      <c r="U1278" s="272" t="s">
        <v>3020</v>
      </c>
      <c r="V1278" s="268" t="s">
        <v>602</v>
      </c>
      <c r="W1278" s="272"/>
      <c r="X1278" s="273">
        <v>2072919</v>
      </c>
      <c r="Y1278" s="273">
        <v>2072919</v>
      </c>
      <c r="Z1278" s="273">
        <v>0</v>
      </c>
      <c r="AA1278" s="273">
        <v>0</v>
      </c>
      <c r="AB1278" s="274">
        <v>2072919</v>
      </c>
      <c r="AC1278" s="274">
        <v>0</v>
      </c>
      <c r="AD1278" s="269"/>
      <c r="AE1278" s="269" t="s">
        <v>3021</v>
      </c>
    </row>
    <row r="1279" spans="1:31" ht="90" x14ac:dyDescent="0.25">
      <c r="A1279" s="303" t="s">
        <v>3345</v>
      </c>
      <c r="B1279" s="303" t="s">
        <v>2415</v>
      </c>
      <c r="C1279" s="303" t="s">
        <v>2416</v>
      </c>
      <c r="D1279" s="303" t="s">
        <v>2646</v>
      </c>
      <c r="E1279" s="304" t="s">
        <v>3758</v>
      </c>
      <c r="F1279" s="304" t="s">
        <v>457</v>
      </c>
      <c r="G1279" s="304" t="s">
        <v>597</v>
      </c>
      <c r="H1279" s="304" t="s">
        <v>598</v>
      </c>
      <c r="I1279" s="303" t="s">
        <v>599</v>
      </c>
      <c r="J1279" s="305" t="s">
        <v>3020</v>
      </c>
      <c r="K1279" s="306">
        <v>2072919</v>
      </c>
      <c r="Q1279" s="270"/>
      <c r="R1279" s="270"/>
      <c r="S1279" s="271"/>
      <c r="T1279" s="270" t="s">
        <v>600</v>
      </c>
      <c r="U1279" s="272" t="s">
        <v>3020</v>
      </c>
      <c r="V1279" s="268" t="s">
        <v>602</v>
      </c>
      <c r="W1279" s="272"/>
      <c r="X1279" s="273">
        <v>2072919</v>
      </c>
      <c r="Y1279" s="273">
        <v>2072919</v>
      </c>
      <c r="Z1279" s="273">
        <v>0</v>
      </c>
      <c r="AA1279" s="273">
        <v>0</v>
      </c>
      <c r="AB1279" s="274">
        <v>2072919</v>
      </c>
      <c r="AC1279" s="274">
        <v>0</v>
      </c>
      <c r="AD1279" s="269"/>
      <c r="AE1279" s="269" t="s">
        <v>3021</v>
      </c>
    </row>
    <row r="1280" spans="1:31" ht="90" x14ac:dyDescent="0.25">
      <c r="A1280" s="303" t="s">
        <v>3347</v>
      </c>
      <c r="B1280" s="303" t="s">
        <v>2415</v>
      </c>
      <c r="C1280" s="303" t="s">
        <v>2416</v>
      </c>
      <c r="D1280" s="303" t="s">
        <v>2646</v>
      </c>
      <c r="E1280" s="304" t="s">
        <v>3760</v>
      </c>
      <c r="F1280" s="304" t="s">
        <v>457</v>
      </c>
      <c r="G1280" s="304" t="s">
        <v>597</v>
      </c>
      <c r="H1280" s="304" t="s">
        <v>598</v>
      </c>
      <c r="I1280" s="303" t="s">
        <v>599</v>
      </c>
      <c r="J1280" s="305" t="s">
        <v>3020</v>
      </c>
      <c r="K1280" s="306">
        <v>2072919</v>
      </c>
      <c r="Q1280" s="270"/>
      <c r="R1280" s="270"/>
      <c r="S1280" s="271"/>
      <c r="T1280" s="270" t="s">
        <v>600</v>
      </c>
      <c r="U1280" s="272" t="s">
        <v>3020</v>
      </c>
      <c r="V1280" s="268" t="s">
        <v>602</v>
      </c>
      <c r="W1280" s="272"/>
      <c r="X1280" s="273">
        <v>2072919</v>
      </c>
      <c r="Y1280" s="273">
        <v>2072919</v>
      </c>
      <c r="Z1280" s="273">
        <v>0</v>
      </c>
      <c r="AA1280" s="273">
        <v>0</v>
      </c>
      <c r="AB1280" s="274">
        <v>2072919</v>
      </c>
      <c r="AC1280" s="274">
        <v>0</v>
      </c>
      <c r="AD1280" s="269"/>
      <c r="AE1280" s="269" t="s">
        <v>3021</v>
      </c>
    </row>
    <row r="1281" spans="1:31" ht="90" x14ac:dyDescent="0.25">
      <c r="A1281" s="303" t="s">
        <v>3349</v>
      </c>
      <c r="B1281" s="303" t="s">
        <v>2415</v>
      </c>
      <c r="C1281" s="303" t="s">
        <v>2416</v>
      </c>
      <c r="D1281" s="303" t="s">
        <v>2646</v>
      </c>
      <c r="E1281" s="304" t="s">
        <v>3762</v>
      </c>
      <c r="F1281" s="304" t="s">
        <v>457</v>
      </c>
      <c r="G1281" s="304" t="s">
        <v>597</v>
      </c>
      <c r="H1281" s="304" t="s">
        <v>598</v>
      </c>
      <c r="I1281" s="303" t="s">
        <v>599</v>
      </c>
      <c r="J1281" s="305" t="s">
        <v>3020</v>
      </c>
      <c r="K1281" s="306">
        <v>2072919</v>
      </c>
      <c r="Q1281" s="270"/>
      <c r="R1281" s="270"/>
      <c r="S1281" s="271"/>
      <c r="T1281" s="270" t="s">
        <v>600</v>
      </c>
      <c r="U1281" s="272" t="s">
        <v>3020</v>
      </c>
      <c r="V1281" s="268" t="s">
        <v>602</v>
      </c>
      <c r="W1281" s="272"/>
      <c r="X1281" s="273">
        <v>2072919</v>
      </c>
      <c r="Y1281" s="273">
        <v>2072919</v>
      </c>
      <c r="Z1281" s="273">
        <v>0</v>
      </c>
      <c r="AA1281" s="273">
        <v>0</v>
      </c>
      <c r="AB1281" s="274">
        <v>2072919</v>
      </c>
      <c r="AC1281" s="274">
        <v>0</v>
      </c>
      <c r="AD1281" s="269"/>
      <c r="AE1281" s="269" t="s">
        <v>3021</v>
      </c>
    </row>
    <row r="1282" spans="1:31" ht="90" x14ac:dyDescent="0.25">
      <c r="A1282" s="303" t="s">
        <v>3351</v>
      </c>
      <c r="B1282" s="303" t="s">
        <v>2415</v>
      </c>
      <c r="C1282" s="303" t="s">
        <v>2416</v>
      </c>
      <c r="D1282" s="303" t="s">
        <v>2646</v>
      </c>
      <c r="E1282" s="304" t="s">
        <v>3764</v>
      </c>
      <c r="F1282" s="304" t="s">
        <v>457</v>
      </c>
      <c r="G1282" s="304" t="s">
        <v>597</v>
      </c>
      <c r="H1282" s="304" t="s">
        <v>598</v>
      </c>
      <c r="I1282" s="303" t="s">
        <v>599</v>
      </c>
      <c r="J1282" s="305" t="s">
        <v>3020</v>
      </c>
      <c r="K1282" s="306">
        <v>2072919</v>
      </c>
      <c r="Q1282" s="270"/>
      <c r="R1282" s="270"/>
      <c r="S1282" s="271"/>
      <c r="T1282" s="270" t="s">
        <v>600</v>
      </c>
      <c r="U1282" s="272" t="s">
        <v>3020</v>
      </c>
      <c r="V1282" s="268" t="s">
        <v>602</v>
      </c>
      <c r="W1282" s="272"/>
      <c r="X1282" s="273">
        <v>2072919</v>
      </c>
      <c r="Y1282" s="273">
        <v>2072919</v>
      </c>
      <c r="Z1282" s="273">
        <v>0</v>
      </c>
      <c r="AA1282" s="273">
        <v>0</v>
      </c>
      <c r="AB1282" s="274">
        <v>2072919</v>
      </c>
      <c r="AC1282" s="274">
        <v>0</v>
      </c>
      <c r="AD1282" s="269"/>
      <c r="AE1282" s="269" t="s">
        <v>3021</v>
      </c>
    </row>
    <row r="1283" spans="1:31" ht="90" x14ac:dyDescent="0.25">
      <c r="A1283" s="303" t="s">
        <v>3353</v>
      </c>
      <c r="B1283" s="303" t="s">
        <v>2415</v>
      </c>
      <c r="C1283" s="303" t="s">
        <v>2416</v>
      </c>
      <c r="D1283" s="303" t="s">
        <v>2646</v>
      </c>
      <c r="E1283" s="304" t="s">
        <v>3766</v>
      </c>
      <c r="F1283" s="304" t="s">
        <v>457</v>
      </c>
      <c r="G1283" s="304" t="s">
        <v>597</v>
      </c>
      <c r="H1283" s="304" t="s">
        <v>598</v>
      </c>
      <c r="I1283" s="303" t="s">
        <v>599</v>
      </c>
      <c r="J1283" s="305" t="s">
        <v>3020</v>
      </c>
      <c r="K1283" s="306">
        <v>2072919</v>
      </c>
      <c r="Q1283" s="270"/>
      <c r="R1283" s="270"/>
      <c r="S1283" s="271"/>
      <c r="T1283" s="270" t="s">
        <v>600</v>
      </c>
      <c r="U1283" s="272" t="s">
        <v>3020</v>
      </c>
      <c r="V1283" s="268" t="s">
        <v>602</v>
      </c>
      <c r="W1283" s="272"/>
      <c r="X1283" s="273">
        <v>2072919</v>
      </c>
      <c r="Y1283" s="273">
        <v>2072919</v>
      </c>
      <c r="Z1283" s="273">
        <v>0</v>
      </c>
      <c r="AA1283" s="273">
        <v>0</v>
      </c>
      <c r="AB1283" s="274">
        <v>2072919</v>
      </c>
      <c r="AC1283" s="274">
        <v>0</v>
      </c>
      <c r="AD1283" s="269"/>
      <c r="AE1283" s="269" t="s">
        <v>3021</v>
      </c>
    </row>
    <row r="1284" spans="1:31" ht="90" x14ac:dyDescent="0.25">
      <c r="A1284" s="303" t="s">
        <v>3355</v>
      </c>
      <c r="B1284" s="303" t="s">
        <v>2415</v>
      </c>
      <c r="C1284" s="303" t="s">
        <v>2416</v>
      </c>
      <c r="D1284" s="303" t="s">
        <v>2646</v>
      </c>
      <c r="E1284" s="304" t="s">
        <v>3768</v>
      </c>
      <c r="F1284" s="304" t="s">
        <v>457</v>
      </c>
      <c r="G1284" s="304" t="s">
        <v>597</v>
      </c>
      <c r="H1284" s="304" t="s">
        <v>598</v>
      </c>
      <c r="I1284" s="303" t="s">
        <v>599</v>
      </c>
      <c r="J1284" s="305" t="s">
        <v>3020</v>
      </c>
      <c r="K1284" s="306">
        <v>2072919</v>
      </c>
      <c r="Q1284" s="270"/>
      <c r="R1284" s="270"/>
      <c r="S1284" s="271"/>
      <c r="T1284" s="270" t="s">
        <v>600</v>
      </c>
      <c r="U1284" s="272" t="s">
        <v>3020</v>
      </c>
      <c r="V1284" s="268" t="s">
        <v>602</v>
      </c>
      <c r="W1284" s="272"/>
      <c r="X1284" s="273">
        <v>2072919</v>
      </c>
      <c r="Y1284" s="273">
        <v>2072919</v>
      </c>
      <c r="Z1284" s="273">
        <v>0</v>
      </c>
      <c r="AA1284" s="273">
        <v>0</v>
      </c>
      <c r="AB1284" s="274">
        <v>2072919</v>
      </c>
      <c r="AC1284" s="274">
        <v>0</v>
      </c>
      <c r="AD1284" s="269"/>
      <c r="AE1284" s="269" t="s">
        <v>3021</v>
      </c>
    </row>
    <row r="1285" spans="1:31" ht="90" x14ac:dyDescent="0.25">
      <c r="A1285" s="303" t="s">
        <v>3357</v>
      </c>
      <c r="B1285" s="303" t="s">
        <v>2415</v>
      </c>
      <c r="C1285" s="303" t="s">
        <v>2416</v>
      </c>
      <c r="D1285" s="303" t="s">
        <v>2646</v>
      </c>
      <c r="E1285" s="304" t="s">
        <v>3770</v>
      </c>
      <c r="F1285" s="304" t="s">
        <v>457</v>
      </c>
      <c r="G1285" s="304" t="s">
        <v>597</v>
      </c>
      <c r="H1285" s="304" t="s">
        <v>598</v>
      </c>
      <c r="I1285" s="303" t="s">
        <v>599</v>
      </c>
      <c r="J1285" s="305" t="s">
        <v>3020</v>
      </c>
      <c r="K1285" s="306">
        <v>2072919</v>
      </c>
      <c r="Q1285" s="270"/>
      <c r="R1285" s="270"/>
      <c r="S1285" s="271"/>
      <c r="T1285" s="270" t="s">
        <v>600</v>
      </c>
      <c r="U1285" s="272" t="s">
        <v>3020</v>
      </c>
      <c r="V1285" s="268" t="s">
        <v>602</v>
      </c>
      <c r="W1285" s="272"/>
      <c r="X1285" s="273">
        <v>2072919</v>
      </c>
      <c r="Y1285" s="273">
        <v>2072919</v>
      </c>
      <c r="Z1285" s="273">
        <v>0</v>
      </c>
      <c r="AA1285" s="273">
        <v>0</v>
      </c>
      <c r="AB1285" s="274">
        <v>2072919</v>
      </c>
      <c r="AC1285" s="274">
        <v>0</v>
      </c>
      <c r="AD1285" s="269"/>
      <c r="AE1285" s="269" t="s">
        <v>3021</v>
      </c>
    </row>
    <row r="1286" spans="1:31" ht="90" x14ac:dyDescent="0.25">
      <c r="A1286" s="303" t="s">
        <v>3359</v>
      </c>
      <c r="B1286" s="303" t="s">
        <v>2415</v>
      </c>
      <c r="C1286" s="303" t="s">
        <v>2416</v>
      </c>
      <c r="D1286" s="303" t="s">
        <v>2646</v>
      </c>
      <c r="E1286" s="304" t="s">
        <v>3772</v>
      </c>
      <c r="F1286" s="304" t="s">
        <v>457</v>
      </c>
      <c r="G1286" s="304" t="s">
        <v>597</v>
      </c>
      <c r="H1286" s="304" t="s">
        <v>598</v>
      </c>
      <c r="I1286" s="303" t="s">
        <v>599</v>
      </c>
      <c r="J1286" s="305" t="s">
        <v>3020</v>
      </c>
      <c r="K1286" s="306">
        <v>2072919</v>
      </c>
      <c r="Q1286" s="270"/>
      <c r="R1286" s="270"/>
      <c r="S1286" s="271"/>
      <c r="T1286" s="270" t="s">
        <v>600</v>
      </c>
      <c r="U1286" s="272" t="s">
        <v>3020</v>
      </c>
      <c r="V1286" s="268" t="s">
        <v>602</v>
      </c>
      <c r="W1286" s="272"/>
      <c r="X1286" s="273">
        <v>2072919</v>
      </c>
      <c r="Y1286" s="273">
        <v>2072919</v>
      </c>
      <c r="Z1286" s="273">
        <v>0</v>
      </c>
      <c r="AA1286" s="273">
        <v>0</v>
      </c>
      <c r="AB1286" s="274">
        <v>2072919</v>
      </c>
      <c r="AC1286" s="274">
        <v>0</v>
      </c>
      <c r="AD1286" s="269"/>
      <c r="AE1286" s="269" t="s">
        <v>3021</v>
      </c>
    </row>
    <row r="1287" spans="1:31" ht="90" x14ac:dyDescent="0.25">
      <c r="A1287" s="303" t="s">
        <v>3361</v>
      </c>
      <c r="B1287" s="303" t="s">
        <v>2415</v>
      </c>
      <c r="C1287" s="303" t="s">
        <v>2416</v>
      </c>
      <c r="D1287" s="303" t="s">
        <v>2646</v>
      </c>
      <c r="E1287" s="304" t="s">
        <v>3774</v>
      </c>
      <c r="F1287" s="304" t="s">
        <v>457</v>
      </c>
      <c r="G1287" s="304" t="s">
        <v>597</v>
      </c>
      <c r="H1287" s="304" t="s">
        <v>598</v>
      </c>
      <c r="I1287" s="303" t="s">
        <v>599</v>
      </c>
      <c r="J1287" s="305" t="s">
        <v>3020</v>
      </c>
      <c r="K1287" s="306">
        <v>2072919</v>
      </c>
      <c r="Q1287" s="270"/>
      <c r="R1287" s="270"/>
      <c r="S1287" s="271"/>
      <c r="T1287" s="270" t="s">
        <v>600</v>
      </c>
      <c r="U1287" s="272" t="s">
        <v>3020</v>
      </c>
      <c r="V1287" s="268" t="s">
        <v>602</v>
      </c>
      <c r="W1287" s="272"/>
      <c r="X1287" s="273">
        <v>2072919</v>
      </c>
      <c r="Y1287" s="273">
        <v>2072919</v>
      </c>
      <c r="Z1287" s="273">
        <v>0</v>
      </c>
      <c r="AA1287" s="273">
        <v>0</v>
      </c>
      <c r="AB1287" s="274">
        <v>2072919</v>
      </c>
      <c r="AC1287" s="274">
        <v>0</v>
      </c>
      <c r="AD1287" s="269"/>
      <c r="AE1287" s="269" t="s">
        <v>3021</v>
      </c>
    </row>
    <row r="1288" spans="1:31" ht="90" x14ac:dyDescent="0.25">
      <c r="A1288" s="303" t="s">
        <v>3363</v>
      </c>
      <c r="B1288" s="303" t="s">
        <v>2415</v>
      </c>
      <c r="C1288" s="303" t="s">
        <v>2416</v>
      </c>
      <c r="D1288" s="303" t="s">
        <v>2646</v>
      </c>
      <c r="E1288" s="304" t="s">
        <v>3776</v>
      </c>
      <c r="F1288" s="304" t="s">
        <v>457</v>
      </c>
      <c r="G1288" s="304" t="s">
        <v>597</v>
      </c>
      <c r="H1288" s="304" t="s">
        <v>598</v>
      </c>
      <c r="I1288" s="303" t="s">
        <v>599</v>
      </c>
      <c r="J1288" s="305" t="s">
        <v>3020</v>
      </c>
      <c r="K1288" s="306">
        <v>2072919</v>
      </c>
      <c r="Q1288" s="270"/>
      <c r="R1288" s="270"/>
      <c r="S1288" s="271"/>
      <c r="T1288" s="270" t="s">
        <v>600</v>
      </c>
      <c r="U1288" s="272" t="s">
        <v>3020</v>
      </c>
      <c r="V1288" s="268" t="s">
        <v>602</v>
      </c>
      <c r="W1288" s="272"/>
      <c r="X1288" s="273">
        <v>2072919</v>
      </c>
      <c r="Y1288" s="273">
        <v>2072919</v>
      </c>
      <c r="Z1288" s="273">
        <v>0</v>
      </c>
      <c r="AA1288" s="273">
        <v>0</v>
      </c>
      <c r="AB1288" s="274">
        <v>2072919</v>
      </c>
      <c r="AC1288" s="274">
        <v>0</v>
      </c>
      <c r="AD1288" s="269"/>
      <c r="AE1288" s="269" t="s">
        <v>3021</v>
      </c>
    </row>
    <row r="1289" spans="1:31" ht="90" x14ac:dyDescent="0.25">
      <c r="A1289" s="303" t="s">
        <v>3365</v>
      </c>
      <c r="B1289" s="303" t="s">
        <v>2415</v>
      </c>
      <c r="C1289" s="303" t="s">
        <v>2416</v>
      </c>
      <c r="D1289" s="303" t="s">
        <v>2646</v>
      </c>
      <c r="E1289" s="304" t="s">
        <v>3778</v>
      </c>
      <c r="F1289" s="304" t="s">
        <v>457</v>
      </c>
      <c r="G1289" s="304" t="s">
        <v>597</v>
      </c>
      <c r="H1289" s="304" t="s">
        <v>598</v>
      </c>
      <c r="I1289" s="303" t="s">
        <v>599</v>
      </c>
      <c r="J1289" s="305" t="s">
        <v>3020</v>
      </c>
      <c r="K1289" s="306">
        <v>2072919</v>
      </c>
      <c r="Q1289" s="270"/>
      <c r="R1289" s="270"/>
      <c r="S1289" s="271"/>
      <c r="T1289" s="270" t="s">
        <v>600</v>
      </c>
      <c r="U1289" s="272" t="s">
        <v>3020</v>
      </c>
      <c r="V1289" s="268" t="s">
        <v>602</v>
      </c>
      <c r="W1289" s="272"/>
      <c r="X1289" s="273">
        <v>2072919</v>
      </c>
      <c r="Y1289" s="273">
        <v>2072919</v>
      </c>
      <c r="Z1289" s="273">
        <v>0</v>
      </c>
      <c r="AA1289" s="273">
        <v>0</v>
      </c>
      <c r="AB1289" s="274">
        <v>2072919</v>
      </c>
      <c r="AC1289" s="274">
        <v>0</v>
      </c>
      <c r="AD1289" s="269"/>
      <c r="AE1289" s="269" t="s">
        <v>3021</v>
      </c>
    </row>
    <row r="1290" spans="1:31" ht="90" x14ac:dyDescent="0.25">
      <c r="A1290" s="303" t="s">
        <v>3367</v>
      </c>
      <c r="B1290" s="303" t="s">
        <v>2415</v>
      </c>
      <c r="C1290" s="303" t="s">
        <v>2416</v>
      </c>
      <c r="D1290" s="303" t="s">
        <v>2646</v>
      </c>
      <c r="E1290" s="304" t="s">
        <v>3780</v>
      </c>
      <c r="F1290" s="304" t="s">
        <v>457</v>
      </c>
      <c r="G1290" s="304" t="s">
        <v>597</v>
      </c>
      <c r="H1290" s="304" t="s">
        <v>598</v>
      </c>
      <c r="I1290" s="303" t="s">
        <v>599</v>
      </c>
      <c r="J1290" s="305" t="s">
        <v>3020</v>
      </c>
      <c r="K1290" s="306">
        <v>2072919</v>
      </c>
      <c r="Q1290" s="270"/>
      <c r="R1290" s="270"/>
      <c r="S1290" s="271"/>
      <c r="T1290" s="270" t="s">
        <v>600</v>
      </c>
      <c r="U1290" s="272" t="s">
        <v>3020</v>
      </c>
      <c r="V1290" s="268" t="s">
        <v>602</v>
      </c>
      <c r="W1290" s="272"/>
      <c r="X1290" s="273">
        <v>2072919</v>
      </c>
      <c r="Y1290" s="273">
        <v>2072919</v>
      </c>
      <c r="Z1290" s="273">
        <v>0</v>
      </c>
      <c r="AA1290" s="273">
        <v>0</v>
      </c>
      <c r="AB1290" s="274">
        <v>2072919</v>
      </c>
      <c r="AC1290" s="274">
        <v>0</v>
      </c>
      <c r="AD1290" s="269"/>
      <c r="AE1290" s="269" t="s">
        <v>3021</v>
      </c>
    </row>
    <row r="1291" spans="1:31" ht="90" x14ac:dyDescent="0.25">
      <c r="A1291" s="303" t="s">
        <v>3369</v>
      </c>
      <c r="B1291" s="303" t="s">
        <v>2415</v>
      </c>
      <c r="C1291" s="303" t="s">
        <v>2416</v>
      </c>
      <c r="D1291" s="303" t="s">
        <v>2646</v>
      </c>
      <c r="E1291" s="304" t="s">
        <v>3782</v>
      </c>
      <c r="F1291" s="304" t="s">
        <v>457</v>
      </c>
      <c r="G1291" s="304" t="s">
        <v>597</v>
      </c>
      <c r="H1291" s="304" t="s">
        <v>598</v>
      </c>
      <c r="I1291" s="303" t="s">
        <v>599</v>
      </c>
      <c r="J1291" s="305" t="s">
        <v>3020</v>
      </c>
      <c r="K1291" s="306">
        <v>2072919</v>
      </c>
      <c r="Q1291" s="270"/>
      <c r="R1291" s="270"/>
      <c r="S1291" s="271"/>
      <c r="T1291" s="270" t="s">
        <v>600</v>
      </c>
      <c r="U1291" s="272" t="s">
        <v>3020</v>
      </c>
      <c r="V1291" s="268" t="s">
        <v>602</v>
      </c>
      <c r="W1291" s="272"/>
      <c r="X1291" s="273">
        <v>2072919</v>
      </c>
      <c r="Y1291" s="273">
        <v>2072919</v>
      </c>
      <c r="Z1291" s="273">
        <v>0</v>
      </c>
      <c r="AA1291" s="273">
        <v>0</v>
      </c>
      <c r="AB1291" s="274">
        <v>2072919</v>
      </c>
      <c r="AC1291" s="274">
        <v>0</v>
      </c>
      <c r="AD1291" s="269"/>
      <c r="AE1291" s="269" t="s">
        <v>3021</v>
      </c>
    </row>
    <row r="1292" spans="1:31" ht="90" x14ac:dyDescent="0.25">
      <c r="A1292" s="303" t="s">
        <v>3371</v>
      </c>
      <c r="B1292" s="303" t="s">
        <v>2415</v>
      </c>
      <c r="C1292" s="303" t="s">
        <v>2416</v>
      </c>
      <c r="D1292" s="303" t="s">
        <v>2646</v>
      </c>
      <c r="E1292" s="304" t="s">
        <v>3784</v>
      </c>
      <c r="F1292" s="304" t="s">
        <v>457</v>
      </c>
      <c r="G1292" s="304" t="s">
        <v>597</v>
      </c>
      <c r="H1292" s="304" t="s">
        <v>598</v>
      </c>
      <c r="I1292" s="303" t="s">
        <v>599</v>
      </c>
      <c r="J1292" s="305" t="s">
        <v>3020</v>
      </c>
      <c r="K1292" s="306">
        <v>2072919</v>
      </c>
      <c r="Q1292" s="270"/>
      <c r="R1292" s="270"/>
      <c r="S1292" s="271"/>
      <c r="T1292" s="270" t="s">
        <v>600</v>
      </c>
      <c r="U1292" s="272" t="s">
        <v>3020</v>
      </c>
      <c r="V1292" s="268" t="s">
        <v>602</v>
      </c>
      <c r="W1292" s="272"/>
      <c r="X1292" s="273">
        <v>2072919</v>
      </c>
      <c r="Y1292" s="273">
        <v>2072919</v>
      </c>
      <c r="Z1292" s="273">
        <v>0</v>
      </c>
      <c r="AA1292" s="273">
        <v>0</v>
      </c>
      <c r="AB1292" s="274">
        <v>2072919</v>
      </c>
      <c r="AC1292" s="274">
        <v>0</v>
      </c>
      <c r="AD1292" s="269"/>
      <c r="AE1292" s="269" t="s">
        <v>3021</v>
      </c>
    </row>
    <row r="1293" spans="1:31" ht="90" x14ac:dyDescent="0.25">
      <c r="A1293" s="303" t="s">
        <v>3373</v>
      </c>
      <c r="B1293" s="303" t="s">
        <v>2415</v>
      </c>
      <c r="C1293" s="303" t="s">
        <v>2416</v>
      </c>
      <c r="D1293" s="303" t="s">
        <v>2646</v>
      </c>
      <c r="E1293" s="304" t="s">
        <v>3786</v>
      </c>
      <c r="F1293" s="304" t="s">
        <v>457</v>
      </c>
      <c r="G1293" s="304" t="s">
        <v>597</v>
      </c>
      <c r="H1293" s="304" t="s">
        <v>598</v>
      </c>
      <c r="I1293" s="303" t="s">
        <v>599</v>
      </c>
      <c r="J1293" s="305" t="s">
        <v>3020</v>
      </c>
      <c r="K1293" s="306">
        <v>2072919</v>
      </c>
      <c r="Q1293" s="270"/>
      <c r="R1293" s="270"/>
      <c r="S1293" s="271"/>
      <c r="T1293" s="270" t="s">
        <v>600</v>
      </c>
      <c r="U1293" s="272" t="s">
        <v>3020</v>
      </c>
      <c r="V1293" s="268" t="s">
        <v>602</v>
      </c>
      <c r="W1293" s="272"/>
      <c r="X1293" s="273">
        <v>2072919</v>
      </c>
      <c r="Y1293" s="273">
        <v>2072919</v>
      </c>
      <c r="Z1293" s="273">
        <v>0</v>
      </c>
      <c r="AA1293" s="273">
        <v>0</v>
      </c>
      <c r="AB1293" s="274">
        <v>2072919</v>
      </c>
      <c r="AC1293" s="274">
        <v>0</v>
      </c>
      <c r="AD1293" s="269"/>
      <c r="AE1293" s="269" t="s">
        <v>3021</v>
      </c>
    </row>
    <row r="1294" spans="1:31" ht="90" x14ac:dyDescent="0.25">
      <c r="A1294" s="303" t="s">
        <v>3375</v>
      </c>
      <c r="B1294" s="303" t="s">
        <v>2415</v>
      </c>
      <c r="C1294" s="303" t="s">
        <v>2416</v>
      </c>
      <c r="D1294" s="303" t="s">
        <v>2646</v>
      </c>
      <c r="E1294" s="304" t="s">
        <v>3788</v>
      </c>
      <c r="F1294" s="304" t="s">
        <v>457</v>
      </c>
      <c r="G1294" s="304" t="s">
        <v>597</v>
      </c>
      <c r="H1294" s="304" t="s">
        <v>598</v>
      </c>
      <c r="I1294" s="303" t="s">
        <v>599</v>
      </c>
      <c r="J1294" s="305" t="s">
        <v>3020</v>
      </c>
      <c r="K1294" s="306">
        <v>2072919</v>
      </c>
      <c r="Q1294" s="270"/>
      <c r="R1294" s="270"/>
      <c r="S1294" s="271"/>
      <c r="T1294" s="270" t="s">
        <v>600</v>
      </c>
      <c r="U1294" s="272" t="s">
        <v>3020</v>
      </c>
      <c r="V1294" s="268" t="s">
        <v>602</v>
      </c>
      <c r="W1294" s="272"/>
      <c r="X1294" s="273">
        <v>2072919</v>
      </c>
      <c r="Y1294" s="273">
        <v>2072919</v>
      </c>
      <c r="Z1294" s="273">
        <v>0</v>
      </c>
      <c r="AA1294" s="273">
        <v>0</v>
      </c>
      <c r="AB1294" s="274">
        <v>2072919</v>
      </c>
      <c r="AC1294" s="274">
        <v>0</v>
      </c>
      <c r="AD1294" s="269"/>
      <c r="AE1294" s="269" t="s">
        <v>3021</v>
      </c>
    </row>
    <row r="1295" spans="1:31" ht="90" x14ac:dyDescent="0.25">
      <c r="A1295" s="303" t="s">
        <v>3377</v>
      </c>
      <c r="B1295" s="303" t="s">
        <v>2415</v>
      </c>
      <c r="C1295" s="303" t="s">
        <v>2416</v>
      </c>
      <c r="D1295" s="303" t="s">
        <v>2646</v>
      </c>
      <c r="E1295" s="304" t="s">
        <v>3790</v>
      </c>
      <c r="F1295" s="304" t="s">
        <v>457</v>
      </c>
      <c r="G1295" s="304" t="s">
        <v>597</v>
      </c>
      <c r="H1295" s="304" t="s">
        <v>598</v>
      </c>
      <c r="I1295" s="303" t="s">
        <v>599</v>
      </c>
      <c r="J1295" s="305" t="s">
        <v>3020</v>
      </c>
      <c r="K1295" s="306">
        <v>2072919</v>
      </c>
      <c r="Q1295" s="270"/>
      <c r="R1295" s="270"/>
      <c r="S1295" s="271"/>
      <c r="T1295" s="270" t="s">
        <v>600</v>
      </c>
      <c r="U1295" s="272" t="s">
        <v>3020</v>
      </c>
      <c r="V1295" s="268" t="s">
        <v>602</v>
      </c>
      <c r="W1295" s="272"/>
      <c r="X1295" s="273">
        <v>2072919</v>
      </c>
      <c r="Y1295" s="273">
        <v>2072919</v>
      </c>
      <c r="Z1295" s="273">
        <v>0</v>
      </c>
      <c r="AA1295" s="273">
        <v>0</v>
      </c>
      <c r="AB1295" s="274">
        <v>2072919</v>
      </c>
      <c r="AC1295" s="274">
        <v>0</v>
      </c>
      <c r="AD1295" s="269"/>
      <c r="AE1295" s="269" t="s">
        <v>3021</v>
      </c>
    </row>
    <row r="1296" spans="1:31" ht="90" x14ac:dyDescent="0.25">
      <c r="A1296" s="303" t="s">
        <v>3379</v>
      </c>
      <c r="B1296" s="303" t="s">
        <v>2415</v>
      </c>
      <c r="C1296" s="303" t="s">
        <v>2416</v>
      </c>
      <c r="D1296" s="303" t="s">
        <v>2646</v>
      </c>
      <c r="E1296" s="304" t="s">
        <v>3792</v>
      </c>
      <c r="F1296" s="304" t="s">
        <v>457</v>
      </c>
      <c r="G1296" s="304" t="s">
        <v>597</v>
      </c>
      <c r="H1296" s="304" t="s">
        <v>598</v>
      </c>
      <c r="I1296" s="303" t="s">
        <v>599</v>
      </c>
      <c r="J1296" s="305" t="s">
        <v>3020</v>
      </c>
      <c r="K1296" s="306">
        <v>2072919</v>
      </c>
      <c r="Q1296" s="270"/>
      <c r="R1296" s="270"/>
      <c r="S1296" s="271"/>
      <c r="T1296" s="270" t="s">
        <v>600</v>
      </c>
      <c r="U1296" s="272" t="s">
        <v>3020</v>
      </c>
      <c r="V1296" s="268" t="s">
        <v>602</v>
      </c>
      <c r="W1296" s="272"/>
      <c r="X1296" s="273">
        <v>2072919</v>
      </c>
      <c r="Y1296" s="273">
        <v>2072919</v>
      </c>
      <c r="Z1296" s="273">
        <v>0</v>
      </c>
      <c r="AA1296" s="273">
        <v>0</v>
      </c>
      <c r="AB1296" s="274">
        <v>2072919</v>
      </c>
      <c r="AC1296" s="274">
        <v>0</v>
      </c>
      <c r="AD1296" s="269"/>
      <c r="AE1296" s="269" t="s">
        <v>3021</v>
      </c>
    </row>
    <row r="1297" spans="1:31" ht="90" x14ac:dyDescent="0.25">
      <c r="A1297" s="303" t="s">
        <v>3381</v>
      </c>
      <c r="B1297" s="303" t="s">
        <v>2415</v>
      </c>
      <c r="C1297" s="303" t="s">
        <v>2416</v>
      </c>
      <c r="D1297" s="303" t="s">
        <v>2646</v>
      </c>
      <c r="E1297" s="304" t="s">
        <v>3794</v>
      </c>
      <c r="F1297" s="304" t="s">
        <v>457</v>
      </c>
      <c r="G1297" s="304" t="s">
        <v>597</v>
      </c>
      <c r="H1297" s="304" t="s">
        <v>598</v>
      </c>
      <c r="I1297" s="303" t="s">
        <v>599</v>
      </c>
      <c r="J1297" s="305" t="s">
        <v>3020</v>
      </c>
      <c r="K1297" s="306">
        <v>2072919</v>
      </c>
      <c r="Q1297" s="270"/>
      <c r="R1297" s="270"/>
      <c r="S1297" s="271"/>
      <c r="T1297" s="270" t="s">
        <v>600</v>
      </c>
      <c r="U1297" s="272" t="s">
        <v>3020</v>
      </c>
      <c r="V1297" s="268" t="s">
        <v>602</v>
      </c>
      <c r="W1297" s="272"/>
      <c r="X1297" s="273">
        <v>2072919</v>
      </c>
      <c r="Y1297" s="273">
        <v>2072919</v>
      </c>
      <c r="Z1297" s="273">
        <v>0</v>
      </c>
      <c r="AA1297" s="273">
        <v>0</v>
      </c>
      <c r="AB1297" s="274">
        <v>2072919</v>
      </c>
      <c r="AC1297" s="274">
        <v>0</v>
      </c>
      <c r="AD1297" s="269"/>
      <c r="AE1297" s="269" t="s">
        <v>3021</v>
      </c>
    </row>
    <row r="1298" spans="1:31" ht="90" x14ac:dyDescent="0.25">
      <c r="A1298" s="303" t="s">
        <v>3383</v>
      </c>
      <c r="B1298" s="303" t="s">
        <v>2415</v>
      </c>
      <c r="C1298" s="303" t="s">
        <v>2416</v>
      </c>
      <c r="D1298" s="303" t="s">
        <v>2646</v>
      </c>
      <c r="E1298" s="304" t="s">
        <v>3796</v>
      </c>
      <c r="F1298" s="304" t="s">
        <v>457</v>
      </c>
      <c r="G1298" s="304" t="s">
        <v>597</v>
      </c>
      <c r="H1298" s="304" t="s">
        <v>598</v>
      </c>
      <c r="I1298" s="303" t="s">
        <v>599</v>
      </c>
      <c r="J1298" s="305" t="s">
        <v>3020</v>
      </c>
      <c r="K1298" s="306">
        <v>2072919</v>
      </c>
      <c r="Q1298" s="270"/>
      <c r="R1298" s="270"/>
      <c r="S1298" s="271"/>
      <c r="T1298" s="270" t="s">
        <v>600</v>
      </c>
      <c r="U1298" s="272" t="s">
        <v>3020</v>
      </c>
      <c r="V1298" s="268" t="s">
        <v>602</v>
      </c>
      <c r="W1298" s="272"/>
      <c r="X1298" s="273">
        <v>2072919</v>
      </c>
      <c r="Y1298" s="273">
        <v>2072919</v>
      </c>
      <c r="Z1298" s="273">
        <v>0</v>
      </c>
      <c r="AA1298" s="273">
        <v>0</v>
      </c>
      <c r="AB1298" s="274">
        <v>2072919</v>
      </c>
      <c r="AC1298" s="274">
        <v>0</v>
      </c>
      <c r="AD1298" s="269"/>
      <c r="AE1298" s="269" t="s">
        <v>3021</v>
      </c>
    </row>
    <row r="1299" spans="1:31" ht="90" x14ac:dyDescent="0.25">
      <c r="A1299" s="303" t="s">
        <v>3385</v>
      </c>
      <c r="B1299" s="303" t="s">
        <v>2415</v>
      </c>
      <c r="C1299" s="303" t="s">
        <v>2416</v>
      </c>
      <c r="D1299" s="303" t="s">
        <v>2646</v>
      </c>
      <c r="E1299" s="304" t="s">
        <v>3798</v>
      </c>
      <c r="F1299" s="304" t="s">
        <v>457</v>
      </c>
      <c r="G1299" s="304" t="s">
        <v>597</v>
      </c>
      <c r="H1299" s="304" t="s">
        <v>598</v>
      </c>
      <c r="I1299" s="303" t="s">
        <v>599</v>
      </c>
      <c r="J1299" s="305" t="s">
        <v>3020</v>
      </c>
      <c r="K1299" s="306">
        <v>2072919</v>
      </c>
      <c r="Q1299" s="270"/>
      <c r="R1299" s="270"/>
      <c r="S1299" s="271"/>
      <c r="T1299" s="270" t="s">
        <v>600</v>
      </c>
      <c r="U1299" s="272" t="s">
        <v>3020</v>
      </c>
      <c r="V1299" s="268" t="s">
        <v>602</v>
      </c>
      <c r="W1299" s="272"/>
      <c r="X1299" s="273">
        <v>2072919</v>
      </c>
      <c r="Y1299" s="273">
        <v>2072919</v>
      </c>
      <c r="Z1299" s="273">
        <v>0</v>
      </c>
      <c r="AA1299" s="273">
        <v>0</v>
      </c>
      <c r="AB1299" s="274">
        <v>2072919</v>
      </c>
      <c r="AC1299" s="274">
        <v>0</v>
      </c>
      <c r="AD1299" s="269"/>
      <c r="AE1299" s="269" t="s">
        <v>3021</v>
      </c>
    </row>
    <row r="1300" spans="1:31" ht="90" x14ac:dyDescent="0.25">
      <c r="A1300" s="303" t="s">
        <v>3387</v>
      </c>
      <c r="B1300" s="303" t="s">
        <v>2415</v>
      </c>
      <c r="C1300" s="303" t="s">
        <v>2416</v>
      </c>
      <c r="D1300" s="303" t="s">
        <v>2646</v>
      </c>
      <c r="E1300" s="304" t="s">
        <v>3800</v>
      </c>
      <c r="F1300" s="304" t="s">
        <v>457</v>
      </c>
      <c r="G1300" s="304" t="s">
        <v>597</v>
      </c>
      <c r="H1300" s="304" t="s">
        <v>598</v>
      </c>
      <c r="I1300" s="303" t="s">
        <v>599</v>
      </c>
      <c r="J1300" s="305" t="s">
        <v>3020</v>
      </c>
      <c r="K1300" s="306">
        <v>2072919</v>
      </c>
      <c r="Q1300" s="270"/>
      <c r="R1300" s="270"/>
      <c r="S1300" s="271"/>
      <c r="T1300" s="270" t="s">
        <v>600</v>
      </c>
      <c r="U1300" s="272" t="s">
        <v>3020</v>
      </c>
      <c r="V1300" s="268" t="s">
        <v>602</v>
      </c>
      <c r="W1300" s="272"/>
      <c r="X1300" s="273">
        <v>2072919</v>
      </c>
      <c r="Y1300" s="273">
        <v>2072919</v>
      </c>
      <c r="Z1300" s="273">
        <v>0</v>
      </c>
      <c r="AA1300" s="273">
        <v>0</v>
      </c>
      <c r="AB1300" s="274">
        <v>2072919</v>
      </c>
      <c r="AC1300" s="274">
        <v>0</v>
      </c>
      <c r="AD1300" s="269"/>
      <c r="AE1300" s="269" t="s">
        <v>3021</v>
      </c>
    </row>
    <row r="1301" spans="1:31" ht="90" x14ac:dyDescent="0.25">
      <c r="A1301" s="303" t="s">
        <v>3389</v>
      </c>
      <c r="B1301" s="303" t="s">
        <v>2415</v>
      </c>
      <c r="C1301" s="303" t="s">
        <v>2416</v>
      </c>
      <c r="D1301" s="303" t="s">
        <v>2646</v>
      </c>
      <c r="E1301" s="304" t="s">
        <v>3802</v>
      </c>
      <c r="F1301" s="304" t="s">
        <v>457</v>
      </c>
      <c r="G1301" s="304" t="s">
        <v>597</v>
      </c>
      <c r="H1301" s="304" t="s">
        <v>598</v>
      </c>
      <c r="I1301" s="303" t="s">
        <v>599</v>
      </c>
      <c r="J1301" s="305" t="s">
        <v>3020</v>
      </c>
      <c r="K1301" s="306">
        <v>2072919</v>
      </c>
      <c r="Q1301" s="270"/>
      <c r="R1301" s="270"/>
      <c r="S1301" s="271"/>
      <c r="T1301" s="270" t="s">
        <v>600</v>
      </c>
      <c r="U1301" s="272" t="s">
        <v>3020</v>
      </c>
      <c r="V1301" s="268" t="s">
        <v>602</v>
      </c>
      <c r="W1301" s="272"/>
      <c r="X1301" s="273">
        <v>2072919</v>
      </c>
      <c r="Y1301" s="273">
        <v>2072919</v>
      </c>
      <c r="Z1301" s="273">
        <v>0</v>
      </c>
      <c r="AA1301" s="273">
        <v>0</v>
      </c>
      <c r="AB1301" s="274">
        <v>2072919</v>
      </c>
      <c r="AC1301" s="274">
        <v>0</v>
      </c>
      <c r="AD1301" s="269"/>
      <c r="AE1301" s="269" t="s">
        <v>3021</v>
      </c>
    </row>
    <row r="1302" spans="1:31" ht="90" x14ac:dyDescent="0.25">
      <c r="A1302" s="303" t="s">
        <v>3391</v>
      </c>
      <c r="B1302" s="303" t="s">
        <v>2415</v>
      </c>
      <c r="C1302" s="303" t="s">
        <v>2416</v>
      </c>
      <c r="D1302" s="303" t="s">
        <v>2646</v>
      </c>
      <c r="E1302" s="304" t="s">
        <v>3804</v>
      </c>
      <c r="F1302" s="304" t="s">
        <v>457</v>
      </c>
      <c r="G1302" s="304" t="s">
        <v>597</v>
      </c>
      <c r="H1302" s="304" t="s">
        <v>598</v>
      </c>
      <c r="I1302" s="303" t="s">
        <v>599</v>
      </c>
      <c r="J1302" s="305" t="s">
        <v>3020</v>
      </c>
      <c r="K1302" s="306">
        <v>2072919</v>
      </c>
      <c r="Q1302" s="270"/>
      <c r="R1302" s="270"/>
      <c r="S1302" s="271"/>
      <c r="T1302" s="270" t="s">
        <v>600</v>
      </c>
      <c r="U1302" s="272" t="s">
        <v>3020</v>
      </c>
      <c r="V1302" s="268" t="s">
        <v>602</v>
      </c>
      <c r="W1302" s="272"/>
      <c r="X1302" s="273">
        <v>2072919</v>
      </c>
      <c r="Y1302" s="273">
        <v>2072919</v>
      </c>
      <c r="Z1302" s="273">
        <v>0</v>
      </c>
      <c r="AA1302" s="273">
        <v>0</v>
      </c>
      <c r="AB1302" s="274">
        <v>2072919</v>
      </c>
      <c r="AC1302" s="274">
        <v>0</v>
      </c>
      <c r="AD1302" s="269"/>
      <c r="AE1302" s="269" t="s">
        <v>3021</v>
      </c>
    </row>
    <row r="1303" spans="1:31" ht="90" x14ac:dyDescent="0.25">
      <c r="A1303" s="303" t="s">
        <v>3393</v>
      </c>
      <c r="B1303" s="303" t="s">
        <v>2415</v>
      </c>
      <c r="C1303" s="303" t="s">
        <v>2416</v>
      </c>
      <c r="D1303" s="303" t="s">
        <v>2646</v>
      </c>
      <c r="E1303" s="304" t="s">
        <v>3806</v>
      </c>
      <c r="F1303" s="304" t="s">
        <v>457</v>
      </c>
      <c r="G1303" s="304" t="s">
        <v>597</v>
      </c>
      <c r="H1303" s="304" t="s">
        <v>598</v>
      </c>
      <c r="I1303" s="303" t="s">
        <v>599</v>
      </c>
      <c r="J1303" s="305" t="s">
        <v>3020</v>
      </c>
      <c r="K1303" s="306">
        <v>2072919</v>
      </c>
      <c r="Q1303" s="270"/>
      <c r="R1303" s="270"/>
      <c r="S1303" s="271"/>
      <c r="T1303" s="270" t="s">
        <v>600</v>
      </c>
      <c r="U1303" s="272" t="s">
        <v>3020</v>
      </c>
      <c r="V1303" s="268" t="s">
        <v>602</v>
      </c>
      <c r="W1303" s="272"/>
      <c r="X1303" s="273">
        <v>2072919</v>
      </c>
      <c r="Y1303" s="273">
        <v>2072919</v>
      </c>
      <c r="Z1303" s="273">
        <v>0</v>
      </c>
      <c r="AA1303" s="273">
        <v>0</v>
      </c>
      <c r="AB1303" s="274">
        <v>2072919</v>
      </c>
      <c r="AC1303" s="274">
        <v>0</v>
      </c>
      <c r="AD1303" s="269"/>
      <c r="AE1303" s="269" t="s">
        <v>3021</v>
      </c>
    </row>
    <row r="1304" spans="1:31" ht="90" x14ac:dyDescent="0.25">
      <c r="A1304" s="303" t="s">
        <v>3395</v>
      </c>
      <c r="B1304" s="303" t="s">
        <v>2415</v>
      </c>
      <c r="C1304" s="303" t="s">
        <v>2416</v>
      </c>
      <c r="D1304" s="303" t="s">
        <v>2646</v>
      </c>
      <c r="E1304" s="304" t="s">
        <v>3808</v>
      </c>
      <c r="F1304" s="304" t="s">
        <v>457</v>
      </c>
      <c r="G1304" s="304" t="s">
        <v>597</v>
      </c>
      <c r="H1304" s="304" t="s">
        <v>598</v>
      </c>
      <c r="I1304" s="303" t="s">
        <v>599</v>
      </c>
      <c r="J1304" s="305" t="s">
        <v>3020</v>
      </c>
      <c r="K1304" s="306">
        <v>2072919</v>
      </c>
      <c r="Q1304" s="270"/>
      <c r="R1304" s="270"/>
      <c r="S1304" s="271"/>
      <c r="T1304" s="270" t="s">
        <v>600</v>
      </c>
      <c r="U1304" s="272" t="s">
        <v>3020</v>
      </c>
      <c r="V1304" s="268" t="s">
        <v>602</v>
      </c>
      <c r="W1304" s="272"/>
      <c r="X1304" s="273">
        <v>2072919</v>
      </c>
      <c r="Y1304" s="273">
        <v>2072919</v>
      </c>
      <c r="Z1304" s="273">
        <v>0</v>
      </c>
      <c r="AA1304" s="273">
        <v>0</v>
      </c>
      <c r="AB1304" s="274">
        <v>2072919</v>
      </c>
      <c r="AC1304" s="274">
        <v>0</v>
      </c>
      <c r="AD1304" s="269"/>
      <c r="AE1304" s="269" t="s">
        <v>3021</v>
      </c>
    </row>
    <row r="1305" spans="1:31" ht="90" x14ac:dyDescent="0.25">
      <c r="A1305" s="303" t="s">
        <v>3397</v>
      </c>
      <c r="B1305" s="303" t="s">
        <v>2415</v>
      </c>
      <c r="C1305" s="303" t="s">
        <v>2416</v>
      </c>
      <c r="D1305" s="303" t="s">
        <v>2646</v>
      </c>
      <c r="E1305" s="304" t="s">
        <v>3810</v>
      </c>
      <c r="F1305" s="304" t="s">
        <v>457</v>
      </c>
      <c r="G1305" s="304" t="s">
        <v>597</v>
      </c>
      <c r="H1305" s="304" t="s">
        <v>598</v>
      </c>
      <c r="I1305" s="303" t="s">
        <v>599</v>
      </c>
      <c r="J1305" s="305" t="s">
        <v>3020</v>
      </c>
      <c r="K1305" s="306">
        <v>2072919</v>
      </c>
      <c r="Q1305" s="270"/>
      <c r="R1305" s="270"/>
      <c r="S1305" s="271"/>
      <c r="T1305" s="270" t="s">
        <v>600</v>
      </c>
      <c r="U1305" s="272" t="s">
        <v>3020</v>
      </c>
      <c r="V1305" s="268" t="s">
        <v>602</v>
      </c>
      <c r="W1305" s="272"/>
      <c r="X1305" s="273">
        <v>2072919</v>
      </c>
      <c r="Y1305" s="273">
        <v>2072919</v>
      </c>
      <c r="Z1305" s="273">
        <v>0</v>
      </c>
      <c r="AA1305" s="273">
        <v>0</v>
      </c>
      <c r="AB1305" s="274">
        <v>2072919</v>
      </c>
      <c r="AC1305" s="274">
        <v>0</v>
      </c>
      <c r="AD1305" s="269"/>
      <c r="AE1305" s="269" t="s">
        <v>3021</v>
      </c>
    </row>
    <row r="1306" spans="1:31" ht="90" x14ac:dyDescent="0.25">
      <c r="A1306" s="303" t="s">
        <v>3399</v>
      </c>
      <c r="B1306" s="303" t="s">
        <v>2415</v>
      </c>
      <c r="C1306" s="303" t="s">
        <v>2416</v>
      </c>
      <c r="D1306" s="303" t="s">
        <v>2646</v>
      </c>
      <c r="E1306" s="304" t="s">
        <v>3812</v>
      </c>
      <c r="F1306" s="304" t="s">
        <v>457</v>
      </c>
      <c r="G1306" s="304" t="s">
        <v>597</v>
      </c>
      <c r="H1306" s="304" t="s">
        <v>598</v>
      </c>
      <c r="I1306" s="303" t="s">
        <v>599</v>
      </c>
      <c r="J1306" s="305" t="s">
        <v>3020</v>
      </c>
      <c r="K1306" s="306">
        <v>2072919</v>
      </c>
      <c r="Q1306" s="270"/>
      <c r="R1306" s="270"/>
      <c r="S1306" s="271"/>
      <c r="T1306" s="270" t="s">
        <v>600</v>
      </c>
      <c r="U1306" s="272" t="s">
        <v>3020</v>
      </c>
      <c r="V1306" s="268" t="s">
        <v>602</v>
      </c>
      <c r="W1306" s="272"/>
      <c r="X1306" s="273">
        <v>2072919</v>
      </c>
      <c r="Y1306" s="273">
        <v>2072919</v>
      </c>
      <c r="Z1306" s="273">
        <v>0</v>
      </c>
      <c r="AA1306" s="273">
        <v>0</v>
      </c>
      <c r="AB1306" s="274">
        <v>2072919</v>
      </c>
      <c r="AC1306" s="274">
        <v>0</v>
      </c>
      <c r="AD1306" s="269"/>
      <c r="AE1306" s="269" t="s">
        <v>3021</v>
      </c>
    </row>
    <row r="1307" spans="1:31" ht="90" x14ac:dyDescent="0.25">
      <c r="A1307" s="303" t="s">
        <v>3401</v>
      </c>
      <c r="B1307" s="303" t="s">
        <v>2415</v>
      </c>
      <c r="C1307" s="303" t="s">
        <v>2416</v>
      </c>
      <c r="D1307" s="303" t="s">
        <v>2646</v>
      </c>
      <c r="E1307" s="304" t="s">
        <v>3814</v>
      </c>
      <c r="F1307" s="304" t="s">
        <v>457</v>
      </c>
      <c r="G1307" s="304" t="s">
        <v>597</v>
      </c>
      <c r="H1307" s="304" t="s">
        <v>598</v>
      </c>
      <c r="I1307" s="303" t="s">
        <v>599</v>
      </c>
      <c r="J1307" s="305" t="s">
        <v>3020</v>
      </c>
      <c r="K1307" s="306">
        <v>2072919</v>
      </c>
      <c r="Q1307" s="270"/>
      <c r="R1307" s="270"/>
      <c r="S1307" s="271"/>
      <c r="T1307" s="270" t="s">
        <v>600</v>
      </c>
      <c r="U1307" s="272" t="s">
        <v>3020</v>
      </c>
      <c r="V1307" s="268" t="s">
        <v>602</v>
      </c>
      <c r="W1307" s="272"/>
      <c r="X1307" s="273">
        <v>2072919</v>
      </c>
      <c r="Y1307" s="273">
        <v>2072919</v>
      </c>
      <c r="Z1307" s="273">
        <v>0</v>
      </c>
      <c r="AA1307" s="273">
        <v>0</v>
      </c>
      <c r="AB1307" s="274">
        <v>2072919</v>
      </c>
      <c r="AC1307" s="274">
        <v>0</v>
      </c>
      <c r="AD1307" s="269"/>
      <c r="AE1307" s="269" t="s">
        <v>3021</v>
      </c>
    </row>
    <row r="1308" spans="1:31" ht="90" x14ac:dyDescent="0.25">
      <c r="A1308" s="303" t="s">
        <v>3403</v>
      </c>
      <c r="B1308" s="303" t="s">
        <v>2415</v>
      </c>
      <c r="C1308" s="303" t="s">
        <v>2416</v>
      </c>
      <c r="D1308" s="303" t="s">
        <v>2646</v>
      </c>
      <c r="E1308" s="304" t="s">
        <v>3816</v>
      </c>
      <c r="F1308" s="304" t="s">
        <v>457</v>
      </c>
      <c r="G1308" s="304" t="s">
        <v>597</v>
      </c>
      <c r="H1308" s="304" t="s">
        <v>598</v>
      </c>
      <c r="I1308" s="303" t="s">
        <v>599</v>
      </c>
      <c r="J1308" s="305" t="s">
        <v>3020</v>
      </c>
      <c r="K1308" s="306">
        <v>2072919</v>
      </c>
      <c r="Q1308" s="270"/>
      <c r="R1308" s="270"/>
      <c r="S1308" s="271"/>
      <c r="T1308" s="270" t="s">
        <v>600</v>
      </c>
      <c r="U1308" s="272" t="s">
        <v>3020</v>
      </c>
      <c r="V1308" s="268" t="s">
        <v>602</v>
      </c>
      <c r="W1308" s="272"/>
      <c r="X1308" s="273">
        <v>2072919</v>
      </c>
      <c r="Y1308" s="273">
        <v>2072919</v>
      </c>
      <c r="Z1308" s="273">
        <v>0</v>
      </c>
      <c r="AA1308" s="273">
        <v>0</v>
      </c>
      <c r="AB1308" s="274">
        <v>2072919</v>
      </c>
      <c r="AC1308" s="274">
        <v>0</v>
      </c>
      <c r="AD1308" s="269"/>
      <c r="AE1308" s="269" t="s">
        <v>3021</v>
      </c>
    </row>
    <row r="1309" spans="1:31" ht="90" x14ac:dyDescent="0.25">
      <c r="A1309" s="303" t="s">
        <v>3405</v>
      </c>
      <c r="B1309" s="303" t="s">
        <v>2415</v>
      </c>
      <c r="C1309" s="303" t="s">
        <v>2416</v>
      </c>
      <c r="D1309" s="303" t="s">
        <v>2646</v>
      </c>
      <c r="E1309" s="304" t="s">
        <v>3818</v>
      </c>
      <c r="F1309" s="304" t="s">
        <v>457</v>
      </c>
      <c r="G1309" s="304" t="s">
        <v>597</v>
      </c>
      <c r="H1309" s="304" t="s">
        <v>598</v>
      </c>
      <c r="I1309" s="303" t="s">
        <v>599</v>
      </c>
      <c r="J1309" s="305" t="s">
        <v>3020</v>
      </c>
      <c r="K1309" s="306">
        <v>2072919</v>
      </c>
      <c r="Q1309" s="270"/>
      <c r="R1309" s="270"/>
      <c r="S1309" s="271"/>
      <c r="T1309" s="270" t="s">
        <v>600</v>
      </c>
      <c r="U1309" s="272" t="s">
        <v>3020</v>
      </c>
      <c r="V1309" s="268" t="s">
        <v>602</v>
      </c>
      <c r="W1309" s="272"/>
      <c r="X1309" s="273">
        <v>2072919</v>
      </c>
      <c r="Y1309" s="273">
        <v>2072919</v>
      </c>
      <c r="Z1309" s="273">
        <v>0</v>
      </c>
      <c r="AA1309" s="273">
        <v>0</v>
      </c>
      <c r="AB1309" s="274">
        <v>2072919</v>
      </c>
      <c r="AC1309" s="274">
        <v>0</v>
      </c>
      <c r="AD1309" s="269"/>
      <c r="AE1309" s="269" t="s">
        <v>3021</v>
      </c>
    </row>
    <row r="1310" spans="1:31" ht="90" x14ac:dyDescent="0.25">
      <c r="A1310" s="303" t="s">
        <v>3407</v>
      </c>
      <c r="B1310" s="303" t="s">
        <v>2415</v>
      </c>
      <c r="C1310" s="303" t="s">
        <v>2416</v>
      </c>
      <c r="D1310" s="303" t="s">
        <v>2646</v>
      </c>
      <c r="E1310" s="304" t="s">
        <v>3820</v>
      </c>
      <c r="F1310" s="304" t="s">
        <v>457</v>
      </c>
      <c r="G1310" s="304" t="s">
        <v>597</v>
      </c>
      <c r="H1310" s="304" t="s">
        <v>598</v>
      </c>
      <c r="I1310" s="303" t="s">
        <v>599</v>
      </c>
      <c r="J1310" s="305" t="s">
        <v>3020</v>
      </c>
      <c r="K1310" s="306">
        <v>2072919</v>
      </c>
      <c r="Q1310" s="270"/>
      <c r="R1310" s="270"/>
      <c r="S1310" s="271"/>
      <c r="T1310" s="270" t="s">
        <v>600</v>
      </c>
      <c r="U1310" s="272" t="s">
        <v>3020</v>
      </c>
      <c r="V1310" s="268" t="s">
        <v>602</v>
      </c>
      <c r="W1310" s="272"/>
      <c r="X1310" s="273">
        <v>2072919</v>
      </c>
      <c r="Y1310" s="273">
        <v>2072919</v>
      </c>
      <c r="Z1310" s="273">
        <v>0</v>
      </c>
      <c r="AA1310" s="273">
        <v>0</v>
      </c>
      <c r="AB1310" s="274">
        <v>2072919</v>
      </c>
      <c r="AC1310" s="274">
        <v>0</v>
      </c>
      <c r="AD1310" s="269"/>
      <c r="AE1310" s="269" t="s">
        <v>3021</v>
      </c>
    </row>
    <row r="1311" spans="1:31" ht="90" x14ac:dyDescent="0.25">
      <c r="A1311" s="303" t="s">
        <v>3409</v>
      </c>
      <c r="B1311" s="303" t="s">
        <v>2415</v>
      </c>
      <c r="C1311" s="303" t="s">
        <v>2416</v>
      </c>
      <c r="D1311" s="303" t="s">
        <v>2646</v>
      </c>
      <c r="E1311" s="304" t="s">
        <v>3822</v>
      </c>
      <c r="F1311" s="304" t="s">
        <v>457</v>
      </c>
      <c r="G1311" s="304" t="s">
        <v>597</v>
      </c>
      <c r="H1311" s="304" t="s">
        <v>598</v>
      </c>
      <c r="I1311" s="303" t="s">
        <v>599</v>
      </c>
      <c r="J1311" s="305" t="s">
        <v>3020</v>
      </c>
      <c r="K1311" s="306">
        <v>2072919</v>
      </c>
      <c r="Q1311" s="270"/>
      <c r="R1311" s="270"/>
      <c r="S1311" s="271"/>
      <c r="T1311" s="270" t="s">
        <v>600</v>
      </c>
      <c r="U1311" s="272" t="s">
        <v>3020</v>
      </c>
      <c r="V1311" s="268" t="s">
        <v>602</v>
      </c>
      <c r="W1311" s="272"/>
      <c r="X1311" s="273">
        <v>2072919</v>
      </c>
      <c r="Y1311" s="273">
        <v>2072919</v>
      </c>
      <c r="Z1311" s="273">
        <v>0</v>
      </c>
      <c r="AA1311" s="273">
        <v>0</v>
      </c>
      <c r="AB1311" s="274">
        <v>2072919</v>
      </c>
      <c r="AC1311" s="274">
        <v>0</v>
      </c>
      <c r="AD1311" s="269"/>
      <c r="AE1311" s="269" t="s">
        <v>3021</v>
      </c>
    </row>
    <row r="1312" spans="1:31" ht="90" x14ac:dyDescent="0.25">
      <c r="A1312" s="303" t="s">
        <v>3411</v>
      </c>
      <c r="B1312" s="303" t="s">
        <v>2415</v>
      </c>
      <c r="C1312" s="303" t="s">
        <v>2416</v>
      </c>
      <c r="D1312" s="303" t="s">
        <v>2646</v>
      </c>
      <c r="E1312" s="304" t="s">
        <v>3824</v>
      </c>
      <c r="F1312" s="304" t="s">
        <v>457</v>
      </c>
      <c r="G1312" s="304" t="s">
        <v>597</v>
      </c>
      <c r="H1312" s="304" t="s">
        <v>598</v>
      </c>
      <c r="I1312" s="303" t="s">
        <v>599</v>
      </c>
      <c r="J1312" s="305" t="s">
        <v>3020</v>
      </c>
      <c r="K1312" s="306">
        <v>2072919</v>
      </c>
      <c r="Q1312" s="270"/>
      <c r="R1312" s="270"/>
      <c r="S1312" s="271"/>
      <c r="T1312" s="270" t="s">
        <v>600</v>
      </c>
      <c r="U1312" s="272" t="s">
        <v>3020</v>
      </c>
      <c r="V1312" s="268" t="s">
        <v>602</v>
      </c>
      <c r="W1312" s="272"/>
      <c r="X1312" s="273">
        <v>2072919</v>
      </c>
      <c r="Y1312" s="273">
        <v>2072919</v>
      </c>
      <c r="Z1312" s="273">
        <v>0</v>
      </c>
      <c r="AA1312" s="273">
        <v>0</v>
      </c>
      <c r="AB1312" s="274">
        <v>2072919</v>
      </c>
      <c r="AC1312" s="274">
        <v>0</v>
      </c>
      <c r="AD1312" s="269"/>
      <c r="AE1312" s="269" t="s">
        <v>3021</v>
      </c>
    </row>
    <row r="1313" spans="1:31" ht="90" x14ac:dyDescent="0.25">
      <c r="A1313" s="303" t="s">
        <v>3413</v>
      </c>
      <c r="B1313" s="303" t="s">
        <v>2415</v>
      </c>
      <c r="C1313" s="303" t="s">
        <v>2416</v>
      </c>
      <c r="D1313" s="303" t="s">
        <v>2646</v>
      </c>
      <c r="E1313" s="304" t="s">
        <v>3826</v>
      </c>
      <c r="F1313" s="304" t="s">
        <v>457</v>
      </c>
      <c r="G1313" s="304" t="s">
        <v>597</v>
      </c>
      <c r="H1313" s="304" t="s">
        <v>598</v>
      </c>
      <c r="I1313" s="303" t="s">
        <v>599</v>
      </c>
      <c r="J1313" s="305" t="s">
        <v>3020</v>
      </c>
      <c r="K1313" s="306">
        <v>2072919</v>
      </c>
      <c r="Q1313" s="270"/>
      <c r="R1313" s="270"/>
      <c r="S1313" s="271"/>
      <c r="T1313" s="270" t="s">
        <v>600</v>
      </c>
      <c r="U1313" s="272" t="s">
        <v>3020</v>
      </c>
      <c r="V1313" s="268" t="s">
        <v>602</v>
      </c>
      <c r="W1313" s="272"/>
      <c r="X1313" s="273">
        <v>2072919</v>
      </c>
      <c r="Y1313" s="273">
        <v>2072919</v>
      </c>
      <c r="Z1313" s="273">
        <v>0</v>
      </c>
      <c r="AA1313" s="273">
        <v>0</v>
      </c>
      <c r="AB1313" s="274">
        <v>2072919</v>
      </c>
      <c r="AC1313" s="274">
        <v>0</v>
      </c>
      <c r="AD1313" s="269"/>
      <c r="AE1313" s="269" t="s">
        <v>3021</v>
      </c>
    </row>
    <row r="1314" spans="1:31" ht="90" x14ac:dyDescent="0.25">
      <c r="A1314" s="303" t="s">
        <v>3415</v>
      </c>
      <c r="B1314" s="303" t="s">
        <v>2415</v>
      </c>
      <c r="C1314" s="303" t="s">
        <v>2416</v>
      </c>
      <c r="D1314" s="303" t="s">
        <v>2646</v>
      </c>
      <c r="E1314" s="304" t="s">
        <v>3828</v>
      </c>
      <c r="F1314" s="304" t="s">
        <v>457</v>
      </c>
      <c r="G1314" s="304" t="s">
        <v>597</v>
      </c>
      <c r="H1314" s="304" t="s">
        <v>598</v>
      </c>
      <c r="I1314" s="303" t="s">
        <v>599</v>
      </c>
      <c r="J1314" s="305" t="s">
        <v>3020</v>
      </c>
      <c r="K1314" s="306">
        <v>2072919</v>
      </c>
      <c r="Q1314" s="270"/>
      <c r="R1314" s="270"/>
      <c r="S1314" s="271"/>
      <c r="T1314" s="270" t="s">
        <v>600</v>
      </c>
      <c r="U1314" s="272" t="s">
        <v>3020</v>
      </c>
      <c r="V1314" s="268" t="s">
        <v>602</v>
      </c>
      <c r="W1314" s="272"/>
      <c r="X1314" s="273">
        <v>2072919</v>
      </c>
      <c r="Y1314" s="273">
        <v>2072919</v>
      </c>
      <c r="Z1314" s="273">
        <v>0</v>
      </c>
      <c r="AA1314" s="273">
        <v>0</v>
      </c>
      <c r="AB1314" s="274">
        <v>2072919</v>
      </c>
      <c r="AC1314" s="274">
        <v>0</v>
      </c>
      <c r="AD1314" s="269"/>
      <c r="AE1314" s="269" t="s">
        <v>3021</v>
      </c>
    </row>
    <row r="1315" spans="1:31" ht="90" x14ac:dyDescent="0.25">
      <c r="A1315" s="303" t="s">
        <v>3417</v>
      </c>
      <c r="B1315" s="303" t="s">
        <v>2415</v>
      </c>
      <c r="C1315" s="303" t="s">
        <v>2416</v>
      </c>
      <c r="D1315" s="303" t="s">
        <v>2646</v>
      </c>
      <c r="E1315" s="304" t="s">
        <v>3830</v>
      </c>
      <c r="F1315" s="304" t="s">
        <v>457</v>
      </c>
      <c r="G1315" s="304" t="s">
        <v>597</v>
      </c>
      <c r="H1315" s="304" t="s">
        <v>598</v>
      </c>
      <c r="I1315" s="303" t="s">
        <v>599</v>
      </c>
      <c r="J1315" s="305" t="s">
        <v>3020</v>
      </c>
      <c r="K1315" s="306">
        <v>2072919</v>
      </c>
      <c r="Q1315" s="270"/>
      <c r="R1315" s="270"/>
      <c r="S1315" s="271"/>
      <c r="T1315" s="270" t="s">
        <v>600</v>
      </c>
      <c r="U1315" s="272" t="s">
        <v>3020</v>
      </c>
      <c r="V1315" s="268" t="s">
        <v>602</v>
      </c>
      <c r="W1315" s="272"/>
      <c r="X1315" s="273">
        <v>2072919</v>
      </c>
      <c r="Y1315" s="273">
        <v>2072919</v>
      </c>
      <c r="Z1315" s="273">
        <v>0</v>
      </c>
      <c r="AA1315" s="273">
        <v>0</v>
      </c>
      <c r="AB1315" s="274">
        <v>2072919</v>
      </c>
      <c r="AC1315" s="274">
        <v>0</v>
      </c>
      <c r="AD1315" s="269"/>
      <c r="AE1315" s="269" t="s">
        <v>3021</v>
      </c>
    </row>
    <row r="1316" spans="1:31" ht="90" x14ac:dyDescent="0.25">
      <c r="A1316" s="303" t="s">
        <v>3419</v>
      </c>
      <c r="B1316" s="303" t="s">
        <v>2415</v>
      </c>
      <c r="C1316" s="303" t="s">
        <v>2416</v>
      </c>
      <c r="D1316" s="303" t="s">
        <v>2646</v>
      </c>
      <c r="E1316" s="304" t="s">
        <v>3832</v>
      </c>
      <c r="F1316" s="304" t="s">
        <v>457</v>
      </c>
      <c r="G1316" s="304" t="s">
        <v>597</v>
      </c>
      <c r="H1316" s="304" t="s">
        <v>598</v>
      </c>
      <c r="I1316" s="303" t="s">
        <v>599</v>
      </c>
      <c r="J1316" s="305" t="s">
        <v>3020</v>
      </c>
      <c r="K1316" s="306">
        <v>2072919</v>
      </c>
      <c r="Q1316" s="270"/>
      <c r="R1316" s="270"/>
      <c r="S1316" s="271"/>
      <c r="T1316" s="270" t="s">
        <v>600</v>
      </c>
      <c r="U1316" s="272" t="s">
        <v>3020</v>
      </c>
      <c r="V1316" s="268" t="s">
        <v>602</v>
      </c>
      <c r="W1316" s="272"/>
      <c r="X1316" s="273">
        <v>2072919</v>
      </c>
      <c r="Y1316" s="273">
        <v>2072919</v>
      </c>
      <c r="Z1316" s="273">
        <v>0</v>
      </c>
      <c r="AA1316" s="273">
        <v>0</v>
      </c>
      <c r="AB1316" s="274">
        <v>2072919</v>
      </c>
      <c r="AC1316" s="274">
        <v>0</v>
      </c>
      <c r="AD1316" s="269"/>
      <c r="AE1316" s="269" t="s">
        <v>3021</v>
      </c>
    </row>
    <row r="1317" spans="1:31" ht="90" x14ac:dyDescent="0.25">
      <c r="A1317" s="303" t="s">
        <v>3421</v>
      </c>
      <c r="B1317" s="303" t="s">
        <v>2415</v>
      </c>
      <c r="C1317" s="303" t="s">
        <v>2416</v>
      </c>
      <c r="D1317" s="303" t="s">
        <v>2646</v>
      </c>
      <c r="E1317" s="304" t="s">
        <v>3834</v>
      </c>
      <c r="F1317" s="304" t="s">
        <v>457</v>
      </c>
      <c r="G1317" s="304" t="s">
        <v>597</v>
      </c>
      <c r="H1317" s="304" t="s">
        <v>598</v>
      </c>
      <c r="I1317" s="303" t="s">
        <v>599</v>
      </c>
      <c r="J1317" s="305" t="s">
        <v>3020</v>
      </c>
      <c r="K1317" s="306">
        <v>2072919</v>
      </c>
      <c r="Q1317" s="270"/>
      <c r="R1317" s="270"/>
      <c r="S1317" s="271"/>
      <c r="T1317" s="270" t="s">
        <v>600</v>
      </c>
      <c r="U1317" s="272" t="s">
        <v>3020</v>
      </c>
      <c r="V1317" s="268" t="s">
        <v>602</v>
      </c>
      <c r="W1317" s="272"/>
      <c r="X1317" s="273">
        <v>2072919</v>
      </c>
      <c r="Y1317" s="273">
        <v>2072919</v>
      </c>
      <c r="Z1317" s="273">
        <v>0</v>
      </c>
      <c r="AA1317" s="273">
        <v>0</v>
      </c>
      <c r="AB1317" s="274">
        <v>2072919</v>
      </c>
      <c r="AC1317" s="274">
        <v>0</v>
      </c>
      <c r="AD1317" s="269"/>
      <c r="AE1317" s="269" t="s">
        <v>3021</v>
      </c>
    </row>
    <row r="1318" spans="1:31" ht="90" x14ac:dyDescent="0.25">
      <c r="A1318" s="303" t="s">
        <v>3423</v>
      </c>
      <c r="B1318" s="303" t="s">
        <v>2415</v>
      </c>
      <c r="C1318" s="303" t="s">
        <v>2416</v>
      </c>
      <c r="D1318" s="303" t="s">
        <v>2646</v>
      </c>
      <c r="E1318" s="304" t="s">
        <v>3836</v>
      </c>
      <c r="F1318" s="304" t="s">
        <v>457</v>
      </c>
      <c r="G1318" s="304" t="s">
        <v>597</v>
      </c>
      <c r="H1318" s="304" t="s">
        <v>598</v>
      </c>
      <c r="I1318" s="303" t="s">
        <v>599</v>
      </c>
      <c r="J1318" s="305" t="s">
        <v>3020</v>
      </c>
      <c r="K1318" s="306">
        <v>2072919</v>
      </c>
      <c r="Q1318" s="270"/>
      <c r="R1318" s="270"/>
      <c r="S1318" s="271"/>
      <c r="T1318" s="270" t="s">
        <v>600</v>
      </c>
      <c r="U1318" s="272" t="s">
        <v>3020</v>
      </c>
      <c r="V1318" s="268" t="s">
        <v>602</v>
      </c>
      <c r="W1318" s="272"/>
      <c r="X1318" s="273">
        <v>2072919</v>
      </c>
      <c r="Y1318" s="273">
        <v>2072919</v>
      </c>
      <c r="Z1318" s="273">
        <v>0</v>
      </c>
      <c r="AA1318" s="273">
        <v>0</v>
      </c>
      <c r="AB1318" s="274">
        <v>2072919</v>
      </c>
      <c r="AC1318" s="274">
        <v>0</v>
      </c>
      <c r="AD1318" s="269"/>
      <c r="AE1318" s="269" t="s">
        <v>3021</v>
      </c>
    </row>
    <row r="1319" spans="1:31" ht="90" x14ac:dyDescent="0.25">
      <c r="A1319" s="303" t="s">
        <v>3425</v>
      </c>
      <c r="B1319" s="303" t="s">
        <v>2415</v>
      </c>
      <c r="C1319" s="303" t="s">
        <v>2416</v>
      </c>
      <c r="D1319" s="303" t="s">
        <v>2646</v>
      </c>
      <c r="E1319" s="304" t="s">
        <v>3838</v>
      </c>
      <c r="F1319" s="304" t="s">
        <v>457</v>
      </c>
      <c r="G1319" s="304" t="s">
        <v>597</v>
      </c>
      <c r="H1319" s="304" t="s">
        <v>598</v>
      </c>
      <c r="I1319" s="303" t="s">
        <v>599</v>
      </c>
      <c r="J1319" s="305" t="s">
        <v>3020</v>
      </c>
      <c r="K1319" s="306">
        <v>2072919</v>
      </c>
      <c r="Q1319" s="270"/>
      <c r="R1319" s="270"/>
      <c r="S1319" s="271"/>
      <c r="T1319" s="270" t="s">
        <v>600</v>
      </c>
      <c r="U1319" s="272" t="s">
        <v>3020</v>
      </c>
      <c r="V1319" s="268" t="s">
        <v>602</v>
      </c>
      <c r="W1319" s="272"/>
      <c r="X1319" s="273">
        <v>2072919</v>
      </c>
      <c r="Y1319" s="273">
        <v>2072919</v>
      </c>
      <c r="Z1319" s="273">
        <v>0</v>
      </c>
      <c r="AA1319" s="273">
        <v>0</v>
      </c>
      <c r="AB1319" s="274">
        <v>2072919</v>
      </c>
      <c r="AC1319" s="274">
        <v>0</v>
      </c>
      <c r="AD1319" s="269"/>
      <c r="AE1319" s="269" t="s">
        <v>3021</v>
      </c>
    </row>
    <row r="1320" spans="1:31" ht="90" x14ac:dyDescent="0.25">
      <c r="A1320" s="303" t="s">
        <v>3427</v>
      </c>
      <c r="B1320" s="303" t="s">
        <v>2415</v>
      </c>
      <c r="C1320" s="303" t="s">
        <v>2416</v>
      </c>
      <c r="D1320" s="303" t="s">
        <v>2646</v>
      </c>
      <c r="E1320" s="304" t="s">
        <v>3840</v>
      </c>
      <c r="F1320" s="304" t="s">
        <v>457</v>
      </c>
      <c r="G1320" s="304" t="s">
        <v>597</v>
      </c>
      <c r="H1320" s="304" t="s">
        <v>598</v>
      </c>
      <c r="I1320" s="303" t="s">
        <v>599</v>
      </c>
      <c r="J1320" s="305" t="s">
        <v>3020</v>
      </c>
      <c r="K1320" s="306">
        <v>2072919</v>
      </c>
      <c r="Q1320" s="270"/>
      <c r="R1320" s="270"/>
      <c r="S1320" s="271"/>
      <c r="T1320" s="270" t="s">
        <v>600</v>
      </c>
      <c r="U1320" s="272" t="s">
        <v>3020</v>
      </c>
      <c r="V1320" s="268" t="s">
        <v>602</v>
      </c>
      <c r="W1320" s="272"/>
      <c r="X1320" s="273">
        <v>2072919</v>
      </c>
      <c r="Y1320" s="273">
        <v>2072919</v>
      </c>
      <c r="Z1320" s="273">
        <v>0</v>
      </c>
      <c r="AA1320" s="273">
        <v>0</v>
      </c>
      <c r="AB1320" s="274">
        <v>2072919</v>
      </c>
      <c r="AC1320" s="274">
        <v>0</v>
      </c>
      <c r="AD1320" s="269"/>
      <c r="AE1320" s="269" t="s">
        <v>3021</v>
      </c>
    </row>
    <row r="1321" spans="1:31" ht="90" x14ac:dyDescent="0.25">
      <c r="A1321" s="303" t="s">
        <v>3429</v>
      </c>
      <c r="B1321" s="303" t="s">
        <v>2415</v>
      </c>
      <c r="C1321" s="303" t="s">
        <v>2416</v>
      </c>
      <c r="D1321" s="303" t="s">
        <v>2646</v>
      </c>
      <c r="E1321" s="304" t="s">
        <v>3842</v>
      </c>
      <c r="F1321" s="304" t="s">
        <v>457</v>
      </c>
      <c r="G1321" s="304" t="s">
        <v>597</v>
      </c>
      <c r="H1321" s="304" t="s">
        <v>598</v>
      </c>
      <c r="I1321" s="303" t="s">
        <v>599</v>
      </c>
      <c r="J1321" s="305" t="s">
        <v>3020</v>
      </c>
      <c r="K1321" s="306">
        <v>2072919</v>
      </c>
      <c r="Q1321" s="270"/>
      <c r="R1321" s="270"/>
      <c r="S1321" s="271"/>
      <c r="T1321" s="270" t="s">
        <v>600</v>
      </c>
      <c r="U1321" s="272" t="s">
        <v>3020</v>
      </c>
      <c r="V1321" s="268" t="s">
        <v>602</v>
      </c>
      <c r="W1321" s="272"/>
      <c r="X1321" s="273">
        <v>2072919</v>
      </c>
      <c r="Y1321" s="273">
        <v>2072919</v>
      </c>
      <c r="Z1321" s="273">
        <v>0</v>
      </c>
      <c r="AA1321" s="273">
        <v>0</v>
      </c>
      <c r="AB1321" s="274">
        <v>2072919</v>
      </c>
      <c r="AC1321" s="274">
        <v>0</v>
      </c>
      <c r="AD1321" s="269"/>
      <c r="AE1321" s="269" t="s">
        <v>3021</v>
      </c>
    </row>
    <row r="1322" spans="1:31" ht="90" x14ac:dyDescent="0.25">
      <c r="A1322" s="303" t="s">
        <v>3431</v>
      </c>
      <c r="B1322" s="303" t="s">
        <v>2415</v>
      </c>
      <c r="C1322" s="303" t="s">
        <v>2416</v>
      </c>
      <c r="D1322" s="303" t="s">
        <v>2646</v>
      </c>
      <c r="E1322" s="304" t="s">
        <v>3844</v>
      </c>
      <c r="F1322" s="304" t="s">
        <v>457</v>
      </c>
      <c r="G1322" s="304" t="s">
        <v>597</v>
      </c>
      <c r="H1322" s="304" t="s">
        <v>598</v>
      </c>
      <c r="I1322" s="303" t="s">
        <v>599</v>
      </c>
      <c r="J1322" s="305" t="s">
        <v>3020</v>
      </c>
      <c r="K1322" s="306">
        <v>2072919</v>
      </c>
      <c r="Q1322" s="270"/>
      <c r="R1322" s="270"/>
      <c r="S1322" s="271"/>
      <c r="T1322" s="270" t="s">
        <v>600</v>
      </c>
      <c r="U1322" s="272" t="s">
        <v>3020</v>
      </c>
      <c r="V1322" s="268" t="s">
        <v>602</v>
      </c>
      <c r="W1322" s="272"/>
      <c r="X1322" s="273">
        <v>2072919</v>
      </c>
      <c r="Y1322" s="273">
        <v>2072919</v>
      </c>
      <c r="Z1322" s="273">
        <v>0</v>
      </c>
      <c r="AA1322" s="273">
        <v>0</v>
      </c>
      <c r="AB1322" s="274">
        <v>2072919</v>
      </c>
      <c r="AC1322" s="274">
        <v>0</v>
      </c>
      <c r="AD1322" s="269"/>
      <c r="AE1322" s="269" t="s">
        <v>3021</v>
      </c>
    </row>
    <row r="1323" spans="1:31" ht="90" x14ac:dyDescent="0.25">
      <c r="A1323" s="303" t="s">
        <v>3433</v>
      </c>
      <c r="B1323" s="303" t="s">
        <v>2415</v>
      </c>
      <c r="C1323" s="303" t="s">
        <v>2416</v>
      </c>
      <c r="D1323" s="303" t="s">
        <v>2646</v>
      </c>
      <c r="E1323" s="304" t="s">
        <v>3846</v>
      </c>
      <c r="F1323" s="304" t="s">
        <v>457</v>
      </c>
      <c r="G1323" s="304" t="s">
        <v>597</v>
      </c>
      <c r="H1323" s="304" t="s">
        <v>598</v>
      </c>
      <c r="I1323" s="303" t="s">
        <v>599</v>
      </c>
      <c r="J1323" s="305" t="s">
        <v>3020</v>
      </c>
      <c r="K1323" s="306">
        <v>2072919</v>
      </c>
      <c r="Q1323" s="270"/>
      <c r="R1323" s="270"/>
      <c r="S1323" s="271"/>
      <c r="T1323" s="270" t="s">
        <v>600</v>
      </c>
      <c r="U1323" s="272" t="s">
        <v>3020</v>
      </c>
      <c r="V1323" s="268" t="s">
        <v>602</v>
      </c>
      <c r="W1323" s="272"/>
      <c r="X1323" s="273">
        <v>2072919</v>
      </c>
      <c r="Y1323" s="273">
        <v>2072919</v>
      </c>
      <c r="Z1323" s="273">
        <v>0</v>
      </c>
      <c r="AA1323" s="273">
        <v>0</v>
      </c>
      <c r="AB1323" s="274">
        <v>2072919</v>
      </c>
      <c r="AC1323" s="274">
        <v>0</v>
      </c>
      <c r="AD1323" s="269"/>
      <c r="AE1323" s="269" t="s">
        <v>3021</v>
      </c>
    </row>
    <row r="1324" spans="1:31" ht="90" x14ac:dyDescent="0.25">
      <c r="A1324" s="303" t="s">
        <v>3435</v>
      </c>
      <c r="B1324" s="303" t="s">
        <v>2415</v>
      </c>
      <c r="C1324" s="303" t="s">
        <v>2416</v>
      </c>
      <c r="D1324" s="303" t="s">
        <v>2646</v>
      </c>
      <c r="E1324" s="304" t="s">
        <v>3848</v>
      </c>
      <c r="F1324" s="304" t="s">
        <v>457</v>
      </c>
      <c r="G1324" s="304" t="s">
        <v>597</v>
      </c>
      <c r="H1324" s="304" t="s">
        <v>598</v>
      </c>
      <c r="I1324" s="303" t="s">
        <v>599</v>
      </c>
      <c r="J1324" s="305" t="s">
        <v>3020</v>
      </c>
      <c r="K1324" s="306">
        <v>2072919</v>
      </c>
      <c r="Q1324" s="270"/>
      <c r="R1324" s="270"/>
      <c r="S1324" s="271"/>
      <c r="T1324" s="270" t="s">
        <v>600</v>
      </c>
      <c r="U1324" s="272" t="s">
        <v>3020</v>
      </c>
      <c r="V1324" s="268" t="s">
        <v>602</v>
      </c>
      <c r="W1324" s="272"/>
      <c r="X1324" s="273">
        <v>2072919</v>
      </c>
      <c r="Y1324" s="273">
        <v>2072919</v>
      </c>
      <c r="Z1324" s="273">
        <v>0</v>
      </c>
      <c r="AA1324" s="273">
        <v>0</v>
      </c>
      <c r="AB1324" s="274">
        <v>2072919</v>
      </c>
      <c r="AC1324" s="274">
        <v>0</v>
      </c>
      <c r="AD1324" s="269"/>
      <c r="AE1324" s="269" t="s">
        <v>3021</v>
      </c>
    </row>
    <row r="1325" spans="1:31" ht="90" x14ac:dyDescent="0.25">
      <c r="A1325" s="303" t="s">
        <v>3437</v>
      </c>
      <c r="B1325" s="303" t="s">
        <v>2415</v>
      </c>
      <c r="C1325" s="303" t="s">
        <v>2416</v>
      </c>
      <c r="D1325" s="303" t="s">
        <v>2646</v>
      </c>
      <c r="E1325" s="304" t="s">
        <v>3850</v>
      </c>
      <c r="F1325" s="304" t="s">
        <v>457</v>
      </c>
      <c r="G1325" s="304" t="s">
        <v>597</v>
      </c>
      <c r="H1325" s="304" t="s">
        <v>598</v>
      </c>
      <c r="I1325" s="303" t="s">
        <v>599</v>
      </c>
      <c r="J1325" s="305" t="s">
        <v>3020</v>
      </c>
      <c r="K1325" s="306">
        <v>2072919</v>
      </c>
      <c r="Q1325" s="270"/>
      <c r="R1325" s="270"/>
      <c r="S1325" s="271"/>
      <c r="T1325" s="270" t="s">
        <v>600</v>
      </c>
      <c r="U1325" s="272" t="s">
        <v>3020</v>
      </c>
      <c r="V1325" s="268" t="s">
        <v>602</v>
      </c>
      <c r="W1325" s="272"/>
      <c r="X1325" s="273">
        <v>2072919</v>
      </c>
      <c r="Y1325" s="273">
        <v>2072919</v>
      </c>
      <c r="Z1325" s="273">
        <v>0</v>
      </c>
      <c r="AA1325" s="273">
        <v>0</v>
      </c>
      <c r="AB1325" s="274">
        <v>2072919</v>
      </c>
      <c r="AC1325" s="274">
        <v>0</v>
      </c>
      <c r="AD1325" s="269"/>
      <c r="AE1325" s="269" t="s">
        <v>3021</v>
      </c>
    </row>
    <row r="1326" spans="1:31" ht="90" x14ac:dyDescent="0.25">
      <c r="A1326" s="303" t="s">
        <v>3439</v>
      </c>
      <c r="B1326" s="303" t="s">
        <v>2415</v>
      </c>
      <c r="C1326" s="303" t="s">
        <v>2416</v>
      </c>
      <c r="D1326" s="303" t="s">
        <v>2646</v>
      </c>
      <c r="E1326" s="304" t="s">
        <v>3852</v>
      </c>
      <c r="F1326" s="304" t="s">
        <v>457</v>
      </c>
      <c r="G1326" s="304" t="s">
        <v>597</v>
      </c>
      <c r="H1326" s="304" t="s">
        <v>598</v>
      </c>
      <c r="I1326" s="303" t="s">
        <v>599</v>
      </c>
      <c r="J1326" s="305" t="s">
        <v>3020</v>
      </c>
      <c r="K1326" s="306">
        <v>2072919</v>
      </c>
      <c r="Q1326" s="270"/>
      <c r="R1326" s="270"/>
      <c r="S1326" s="271"/>
      <c r="T1326" s="270" t="s">
        <v>600</v>
      </c>
      <c r="U1326" s="272" t="s">
        <v>3020</v>
      </c>
      <c r="V1326" s="268" t="s">
        <v>602</v>
      </c>
      <c r="W1326" s="272"/>
      <c r="X1326" s="273">
        <v>2072919</v>
      </c>
      <c r="Y1326" s="273">
        <v>2072919</v>
      </c>
      <c r="Z1326" s="273">
        <v>0</v>
      </c>
      <c r="AA1326" s="273">
        <v>0</v>
      </c>
      <c r="AB1326" s="274">
        <v>2072919</v>
      </c>
      <c r="AC1326" s="274">
        <v>0</v>
      </c>
      <c r="AD1326" s="269"/>
      <c r="AE1326" s="269" t="s">
        <v>3021</v>
      </c>
    </row>
    <row r="1327" spans="1:31" ht="90" x14ac:dyDescent="0.25">
      <c r="A1327" s="303" t="s">
        <v>3441</v>
      </c>
      <c r="B1327" s="303" t="s">
        <v>2415</v>
      </c>
      <c r="C1327" s="303" t="s">
        <v>2416</v>
      </c>
      <c r="D1327" s="303" t="s">
        <v>2646</v>
      </c>
      <c r="E1327" s="304" t="s">
        <v>3854</v>
      </c>
      <c r="F1327" s="304" t="s">
        <v>457</v>
      </c>
      <c r="G1327" s="304" t="s">
        <v>597</v>
      </c>
      <c r="H1327" s="304" t="s">
        <v>598</v>
      </c>
      <c r="I1327" s="303" t="s">
        <v>599</v>
      </c>
      <c r="J1327" s="305" t="s">
        <v>3020</v>
      </c>
      <c r="K1327" s="306">
        <v>2072919</v>
      </c>
      <c r="Q1327" s="270"/>
      <c r="R1327" s="270"/>
      <c r="S1327" s="271"/>
      <c r="T1327" s="270" t="s">
        <v>600</v>
      </c>
      <c r="U1327" s="272" t="s">
        <v>3020</v>
      </c>
      <c r="V1327" s="268" t="s">
        <v>602</v>
      </c>
      <c r="W1327" s="272"/>
      <c r="X1327" s="273">
        <v>2072919</v>
      </c>
      <c r="Y1327" s="273">
        <v>2072919</v>
      </c>
      <c r="Z1327" s="273">
        <v>0</v>
      </c>
      <c r="AA1327" s="273">
        <v>0</v>
      </c>
      <c r="AB1327" s="274">
        <v>2072919</v>
      </c>
      <c r="AC1327" s="274">
        <v>0</v>
      </c>
      <c r="AD1327" s="269"/>
      <c r="AE1327" s="269" t="s">
        <v>3021</v>
      </c>
    </row>
    <row r="1328" spans="1:31" ht="90" x14ac:dyDescent="0.25">
      <c r="A1328" s="303" t="s">
        <v>3443</v>
      </c>
      <c r="B1328" s="303" t="s">
        <v>2415</v>
      </c>
      <c r="C1328" s="303" t="s">
        <v>2416</v>
      </c>
      <c r="D1328" s="303" t="s">
        <v>2646</v>
      </c>
      <c r="E1328" s="304" t="s">
        <v>3856</v>
      </c>
      <c r="F1328" s="304" t="s">
        <v>457</v>
      </c>
      <c r="G1328" s="304" t="s">
        <v>597</v>
      </c>
      <c r="H1328" s="304" t="s">
        <v>598</v>
      </c>
      <c r="I1328" s="303" t="s">
        <v>599</v>
      </c>
      <c r="J1328" s="305" t="s">
        <v>3020</v>
      </c>
      <c r="K1328" s="306">
        <v>2072919</v>
      </c>
      <c r="Q1328" s="270"/>
      <c r="R1328" s="270"/>
      <c r="S1328" s="271"/>
      <c r="T1328" s="270" t="s">
        <v>600</v>
      </c>
      <c r="U1328" s="272" t="s">
        <v>3020</v>
      </c>
      <c r="V1328" s="268" t="s">
        <v>602</v>
      </c>
      <c r="W1328" s="272"/>
      <c r="X1328" s="273">
        <v>2072919</v>
      </c>
      <c r="Y1328" s="273">
        <v>2072919</v>
      </c>
      <c r="Z1328" s="273">
        <v>0</v>
      </c>
      <c r="AA1328" s="273">
        <v>0</v>
      </c>
      <c r="AB1328" s="274">
        <v>2072919</v>
      </c>
      <c r="AC1328" s="274">
        <v>0</v>
      </c>
      <c r="AD1328" s="269"/>
      <c r="AE1328" s="269" t="s">
        <v>3021</v>
      </c>
    </row>
    <row r="1329" spans="1:31" ht="90" x14ac:dyDescent="0.25">
      <c r="A1329" s="303" t="s">
        <v>3445</v>
      </c>
      <c r="B1329" s="303" t="s">
        <v>2415</v>
      </c>
      <c r="C1329" s="303" t="s">
        <v>2416</v>
      </c>
      <c r="D1329" s="303" t="s">
        <v>2646</v>
      </c>
      <c r="E1329" s="304" t="s">
        <v>3858</v>
      </c>
      <c r="F1329" s="304" t="s">
        <v>457</v>
      </c>
      <c r="G1329" s="304" t="s">
        <v>597</v>
      </c>
      <c r="H1329" s="304" t="s">
        <v>598</v>
      </c>
      <c r="I1329" s="303" t="s">
        <v>599</v>
      </c>
      <c r="J1329" s="305" t="s">
        <v>3020</v>
      </c>
      <c r="K1329" s="306">
        <v>2072919</v>
      </c>
      <c r="Q1329" s="270"/>
      <c r="R1329" s="270"/>
      <c r="S1329" s="271"/>
      <c r="T1329" s="270" t="s">
        <v>600</v>
      </c>
      <c r="U1329" s="272" t="s">
        <v>3020</v>
      </c>
      <c r="V1329" s="268" t="s">
        <v>602</v>
      </c>
      <c r="W1329" s="272"/>
      <c r="X1329" s="273">
        <v>2072919</v>
      </c>
      <c r="Y1329" s="273">
        <v>2072919</v>
      </c>
      <c r="Z1329" s="273">
        <v>0</v>
      </c>
      <c r="AA1329" s="273">
        <v>0</v>
      </c>
      <c r="AB1329" s="274">
        <v>2072919</v>
      </c>
      <c r="AC1329" s="274">
        <v>0</v>
      </c>
      <c r="AD1329" s="269"/>
      <c r="AE1329" s="269" t="s">
        <v>3021</v>
      </c>
    </row>
    <row r="1330" spans="1:31" ht="90" x14ac:dyDescent="0.25">
      <c r="A1330" s="303" t="s">
        <v>3447</v>
      </c>
      <c r="B1330" s="303" t="s">
        <v>2415</v>
      </c>
      <c r="C1330" s="303" t="s">
        <v>2416</v>
      </c>
      <c r="D1330" s="303" t="s">
        <v>2646</v>
      </c>
      <c r="E1330" s="304" t="s">
        <v>3860</v>
      </c>
      <c r="F1330" s="304" t="s">
        <v>457</v>
      </c>
      <c r="G1330" s="304" t="s">
        <v>597</v>
      </c>
      <c r="H1330" s="304" t="s">
        <v>598</v>
      </c>
      <c r="I1330" s="303" t="s">
        <v>599</v>
      </c>
      <c r="J1330" s="305" t="s">
        <v>3020</v>
      </c>
      <c r="K1330" s="306">
        <v>2072919</v>
      </c>
      <c r="Q1330" s="270"/>
      <c r="R1330" s="270"/>
      <c r="S1330" s="271"/>
      <c r="T1330" s="270" t="s">
        <v>600</v>
      </c>
      <c r="U1330" s="272" t="s">
        <v>3020</v>
      </c>
      <c r="V1330" s="268" t="s">
        <v>602</v>
      </c>
      <c r="W1330" s="272"/>
      <c r="X1330" s="273">
        <v>2072919</v>
      </c>
      <c r="Y1330" s="273">
        <v>2072919</v>
      </c>
      <c r="Z1330" s="273">
        <v>0</v>
      </c>
      <c r="AA1330" s="273">
        <v>0</v>
      </c>
      <c r="AB1330" s="274">
        <v>2072919</v>
      </c>
      <c r="AC1330" s="274">
        <v>0</v>
      </c>
      <c r="AD1330" s="269"/>
      <c r="AE1330" s="269" t="s">
        <v>3021</v>
      </c>
    </row>
    <row r="1331" spans="1:31" ht="90" x14ac:dyDescent="0.25">
      <c r="A1331" s="303" t="s">
        <v>3449</v>
      </c>
      <c r="B1331" s="303" t="s">
        <v>2415</v>
      </c>
      <c r="C1331" s="303" t="s">
        <v>2416</v>
      </c>
      <c r="D1331" s="303" t="s">
        <v>2646</v>
      </c>
      <c r="E1331" s="304" t="s">
        <v>3862</v>
      </c>
      <c r="F1331" s="304" t="s">
        <v>457</v>
      </c>
      <c r="G1331" s="304" t="s">
        <v>597</v>
      </c>
      <c r="H1331" s="304" t="s">
        <v>598</v>
      </c>
      <c r="I1331" s="303" t="s">
        <v>599</v>
      </c>
      <c r="J1331" s="305" t="s">
        <v>3020</v>
      </c>
      <c r="K1331" s="306">
        <v>2072919</v>
      </c>
      <c r="Q1331" s="270"/>
      <c r="R1331" s="270"/>
      <c r="S1331" s="271"/>
      <c r="T1331" s="270" t="s">
        <v>600</v>
      </c>
      <c r="U1331" s="272" t="s">
        <v>3020</v>
      </c>
      <c r="V1331" s="268" t="s">
        <v>602</v>
      </c>
      <c r="W1331" s="272"/>
      <c r="X1331" s="273">
        <v>2072919</v>
      </c>
      <c r="Y1331" s="273">
        <v>2072919</v>
      </c>
      <c r="Z1331" s="273">
        <v>0</v>
      </c>
      <c r="AA1331" s="273">
        <v>0</v>
      </c>
      <c r="AB1331" s="274">
        <v>2072919</v>
      </c>
      <c r="AC1331" s="274">
        <v>0</v>
      </c>
      <c r="AD1331" s="269"/>
      <c r="AE1331" s="269" t="s">
        <v>3021</v>
      </c>
    </row>
    <row r="1332" spans="1:31" ht="90" x14ac:dyDescent="0.25">
      <c r="A1332" s="303" t="s">
        <v>3451</v>
      </c>
      <c r="B1332" s="303" t="s">
        <v>2415</v>
      </c>
      <c r="C1332" s="303" t="s">
        <v>2416</v>
      </c>
      <c r="D1332" s="303" t="s">
        <v>2646</v>
      </c>
      <c r="E1332" s="304" t="s">
        <v>3864</v>
      </c>
      <c r="F1332" s="304" t="s">
        <v>457</v>
      </c>
      <c r="G1332" s="304" t="s">
        <v>597</v>
      </c>
      <c r="H1332" s="304" t="s">
        <v>598</v>
      </c>
      <c r="I1332" s="303" t="s">
        <v>599</v>
      </c>
      <c r="J1332" s="305" t="s">
        <v>3020</v>
      </c>
      <c r="K1332" s="306">
        <v>2072919</v>
      </c>
      <c r="Q1332" s="270"/>
      <c r="R1332" s="270"/>
      <c r="S1332" s="271"/>
      <c r="T1332" s="270" t="s">
        <v>600</v>
      </c>
      <c r="U1332" s="272" t="s">
        <v>3020</v>
      </c>
      <c r="V1332" s="268" t="s">
        <v>602</v>
      </c>
      <c r="W1332" s="272"/>
      <c r="X1332" s="273">
        <v>2072919</v>
      </c>
      <c r="Y1332" s="273">
        <v>2072919</v>
      </c>
      <c r="Z1332" s="273">
        <v>0</v>
      </c>
      <c r="AA1332" s="273">
        <v>0</v>
      </c>
      <c r="AB1332" s="274">
        <v>2072919</v>
      </c>
      <c r="AC1332" s="274">
        <v>0</v>
      </c>
      <c r="AD1332" s="269"/>
      <c r="AE1332" s="269" t="s">
        <v>3021</v>
      </c>
    </row>
    <row r="1333" spans="1:31" ht="90" x14ac:dyDescent="0.25">
      <c r="A1333" s="303" t="s">
        <v>3453</v>
      </c>
      <c r="B1333" s="303" t="s">
        <v>2415</v>
      </c>
      <c r="C1333" s="303" t="s">
        <v>2416</v>
      </c>
      <c r="D1333" s="303" t="s">
        <v>2646</v>
      </c>
      <c r="E1333" s="304" t="s">
        <v>3866</v>
      </c>
      <c r="F1333" s="304" t="s">
        <v>457</v>
      </c>
      <c r="G1333" s="304" t="s">
        <v>597</v>
      </c>
      <c r="H1333" s="304" t="s">
        <v>598</v>
      </c>
      <c r="I1333" s="303" t="s">
        <v>599</v>
      </c>
      <c r="J1333" s="305" t="s">
        <v>3020</v>
      </c>
      <c r="K1333" s="306">
        <v>2072919</v>
      </c>
      <c r="Q1333" s="270"/>
      <c r="R1333" s="270"/>
      <c r="S1333" s="271"/>
      <c r="T1333" s="270" t="s">
        <v>600</v>
      </c>
      <c r="U1333" s="272" t="s">
        <v>3020</v>
      </c>
      <c r="V1333" s="268" t="s">
        <v>602</v>
      </c>
      <c r="W1333" s="272"/>
      <c r="X1333" s="273">
        <v>2072919</v>
      </c>
      <c r="Y1333" s="273">
        <v>2072919</v>
      </c>
      <c r="Z1333" s="273">
        <v>0</v>
      </c>
      <c r="AA1333" s="273">
        <v>0</v>
      </c>
      <c r="AB1333" s="274">
        <v>2072919</v>
      </c>
      <c r="AC1333" s="274">
        <v>0</v>
      </c>
      <c r="AD1333" s="269"/>
      <c r="AE1333" s="269" t="s">
        <v>3021</v>
      </c>
    </row>
    <row r="1334" spans="1:31" ht="90" x14ac:dyDescent="0.25">
      <c r="A1334" s="303" t="s">
        <v>3455</v>
      </c>
      <c r="B1334" s="303" t="s">
        <v>2415</v>
      </c>
      <c r="C1334" s="303" t="s">
        <v>2416</v>
      </c>
      <c r="D1334" s="303" t="s">
        <v>2646</v>
      </c>
      <c r="E1334" s="304" t="s">
        <v>3868</v>
      </c>
      <c r="F1334" s="304" t="s">
        <v>457</v>
      </c>
      <c r="G1334" s="304" t="s">
        <v>597</v>
      </c>
      <c r="H1334" s="304" t="s">
        <v>598</v>
      </c>
      <c r="I1334" s="303" t="s">
        <v>599</v>
      </c>
      <c r="J1334" s="305" t="s">
        <v>3020</v>
      </c>
      <c r="K1334" s="306">
        <v>2072919</v>
      </c>
      <c r="Q1334" s="270"/>
      <c r="R1334" s="270"/>
      <c r="S1334" s="271"/>
      <c r="T1334" s="270" t="s">
        <v>600</v>
      </c>
      <c r="U1334" s="272" t="s">
        <v>3020</v>
      </c>
      <c r="V1334" s="268" t="s">
        <v>602</v>
      </c>
      <c r="W1334" s="272"/>
      <c r="X1334" s="273">
        <v>2072919</v>
      </c>
      <c r="Y1334" s="273">
        <v>2072919</v>
      </c>
      <c r="Z1334" s="273">
        <v>0</v>
      </c>
      <c r="AA1334" s="273">
        <v>0</v>
      </c>
      <c r="AB1334" s="274">
        <v>2072919</v>
      </c>
      <c r="AC1334" s="274">
        <v>0</v>
      </c>
      <c r="AD1334" s="269"/>
      <c r="AE1334" s="269" t="s">
        <v>3021</v>
      </c>
    </row>
    <row r="1335" spans="1:31" ht="90" x14ac:dyDescent="0.25">
      <c r="A1335" s="303" t="s">
        <v>3457</v>
      </c>
      <c r="B1335" s="303" t="s">
        <v>2415</v>
      </c>
      <c r="C1335" s="303" t="s">
        <v>2416</v>
      </c>
      <c r="D1335" s="303" t="s">
        <v>2646</v>
      </c>
      <c r="E1335" s="304" t="s">
        <v>3870</v>
      </c>
      <c r="F1335" s="304" t="s">
        <v>457</v>
      </c>
      <c r="G1335" s="304" t="s">
        <v>597</v>
      </c>
      <c r="H1335" s="304" t="s">
        <v>598</v>
      </c>
      <c r="I1335" s="303" t="s">
        <v>599</v>
      </c>
      <c r="J1335" s="305" t="s">
        <v>3020</v>
      </c>
      <c r="K1335" s="306">
        <v>2072919</v>
      </c>
      <c r="Q1335" s="270"/>
      <c r="R1335" s="270"/>
      <c r="S1335" s="271"/>
      <c r="T1335" s="270" t="s">
        <v>600</v>
      </c>
      <c r="U1335" s="272" t="s">
        <v>3020</v>
      </c>
      <c r="V1335" s="268" t="s">
        <v>602</v>
      </c>
      <c r="W1335" s="272"/>
      <c r="X1335" s="273">
        <v>2072919</v>
      </c>
      <c r="Y1335" s="273">
        <v>2072919</v>
      </c>
      <c r="Z1335" s="273">
        <v>0</v>
      </c>
      <c r="AA1335" s="273">
        <v>0</v>
      </c>
      <c r="AB1335" s="274">
        <v>2072919</v>
      </c>
      <c r="AC1335" s="274">
        <v>0</v>
      </c>
      <c r="AD1335" s="269"/>
      <c r="AE1335" s="269" t="s">
        <v>3021</v>
      </c>
    </row>
    <row r="1336" spans="1:31" ht="90" x14ac:dyDescent="0.25">
      <c r="A1336" s="303" t="s">
        <v>3459</v>
      </c>
      <c r="B1336" s="303" t="s">
        <v>2415</v>
      </c>
      <c r="C1336" s="303" t="s">
        <v>2416</v>
      </c>
      <c r="D1336" s="303" t="s">
        <v>2646</v>
      </c>
      <c r="E1336" s="304" t="s">
        <v>3872</v>
      </c>
      <c r="F1336" s="304" t="s">
        <v>457</v>
      </c>
      <c r="G1336" s="304" t="s">
        <v>597</v>
      </c>
      <c r="H1336" s="304" t="s">
        <v>598</v>
      </c>
      <c r="I1336" s="303" t="s">
        <v>599</v>
      </c>
      <c r="J1336" s="305" t="s">
        <v>3020</v>
      </c>
      <c r="K1336" s="306">
        <v>2072919</v>
      </c>
      <c r="Q1336" s="270"/>
      <c r="R1336" s="270"/>
      <c r="S1336" s="271"/>
      <c r="T1336" s="270" t="s">
        <v>600</v>
      </c>
      <c r="U1336" s="272" t="s">
        <v>3020</v>
      </c>
      <c r="V1336" s="268" t="s">
        <v>602</v>
      </c>
      <c r="W1336" s="272"/>
      <c r="X1336" s="273">
        <v>2072919</v>
      </c>
      <c r="Y1336" s="273">
        <v>2072919</v>
      </c>
      <c r="Z1336" s="273">
        <v>0</v>
      </c>
      <c r="AA1336" s="273">
        <v>0</v>
      </c>
      <c r="AB1336" s="274">
        <v>2072919</v>
      </c>
      <c r="AC1336" s="274">
        <v>0</v>
      </c>
      <c r="AD1336" s="269"/>
      <c r="AE1336" s="269" t="s">
        <v>3021</v>
      </c>
    </row>
    <row r="1337" spans="1:31" ht="90" x14ac:dyDescent="0.25">
      <c r="A1337" s="303" t="s">
        <v>3461</v>
      </c>
      <c r="B1337" s="303" t="s">
        <v>2415</v>
      </c>
      <c r="C1337" s="303" t="s">
        <v>2416</v>
      </c>
      <c r="D1337" s="303" t="s">
        <v>2646</v>
      </c>
      <c r="E1337" s="304" t="s">
        <v>3874</v>
      </c>
      <c r="F1337" s="304" t="s">
        <v>457</v>
      </c>
      <c r="G1337" s="304" t="s">
        <v>597</v>
      </c>
      <c r="H1337" s="304" t="s">
        <v>598</v>
      </c>
      <c r="I1337" s="303" t="s">
        <v>599</v>
      </c>
      <c r="J1337" s="305" t="s">
        <v>3020</v>
      </c>
      <c r="K1337" s="306">
        <v>2072919</v>
      </c>
      <c r="Q1337" s="270"/>
      <c r="R1337" s="270"/>
      <c r="S1337" s="271"/>
      <c r="T1337" s="270" t="s">
        <v>600</v>
      </c>
      <c r="U1337" s="272" t="s">
        <v>3020</v>
      </c>
      <c r="V1337" s="268" t="s">
        <v>602</v>
      </c>
      <c r="W1337" s="272"/>
      <c r="X1337" s="273">
        <v>2072919</v>
      </c>
      <c r="Y1337" s="273">
        <v>2072919</v>
      </c>
      <c r="Z1337" s="273">
        <v>0</v>
      </c>
      <c r="AA1337" s="273">
        <v>0</v>
      </c>
      <c r="AB1337" s="274">
        <v>2072919</v>
      </c>
      <c r="AC1337" s="274">
        <v>0</v>
      </c>
      <c r="AD1337" s="269"/>
      <c r="AE1337" s="269" t="s">
        <v>3021</v>
      </c>
    </row>
    <row r="1338" spans="1:31" ht="90" x14ac:dyDescent="0.25">
      <c r="A1338" s="303" t="s">
        <v>3463</v>
      </c>
      <c r="B1338" s="303" t="s">
        <v>2415</v>
      </c>
      <c r="C1338" s="303" t="s">
        <v>2416</v>
      </c>
      <c r="D1338" s="303" t="s">
        <v>2646</v>
      </c>
      <c r="E1338" s="304" t="s">
        <v>3876</v>
      </c>
      <c r="F1338" s="304" t="s">
        <v>457</v>
      </c>
      <c r="G1338" s="304" t="s">
        <v>597</v>
      </c>
      <c r="H1338" s="304" t="s">
        <v>598</v>
      </c>
      <c r="I1338" s="303" t="s">
        <v>599</v>
      </c>
      <c r="J1338" s="305" t="s">
        <v>3020</v>
      </c>
      <c r="K1338" s="306">
        <v>2072919</v>
      </c>
      <c r="Q1338" s="270"/>
      <c r="R1338" s="270"/>
      <c r="S1338" s="271"/>
      <c r="T1338" s="270" t="s">
        <v>600</v>
      </c>
      <c r="U1338" s="272" t="s">
        <v>3020</v>
      </c>
      <c r="V1338" s="268" t="s">
        <v>602</v>
      </c>
      <c r="W1338" s="272"/>
      <c r="X1338" s="273">
        <v>2072919</v>
      </c>
      <c r="Y1338" s="273">
        <v>2072919</v>
      </c>
      <c r="Z1338" s="273">
        <v>0</v>
      </c>
      <c r="AA1338" s="273">
        <v>0</v>
      </c>
      <c r="AB1338" s="274">
        <v>2072919</v>
      </c>
      <c r="AC1338" s="274">
        <v>0</v>
      </c>
      <c r="AD1338" s="269"/>
      <c r="AE1338" s="269" t="s">
        <v>3021</v>
      </c>
    </row>
    <row r="1339" spans="1:31" ht="90" x14ac:dyDescent="0.25">
      <c r="A1339" s="303" t="s">
        <v>3465</v>
      </c>
      <c r="B1339" s="303" t="s">
        <v>2415</v>
      </c>
      <c r="C1339" s="303" t="s">
        <v>2416</v>
      </c>
      <c r="D1339" s="303" t="s">
        <v>2646</v>
      </c>
      <c r="E1339" s="304" t="s">
        <v>3878</v>
      </c>
      <c r="F1339" s="304" t="s">
        <v>457</v>
      </c>
      <c r="G1339" s="304" t="s">
        <v>597</v>
      </c>
      <c r="H1339" s="304" t="s">
        <v>598</v>
      </c>
      <c r="I1339" s="303" t="s">
        <v>599</v>
      </c>
      <c r="J1339" s="305" t="s">
        <v>3020</v>
      </c>
      <c r="K1339" s="306">
        <v>2072919</v>
      </c>
      <c r="Q1339" s="270"/>
      <c r="R1339" s="270"/>
      <c r="S1339" s="271"/>
      <c r="T1339" s="270" t="s">
        <v>600</v>
      </c>
      <c r="U1339" s="272" t="s">
        <v>3020</v>
      </c>
      <c r="V1339" s="268" t="s">
        <v>602</v>
      </c>
      <c r="W1339" s="272"/>
      <c r="X1339" s="273">
        <v>2072919</v>
      </c>
      <c r="Y1339" s="273">
        <v>2072919</v>
      </c>
      <c r="Z1339" s="273">
        <v>0</v>
      </c>
      <c r="AA1339" s="273">
        <v>0</v>
      </c>
      <c r="AB1339" s="274">
        <v>2072919</v>
      </c>
      <c r="AC1339" s="274">
        <v>0</v>
      </c>
      <c r="AD1339" s="269"/>
      <c r="AE1339" s="269" t="s">
        <v>3021</v>
      </c>
    </row>
    <row r="1340" spans="1:31" ht="90" x14ac:dyDescent="0.25">
      <c r="A1340" s="303" t="s">
        <v>3467</v>
      </c>
      <c r="B1340" s="303" t="s">
        <v>2415</v>
      </c>
      <c r="C1340" s="303" t="s">
        <v>2416</v>
      </c>
      <c r="D1340" s="303" t="s">
        <v>2646</v>
      </c>
      <c r="E1340" s="304" t="s">
        <v>3880</v>
      </c>
      <c r="F1340" s="304" t="s">
        <v>457</v>
      </c>
      <c r="G1340" s="304" t="s">
        <v>597</v>
      </c>
      <c r="H1340" s="304" t="s">
        <v>598</v>
      </c>
      <c r="I1340" s="303" t="s">
        <v>599</v>
      </c>
      <c r="J1340" s="305" t="s">
        <v>3020</v>
      </c>
      <c r="K1340" s="306">
        <v>2072919</v>
      </c>
      <c r="Q1340" s="270"/>
      <c r="R1340" s="270"/>
      <c r="S1340" s="271"/>
      <c r="T1340" s="270" t="s">
        <v>600</v>
      </c>
      <c r="U1340" s="272" t="s">
        <v>3020</v>
      </c>
      <c r="V1340" s="268" t="s">
        <v>602</v>
      </c>
      <c r="W1340" s="272"/>
      <c r="X1340" s="273">
        <v>2072919</v>
      </c>
      <c r="Y1340" s="273">
        <v>2072919</v>
      </c>
      <c r="Z1340" s="273">
        <v>0</v>
      </c>
      <c r="AA1340" s="273">
        <v>0</v>
      </c>
      <c r="AB1340" s="274">
        <v>2072919</v>
      </c>
      <c r="AC1340" s="274">
        <v>0</v>
      </c>
      <c r="AD1340" s="269"/>
      <c r="AE1340" s="269" t="s">
        <v>3021</v>
      </c>
    </row>
    <row r="1341" spans="1:31" ht="90" x14ac:dyDescent="0.25">
      <c r="A1341" s="303" t="s">
        <v>3469</v>
      </c>
      <c r="B1341" s="303" t="s">
        <v>2415</v>
      </c>
      <c r="C1341" s="303" t="s">
        <v>2416</v>
      </c>
      <c r="D1341" s="303" t="s">
        <v>2646</v>
      </c>
      <c r="E1341" s="304" t="s">
        <v>3882</v>
      </c>
      <c r="F1341" s="304" t="s">
        <v>457</v>
      </c>
      <c r="G1341" s="304" t="s">
        <v>597</v>
      </c>
      <c r="H1341" s="304" t="s">
        <v>598</v>
      </c>
      <c r="I1341" s="303" t="s">
        <v>599</v>
      </c>
      <c r="J1341" s="305" t="s">
        <v>3020</v>
      </c>
      <c r="K1341" s="306">
        <v>2072919</v>
      </c>
      <c r="Q1341" s="270"/>
      <c r="R1341" s="270"/>
      <c r="S1341" s="271"/>
      <c r="T1341" s="270" t="s">
        <v>600</v>
      </c>
      <c r="U1341" s="272" t="s">
        <v>3020</v>
      </c>
      <c r="V1341" s="268" t="s">
        <v>602</v>
      </c>
      <c r="W1341" s="272"/>
      <c r="X1341" s="273">
        <v>2072919</v>
      </c>
      <c r="Y1341" s="273">
        <v>2072919</v>
      </c>
      <c r="Z1341" s="273">
        <v>0</v>
      </c>
      <c r="AA1341" s="273">
        <v>0</v>
      </c>
      <c r="AB1341" s="274">
        <v>2072919</v>
      </c>
      <c r="AC1341" s="274">
        <v>0</v>
      </c>
      <c r="AD1341" s="269"/>
      <c r="AE1341" s="269" t="s">
        <v>3021</v>
      </c>
    </row>
    <row r="1342" spans="1:31" ht="90" x14ac:dyDescent="0.25">
      <c r="A1342" s="303" t="s">
        <v>3471</v>
      </c>
      <c r="B1342" s="303" t="s">
        <v>2415</v>
      </c>
      <c r="C1342" s="303" t="s">
        <v>2416</v>
      </c>
      <c r="D1342" s="303" t="s">
        <v>2646</v>
      </c>
      <c r="E1342" s="304" t="s">
        <v>3884</v>
      </c>
      <c r="F1342" s="304" t="s">
        <v>457</v>
      </c>
      <c r="G1342" s="304" t="s">
        <v>597</v>
      </c>
      <c r="H1342" s="304" t="s">
        <v>598</v>
      </c>
      <c r="I1342" s="303" t="s">
        <v>599</v>
      </c>
      <c r="J1342" s="305" t="s">
        <v>3020</v>
      </c>
      <c r="K1342" s="306">
        <v>2072919</v>
      </c>
      <c r="Q1342" s="270"/>
      <c r="R1342" s="270"/>
      <c r="S1342" s="271"/>
      <c r="T1342" s="270" t="s">
        <v>600</v>
      </c>
      <c r="U1342" s="272" t="s">
        <v>3020</v>
      </c>
      <c r="V1342" s="268" t="s">
        <v>602</v>
      </c>
      <c r="W1342" s="272"/>
      <c r="X1342" s="273">
        <v>2072919</v>
      </c>
      <c r="Y1342" s="273">
        <v>2072919</v>
      </c>
      <c r="Z1342" s="273">
        <v>0</v>
      </c>
      <c r="AA1342" s="273">
        <v>0</v>
      </c>
      <c r="AB1342" s="274">
        <v>2072919</v>
      </c>
      <c r="AC1342" s="274">
        <v>0</v>
      </c>
      <c r="AD1342" s="269"/>
      <c r="AE1342" s="269" t="s">
        <v>3021</v>
      </c>
    </row>
    <row r="1343" spans="1:31" ht="90" x14ac:dyDescent="0.25">
      <c r="A1343" s="303" t="s">
        <v>3473</v>
      </c>
      <c r="B1343" s="303" t="s">
        <v>2415</v>
      </c>
      <c r="C1343" s="303" t="s">
        <v>2416</v>
      </c>
      <c r="D1343" s="303" t="s">
        <v>2646</v>
      </c>
      <c r="E1343" s="304" t="s">
        <v>3886</v>
      </c>
      <c r="F1343" s="304" t="s">
        <v>457</v>
      </c>
      <c r="G1343" s="304" t="s">
        <v>597</v>
      </c>
      <c r="H1343" s="304" t="s">
        <v>598</v>
      </c>
      <c r="I1343" s="303" t="s">
        <v>599</v>
      </c>
      <c r="J1343" s="305" t="s">
        <v>3020</v>
      </c>
      <c r="K1343" s="306">
        <v>2072919</v>
      </c>
      <c r="Q1343" s="270"/>
      <c r="R1343" s="270"/>
      <c r="S1343" s="271"/>
      <c r="T1343" s="270" t="s">
        <v>600</v>
      </c>
      <c r="U1343" s="272" t="s">
        <v>3020</v>
      </c>
      <c r="V1343" s="268" t="s">
        <v>602</v>
      </c>
      <c r="W1343" s="272"/>
      <c r="X1343" s="273">
        <v>2072919</v>
      </c>
      <c r="Y1343" s="273">
        <v>2072919</v>
      </c>
      <c r="Z1343" s="273">
        <v>0</v>
      </c>
      <c r="AA1343" s="273">
        <v>0</v>
      </c>
      <c r="AB1343" s="274">
        <v>2072919</v>
      </c>
      <c r="AC1343" s="274">
        <v>0</v>
      </c>
      <c r="AD1343" s="269"/>
      <c r="AE1343" s="269" t="s">
        <v>3021</v>
      </c>
    </row>
    <row r="1344" spans="1:31" ht="90" x14ac:dyDescent="0.25">
      <c r="A1344" s="303" t="s">
        <v>3475</v>
      </c>
      <c r="B1344" s="303" t="s">
        <v>2415</v>
      </c>
      <c r="C1344" s="303" t="s">
        <v>2416</v>
      </c>
      <c r="D1344" s="303" t="s">
        <v>2646</v>
      </c>
      <c r="E1344" s="304" t="s">
        <v>3888</v>
      </c>
      <c r="F1344" s="304" t="s">
        <v>457</v>
      </c>
      <c r="G1344" s="304" t="s">
        <v>597</v>
      </c>
      <c r="H1344" s="304" t="s">
        <v>598</v>
      </c>
      <c r="I1344" s="303" t="s">
        <v>599</v>
      </c>
      <c r="J1344" s="305" t="s">
        <v>3020</v>
      </c>
      <c r="K1344" s="306">
        <v>2072919</v>
      </c>
      <c r="Q1344" s="270"/>
      <c r="R1344" s="270"/>
      <c r="S1344" s="271"/>
      <c r="T1344" s="270" t="s">
        <v>600</v>
      </c>
      <c r="U1344" s="272" t="s">
        <v>3020</v>
      </c>
      <c r="V1344" s="268" t="s">
        <v>602</v>
      </c>
      <c r="W1344" s="272"/>
      <c r="X1344" s="273">
        <v>2072919</v>
      </c>
      <c r="Y1344" s="273">
        <v>2072919</v>
      </c>
      <c r="Z1344" s="273">
        <v>0</v>
      </c>
      <c r="AA1344" s="273">
        <v>0</v>
      </c>
      <c r="AB1344" s="274">
        <v>2072919</v>
      </c>
      <c r="AC1344" s="274">
        <v>0</v>
      </c>
      <c r="AD1344" s="269"/>
      <c r="AE1344" s="269" t="s">
        <v>3021</v>
      </c>
    </row>
    <row r="1345" spans="1:31" ht="90" x14ac:dyDescent="0.25">
      <c r="A1345" s="303" t="s">
        <v>3477</v>
      </c>
      <c r="B1345" s="303" t="s">
        <v>2415</v>
      </c>
      <c r="C1345" s="303" t="s">
        <v>2416</v>
      </c>
      <c r="D1345" s="303" t="s">
        <v>2646</v>
      </c>
      <c r="E1345" s="304" t="s">
        <v>3890</v>
      </c>
      <c r="F1345" s="304" t="s">
        <v>457</v>
      </c>
      <c r="G1345" s="304" t="s">
        <v>597</v>
      </c>
      <c r="H1345" s="304" t="s">
        <v>598</v>
      </c>
      <c r="I1345" s="303" t="s">
        <v>599</v>
      </c>
      <c r="J1345" s="305" t="s">
        <v>3020</v>
      </c>
      <c r="K1345" s="306">
        <v>2072919</v>
      </c>
      <c r="Q1345" s="270"/>
      <c r="R1345" s="270"/>
      <c r="S1345" s="271"/>
      <c r="T1345" s="270" t="s">
        <v>600</v>
      </c>
      <c r="U1345" s="272" t="s">
        <v>3020</v>
      </c>
      <c r="V1345" s="268" t="s">
        <v>602</v>
      </c>
      <c r="W1345" s="272"/>
      <c r="X1345" s="273">
        <v>2072919</v>
      </c>
      <c r="Y1345" s="273">
        <v>2072919</v>
      </c>
      <c r="Z1345" s="273">
        <v>0</v>
      </c>
      <c r="AA1345" s="273">
        <v>0</v>
      </c>
      <c r="AB1345" s="274">
        <v>2072919</v>
      </c>
      <c r="AC1345" s="274">
        <v>0</v>
      </c>
      <c r="AD1345" s="269"/>
      <c r="AE1345" s="269" t="s">
        <v>3021</v>
      </c>
    </row>
    <row r="1346" spans="1:31" ht="90" x14ac:dyDescent="0.25">
      <c r="A1346" s="303" t="s">
        <v>3479</v>
      </c>
      <c r="B1346" s="303" t="s">
        <v>2415</v>
      </c>
      <c r="C1346" s="303" t="s">
        <v>2416</v>
      </c>
      <c r="D1346" s="303" t="s">
        <v>2646</v>
      </c>
      <c r="E1346" s="304" t="s">
        <v>3892</v>
      </c>
      <c r="F1346" s="304" t="s">
        <v>457</v>
      </c>
      <c r="G1346" s="304" t="s">
        <v>597</v>
      </c>
      <c r="H1346" s="304" t="s">
        <v>598</v>
      </c>
      <c r="I1346" s="303" t="s">
        <v>599</v>
      </c>
      <c r="J1346" s="305" t="s">
        <v>3020</v>
      </c>
      <c r="K1346" s="306">
        <v>2072919</v>
      </c>
      <c r="Q1346" s="270"/>
      <c r="R1346" s="270"/>
      <c r="S1346" s="271"/>
      <c r="T1346" s="270" t="s">
        <v>600</v>
      </c>
      <c r="U1346" s="272" t="s">
        <v>3020</v>
      </c>
      <c r="V1346" s="268" t="s">
        <v>602</v>
      </c>
      <c r="W1346" s="272"/>
      <c r="X1346" s="273">
        <v>2072919</v>
      </c>
      <c r="Y1346" s="273">
        <v>2072919</v>
      </c>
      <c r="Z1346" s="273">
        <v>0</v>
      </c>
      <c r="AA1346" s="273">
        <v>0</v>
      </c>
      <c r="AB1346" s="274">
        <v>2072919</v>
      </c>
      <c r="AC1346" s="274">
        <v>0</v>
      </c>
      <c r="AD1346" s="269"/>
      <c r="AE1346" s="269" t="s">
        <v>3021</v>
      </c>
    </row>
    <row r="1347" spans="1:31" ht="90" x14ac:dyDescent="0.25">
      <c r="A1347" s="303" t="s">
        <v>3481</v>
      </c>
      <c r="B1347" s="303" t="s">
        <v>2415</v>
      </c>
      <c r="C1347" s="303" t="s">
        <v>2416</v>
      </c>
      <c r="D1347" s="303" t="s">
        <v>2646</v>
      </c>
      <c r="E1347" s="304" t="s">
        <v>3894</v>
      </c>
      <c r="F1347" s="304" t="s">
        <v>457</v>
      </c>
      <c r="G1347" s="304" t="s">
        <v>597</v>
      </c>
      <c r="H1347" s="304" t="s">
        <v>598</v>
      </c>
      <c r="I1347" s="303" t="s">
        <v>599</v>
      </c>
      <c r="J1347" s="305" t="s">
        <v>3020</v>
      </c>
      <c r="K1347" s="306">
        <v>2072919</v>
      </c>
      <c r="Q1347" s="270"/>
      <c r="R1347" s="270"/>
      <c r="S1347" s="271"/>
      <c r="T1347" s="270" t="s">
        <v>600</v>
      </c>
      <c r="U1347" s="272" t="s">
        <v>3020</v>
      </c>
      <c r="V1347" s="268" t="s">
        <v>602</v>
      </c>
      <c r="W1347" s="272"/>
      <c r="X1347" s="273">
        <v>2072919</v>
      </c>
      <c r="Y1347" s="273">
        <v>2072919</v>
      </c>
      <c r="Z1347" s="273">
        <v>0</v>
      </c>
      <c r="AA1347" s="273">
        <v>0</v>
      </c>
      <c r="AB1347" s="274">
        <v>2072919</v>
      </c>
      <c r="AC1347" s="274">
        <v>0</v>
      </c>
      <c r="AD1347" s="269"/>
      <c r="AE1347" s="269" t="s">
        <v>3021</v>
      </c>
    </row>
    <row r="1348" spans="1:31" ht="90" x14ac:dyDescent="0.25">
      <c r="A1348" s="303" t="s">
        <v>3483</v>
      </c>
      <c r="B1348" s="303" t="s">
        <v>2415</v>
      </c>
      <c r="C1348" s="303" t="s">
        <v>2416</v>
      </c>
      <c r="D1348" s="303" t="s">
        <v>2646</v>
      </c>
      <c r="E1348" s="304" t="s">
        <v>3896</v>
      </c>
      <c r="F1348" s="304" t="s">
        <v>457</v>
      </c>
      <c r="G1348" s="304" t="s">
        <v>597</v>
      </c>
      <c r="H1348" s="304" t="s">
        <v>598</v>
      </c>
      <c r="I1348" s="303" t="s">
        <v>599</v>
      </c>
      <c r="J1348" s="305" t="s">
        <v>3020</v>
      </c>
      <c r="K1348" s="306">
        <v>2072919</v>
      </c>
      <c r="Q1348" s="270"/>
      <c r="R1348" s="270"/>
      <c r="S1348" s="271"/>
      <c r="T1348" s="270" t="s">
        <v>600</v>
      </c>
      <c r="U1348" s="272" t="s">
        <v>3020</v>
      </c>
      <c r="V1348" s="268" t="s">
        <v>602</v>
      </c>
      <c r="W1348" s="272"/>
      <c r="X1348" s="273">
        <v>2072919</v>
      </c>
      <c r="Y1348" s="273">
        <v>2072919</v>
      </c>
      <c r="Z1348" s="273">
        <v>0</v>
      </c>
      <c r="AA1348" s="273">
        <v>0</v>
      </c>
      <c r="AB1348" s="274">
        <v>2072919</v>
      </c>
      <c r="AC1348" s="274">
        <v>0</v>
      </c>
      <c r="AD1348" s="269"/>
      <c r="AE1348" s="269" t="s">
        <v>3021</v>
      </c>
    </row>
    <row r="1349" spans="1:31" ht="90" x14ac:dyDescent="0.25">
      <c r="A1349" s="303" t="s">
        <v>3485</v>
      </c>
      <c r="B1349" s="303" t="s">
        <v>2415</v>
      </c>
      <c r="C1349" s="303" t="s">
        <v>2416</v>
      </c>
      <c r="D1349" s="303" t="s">
        <v>2646</v>
      </c>
      <c r="E1349" s="304" t="s">
        <v>3898</v>
      </c>
      <c r="F1349" s="304" t="s">
        <v>457</v>
      </c>
      <c r="G1349" s="304" t="s">
        <v>597</v>
      </c>
      <c r="H1349" s="304" t="s">
        <v>598</v>
      </c>
      <c r="I1349" s="303" t="s">
        <v>599</v>
      </c>
      <c r="J1349" s="305" t="s">
        <v>3020</v>
      </c>
      <c r="K1349" s="306">
        <v>2072919</v>
      </c>
      <c r="Q1349" s="270"/>
      <c r="R1349" s="270"/>
      <c r="S1349" s="271"/>
      <c r="T1349" s="270" t="s">
        <v>600</v>
      </c>
      <c r="U1349" s="272" t="s">
        <v>3020</v>
      </c>
      <c r="V1349" s="268" t="s">
        <v>602</v>
      </c>
      <c r="W1349" s="272"/>
      <c r="X1349" s="273">
        <v>2072919</v>
      </c>
      <c r="Y1349" s="273">
        <v>2072919</v>
      </c>
      <c r="Z1349" s="273">
        <v>0</v>
      </c>
      <c r="AA1349" s="273">
        <v>0</v>
      </c>
      <c r="AB1349" s="274">
        <v>2072919</v>
      </c>
      <c r="AC1349" s="274">
        <v>0</v>
      </c>
      <c r="AD1349" s="269"/>
      <c r="AE1349" s="269" t="s">
        <v>3021</v>
      </c>
    </row>
    <row r="1350" spans="1:31" ht="90" x14ac:dyDescent="0.25">
      <c r="A1350" s="303" t="s">
        <v>3487</v>
      </c>
      <c r="B1350" s="303" t="s">
        <v>2415</v>
      </c>
      <c r="C1350" s="303" t="s">
        <v>2416</v>
      </c>
      <c r="D1350" s="303" t="s">
        <v>2646</v>
      </c>
      <c r="E1350" s="304" t="s">
        <v>3900</v>
      </c>
      <c r="F1350" s="304" t="s">
        <v>457</v>
      </c>
      <c r="G1350" s="304" t="s">
        <v>597</v>
      </c>
      <c r="H1350" s="304" t="s">
        <v>598</v>
      </c>
      <c r="I1350" s="303" t="s">
        <v>599</v>
      </c>
      <c r="J1350" s="305" t="s">
        <v>3020</v>
      </c>
      <c r="K1350" s="306">
        <v>2072919</v>
      </c>
      <c r="Q1350" s="270"/>
      <c r="R1350" s="270"/>
      <c r="S1350" s="271"/>
      <c r="T1350" s="270" t="s">
        <v>600</v>
      </c>
      <c r="U1350" s="272" t="s">
        <v>3020</v>
      </c>
      <c r="V1350" s="268" t="s">
        <v>602</v>
      </c>
      <c r="W1350" s="272"/>
      <c r="X1350" s="273">
        <v>2072919</v>
      </c>
      <c r="Y1350" s="273">
        <v>2072919</v>
      </c>
      <c r="Z1350" s="273">
        <v>0</v>
      </c>
      <c r="AA1350" s="273">
        <v>0</v>
      </c>
      <c r="AB1350" s="274">
        <v>2072919</v>
      </c>
      <c r="AC1350" s="274">
        <v>0</v>
      </c>
      <c r="AD1350" s="269"/>
      <c r="AE1350" s="269" t="s">
        <v>3021</v>
      </c>
    </row>
    <row r="1351" spans="1:31" ht="90" x14ac:dyDescent="0.25">
      <c r="A1351" s="303" t="s">
        <v>3489</v>
      </c>
      <c r="B1351" s="303" t="s">
        <v>2415</v>
      </c>
      <c r="C1351" s="303" t="s">
        <v>2416</v>
      </c>
      <c r="D1351" s="303" t="s">
        <v>2646</v>
      </c>
      <c r="E1351" s="304" t="s">
        <v>3902</v>
      </c>
      <c r="F1351" s="304" t="s">
        <v>457</v>
      </c>
      <c r="G1351" s="304" t="s">
        <v>597</v>
      </c>
      <c r="H1351" s="304" t="s">
        <v>598</v>
      </c>
      <c r="I1351" s="303" t="s">
        <v>599</v>
      </c>
      <c r="J1351" s="305" t="s">
        <v>3020</v>
      </c>
      <c r="K1351" s="306">
        <v>2072919</v>
      </c>
      <c r="Q1351" s="270"/>
      <c r="R1351" s="270"/>
      <c r="S1351" s="271"/>
      <c r="T1351" s="270" t="s">
        <v>600</v>
      </c>
      <c r="U1351" s="272" t="s">
        <v>3020</v>
      </c>
      <c r="V1351" s="268" t="s">
        <v>602</v>
      </c>
      <c r="W1351" s="272"/>
      <c r="X1351" s="273">
        <v>2072919</v>
      </c>
      <c r="Y1351" s="273">
        <v>2072919</v>
      </c>
      <c r="Z1351" s="273">
        <v>0</v>
      </c>
      <c r="AA1351" s="273">
        <v>0</v>
      </c>
      <c r="AB1351" s="274">
        <v>2072919</v>
      </c>
      <c r="AC1351" s="274">
        <v>0</v>
      </c>
      <c r="AD1351" s="269"/>
      <c r="AE1351" s="269" t="s">
        <v>3021</v>
      </c>
    </row>
    <row r="1352" spans="1:31" ht="90" x14ac:dyDescent="0.25">
      <c r="A1352" s="303" t="s">
        <v>3491</v>
      </c>
      <c r="B1352" s="303" t="s">
        <v>2415</v>
      </c>
      <c r="C1352" s="303" t="s">
        <v>2416</v>
      </c>
      <c r="D1352" s="303" t="s">
        <v>2646</v>
      </c>
      <c r="E1352" s="304" t="s">
        <v>3904</v>
      </c>
      <c r="F1352" s="304" t="s">
        <v>457</v>
      </c>
      <c r="G1352" s="304" t="s">
        <v>597</v>
      </c>
      <c r="H1352" s="304" t="s">
        <v>598</v>
      </c>
      <c r="I1352" s="303" t="s">
        <v>599</v>
      </c>
      <c r="J1352" s="305" t="s">
        <v>3020</v>
      </c>
      <c r="K1352" s="306">
        <v>2072919</v>
      </c>
      <c r="Q1352" s="270"/>
      <c r="R1352" s="270"/>
      <c r="S1352" s="271"/>
      <c r="T1352" s="270" t="s">
        <v>600</v>
      </c>
      <c r="U1352" s="272" t="s">
        <v>3020</v>
      </c>
      <c r="V1352" s="268" t="s">
        <v>602</v>
      </c>
      <c r="W1352" s="272"/>
      <c r="X1352" s="273">
        <v>2072919</v>
      </c>
      <c r="Y1352" s="273">
        <v>2072919</v>
      </c>
      <c r="Z1352" s="273">
        <v>0</v>
      </c>
      <c r="AA1352" s="273">
        <v>0</v>
      </c>
      <c r="AB1352" s="274">
        <v>2072919</v>
      </c>
      <c r="AC1352" s="274">
        <v>0</v>
      </c>
      <c r="AD1352" s="269"/>
      <c r="AE1352" s="269" t="s">
        <v>3021</v>
      </c>
    </row>
    <row r="1353" spans="1:31" ht="90" x14ac:dyDescent="0.25">
      <c r="A1353" s="303" t="s">
        <v>3493</v>
      </c>
      <c r="B1353" s="303" t="s">
        <v>2415</v>
      </c>
      <c r="C1353" s="303" t="s">
        <v>2416</v>
      </c>
      <c r="D1353" s="303" t="s">
        <v>2646</v>
      </c>
      <c r="E1353" s="304" t="s">
        <v>3906</v>
      </c>
      <c r="F1353" s="304" t="s">
        <v>457</v>
      </c>
      <c r="G1353" s="304" t="s">
        <v>597</v>
      </c>
      <c r="H1353" s="304" t="s">
        <v>598</v>
      </c>
      <c r="I1353" s="303" t="s">
        <v>599</v>
      </c>
      <c r="J1353" s="305" t="s">
        <v>3020</v>
      </c>
      <c r="K1353" s="306">
        <v>2072919</v>
      </c>
      <c r="Q1353" s="270"/>
      <c r="R1353" s="270"/>
      <c r="S1353" s="271"/>
      <c r="T1353" s="270" t="s">
        <v>600</v>
      </c>
      <c r="U1353" s="272" t="s">
        <v>3020</v>
      </c>
      <c r="V1353" s="268" t="s">
        <v>602</v>
      </c>
      <c r="W1353" s="272"/>
      <c r="X1353" s="273">
        <v>2072919</v>
      </c>
      <c r="Y1353" s="273">
        <v>2072919</v>
      </c>
      <c r="Z1353" s="273">
        <v>0</v>
      </c>
      <c r="AA1353" s="273">
        <v>0</v>
      </c>
      <c r="AB1353" s="274">
        <v>2072919</v>
      </c>
      <c r="AC1353" s="274">
        <v>0</v>
      </c>
      <c r="AD1353" s="269"/>
      <c r="AE1353" s="269" t="s">
        <v>3021</v>
      </c>
    </row>
    <row r="1354" spans="1:31" ht="90" x14ac:dyDescent="0.25">
      <c r="A1354" s="303" t="s">
        <v>3495</v>
      </c>
      <c r="B1354" s="303" t="s">
        <v>2415</v>
      </c>
      <c r="C1354" s="303" t="s">
        <v>2416</v>
      </c>
      <c r="D1354" s="303" t="s">
        <v>2646</v>
      </c>
      <c r="E1354" s="304" t="s">
        <v>3908</v>
      </c>
      <c r="F1354" s="304" t="s">
        <v>457</v>
      </c>
      <c r="G1354" s="304" t="s">
        <v>597</v>
      </c>
      <c r="H1354" s="304" t="s">
        <v>598</v>
      </c>
      <c r="I1354" s="303" t="s">
        <v>599</v>
      </c>
      <c r="J1354" s="305" t="s">
        <v>3020</v>
      </c>
      <c r="K1354" s="306">
        <v>2072919</v>
      </c>
      <c r="Q1354" s="270"/>
      <c r="R1354" s="270"/>
      <c r="S1354" s="271"/>
      <c r="T1354" s="270" t="s">
        <v>600</v>
      </c>
      <c r="U1354" s="272" t="s">
        <v>3020</v>
      </c>
      <c r="V1354" s="268" t="s">
        <v>602</v>
      </c>
      <c r="W1354" s="272"/>
      <c r="X1354" s="273">
        <v>2072919</v>
      </c>
      <c r="Y1354" s="273">
        <v>2072919</v>
      </c>
      <c r="Z1354" s="273">
        <v>0</v>
      </c>
      <c r="AA1354" s="273">
        <v>0</v>
      </c>
      <c r="AB1354" s="274">
        <v>2072919</v>
      </c>
      <c r="AC1354" s="274">
        <v>0</v>
      </c>
      <c r="AD1354" s="269"/>
      <c r="AE1354" s="269" t="s">
        <v>3021</v>
      </c>
    </row>
    <row r="1355" spans="1:31" ht="90" x14ac:dyDescent="0.25">
      <c r="A1355" s="303" t="s">
        <v>3497</v>
      </c>
      <c r="B1355" s="303" t="s">
        <v>2415</v>
      </c>
      <c r="C1355" s="303" t="s">
        <v>2416</v>
      </c>
      <c r="D1355" s="303" t="s">
        <v>2646</v>
      </c>
      <c r="E1355" s="304" t="s">
        <v>3910</v>
      </c>
      <c r="F1355" s="304" t="s">
        <v>457</v>
      </c>
      <c r="G1355" s="304" t="s">
        <v>597</v>
      </c>
      <c r="H1355" s="304" t="s">
        <v>598</v>
      </c>
      <c r="I1355" s="303" t="s">
        <v>599</v>
      </c>
      <c r="J1355" s="305" t="s">
        <v>3020</v>
      </c>
      <c r="K1355" s="306">
        <v>2072919</v>
      </c>
      <c r="Q1355" s="270"/>
      <c r="R1355" s="270"/>
      <c r="S1355" s="271"/>
      <c r="T1355" s="270" t="s">
        <v>600</v>
      </c>
      <c r="U1355" s="272" t="s">
        <v>3020</v>
      </c>
      <c r="V1355" s="268" t="s">
        <v>602</v>
      </c>
      <c r="W1355" s="272"/>
      <c r="X1355" s="273">
        <v>2072919</v>
      </c>
      <c r="Y1355" s="273">
        <v>2072919</v>
      </c>
      <c r="Z1355" s="273">
        <v>0</v>
      </c>
      <c r="AA1355" s="273">
        <v>0</v>
      </c>
      <c r="AB1355" s="274">
        <v>2072919</v>
      </c>
      <c r="AC1355" s="274">
        <v>0</v>
      </c>
      <c r="AD1355" s="269"/>
      <c r="AE1355" s="269" t="s">
        <v>3021</v>
      </c>
    </row>
    <row r="1356" spans="1:31" ht="90" x14ac:dyDescent="0.25">
      <c r="A1356" s="303" t="s">
        <v>3499</v>
      </c>
      <c r="B1356" s="303" t="s">
        <v>2415</v>
      </c>
      <c r="C1356" s="303" t="s">
        <v>2416</v>
      </c>
      <c r="D1356" s="303" t="s">
        <v>2646</v>
      </c>
      <c r="E1356" s="304" t="s">
        <v>3912</v>
      </c>
      <c r="F1356" s="304" t="s">
        <v>457</v>
      </c>
      <c r="G1356" s="304" t="s">
        <v>597</v>
      </c>
      <c r="H1356" s="304" t="s">
        <v>598</v>
      </c>
      <c r="I1356" s="303" t="s">
        <v>599</v>
      </c>
      <c r="J1356" s="305" t="s">
        <v>3020</v>
      </c>
      <c r="K1356" s="306">
        <v>2072919</v>
      </c>
      <c r="Q1356" s="270"/>
      <c r="R1356" s="270"/>
      <c r="S1356" s="271"/>
      <c r="T1356" s="270" t="s">
        <v>600</v>
      </c>
      <c r="U1356" s="272" t="s">
        <v>3020</v>
      </c>
      <c r="V1356" s="268" t="s">
        <v>602</v>
      </c>
      <c r="W1356" s="272"/>
      <c r="X1356" s="273">
        <v>2072919</v>
      </c>
      <c r="Y1356" s="273">
        <v>2072919</v>
      </c>
      <c r="Z1356" s="273">
        <v>0</v>
      </c>
      <c r="AA1356" s="273">
        <v>0</v>
      </c>
      <c r="AB1356" s="274">
        <v>2072919</v>
      </c>
      <c r="AC1356" s="274">
        <v>0</v>
      </c>
      <c r="AD1356" s="269"/>
      <c r="AE1356" s="269" t="s">
        <v>3021</v>
      </c>
    </row>
    <row r="1357" spans="1:31" ht="90" x14ac:dyDescent="0.25">
      <c r="A1357" s="303" t="s">
        <v>3501</v>
      </c>
      <c r="B1357" s="303" t="s">
        <v>2415</v>
      </c>
      <c r="C1357" s="303" t="s">
        <v>2416</v>
      </c>
      <c r="D1357" s="303" t="s">
        <v>2646</v>
      </c>
      <c r="E1357" s="304" t="s">
        <v>3914</v>
      </c>
      <c r="F1357" s="304" t="s">
        <v>457</v>
      </c>
      <c r="G1357" s="304" t="s">
        <v>597</v>
      </c>
      <c r="H1357" s="304" t="s">
        <v>598</v>
      </c>
      <c r="I1357" s="303" t="s">
        <v>599</v>
      </c>
      <c r="J1357" s="305" t="s">
        <v>3020</v>
      </c>
      <c r="K1357" s="306">
        <v>2072919</v>
      </c>
      <c r="Q1357" s="270"/>
      <c r="R1357" s="270"/>
      <c r="S1357" s="271"/>
      <c r="T1357" s="270" t="s">
        <v>600</v>
      </c>
      <c r="U1357" s="272" t="s">
        <v>3020</v>
      </c>
      <c r="V1357" s="268" t="s">
        <v>602</v>
      </c>
      <c r="W1357" s="272"/>
      <c r="X1357" s="273">
        <v>2072919</v>
      </c>
      <c r="Y1357" s="273">
        <v>2072919</v>
      </c>
      <c r="Z1357" s="273">
        <v>0</v>
      </c>
      <c r="AA1357" s="273">
        <v>0</v>
      </c>
      <c r="AB1357" s="274">
        <v>2072919</v>
      </c>
      <c r="AC1357" s="274">
        <v>0</v>
      </c>
      <c r="AD1357" s="269"/>
      <c r="AE1357" s="269" t="s">
        <v>3021</v>
      </c>
    </row>
    <row r="1358" spans="1:31" ht="90" x14ac:dyDescent="0.25">
      <c r="A1358" s="303" t="s">
        <v>3503</v>
      </c>
      <c r="B1358" s="303" t="s">
        <v>2415</v>
      </c>
      <c r="C1358" s="303" t="s">
        <v>2416</v>
      </c>
      <c r="D1358" s="303" t="s">
        <v>2646</v>
      </c>
      <c r="E1358" s="304" t="s">
        <v>3916</v>
      </c>
      <c r="F1358" s="304" t="s">
        <v>457</v>
      </c>
      <c r="G1358" s="304" t="s">
        <v>597</v>
      </c>
      <c r="H1358" s="304" t="s">
        <v>598</v>
      </c>
      <c r="I1358" s="303" t="s">
        <v>599</v>
      </c>
      <c r="J1358" s="305" t="s">
        <v>3020</v>
      </c>
      <c r="K1358" s="306">
        <v>2072919</v>
      </c>
      <c r="Q1358" s="270"/>
      <c r="R1358" s="270"/>
      <c r="S1358" s="271"/>
      <c r="T1358" s="270" t="s">
        <v>600</v>
      </c>
      <c r="U1358" s="272" t="s">
        <v>3020</v>
      </c>
      <c r="V1358" s="268" t="s">
        <v>602</v>
      </c>
      <c r="W1358" s="272"/>
      <c r="X1358" s="273">
        <v>2072919</v>
      </c>
      <c r="Y1358" s="273">
        <v>2072919</v>
      </c>
      <c r="Z1358" s="273">
        <v>0</v>
      </c>
      <c r="AA1358" s="273">
        <v>0</v>
      </c>
      <c r="AB1358" s="274">
        <v>2072919</v>
      </c>
      <c r="AC1358" s="274">
        <v>0</v>
      </c>
      <c r="AD1358" s="269"/>
      <c r="AE1358" s="269" t="s">
        <v>3021</v>
      </c>
    </row>
    <row r="1359" spans="1:31" ht="90" x14ac:dyDescent="0.25">
      <c r="A1359" s="303" t="s">
        <v>3505</v>
      </c>
      <c r="B1359" s="303" t="s">
        <v>2415</v>
      </c>
      <c r="C1359" s="303" t="s">
        <v>2416</v>
      </c>
      <c r="D1359" s="303" t="s">
        <v>2646</v>
      </c>
      <c r="E1359" s="304" t="s">
        <v>3918</v>
      </c>
      <c r="F1359" s="304" t="s">
        <v>457</v>
      </c>
      <c r="G1359" s="304" t="s">
        <v>597</v>
      </c>
      <c r="H1359" s="304" t="s">
        <v>598</v>
      </c>
      <c r="I1359" s="303" t="s">
        <v>599</v>
      </c>
      <c r="J1359" s="305" t="s">
        <v>3020</v>
      </c>
      <c r="K1359" s="306">
        <v>2072919</v>
      </c>
      <c r="Q1359" s="270"/>
      <c r="R1359" s="270"/>
      <c r="S1359" s="271"/>
      <c r="T1359" s="270" t="s">
        <v>600</v>
      </c>
      <c r="U1359" s="272" t="s">
        <v>3020</v>
      </c>
      <c r="V1359" s="268" t="s">
        <v>602</v>
      </c>
      <c r="W1359" s="272"/>
      <c r="X1359" s="273">
        <v>2072919</v>
      </c>
      <c r="Y1359" s="273">
        <v>2072919</v>
      </c>
      <c r="Z1359" s="273">
        <v>0</v>
      </c>
      <c r="AA1359" s="273">
        <v>0</v>
      </c>
      <c r="AB1359" s="274">
        <v>2072919</v>
      </c>
      <c r="AC1359" s="274">
        <v>0</v>
      </c>
      <c r="AD1359" s="269"/>
      <c r="AE1359" s="269" t="s">
        <v>3021</v>
      </c>
    </row>
    <row r="1360" spans="1:31" ht="90" x14ac:dyDescent="0.25">
      <c r="A1360" s="303" t="s">
        <v>3507</v>
      </c>
      <c r="B1360" s="303" t="s">
        <v>2415</v>
      </c>
      <c r="C1360" s="303" t="s">
        <v>2416</v>
      </c>
      <c r="D1360" s="303" t="s">
        <v>2646</v>
      </c>
      <c r="E1360" s="304" t="s">
        <v>3920</v>
      </c>
      <c r="F1360" s="304" t="s">
        <v>457</v>
      </c>
      <c r="G1360" s="304" t="s">
        <v>597</v>
      </c>
      <c r="H1360" s="304" t="s">
        <v>598</v>
      </c>
      <c r="I1360" s="303" t="s">
        <v>599</v>
      </c>
      <c r="J1360" s="305" t="s">
        <v>3020</v>
      </c>
      <c r="K1360" s="306">
        <v>2072919</v>
      </c>
      <c r="Q1360" s="270"/>
      <c r="R1360" s="270"/>
      <c r="S1360" s="271"/>
      <c r="T1360" s="270" t="s">
        <v>600</v>
      </c>
      <c r="U1360" s="272" t="s">
        <v>3020</v>
      </c>
      <c r="V1360" s="268" t="s">
        <v>602</v>
      </c>
      <c r="W1360" s="272"/>
      <c r="X1360" s="273">
        <v>2072919</v>
      </c>
      <c r="Y1360" s="273">
        <v>2072919</v>
      </c>
      <c r="Z1360" s="273">
        <v>0</v>
      </c>
      <c r="AA1360" s="273">
        <v>0</v>
      </c>
      <c r="AB1360" s="274">
        <v>2072919</v>
      </c>
      <c r="AC1360" s="274">
        <v>0</v>
      </c>
      <c r="AD1360" s="269"/>
      <c r="AE1360" s="269" t="s">
        <v>3021</v>
      </c>
    </row>
    <row r="1361" spans="1:31" ht="90" x14ac:dyDescent="0.25">
      <c r="A1361" s="303" t="s">
        <v>3509</v>
      </c>
      <c r="B1361" s="303" t="s">
        <v>2415</v>
      </c>
      <c r="C1361" s="303" t="s">
        <v>2416</v>
      </c>
      <c r="D1361" s="303" t="s">
        <v>2646</v>
      </c>
      <c r="E1361" s="304" t="s">
        <v>3922</v>
      </c>
      <c r="F1361" s="304" t="s">
        <v>457</v>
      </c>
      <c r="G1361" s="304" t="s">
        <v>597</v>
      </c>
      <c r="H1361" s="304" t="s">
        <v>598</v>
      </c>
      <c r="I1361" s="303" t="s">
        <v>599</v>
      </c>
      <c r="J1361" s="305" t="s">
        <v>3020</v>
      </c>
      <c r="K1361" s="306">
        <v>2072919</v>
      </c>
      <c r="Q1361" s="270"/>
      <c r="R1361" s="270"/>
      <c r="S1361" s="271"/>
      <c r="T1361" s="270" t="s">
        <v>600</v>
      </c>
      <c r="U1361" s="272" t="s">
        <v>3020</v>
      </c>
      <c r="V1361" s="268" t="s">
        <v>602</v>
      </c>
      <c r="W1361" s="272"/>
      <c r="X1361" s="273">
        <v>2072919</v>
      </c>
      <c r="Y1361" s="273">
        <v>2072919</v>
      </c>
      <c r="Z1361" s="273">
        <v>0</v>
      </c>
      <c r="AA1361" s="273">
        <v>0</v>
      </c>
      <c r="AB1361" s="274">
        <v>2072919</v>
      </c>
      <c r="AC1361" s="274">
        <v>0</v>
      </c>
      <c r="AD1361" s="269"/>
      <c r="AE1361" s="269" t="s">
        <v>3021</v>
      </c>
    </row>
    <row r="1362" spans="1:31" ht="90" x14ac:dyDescent="0.25">
      <c r="A1362" s="303" t="s">
        <v>3511</v>
      </c>
      <c r="B1362" s="303" t="s">
        <v>2415</v>
      </c>
      <c r="C1362" s="303" t="s">
        <v>2416</v>
      </c>
      <c r="D1362" s="303" t="s">
        <v>2646</v>
      </c>
      <c r="E1362" s="304" t="s">
        <v>3924</v>
      </c>
      <c r="F1362" s="304" t="s">
        <v>457</v>
      </c>
      <c r="G1362" s="304" t="s">
        <v>597</v>
      </c>
      <c r="H1362" s="304" t="s">
        <v>598</v>
      </c>
      <c r="I1362" s="303" t="s">
        <v>599</v>
      </c>
      <c r="J1362" s="305" t="s">
        <v>3020</v>
      </c>
      <c r="K1362" s="306">
        <v>2072919</v>
      </c>
      <c r="Q1362" s="270"/>
      <c r="R1362" s="270"/>
      <c r="S1362" s="271"/>
      <c r="T1362" s="270" t="s">
        <v>600</v>
      </c>
      <c r="U1362" s="272" t="s">
        <v>3020</v>
      </c>
      <c r="V1362" s="268" t="s">
        <v>602</v>
      </c>
      <c r="W1362" s="272"/>
      <c r="X1362" s="273">
        <v>2072919</v>
      </c>
      <c r="Y1362" s="273">
        <v>2072919</v>
      </c>
      <c r="Z1362" s="273">
        <v>0</v>
      </c>
      <c r="AA1362" s="273">
        <v>0</v>
      </c>
      <c r="AB1362" s="274">
        <v>2072919</v>
      </c>
      <c r="AC1362" s="274">
        <v>0</v>
      </c>
      <c r="AD1362" s="269"/>
      <c r="AE1362" s="269" t="s">
        <v>3021</v>
      </c>
    </row>
    <row r="1363" spans="1:31" ht="90" x14ac:dyDescent="0.25">
      <c r="A1363" s="303" t="s">
        <v>3513</v>
      </c>
      <c r="B1363" s="303" t="s">
        <v>2415</v>
      </c>
      <c r="C1363" s="303" t="s">
        <v>2416</v>
      </c>
      <c r="D1363" s="303" t="s">
        <v>2646</v>
      </c>
      <c r="E1363" s="304" t="s">
        <v>3926</v>
      </c>
      <c r="F1363" s="304" t="s">
        <v>457</v>
      </c>
      <c r="G1363" s="304" t="s">
        <v>597</v>
      </c>
      <c r="H1363" s="304" t="s">
        <v>598</v>
      </c>
      <c r="I1363" s="303" t="s">
        <v>599</v>
      </c>
      <c r="J1363" s="305" t="s">
        <v>3020</v>
      </c>
      <c r="K1363" s="306">
        <v>2072919</v>
      </c>
      <c r="Q1363" s="270"/>
      <c r="R1363" s="270"/>
      <c r="S1363" s="271"/>
      <c r="T1363" s="270" t="s">
        <v>600</v>
      </c>
      <c r="U1363" s="272" t="s">
        <v>3020</v>
      </c>
      <c r="V1363" s="268" t="s">
        <v>602</v>
      </c>
      <c r="W1363" s="272"/>
      <c r="X1363" s="273">
        <v>2072919</v>
      </c>
      <c r="Y1363" s="273">
        <v>2072919</v>
      </c>
      <c r="Z1363" s="273">
        <v>0</v>
      </c>
      <c r="AA1363" s="273">
        <v>0</v>
      </c>
      <c r="AB1363" s="274">
        <v>2072919</v>
      </c>
      <c r="AC1363" s="274">
        <v>0</v>
      </c>
      <c r="AD1363" s="269"/>
      <c r="AE1363" s="269" t="s">
        <v>3021</v>
      </c>
    </row>
    <row r="1364" spans="1:31" ht="90" x14ac:dyDescent="0.25">
      <c r="A1364" s="303" t="s">
        <v>3515</v>
      </c>
      <c r="B1364" s="303" t="s">
        <v>2415</v>
      </c>
      <c r="C1364" s="303" t="s">
        <v>2416</v>
      </c>
      <c r="D1364" s="303" t="s">
        <v>2646</v>
      </c>
      <c r="E1364" s="304" t="s">
        <v>3928</v>
      </c>
      <c r="F1364" s="304" t="s">
        <v>457</v>
      </c>
      <c r="G1364" s="304" t="s">
        <v>597</v>
      </c>
      <c r="H1364" s="304" t="s">
        <v>598</v>
      </c>
      <c r="I1364" s="303" t="s">
        <v>599</v>
      </c>
      <c r="J1364" s="305" t="s">
        <v>3020</v>
      </c>
      <c r="K1364" s="306">
        <v>2072919</v>
      </c>
      <c r="Q1364" s="270"/>
      <c r="R1364" s="270"/>
      <c r="S1364" s="271"/>
      <c r="T1364" s="270" t="s">
        <v>600</v>
      </c>
      <c r="U1364" s="272" t="s">
        <v>3020</v>
      </c>
      <c r="V1364" s="268" t="s">
        <v>602</v>
      </c>
      <c r="W1364" s="272"/>
      <c r="X1364" s="273">
        <v>2072919</v>
      </c>
      <c r="Y1364" s="273">
        <v>2072919</v>
      </c>
      <c r="Z1364" s="273">
        <v>0</v>
      </c>
      <c r="AA1364" s="273">
        <v>0</v>
      </c>
      <c r="AB1364" s="274">
        <v>2072919</v>
      </c>
      <c r="AC1364" s="274">
        <v>0</v>
      </c>
      <c r="AD1364" s="269"/>
      <c r="AE1364" s="269" t="s">
        <v>3021</v>
      </c>
    </row>
    <row r="1365" spans="1:31" ht="90" x14ac:dyDescent="0.25">
      <c r="A1365" s="303" t="s">
        <v>3517</v>
      </c>
      <c r="B1365" s="303" t="s">
        <v>2415</v>
      </c>
      <c r="C1365" s="303" t="s">
        <v>2416</v>
      </c>
      <c r="D1365" s="303" t="s">
        <v>2646</v>
      </c>
      <c r="E1365" s="304" t="s">
        <v>3930</v>
      </c>
      <c r="F1365" s="304" t="s">
        <v>457</v>
      </c>
      <c r="G1365" s="304" t="s">
        <v>597</v>
      </c>
      <c r="H1365" s="304" t="s">
        <v>598</v>
      </c>
      <c r="I1365" s="303" t="s">
        <v>599</v>
      </c>
      <c r="J1365" s="305" t="s">
        <v>3020</v>
      </c>
      <c r="K1365" s="306">
        <v>2072919</v>
      </c>
      <c r="Q1365" s="270"/>
      <c r="R1365" s="270"/>
      <c r="S1365" s="271"/>
      <c r="T1365" s="270" t="s">
        <v>600</v>
      </c>
      <c r="U1365" s="272" t="s">
        <v>3020</v>
      </c>
      <c r="V1365" s="268" t="s">
        <v>602</v>
      </c>
      <c r="W1365" s="272"/>
      <c r="X1365" s="273">
        <v>2072919</v>
      </c>
      <c r="Y1365" s="273">
        <v>2072919</v>
      </c>
      <c r="Z1365" s="273">
        <v>0</v>
      </c>
      <c r="AA1365" s="273">
        <v>0</v>
      </c>
      <c r="AB1365" s="274">
        <v>2072919</v>
      </c>
      <c r="AC1365" s="274">
        <v>0</v>
      </c>
      <c r="AD1365" s="269"/>
      <c r="AE1365" s="269" t="s">
        <v>3021</v>
      </c>
    </row>
    <row r="1366" spans="1:31" ht="90" x14ac:dyDescent="0.25">
      <c r="A1366" s="303" t="s">
        <v>3519</v>
      </c>
      <c r="B1366" s="303" t="s">
        <v>2415</v>
      </c>
      <c r="C1366" s="303" t="s">
        <v>2416</v>
      </c>
      <c r="D1366" s="303" t="s">
        <v>2646</v>
      </c>
      <c r="E1366" s="304" t="s">
        <v>3932</v>
      </c>
      <c r="F1366" s="304" t="s">
        <v>457</v>
      </c>
      <c r="G1366" s="304" t="s">
        <v>597</v>
      </c>
      <c r="H1366" s="304" t="s">
        <v>598</v>
      </c>
      <c r="I1366" s="303" t="s">
        <v>599</v>
      </c>
      <c r="J1366" s="305" t="s">
        <v>3020</v>
      </c>
      <c r="K1366" s="306">
        <v>2072919</v>
      </c>
      <c r="Q1366" s="270"/>
      <c r="R1366" s="270"/>
      <c r="S1366" s="271"/>
      <c r="T1366" s="270" t="s">
        <v>600</v>
      </c>
      <c r="U1366" s="272" t="s">
        <v>3020</v>
      </c>
      <c r="V1366" s="268" t="s">
        <v>602</v>
      </c>
      <c r="W1366" s="272"/>
      <c r="X1366" s="273">
        <v>2072919</v>
      </c>
      <c r="Y1366" s="273">
        <v>2072919</v>
      </c>
      <c r="Z1366" s="273">
        <v>0</v>
      </c>
      <c r="AA1366" s="273">
        <v>0</v>
      </c>
      <c r="AB1366" s="274">
        <v>2072919</v>
      </c>
      <c r="AC1366" s="274">
        <v>0</v>
      </c>
      <c r="AD1366" s="269"/>
      <c r="AE1366" s="269" t="s">
        <v>3021</v>
      </c>
    </row>
    <row r="1367" spans="1:31" ht="90" x14ac:dyDescent="0.25">
      <c r="A1367" s="303" t="s">
        <v>3521</v>
      </c>
      <c r="B1367" s="303" t="s">
        <v>2415</v>
      </c>
      <c r="C1367" s="303" t="s">
        <v>2416</v>
      </c>
      <c r="D1367" s="303" t="s">
        <v>2646</v>
      </c>
      <c r="E1367" s="304" t="s">
        <v>3934</v>
      </c>
      <c r="F1367" s="304" t="s">
        <v>457</v>
      </c>
      <c r="G1367" s="304" t="s">
        <v>597</v>
      </c>
      <c r="H1367" s="304" t="s">
        <v>598</v>
      </c>
      <c r="I1367" s="303" t="s">
        <v>599</v>
      </c>
      <c r="J1367" s="305" t="s">
        <v>3020</v>
      </c>
      <c r="K1367" s="306">
        <v>2072919</v>
      </c>
      <c r="Q1367" s="270"/>
      <c r="R1367" s="270"/>
      <c r="S1367" s="271"/>
      <c r="T1367" s="270" t="s">
        <v>600</v>
      </c>
      <c r="U1367" s="272" t="s">
        <v>3020</v>
      </c>
      <c r="V1367" s="268" t="s">
        <v>602</v>
      </c>
      <c r="W1367" s="272"/>
      <c r="X1367" s="273">
        <v>2072919</v>
      </c>
      <c r="Y1367" s="273">
        <v>2072919</v>
      </c>
      <c r="Z1367" s="273">
        <v>0</v>
      </c>
      <c r="AA1367" s="273">
        <v>0</v>
      </c>
      <c r="AB1367" s="274">
        <v>2072919</v>
      </c>
      <c r="AC1367" s="274">
        <v>0</v>
      </c>
      <c r="AD1367" s="269"/>
      <c r="AE1367" s="269" t="s">
        <v>3021</v>
      </c>
    </row>
    <row r="1368" spans="1:31" ht="90" x14ac:dyDescent="0.25">
      <c r="A1368" s="303" t="s">
        <v>3523</v>
      </c>
      <c r="B1368" s="303" t="s">
        <v>2415</v>
      </c>
      <c r="C1368" s="303" t="s">
        <v>2416</v>
      </c>
      <c r="D1368" s="303" t="s">
        <v>2646</v>
      </c>
      <c r="E1368" s="304" t="s">
        <v>3936</v>
      </c>
      <c r="F1368" s="304" t="s">
        <v>457</v>
      </c>
      <c r="G1368" s="304" t="s">
        <v>597</v>
      </c>
      <c r="H1368" s="304" t="s">
        <v>598</v>
      </c>
      <c r="I1368" s="303" t="s">
        <v>599</v>
      </c>
      <c r="J1368" s="305" t="s">
        <v>3020</v>
      </c>
      <c r="K1368" s="306">
        <v>2072919</v>
      </c>
      <c r="Q1368" s="270"/>
      <c r="R1368" s="270"/>
      <c r="S1368" s="271"/>
      <c r="T1368" s="270" t="s">
        <v>600</v>
      </c>
      <c r="U1368" s="272" t="s">
        <v>3020</v>
      </c>
      <c r="V1368" s="268" t="s">
        <v>602</v>
      </c>
      <c r="W1368" s="272"/>
      <c r="X1368" s="273">
        <v>2072919</v>
      </c>
      <c r="Y1368" s="273">
        <v>2072919</v>
      </c>
      <c r="Z1368" s="273">
        <v>0</v>
      </c>
      <c r="AA1368" s="273">
        <v>0</v>
      </c>
      <c r="AB1368" s="274">
        <v>2072919</v>
      </c>
      <c r="AC1368" s="274">
        <v>0</v>
      </c>
      <c r="AD1368" s="269"/>
      <c r="AE1368" s="269" t="s">
        <v>3021</v>
      </c>
    </row>
    <row r="1369" spans="1:31" ht="90" x14ac:dyDescent="0.25">
      <c r="A1369" s="303" t="s">
        <v>3525</v>
      </c>
      <c r="B1369" s="303" t="s">
        <v>2415</v>
      </c>
      <c r="C1369" s="303" t="s">
        <v>2416</v>
      </c>
      <c r="D1369" s="303" t="s">
        <v>2646</v>
      </c>
      <c r="E1369" s="304" t="s">
        <v>3938</v>
      </c>
      <c r="F1369" s="304" t="s">
        <v>457</v>
      </c>
      <c r="G1369" s="304" t="s">
        <v>597</v>
      </c>
      <c r="H1369" s="304" t="s">
        <v>598</v>
      </c>
      <c r="I1369" s="303" t="s">
        <v>599</v>
      </c>
      <c r="J1369" s="305" t="s">
        <v>3020</v>
      </c>
      <c r="K1369" s="306">
        <v>2072919</v>
      </c>
      <c r="Q1369" s="270"/>
      <c r="R1369" s="270"/>
      <c r="S1369" s="271"/>
      <c r="T1369" s="270" t="s">
        <v>600</v>
      </c>
      <c r="U1369" s="272" t="s">
        <v>3020</v>
      </c>
      <c r="V1369" s="268" t="s">
        <v>602</v>
      </c>
      <c r="W1369" s="272"/>
      <c r="X1369" s="273">
        <v>2072919</v>
      </c>
      <c r="Y1369" s="273">
        <v>2072919</v>
      </c>
      <c r="Z1369" s="273">
        <v>0</v>
      </c>
      <c r="AA1369" s="273">
        <v>0</v>
      </c>
      <c r="AB1369" s="274">
        <v>2072919</v>
      </c>
      <c r="AC1369" s="274">
        <v>0</v>
      </c>
      <c r="AD1369" s="269"/>
      <c r="AE1369" s="269" t="s">
        <v>3021</v>
      </c>
    </row>
    <row r="1370" spans="1:31" ht="90" x14ac:dyDescent="0.25">
      <c r="A1370" s="303" t="s">
        <v>3527</v>
      </c>
      <c r="B1370" s="303" t="s">
        <v>2415</v>
      </c>
      <c r="C1370" s="303" t="s">
        <v>2416</v>
      </c>
      <c r="D1370" s="303" t="s">
        <v>2646</v>
      </c>
      <c r="E1370" s="304" t="s">
        <v>3940</v>
      </c>
      <c r="F1370" s="304" t="s">
        <v>457</v>
      </c>
      <c r="G1370" s="304" t="s">
        <v>597</v>
      </c>
      <c r="H1370" s="304" t="s">
        <v>598</v>
      </c>
      <c r="I1370" s="303" t="s">
        <v>599</v>
      </c>
      <c r="J1370" s="305" t="s">
        <v>3020</v>
      </c>
      <c r="K1370" s="306">
        <v>2072919</v>
      </c>
      <c r="Q1370" s="270"/>
      <c r="R1370" s="270"/>
      <c r="S1370" s="271"/>
      <c r="T1370" s="270" t="s">
        <v>600</v>
      </c>
      <c r="U1370" s="272" t="s">
        <v>3020</v>
      </c>
      <c r="V1370" s="268" t="s">
        <v>602</v>
      </c>
      <c r="W1370" s="272"/>
      <c r="X1370" s="273">
        <v>2072919</v>
      </c>
      <c r="Y1370" s="273">
        <v>2072919</v>
      </c>
      <c r="Z1370" s="273">
        <v>0</v>
      </c>
      <c r="AA1370" s="273">
        <v>0</v>
      </c>
      <c r="AB1370" s="274">
        <v>2072919</v>
      </c>
      <c r="AC1370" s="274">
        <v>0</v>
      </c>
      <c r="AD1370" s="269"/>
      <c r="AE1370" s="269" t="s">
        <v>3021</v>
      </c>
    </row>
    <row r="1371" spans="1:31" ht="90" x14ac:dyDescent="0.25">
      <c r="A1371" s="303" t="s">
        <v>3529</v>
      </c>
      <c r="B1371" s="303" t="s">
        <v>2415</v>
      </c>
      <c r="C1371" s="303" t="s">
        <v>2416</v>
      </c>
      <c r="D1371" s="303" t="s">
        <v>2646</v>
      </c>
      <c r="E1371" s="304" t="s">
        <v>3942</v>
      </c>
      <c r="F1371" s="304" t="s">
        <v>457</v>
      </c>
      <c r="G1371" s="304" t="s">
        <v>597</v>
      </c>
      <c r="H1371" s="304" t="s">
        <v>598</v>
      </c>
      <c r="I1371" s="303" t="s">
        <v>599</v>
      </c>
      <c r="J1371" s="305" t="s">
        <v>3020</v>
      </c>
      <c r="K1371" s="306">
        <v>2072919</v>
      </c>
      <c r="Q1371" s="270"/>
      <c r="R1371" s="270"/>
      <c r="S1371" s="271"/>
      <c r="T1371" s="270" t="s">
        <v>600</v>
      </c>
      <c r="U1371" s="272" t="s">
        <v>3020</v>
      </c>
      <c r="V1371" s="268" t="s">
        <v>602</v>
      </c>
      <c r="W1371" s="272"/>
      <c r="X1371" s="273">
        <v>2072919</v>
      </c>
      <c r="Y1371" s="273">
        <v>2072919</v>
      </c>
      <c r="Z1371" s="273">
        <v>0</v>
      </c>
      <c r="AA1371" s="273">
        <v>0</v>
      </c>
      <c r="AB1371" s="274">
        <v>2072919</v>
      </c>
      <c r="AC1371" s="274">
        <v>0</v>
      </c>
      <c r="AD1371" s="269"/>
      <c r="AE1371" s="269" t="s">
        <v>3021</v>
      </c>
    </row>
    <row r="1372" spans="1:31" ht="90" x14ac:dyDescent="0.25">
      <c r="A1372" s="303" t="s">
        <v>3531</v>
      </c>
      <c r="B1372" s="303" t="s">
        <v>2415</v>
      </c>
      <c r="C1372" s="303" t="s">
        <v>2416</v>
      </c>
      <c r="D1372" s="303" t="s">
        <v>2646</v>
      </c>
      <c r="E1372" s="304" t="s">
        <v>3944</v>
      </c>
      <c r="F1372" s="304" t="s">
        <v>457</v>
      </c>
      <c r="G1372" s="304" t="s">
        <v>597</v>
      </c>
      <c r="H1372" s="304" t="s">
        <v>598</v>
      </c>
      <c r="I1372" s="303" t="s">
        <v>599</v>
      </c>
      <c r="J1372" s="305" t="s">
        <v>3020</v>
      </c>
      <c r="K1372" s="306">
        <v>2072919</v>
      </c>
      <c r="Q1372" s="270"/>
      <c r="R1372" s="270"/>
      <c r="S1372" s="271"/>
      <c r="T1372" s="270" t="s">
        <v>600</v>
      </c>
      <c r="U1372" s="272" t="s">
        <v>3020</v>
      </c>
      <c r="V1372" s="268" t="s">
        <v>602</v>
      </c>
      <c r="W1372" s="272"/>
      <c r="X1372" s="273">
        <v>2072919</v>
      </c>
      <c r="Y1372" s="273">
        <v>2072919</v>
      </c>
      <c r="Z1372" s="273">
        <v>0</v>
      </c>
      <c r="AA1372" s="273">
        <v>0</v>
      </c>
      <c r="AB1372" s="274">
        <v>2072919</v>
      </c>
      <c r="AC1372" s="274">
        <v>0</v>
      </c>
      <c r="AD1372" s="269"/>
      <c r="AE1372" s="269" t="s">
        <v>3021</v>
      </c>
    </row>
    <row r="1373" spans="1:31" ht="90" x14ac:dyDescent="0.25">
      <c r="A1373" s="303" t="s">
        <v>3533</v>
      </c>
      <c r="B1373" s="303" t="s">
        <v>2415</v>
      </c>
      <c r="C1373" s="303" t="s">
        <v>2416</v>
      </c>
      <c r="D1373" s="303" t="s">
        <v>2646</v>
      </c>
      <c r="E1373" s="304" t="s">
        <v>3946</v>
      </c>
      <c r="F1373" s="304" t="s">
        <v>457</v>
      </c>
      <c r="G1373" s="304" t="s">
        <v>597</v>
      </c>
      <c r="H1373" s="304" t="s">
        <v>598</v>
      </c>
      <c r="I1373" s="303" t="s">
        <v>599</v>
      </c>
      <c r="J1373" s="305" t="s">
        <v>3020</v>
      </c>
      <c r="K1373" s="306">
        <v>2072919</v>
      </c>
      <c r="Q1373" s="270"/>
      <c r="R1373" s="270"/>
      <c r="S1373" s="271"/>
      <c r="T1373" s="270" t="s">
        <v>600</v>
      </c>
      <c r="U1373" s="272" t="s">
        <v>3020</v>
      </c>
      <c r="V1373" s="268" t="s">
        <v>602</v>
      </c>
      <c r="W1373" s="272"/>
      <c r="X1373" s="273">
        <v>2072919</v>
      </c>
      <c r="Y1373" s="273">
        <v>2072919</v>
      </c>
      <c r="Z1373" s="273">
        <v>0</v>
      </c>
      <c r="AA1373" s="273">
        <v>0</v>
      </c>
      <c r="AB1373" s="274">
        <v>2072919</v>
      </c>
      <c r="AC1373" s="274">
        <v>0</v>
      </c>
      <c r="AD1373" s="269"/>
      <c r="AE1373" s="269" t="s">
        <v>3021</v>
      </c>
    </row>
    <row r="1374" spans="1:31" ht="90" x14ac:dyDescent="0.25">
      <c r="A1374" s="303" t="s">
        <v>3535</v>
      </c>
      <c r="B1374" s="303" t="s">
        <v>2415</v>
      </c>
      <c r="C1374" s="303" t="s">
        <v>2416</v>
      </c>
      <c r="D1374" s="303" t="s">
        <v>2646</v>
      </c>
      <c r="E1374" s="304" t="s">
        <v>3948</v>
      </c>
      <c r="F1374" s="304" t="s">
        <v>457</v>
      </c>
      <c r="G1374" s="304" t="s">
        <v>597</v>
      </c>
      <c r="H1374" s="304" t="s">
        <v>598</v>
      </c>
      <c r="I1374" s="303" t="s">
        <v>599</v>
      </c>
      <c r="J1374" s="305" t="s">
        <v>3020</v>
      </c>
      <c r="K1374" s="306">
        <v>2072919</v>
      </c>
      <c r="Q1374" s="270"/>
      <c r="R1374" s="270"/>
      <c r="S1374" s="271"/>
      <c r="T1374" s="270" t="s">
        <v>600</v>
      </c>
      <c r="U1374" s="272" t="s">
        <v>3020</v>
      </c>
      <c r="V1374" s="268" t="s">
        <v>602</v>
      </c>
      <c r="W1374" s="272"/>
      <c r="X1374" s="273">
        <v>2072919</v>
      </c>
      <c r="Y1374" s="273">
        <v>2072919</v>
      </c>
      <c r="Z1374" s="273">
        <v>0</v>
      </c>
      <c r="AA1374" s="273">
        <v>0</v>
      </c>
      <c r="AB1374" s="274">
        <v>2072919</v>
      </c>
      <c r="AC1374" s="274">
        <v>0</v>
      </c>
      <c r="AD1374" s="269"/>
      <c r="AE1374" s="269" t="s">
        <v>3021</v>
      </c>
    </row>
    <row r="1375" spans="1:31" ht="90" x14ac:dyDescent="0.25">
      <c r="A1375" s="303" t="s">
        <v>3537</v>
      </c>
      <c r="B1375" s="303" t="s">
        <v>2415</v>
      </c>
      <c r="C1375" s="303" t="s">
        <v>2416</v>
      </c>
      <c r="D1375" s="303" t="s">
        <v>2646</v>
      </c>
      <c r="E1375" s="304" t="s">
        <v>3950</v>
      </c>
      <c r="F1375" s="304" t="s">
        <v>457</v>
      </c>
      <c r="G1375" s="304" t="s">
        <v>597</v>
      </c>
      <c r="H1375" s="304" t="s">
        <v>598</v>
      </c>
      <c r="I1375" s="303" t="s">
        <v>599</v>
      </c>
      <c r="J1375" s="305" t="s">
        <v>3020</v>
      </c>
      <c r="K1375" s="306">
        <v>2072919</v>
      </c>
      <c r="Q1375" s="270"/>
      <c r="R1375" s="270"/>
      <c r="S1375" s="271"/>
      <c r="T1375" s="270" t="s">
        <v>600</v>
      </c>
      <c r="U1375" s="272" t="s">
        <v>3020</v>
      </c>
      <c r="V1375" s="268" t="s">
        <v>602</v>
      </c>
      <c r="W1375" s="272"/>
      <c r="X1375" s="273">
        <v>2072919</v>
      </c>
      <c r="Y1375" s="273">
        <v>2072919</v>
      </c>
      <c r="Z1375" s="273">
        <v>0</v>
      </c>
      <c r="AA1375" s="273">
        <v>0</v>
      </c>
      <c r="AB1375" s="274">
        <v>2072919</v>
      </c>
      <c r="AC1375" s="274">
        <v>0</v>
      </c>
      <c r="AD1375" s="269"/>
      <c r="AE1375" s="269" t="s">
        <v>3021</v>
      </c>
    </row>
    <row r="1376" spans="1:31" ht="90" x14ac:dyDescent="0.25">
      <c r="A1376" s="303" t="s">
        <v>3539</v>
      </c>
      <c r="B1376" s="303" t="s">
        <v>2415</v>
      </c>
      <c r="C1376" s="303" t="s">
        <v>2416</v>
      </c>
      <c r="D1376" s="303" t="s">
        <v>2646</v>
      </c>
      <c r="E1376" s="304" t="s">
        <v>3952</v>
      </c>
      <c r="F1376" s="304" t="s">
        <v>457</v>
      </c>
      <c r="G1376" s="304" t="s">
        <v>597</v>
      </c>
      <c r="H1376" s="304" t="s">
        <v>598</v>
      </c>
      <c r="I1376" s="303" t="s">
        <v>599</v>
      </c>
      <c r="J1376" s="305" t="s">
        <v>3020</v>
      </c>
      <c r="K1376" s="306">
        <v>2072919</v>
      </c>
      <c r="Q1376" s="270"/>
      <c r="R1376" s="270"/>
      <c r="S1376" s="271"/>
      <c r="T1376" s="270" t="s">
        <v>600</v>
      </c>
      <c r="U1376" s="272" t="s">
        <v>3020</v>
      </c>
      <c r="V1376" s="268" t="s">
        <v>602</v>
      </c>
      <c r="W1376" s="272"/>
      <c r="X1376" s="273">
        <v>2072919</v>
      </c>
      <c r="Y1376" s="273">
        <v>2072919</v>
      </c>
      <c r="Z1376" s="273">
        <v>0</v>
      </c>
      <c r="AA1376" s="273">
        <v>0</v>
      </c>
      <c r="AB1376" s="274">
        <v>2072919</v>
      </c>
      <c r="AC1376" s="274">
        <v>0</v>
      </c>
      <c r="AD1376" s="269"/>
      <c r="AE1376" s="269" t="s">
        <v>3021</v>
      </c>
    </row>
    <row r="1377" spans="1:31" ht="90" x14ac:dyDescent="0.25">
      <c r="A1377" s="303" t="s">
        <v>3541</v>
      </c>
      <c r="B1377" s="303" t="s">
        <v>2415</v>
      </c>
      <c r="C1377" s="303" t="s">
        <v>2416</v>
      </c>
      <c r="D1377" s="303" t="s">
        <v>2646</v>
      </c>
      <c r="E1377" s="304" t="s">
        <v>3954</v>
      </c>
      <c r="F1377" s="304" t="s">
        <v>457</v>
      </c>
      <c r="G1377" s="304" t="s">
        <v>597</v>
      </c>
      <c r="H1377" s="304" t="s">
        <v>598</v>
      </c>
      <c r="I1377" s="303" t="s">
        <v>599</v>
      </c>
      <c r="J1377" s="305" t="s">
        <v>3020</v>
      </c>
      <c r="K1377" s="306">
        <v>2072919</v>
      </c>
      <c r="Q1377" s="270"/>
      <c r="R1377" s="270"/>
      <c r="S1377" s="271"/>
      <c r="T1377" s="270" t="s">
        <v>600</v>
      </c>
      <c r="U1377" s="272" t="s">
        <v>3020</v>
      </c>
      <c r="V1377" s="268" t="s">
        <v>602</v>
      </c>
      <c r="W1377" s="272"/>
      <c r="X1377" s="273">
        <v>2072919</v>
      </c>
      <c r="Y1377" s="273">
        <v>2072919</v>
      </c>
      <c r="Z1377" s="273">
        <v>0</v>
      </c>
      <c r="AA1377" s="273">
        <v>0</v>
      </c>
      <c r="AB1377" s="274">
        <v>2072919</v>
      </c>
      <c r="AC1377" s="274">
        <v>0</v>
      </c>
      <c r="AD1377" s="269"/>
      <c r="AE1377" s="269" t="s">
        <v>3021</v>
      </c>
    </row>
    <row r="1378" spans="1:31" ht="90" x14ac:dyDescent="0.25">
      <c r="A1378" s="303" t="s">
        <v>3543</v>
      </c>
      <c r="B1378" s="303" t="s">
        <v>2415</v>
      </c>
      <c r="C1378" s="303" t="s">
        <v>2416</v>
      </c>
      <c r="D1378" s="303" t="s">
        <v>2646</v>
      </c>
      <c r="E1378" s="304" t="s">
        <v>3956</v>
      </c>
      <c r="F1378" s="304" t="s">
        <v>457</v>
      </c>
      <c r="G1378" s="304" t="s">
        <v>597</v>
      </c>
      <c r="H1378" s="304" t="s">
        <v>598</v>
      </c>
      <c r="I1378" s="303" t="s">
        <v>599</v>
      </c>
      <c r="J1378" s="305" t="s">
        <v>3020</v>
      </c>
      <c r="K1378" s="306">
        <v>2072919</v>
      </c>
      <c r="Q1378" s="270"/>
      <c r="R1378" s="270"/>
      <c r="S1378" s="271"/>
      <c r="T1378" s="270" t="s">
        <v>600</v>
      </c>
      <c r="U1378" s="272" t="s">
        <v>3020</v>
      </c>
      <c r="V1378" s="268" t="s">
        <v>602</v>
      </c>
      <c r="W1378" s="272"/>
      <c r="X1378" s="273">
        <v>2072919</v>
      </c>
      <c r="Y1378" s="273">
        <v>2072919</v>
      </c>
      <c r="Z1378" s="273">
        <v>0</v>
      </c>
      <c r="AA1378" s="273">
        <v>0</v>
      </c>
      <c r="AB1378" s="274">
        <v>2072919</v>
      </c>
      <c r="AC1378" s="274">
        <v>0</v>
      </c>
      <c r="AD1378" s="269"/>
      <c r="AE1378" s="269" t="s">
        <v>3021</v>
      </c>
    </row>
    <row r="1379" spans="1:31" ht="90" x14ac:dyDescent="0.25">
      <c r="A1379" s="303" t="s">
        <v>3545</v>
      </c>
      <c r="B1379" s="303" t="s">
        <v>2415</v>
      </c>
      <c r="C1379" s="303" t="s">
        <v>2416</v>
      </c>
      <c r="D1379" s="303" t="s">
        <v>2646</v>
      </c>
      <c r="E1379" s="304" t="s">
        <v>3958</v>
      </c>
      <c r="F1379" s="304" t="s">
        <v>457</v>
      </c>
      <c r="G1379" s="304" t="s">
        <v>597</v>
      </c>
      <c r="H1379" s="304" t="s">
        <v>598</v>
      </c>
      <c r="I1379" s="303" t="s">
        <v>599</v>
      </c>
      <c r="J1379" s="305" t="s">
        <v>3020</v>
      </c>
      <c r="K1379" s="306">
        <v>2072919</v>
      </c>
      <c r="Q1379" s="270"/>
      <c r="R1379" s="270"/>
      <c r="S1379" s="271"/>
      <c r="T1379" s="270" t="s">
        <v>600</v>
      </c>
      <c r="U1379" s="272" t="s">
        <v>3020</v>
      </c>
      <c r="V1379" s="268" t="s">
        <v>602</v>
      </c>
      <c r="W1379" s="272"/>
      <c r="X1379" s="273">
        <v>2072919</v>
      </c>
      <c r="Y1379" s="273">
        <v>2072919</v>
      </c>
      <c r="Z1379" s="273">
        <v>0</v>
      </c>
      <c r="AA1379" s="273">
        <v>0</v>
      </c>
      <c r="AB1379" s="274">
        <v>2072919</v>
      </c>
      <c r="AC1379" s="274">
        <v>0</v>
      </c>
      <c r="AD1379" s="269"/>
      <c r="AE1379" s="269" t="s">
        <v>3021</v>
      </c>
    </row>
    <row r="1380" spans="1:31" ht="90" x14ac:dyDescent="0.25">
      <c r="A1380" s="303" t="s">
        <v>3547</v>
      </c>
      <c r="B1380" s="303" t="s">
        <v>2415</v>
      </c>
      <c r="C1380" s="303" t="s">
        <v>2416</v>
      </c>
      <c r="D1380" s="303" t="s">
        <v>2646</v>
      </c>
      <c r="E1380" s="304" t="s">
        <v>3960</v>
      </c>
      <c r="F1380" s="304" t="s">
        <v>457</v>
      </c>
      <c r="G1380" s="304" t="s">
        <v>597</v>
      </c>
      <c r="H1380" s="304" t="s">
        <v>598</v>
      </c>
      <c r="I1380" s="303" t="s">
        <v>599</v>
      </c>
      <c r="J1380" s="305" t="s">
        <v>3020</v>
      </c>
      <c r="K1380" s="306">
        <v>2072919</v>
      </c>
      <c r="Q1380" s="270"/>
      <c r="R1380" s="270"/>
      <c r="S1380" s="271"/>
      <c r="T1380" s="270" t="s">
        <v>600</v>
      </c>
      <c r="U1380" s="272" t="s">
        <v>3020</v>
      </c>
      <c r="V1380" s="268" t="s">
        <v>602</v>
      </c>
      <c r="W1380" s="272"/>
      <c r="X1380" s="273">
        <v>2072919</v>
      </c>
      <c r="Y1380" s="273">
        <v>2072919</v>
      </c>
      <c r="Z1380" s="273">
        <v>0</v>
      </c>
      <c r="AA1380" s="273">
        <v>0</v>
      </c>
      <c r="AB1380" s="274">
        <v>2072919</v>
      </c>
      <c r="AC1380" s="274">
        <v>0</v>
      </c>
      <c r="AD1380" s="269"/>
      <c r="AE1380" s="269" t="s">
        <v>3021</v>
      </c>
    </row>
    <row r="1381" spans="1:31" ht="90" x14ac:dyDescent="0.25">
      <c r="A1381" s="303" t="s">
        <v>3549</v>
      </c>
      <c r="B1381" s="303" t="s">
        <v>2415</v>
      </c>
      <c r="C1381" s="303" t="s">
        <v>2416</v>
      </c>
      <c r="D1381" s="303" t="s">
        <v>2646</v>
      </c>
      <c r="E1381" s="304" t="s">
        <v>3962</v>
      </c>
      <c r="F1381" s="304" t="s">
        <v>457</v>
      </c>
      <c r="G1381" s="304" t="s">
        <v>597</v>
      </c>
      <c r="H1381" s="304" t="s">
        <v>598</v>
      </c>
      <c r="I1381" s="303" t="s">
        <v>599</v>
      </c>
      <c r="J1381" s="305" t="s">
        <v>3020</v>
      </c>
      <c r="K1381" s="306">
        <v>2072919</v>
      </c>
      <c r="Q1381" s="270"/>
      <c r="R1381" s="270"/>
      <c r="S1381" s="271"/>
      <c r="T1381" s="270" t="s">
        <v>600</v>
      </c>
      <c r="U1381" s="272" t="s">
        <v>3020</v>
      </c>
      <c r="V1381" s="268" t="s">
        <v>602</v>
      </c>
      <c r="W1381" s="272"/>
      <c r="X1381" s="273">
        <v>2072919</v>
      </c>
      <c r="Y1381" s="273">
        <v>2072919</v>
      </c>
      <c r="Z1381" s="273">
        <v>0</v>
      </c>
      <c r="AA1381" s="273">
        <v>0</v>
      </c>
      <c r="AB1381" s="274">
        <v>2072919</v>
      </c>
      <c r="AC1381" s="274">
        <v>0</v>
      </c>
      <c r="AD1381" s="269"/>
      <c r="AE1381" s="269" t="s">
        <v>3021</v>
      </c>
    </row>
    <row r="1382" spans="1:31" ht="90" x14ac:dyDescent="0.25">
      <c r="A1382" s="303" t="s">
        <v>3551</v>
      </c>
      <c r="B1382" s="303" t="s">
        <v>2415</v>
      </c>
      <c r="C1382" s="303" t="s">
        <v>2416</v>
      </c>
      <c r="D1382" s="303" t="s">
        <v>2646</v>
      </c>
      <c r="E1382" s="304" t="s">
        <v>3964</v>
      </c>
      <c r="F1382" s="304" t="s">
        <v>457</v>
      </c>
      <c r="G1382" s="304" t="s">
        <v>597</v>
      </c>
      <c r="H1382" s="304" t="s">
        <v>598</v>
      </c>
      <c r="I1382" s="303" t="s">
        <v>599</v>
      </c>
      <c r="J1382" s="305" t="s">
        <v>3020</v>
      </c>
      <c r="K1382" s="306">
        <v>2072919</v>
      </c>
      <c r="Q1382" s="270"/>
      <c r="R1382" s="270"/>
      <c r="S1382" s="271"/>
      <c r="T1382" s="270" t="s">
        <v>600</v>
      </c>
      <c r="U1382" s="272" t="s">
        <v>3020</v>
      </c>
      <c r="V1382" s="268" t="s">
        <v>602</v>
      </c>
      <c r="W1382" s="272"/>
      <c r="X1382" s="273">
        <v>2072919</v>
      </c>
      <c r="Y1382" s="273">
        <v>2072919</v>
      </c>
      <c r="Z1382" s="273">
        <v>0</v>
      </c>
      <c r="AA1382" s="273">
        <v>0</v>
      </c>
      <c r="AB1382" s="274">
        <v>2072919</v>
      </c>
      <c r="AC1382" s="274">
        <v>0</v>
      </c>
      <c r="AD1382" s="269"/>
      <c r="AE1382" s="269" t="s">
        <v>3021</v>
      </c>
    </row>
    <row r="1383" spans="1:31" ht="90" x14ac:dyDescent="0.25">
      <c r="A1383" s="303" t="s">
        <v>3553</v>
      </c>
      <c r="B1383" s="303" t="s">
        <v>2415</v>
      </c>
      <c r="C1383" s="303" t="s">
        <v>2416</v>
      </c>
      <c r="D1383" s="303" t="s">
        <v>2646</v>
      </c>
      <c r="E1383" s="304" t="s">
        <v>3966</v>
      </c>
      <c r="F1383" s="304" t="s">
        <v>457</v>
      </c>
      <c r="G1383" s="304" t="s">
        <v>597</v>
      </c>
      <c r="H1383" s="304" t="s">
        <v>598</v>
      </c>
      <c r="I1383" s="303" t="s">
        <v>599</v>
      </c>
      <c r="J1383" s="305" t="s">
        <v>3020</v>
      </c>
      <c r="K1383" s="306">
        <v>2072919</v>
      </c>
      <c r="Q1383" s="270"/>
      <c r="R1383" s="270"/>
      <c r="S1383" s="271"/>
      <c r="T1383" s="270" t="s">
        <v>600</v>
      </c>
      <c r="U1383" s="272" t="s">
        <v>3020</v>
      </c>
      <c r="V1383" s="268" t="s">
        <v>602</v>
      </c>
      <c r="W1383" s="272"/>
      <c r="X1383" s="273">
        <v>2072919</v>
      </c>
      <c r="Y1383" s="273">
        <v>2072919</v>
      </c>
      <c r="Z1383" s="273">
        <v>0</v>
      </c>
      <c r="AA1383" s="273">
        <v>0</v>
      </c>
      <c r="AB1383" s="274">
        <v>2072919</v>
      </c>
      <c r="AC1383" s="274">
        <v>0</v>
      </c>
      <c r="AD1383" s="269"/>
      <c r="AE1383" s="269" t="s">
        <v>3021</v>
      </c>
    </row>
    <row r="1384" spans="1:31" ht="90" x14ac:dyDescent="0.25">
      <c r="A1384" s="303" t="s">
        <v>3555</v>
      </c>
      <c r="B1384" s="303" t="s">
        <v>2415</v>
      </c>
      <c r="C1384" s="303" t="s">
        <v>2416</v>
      </c>
      <c r="D1384" s="303" t="s">
        <v>2646</v>
      </c>
      <c r="E1384" s="304" t="s">
        <v>3968</v>
      </c>
      <c r="F1384" s="304" t="s">
        <v>457</v>
      </c>
      <c r="G1384" s="304" t="s">
        <v>597</v>
      </c>
      <c r="H1384" s="304" t="s">
        <v>598</v>
      </c>
      <c r="I1384" s="303" t="s">
        <v>599</v>
      </c>
      <c r="J1384" s="305" t="s">
        <v>3020</v>
      </c>
      <c r="K1384" s="306">
        <v>2072919</v>
      </c>
      <c r="Q1384" s="270"/>
      <c r="R1384" s="270"/>
      <c r="S1384" s="271"/>
      <c r="T1384" s="270" t="s">
        <v>600</v>
      </c>
      <c r="U1384" s="272" t="s">
        <v>3020</v>
      </c>
      <c r="V1384" s="268" t="s">
        <v>602</v>
      </c>
      <c r="W1384" s="272"/>
      <c r="X1384" s="273">
        <v>2072919</v>
      </c>
      <c r="Y1384" s="273">
        <v>2072919</v>
      </c>
      <c r="Z1384" s="273">
        <v>0</v>
      </c>
      <c r="AA1384" s="273">
        <v>0</v>
      </c>
      <c r="AB1384" s="274">
        <v>2072919</v>
      </c>
      <c r="AC1384" s="274">
        <v>0</v>
      </c>
      <c r="AD1384" s="269"/>
      <c r="AE1384" s="269" t="s">
        <v>3021</v>
      </c>
    </row>
    <row r="1385" spans="1:31" ht="90" x14ac:dyDescent="0.25">
      <c r="A1385" s="303" t="s">
        <v>3557</v>
      </c>
      <c r="B1385" s="303" t="s">
        <v>2415</v>
      </c>
      <c r="C1385" s="303" t="s">
        <v>2416</v>
      </c>
      <c r="D1385" s="303" t="s">
        <v>2646</v>
      </c>
      <c r="E1385" s="304" t="s">
        <v>3970</v>
      </c>
      <c r="F1385" s="304" t="s">
        <v>457</v>
      </c>
      <c r="G1385" s="304" t="s">
        <v>597</v>
      </c>
      <c r="H1385" s="304" t="s">
        <v>598</v>
      </c>
      <c r="I1385" s="303" t="s">
        <v>599</v>
      </c>
      <c r="J1385" s="305" t="s">
        <v>3020</v>
      </c>
      <c r="K1385" s="306">
        <v>2072919</v>
      </c>
      <c r="Q1385" s="270"/>
      <c r="R1385" s="270"/>
      <c r="S1385" s="271"/>
      <c r="T1385" s="270" t="s">
        <v>600</v>
      </c>
      <c r="U1385" s="272" t="s">
        <v>3020</v>
      </c>
      <c r="V1385" s="268" t="s">
        <v>602</v>
      </c>
      <c r="W1385" s="272"/>
      <c r="X1385" s="273">
        <v>2072919</v>
      </c>
      <c r="Y1385" s="273">
        <v>2072919</v>
      </c>
      <c r="Z1385" s="273">
        <v>0</v>
      </c>
      <c r="AA1385" s="273">
        <v>0</v>
      </c>
      <c r="AB1385" s="274">
        <v>2072919</v>
      </c>
      <c r="AC1385" s="274">
        <v>0</v>
      </c>
      <c r="AD1385" s="269"/>
      <c r="AE1385" s="269" t="s">
        <v>3021</v>
      </c>
    </row>
    <row r="1386" spans="1:31" ht="90" x14ac:dyDescent="0.25">
      <c r="A1386" s="303" t="s">
        <v>3559</v>
      </c>
      <c r="B1386" s="303" t="s">
        <v>2415</v>
      </c>
      <c r="C1386" s="303" t="s">
        <v>2416</v>
      </c>
      <c r="D1386" s="303" t="s">
        <v>2646</v>
      </c>
      <c r="E1386" s="304" t="s">
        <v>3972</v>
      </c>
      <c r="F1386" s="304" t="s">
        <v>457</v>
      </c>
      <c r="G1386" s="304" t="s">
        <v>597</v>
      </c>
      <c r="H1386" s="304" t="s">
        <v>598</v>
      </c>
      <c r="I1386" s="303" t="s">
        <v>599</v>
      </c>
      <c r="J1386" s="305" t="s">
        <v>3020</v>
      </c>
      <c r="K1386" s="306">
        <v>2072919</v>
      </c>
      <c r="Q1386" s="270"/>
      <c r="R1386" s="270"/>
      <c r="S1386" s="271"/>
      <c r="T1386" s="270" t="s">
        <v>600</v>
      </c>
      <c r="U1386" s="272" t="s">
        <v>3020</v>
      </c>
      <c r="V1386" s="268" t="s">
        <v>602</v>
      </c>
      <c r="W1386" s="272"/>
      <c r="X1386" s="273">
        <v>2072919</v>
      </c>
      <c r="Y1386" s="273">
        <v>2072919</v>
      </c>
      <c r="Z1386" s="273">
        <v>0</v>
      </c>
      <c r="AA1386" s="273">
        <v>0</v>
      </c>
      <c r="AB1386" s="274">
        <v>2072919</v>
      </c>
      <c r="AC1386" s="274">
        <v>0</v>
      </c>
      <c r="AD1386" s="269"/>
      <c r="AE1386" s="269" t="s">
        <v>3021</v>
      </c>
    </row>
    <row r="1387" spans="1:31" ht="90" x14ac:dyDescent="0.25">
      <c r="A1387" s="303" t="s">
        <v>3561</v>
      </c>
      <c r="B1387" s="303" t="s">
        <v>2415</v>
      </c>
      <c r="C1387" s="303" t="s">
        <v>2416</v>
      </c>
      <c r="D1387" s="303" t="s">
        <v>2646</v>
      </c>
      <c r="E1387" s="304" t="s">
        <v>3974</v>
      </c>
      <c r="F1387" s="304" t="s">
        <v>457</v>
      </c>
      <c r="G1387" s="304" t="s">
        <v>597</v>
      </c>
      <c r="H1387" s="304" t="s">
        <v>598</v>
      </c>
      <c r="I1387" s="303" t="s">
        <v>599</v>
      </c>
      <c r="J1387" s="305" t="s">
        <v>3020</v>
      </c>
      <c r="K1387" s="306">
        <v>2072919</v>
      </c>
      <c r="Q1387" s="270"/>
      <c r="R1387" s="270"/>
      <c r="S1387" s="271"/>
      <c r="T1387" s="270" t="s">
        <v>600</v>
      </c>
      <c r="U1387" s="272" t="s">
        <v>3020</v>
      </c>
      <c r="V1387" s="268" t="s">
        <v>602</v>
      </c>
      <c r="W1387" s="272"/>
      <c r="X1387" s="273">
        <v>2072919</v>
      </c>
      <c r="Y1387" s="273">
        <v>2072919</v>
      </c>
      <c r="Z1387" s="273">
        <v>0</v>
      </c>
      <c r="AA1387" s="273">
        <v>0</v>
      </c>
      <c r="AB1387" s="274">
        <v>2072919</v>
      </c>
      <c r="AC1387" s="274">
        <v>0</v>
      </c>
      <c r="AD1387" s="269"/>
      <c r="AE1387" s="269" t="s">
        <v>3021</v>
      </c>
    </row>
    <row r="1388" spans="1:31" ht="90" x14ac:dyDescent="0.25">
      <c r="A1388" s="303" t="s">
        <v>3563</v>
      </c>
      <c r="B1388" s="303" t="s">
        <v>2415</v>
      </c>
      <c r="C1388" s="303" t="s">
        <v>2416</v>
      </c>
      <c r="D1388" s="303" t="s">
        <v>2646</v>
      </c>
      <c r="E1388" s="304" t="s">
        <v>3976</v>
      </c>
      <c r="F1388" s="304" t="s">
        <v>457</v>
      </c>
      <c r="G1388" s="304" t="s">
        <v>597</v>
      </c>
      <c r="H1388" s="304" t="s">
        <v>598</v>
      </c>
      <c r="I1388" s="303" t="s">
        <v>599</v>
      </c>
      <c r="J1388" s="305" t="s">
        <v>3020</v>
      </c>
      <c r="K1388" s="306">
        <v>2072919</v>
      </c>
      <c r="Q1388" s="270"/>
      <c r="R1388" s="270"/>
      <c r="S1388" s="271"/>
      <c r="T1388" s="270" t="s">
        <v>600</v>
      </c>
      <c r="U1388" s="272" t="s">
        <v>3020</v>
      </c>
      <c r="V1388" s="268" t="s">
        <v>602</v>
      </c>
      <c r="W1388" s="272"/>
      <c r="X1388" s="273">
        <v>2072919</v>
      </c>
      <c r="Y1388" s="273">
        <v>2072919</v>
      </c>
      <c r="Z1388" s="273">
        <v>0</v>
      </c>
      <c r="AA1388" s="273">
        <v>0</v>
      </c>
      <c r="AB1388" s="274">
        <v>2072919</v>
      </c>
      <c r="AC1388" s="274">
        <v>0</v>
      </c>
      <c r="AD1388" s="269"/>
      <c r="AE1388" s="269" t="s">
        <v>3021</v>
      </c>
    </row>
    <row r="1389" spans="1:31" ht="90" x14ac:dyDescent="0.25">
      <c r="A1389" s="303" t="s">
        <v>3565</v>
      </c>
      <c r="B1389" s="303" t="s">
        <v>2415</v>
      </c>
      <c r="C1389" s="303" t="s">
        <v>2416</v>
      </c>
      <c r="D1389" s="303" t="s">
        <v>2646</v>
      </c>
      <c r="E1389" s="304" t="s">
        <v>3978</v>
      </c>
      <c r="F1389" s="304" t="s">
        <v>457</v>
      </c>
      <c r="G1389" s="304" t="s">
        <v>597</v>
      </c>
      <c r="H1389" s="304" t="s">
        <v>598</v>
      </c>
      <c r="I1389" s="303" t="s">
        <v>599</v>
      </c>
      <c r="J1389" s="305" t="s">
        <v>3020</v>
      </c>
      <c r="K1389" s="306">
        <v>2072919</v>
      </c>
      <c r="Q1389" s="270"/>
      <c r="R1389" s="270"/>
      <c r="S1389" s="271"/>
      <c r="T1389" s="270" t="s">
        <v>600</v>
      </c>
      <c r="U1389" s="272" t="s">
        <v>3020</v>
      </c>
      <c r="V1389" s="268" t="s">
        <v>602</v>
      </c>
      <c r="W1389" s="272"/>
      <c r="X1389" s="273">
        <v>2072919</v>
      </c>
      <c r="Y1389" s="273">
        <v>2072919</v>
      </c>
      <c r="Z1389" s="273">
        <v>0</v>
      </c>
      <c r="AA1389" s="273">
        <v>0</v>
      </c>
      <c r="AB1389" s="274">
        <v>2072919</v>
      </c>
      <c r="AC1389" s="274">
        <v>0</v>
      </c>
      <c r="AD1389" s="269"/>
      <c r="AE1389" s="269" t="s">
        <v>3021</v>
      </c>
    </row>
    <row r="1390" spans="1:31" ht="90" x14ac:dyDescent="0.25">
      <c r="A1390" s="303" t="s">
        <v>3567</v>
      </c>
      <c r="B1390" s="303" t="s">
        <v>2415</v>
      </c>
      <c r="C1390" s="303" t="s">
        <v>2416</v>
      </c>
      <c r="D1390" s="303" t="s">
        <v>2646</v>
      </c>
      <c r="E1390" s="304" t="s">
        <v>3980</v>
      </c>
      <c r="F1390" s="304" t="s">
        <v>457</v>
      </c>
      <c r="G1390" s="304" t="s">
        <v>597</v>
      </c>
      <c r="H1390" s="304" t="s">
        <v>598</v>
      </c>
      <c r="I1390" s="303" t="s">
        <v>599</v>
      </c>
      <c r="J1390" s="305" t="s">
        <v>3020</v>
      </c>
      <c r="K1390" s="306">
        <v>2072919</v>
      </c>
      <c r="Q1390" s="270"/>
      <c r="R1390" s="270"/>
      <c r="S1390" s="271"/>
      <c r="T1390" s="270" t="s">
        <v>600</v>
      </c>
      <c r="U1390" s="272" t="s">
        <v>3020</v>
      </c>
      <c r="V1390" s="268" t="s">
        <v>602</v>
      </c>
      <c r="W1390" s="272"/>
      <c r="X1390" s="273">
        <v>2072919</v>
      </c>
      <c r="Y1390" s="273">
        <v>2072919</v>
      </c>
      <c r="Z1390" s="273">
        <v>0</v>
      </c>
      <c r="AA1390" s="273">
        <v>0</v>
      </c>
      <c r="AB1390" s="274">
        <v>2072919</v>
      </c>
      <c r="AC1390" s="274">
        <v>0</v>
      </c>
      <c r="AD1390" s="269"/>
      <c r="AE1390" s="269" t="s">
        <v>3021</v>
      </c>
    </row>
    <row r="1391" spans="1:31" ht="90" x14ac:dyDescent="0.25">
      <c r="A1391" s="303" t="s">
        <v>3569</v>
      </c>
      <c r="B1391" s="303" t="s">
        <v>2415</v>
      </c>
      <c r="C1391" s="303" t="s">
        <v>2416</v>
      </c>
      <c r="D1391" s="303" t="s">
        <v>2646</v>
      </c>
      <c r="E1391" s="304" t="s">
        <v>3982</v>
      </c>
      <c r="F1391" s="304" t="s">
        <v>457</v>
      </c>
      <c r="G1391" s="304" t="s">
        <v>597</v>
      </c>
      <c r="H1391" s="304" t="s">
        <v>598</v>
      </c>
      <c r="I1391" s="303" t="s">
        <v>599</v>
      </c>
      <c r="J1391" s="305" t="s">
        <v>3020</v>
      </c>
      <c r="K1391" s="306">
        <v>2072919</v>
      </c>
      <c r="Q1391" s="270"/>
      <c r="R1391" s="270"/>
      <c r="S1391" s="271"/>
      <c r="T1391" s="270" t="s">
        <v>600</v>
      </c>
      <c r="U1391" s="272" t="s">
        <v>3020</v>
      </c>
      <c r="V1391" s="268" t="s">
        <v>602</v>
      </c>
      <c r="W1391" s="272"/>
      <c r="X1391" s="273">
        <v>2072919</v>
      </c>
      <c r="Y1391" s="273">
        <v>2072919</v>
      </c>
      <c r="Z1391" s="273">
        <v>0</v>
      </c>
      <c r="AA1391" s="273">
        <v>0</v>
      </c>
      <c r="AB1391" s="274">
        <v>2072919</v>
      </c>
      <c r="AC1391" s="274">
        <v>0</v>
      </c>
      <c r="AD1391" s="269"/>
      <c r="AE1391" s="269" t="s">
        <v>3021</v>
      </c>
    </row>
    <row r="1392" spans="1:31" ht="90" x14ac:dyDescent="0.25">
      <c r="A1392" s="303" t="s">
        <v>3571</v>
      </c>
      <c r="B1392" s="303" t="s">
        <v>2415</v>
      </c>
      <c r="C1392" s="303" t="s">
        <v>2416</v>
      </c>
      <c r="D1392" s="303" t="s">
        <v>2646</v>
      </c>
      <c r="E1392" s="304" t="s">
        <v>3984</v>
      </c>
      <c r="F1392" s="304" t="s">
        <v>457</v>
      </c>
      <c r="G1392" s="304" t="s">
        <v>597</v>
      </c>
      <c r="H1392" s="304" t="s">
        <v>598</v>
      </c>
      <c r="I1392" s="303" t="s">
        <v>599</v>
      </c>
      <c r="J1392" s="305" t="s">
        <v>3020</v>
      </c>
      <c r="K1392" s="306">
        <v>2072919</v>
      </c>
      <c r="Q1392" s="270"/>
      <c r="R1392" s="270"/>
      <c r="S1392" s="271"/>
      <c r="T1392" s="270" t="s">
        <v>600</v>
      </c>
      <c r="U1392" s="272" t="s">
        <v>3020</v>
      </c>
      <c r="V1392" s="268" t="s">
        <v>602</v>
      </c>
      <c r="W1392" s="272"/>
      <c r="X1392" s="273">
        <v>2072919</v>
      </c>
      <c r="Y1392" s="273">
        <v>2072919</v>
      </c>
      <c r="Z1392" s="273">
        <v>0</v>
      </c>
      <c r="AA1392" s="273">
        <v>0</v>
      </c>
      <c r="AB1392" s="274">
        <v>2072919</v>
      </c>
      <c r="AC1392" s="274">
        <v>0</v>
      </c>
      <c r="AD1392" s="269"/>
      <c r="AE1392" s="269" t="s">
        <v>3021</v>
      </c>
    </row>
    <row r="1393" spans="1:31" ht="90" x14ac:dyDescent="0.25">
      <c r="A1393" s="303" t="s">
        <v>3573</v>
      </c>
      <c r="B1393" s="303" t="s">
        <v>2415</v>
      </c>
      <c r="C1393" s="303" t="s">
        <v>2416</v>
      </c>
      <c r="D1393" s="303" t="s">
        <v>2646</v>
      </c>
      <c r="E1393" s="304" t="s">
        <v>3986</v>
      </c>
      <c r="F1393" s="304" t="s">
        <v>457</v>
      </c>
      <c r="G1393" s="304" t="s">
        <v>597</v>
      </c>
      <c r="H1393" s="304" t="s">
        <v>598</v>
      </c>
      <c r="I1393" s="303" t="s">
        <v>599</v>
      </c>
      <c r="J1393" s="305" t="s">
        <v>3020</v>
      </c>
      <c r="K1393" s="306">
        <v>2072919</v>
      </c>
      <c r="Q1393" s="270"/>
      <c r="R1393" s="270"/>
      <c r="S1393" s="271"/>
      <c r="T1393" s="270" t="s">
        <v>600</v>
      </c>
      <c r="U1393" s="272" t="s">
        <v>3020</v>
      </c>
      <c r="V1393" s="268" t="s">
        <v>602</v>
      </c>
      <c r="W1393" s="272"/>
      <c r="X1393" s="273">
        <v>2072919</v>
      </c>
      <c r="Y1393" s="273">
        <v>2072919</v>
      </c>
      <c r="Z1393" s="273">
        <v>0</v>
      </c>
      <c r="AA1393" s="273">
        <v>0</v>
      </c>
      <c r="AB1393" s="274">
        <v>2072919</v>
      </c>
      <c r="AC1393" s="274">
        <v>0</v>
      </c>
      <c r="AD1393" s="269"/>
      <c r="AE1393" s="269" t="s">
        <v>3021</v>
      </c>
    </row>
    <row r="1394" spans="1:31" ht="90" x14ac:dyDescent="0.25">
      <c r="A1394" s="303" t="s">
        <v>3575</v>
      </c>
      <c r="B1394" s="303" t="s">
        <v>2415</v>
      </c>
      <c r="C1394" s="303" t="s">
        <v>2416</v>
      </c>
      <c r="D1394" s="303" t="s">
        <v>2646</v>
      </c>
      <c r="E1394" s="304" t="s">
        <v>3988</v>
      </c>
      <c r="F1394" s="304" t="s">
        <v>457</v>
      </c>
      <c r="G1394" s="304" t="s">
        <v>597</v>
      </c>
      <c r="H1394" s="304" t="s">
        <v>598</v>
      </c>
      <c r="I1394" s="303" t="s">
        <v>599</v>
      </c>
      <c r="J1394" s="305" t="s">
        <v>3020</v>
      </c>
      <c r="K1394" s="306">
        <v>2072919</v>
      </c>
      <c r="Q1394" s="270"/>
      <c r="R1394" s="270"/>
      <c r="S1394" s="271"/>
      <c r="T1394" s="270" t="s">
        <v>600</v>
      </c>
      <c r="U1394" s="272" t="s">
        <v>3020</v>
      </c>
      <c r="V1394" s="268" t="s">
        <v>602</v>
      </c>
      <c r="W1394" s="272"/>
      <c r="X1394" s="273">
        <v>2072919</v>
      </c>
      <c r="Y1394" s="273">
        <v>2072919</v>
      </c>
      <c r="Z1394" s="273">
        <v>0</v>
      </c>
      <c r="AA1394" s="273">
        <v>0</v>
      </c>
      <c r="AB1394" s="274">
        <v>2072919</v>
      </c>
      <c r="AC1394" s="274">
        <v>0</v>
      </c>
      <c r="AD1394" s="269"/>
      <c r="AE1394" s="269" t="s">
        <v>3021</v>
      </c>
    </row>
    <row r="1395" spans="1:31" ht="90" x14ac:dyDescent="0.25">
      <c r="A1395" s="303" t="s">
        <v>3577</v>
      </c>
      <c r="B1395" s="303" t="s">
        <v>2415</v>
      </c>
      <c r="C1395" s="303" t="s">
        <v>2416</v>
      </c>
      <c r="D1395" s="303" t="s">
        <v>2646</v>
      </c>
      <c r="E1395" s="304" t="s">
        <v>3990</v>
      </c>
      <c r="F1395" s="304" t="s">
        <v>457</v>
      </c>
      <c r="G1395" s="304" t="s">
        <v>597</v>
      </c>
      <c r="H1395" s="304" t="s">
        <v>598</v>
      </c>
      <c r="I1395" s="303" t="s">
        <v>599</v>
      </c>
      <c r="J1395" s="305" t="s">
        <v>3020</v>
      </c>
      <c r="K1395" s="306">
        <v>2072919</v>
      </c>
      <c r="Q1395" s="270"/>
      <c r="R1395" s="270"/>
      <c r="S1395" s="271"/>
      <c r="T1395" s="270" t="s">
        <v>600</v>
      </c>
      <c r="U1395" s="272" t="s">
        <v>3020</v>
      </c>
      <c r="V1395" s="268" t="s">
        <v>602</v>
      </c>
      <c r="W1395" s="272"/>
      <c r="X1395" s="273">
        <v>2072919</v>
      </c>
      <c r="Y1395" s="273">
        <v>2072919</v>
      </c>
      <c r="Z1395" s="273">
        <v>0</v>
      </c>
      <c r="AA1395" s="273">
        <v>0</v>
      </c>
      <c r="AB1395" s="274">
        <v>2072919</v>
      </c>
      <c r="AC1395" s="274">
        <v>0</v>
      </c>
      <c r="AD1395" s="269"/>
      <c r="AE1395" s="269" t="s">
        <v>3021</v>
      </c>
    </row>
    <row r="1396" spans="1:31" ht="90" x14ac:dyDescent="0.25">
      <c r="A1396" s="303" t="s">
        <v>3579</v>
      </c>
      <c r="B1396" s="303" t="s">
        <v>2415</v>
      </c>
      <c r="C1396" s="303" t="s">
        <v>2416</v>
      </c>
      <c r="D1396" s="303" t="s">
        <v>2646</v>
      </c>
      <c r="E1396" s="304" t="s">
        <v>3992</v>
      </c>
      <c r="F1396" s="304" t="s">
        <v>457</v>
      </c>
      <c r="G1396" s="304" t="s">
        <v>597</v>
      </c>
      <c r="H1396" s="304" t="s">
        <v>598</v>
      </c>
      <c r="I1396" s="303" t="s">
        <v>599</v>
      </c>
      <c r="J1396" s="305" t="s">
        <v>3020</v>
      </c>
      <c r="K1396" s="306">
        <v>2072919</v>
      </c>
      <c r="Q1396" s="270"/>
      <c r="R1396" s="270"/>
      <c r="S1396" s="271"/>
      <c r="T1396" s="270" t="s">
        <v>600</v>
      </c>
      <c r="U1396" s="272" t="s">
        <v>3020</v>
      </c>
      <c r="V1396" s="268" t="s">
        <v>602</v>
      </c>
      <c r="W1396" s="272"/>
      <c r="X1396" s="273">
        <v>2072919</v>
      </c>
      <c r="Y1396" s="273">
        <v>2072919</v>
      </c>
      <c r="Z1396" s="273">
        <v>0</v>
      </c>
      <c r="AA1396" s="273">
        <v>0</v>
      </c>
      <c r="AB1396" s="274">
        <v>2072919</v>
      </c>
      <c r="AC1396" s="274">
        <v>0</v>
      </c>
      <c r="AD1396" s="269"/>
      <c r="AE1396" s="269" t="s">
        <v>3021</v>
      </c>
    </row>
    <row r="1397" spans="1:31" ht="90" x14ac:dyDescent="0.25">
      <c r="A1397" s="303" t="s">
        <v>3581</v>
      </c>
      <c r="B1397" s="303" t="s">
        <v>2415</v>
      </c>
      <c r="C1397" s="303" t="s">
        <v>2416</v>
      </c>
      <c r="D1397" s="303" t="s">
        <v>2646</v>
      </c>
      <c r="E1397" s="304" t="s">
        <v>3994</v>
      </c>
      <c r="F1397" s="304" t="s">
        <v>457</v>
      </c>
      <c r="G1397" s="304" t="s">
        <v>597</v>
      </c>
      <c r="H1397" s="304" t="s">
        <v>598</v>
      </c>
      <c r="I1397" s="303" t="s">
        <v>599</v>
      </c>
      <c r="J1397" s="305" t="s">
        <v>3020</v>
      </c>
      <c r="K1397" s="306">
        <v>2072919</v>
      </c>
      <c r="Q1397" s="270"/>
      <c r="R1397" s="270"/>
      <c r="S1397" s="271"/>
      <c r="T1397" s="270" t="s">
        <v>600</v>
      </c>
      <c r="U1397" s="272" t="s">
        <v>3020</v>
      </c>
      <c r="V1397" s="268" t="s">
        <v>602</v>
      </c>
      <c r="W1397" s="272"/>
      <c r="X1397" s="273">
        <v>2072919</v>
      </c>
      <c r="Y1397" s="273">
        <v>2072919</v>
      </c>
      <c r="Z1397" s="273">
        <v>0</v>
      </c>
      <c r="AA1397" s="273">
        <v>0</v>
      </c>
      <c r="AB1397" s="274">
        <v>2072919</v>
      </c>
      <c r="AC1397" s="274">
        <v>0</v>
      </c>
      <c r="AD1397" s="269"/>
      <c r="AE1397" s="269" t="s">
        <v>3021</v>
      </c>
    </row>
    <row r="1398" spans="1:31" ht="90" x14ac:dyDescent="0.25">
      <c r="A1398" s="303" t="s">
        <v>3583</v>
      </c>
      <c r="B1398" s="303" t="s">
        <v>2415</v>
      </c>
      <c r="C1398" s="303" t="s">
        <v>2416</v>
      </c>
      <c r="D1398" s="303" t="s">
        <v>2646</v>
      </c>
      <c r="E1398" s="304" t="s">
        <v>3996</v>
      </c>
      <c r="F1398" s="304" t="s">
        <v>457</v>
      </c>
      <c r="G1398" s="304" t="s">
        <v>597</v>
      </c>
      <c r="H1398" s="304" t="s">
        <v>598</v>
      </c>
      <c r="I1398" s="303" t="s">
        <v>599</v>
      </c>
      <c r="J1398" s="305" t="s">
        <v>3020</v>
      </c>
      <c r="K1398" s="306">
        <v>2072919</v>
      </c>
      <c r="Q1398" s="270"/>
      <c r="R1398" s="270"/>
      <c r="S1398" s="271"/>
      <c r="T1398" s="270" t="s">
        <v>600</v>
      </c>
      <c r="U1398" s="272" t="s">
        <v>3020</v>
      </c>
      <c r="V1398" s="268" t="s">
        <v>602</v>
      </c>
      <c r="W1398" s="272"/>
      <c r="X1398" s="273">
        <v>2072919</v>
      </c>
      <c r="Y1398" s="273">
        <v>2072919</v>
      </c>
      <c r="Z1398" s="273">
        <v>0</v>
      </c>
      <c r="AA1398" s="273">
        <v>0</v>
      </c>
      <c r="AB1398" s="274">
        <v>2072919</v>
      </c>
      <c r="AC1398" s="274">
        <v>0</v>
      </c>
      <c r="AD1398" s="269"/>
      <c r="AE1398" s="269" t="s">
        <v>3021</v>
      </c>
    </row>
    <row r="1399" spans="1:31" ht="90" x14ac:dyDescent="0.25">
      <c r="A1399" s="303" t="s">
        <v>3585</v>
      </c>
      <c r="B1399" s="303" t="s">
        <v>2415</v>
      </c>
      <c r="C1399" s="303" t="s">
        <v>2416</v>
      </c>
      <c r="D1399" s="303" t="s">
        <v>2646</v>
      </c>
      <c r="E1399" s="304" t="s">
        <v>3998</v>
      </c>
      <c r="F1399" s="304" t="s">
        <v>457</v>
      </c>
      <c r="G1399" s="304" t="s">
        <v>597</v>
      </c>
      <c r="H1399" s="304" t="s">
        <v>598</v>
      </c>
      <c r="I1399" s="303" t="s">
        <v>599</v>
      </c>
      <c r="J1399" s="305" t="s">
        <v>3020</v>
      </c>
      <c r="K1399" s="306">
        <v>2072919</v>
      </c>
      <c r="Q1399" s="270"/>
      <c r="R1399" s="270"/>
      <c r="S1399" s="271"/>
      <c r="T1399" s="270" t="s">
        <v>600</v>
      </c>
      <c r="U1399" s="272" t="s">
        <v>3020</v>
      </c>
      <c r="V1399" s="268" t="s">
        <v>602</v>
      </c>
      <c r="W1399" s="272"/>
      <c r="X1399" s="273">
        <v>2072919</v>
      </c>
      <c r="Y1399" s="273">
        <v>2072919</v>
      </c>
      <c r="Z1399" s="273">
        <v>0</v>
      </c>
      <c r="AA1399" s="273">
        <v>0</v>
      </c>
      <c r="AB1399" s="274">
        <v>2072919</v>
      </c>
      <c r="AC1399" s="274">
        <v>0</v>
      </c>
      <c r="AD1399" s="269"/>
      <c r="AE1399" s="269" t="s">
        <v>3021</v>
      </c>
    </row>
    <row r="1400" spans="1:31" ht="90" x14ac:dyDescent="0.25">
      <c r="A1400" s="303" t="s">
        <v>3587</v>
      </c>
      <c r="B1400" s="303" t="s">
        <v>2415</v>
      </c>
      <c r="C1400" s="303" t="s">
        <v>2416</v>
      </c>
      <c r="D1400" s="303" t="s">
        <v>2646</v>
      </c>
      <c r="E1400" s="304" t="s">
        <v>4000</v>
      </c>
      <c r="F1400" s="304" t="s">
        <v>457</v>
      </c>
      <c r="G1400" s="304" t="s">
        <v>597</v>
      </c>
      <c r="H1400" s="304" t="s">
        <v>598</v>
      </c>
      <c r="I1400" s="303" t="s">
        <v>599</v>
      </c>
      <c r="J1400" s="305" t="s">
        <v>3020</v>
      </c>
      <c r="K1400" s="306">
        <v>2072919</v>
      </c>
      <c r="Q1400" s="270"/>
      <c r="R1400" s="270"/>
      <c r="S1400" s="271"/>
      <c r="T1400" s="270" t="s">
        <v>600</v>
      </c>
      <c r="U1400" s="272" t="s">
        <v>3020</v>
      </c>
      <c r="V1400" s="268" t="s">
        <v>602</v>
      </c>
      <c r="W1400" s="272"/>
      <c r="X1400" s="273">
        <v>2072919</v>
      </c>
      <c r="Y1400" s="273">
        <v>2072919</v>
      </c>
      <c r="Z1400" s="273">
        <v>0</v>
      </c>
      <c r="AA1400" s="273">
        <v>0</v>
      </c>
      <c r="AB1400" s="274">
        <v>2072919</v>
      </c>
      <c r="AC1400" s="274">
        <v>0</v>
      </c>
      <c r="AD1400" s="269"/>
      <c r="AE1400" s="269" t="s">
        <v>3021</v>
      </c>
    </row>
    <row r="1401" spans="1:31" ht="90" x14ac:dyDescent="0.25">
      <c r="A1401" s="303" t="s">
        <v>3589</v>
      </c>
      <c r="B1401" s="303" t="s">
        <v>2415</v>
      </c>
      <c r="C1401" s="303" t="s">
        <v>2416</v>
      </c>
      <c r="D1401" s="303" t="s">
        <v>2646</v>
      </c>
      <c r="E1401" s="304" t="s">
        <v>4002</v>
      </c>
      <c r="F1401" s="304" t="s">
        <v>457</v>
      </c>
      <c r="G1401" s="304" t="s">
        <v>597</v>
      </c>
      <c r="H1401" s="304" t="s">
        <v>598</v>
      </c>
      <c r="I1401" s="303" t="s">
        <v>599</v>
      </c>
      <c r="J1401" s="305" t="s">
        <v>3020</v>
      </c>
      <c r="K1401" s="306">
        <v>2072919</v>
      </c>
      <c r="Q1401" s="270"/>
      <c r="R1401" s="270"/>
      <c r="S1401" s="271"/>
      <c r="T1401" s="270" t="s">
        <v>600</v>
      </c>
      <c r="U1401" s="272" t="s">
        <v>3020</v>
      </c>
      <c r="V1401" s="268" t="s">
        <v>602</v>
      </c>
      <c r="W1401" s="272"/>
      <c r="X1401" s="273">
        <v>2072919</v>
      </c>
      <c r="Y1401" s="273">
        <v>2072919</v>
      </c>
      <c r="Z1401" s="273">
        <v>0</v>
      </c>
      <c r="AA1401" s="273">
        <v>0</v>
      </c>
      <c r="AB1401" s="274">
        <v>2072919</v>
      </c>
      <c r="AC1401" s="274">
        <v>0</v>
      </c>
      <c r="AD1401" s="269"/>
      <c r="AE1401" s="269" t="s">
        <v>3021</v>
      </c>
    </row>
    <row r="1402" spans="1:31" ht="90" x14ac:dyDescent="0.25">
      <c r="A1402" s="303" t="s">
        <v>3591</v>
      </c>
      <c r="B1402" s="303" t="s">
        <v>2415</v>
      </c>
      <c r="C1402" s="303" t="s">
        <v>2416</v>
      </c>
      <c r="D1402" s="303" t="s">
        <v>2646</v>
      </c>
      <c r="E1402" s="304" t="s">
        <v>4004</v>
      </c>
      <c r="F1402" s="304" t="s">
        <v>457</v>
      </c>
      <c r="G1402" s="304" t="s">
        <v>597</v>
      </c>
      <c r="H1402" s="304" t="s">
        <v>598</v>
      </c>
      <c r="I1402" s="303" t="s">
        <v>599</v>
      </c>
      <c r="J1402" s="305" t="s">
        <v>3020</v>
      </c>
      <c r="K1402" s="306">
        <v>2072919</v>
      </c>
      <c r="Q1402" s="270"/>
      <c r="R1402" s="270"/>
      <c r="S1402" s="271"/>
      <c r="T1402" s="270" t="s">
        <v>600</v>
      </c>
      <c r="U1402" s="272" t="s">
        <v>3020</v>
      </c>
      <c r="V1402" s="268" t="s">
        <v>602</v>
      </c>
      <c r="W1402" s="272"/>
      <c r="X1402" s="273">
        <v>2072919</v>
      </c>
      <c r="Y1402" s="273">
        <v>2072919</v>
      </c>
      <c r="Z1402" s="273">
        <v>0</v>
      </c>
      <c r="AA1402" s="273">
        <v>0</v>
      </c>
      <c r="AB1402" s="274">
        <v>2072919</v>
      </c>
      <c r="AC1402" s="274">
        <v>0</v>
      </c>
      <c r="AD1402" s="269"/>
      <c r="AE1402" s="269" t="s">
        <v>3021</v>
      </c>
    </row>
    <row r="1403" spans="1:31" ht="90" x14ac:dyDescent="0.25">
      <c r="A1403" s="303" t="s">
        <v>3593</v>
      </c>
      <c r="B1403" s="303" t="s">
        <v>2415</v>
      </c>
      <c r="C1403" s="303" t="s">
        <v>2416</v>
      </c>
      <c r="D1403" s="303" t="s">
        <v>2646</v>
      </c>
      <c r="E1403" s="304" t="s">
        <v>4006</v>
      </c>
      <c r="F1403" s="304" t="s">
        <v>457</v>
      </c>
      <c r="G1403" s="304" t="s">
        <v>597</v>
      </c>
      <c r="H1403" s="304" t="s">
        <v>598</v>
      </c>
      <c r="I1403" s="303" t="s">
        <v>599</v>
      </c>
      <c r="J1403" s="305" t="s">
        <v>3020</v>
      </c>
      <c r="K1403" s="306">
        <v>2072919</v>
      </c>
      <c r="Q1403" s="270"/>
      <c r="R1403" s="270"/>
      <c r="S1403" s="271"/>
      <c r="T1403" s="270" t="s">
        <v>600</v>
      </c>
      <c r="U1403" s="272" t="s">
        <v>3020</v>
      </c>
      <c r="V1403" s="268" t="s">
        <v>602</v>
      </c>
      <c r="W1403" s="272"/>
      <c r="X1403" s="273">
        <v>2072919</v>
      </c>
      <c r="Y1403" s="273">
        <v>2072919</v>
      </c>
      <c r="Z1403" s="273">
        <v>0</v>
      </c>
      <c r="AA1403" s="273">
        <v>0</v>
      </c>
      <c r="AB1403" s="274">
        <v>2072919</v>
      </c>
      <c r="AC1403" s="274">
        <v>0</v>
      </c>
      <c r="AD1403" s="269"/>
      <c r="AE1403" s="269" t="s">
        <v>3021</v>
      </c>
    </row>
    <row r="1404" spans="1:31" ht="90" x14ac:dyDescent="0.25">
      <c r="A1404" s="303" t="s">
        <v>3595</v>
      </c>
      <c r="B1404" s="303" t="s">
        <v>2415</v>
      </c>
      <c r="C1404" s="303" t="s">
        <v>2416</v>
      </c>
      <c r="D1404" s="303" t="s">
        <v>2646</v>
      </c>
      <c r="E1404" s="304" t="s">
        <v>4008</v>
      </c>
      <c r="F1404" s="304" t="s">
        <v>457</v>
      </c>
      <c r="G1404" s="304" t="s">
        <v>597</v>
      </c>
      <c r="H1404" s="304" t="s">
        <v>598</v>
      </c>
      <c r="I1404" s="303" t="s">
        <v>599</v>
      </c>
      <c r="J1404" s="305" t="s">
        <v>3020</v>
      </c>
      <c r="K1404" s="306">
        <v>2072919</v>
      </c>
      <c r="Q1404" s="270"/>
      <c r="R1404" s="270"/>
      <c r="S1404" s="271"/>
      <c r="T1404" s="270" t="s">
        <v>600</v>
      </c>
      <c r="U1404" s="272" t="s">
        <v>3020</v>
      </c>
      <c r="V1404" s="268" t="s">
        <v>602</v>
      </c>
      <c r="W1404" s="272"/>
      <c r="X1404" s="273">
        <v>2072919</v>
      </c>
      <c r="Y1404" s="273">
        <v>2072919</v>
      </c>
      <c r="Z1404" s="273">
        <v>0</v>
      </c>
      <c r="AA1404" s="273">
        <v>0</v>
      </c>
      <c r="AB1404" s="274">
        <v>2072919</v>
      </c>
      <c r="AC1404" s="274">
        <v>0</v>
      </c>
      <c r="AD1404" s="269"/>
      <c r="AE1404" s="269" t="s">
        <v>3021</v>
      </c>
    </row>
    <row r="1405" spans="1:31" ht="90" x14ac:dyDescent="0.25">
      <c r="A1405" s="303" t="s">
        <v>3597</v>
      </c>
      <c r="B1405" s="303" t="s">
        <v>2415</v>
      </c>
      <c r="C1405" s="303" t="s">
        <v>2416</v>
      </c>
      <c r="D1405" s="303" t="s">
        <v>2646</v>
      </c>
      <c r="E1405" s="304" t="s">
        <v>4010</v>
      </c>
      <c r="F1405" s="304" t="s">
        <v>457</v>
      </c>
      <c r="G1405" s="304" t="s">
        <v>597</v>
      </c>
      <c r="H1405" s="304" t="s">
        <v>598</v>
      </c>
      <c r="I1405" s="303" t="s">
        <v>599</v>
      </c>
      <c r="J1405" s="305" t="s">
        <v>3020</v>
      </c>
      <c r="K1405" s="306">
        <v>2072919</v>
      </c>
      <c r="Q1405" s="270"/>
      <c r="R1405" s="270"/>
      <c r="S1405" s="271"/>
      <c r="T1405" s="270" t="s">
        <v>600</v>
      </c>
      <c r="U1405" s="272" t="s">
        <v>3020</v>
      </c>
      <c r="V1405" s="268" t="s">
        <v>602</v>
      </c>
      <c r="W1405" s="272"/>
      <c r="X1405" s="273">
        <v>2072919</v>
      </c>
      <c r="Y1405" s="273">
        <v>2072919</v>
      </c>
      <c r="Z1405" s="273">
        <v>0</v>
      </c>
      <c r="AA1405" s="273">
        <v>0</v>
      </c>
      <c r="AB1405" s="274">
        <v>2072919</v>
      </c>
      <c r="AC1405" s="274">
        <v>0</v>
      </c>
      <c r="AD1405" s="269"/>
      <c r="AE1405" s="269" t="s">
        <v>3021</v>
      </c>
    </row>
    <row r="1406" spans="1:31" ht="90" x14ac:dyDescent="0.25">
      <c r="A1406" s="303" t="s">
        <v>3599</v>
      </c>
      <c r="B1406" s="303" t="s">
        <v>2415</v>
      </c>
      <c r="C1406" s="303" t="s">
        <v>2416</v>
      </c>
      <c r="D1406" s="303" t="s">
        <v>2646</v>
      </c>
      <c r="E1406" s="304" t="s">
        <v>4012</v>
      </c>
      <c r="F1406" s="304" t="s">
        <v>457</v>
      </c>
      <c r="G1406" s="304" t="s">
        <v>597</v>
      </c>
      <c r="H1406" s="304" t="s">
        <v>598</v>
      </c>
      <c r="I1406" s="303" t="s">
        <v>599</v>
      </c>
      <c r="J1406" s="305" t="s">
        <v>3020</v>
      </c>
      <c r="K1406" s="306">
        <v>2072919</v>
      </c>
      <c r="Q1406" s="270"/>
      <c r="R1406" s="270"/>
      <c r="S1406" s="271"/>
      <c r="T1406" s="270" t="s">
        <v>600</v>
      </c>
      <c r="U1406" s="272" t="s">
        <v>3020</v>
      </c>
      <c r="V1406" s="268" t="s">
        <v>602</v>
      </c>
      <c r="W1406" s="272"/>
      <c r="X1406" s="273">
        <v>2072919</v>
      </c>
      <c r="Y1406" s="273">
        <v>2072919</v>
      </c>
      <c r="Z1406" s="273">
        <v>0</v>
      </c>
      <c r="AA1406" s="273">
        <v>0</v>
      </c>
      <c r="AB1406" s="274">
        <v>2072919</v>
      </c>
      <c r="AC1406" s="274">
        <v>0</v>
      </c>
      <c r="AD1406" s="269"/>
      <c r="AE1406" s="269" t="s">
        <v>3021</v>
      </c>
    </row>
    <row r="1407" spans="1:31" ht="90" x14ac:dyDescent="0.25">
      <c r="A1407" s="303" t="s">
        <v>3601</v>
      </c>
      <c r="B1407" s="303" t="s">
        <v>2415</v>
      </c>
      <c r="C1407" s="303" t="s">
        <v>2416</v>
      </c>
      <c r="D1407" s="303" t="s">
        <v>2646</v>
      </c>
      <c r="E1407" s="304" t="s">
        <v>4014</v>
      </c>
      <c r="F1407" s="304" t="s">
        <v>457</v>
      </c>
      <c r="G1407" s="304" t="s">
        <v>597</v>
      </c>
      <c r="H1407" s="304" t="s">
        <v>598</v>
      </c>
      <c r="I1407" s="303" t="s">
        <v>599</v>
      </c>
      <c r="J1407" s="305" t="s">
        <v>3020</v>
      </c>
      <c r="K1407" s="306">
        <v>2072919</v>
      </c>
      <c r="Q1407" s="270"/>
      <c r="R1407" s="270"/>
      <c r="S1407" s="271"/>
      <c r="T1407" s="270" t="s">
        <v>600</v>
      </c>
      <c r="U1407" s="272" t="s">
        <v>3020</v>
      </c>
      <c r="V1407" s="268" t="s">
        <v>602</v>
      </c>
      <c r="W1407" s="272"/>
      <c r="X1407" s="273">
        <v>2072919</v>
      </c>
      <c r="Y1407" s="273">
        <v>2072919</v>
      </c>
      <c r="Z1407" s="273">
        <v>0</v>
      </c>
      <c r="AA1407" s="273">
        <v>0</v>
      </c>
      <c r="AB1407" s="274">
        <v>2072919</v>
      </c>
      <c r="AC1407" s="274">
        <v>0</v>
      </c>
      <c r="AD1407" s="269"/>
      <c r="AE1407" s="269" t="s">
        <v>3021</v>
      </c>
    </row>
    <row r="1408" spans="1:31" ht="90" x14ac:dyDescent="0.25">
      <c r="A1408" s="303" t="s">
        <v>3603</v>
      </c>
      <c r="B1408" s="303" t="s">
        <v>2415</v>
      </c>
      <c r="C1408" s="303" t="s">
        <v>2416</v>
      </c>
      <c r="D1408" s="303" t="s">
        <v>2646</v>
      </c>
      <c r="E1408" s="304" t="s">
        <v>4016</v>
      </c>
      <c r="F1408" s="304" t="s">
        <v>457</v>
      </c>
      <c r="G1408" s="304" t="s">
        <v>597</v>
      </c>
      <c r="H1408" s="304" t="s">
        <v>598</v>
      </c>
      <c r="I1408" s="303" t="s">
        <v>599</v>
      </c>
      <c r="J1408" s="305" t="s">
        <v>3020</v>
      </c>
      <c r="K1408" s="306">
        <v>2072919</v>
      </c>
      <c r="Q1408" s="270"/>
      <c r="R1408" s="270"/>
      <c r="S1408" s="271"/>
      <c r="T1408" s="270" t="s">
        <v>600</v>
      </c>
      <c r="U1408" s="272" t="s">
        <v>3020</v>
      </c>
      <c r="V1408" s="268" t="s">
        <v>602</v>
      </c>
      <c r="W1408" s="272"/>
      <c r="X1408" s="273">
        <v>2072919</v>
      </c>
      <c r="Y1408" s="273">
        <v>2072919</v>
      </c>
      <c r="Z1408" s="273">
        <v>0</v>
      </c>
      <c r="AA1408" s="273">
        <v>0</v>
      </c>
      <c r="AB1408" s="274">
        <v>2072919</v>
      </c>
      <c r="AC1408" s="274">
        <v>0</v>
      </c>
      <c r="AD1408" s="269"/>
      <c r="AE1408" s="269" t="s">
        <v>3021</v>
      </c>
    </row>
    <row r="1409" spans="1:31" ht="90" x14ac:dyDescent="0.25">
      <c r="A1409" s="303" t="s">
        <v>3605</v>
      </c>
      <c r="B1409" s="303" t="s">
        <v>2415</v>
      </c>
      <c r="C1409" s="303" t="s">
        <v>2416</v>
      </c>
      <c r="D1409" s="303" t="s">
        <v>2646</v>
      </c>
      <c r="E1409" s="304" t="s">
        <v>4018</v>
      </c>
      <c r="F1409" s="304" t="s">
        <v>457</v>
      </c>
      <c r="G1409" s="304" t="s">
        <v>597</v>
      </c>
      <c r="H1409" s="304" t="s">
        <v>598</v>
      </c>
      <c r="I1409" s="303" t="s">
        <v>599</v>
      </c>
      <c r="J1409" s="305" t="s">
        <v>3020</v>
      </c>
      <c r="K1409" s="306">
        <v>2072919</v>
      </c>
      <c r="Q1409" s="270"/>
      <c r="R1409" s="270"/>
      <c r="S1409" s="271"/>
      <c r="T1409" s="270" t="s">
        <v>600</v>
      </c>
      <c r="U1409" s="272" t="s">
        <v>3020</v>
      </c>
      <c r="V1409" s="268" t="s">
        <v>602</v>
      </c>
      <c r="W1409" s="272"/>
      <c r="X1409" s="273">
        <v>2072919</v>
      </c>
      <c r="Y1409" s="273">
        <v>2072919</v>
      </c>
      <c r="Z1409" s="273">
        <v>0</v>
      </c>
      <c r="AA1409" s="273">
        <v>0</v>
      </c>
      <c r="AB1409" s="274">
        <v>2072919</v>
      </c>
      <c r="AC1409" s="274">
        <v>0</v>
      </c>
      <c r="AD1409" s="269"/>
      <c r="AE1409" s="269" t="s">
        <v>3021</v>
      </c>
    </row>
    <row r="1410" spans="1:31" ht="90" x14ac:dyDescent="0.25">
      <c r="A1410" s="303" t="s">
        <v>3607</v>
      </c>
      <c r="B1410" s="303" t="s">
        <v>2415</v>
      </c>
      <c r="C1410" s="303" t="s">
        <v>2416</v>
      </c>
      <c r="D1410" s="303" t="s">
        <v>2646</v>
      </c>
      <c r="E1410" s="304" t="s">
        <v>4020</v>
      </c>
      <c r="F1410" s="304" t="s">
        <v>457</v>
      </c>
      <c r="G1410" s="304" t="s">
        <v>597</v>
      </c>
      <c r="H1410" s="304" t="s">
        <v>598</v>
      </c>
      <c r="I1410" s="303" t="s">
        <v>599</v>
      </c>
      <c r="J1410" s="305" t="s">
        <v>3020</v>
      </c>
      <c r="K1410" s="306">
        <v>2072919</v>
      </c>
      <c r="Q1410" s="270"/>
      <c r="R1410" s="270"/>
      <c r="S1410" s="271"/>
      <c r="T1410" s="270" t="s">
        <v>600</v>
      </c>
      <c r="U1410" s="272" t="s">
        <v>3020</v>
      </c>
      <c r="V1410" s="268" t="s">
        <v>602</v>
      </c>
      <c r="W1410" s="272"/>
      <c r="X1410" s="273">
        <v>2072919</v>
      </c>
      <c r="Y1410" s="273">
        <v>2072919</v>
      </c>
      <c r="Z1410" s="273">
        <v>0</v>
      </c>
      <c r="AA1410" s="273">
        <v>0</v>
      </c>
      <c r="AB1410" s="274">
        <v>2072919</v>
      </c>
      <c r="AC1410" s="274">
        <v>0</v>
      </c>
      <c r="AD1410" s="269"/>
      <c r="AE1410" s="269" t="s">
        <v>3021</v>
      </c>
    </row>
    <row r="1411" spans="1:31" ht="90" x14ac:dyDescent="0.25">
      <c r="A1411" s="303" t="s">
        <v>3609</v>
      </c>
      <c r="B1411" s="303" t="s">
        <v>2415</v>
      </c>
      <c r="C1411" s="303" t="s">
        <v>2416</v>
      </c>
      <c r="D1411" s="303" t="s">
        <v>2646</v>
      </c>
      <c r="E1411" s="304" t="s">
        <v>4022</v>
      </c>
      <c r="F1411" s="304" t="s">
        <v>457</v>
      </c>
      <c r="G1411" s="304" t="s">
        <v>597</v>
      </c>
      <c r="H1411" s="304" t="s">
        <v>598</v>
      </c>
      <c r="I1411" s="303" t="s">
        <v>599</v>
      </c>
      <c r="J1411" s="305" t="s">
        <v>3020</v>
      </c>
      <c r="K1411" s="306">
        <v>2072919</v>
      </c>
      <c r="Q1411" s="270"/>
      <c r="R1411" s="270"/>
      <c r="S1411" s="271"/>
      <c r="T1411" s="270" t="s">
        <v>600</v>
      </c>
      <c r="U1411" s="272" t="s">
        <v>3020</v>
      </c>
      <c r="V1411" s="268" t="s">
        <v>602</v>
      </c>
      <c r="W1411" s="272"/>
      <c r="X1411" s="273">
        <v>2072919</v>
      </c>
      <c r="Y1411" s="273">
        <v>2072919</v>
      </c>
      <c r="Z1411" s="273">
        <v>0</v>
      </c>
      <c r="AA1411" s="273">
        <v>0</v>
      </c>
      <c r="AB1411" s="274">
        <v>2072919</v>
      </c>
      <c r="AC1411" s="274">
        <v>0</v>
      </c>
      <c r="AD1411" s="269"/>
      <c r="AE1411" s="269" t="s">
        <v>3021</v>
      </c>
    </row>
    <row r="1412" spans="1:31" ht="90" x14ac:dyDescent="0.25">
      <c r="A1412" s="303" t="s">
        <v>3611</v>
      </c>
      <c r="B1412" s="303" t="s">
        <v>2415</v>
      </c>
      <c r="C1412" s="303" t="s">
        <v>2416</v>
      </c>
      <c r="D1412" s="303" t="s">
        <v>2646</v>
      </c>
      <c r="E1412" s="304" t="s">
        <v>4024</v>
      </c>
      <c r="F1412" s="304" t="s">
        <v>457</v>
      </c>
      <c r="G1412" s="304" t="s">
        <v>597</v>
      </c>
      <c r="H1412" s="304" t="s">
        <v>598</v>
      </c>
      <c r="I1412" s="303" t="s">
        <v>599</v>
      </c>
      <c r="J1412" s="305" t="s">
        <v>3020</v>
      </c>
      <c r="K1412" s="306">
        <v>2072919</v>
      </c>
      <c r="Q1412" s="270"/>
      <c r="R1412" s="270"/>
      <c r="S1412" s="271"/>
      <c r="T1412" s="270" t="s">
        <v>600</v>
      </c>
      <c r="U1412" s="272" t="s">
        <v>3020</v>
      </c>
      <c r="V1412" s="268" t="s">
        <v>602</v>
      </c>
      <c r="W1412" s="272"/>
      <c r="X1412" s="273">
        <v>2072919</v>
      </c>
      <c r="Y1412" s="273">
        <v>2072919</v>
      </c>
      <c r="Z1412" s="273">
        <v>0</v>
      </c>
      <c r="AA1412" s="273">
        <v>0</v>
      </c>
      <c r="AB1412" s="274">
        <v>2072919</v>
      </c>
      <c r="AC1412" s="274">
        <v>0</v>
      </c>
      <c r="AD1412" s="269"/>
      <c r="AE1412" s="269" t="s">
        <v>3021</v>
      </c>
    </row>
    <row r="1413" spans="1:31" ht="90" x14ac:dyDescent="0.25">
      <c r="A1413" s="303" t="s">
        <v>3613</v>
      </c>
      <c r="B1413" s="303" t="s">
        <v>2415</v>
      </c>
      <c r="C1413" s="303" t="s">
        <v>2416</v>
      </c>
      <c r="D1413" s="303" t="s">
        <v>2646</v>
      </c>
      <c r="E1413" s="304" t="s">
        <v>4026</v>
      </c>
      <c r="F1413" s="304" t="s">
        <v>457</v>
      </c>
      <c r="G1413" s="304" t="s">
        <v>597</v>
      </c>
      <c r="H1413" s="304" t="s">
        <v>598</v>
      </c>
      <c r="I1413" s="303" t="s">
        <v>599</v>
      </c>
      <c r="J1413" s="305" t="s">
        <v>3020</v>
      </c>
      <c r="K1413" s="306">
        <v>2072919</v>
      </c>
      <c r="Q1413" s="270"/>
      <c r="R1413" s="270"/>
      <c r="S1413" s="271"/>
      <c r="T1413" s="270" t="s">
        <v>600</v>
      </c>
      <c r="U1413" s="272" t="s">
        <v>3020</v>
      </c>
      <c r="V1413" s="268" t="s">
        <v>602</v>
      </c>
      <c r="W1413" s="272"/>
      <c r="X1413" s="273">
        <v>2072919</v>
      </c>
      <c r="Y1413" s="273">
        <v>2072919</v>
      </c>
      <c r="Z1413" s="273">
        <v>0</v>
      </c>
      <c r="AA1413" s="273">
        <v>0</v>
      </c>
      <c r="AB1413" s="274">
        <v>2072919</v>
      </c>
      <c r="AC1413" s="274">
        <v>0</v>
      </c>
      <c r="AD1413" s="269"/>
      <c r="AE1413" s="269" t="s">
        <v>3021</v>
      </c>
    </row>
    <row r="1414" spans="1:31" ht="90" x14ac:dyDescent="0.25">
      <c r="A1414" s="303" t="s">
        <v>3615</v>
      </c>
      <c r="B1414" s="303" t="s">
        <v>2415</v>
      </c>
      <c r="C1414" s="303" t="s">
        <v>2416</v>
      </c>
      <c r="D1414" s="303" t="s">
        <v>2646</v>
      </c>
      <c r="E1414" s="304" t="s">
        <v>4028</v>
      </c>
      <c r="F1414" s="304" t="s">
        <v>457</v>
      </c>
      <c r="G1414" s="304" t="s">
        <v>597</v>
      </c>
      <c r="H1414" s="304" t="s">
        <v>598</v>
      </c>
      <c r="I1414" s="303" t="s">
        <v>599</v>
      </c>
      <c r="J1414" s="305" t="s">
        <v>3020</v>
      </c>
      <c r="K1414" s="306">
        <v>2072919</v>
      </c>
      <c r="Q1414" s="270"/>
      <c r="R1414" s="270"/>
      <c r="S1414" s="271"/>
      <c r="T1414" s="270" t="s">
        <v>600</v>
      </c>
      <c r="U1414" s="272" t="s">
        <v>3020</v>
      </c>
      <c r="V1414" s="268" t="s">
        <v>602</v>
      </c>
      <c r="W1414" s="272"/>
      <c r="X1414" s="273">
        <v>2072919</v>
      </c>
      <c r="Y1414" s="273">
        <v>2072919</v>
      </c>
      <c r="Z1414" s="273">
        <v>0</v>
      </c>
      <c r="AA1414" s="273">
        <v>0</v>
      </c>
      <c r="AB1414" s="274">
        <v>2072919</v>
      </c>
      <c r="AC1414" s="274">
        <v>0</v>
      </c>
      <c r="AD1414" s="269"/>
      <c r="AE1414" s="269" t="s">
        <v>3021</v>
      </c>
    </row>
    <row r="1415" spans="1:31" ht="90" x14ac:dyDescent="0.25">
      <c r="A1415" s="303" t="s">
        <v>3617</v>
      </c>
      <c r="B1415" s="303" t="s">
        <v>2415</v>
      </c>
      <c r="C1415" s="303" t="s">
        <v>2416</v>
      </c>
      <c r="D1415" s="303" t="s">
        <v>2646</v>
      </c>
      <c r="E1415" s="304" t="s">
        <v>4030</v>
      </c>
      <c r="F1415" s="304" t="s">
        <v>457</v>
      </c>
      <c r="G1415" s="304" t="s">
        <v>597</v>
      </c>
      <c r="H1415" s="304" t="s">
        <v>598</v>
      </c>
      <c r="I1415" s="303" t="s">
        <v>599</v>
      </c>
      <c r="J1415" s="305" t="s">
        <v>3020</v>
      </c>
      <c r="K1415" s="306">
        <v>2072919</v>
      </c>
      <c r="Q1415" s="270"/>
      <c r="R1415" s="270"/>
      <c r="S1415" s="271"/>
      <c r="T1415" s="270" t="s">
        <v>600</v>
      </c>
      <c r="U1415" s="272" t="s">
        <v>3020</v>
      </c>
      <c r="V1415" s="268" t="s">
        <v>602</v>
      </c>
      <c r="W1415" s="272"/>
      <c r="X1415" s="273">
        <v>2072919</v>
      </c>
      <c r="Y1415" s="273">
        <v>2072919</v>
      </c>
      <c r="Z1415" s="273">
        <v>0</v>
      </c>
      <c r="AA1415" s="273">
        <v>0</v>
      </c>
      <c r="AB1415" s="274">
        <v>2072919</v>
      </c>
      <c r="AC1415" s="274">
        <v>0</v>
      </c>
      <c r="AD1415" s="269"/>
      <c r="AE1415" s="269" t="s">
        <v>3021</v>
      </c>
    </row>
    <row r="1416" spans="1:31" ht="90" x14ac:dyDescent="0.25">
      <c r="A1416" s="303" t="s">
        <v>3619</v>
      </c>
      <c r="B1416" s="303" t="s">
        <v>2415</v>
      </c>
      <c r="C1416" s="303" t="s">
        <v>2416</v>
      </c>
      <c r="D1416" s="303" t="s">
        <v>2646</v>
      </c>
      <c r="E1416" s="304" t="s">
        <v>4032</v>
      </c>
      <c r="F1416" s="304" t="s">
        <v>457</v>
      </c>
      <c r="G1416" s="304" t="s">
        <v>597</v>
      </c>
      <c r="H1416" s="304" t="s">
        <v>598</v>
      </c>
      <c r="I1416" s="303" t="s">
        <v>599</v>
      </c>
      <c r="J1416" s="305" t="s">
        <v>3020</v>
      </c>
      <c r="K1416" s="306">
        <v>2072919</v>
      </c>
      <c r="Q1416" s="270"/>
      <c r="R1416" s="270"/>
      <c r="S1416" s="271"/>
      <c r="T1416" s="270" t="s">
        <v>600</v>
      </c>
      <c r="U1416" s="272" t="s">
        <v>3020</v>
      </c>
      <c r="V1416" s="268" t="s">
        <v>602</v>
      </c>
      <c r="W1416" s="272"/>
      <c r="X1416" s="273">
        <v>2072919</v>
      </c>
      <c r="Y1416" s="273">
        <v>2072919</v>
      </c>
      <c r="Z1416" s="273">
        <v>0</v>
      </c>
      <c r="AA1416" s="273">
        <v>0</v>
      </c>
      <c r="AB1416" s="274">
        <v>2072919</v>
      </c>
      <c r="AC1416" s="274">
        <v>0</v>
      </c>
      <c r="AD1416" s="269"/>
      <c r="AE1416" s="269" t="s">
        <v>3021</v>
      </c>
    </row>
    <row r="1417" spans="1:31" ht="90" x14ac:dyDescent="0.25">
      <c r="A1417" s="303" t="s">
        <v>3621</v>
      </c>
      <c r="B1417" s="303" t="s">
        <v>2415</v>
      </c>
      <c r="C1417" s="303" t="s">
        <v>2416</v>
      </c>
      <c r="D1417" s="303" t="s">
        <v>2646</v>
      </c>
      <c r="E1417" s="304" t="s">
        <v>4034</v>
      </c>
      <c r="F1417" s="304" t="s">
        <v>457</v>
      </c>
      <c r="G1417" s="304" t="s">
        <v>597</v>
      </c>
      <c r="H1417" s="304" t="s">
        <v>598</v>
      </c>
      <c r="I1417" s="303" t="s">
        <v>599</v>
      </c>
      <c r="J1417" s="305" t="s">
        <v>3020</v>
      </c>
      <c r="K1417" s="306">
        <v>2072919</v>
      </c>
      <c r="Q1417" s="270"/>
      <c r="R1417" s="270"/>
      <c r="S1417" s="271"/>
      <c r="T1417" s="270" t="s">
        <v>600</v>
      </c>
      <c r="U1417" s="272" t="s">
        <v>3020</v>
      </c>
      <c r="V1417" s="268" t="s">
        <v>602</v>
      </c>
      <c r="W1417" s="272"/>
      <c r="X1417" s="273">
        <v>2072919</v>
      </c>
      <c r="Y1417" s="273">
        <v>2072919</v>
      </c>
      <c r="Z1417" s="273">
        <v>0</v>
      </c>
      <c r="AA1417" s="273">
        <v>0</v>
      </c>
      <c r="AB1417" s="274">
        <v>2072919</v>
      </c>
      <c r="AC1417" s="274">
        <v>0</v>
      </c>
      <c r="AD1417" s="269"/>
      <c r="AE1417" s="269" t="s">
        <v>3021</v>
      </c>
    </row>
    <row r="1418" spans="1:31" ht="90" x14ac:dyDescent="0.25">
      <c r="A1418" s="303" t="s">
        <v>3623</v>
      </c>
      <c r="B1418" s="303" t="s">
        <v>2415</v>
      </c>
      <c r="C1418" s="303" t="s">
        <v>2416</v>
      </c>
      <c r="D1418" s="303" t="s">
        <v>2646</v>
      </c>
      <c r="E1418" s="304" t="s">
        <v>4036</v>
      </c>
      <c r="F1418" s="304" t="s">
        <v>457</v>
      </c>
      <c r="G1418" s="304" t="s">
        <v>597</v>
      </c>
      <c r="H1418" s="304" t="s">
        <v>598</v>
      </c>
      <c r="I1418" s="303" t="s">
        <v>599</v>
      </c>
      <c r="J1418" s="305" t="s">
        <v>3020</v>
      </c>
      <c r="K1418" s="306">
        <v>2072919</v>
      </c>
      <c r="Q1418" s="270"/>
      <c r="R1418" s="270"/>
      <c r="S1418" s="271"/>
      <c r="T1418" s="270" t="s">
        <v>600</v>
      </c>
      <c r="U1418" s="272" t="s">
        <v>3020</v>
      </c>
      <c r="V1418" s="268" t="s">
        <v>602</v>
      </c>
      <c r="W1418" s="272"/>
      <c r="X1418" s="273">
        <v>2072919</v>
      </c>
      <c r="Y1418" s="273">
        <v>2072919</v>
      </c>
      <c r="Z1418" s="273">
        <v>0</v>
      </c>
      <c r="AA1418" s="273">
        <v>0</v>
      </c>
      <c r="AB1418" s="274">
        <v>2072919</v>
      </c>
      <c r="AC1418" s="274">
        <v>0</v>
      </c>
      <c r="AD1418" s="269"/>
      <c r="AE1418" s="269" t="s">
        <v>3021</v>
      </c>
    </row>
    <row r="1419" spans="1:31" ht="90" x14ac:dyDescent="0.25">
      <c r="A1419" s="303" t="s">
        <v>3625</v>
      </c>
      <c r="B1419" s="303" t="s">
        <v>2415</v>
      </c>
      <c r="C1419" s="303" t="s">
        <v>2416</v>
      </c>
      <c r="D1419" s="303" t="s">
        <v>2646</v>
      </c>
      <c r="E1419" s="304" t="s">
        <v>4038</v>
      </c>
      <c r="F1419" s="304" t="s">
        <v>457</v>
      </c>
      <c r="G1419" s="304" t="s">
        <v>597</v>
      </c>
      <c r="H1419" s="304" t="s">
        <v>598</v>
      </c>
      <c r="I1419" s="303" t="s">
        <v>599</v>
      </c>
      <c r="J1419" s="305" t="s">
        <v>3020</v>
      </c>
      <c r="K1419" s="306">
        <v>2072919</v>
      </c>
      <c r="Q1419" s="270"/>
      <c r="R1419" s="270"/>
      <c r="S1419" s="271"/>
      <c r="T1419" s="270" t="s">
        <v>600</v>
      </c>
      <c r="U1419" s="272" t="s">
        <v>3020</v>
      </c>
      <c r="V1419" s="268" t="s">
        <v>602</v>
      </c>
      <c r="W1419" s="272"/>
      <c r="X1419" s="273">
        <v>2072919</v>
      </c>
      <c r="Y1419" s="273">
        <v>2072919</v>
      </c>
      <c r="Z1419" s="273">
        <v>0</v>
      </c>
      <c r="AA1419" s="273">
        <v>0</v>
      </c>
      <c r="AB1419" s="274">
        <v>2072919</v>
      </c>
      <c r="AC1419" s="274">
        <v>0</v>
      </c>
      <c r="AD1419" s="269"/>
      <c r="AE1419" s="269" t="s">
        <v>3021</v>
      </c>
    </row>
    <row r="1420" spans="1:31" ht="90" x14ac:dyDescent="0.25">
      <c r="A1420" s="303" t="s">
        <v>3627</v>
      </c>
      <c r="B1420" s="303" t="s">
        <v>2415</v>
      </c>
      <c r="C1420" s="303" t="s">
        <v>2416</v>
      </c>
      <c r="D1420" s="303" t="s">
        <v>2646</v>
      </c>
      <c r="E1420" s="304" t="s">
        <v>4040</v>
      </c>
      <c r="F1420" s="304" t="s">
        <v>457</v>
      </c>
      <c r="G1420" s="304" t="s">
        <v>597</v>
      </c>
      <c r="H1420" s="304" t="s">
        <v>598</v>
      </c>
      <c r="I1420" s="303" t="s">
        <v>599</v>
      </c>
      <c r="J1420" s="305" t="s">
        <v>3020</v>
      </c>
      <c r="K1420" s="306">
        <v>2072919</v>
      </c>
      <c r="Q1420" s="270"/>
      <c r="R1420" s="270"/>
      <c r="S1420" s="271"/>
      <c r="T1420" s="270" t="s">
        <v>600</v>
      </c>
      <c r="U1420" s="272" t="s">
        <v>3020</v>
      </c>
      <c r="V1420" s="268" t="s">
        <v>602</v>
      </c>
      <c r="W1420" s="272"/>
      <c r="X1420" s="273">
        <v>2072919</v>
      </c>
      <c r="Y1420" s="273">
        <v>2072919</v>
      </c>
      <c r="Z1420" s="273">
        <v>0</v>
      </c>
      <c r="AA1420" s="273">
        <v>0</v>
      </c>
      <c r="AB1420" s="274">
        <v>2072919</v>
      </c>
      <c r="AC1420" s="274">
        <v>0</v>
      </c>
      <c r="AD1420" s="269"/>
      <c r="AE1420" s="269" t="s">
        <v>3021</v>
      </c>
    </row>
    <row r="1421" spans="1:31" ht="90" x14ac:dyDescent="0.25">
      <c r="A1421" s="303" t="s">
        <v>3629</v>
      </c>
      <c r="B1421" s="303" t="s">
        <v>2415</v>
      </c>
      <c r="C1421" s="303" t="s">
        <v>2416</v>
      </c>
      <c r="D1421" s="303" t="s">
        <v>2646</v>
      </c>
      <c r="E1421" s="304" t="s">
        <v>4042</v>
      </c>
      <c r="F1421" s="304" t="s">
        <v>457</v>
      </c>
      <c r="G1421" s="304" t="s">
        <v>597</v>
      </c>
      <c r="H1421" s="304" t="s">
        <v>598</v>
      </c>
      <c r="I1421" s="303" t="s">
        <v>599</v>
      </c>
      <c r="J1421" s="305" t="s">
        <v>3020</v>
      </c>
      <c r="K1421" s="306">
        <v>2072919</v>
      </c>
      <c r="Q1421" s="270"/>
      <c r="R1421" s="270"/>
      <c r="S1421" s="271"/>
      <c r="T1421" s="270" t="s">
        <v>600</v>
      </c>
      <c r="U1421" s="272" t="s">
        <v>3020</v>
      </c>
      <c r="V1421" s="268" t="s">
        <v>602</v>
      </c>
      <c r="W1421" s="272"/>
      <c r="X1421" s="273">
        <v>2072919</v>
      </c>
      <c r="Y1421" s="273">
        <v>2072919</v>
      </c>
      <c r="Z1421" s="273">
        <v>0</v>
      </c>
      <c r="AA1421" s="273">
        <v>0</v>
      </c>
      <c r="AB1421" s="274">
        <v>2072919</v>
      </c>
      <c r="AC1421" s="274">
        <v>0</v>
      </c>
      <c r="AD1421" s="269"/>
      <c r="AE1421" s="269" t="s">
        <v>3021</v>
      </c>
    </row>
    <row r="1422" spans="1:31" ht="90" x14ac:dyDescent="0.25">
      <c r="A1422" s="303" t="s">
        <v>3631</v>
      </c>
      <c r="B1422" s="303" t="s">
        <v>2415</v>
      </c>
      <c r="C1422" s="303" t="s">
        <v>2416</v>
      </c>
      <c r="D1422" s="303" t="s">
        <v>2646</v>
      </c>
      <c r="E1422" s="304" t="s">
        <v>4044</v>
      </c>
      <c r="F1422" s="304" t="s">
        <v>457</v>
      </c>
      <c r="G1422" s="304" t="s">
        <v>597</v>
      </c>
      <c r="H1422" s="304" t="s">
        <v>598</v>
      </c>
      <c r="I1422" s="303" t="s">
        <v>599</v>
      </c>
      <c r="J1422" s="305" t="s">
        <v>3020</v>
      </c>
      <c r="K1422" s="306">
        <v>2072919</v>
      </c>
      <c r="Q1422" s="270"/>
      <c r="R1422" s="270"/>
      <c r="S1422" s="271"/>
      <c r="T1422" s="270" t="s">
        <v>600</v>
      </c>
      <c r="U1422" s="272" t="s">
        <v>3020</v>
      </c>
      <c r="V1422" s="268" t="s">
        <v>602</v>
      </c>
      <c r="W1422" s="272"/>
      <c r="X1422" s="273">
        <v>2072919</v>
      </c>
      <c r="Y1422" s="273">
        <v>2072919</v>
      </c>
      <c r="Z1422" s="273">
        <v>0</v>
      </c>
      <c r="AA1422" s="273">
        <v>0</v>
      </c>
      <c r="AB1422" s="274">
        <v>2072919</v>
      </c>
      <c r="AC1422" s="274">
        <v>0</v>
      </c>
      <c r="AD1422" s="269"/>
      <c r="AE1422" s="269" t="s">
        <v>3021</v>
      </c>
    </row>
    <row r="1423" spans="1:31" ht="90" x14ac:dyDescent="0.25">
      <c r="A1423" s="303" t="s">
        <v>3633</v>
      </c>
      <c r="B1423" s="303" t="s">
        <v>2415</v>
      </c>
      <c r="C1423" s="303" t="s">
        <v>2416</v>
      </c>
      <c r="D1423" s="303" t="s">
        <v>2646</v>
      </c>
      <c r="E1423" s="304" t="s">
        <v>4046</v>
      </c>
      <c r="F1423" s="304" t="s">
        <v>457</v>
      </c>
      <c r="G1423" s="304" t="s">
        <v>597</v>
      </c>
      <c r="H1423" s="304" t="s">
        <v>598</v>
      </c>
      <c r="I1423" s="303" t="s">
        <v>599</v>
      </c>
      <c r="J1423" s="305" t="s">
        <v>3020</v>
      </c>
      <c r="K1423" s="306">
        <v>2072919</v>
      </c>
      <c r="Q1423" s="270"/>
      <c r="R1423" s="270"/>
      <c r="S1423" s="271"/>
      <c r="T1423" s="270" t="s">
        <v>600</v>
      </c>
      <c r="U1423" s="272" t="s">
        <v>3020</v>
      </c>
      <c r="V1423" s="268" t="s">
        <v>602</v>
      </c>
      <c r="W1423" s="272"/>
      <c r="X1423" s="273">
        <v>2072919</v>
      </c>
      <c r="Y1423" s="273">
        <v>2072919</v>
      </c>
      <c r="Z1423" s="273">
        <v>0</v>
      </c>
      <c r="AA1423" s="273">
        <v>0</v>
      </c>
      <c r="AB1423" s="274">
        <v>2072919</v>
      </c>
      <c r="AC1423" s="274">
        <v>0</v>
      </c>
      <c r="AD1423" s="269"/>
      <c r="AE1423" s="269" t="s">
        <v>3021</v>
      </c>
    </row>
    <row r="1424" spans="1:31" ht="90" x14ac:dyDescent="0.25">
      <c r="A1424" s="303" t="s">
        <v>3635</v>
      </c>
      <c r="B1424" s="303" t="s">
        <v>2415</v>
      </c>
      <c r="C1424" s="303" t="s">
        <v>2416</v>
      </c>
      <c r="D1424" s="303" t="s">
        <v>2646</v>
      </c>
      <c r="E1424" s="304" t="s">
        <v>4048</v>
      </c>
      <c r="F1424" s="304" t="s">
        <v>457</v>
      </c>
      <c r="G1424" s="304" t="s">
        <v>597</v>
      </c>
      <c r="H1424" s="304" t="s">
        <v>598</v>
      </c>
      <c r="I1424" s="303" t="s">
        <v>599</v>
      </c>
      <c r="J1424" s="305" t="s">
        <v>3020</v>
      </c>
      <c r="K1424" s="306">
        <v>2072919</v>
      </c>
      <c r="Q1424" s="270"/>
      <c r="R1424" s="270"/>
      <c r="S1424" s="271"/>
      <c r="T1424" s="270" t="s">
        <v>600</v>
      </c>
      <c r="U1424" s="272" t="s">
        <v>3020</v>
      </c>
      <c r="V1424" s="268" t="s">
        <v>602</v>
      </c>
      <c r="W1424" s="272"/>
      <c r="X1424" s="273">
        <v>2072919</v>
      </c>
      <c r="Y1424" s="273">
        <v>2072919</v>
      </c>
      <c r="Z1424" s="273">
        <v>0</v>
      </c>
      <c r="AA1424" s="273">
        <v>0</v>
      </c>
      <c r="AB1424" s="274">
        <v>2072919</v>
      </c>
      <c r="AC1424" s="274">
        <v>0</v>
      </c>
      <c r="AD1424" s="269"/>
      <c r="AE1424" s="269" t="s">
        <v>3021</v>
      </c>
    </row>
    <row r="1425" spans="1:31" ht="90" x14ac:dyDescent="0.25">
      <c r="A1425" s="303" t="s">
        <v>3637</v>
      </c>
      <c r="B1425" s="303" t="s">
        <v>2415</v>
      </c>
      <c r="C1425" s="303" t="s">
        <v>2416</v>
      </c>
      <c r="D1425" s="303" t="s">
        <v>2646</v>
      </c>
      <c r="E1425" s="304" t="s">
        <v>4050</v>
      </c>
      <c r="F1425" s="304" t="s">
        <v>457</v>
      </c>
      <c r="G1425" s="304" t="s">
        <v>597</v>
      </c>
      <c r="H1425" s="304" t="s">
        <v>598</v>
      </c>
      <c r="I1425" s="303" t="s">
        <v>599</v>
      </c>
      <c r="J1425" s="305" t="s">
        <v>3020</v>
      </c>
      <c r="K1425" s="306">
        <v>2072919</v>
      </c>
      <c r="Q1425" s="270"/>
      <c r="R1425" s="270"/>
      <c r="S1425" s="271"/>
      <c r="T1425" s="270" t="s">
        <v>600</v>
      </c>
      <c r="U1425" s="272" t="s">
        <v>3020</v>
      </c>
      <c r="V1425" s="268" t="s">
        <v>602</v>
      </c>
      <c r="W1425" s="272"/>
      <c r="X1425" s="273">
        <v>2072919</v>
      </c>
      <c r="Y1425" s="273">
        <v>2072919</v>
      </c>
      <c r="Z1425" s="273">
        <v>0</v>
      </c>
      <c r="AA1425" s="273">
        <v>0</v>
      </c>
      <c r="AB1425" s="274">
        <v>2072919</v>
      </c>
      <c r="AC1425" s="274">
        <v>0</v>
      </c>
      <c r="AD1425" s="269"/>
      <c r="AE1425" s="269" t="s">
        <v>3021</v>
      </c>
    </row>
    <row r="1426" spans="1:31" ht="90" x14ac:dyDescent="0.25">
      <c r="A1426" s="303" t="s">
        <v>3639</v>
      </c>
      <c r="B1426" s="303" t="s">
        <v>2415</v>
      </c>
      <c r="C1426" s="303" t="s">
        <v>2416</v>
      </c>
      <c r="D1426" s="303" t="s">
        <v>2646</v>
      </c>
      <c r="E1426" s="304" t="s">
        <v>4052</v>
      </c>
      <c r="F1426" s="304" t="s">
        <v>457</v>
      </c>
      <c r="G1426" s="304" t="s">
        <v>597</v>
      </c>
      <c r="H1426" s="304" t="s">
        <v>598</v>
      </c>
      <c r="I1426" s="303" t="s">
        <v>599</v>
      </c>
      <c r="J1426" s="305" t="s">
        <v>3020</v>
      </c>
      <c r="K1426" s="306">
        <v>2072919</v>
      </c>
      <c r="Q1426" s="270"/>
      <c r="R1426" s="270"/>
      <c r="S1426" s="271"/>
      <c r="T1426" s="270" t="s">
        <v>600</v>
      </c>
      <c r="U1426" s="272" t="s">
        <v>3020</v>
      </c>
      <c r="V1426" s="268" t="s">
        <v>602</v>
      </c>
      <c r="W1426" s="272"/>
      <c r="X1426" s="273">
        <v>2072919</v>
      </c>
      <c r="Y1426" s="273">
        <v>2072919</v>
      </c>
      <c r="Z1426" s="273">
        <v>0</v>
      </c>
      <c r="AA1426" s="273">
        <v>0</v>
      </c>
      <c r="AB1426" s="274">
        <v>2072919</v>
      </c>
      <c r="AC1426" s="274">
        <v>0</v>
      </c>
      <c r="AD1426" s="269"/>
      <c r="AE1426" s="269" t="s">
        <v>3021</v>
      </c>
    </row>
    <row r="1427" spans="1:31" ht="90" x14ac:dyDescent="0.25">
      <c r="A1427" s="303" t="s">
        <v>3641</v>
      </c>
      <c r="B1427" s="303" t="s">
        <v>2415</v>
      </c>
      <c r="C1427" s="303" t="s">
        <v>2416</v>
      </c>
      <c r="D1427" s="303" t="s">
        <v>2646</v>
      </c>
      <c r="E1427" s="304" t="s">
        <v>4054</v>
      </c>
      <c r="F1427" s="304" t="s">
        <v>457</v>
      </c>
      <c r="G1427" s="304" t="s">
        <v>597</v>
      </c>
      <c r="H1427" s="304" t="s">
        <v>598</v>
      </c>
      <c r="I1427" s="303" t="s">
        <v>599</v>
      </c>
      <c r="J1427" s="305" t="s">
        <v>3020</v>
      </c>
      <c r="K1427" s="306">
        <v>2072919</v>
      </c>
      <c r="Q1427" s="270"/>
      <c r="R1427" s="270"/>
      <c r="S1427" s="271"/>
      <c r="T1427" s="270" t="s">
        <v>600</v>
      </c>
      <c r="U1427" s="272" t="s">
        <v>3020</v>
      </c>
      <c r="V1427" s="268" t="s">
        <v>602</v>
      </c>
      <c r="W1427" s="272"/>
      <c r="X1427" s="273">
        <v>2072919</v>
      </c>
      <c r="Y1427" s="273">
        <v>2072919</v>
      </c>
      <c r="Z1427" s="273">
        <v>0</v>
      </c>
      <c r="AA1427" s="273">
        <v>0</v>
      </c>
      <c r="AB1427" s="274">
        <v>2072919</v>
      </c>
      <c r="AC1427" s="274">
        <v>0</v>
      </c>
      <c r="AD1427" s="269"/>
      <c r="AE1427" s="269" t="s">
        <v>3021</v>
      </c>
    </row>
    <row r="1428" spans="1:31" ht="90" x14ac:dyDescent="0.25">
      <c r="A1428" s="303" t="s">
        <v>3643</v>
      </c>
      <c r="B1428" s="303" t="s">
        <v>2415</v>
      </c>
      <c r="C1428" s="303" t="s">
        <v>2416</v>
      </c>
      <c r="D1428" s="303" t="s">
        <v>2646</v>
      </c>
      <c r="E1428" s="304" t="s">
        <v>4056</v>
      </c>
      <c r="F1428" s="304" t="s">
        <v>457</v>
      </c>
      <c r="G1428" s="304" t="s">
        <v>597</v>
      </c>
      <c r="H1428" s="304" t="s">
        <v>598</v>
      </c>
      <c r="I1428" s="303" t="s">
        <v>599</v>
      </c>
      <c r="J1428" s="305" t="s">
        <v>3020</v>
      </c>
      <c r="K1428" s="306">
        <v>2072919</v>
      </c>
      <c r="Q1428" s="270"/>
      <c r="R1428" s="270"/>
      <c r="S1428" s="271"/>
      <c r="T1428" s="270" t="s">
        <v>600</v>
      </c>
      <c r="U1428" s="272" t="s">
        <v>3020</v>
      </c>
      <c r="V1428" s="268" t="s">
        <v>602</v>
      </c>
      <c r="W1428" s="272"/>
      <c r="X1428" s="273">
        <v>2072919</v>
      </c>
      <c r="Y1428" s="273">
        <v>2072919</v>
      </c>
      <c r="Z1428" s="273">
        <v>0</v>
      </c>
      <c r="AA1428" s="273">
        <v>0</v>
      </c>
      <c r="AB1428" s="274">
        <v>2072919</v>
      </c>
      <c r="AC1428" s="274">
        <v>0</v>
      </c>
      <c r="AD1428" s="269"/>
      <c r="AE1428" s="269" t="s">
        <v>3021</v>
      </c>
    </row>
    <row r="1429" spans="1:31" ht="90" x14ac:dyDescent="0.25">
      <c r="A1429" s="303" t="s">
        <v>3645</v>
      </c>
      <c r="B1429" s="303" t="s">
        <v>2415</v>
      </c>
      <c r="C1429" s="303" t="s">
        <v>2416</v>
      </c>
      <c r="D1429" s="303" t="s">
        <v>2646</v>
      </c>
      <c r="E1429" s="304" t="s">
        <v>4058</v>
      </c>
      <c r="F1429" s="304" t="s">
        <v>457</v>
      </c>
      <c r="G1429" s="304" t="s">
        <v>597</v>
      </c>
      <c r="H1429" s="304" t="s">
        <v>598</v>
      </c>
      <c r="I1429" s="303" t="s">
        <v>599</v>
      </c>
      <c r="J1429" s="305" t="s">
        <v>3020</v>
      </c>
      <c r="K1429" s="306">
        <v>2072919</v>
      </c>
      <c r="Q1429" s="270"/>
      <c r="R1429" s="270"/>
      <c r="S1429" s="271"/>
      <c r="T1429" s="270" t="s">
        <v>600</v>
      </c>
      <c r="U1429" s="272" t="s">
        <v>3020</v>
      </c>
      <c r="V1429" s="268" t="s">
        <v>602</v>
      </c>
      <c r="W1429" s="272"/>
      <c r="X1429" s="273">
        <v>2072919</v>
      </c>
      <c r="Y1429" s="273">
        <v>2072919</v>
      </c>
      <c r="Z1429" s="273">
        <v>0</v>
      </c>
      <c r="AA1429" s="273">
        <v>0</v>
      </c>
      <c r="AB1429" s="274">
        <v>2072919</v>
      </c>
      <c r="AC1429" s="274">
        <v>0</v>
      </c>
      <c r="AD1429" s="269"/>
      <c r="AE1429" s="269" t="s">
        <v>3021</v>
      </c>
    </row>
    <row r="1430" spans="1:31" ht="90" x14ac:dyDescent="0.25">
      <c r="A1430" s="303" t="s">
        <v>3647</v>
      </c>
      <c r="B1430" s="303" t="s">
        <v>2415</v>
      </c>
      <c r="C1430" s="303" t="s">
        <v>2416</v>
      </c>
      <c r="D1430" s="303" t="s">
        <v>2646</v>
      </c>
      <c r="E1430" s="304" t="s">
        <v>4060</v>
      </c>
      <c r="F1430" s="304" t="s">
        <v>457</v>
      </c>
      <c r="G1430" s="304" t="s">
        <v>597</v>
      </c>
      <c r="H1430" s="304" t="s">
        <v>598</v>
      </c>
      <c r="I1430" s="303" t="s">
        <v>599</v>
      </c>
      <c r="J1430" s="305" t="s">
        <v>3020</v>
      </c>
      <c r="K1430" s="306">
        <v>2072919</v>
      </c>
      <c r="Q1430" s="270"/>
      <c r="R1430" s="270"/>
      <c r="S1430" s="271"/>
      <c r="T1430" s="270" t="s">
        <v>600</v>
      </c>
      <c r="U1430" s="272" t="s">
        <v>3020</v>
      </c>
      <c r="V1430" s="268" t="s">
        <v>602</v>
      </c>
      <c r="W1430" s="272"/>
      <c r="X1430" s="273">
        <v>2072919</v>
      </c>
      <c r="Y1430" s="273">
        <v>2072919</v>
      </c>
      <c r="Z1430" s="273">
        <v>0</v>
      </c>
      <c r="AA1430" s="273">
        <v>0</v>
      </c>
      <c r="AB1430" s="274">
        <v>2072919</v>
      </c>
      <c r="AC1430" s="274">
        <v>0</v>
      </c>
      <c r="AD1430" s="269"/>
      <c r="AE1430" s="269" t="s">
        <v>3021</v>
      </c>
    </row>
    <row r="1431" spans="1:31" ht="90" x14ac:dyDescent="0.25">
      <c r="A1431" s="303" t="s">
        <v>3649</v>
      </c>
      <c r="B1431" s="303" t="s">
        <v>2415</v>
      </c>
      <c r="C1431" s="303" t="s">
        <v>2416</v>
      </c>
      <c r="D1431" s="303" t="s">
        <v>2646</v>
      </c>
      <c r="E1431" s="304" t="s">
        <v>4062</v>
      </c>
      <c r="F1431" s="304" t="s">
        <v>457</v>
      </c>
      <c r="G1431" s="304" t="s">
        <v>597</v>
      </c>
      <c r="H1431" s="304" t="s">
        <v>598</v>
      </c>
      <c r="I1431" s="303" t="s">
        <v>599</v>
      </c>
      <c r="J1431" s="305" t="s">
        <v>3020</v>
      </c>
      <c r="K1431" s="306">
        <v>2072919</v>
      </c>
      <c r="Q1431" s="270"/>
      <c r="R1431" s="270"/>
      <c r="S1431" s="271"/>
      <c r="T1431" s="270" t="s">
        <v>600</v>
      </c>
      <c r="U1431" s="272" t="s">
        <v>3020</v>
      </c>
      <c r="V1431" s="268" t="s">
        <v>602</v>
      </c>
      <c r="W1431" s="272"/>
      <c r="X1431" s="273">
        <v>2072919</v>
      </c>
      <c r="Y1431" s="273">
        <v>2072919</v>
      </c>
      <c r="Z1431" s="273">
        <v>0</v>
      </c>
      <c r="AA1431" s="273">
        <v>0</v>
      </c>
      <c r="AB1431" s="274">
        <v>2072919</v>
      </c>
      <c r="AC1431" s="274">
        <v>0</v>
      </c>
      <c r="AD1431" s="269"/>
      <c r="AE1431" s="269" t="s">
        <v>3021</v>
      </c>
    </row>
    <row r="1432" spans="1:31" ht="90" x14ac:dyDescent="0.25">
      <c r="A1432" s="303" t="s">
        <v>3651</v>
      </c>
      <c r="B1432" s="303" t="s">
        <v>2415</v>
      </c>
      <c r="C1432" s="303" t="s">
        <v>2416</v>
      </c>
      <c r="D1432" s="303" t="s">
        <v>2646</v>
      </c>
      <c r="E1432" s="304" t="s">
        <v>4064</v>
      </c>
      <c r="F1432" s="304" t="s">
        <v>457</v>
      </c>
      <c r="G1432" s="304" t="s">
        <v>597</v>
      </c>
      <c r="H1432" s="304" t="s">
        <v>598</v>
      </c>
      <c r="I1432" s="303" t="s">
        <v>599</v>
      </c>
      <c r="J1432" s="305" t="s">
        <v>3020</v>
      </c>
      <c r="K1432" s="306">
        <v>2072919</v>
      </c>
      <c r="Q1432" s="270"/>
      <c r="R1432" s="270"/>
      <c r="S1432" s="271"/>
      <c r="T1432" s="270" t="s">
        <v>600</v>
      </c>
      <c r="U1432" s="272" t="s">
        <v>3020</v>
      </c>
      <c r="V1432" s="268" t="s">
        <v>602</v>
      </c>
      <c r="W1432" s="272"/>
      <c r="X1432" s="273">
        <v>2072919</v>
      </c>
      <c r="Y1432" s="273">
        <v>2072919</v>
      </c>
      <c r="Z1432" s="273">
        <v>0</v>
      </c>
      <c r="AA1432" s="273">
        <v>0</v>
      </c>
      <c r="AB1432" s="274">
        <v>2072919</v>
      </c>
      <c r="AC1432" s="274">
        <v>0</v>
      </c>
      <c r="AD1432" s="269"/>
      <c r="AE1432" s="269" t="s">
        <v>3021</v>
      </c>
    </row>
    <row r="1433" spans="1:31" ht="90" x14ac:dyDescent="0.25">
      <c r="A1433" s="303" t="s">
        <v>3653</v>
      </c>
      <c r="B1433" s="303" t="s">
        <v>2415</v>
      </c>
      <c r="C1433" s="303" t="s">
        <v>2416</v>
      </c>
      <c r="D1433" s="303" t="s">
        <v>2646</v>
      </c>
      <c r="E1433" s="304" t="s">
        <v>4066</v>
      </c>
      <c r="F1433" s="304" t="s">
        <v>457</v>
      </c>
      <c r="G1433" s="304" t="s">
        <v>597</v>
      </c>
      <c r="H1433" s="304" t="s">
        <v>598</v>
      </c>
      <c r="I1433" s="303" t="s">
        <v>599</v>
      </c>
      <c r="J1433" s="305" t="s">
        <v>3020</v>
      </c>
      <c r="K1433" s="306">
        <v>2072919</v>
      </c>
      <c r="Q1433" s="270"/>
      <c r="R1433" s="270"/>
      <c r="S1433" s="271"/>
      <c r="T1433" s="270" t="s">
        <v>600</v>
      </c>
      <c r="U1433" s="272" t="s">
        <v>3020</v>
      </c>
      <c r="V1433" s="268" t="s">
        <v>602</v>
      </c>
      <c r="W1433" s="272"/>
      <c r="X1433" s="273">
        <v>2072919</v>
      </c>
      <c r="Y1433" s="273">
        <v>2072919</v>
      </c>
      <c r="Z1433" s="273">
        <v>0</v>
      </c>
      <c r="AA1433" s="273">
        <v>0</v>
      </c>
      <c r="AB1433" s="274">
        <v>2072919</v>
      </c>
      <c r="AC1433" s="274">
        <v>0</v>
      </c>
      <c r="AD1433" s="269"/>
      <c r="AE1433" s="269" t="s">
        <v>3021</v>
      </c>
    </row>
    <row r="1434" spans="1:31" ht="90" x14ac:dyDescent="0.25">
      <c r="A1434" s="303" t="s">
        <v>3655</v>
      </c>
      <c r="B1434" s="303" t="s">
        <v>2415</v>
      </c>
      <c r="C1434" s="303" t="s">
        <v>2416</v>
      </c>
      <c r="D1434" s="303" t="s">
        <v>2646</v>
      </c>
      <c r="E1434" s="304" t="s">
        <v>4068</v>
      </c>
      <c r="F1434" s="304" t="s">
        <v>457</v>
      </c>
      <c r="G1434" s="304" t="s">
        <v>597</v>
      </c>
      <c r="H1434" s="304" t="s">
        <v>598</v>
      </c>
      <c r="I1434" s="303" t="s">
        <v>599</v>
      </c>
      <c r="J1434" s="305" t="s">
        <v>3020</v>
      </c>
      <c r="K1434" s="306">
        <v>2072919</v>
      </c>
      <c r="Q1434" s="270"/>
      <c r="R1434" s="270"/>
      <c r="S1434" s="271"/>
      <c r="T1434" s="270" t="s">
        <v>600</v>
      </c>
      <c r="U1434" s="272" t="s">
        <v>3020</v>
      </c>
      <c r="V1434" s="268" t="s">
        <v>602</v>
      </c>
      <c r="W1434" s="272"/>
      <c r="X1434" s="273">
        <v>2072919</v>
      </c>
      <c r="Y1434" s="273">
        <v>2072919</v>
      </c>
      <c r="Z1434" s="273">
        <v>0</v>
      </c>
      <c r="AA1434" s="273">
        <v>0</v>
      </c>
      <c r="AB1434" s="274">
        <v>2072919</v>
      </c>
      <c r="AC1434" s="274">
        <v>0</v>
      </c>
      <c r="AD1434" s="269"/>
      <c r="AE1434" s="269" t="s">
        <v>3021</v>
      </c>
    </row>
    <row r="1435" spans="1:31" ht="90" x14ac:dyDescent="0.25">
      <c r="A1435" s="303" t="s">
        <v>3657</v>
      </c>
      <c r="B1435" s="303" t="s">
        <v>2415</v>
      </c>
      <c r="C1435" s="303" t="s">
        <v>2416</v>
      </c>
      <c r="D1435" s="303" t="s">
        <v>2646</v>
      </c>
      <c r="E1435" s="304" t="s">
        <v>4070</v>
      </c>
      <c r="F1435" s="304" t="s">
        <v>457</v>
      </c>
      <c r="G1435" s="304" t="s">
        <v>597</v>
      </c>
      <c r="H1435" s="304" t="s">
        <v>598</v>
      </c>
      <c r="I1435" s="303" t="s">
        <v>599</v>
      </c>
      <c r="J1435" s="305" t="s">
        <v>3020</v>
      </c>
      <c r="K1435" s="306">
        <v>2072919</v>
      </c>
      <c r="Q1435" s="270"/>
      <c r="R1435" s="270"/>
      <c r="S1435" s="271"/>
      <c r="T1435" s="270" t="s">
        <v>600</v>
      </c>
      <c r="U1435" s="272" t="s">
        <v>3020</v>
      </c>
      <c r="V1435" s="268" t="s">
        <v>602</v>
      </c>
      <c r="W1435" s="272"/>
      <c r="X1435" s="273">
        <v>2072919</v>
      </c>
      <c r="Y1435" s="273">
        <v>2072919</v>
      </c>
      <c r="Z1435" s="273">
        <v>0</v>
      </c>
      <c r="AA1435" s="273">
        <v>0</v>
      </c>
      <c r="AB1435" s="274">
        <v>2072919</v>
      </c>
      <c r="AC1435" s="274">
        <v>0</v>
      </c>
      <c r="AD1435" s="269"/>
      <c r="AE1435" s="269" t="s">
        <v>3021</v>
      </c>
    </row>
    <row r="1436" spans="1:31" ht="90" x14ac:dyDescent="0.25">
      <c r="A1436" s="303" t="s">
        <v>3659</v>
      </c>
      <c r="B1436" s="303" t="s">
        <v>2415</v>
      </c>
      <c r="C1436" s="303" t="s">
        <v>2416</v>
      </c>
      <c r="D1436" s="303" t="s">
        <v>2646</v>
      </c>
      <c r="E1436" s="304" t="s">
        <v>4072</v>
      </c>
      <c r="F1436" s="304" t="s">
        <v>457</v>
      </c>
      <c r="G1436" s="304" t="s">
        <v>597</v>
      </c>
      <c r="H1436" s="304" t="s">
        <v>598</v>
      </c>
      <c r="I1436" s="303" t="s">
        <v>599</v>
      </c>
      <c r="J1436" s="305" t="s">
        <v>3020</v>
      </c>
      <c r="K1436" s="306">
        <v>2072919</v>
      </c>
      <c r="Q1436" s="270"/>
      <c r="R1436" s="270"/>
      <c r="S1436" s="271"/>
      <c r="T1436" s="270" t="s">
        <v>600</v>
      </c>
      <c r="U1436" s="272" t="s">
        <v>3020</v>
      </c>
      <c r="V1436" s="268" t="s">
        <v>602</v>
      </c>
      <c r="W1436" s="272"/>
      <c r="X1436" s="273">
        <v>2072919</v>
      </c>
      <c r="Y1436" s="273">
        <v>2072919</v>
      </c>
      <c r="Z1436" s="273">
        <v>0</v>
      </c>
      <c r="AA1436" s="273">
        <v>0</v>
      </c>
      <c r="AB1436" s="274">
        <v>2072919</v>
      </c>
      <c r="AC1436" s="274">
        <v>0</v>
      </c>
      <c r="AD1436" s="269"/>
      <c r="AE1436" s="269" t="s">
        <v>3021</v>
      </c>
    </row>
    <row r="1437" spans="1:31" ht="90" x14ac:dyDescent="0.25">
      <c r="A1437" s="303" t="s">
        <v>3661</v>
      </c>
      <c r="B1437" s="303" t="s">
        <v>2415</v>
      </c>
      <c r="C1437" s="303" t="s">
        <v>2416</v>
      </c>
      <c r="D1437" s="303" t="s">
        <v>2646</v>
      </c>
      <c r="E1437" s="304" t="s">
        <v>4074</v>
      </c>
      <c r="F1437" s="304" t="s">
        <v>457</v>
      </c>
      <c r="G1437" s="304" t="s">
        <v>597</v>
      </c>
      <c r="H1437" s="304" t="s">
        <v>598</v>
      </c>
      <c r="I1437" s="303" t="s">
        <v>599</v>
      </c>
      <c r="J1437" s="305" t="s">
        <v>3020</v>
      </c>
      <c r="K1437" s="306">
        <v>2072919</v>
      </c>
      <c r="Q1437" s="270"/>
      <c r="R1437" s="270"/>
      <c r="S1437" s="271"/>
      <c r="T1437" s="270" t="s">
        <v>600</v>
      </c>
      <c r="U1437" s="272" t="s">
        <v>3020</v>
      </c>
      <c r="V1437" s="268" t="s">
        <v>602</v>
      </c>
      <c r="W1437" s="272"/>
      <c r="X1437" s="273">
        <v>2072919</v>
      </c>
      <c r="Y1437" s="273">
        <v>2072919</v>
      </c>
      <c r="Z1437" s="273">
        <v>0</v>
      </c>
      <c r="AA1437" s="273">
        <v>0</v>
      </c>
      <c r="AB1437" s="274">
        <v>2072919</v>
      </c>
      <c r="AC1437" s="274">
        <v>0</v>
      </c>
      <c r="AD1437" s="269"/>
      <c r="AE1437" s="269" t="s">
        <v>3021</v>
      </c>
    </row>
    <row r="1438" spans="1:31" ht="90" x14ac:dyDescent="0.25">
      <c r="A1438" s="303" t="s">
        <v>3663</v>
      </c>
      <c r="B1438" s="303" t="s">
        <v>2415</v>
      </c>
      <c r="C1438" s="303" t="s">
        <v>2416</v>
      </c>
      <c r="D1438" s="303" t="s">
        <v>2646</v>
      </c>
      <c r="E1438" s="304" t="s">
        <v>4076</v>
      </c>
      <c r="F1438" s="304" t="s">
        <v>457</v>
      </c>
      <c r="G1438" s="304" t="s">
        <v>597</v>
      </c>
      <c r="H1438" s="304" t="s">
        <v>598</v>
      </c>
      <c r="I1438" s="303" t="s">
        <v>599</v>
      </c>
      <c r="J1438" s="305" t="s">
        <v>3020</v>
      </c>
      <c r="K1438" s="306">
        <v>2072919</v>
      </c>
      <c r="Q1438" s="270"/>
      <c r="R1438" s="270"/>
      <c r="S1438" s="271"/>
      <c r="T1438" s="270" t="s">
        <v>600</v>
      </c>
      <c r="U1438" s="272" t="s">
        <v>3020</v>
      </c>
      <c r="V1438" s="268" t="s">
        <v>602</v>
      </c>
      <c r="W1438" s="272"/>
      <c r="X1438" s="273">
        <v>2072919</v>
      </c>
      <c r="Y1438" s="273">
        <v>2072919</v>
      </c>
      <c r="Z1438" s="273">
        <v>0</v>
      </c>
      <c r="AA1438" s="273">
        <v>0</v>
      </c>
      <c r="AB1438" s="274">
        <v>2072919</v>
      </c>
      <c r="AC1438" s="274">
        <v>0</v>
      </c>
      <c r="AD1438" s="269"/>
      <c r="AE1438" s="269" t="s">
        <v>3021</v>
      </c>
    </row>
    <row r="1439" spans="1:31" ht="90" x14ac:dyDescent="0.25">
      <c r="A1439" s="303" t="s">
        <v>3665</v>
      </c>
      <c r="B1439" s="303" t="s">
        <v>2415</v>
      </c>
      <c r="C1439" s="303" t="s">
        <v>2416</v>
      </c>
      <c r="D1439" s="303" t="s">
        <v>2646</v>
      </c>
      <c r="E1439" s="304" t="s">
        <v>4078</v>
      </c>
      <c r="F1439" s="304" t="s">
        <v>457</v>
      </c>
      <c r="G1439" s="304" t="s">
        <v>597</v>
      </c>
      <c r="H1439" s="304" t="s">
        <v>598</v>
      </c>
      <c r="I1439" s="303" t="s">
        <v>599</v>
      </c>
      <c r="J1439" s="305" t="s">
        <v>3020</v>
      </c>
      <c r="K1439" s="306">
        <v>2072919</v>
      </c>
      <c r="Q1439" s="270"/>
      <c r="R1439" s="270"/>
      <c r="S1439" s="271"/>
      <c r="T1439" s="270" t="s">
        <v>600</v>
      </c>
      <c r="U1439" s="272" t="s">
        <v>3020</v>
      </c>
      <c r="V1439" s="268" t="s">
        <v>602</v>
      </c>
      <c r="W1439" s="272"/>
      <c r="X1439" s="273">
        <v>2072919</v>
      </c>
      <c r="Y1439" s="273">
        <v>2072919</v>
      </c>
      <c r="Z1439" s="273">
        <v>0</v>
      </c>
      <c r="AA1439" s="273">
        <v>0</v>
      </c>
      <c r="AB1439" s="274">
        <v>2072919</v>
      </c>
      <c r="AC1439" s="274">
        <v>0</v>
      </c>
      <c r="AD1439" s="269"/>
      <c r="AE1439" s="269" t="s">
        <v>3021</v>
      </c>
    </row>
    <row r="1440" spans="1:31" ht="90" x14ac:dyDescent="0.25">
      <c r="A1440" s="303" t="s">
        <v>3667</v>
      </c>
      <c r="B1440" s="303" t="s">
        <v>2415</v>
      </c>
      <c r="C1440" s="303" t="s">
        <v>2416</v>
      </c>
      <c r="D1440" s="303" t="s">
        <v>2646</v>
      </c>
      <c r="E1440" s="304" t="s">
        <v>4080</v>
      </c>
      <c r="F1440" s="304" t="s">
        <v>457</v>
      </c>
      <c r="G1440" s="304" t="s">
        <v>597</v>
      </c>
      <c r="H1440" s="304" t="s">
        <v>598</v>
      </c>
      <c r="I1440" s="303" t="s">
        <v>599</v>
      </c>
      <c r="J1440" s="305" t="s">
        <v>3020</v>
      </c>
      <c r="K1440" s="306">
        <v>2072919</v>
      </c>
      <c r="Q1440" s="270"/>
      <c r="R1440" s="270"/>
      <c r="S1440" s="271"/>
      <c r="T1440" s="270" t="s">
        <v>600</v>
      </c>
      <c r="U1440" s="272" t="s">
        <v>3020</v>
      </c>
      <c r="V1440" s="268" t="s">
        <v>602</v>
      </c>
      <c r="W1440" s="272"/>
      <c r="X1440" s="273">
        <v>2072919</v>
      </c>
      <c r="Y1440" s="273">
        <v>2072919</v>
      </c>
      <c r="Z1440" s="273">
        <v>0</v>
      </c>
      <c r="AA1440" s="273">
        <v>0</v>
      </c>
      <c r="AB1440" s="274">
        <v>2072919</v>
      </c>
      <c r="AC1440" s="274">
        <v>0</v>
      </c>
      <c r="AD1440" s="269"/>
      <c r="AE1440" s="269" t="s">
        <v>3021</v>
      </c>
    </row>
    <row r="1441" spans="1:31" ht="90" x14ac:dyDescent="0.25">
      <c r="A1441" s="303" t="s">
        <v>3669</v>
      </c>
      <c r="B1441" s="303" t="s">
        <v>2415</v>
      </c>
      <c r="C1441" s="303" t="s">
        <v>2416</v>
      </c>
      <c r="D1441" s="303" t="s">
        <v>2646</v>
      </c>
      <c r="E1441" s="304" t="s">
        <v>4082</v>
      </c>
      <c r="F1441" s="304" t="s">
        <v>457</v>
      </c>
      <c r="G1441" s="304" t="s">
        <v>597</v>
      </c>
      <c r="H1441" s="304" t="s">
        <v>598</v>
      </c>
      <c r="I1441" s="303" t="s">
        <v>599</v>
      </c>
      <c r="J1441" s="305" t="s">
        <v>3020</v>
      </c>
      <c r="K1441" s="306">
        <v>2072919</v>
      </c>
      <c r="Q1441" s="270"/>
      <c r="R1441" s="270"/>
      <c r="S1441" s="271"/>
      <c r="T1441" s="270" t="s">
        <v>600</v>
      </c>
      <c r="U1441" s="272" t="s">
        <v>3020</v>
      </c>
      <c r="V1441" s="268" t="s">
        <v>602</v>
      </c>
      <c r="W1441" s="272"/>
      <c r="X1441" s="273">
        <v>2072919</v>
      </c>
      <c r="Y1441" s="273">
        <v>2072919</v>
      </c>
      <c r="Z1441" s="273">
        <v>0</v>
      </c>
      <c r="AA1441" s="273">
        <v>0</v>
      </c>
      <c r="AB1441" s="274">
        <v>2072919</v>
      </c>
      <c r="AC1441" s="274">
        <v>0</v>
      </c>
      <c r="AD1441" s="269"/>
      <c r="AE1441" s="269" t="s">
        <v>3021</v>
      </c>
    </row>
    <row r="1442" spans="1:31" ht="90" x14ac:dyDescent="0.25">
      <c r="A1442" s="303" t="s">
        <v>3671</v>
      </c>
      <c r="B1442" s="303" t="s">
        <v>2415</v>
      </c>
      <c r="C1442" s="303" t="s">
        <v>2416</v>
      </c>
      <c r="D1442" s="303" t="s">
        <v>2646</v>
      </c>
      <c r="E1442" s="304" t="s">
        <v>4084</v>
      </c>
      <c r="F1442" s="304" t="s">
        <v>457</v>
      </c>
      <c r="G1442" s="304" t="s">
        <v>597</v>
      </c>
      <c r="H1442" s="304" t="s">
        <v>598</v>
      </c>
      <c r="I1442" s="303" t="s">
        <v>599</v>
      </c>
      <c r="J1442" s="305" t="s">
        <v>3020</v>
      </c>
      <c r="K1442" s="306">
        <v>2072919</v>
      </c>
      <c r="Q1442" s="270"/>
      <c r="R1442" s="270"/>
      <c r="S1442" s="271"/>
      <c r="T1442" s="270" t="s">
        <v>600</v>
      </c>
      <c r="U1442" s="272" t="s">
        <v>3020</v>
      </c>
      <c r="V1442" s="268" t="s">
        <v>602</v>
      </c>
      <c r="W1442" s="272"/>
      <c r="X1442" s="273">
        <v>2072919</v>
      </c>
      <c r="Y1442" s="273">
        <v>2072919</v>
      </c>
      <c r="Z1442" s="273">
        <v>0</v>
      </c>
      <c r="AA1442" s="273">
        <v>0</v>
      </c>
      <c r="AB1442" s="274">
        <v>2072919</v>
      </c>
      <c r="AC1442" s="274">
        <v>0</v>
      </c>
      <c r="AD1442" s="269"/>
      <c r="AE1442" s="269" t="s">
        <v>3021</v>
      </c>
    </row>
    <row r="1443" spans="1:31" ht="90" x14ac:dyDescent="0.25">
      <c r="A1443" s="303" t="s">
        <v>3673</v>
      </c>
      <c r="B1443" s="303" t="s">
        <v>2415</v>
      </c>
      <c r="C1443" s="303" t="s">
        <v>2416</v>
      </c>
      <c r="D1443" s="303" t="s">
        <v>2646</v>
      </c>
      <c r="E1443" s="304" t="s">
        <v>4086</v>
      </c>
      <c r="F1443" s="304" t="s">
        <v>457</v>
      </c>
      <c r="G1443" s="304" t="s">
        <v>597</v>
      </c>
      <c r="H1443" s="304" t="s">
        <v>598</v>
      </c>
      <c r="I1443" s="303" t="s">
        <v>599</v>
      </c>
      <c r="J1443" s="305" t="s">
        <v>3020</v>
      </c>
      <c r="K1443" s="306">
        <v>2072919</v>
      </c>
      <c r="Q1443" s="270"/>
      <c r="R1443" s="270"/>
      <c r="S1443" s="271"/>
      <c r="T1443" s="270" t="s">
        <v>600</v>
      </c>
      <c r="U1443" s="272" t="s">
        <v>3020</v>
      </c>
      <c r="V1443" s="268" t="s">
        <v>602</v>
      </c>
      <c r="W1443" s="272"/>
      <c r="X1443" s="273">
        <v>2072919</v>
      </c>
      <c r="Y1443" s="273">
        <v>2072919</v>
      </c>
      <c r="Z1443" s="273">
        <v>0</v>
      </c>
      <c r="AA1443" s="273">
        <v>0</v>
      </c>
      <c r="AB1443" s="274">
        <v>2072919</v>
      </c>
      <c r="AC1443" s="274">
        <v>0</v>
      </c>
      <c r="AD1443" s="269"/>
      <c r="AE1443" s="269" t="s">
        <v>3021</v>
      </c>
    </row>
    <row r="1444" spans="1:31" ht="90" x14ac:dyDescent="0.25">
      <c r="A1444" s="303" t="s">
        <v>3675</v>
      </c>
      <c r="B1444" s="303" t="s">
        <v>2415</v>
      </c>
      <c r="C1444" s="303" t="s">
        <v>2416</v>
      </c>
      <c r="D1444" s="303" t="s">
        <v>2646</v>
      </c>
      <c r="E1444" s="304" t="s">
        <v>4088</v>
      </c>
      <c r="F1444" s="304" t="s">
        <v>457</v>
      </c>
      <c r="G1444" s="304" t="s">
        <v>597</v>
      </c>
      <c r="H1444" s="304" t="s">
        <v>598</v>
      </c>
      <c r="I1444" s="303" t="s">
        <v>599</v>
      </c>
      <c r="J1444" s="305" t="s">
        <v>3020</v>
      </c>
      <c r="K1444" s="306">
        <v>2072919</v>
      </c>
      <c r="Q1444" s="270"/>
      <c r="R1444" s="270"/>
      <c r="S1444" s="271"/>
      <c r="T1444" s="270" t="s">
        <v>600</v>
      </c>
      <c r="U1444" s="272" t="s">
        <v>3020</v>
      </c>
      <c r="V1444" s="268" t="s">
        <v>602</v>
      </c>
      <c r="W1444" s="272"/>
      <c r="X1444" s="273">
        <v>2072919</v>
      </c>
      <c r="Y1444" s="273">
        <v>2072919</v>
      </c>
      <c r="Z1444" s="273">
        <v>0</v>
      </c>
      <c r="AA1444" s="273">
        <v>0</v>
      </c>
      <c r="AB1444" s="274">
        <v>2072919</v>
      </c>
      <c r="AC1444" s="274">
        <v>0</v>
      </c>
      <c r="AD1444" s="269"/>
      <c r="AE1444" s="269" t="s">
        <v>3021</v>
      </c>
    </row>
    <row r="1445" spans="1:31" ht="90" x14ac:dyDescent="0.25">
      <c r="A1445" s="303" t="s">
        <v>3677</v>
      </c>
      <c r="B1445" s="303" t="s">
        <v>2415</v>
      </c>
      <c r="C1445" s="303" t="s">
        <v>2416</v>
      </c>
      <c r="D1445" s="303" t="s">
        <v>2646</v>
      </c>
      <c r="E1445" s="304" t="s">
        <v>4090</v>
      </c>
      <c r="F1445" s="304" t="s">
        <v>457</v>
      </c>
      <c r="G1445" s="304" t="s">
        <v>597</v>
      </c>
      <c r="H1445" s="304" t="s">
        <v>598</v>
      </c>
      <c r="I1445" s="303" t="s">
        <v>599</v>
      </c>
      <c r="J1445" s="305" t="s">
        <v>3020</v>
      </c>
      <c r="K1445" s="306">
        <v>2072919</v>
      </c>
      <c r="Q1445" s="270"/>
      <c r="R1445" s="270"/>
      <c r="S1445" s="271"/>
      <c r="T1445" s="270" t="s">
        <v>600</v>
      </c>
      <c r="U1445" s="272" t="s">
        <v>3020</v>
      </c>
      <c r="V1445" s="268" t="s">
        <v>602</v>
      </c>
      <c r="W1445" s="272"/>
      <c r="X1445" s="273">
        <v>2072919</v>
      </c>
      <c r="Y1445" s="273">
        <v>2072919</v>
      </c>
      <c r="Z1445" s="273">
        <v>0</v>
      </c>
      <c r="AA1445" s="273">
        <v>0</v>
      </c>
      <c r="AB1445" s="274">
        <v>2072919</v>
      </c>
      <c r="AC1445" s="274">
        <v>0</v>
      </c>
      <c r="AD1445" s="269"/>
      <c r="AE1445" s="269" t="s">
        <v>3021</v>
      </c>
    </row>
    <row r="1446" spans="1:31" ht="90" x14ac:dyDescent="0.25">
      <c r="A1446" s="303" t="s">
        <v>3679</v>
      </c>
      <c r="B1446" s="303" t="s">
        <v>2415</v>
      </c>
      <c r="C1446" s="303" t="s">
        <v>2416</v>
      </c>
      <c r="D1446" s="303" t="s">
        <v>2646</v>
      </c>
      <c r="E1446" s="304" t="s">
        <v>4092</v>
      </c>
      <c r="F1446" s="304" t="s">
        <v>457</v>
      </c>
      <c r="G1446" s="304" t="s">
        <v>597</v>
      </c>
      <c r="H1446" s="304" t="s">
        <v>598</v>
      </c>
      <c r="I1446" s="303" t="s">
        <v>599</v>
      </c>
      <c r="J1446" s="305" t="s">
        <v>3020</v>
      </c>
      <c r="K1446" s="306">
        <v>2072919</v>
      </c>
      <c r="Q1446" s="270"/>
      <c r="R1446" s="270"/>
      <c r="S1446" s="271"/>
      <c r="T1446" s="270" t="s">
        <v>600</v>
      </c>
      <c r="U1446" s="272" t="s">
        <v>3020</v>
      </c>
      <c r="V1446" s="268" t="s">
        <v>602</v>
      </c>
      <c r="W1446" s="272"/>
      <c r="X1446" s="273">
        <v>2072919</v>
      </c>
      <c r="Y1446" s="273">
        <v>2072919</v>
      </c>
      <c r="Z1446" s="273">
        <v>0</v>
      </c>
      <c r="AA1446" s="273">
        <v>0</v>
      </c>
      <c r="AB1446" s="274">
        <v>2072919</v>
      </c>
      <c r="AC1446" s="274">
        <v>0</v>
      </c>
      <c r="AD1446" s="269"/>
      <c r="AE1446" s="269" t="s">
        <v>3021</v>
      </c>
    </row>
    <row r="1447" spans="1:31" ht="90" x14ac:dyDescent="0.25">
      <c r="A1447" s="303" t="s">
        <v>3681</v>
      </c>
      <c r="B1447" s="303" t="s">
        <v>2415</v>
      </c>
      <c r="C1447" s="303" t="s">
        <v>2416</v>
      </c>
      <c r="D1447" s="303" t="s">
        <v>2646</v>
      </c>
      <c r="E1447" s="304" t="s">
        <v>4094</v>
      </c>
      <c r="F1447" s="304" t="s">
        <v>457</v>
      </c>
      <c r="G1447" s="304" t="s">
        <v>597</v>
      </c>
      <c r="H1447" s="304" t="s">
        <v>598</v>
      </c>
      <c r="I1447" s="303" t="s">
        <v>599</v>
      </c>
      <c r="J1447" s="305" t="s">
        <v>3020</v>
      </c>
      <c r="K1447" s="306">
        <v>2072919</v>
      </c>
      <c r="Q1447" s="270"/>
      <c r="R1447" s="270"/>
      <c r="S1447" s="271"/>
      <c r="T1447" s="270" t="s">
        <v>600</v>
      </c>
      <c r="U1447" s="272" t="s">
        <v>3020</v>
      </c>
      <c r="V1447" s="268" t="s">
        <v>602</v>
      </c>
      <c r="W1447" s="272"/>
      <c r="X1447" s="273">
        <v>2072919</v>
      </c>
      <c r="Y1447" s="273">
        <v>2072919</v>
      </c>
      <c r="Z1447" s="273">
        <v>0</v>
      </c>
      <c r="AA1447" s="273">
        <v>0</v>
      </c>
      <c r="AB1447" s="274">
        <v>2072919</v>
      </c>
      <c r="AC1447" s="274">
        <v>0</v>
      </c>
      <c r="AD1447" s="269"/>
      <c r="AE1447" s="269" t="s">
        <v>3021</v>
      </c>
    </row>
    <row r="1448" spans="1:31" ht="90" x14ac:dyDescent="0.25">
      <c r="A1448" s="303" t="s">
        <v>3683</v>
      </c>
      <c r="B1448" s="303" t="s">
        <v>2415</v>
      </c>
      <c r="C1448" s="303" t="s">
        <v>2416</v>
      </c>
      <c r="D1448" s="303" t="s">
        <v>2646</v>
      </c>
      <c r="E1448" s="304" t="s">
        <v>4096</v>
      </c>
      <c r="F1448" s="304" t="s">
        <v>457</v>
      </c>
      <c r="G1448" s="304" t="s">
        <v>597</v>
      </c>
      <c r="H1448" s="304" t="s">
        <v>598</v>
      </c>
      <c r="I1448" s="303" t="s">
        <v>599</v>
      </c>
      <c r="J1448" s="305" t="s">
        <v>3020</v>
      </c>
      <c r="K1448" s="306">
        <v>2072919</v>
      </c>
      <c r="Q1448" s="270"/>
      <c r="R1448" s="270"/>
      <c r="S1448" s="271"/>
      <c r="T1448" s="270" t="s">
        <v>600</v>
      </c>
      <c r="U1448" s="272" t="s">
        <v>3020</v>
      </c>
      <c r="V1448" s="268" t="s">
        <v>602</v>
      </c>
      <c r="W1448" s="272"/>
      <c r="X1448" s="273">
        <v>2072919</v>
      </c>
      <c r="Y1448" s="273">
        <v>2072919</v>
      </c>
      <c r="Z1448" s="273">
        <v>0</v>
      </c>
      <c r="AA1448" s="273">
        <v>0</v>
      </c>
      <c r="AB1448" s="274">
        <v>2072919</v>
      </c>
      <c r="AC1448" s="274">
        <v>0</v>
      </c>
      <c r="AD1448" s="269"/>
      <c r="AE1448" s="269" t="s">
        <v>3021</v>
      </c>
    </row>
    <row r="1449" spans="1:31" ht="90" x14ac:dyDescent="0.25">
      <c r="A1449" s="303" t="s">
        <v>3685</v>
      </c>
      <c r="B1449" s="303" t="s">
        <v>2415</v>
      </c>
      <c r="C1449" s="303" t="s">
        <v>2416</v>
      </c>
      <c r="D1449" s="303" t="s">
        <v>2646</v>
      </c>
      <c r="E1449" s="304" t="s">
        <v>4098</v>
      </c>
      <c r="F1449" s="304" t="s">
        <v>457</v>
      </c>
      <c r="G1449" s="304" t="s">
        <v>597</v>
      </c>
      <c r="H1449" s="304" t="s">
        <v>598</v>
      </c>
      <c r="I1449" s="303" t="s">
        <v>599</v>
      </c>
      <c r="J1449" s="305" t="s">
        <v>3020</v>
      </c>
      <c r="K1449" s="306">
        <v>2072919</v>
      </c>
      <c r="Q1449" s="270"/>
      <c r="R1449" s="270"/>
      <c r="S1449" s="271"/>
      <c r="T1449" s="270" t="s">
        <v>600</v>
      </c>
      <c r="U1449" s="272" t="s">
        <v>3020</v>
      </c>
      <c r="V1449" s="268" t="s">
        <v>602</v>
      </c>
      <c r="W1449" s="272"/>
      <c r="X1449" s="273">
        <v>2072919</v>
      </c>
      <c r="Y1449" s="273">
        <v>2072919</v>
      </c>
      <c r="Z1449" s="273">
        <v>0</v>
      </c>
      <c r="AA1449" s="273">
        <v>0</v>
      </c>
      <c r="AB1449" s="274">
        <v>2072919</v>
      </c>
      <c r="AC1449" s="274">
        <v>0</v>
      </c>
      <c r="AD1449" s="269"/>
      <c r="AE1449" s="269" t="s">
        <v>3021</v>
      </c>
    </row>
    <row r="1450" spans="1:31" ht="90" x14ac:dyDescent="0.25">
      <c r="A1450" s="303" t="s">
        <v>3687</v>
      </c>
      <c r="B1450" s="303" t="s">
        <v>2415</v>
      </c>
      <c r="C1450" s="303" t="s">
        <v>2416</v>
      </c>
      <c r="D1450" s="303" t="s">
        <v>2646</v>
      </c>
      <c r="E1450" s="304" t="s">
        <v>4100</v>
      </c>
      <c r="F1450" s="304" t="s">
        <v>457</v>
      </c>
      <c r="G1450" s="304" t="s">
        <v>597</v>
      </c>
      <c r="H1450" s="304" t="s">
        <v>598</v>
      </c>
      <c r="I1450" s="303" t="s">
        <v>599</v>
      </c>
      <c r="J1450" s="305" t="s">
        <v>3020</v>
      </c>
      <c r="K1450" s="306">
        <v>2072919</v>
      </c>
      <c r="Q1450" s="270"/>
      <c r="R1450" s="270"/>
      <c r="S1450" s="271"/>
      <c r="T1450" s="270" t="s">
        <v>600</v>
      </c>
      <c r="U1450" s="272" t="s">
        <v>3020</v>
      </c>
      <c r="V1450" s="268" t="s">
        <v>602</v>
      </c>
      <c r="W1450" s="272"/>
      <c r="X1450" s="273">
        <v>2072919</v>
      </c>
      <c r="Y1450" s="273">
        <v>2072919</v>
      </c>
      <c r="Z1450" s="273">
        <v>0</v>
      </c>
      <c r="AA1450" s="273">
        <v>0</v>
      </c>
      <c r="AB1450" s="274">
        <v>2072919</v>
      </c>
      <c r="AC1450" s="274">
        <v>0</v>
      </c>
      <c r="AD1450" s="269"/>
      <c r="AE1450" s="269" t="s">
        <v>3021</v>
      </c>
    </row>
    <row r="1451" spans="1:31" ht="90" x14ac:dyDescent="0.25">
      <c r="A1451" s="303" t="s">
        <v>3689</v>
      </c>
      <c r="B1451" s="303" t="s">
        <v>2415</v>
      </c>
      <c r="C1451" s="303" t="s">
        <v>2416</v>
      </c>
      <c r="D1451" s="303" t="s">
        <v>2646</v>
      </c>
      <c r="E1451" s="304" t="s">
        <v>4102</v>
      </c>
      <c r="F1451" s="304" t="s">
        <v>457</v>
      </c>
      <c r="G1451" s="304" t="s">
        <v>597</v>
      </c>
      <c r="H1451" s="304" t="s">
        <v>598</v>
      </c>
      <c r="I1451" s="303" t="s">
        <v>599</v>
      </c>
      <c r="J1451" s="305" t="s">
        <v>3020</v>
      </c>
      <c r="K1451" s="306">
        <v>2072919</v>
      </c>
      <c r="Q1451" s="270"/>
      <c r="R1451" s="270"/>
      <c r="S1451" s="271"/>
      <c r="T1451" s="270" t="s">
        <v>600</v>
      </c>
      <c r="U1451" s="272" t="s">
        <v>3020</v>
      </c>
      <c r="V1451" s="268" t="s">
        <v>602</v>
      </c>
      <c r="W1451" s="272"/>
      <c r="X1451" s="273">
        <v>2072919</v>
      </c>
      <c r="Y1451" s="273">
        <v>2072919</v>
      </c>
      <c r="Z1451" s="273">
        <v>0</v>
      </c>
      <c r="AA1451" s="273">
        <v>0</v>
      </c>
      <c r="AB1451" s="274">
        <v>2072919</v>
      </c>
      <c r="AC1451" s="274">
        <v>0</v>
      </c>
      <c r="AD1451" s="269"/>
      <c r="AE1451" s="269" t="s">
        <v>3021</v>
      </c>
    </row>
    <row r="1452" spans="1:31" ht="90" x14ac:dyDescent="0.25">
      <c r="A1452" s="303" t="s">
        <v>3691</v>
      </c>
      <c r="B1452" s="303" t="s">
        <v>2415</v>
      </c>
      <c r="C1452" s="303" t="s">
        <v>2416</v>
      </c>
      <c r="D1452" s="303" t="s">
        <v>2646</v>
      </c>
      <c r="E1452" s="304" t="s">
        <v>4104</v>
      </c>
      <c r="F1452" s="304" t="s">
        <v>457</v>
      </c>
      <c r="G1452" s="304" t="s">
        <v>597</v>
      </c>
      <c r="H1452" s="304" t="s">
        <v>598</v>
      </c>
      <c r="I1452" s="303" t="s">
        <v>599</v>
      </c>
      <c r="J1452" s="305" t="s">
        <v>3020</v>
      </c>
      <c r="K1452" s="306">
        <v>2072919</v>
      </c>
      <c r="Q1452" s="270"/>
      <c r="R1452" s="270"/>
      <c r="S1452" s="271"/>
      <c r="T1452" s="270" t="s">
        <v>600</v>
      </c>
      <c r="U1452" s="272" t="s">
        <v>3020</v>
      </c>
      <c r="V1452" s="268" t="s">
        <v>602</v>
      </c>
      <c r="W1452" s="272"/>
      <c r="X1452" s="273">
        <v>2072919</v>
      </c>
      <c r="Y1452" s="273">
        <v>2072919</v>
      </c>
      <c r="Z1452" s="273">
        <v>0</v>
      </c>
      <c r="AA1452" s="273">
        <v>0</v>
      </c>
      <c r="AB1452" s="274">
        <v>2072919</v>
      </c>
      <c r="AC1452" s="274">
        <v>0</v>
      </c>
      <c r="AD1452" s="269"/>
      <c r="AE1452" s="269" t="s">
        <v>3021</v>
      </c>
    </row>
    <row r="1453" spans="1:31" ht="90" x14ac:dyDescent="0.25">
      <c r="A1453" s="303" t="s">
        <v>3693</v>
      </c>
      <c r="B1453" s="303" t="s">
        <v>2415</v>
      </c>
      <c r="C1453" s="303" t="s">
        <v>2416</v>
      </c>
      <c r="D1453" s="303" t="s">
        <v>2646</v>
      </c>
      <c r="E1453" s="304" t="s">
        <v>4106</v>
      </c>
      <c r="F1453" s="304" t="s">
        <v>457</v>
      </c>
      <c r="G1453" s="304" t="s">
        <v>597</v>
      </c>
      <c r="H1453" s="304" t="s">
        <v>598</v>
      </c>
      <c r="I1453" s="303" t="s">
        <v>599</v>
      </c>
      <c r="J1453" s="305" t="s">
        <v>3020</v>
      </c>
      <c r="K1453" s="306">
        <v>2072919</v>
      </c>
      <c r="Q1453" s="270"/>
      <c r="R1453" s="270"/>
      <c r="S1453" s="271"/>
      <c r="T1453" s="270" t="s">
        <v>600</v>
      </c>
      <c r="U1453" s="272" t="s">
        <v>3020</v>
      </c>
      <c r="V1453" s="268" t="s">
        <v>602</v>
      </c>
      <c r="W1453" s="272"/>
      <c r="X1453" s="273">
        <v>2072919</v>
      </c>
      <c r="Y1453" s="273">
        <v>2072919</v>
      </c>
      <c r="Z1453" s="273">
        <v>0</v>
      </c>
      <c r="AA1453" s="273">
        <v>0</v>
      </c>
      <c r="AB1453" s="274">
        <v>2072919</v>
      </c>
      <c r="AC1453" s="274">
        <v>0</v>
      </c>
      <c r="AD1453" s="269"/>
      <c r="AE1453" s="269" t="s">
        <v>3021</v>
      </c>
    </row>
    <row r="1454" spans="1:31" ht="90" x14ac:dyDescent="0.25">
      <c r="A1454" s="303" t="s">
        <v>3695</v>
      </c>
      <c r="B1454" s="303" t="s">
        <v>2415</v>
      </c>
      <c r="C1454" s="303" t="s">
        <v>2416</v>
      </c>
      <c r="D1454" s="303" t="s">
        <v>2646</v>
      </c>
      <c r="E1454" s="304" t="s">
        <v>4108</v>
      </c>
      <c r="F1454" s="304" t="s">
        <v>457</v>
      </c>
      <c r="G1454" s="304" t="s">
        <v>597</v>
      </c>
      <c r="H1454" s="304" t="s">
        <v>598</v>
      </c>
      <c r="I1454" s="303" t="s">
        <v>599</v>
      </c>
      <c r="J1454" s="305" t="s">
        <v>3020</v>
      </c>
      <c r="K1454" s="306">
        <v>2072919</v>
      </c>
      <c r="Q1454" s="270"/>
      <c r="R1454" s="270"/>
      <c r="S1454" s="271"/>
      <c r="T1454" s="270" t="s">
        <v>600</v>
      </c>
      <c r="U1454" s="272" t="s">
        <v>3020</v>
      </c>
      <c r="V1454" s="268" t="s">
        <v>602</v>
      </c>
      <c r="W1454" s="272"/>
      <c r="X1454" s="273">
        <v>2072919</v>
      </c>
      <c r="Y1454" s="273">
        <v>2072919</v>
      </c>
      <c r="Z1454" s="273">
        <v>0</v>
      </c>
      <c r="AA1454" s="273">
        <v>0</v>
      </c>
      <c r="AB1454" s="274">
        <v>2072919</v>
      </c>
      <c r="AC1454" s="274">
        <v>0</v>
      </c>
      <c r="AD1454" s="269"/>
      <c r="AE1454" s="269" t="s">
        <v>3021</v>
      </c>
    </row>
    <row r="1455" spans="1:31" ht="90" x14ac:dyDescent="0.25">
      <c r="A1455" s="303" t="s">
        <v>3697</v>
      </c>
      <c r="B1455" s="303" t="s">
        <v>2415</v>
      </c>
      <c r="C1455" s="303" t="s">
        <v>2416</v>
      </c>
      <c r="D1455" s="303" t="s">
        <v>2646</v>
      </c>
      <c r="E1455" s="304" t="s">
        <v>4110</v>
      </c>
      <c r="F1455" s="304" t="s">
        <v>457</v>
      </c>
      <c r="G1455" s="304" t="s">
        <v>597</v>
      </c>
      <c r="H1455" s="304" t="s">
        <v>598</v>
      </c>
      <c r="I1455" s="303" t="s">
        <v>599</v>
      </c>
      <c r="J1455" s="305" t="s">
        <v>3020</v>
      </c>
      <c r="K1455" s="306">
        <v>2072919</v>
      </c>
      <c r="Q1455" s="270"/>
      <c r="R1455" s="270"/>
      <c r="S1455" s="271"/>
      <c r="T1455" s="270" t="s">
        <v>600</v>
      </c>
      <c r="U1455" s="272" t="s">
        <v>3020</v>
      </c>
      <c r="V1455" s="268" t="s">
        <v>602</v>
      </c>
      <c r="W1455" s="272"/>
      <c r="X1455" s="273">
        <v>2072919</v>
      </c>
      <c r="Y1455" s="273">
        <v>2072919</v>
      </c>
      <c r="Z1455" s="273">
        <v>0</v>
      </c>
      <c r="AA1455" s="273">
        <v>0</v>
      </c>
      <c r="AB1455" s="274">
        <v>2072919</v>
      </c>
      <c r="AC1455" s="274">
        <v>0</v>
      </c>
      <c r="AD1455" s="269"/>
      <c r="AE1455" s="269" t="s">
        <v>3021</v>
      </c>
    </row>
    <row r="1456" spans="1:31" ht="90" x14ac:dyDescent="0.25">
      <c r="A1456" s="303" t="s">
        <v>3699</v>
      </c>
      <c r="B1456" s="303" t="s">
        <v>2415</v>
      </c>
      <c r="C1456" s="303" t="s">
        <v>2416</v>
      </c>
      <c r="D1456" s="303" t="s">
        <v>2646</v>
      </c>
      <c r="E1456" s="304" t="s">
        <v>4112</v>
      </c>
      <c r="F1456" s="304" t="s">
        <v>457</v>
      </c>
      <c r="G1456" s="304" t="s">
        <v>597</v>
      </c>
      <c r="H1456" s="304" t="s">
        <v>598</v>
      </c>
      <c r="I1456" s="303" t="s">
        <v>599</v>
      </c>
      <c r="J1456" s="305" t="s">
        <v>3020</v>
      </c>
      <c r="K1456" s="306">
        <v>2072919</v>
      </c>
      <c r="Q1456" s="270"/>
      <c r="R1456" s="270"/>
      <c r="S1456" s="271"/>
      <c r="T1456" s="270" t="s">
        <v>600</v>
      </c>
      <c r="U1456" s="272" t="s">
        <v>3020</v>
      </c>
      <c r="V1456" s="268" t="s">
        <v>602</v>
      </c>
      <c r="W1456" s="272"/>
      <c r="X1456" s="273">
        <v>2072919</v>
      </c>
      <c r="Y1456" s="273">
        <v>2072919</v>
      </c>
      <c r="Z1456" s="273">
        <v>0</v>
      </c>
      <c r="AA1456" s="273">
        <v>0</v>
      </c>
      <c r="AB1456" s="274">
        <v>2072919</v>
      </c>
      <c r="AC1456" s="274">
        <v>0</v>
      </c>
      <c r="AD1456" s="269"/>
      <c r="AE1456" s="269" t="s">
        <v>3021</v>
      </c>
    </row>
    <row r="1457" spans="1:31" ht="90" x14ac:dyDescent="0.25">
      <c r="A1457" s="303" t="s">
        <v>3701</v>
      </c>
      <c r="B1457" s="303" t="s">
        <v>2415</v>
      </c>
      <c r="C1457" s="303" t="s">
        <v>2416</v>
      </c>
      <c r="D1457" s="303" t="s">
        <v>2646</v>
      </c>
      <c r="E1457" s="304" t="s">
        <v>4114</v>
      </c>
      <c r="F1457" s="304" t="s">
        <v>457</v>
      </c>
      <c r="G1457" s="304" t="s">
        <v>597</v>
      </c>
      <c r="H1457" s="304" t="s">
        <v>598</v>
      </c>
      <c r="I1457" s="303" t="s">
        <v>599</v>
      </c>
      <c r="J1457" s="305" t="s">
        <v>3020</v>
      </c>
      <c r="K1457" s="306">
        <v>2072919</v>
      </c>
      <c r="Q1457" s="270"/>
      <c r="R1457" s="270"/>
      <c r="S1457" s="271"/>
      <c r="T1457" s="270" t="s">
        <v>600</v>
      </c>
      <c r="U1457" s="272" t="s">
        <v>3020</v>
      </c>
      <c r="V1457" s="268" t="s">
        <v>602</v>
      </c>
      <c r="W1457" s="272"/>
      <c r="X1457" s="273">
        <v>2072919</v>
      </c>
      <c r="Y1457" s="273">
        <v>2072919</v>
      </c>
      <c r="Z1457" s="273">
        <v>0</v>
      </c>
      <c r="AA1457" s="273">
        <v>0</v>
      </c>
      <c r="AB1457" s="274">
        <v>2072919</v>
      </c>
      <c r="AC1457" s="274">
        <v>0</v>
      </c>
      <c r="AD1457" s="269"/>
      <c r="AE1457" s="269" t="s">
        <v>3021</v>
      </c>
    </row>
    <row r="1458" spans="1:31" ht="90" x14ac:dyDescent="0.25">
      <c r="A1458" s="303" t="s">
        <v>3703</v>
      </c>
      <c r="B1458" s="303" t="s">
        <v>2415</v>
      </c>
      <c r="C1458" s="303" t="s">
        <v>2416</v>
      </c>
      <c r="D1458" s="303" t="s">
        <v>2646</v>
      </c>
      <c r="E1458" s="304" t="s">
        <v>4116</v>
      </c>
      <c r="F1458" s="304" t="s">
        <v>457</v>
      </c>
      <c r="G1458" s="304" t="s">
        <v>597</v>
      </c>
      <c r="H1458" s="304" t="s">
        <v>598</v>
      </c>
      <c r="I1458" s="303" t="s">
        <v>599</v>
      </c>
      <c r="J1458" s="305" t="s">
        <v>3020</v>
      </c>
      <c r="K1458" s="306">
        <v>2072919</v>
      </c>
      <c r="Q1458" s="270"/>
      <c r="R1458" s="270"/>
      <c r="S1458" s="271"/>
      <c r="T1458" s="270" t="s">
        <v>600</v>
      </c>
      <c r="U1458" s="272" t="s">
        <v>3020</v>
      </c>
      <c r="V1458" s="268" t="s">
        <v>602</v>
      </c>
      <c r="W1458" s="272"/>
      <c r="X1458" s="273">
        <v>2072919</v>
      </c>
      <c r="Y1458" s="273">
        <v>2072919</v>
      </c>
      <c r="Z1458" s="273">
        <v>0</v>
      </c>
      <c r="AA1458" s="273">
        <v>0</v>
      </c>
      <c r="AB1458" s="274">
        <v>2072919</v>
      </c>
      <c r="AC1458" s="274">
        <v>0</v>
      </c>
      <c r="AD1458" s="269"/>
      <c r="AE1458" s="269" t="s">
        <v>3021</v>
      </c>
    </row>
    <row r="1459" spans="1:31" ht="90" x14ac:dyDescent="0.25">
      <c r="A1459" s="303" t="s">
        <v>3705</v>
      </c>
      <c r="B1459" s="303" t="s">
        <v>2415</v>
      </c>
      <c r="C1459" s="303" t="s">
        <v>2416</v>
      </c>
      <c r="D1459" s="303" t="s">
        <v>2646</v>
      </c>
      <c r="E1459" s="304" t="s">
        <v>4118</v>
      </c>
      <c r="F1459" s="304" t="s">
        <v>457</v>
      </c>
      <c r="G1459" s="304" t="s">
        <v>597</v>
      </c>
      <c r="H1459" s="304" t="s">
        <v>598</v>
      </c>
      <c r="I1459" s="303" t="s">
        <v>599</v>
      </c>
      <c r="J1459" s="305" t="s">
        <v>3020</v>
      </c>
      <c r="K1459" s="306">
        <v>2072919</v>
      </c>
      <c r="Q1459" s="270"/>
      <c r="R1459" s="270"/>
      <c r="S1459" s="271"/>
      <c r="T1459" s="270" t="s">
        <v>600</v>
      </c>
      <c r="U1459" s="272" t="s">
        <v>3020</v>
      </c>
      <c r="V1459" s="268" t="s">
        <v>602</v>
      </c>
      <c r="W1459" s="272"/>
      <c r="X1459" s="273">
        <v>2072919</v>
      </c>
      <c r="Y1459" s="273">
        <v>2072919</v>
      </c>
      <c r="Z1459" s="273">
        <v>0</v>
      </c>
      <c r="AA1459" s="273">
        <v>0</v>
      </c>
      <c r="AB1459" s="274">
        <v>2072919</v>
      </c>
      <c r="AC1459" s="274">
        <v>0</v>
      </c>
      <c r="AD1459" s="269"/>
      <c r="AE1459" s="269" t="s">
        <v>3021</v>
      </c>
    </row>
    <row r="1460" spans="1:31" ht="90" x14ac:dyDescent="0.25">
      <c r="A1460" s="303" t="s">
        <v>3707</v>
      </c>
      <c r="B1460" s="303" t="s">
        <v>2415</v>
      </c>
      <c r="C1460" s="303" t="s">
        <v>2416</v>
      </c>
      <c r="D1460" s="303" t="s">
        <v>2646</v>
      </c>
      <c r="E1460" s="304" t="s">
        <v>4120</v>
      </c>
      <c r="F1460" s="304" t="s">
        <v>457</v>
      </c>
      <c r="G1460" s="304" t="s">
        <v>597</v>
      </c>
      <c r="H1460" s="304" t="s">
        <v>598</v>
      </c>
      <c r="I1460" s="303" t="s">
        <v>599</v>
      </c>
      <c r="J1460" s="305" t="s">
        <v>3020</v>
      </c>
      <c r="K1460" s="306">
        <v>2072919</v>
      </c>
      <c r="Q1460" s="270"/>
      <c r="R1460" s="270"/>
      <c r="S1460" s="271"/>
      <c r="T1460" s="270" t="s">
        <v>600</v>
      </c>
      <c r="U1460" s="272" t="s">
        <v>3020</v>
      </c>
      <c r="V1460" s="268" t="s">
        <v>602</v>
      </c>
      <c r="W1460" s="272"/>
      <c r="X1460" s="273">
        <v>2072919</v>
      </c>
      <c r="Y1460" s="273">
        <v>2072919</v>
      </c>
      <c r="Z1460" s="273">
        <v>0</v>
      </c>
      <c r="AA1460" s="273">
        <v>0</v>
      </c>
      <c r="AB1460" s="274">
        <v>2072919</v>
      </c>
      <c r="AC1460" s="274">
        <v>0</v>
      </c>
      <c r="AD1460" s="269"/>
      <c r="AE1460" s="269" t="s">
        <v>3021</v>
      </c>
    </row>
    <row r="1461" spans="1:31" ht="90" x14ac:dyDescent="0.25">
      <c r="A1461" s="303" t="s">
        <v>3709</v>
      </c>
      <c r="B1461" s="303" t="s">
        <v>2415</v>
      </c>
      <c r="C1461" s="303" t="s">
        <v>2416</v>
      </c>
      <c r="D1461" s="303" t="s">
        <v>2646</v>
      </c>
      <c r="E1461" s="304" t="s">
        <v>4122</v>
      </c>
      <c r="F1461" s="304" t="s">
        <v>457</v>
      </c>
      <c r="G1461" s="304" t="s">
        <v>597</v>
      </c>
      <c r="H1461" s="304" t="s">
        <v>598</v>
      </c>
      <c r="I1461" s="303" t="s">
        <v>599</v>
      </c>
      <c r="J1461" s="305" t="s">
        <v>3020</v>
      </c>
      <c r="K1461" s="306">
        <v>2072919</v>
      </c>
      <c r="Q1461" s="270"/>
      <c r="R1461" s="270"/>
      <c r="S1461" s="271"/>
      <c r="T1461" s="270" t="s">
        <v>600</v>
      </c>
      <c r="U1461" s="272" t="s">
        <v>3020</v>
      </c>
      <c r="V1461" s="268" t="s">
        <v>602</v>
      </c>
      <c r="W1461" s="272"/>
      <c r="X1461" s="273">
        <v>2072919</v>
      </c>
      <c r="Y1461" s="273">
        <v>2072919</v>
      </c>
      <c r="Z1461" s="273">
        <v>0</v>
      </c>
      <c r="AA1461" s="273">
        <v>0</v>
      </c>
      <c r="AB1461" s="274">
        <v>2072919</v>
      </c>
      <c r="AC1461" s="274">
        <v>0</v>
      </c>
      <c r="AD1461" s="269"/>
      <c r="AE1461" s="269" t="s">
        <v>3021</v>
      </c>
    </row>
    <row r="1462" spans="1:31" ht="90" x14ac:dyDescent="0.25">
      <c r="A1462" s="303" t="s">
        <v>3711</v>
      </c>
      <c r="B1462" s="303" t="s">
        <v>2415</v>
      </c>
      <c r="C1462" s="303" t="s">
        <v>2416</v>
      </c>
      <c r="D1462" s="303" t="s">
        <v>2646</v>
      </c>
      <c r="E1462" s="304" t="s">
        <v>4124</v>
      </c>
      <c r="F1462" s="304" t="s">
        <v>457</v>
      </c>
      <c r="G1462" s="304" t="s">
        <v>597</v>
      </c>
      <c r="H1462" s="304" t="s">
        <v>598</v>
      </c>
      <c r="I1462" s="303" t="s">
        <v>599</v>
      </c>
      <c r="J1462" s="305" t="s">
        <v>3020</v>
      </c>
      <c r="K1462" s="306">
        <v>2072919</v>
      </c>
      <c r="Q1462" s="270"/>
      <c r="R1462" s="270"/>
      <c r="S1462" s="271"/>
      <c r="T1462" s="270" t="s">
        <v>600</v>
      </c>
      <c r="U1462" s="272" t="s">
        <v>3020</v>
      </c>
      <c r="V1462" s="268" t="s">
        <v>602</v>
      </c>
      <c r="W1462" s="272"/>
      <c r="X1462" s="273">
        <v>2072919</v>
      </c>
      <c r="Y1462" s="273">
        <v>2072919</v>
      </c>
      <c r="Z1462" s="273">
        <v>0</v>
      </c>
      <c r="AA1462" s="273">
        <v>0</v>
      </c>
      <c r="AB1462" s="274">
        <v>2072919</v>
      </c>
      <c r="AC1462" s="274">
        <v>0</v>
      </c>
      <c r="AD1462" s="269"/>
      <c r="AE1462" s="269" t="s">
        <v>3021</v>
      </c>
    </row>
    <row r="1463" spans="1:31" ht="90" x14ac:dyDescent="0.25">
      <c r="A1463" s="303" t="s">
        <v>3713</v>
      </c>
      <c r="B1463" s="303" t="s">
        <v>2415</v>
      </c>
      <c r="C1463" s="303" t="s">
        <v>2416</v>
      </c>
      <c r="D1463" s="303" t="s">
        <v>2646</v>
      </c>
      <c r="E1463" s="304" t="s">
        <v>4126</v>
      </c>
      <c r="F1463" s="304" t="s">
        <v>457</v>
      </c>
      <c r="G1463" s="304" t="s">
        <v>597</v>
      </c>
      <c r="H1463" s="304" t="s">
        <v>598</v>
      </c>
      <c r="I1463" s="303" t="s">
        <v>599</v>
      </c>
      <c r="J1463" s="305" t="s">
        <v>3020</v>
      </c>
      <c r="K1463" s="306">
        <v>2072919</v>
      </c>
      <c r="Q1463" s="270"/>
      <c r="R1463" s="270"/>
      <c r="S1463" s="271"/>
      <c r="T1463" s="270" t="s">
        <v>600</v>
      </c>
      <c r="U1463" s="272" t="s">
        <v>3020</v>
      </c>
      <c r="V1463" s="268" t="s">
        <v>602</v>
      </c>
      <c r="W1463" s="272"/>
      <c r="X1463" s="273">
        <v>2072919</v>
      </c>
      <c r="Y1463" s="273">
        <v>2072919</v>
      </c>
      <c r="Z1463" s="273">
        <v>0</v>
      </c>
      <c r="AA1463" s="273">
        <v>0</v>
      </c>
      <c r="AB1463" s="274">
        <v>2072919</v>
      </c>
      <c r="AC1463" s="274">
        <v>0</v>
      </c>
      <c r="AD1463" s="269"/>
      <c r="AE1463" s="269" t="s">
        <v>3021</v>
      </c>
    </row>
    <row r="1464" spans="1:31" ht="90" x14ac:dyDescent="0.25">
      <c r="A1464" s="303" t="s">
        <v>3715</v>
      </c>
      <c r="B1464" s="303" t="s">
        <v>2415</v>
      </c>
      <c r="C1464" s="303" t="s">
        <v>2416</v>
      </c>
      <c r="D1464" s="303" t="s">
        <v>2646</v>
      </c>
      <c r="E1464" s="304" t="s">
        <v>4128</v>
      </c>
      <c r="F1464" s="304" t="s">
        <v>457</v>
      </c>
      <c r="G1464" s="304" t="s">
        <v>597</v>
      </c>
      <c r="H1464" s="304" t="s">
        <v>598</v>
      </c>
      <c r="I1464" s="303" t="s">
        <v>599</v>
      </c>
      <c r="J1464" s="305" t="s">
        <v>3020</v>
      </c>
      <c r="K1464" s="306">
        <v>2072919</v>
      </c>
      <c r="Q1464" s="270"/>
      <c r="R1464" s="270"/>
      <c r="S1464" s="271"/>
      <c r="T1464" s="270" t="s">
        <v>600</v>
      </c>
      <c r="U1464" s="272" t="s">
        <v>3020</v>
      </c>
      <c r="V1464" s="268" t="s">
        <v>602</v>
      </c>
      <c r="W1464" s="272"/>
      <c r="X1464" s="273">
        <v>2072919</v>
      </c>
      <c r="Y1464" s="273">
        <v>2072919</v>
      </c>
      <c r="Z1464" s="273">
        <v>0</v>
      </c>
      <c r="AA1464" s="273">
        <v>0</v>
      </c>
      <c r="AB1464" s="274">
        <v>2072919</v>
      </c>
      <c r="AC1464" s="274">
        <v>0</v>
      </c>
      <c r="AD1464" s="269"/>
      <c r="AE1464" s="269" t="s">
        <v>3021</v>
      </c>
    </row>
    <row r="1465" spans="1:31" ht="90" x14ac:dyDescent="0.25">
      <c r="A1465" s="303" t="s">
        <v>3717</v>
      </c>
      <c r="B1465" s="303" t="s">
        <v>2415</v>
      </c>
      <c r="C1465" s="303" t="s">
        <v>2416</v>
      </c>
      <c r="D1465" s="303" t="s">
        <v>2646</v>
      </c>
      <c r="E1465" s="304" t="s">
        <v>4130</v>
      </c>
      <c r="F1465" s="304" t="s">
        <v>457</v>
      </c>
      <c r="G1465" s="304" t="s">
        <v>597</v>
      </c>
      <c r="H1465" s="304" t="s">
        <v>598</v>
      </c>
      <c r="I1465" s="303" t="s">
        <v>599</v>
      </c>
      <c r="J1465" s="305" t="s">
        <v>3020</v>
      </c>
      <c r="K1465" s="306">
        <v>2072919</v>
      </c>
      <c r="Q1465" s="270"/>
      <c r="R1465" s="270"/>
      <c r="S1465" s="271"/>
      <c r="T1465" s="270" t="s">
        <v>600</v>
      </c>
      <c r="U1465" s="272" t="s">
        <v>3020</v>
      </c>
      <c r="V1465" s="268" t="s">
        <v>602</v>
      </c>
      <c r="W1465" s="272"/>
      <c r="X1465" s="273">
        <v>2072919</v>
      </c>
      <c r="Y1465" s="273">
        <v>2072919</v>
      </c>
      <c r="Z1465" s="273">
        <v>0</v>
      </c>
      <c r="AA1465" s="273">
        <v>0</v>
      </c>
      <c r="AB1465" s="274">
        <v>2072919</v>
      </c>
      <c r="AC1465" s="274">
        <v>0</v>
      </c>
      <c r="AD1465" s="269"/>
      <c r="AE1465" s="269" t="s">
        <v>3021</v>
      </c>
    </row>
    <row r="1466" spans="1:31" ht="90" x14ac:dyDescent="0.25">
      <c r="A1466" s="303" t="s">
        <v>3719</v>
      </c>
      <c r="B1466" s="303" t="s">
        <v>2415</v>
      </c>
      <c r="C1466" s="303" t="s">
        <v>2416</v>
      </c>
      <c r="D1466" s="303" t="s">
        <v>2646</v>
      </c>
      <c r="E1466" s="304" t="s">
        <v>4132</v>
      </c>
      <c r="F1466" s="304" t="s">
        <v>457</v>
      </c>
      <c r="G1466" s="304" t="s">
        <v>597</v>
      </c>
      <c r="H1466" s="304" t="s">
        <v>598</v>
      </c>
      <c r="I1466" s="303" t="s">
        <v>599</v>
      </c>
      <c r="J1466" s="305" t="s">
        <v>3020</v>
      </c>
      <c r="K1466" s="306">
        <v>2072919</v>
      </c>
      <c r="Q1466" s="270"/>
      <c r="R1466" s="270"/>
      <c r="S1466" s="271"/>
      <c r="T1466" s="270" t="s">
        <v>600</v>
      </c>
      <c r="U1466" s="272" t="s">
        <v>3020</v>
      </c>
      <c r="V1466" s="268" t="s">
        <v>602</v>
      </c>
      <c r="W1466" s="272"/>
      <c r="X1466" s="273">
        <v>2072919</v>
      </c>
      <c r="Y1466" s="273">
        <v>2072919</v>
      </c>
      <c r="Z1466" s="273">
        <v>0</v>
      </c>
      <c r="AA1466" s="273">
        <v>0</v>
      </c>
      <c r="AB1466" s="274">
        <v>2072919</v>
      </c>
      <c r="AC1466" s="274">
        <v>0</v>
      </c>
      <c r="AD1466" s="269"/>
      <c r="AE1466" s="269" t="s">
        <v>3021</v>
      </c>
    </row>
    <row r="1467" spans="1:31" ht="90" x14ac:dyDescent="0.25">
      <c r="A1467" s="303" t="s">
        <v>3721</v>
      </c>
      <c r="B1467" s="303" t="s">
        <v>2415</v>
      </c>
      <c r="C1467" s="303" t="s">
        <v>2416</v>
      </c>
      <c r="D1467" s="303" t="s">
        <v>2646</v>
      </c>
      <c r="E1467" s="304" t="s">
        <v>4134</v>
      </c>
      <c r="F1467" s="304" t="s">
        <v>457</v>
      </c>
      <c r="G1467" s="304" t="s">
        <v>597</v>
      </c>
      <c r="H1467" s="304" t="s">
        <v>598</v>
      </c>
      <c r="I1467" s="303" t="s">
        <v>599</v>
      </c>
      <c r="J1467" s="305" t="s">
        <v>3020</v>
      </c>
      <c r="K1467" s="306">
        <v>2072919</v>
      </c>
      <c r="Q1467" s="270"/>
      <c r="R1467" s="270"/>
      <c r="S1467" s="271"/>
      <c r="T1467" s="270" t="s">
        <v>600</v>
      </c>
      <c r="U1467" s="272" t="s">
        <v>3020</v>
      </c>
      <c r="V1467" s="268" t="s">
        <v>602</v>
      </c>
      <c r="W1467" s="272"/>
      <c r="X1467" s="273">
        <v>2072919</v>
      </c>
      <c r="Y1467" s="273">
        <v>2072919</v>
      </c>
      <c r="Z1467" s="273">
        <v>0</v>
      </c>
      <c r="AA1467" s="273">
        <v>0</v>
      </c>
      <c r="AB1467" s="274">
        <v>2072919</v>
      </c>
      <c r="AC1467" s="274">
        <v>0</v>
      </c>
      <c r="AD1467" s="269"/>
      <c r="AE1467" s="269" t="s">
        <v>3021</v>
      </c>
    </row>
    <row r="1468" spans="1:31" ht="90" x14ac:dyDescent="0.25">
      <c r="A1468" s="303" t="s">
        <v>3723</v>
      </c>
      <c r="B1468" s="303" t="s">
        <v>2415</v>
      </c>
      <c r="C1468" s="303" t="s">
        <v>2416</v>
      </c>
      <c r="D1468" s="303" t="s">
        <v>2646</v>
      </c>
      <c r="E1468" s="304" t="s">
        <v>4136</v>
      </c>
      <c r="F1468" s="304" t="s">
        <v>457</v>
      </c>
      <c r="G1468" s="304" t="s">
        <v>597</v>
      </c>
      <c r="H1468" s="304" t="s">
        <v>598</v>
      </c>
      <c r="I1468" s="303" t="s">
        <v>599</v>
      </c>
      <c r="J1468" s="305" t="s">
        <v>3020</v>
      </c>
      <c r="K1468" s="306">
        <v>2072919</v>
      </c>
      <c r="Q1468" s="270"/>
      <c r="R1468" s="270"/>
      <c r="S1468" s="271"/>
      <c r="T1468" s="270" t="s">
        <v>600</v>
      </c>
      <c r="U1468" s="272" t="s">
        <v>3020</v>
      </c>
      <c r="V1468" s="268" t="s">
        <v>602</v>
      </c>
      <c r="W1468" s="272"/>
      <c r="X1468" s="273">
        <v>2072919</v>
      </c>
      <c r="Y1468" s="273">
        <v>2072919</v>
      </c>
      <c r="Z1468" s="273">
        <v>0</v>
      </c>
      <c r="AA1468" s="273">
        <v>0</v>
      </c>
      <c r="AB1468" s="274">
        <v>2072919</v>
      </c>
      <c r="AC1468" s="274">
        <v>0</v>
      </c>
      <c r="AD1468" s="269"/>
      <c r="AE1468" s="269" t="s">
        <v>3021</v>
      </c>
    </row>
    <row r="1469" spans="1:31" ht="90" x14ac:dyDescent="0.25">
      <c r="A1469" s="303" t="s">
        <v>3725</v>
      </c>
      <c r="B1469" s="303" t="s">
        <v>2415</v>
      </c>
      <c r="C1469" s="303" t="s">
        <v>2416</v>
      </c>
      <c r="D1469" s="303" t="s">
        <v>2646</v>
      </c>
      <c r="E1469" s="304" t="s">
        <v>4138</v>
      </c>
      <c r="F1469" s="304" t="s">
        <v>457</v>
      </c>
      <c r="G1469" s="304" t="s">
        <v>597</v>
      </c>
      <c r="H1469" s="304" t="s">
        <v>598</v>
      </c>
      <c r="I1469" s="303" t="s">
        <v>599</v>
      </c>
      <c r="J1469" s="305" t="s">
        <v>3020</v>
      </c>
      <c r="K1469" s="306">
        <v>2072919</v>
      </c>
      <c r="Q1469" s="270"/>
      <c r="R1469" s="270"/>
      <c r="S1469" s="271"/>
      <c r="T1469" s="270" t="s">
        <v>600</v>
      </c>
      <c r="U1469" s="272" t="s">
        <v>3020</v>
      </c>
      <c r="V1469" s="268" t="s">
        <v>602</v>
      </c>
      <c r="W1469" s="272"/>
      <c r="X1469" s="273">
        <v>2072919</v>
      </c>
      <c r="Y1469" s="273">
        <v>2072919</v>
      </c>
      <c r="Z1469" s="273">
        <v>0</v>
      </c>
      <c r="AA1469" s="273">
        <v>0</v>
      </c>
      <c r="AB1469" s="274">
        <v>2072919</v>
      </c>
      <c r="AC1469" s="274">
        <v>0</v>
      </c>
      <c r="AD1469" s="269"/>
      <c r="AE1469" s="269" t="s">
        <v>3021</v>
      </c>
    </row>
    <row r="1470" spans="1:31" ht="90" x14ac:dyDescent="0.25">
      <c r="A1470" s="303" t="s">
        <v>3727</v>
      </c>
      <c r="B1470" s="303" t="s">
        <v>2415</v>
      </c>
      <c r="C1470" s="303" t="s">
        <v>2416</v>
      </c>
      <c r="D1470" s="303" t="s">
        <v>2646</v>
      </c>
      <c r="E1470" s="304" t="s">
        <v>4140</v>
      </c>
      <c r="F1470" s="304" t="s">
        <v>457</v>
      </c>
      <c r="G1470" s="304" t="s">
        <v>597</v>
      </c>
      <c r="H1470" s="304" t="s">
        <v>598</v>
      </c>
      <c r="I1470" s="303" t="s">
        <v>599</v>
      </c>
      <c r="J1470" s="305" t="s">
        <v>3020</v>
      </c>
      <c r="K1470" s="306">
        <v>2072919</v>
      </c>
      <c r="Q1470" s="270"/>
      <c r="R1470" s="270"/>
      <c r="S1470" s="271"/>
      <c r="T1470" s="270" t="s">
        <v>600</v>
      </c>
      <c r="U1470" s="272" t="s">
        <v>3020</v>
      </c>
      <c r="V1470" s="268" t="s">
        <v>602</v>
      </c>
      <c r="W1470" s="272"/>
      <c r="X1470" s="273">
        <v>2072919</v>
      </c>
      <c r="Y1470" s="273">
        <v>2072919</v>
      </c>
      <c r="Z1470" s="273">
        <v>0</v>
      </c>
      <c r="AA1470" s="273">
        <v>0</v>
      </c>
      <c r="AB1470" s="274">
        <v>2072919</v>
      </c>
      <c r="AC1470" s="274">
        <v>0</v>
      </c>
      <c r="AD1470" s="269"/>
      <c r="AE1470" s="269" t="s">
        <v>3021</v>
      </c>
    </row>
    <row r="1471" spans="1:31" ht="90" x14ac:dyDescent="0.25">
      <c r="A1471" s="303" t="s">
        <v>3729</v>
      </c>
      <c r="B1471" s="303" t="s">
        <v>2415</v>
      </c>
      <c r="C1471" s="303" t="s">
        <v>2416</v>
      </c>
      <c r="D1471" s="303" t="s">
        <v>2646</v>
      </c>
      <c r="E1471" s="304" t="s">
        <v>4142</v>
      </c>
      <c r="F1471" s="304" t="s">
        <v>457</v>
      </c>
      <c r="G1471" s="304" t="s">
        <v>597</v>
      </c>
      <c r="H1471" s="304" t="s">
        <v>598</v>
      </c>
      <c r="I1471" s="303" t="s">
        <v>599</v>
      </c>
      <c r="J1471" s="305" t="s">
        <v>3020</v>
      </c>
      <c r="K1471" s="306">
        <v>2072919</v>
      </c>
      <c r="Q1471" s="270"/>
      <c r="R1471" s="270"/>
      <c r="S1471" s="271"/>
      <c r="T1471" s="270" t="s">
        <v>600</v>
      </c>
      <c r="U1471" s="272" t="s">
        <v>3020</v>
      </c>
      <c r="V1471" s="268" t="s">
        <v>602</v>
      </c>
      <c r="W1471" s="272"/>
      <c r="X1471" s="273">
        <v>2072919</v>
      </c>
      <c r="Y1471" s="273">
        <v>2072919</v>
      </c>
      <c r="Z1471" s="273">
        <v>0</v>
      </c>
      <c r="AA1471" s="273">
        <v>0</v>
      </c>
      <c r="AB1471" s="274">
        <v>2072919</v>
      </c>
      <c r="AC1471" s="274">
        <v>0</v>
      </c>
      <c r="AD1471" s="269"/>
      <c r="AE1471" s="269" t="s">
        <v>3021</v>
      </c>
    </row>
    <row r="1472" spans="1:31" ht="90" x14ac:dyDescent="0.25">
      <c r="A1472" s="303" t="s">
        <v>3731</v>
      </c>
      <c r="B1472" s="303" t="s">
        <v>2415</v>
      </c>
      <c r="C1472" s="303" t="s">
        <v>2416</v>
      </c>
      <c r="D1472" s="303" t="s">
        <v>2646</v>
      </c>
      <c r="E1472" s="304" t="s">
        <v>4144</v>
      </c>
      <c r="F1472" s="304" t="s">
        <v>457</v>
      </c>
      <c r="G1472" s="304" t="s">
        <v>597</v>
      </c>
      <c r="H1472" s="304" t="s">
        <v>598</v>
      </c>
      <c r="I1472" s="303" t="s">
        <v>599</v>
      </c>
      <c r="J1472" s="305" t="s">
        <v>3020</v>
      </c>
      <c r="K1472" s="306">
        <v>2072919</v>
      </c>
      <c r="Q1472" s="270"/>
      <c r="R1472" s="270"/>
      <c r="S1472" s="271"/>
      <c r="T1472" s="270" t="s">
        <v>600</v>
      </c>
      <c r="U1472" s="272" t="s">
        <v>3020</v>
      </c>
      <c r="V1472" s="268" t="s">
        <v>602</v>
      </c>
      <c r="W1472" s="272"/>
      <c r="X1472" s="273">
        <v>2072919</v>
      </c>
      <c r="Y1472" s="273">
        <v>2072919</v>
      </c>
      <c r="Z1472" s="273">
        <v>0</v>
      </c>
      <c r="AA1472" s="273">
        <v>0</v>
      </c>
      <c r="AB1472" s="274">
        <v>2072919</v>
      </c>
      <c r="AC1472" s="274">
        <v>0</v>
      </c>
      <c r="AD1472" s="269"/>
      <c r="AE1472" s="269" t="s">
        <v>3021</v>
      </c>
    </row>
    <row r="1473" spans="1:31" ht="90" x14ac:dyDescent="0.25">
      <c r="A1473" s="303" t="s">
        <v>3733</v>
      </c>
      <c r="B1473" s="303" t="s">
        <v>2415</v>
      </c>
      <c r="C1473" s="303" t="s">
        <v>2416</v>
      </c>
      <c r="D1473" s="303" t="s">
        <v>2646</v>
      </c>
      <c r="E1473" s="304" t="s">
        <v>4146</v>
      </c>
      <c r="F1473" s="304" t="s">
        <v>457</v>
      </c>
      <c r="G1473" s="304" t="s">
        <v>597</v>
      </c>
      <c r="H1473" s="304" t="s">
        <v>598</v>
      </c>
      <c r="I1473" s="303" t="s">
        <v>599</v>
      </c>
      <c r="J1473" s="305" t="s">
        <v>3020</v>
      </c>
      <c r="K1473" s="306">
        <v>2072919</v>
      </c>
      <c r="Q1473" s="270"/>
      <c r="R1473" s="270"/>
      <c r="S1473" s="271"/>
      <c r="T1473" s="270" t="s">
        <v>600</v>
      </c>
      <c r="U1473" s="272" t="s">
        <v>3020</v>
      </c>
      <c r="V1473" s="268" t="s">
        <v>602</v>
      </c>
      <c r="W1473" s="272"/>
      <c r="X1473" s="273">
        <v>2072919</v>
      </c>
      <c r="Y1473" s="273">
        <v>2072919</v>
      </c>
      <c r="Z1473" s="273">
        <v>0</v>
      </c>
      <c r="AA1473" s="273">
        <v>0</v>
      </c>
      <c r="AB1473" s="274">
        <v>2072919</v>
      </c>
      <c r="AC1473" s="274">
        <v>0</v>
      </c>
      <c r="AD1473" s="269"/>
      <c r="AE1473" s="269" t="s">
        <v>3021</v>
      </c>
    </row>
    <row r="1474" spans="1:31" ht="90" x14ac:dyDescent="0.25">
      <c r="A1474" s="303" t="s">
        <v>3735</v>
      </c>
      <c r="B1474" s="303" t="s">
        <v>2415</v>
      </c>
      <c r="C1474" s="303" t="s">
        <v>2416</v>
      </c>
      <c r="D1474" s="303" t="s">
        <v>2646</v>
      </c>
      <c r="E1474" s="304" t="s">
        <v>4148</v>
      </c>
      <c r="F1474" s="304" t="s">
        <v>457</v>
      </c>
      <c r="G1474" s="304" t="s">
        <v>597</v>
      </c>
      <c r="H1474" s="304" t="s">
        <v>598</v>
      </c>
      <c r="I1474" s="303" t="s">
        <v>599</v>
      </c>
      <c r="J1474" s="305" t="s">
        <v>3020</v>
      </c>
      <c r="K1474" s="306">
        <v>2072919</v>
      </c>
      <c r="Q1474" s="270"/>
      <c r="R1474" s="270"/>
      <c r="S1474" s="271"/>
      <c r="T1474" s="270" t="s">
        <v>600</v>
      </c>
      <c r="U1474" s="272" t="s">
        <v>3020</v>
      </c>
      <c r="V1474" s="268" t="s">
        <v>602</v>
      </c>
      <c r="W1474" s="272"/>
      <c r="X1474" s="273">
        <v>2072919</v>
      </c>
      <c r="Y1474" s="273">
        <v>2072919</v>
      </c>
      <c r="Z1474" s="273">
        <v>0</v>
      </c>
      <c r="AA1474" s="273">
        <v>0</v>
      </c>
      <c r="AB1474" s="274">
        <v>2072919</v>
      </c>
      <c r="AC1474" s="274">
        <v>0</v>
      </c>
      <c r="AD1474" s="269"/>
      <c r="AE1474" s="269" t="s">
        <v>3021</v>
      </c>
    </row>
    <row r="1475" spans="1:31" ht="90" x14ac:dyDescent="0.25">
      <c r="A1475" s="303" t="s">
        <v>3737</v>
      </c>
      <c r="B1475" s="303" t="s">
        <v>2415</v>
      </c>
      <c r="C1475" s="303" t="s">
        <v>2416</v>
      </c>
      <c r="D1475" s="303" t="s">
        <v>2646</v>
      </c>
      <c r="E1475" s="304" t="s">
        <v>4150</v>
      </c>
      <c r="F1475" s="304" t="s">
        <v>457</v>
      </c>
      <c r="G1475" s="304" t="s">
        <v>597</v>
      </c>
      <c r="H1475" s="304" t="s">
        <v>598</v>
      </c>
      <c r="I1475" s="303" t="s">
        <v>599</v>
      </c>
      <c r="J1475" s="305" t="s">
        <v>3020</v>
      </c>
      <c r="K1475" s="306">
        <v>2072919</v>
      </c>
      <c r="Q1475" s="270"/>
      <c r="R1475" s="270"/>
      <c r="S1475" s="271"/>
      <c r="T1475" s="270" t="s">
        <v>600</v>
      </c>
      <c r="U1475" s="272" t="s">
        <v>3020</v>
      </c>
      <c r="V1475" s="268" t="s">
        <v>602</v>
      </c>
      <c r="W1475" s="272"/>
      <c r="X1475" s="273">
        <v>2072919</v>
      </c>
      <c r="Y1475" s="273">
        <v>2072919</v>
      </c>
      <c r="Z1475" s="273">
        <v>0</v>
      </c>
      <c r="AA1475" s="273">
        <v>0</v>
      </c>
      <c r="AB1475" s="274">
        <v>2072919</v>
      </c>
      <c r="AC1475" s="274">
        <v>0</v>
      </c>
      <c r="AD1475" s="269"/>
      <c r="AE1475" s="269" t="s">
        <v>3021</v>
      </c>
    </row>
    <row r="1476" spans="1:31" ht="90" x14ac:dyDescent="0.25">
      <c r="A1476" s="303" t="s">
        <v>3739</v>
      </c>
      <c r="B1476" s="303" t="s">
        <v>2415</v>
      </c>
      <c r="C1476" s="303" t="s">
        <v>2416</v>
      </c>
      <c r="D1476" s="303" t="s">
        <v>2646</v>
      </c>
      <c r="E1476" s="304" t="s">
        <v>4152</v>
      </c>
      <c r="F1476" s="304" t="s">
        <v>457</v>
      </c>
      <c r="G1476" s="304" t="s">
        <v>597</v>
      </c>
      <c r="H1476" s="304" t="s">
        <v>598</v>
      </c>
      <c r="I1476" s="303" t="s">
        <v>599</v>
      </c>
      <c r="J1476" s="305" t="s">
        <v>3020</v>
      </c>
      <c r="K1476" s="306">
        <v>2072919</v>
      </c>
      <c r="Q1476" s="270"/>
      <c r="R1476" s="270"/>
      <c r="S1476" s="271"/>
      <c r="T1476" s="270" t="s">
        <v>600</v>
      </c>
      <c r="U1476" s="272" t="s">
        <v>3020</v>
      </c>
      <c r="V1476" s="268" t="s">
        <v>602</v>
      </c>
      <c r="W1476" s="272"/>
      <c r="X1476" s="273">
        <v>2072919</v>
      </c>
      <c r="Y1476" s="273">
        <v>2072919</v>
      </c>
      <c r="Z1476" s="273">
        <v>0</v>
      </c>
      <c r="AA1476" s="273">
        <v>0</v>
      </c>
      <c r="AB1476" s="274">
        <v>2072919</v>
      </c>
      <c r="AC1476" s="274">
        <v>0</v>
      </c>
      <c r="AD1476" s="269"/>
      <c r="AE1476" s="269" t="s">
        <v>3021</v>
      </c>
    </row>
    <row r="1477" spans="1:31" ht="90" x14ac:dyDescent="0.25">
      <c r="A1477" s="303" t="s">
        <v>3741</v>
      </c>
      <c r="B1477" s="303" t="s">
        <v>2415</v>
      </c>
      <c r="C1477" s="303" t="s">
        <v>2416</v>
      </c>
      <c r="D1477" s="303" t="s">
        <v>2646</v>
      </c>
      <c r="E1477" s="304" t="s">
        <v>4154</v>
      </c>
      <c r="F1477" s="304" t="s">
        <v>457</v>
      </c>
      <c r="G1477" s="304" t="s">
        <v>597</v>
      </c>
      <c r="H1477" s="304" t="s">
        <v>598</v>
      </c>
      <c r="I1477" s="303" t="s">
        <v>599</v>
      </c>
      <c r="J1477" s="305" t="s">
        <v>3020</v>
      </c>
      <c r="K1477" s="306">
        <v>2072919</v>
      </c>
      <c r="Q1477" s="270"/>
      <c r="R1477" s="270"/>
      <c r="S1477" s="271"/>
      <c r="T1477" s="270" t="s">
        <v>600</v>
      </c>
      <c r="U1477" s="272" t="s">
        <v>3020</v>
      </c>
      <c r="V1477" s="268" t="s">
        <v>602</v>
      </c>
      <c r="W1477" s="272"/>
      <c r="X1477" s="273">
        <v>2072919</v>
      </c>
      <c r="Y1477" s="273">
        <v>2072919</v>
      </c>
      <c r="Z1477" s="273">
        <v>0</v>
      </c>
      <c r="AA1477" s="273">
        <v>0</v>
      </c>
      <c r="AB1477" s="274">
        <v>2072919</v>
      </c>
      <c r="AC1477" s="274">
        <v>0</v>
      </c>
      <c r="AD1477" s="269"/>
      <c r="AE1477" s="269" t="s">
        <v>3021</v>
      </c>
    </row>
    <row r="1478" spans="1:31" ht="90" x14ac:dyDescent="0.25">
      <c r="A1478" s="303" t="s">
        <v>3743</v>
      </c>
      <c r="B1478" s="303" t="s">
        <v>2415</v>
      </c>
      <c r="C1478" s="303" t="s">
        <v>2416</v>
      </c>
      <c r="D1478" s="303" t="s">
        <v>2646</v>
      </c>
      <c r="E1478" s="304" t="s">
        <v>4156</v>
      </c>
      <c r="F1478" s="304" t="s">
        <v>457</v>
      </c>
      <c r="G1478" s="304" t="s">
        <v>597</v>
      </c>
      <c r="H1478" s="304" t="s">
        <v>598</v>
      </c>
      <c r="I1478" s="303" t="s">
        <v>599</v>
      </c>
      <c r="J1478" s="305" t="s">
        <v>3020</v>
      </c>
      <c r="K1478" s="306">
        <v>2072919</v>
      </c>
      <c r="Q1478" s="270"/>
      <c r="R1478" s="270"/>
      <c r="S1478" s="271"/>
      <c r="T1478" s="270" t="s">
        <v>600</v>
      </c>
      <c r="U1478" s="272" t="s">
        <v>3020</v>
      </c>
      <c r="V1478" s="268" t="s">
        <v>602</v>
      </c>
      <c r="W1478" s="272"/>
      <c r="X1478" s="273">
        <v>2072919</v>
      </c>
      <c r="Y1478" s="273">
        <v>2072919</v>
      </c>
      <c r="Z1478" s="273">
        <v>0</v>
      </c>
      <c r="AA1478" s="273">
        <v>0</v>
      </c>
      <c r="AB1478" s="274">
        <v>2072919</v>
      </c>
      <c r="AC1478" s="274">
        <v>0</v>
      </c>
      <c r="AD1478" s="269"/>
      <c r="AE1478" s="269" t="s">
        <v>3021</v>
      </c>
    </row>
    <row r="1479" spans="1:31" ht="90" x14ac:dyDescent="0.25">
      <c r="A1479" s="303" t="s">
        <v>3745</v>
      </c>
      <c r="B1479" s="303" t="s">
        <v>2415</v>
      </c>
      <c r="C1479" s="303" t="s">
        <v>2416</v>
      </c>
      <c r="D1479" s="303" t="s">
        <v>2646</v>
      </c>
      <c r="E1479" s="304" t="s">
        <v>4158</v>
      </c>
      <c r="F1479" s="304" t="s">
        <v>457</v>
      </c>
      <c r="G1479" s="304" t="s">
        <v>597</v>
      </c>
      <c r="H1479" s="304" t="s">
        <v>598</v>
      </c>
      <c r="I1479" s="303" t="s">
        <v>599</v>
      </c>
      <c r="J1479" s="305" t="s">
        <v>3020</v>
      </c>
      <c r="K1479" s="306">
        <v>2072919</v>
      </c>
      <c r="Q1479" s="270"/>
      <c r="R1479" s="270"/>
      <c r="S1479" s="271"/>
      <c r="T1479" s="270" t="s">
        <v>600</v>
      </c>
      <c r="U1479" s="272" t="s">
        <v>3020</v>
      </c>
      <c r="V1479" s="268" t="s">
        <v>602</v>
      </c>
      <c r="W1479" s="272"/>
      <c r="X1479" s="273">
        <v>2072919</v>
      </c>
      <c r="Y1479" s="273">
        <v>2072919</v>
      </c>
      <c r="Z1479" s="273">
        <v>0</v>
      </c>
      <c r="AA1479" s="273">
        <v>0</v>
      </c>
      <c r="AB1479" s="274">
        <v>2072919</v>
      </c>
      <c r="AC1479" s="274">
        <v>0</v>
      </c>
      <c r="AD1479" s="269"/>
      <c r="AE1479" s="269" t="s">
        <v>3021</v>
      </c>
    </row>
    <row r="1480" spans="1:31" ht="90" x14ac:dyDescent="0.25">
      <c r="A1480" s="303" t="s">
        <v>3747</v>
      </c>
      <c r="B1480" s="303" t="s">
        <v>2415</v>
      </c>
      <c r="C1480" s="303" t="s">
        <v>2416</v>
      </c>
      <c r="D1480" s="303" t="s">
        <v>2646</v>
      </c>
      <c r="E1480" s="304" t="s">
        <v>4160</v>
      </c>
      <c r="F1480" s="304" t="s">
        <v>457</v>
      </c>
      <c r="G1480" s="304" t="s">
        <v>597</v>
      </c>
      <c r="H1480" s="304" t="s">
        <v>598</v>
      </c>
      <c r="I1480" s="303" t="s">
        <v>599</v>
      </c>
      <c r="J1480" s="305" t="s">
        <v>3020</v>
      </c>
      <c r="K1480" s="306">
        <v>2072919</v>
      </c>
      <c r="Q1480" s="270"/>
      <c r="R1480" s="270"/>
      <c r="S1480" s="271"/>
      <c r="T1480" s="270" t="s">
        <v>600</v>
      </c>
      <c r="U1480" s="272" t="s">
        <v>3020</v>
      </c>
      <c r="V1480" s="268" t="s">
        <v>602</v>
      </c>
      <c r="W1480" s="272"/>
      <c r="X1480" s="273">
        <v>2072919</v>
      </c>
      <c r="Y1480" s="273">
        <v>2072919</v>
      </c>
      <c r="Z1480" s="273">
        <v>0</v>
      </c>
      <c r="AA1480" s="273">
        <v>0</v>
      </c>
      <c r="AB1480" s="274">
        <v>2072919</v>
      </c>
      <c r="AC1480" s="274">
        <v>0</v>
      </c>
      <c r="AD1480" s="269"/>
      <c r="AE1480" s="269" t="s">
        <v>3021</v>
      </c>
    </row>
    <row r="1481" spans="1:31" ht="90" x14ac:dyDescent="0.25">
      <c r="A1481" s="303" t="s">
        <v>3749</v>
      </c>
      <c r="B1481" s="303" t="s">
        <v>2415</v>
      </c>
      <c r="C1481" s="303" t="s">
        <v>2416</v>
      </c>
      <c r="D1481" s="303" t="s">
        <v>2646</v>
      </c>
      <c r="E1481" s="304" t="s">
        <v>4162</v>
      </c>
      <c r="F1481" s="304" t="s">
        <v>457</v>
      </c>
      <c r="G1481" s="304" t="s">
        <v>597</v>
      </c>
      <c r="H1481" s="304" t="s">
        <v>598</v>
      </c>
      <c r="I1481" s="303" t="s">
        <v>599</v>
      </c>
      <c r="J1481" s="305" t="s">
        <v>3020</v>
      </c>
      <c r="K1481" s="306">
        <v>2072919</v>
      </c>
      <c r="Q1481" s="270"/>
      <c r="R1481" s="270"/>
      <c r="S1481" s="271"/>
      <c r="T1481" s="270" t="s">
        <v>600</v>
      </c>
      <c r="U1481" s="272" t="s">
        <v>3020</v>
      </c>
      <c r="V1481" s="268" t="s">
        <v>602</v>
      </c>
      <c r="W1481" s="272"/>
      <c r="X1481" s="273">
        <v>2072919</v>
      </c>
      <c r="Y1481" s="273">
        <v>2072919</v>
      </c>
      <c r="Z1481" s="273">
        <v>0</v>
      </c>
      <c r="AA1481" s="273">
        <v>0</v>
      </c>
      <c r="AB1481" s="274">
        <v>2072919</v>
      </c>
      <c r="AC1481" s="274">
        <v>0</v>
      </c>
      <c r="AD1481" s="269"/>
      <c r="AE1481" s="269" t="s">
        <v>3021</v>
      </c>
    </row>
    <row r="1482" spans="1:31" ht="90" x14ac:dyDescent="0.25">
      <c r="A1482" s="303" t="s">
        <v>3751</v>
      </c>
      <c r="B1482" s="303" t="s">
        <v>2415</v>
      </c>
      <c r="C1482" s="303" t="s">
        <v>2416</v>
      </c>
      <c r="D1482" s="303" t="s">
        <v>2646</v>
      </c>
      <c r="E1482" s="304" t="s">
        <v>4164</v>
      </c>
      <c r="F1482" s="304" t="s">
        <v>457</v>
      </c>
      <c r="G1482" s="304" t="s">
        <v>597</v>
      </c>
      <c r="H1482" s="304" t="s">
        <v>598</v>
      </c>
      <c r="I1482" s="303" t="s">
        <v>599</v>
      </c>
      <c r="J1482" s="305" t="s">
        <v>3020</v>
      </c>
      <c r="K1482" s="306">
        <v>2072919</v>
      </c>
      <c r="Q1482" s="270"/>
      <c r="R1482" s="270"/>
      <c r="S1482" s="271"/>
      <c r="T1482" s="270" t="s">
        <v>600</v>
      </c>
      <c r="U1482" s="272" t="s">
        <v>3020</v>
      </c>
      <c r="V1482" s="268" t="s">
        <v>602</v>
      </c>
      <c r="W1482" s="272"/>
      <c r="X1482" s="273">
        <v>2072919</v>
      </c>
      <c r="Y1482" s="273">
        <v>2072919</v>
      </c>
      <c r="Z1482" s="273">
        <v>0</v>
      </c>
      <c r="AA1482" s="273">
        <v>0</v>
      </c>
      <c r="AB1482" s="274">
        <v>2072919</v>
      </c>
      <c r="AC1482" s="274">
        <v>0</v>
      </c>
      <c r="AD1482" s="269"/>
      <c r="AE1482" s="269" t="s">
        <v>3021</v>
      </c>
    </row>
    <row r="1483" spans="1:31" ht="90" x14ac:dyDescent="0.25">
      <c r="A1483" s="303" t="s">
        <v>3753</v>
      </c>
      <c r="B1483" s="303" t="s">
        <v>2415</v>
      </c>
      <c r="C1483" s="303" t="s">
        <v>2416</v>
      </c>
      <c r="D1483" s="303" t="s">
        <v>2646</v>
      </c>
      <c r="E1483" s="304" t="s">
        <v>4166</v>
      </c>
      <c r="F1483" s="304" t="s">
        <v>457</v>
      </c>
      <c r="G1483" s="304" t="s">
        <v>597</v>
      </c>
      <c r="H1483" s="304" t="s">
        <v>598</v>
      </c>
      <c r="I1483" s="303" t="s">
        <v>599</v>
      </c>
      <c r="J1483" s="305" t="s">
        <v>3020</v>
      </c>
      <c r="K1483" s="306">
        <v>2072919</v>
      </c>
      <c r="Q1483" s="270"/>
      <c r="R1483" s="270"/>
      <c r="S1483" s="271"/>
      <c r="T1483" s="270" t="s">
        <v>600</v>
      </c>
      <c r="U1483" s="272" t="s">
        <v>3020</v>
      </c>
      <c r="V1483" s="268" t="s">
        <v>602</v>
      </c>
      <c r="W1483" s="272"/>
      <c r="X1483" s="273">
        <v>2072919</v>
      </c>
      <c r="Y1483" s="273">
        <v>2072919</v>
      </c>
      <c r="Z1483" s="273">
        <v>0</v>
      </c>
      <c r="AA1483" s="273">
        <v>0</v>
      </c>
      <c r="AB1483" s="274">
        <v>2072919</v>
      </c>
      <c r="AC1483" s="274">
        <v>0</v>
      </c>
      <c r="AD1483" s="269"/>
      <c r="AE1483" s="269" t="s">
        <v>3021</v>
      </c>
    </row>
    <row r="1484" spans="1:31" ht="90" x14ac:dyDescent="0.25">
      <c r="A1484" s="303" t="s">
        <v>3755</v>
      </c>
      <c r="B1484" s="303" t="s">
        <v>2415</v>
      </c>
      <c r="C1484" s="303" t="s">
        <v>2416</v>
      </c>
      <c r="D1484" s="303" t="s">
        <v>2646</v>
      </c>
      <c r="E1484" s="304" t="s">
        <v>4168</v>
      </c>
      <c r="F1484" s="304" t="s">
        <v>457</v>
      </c>
      <c r="G1484" s="304" t="s">
        <v>597</v>
      </c>
      <c r="H1484" s="304" t="s">
        <v>598</v>
      </c>
      <c r="I1484" s="303" t="s">
        <v>599</v>
      </c>
      <c r="J1484" s="305" t="s">
        <v>3020</v>
      </c>
      <c r="K1484" s="306">
        <v>2072919</v>
      </c>
      <c r="Q1484" s="270"/>
      <c r="R1484" s="270"/>
      <c r="S1484" s="271"/>
      <c r="T1484" s="270" t="s">
        <v>600</v>
      </c>
      <c r="U1484" s="272" t="s">
        <v>3020</v>
      </c>
      <c r="V1484" s="268" t="s">
        <v>602</v>
      </c>
      <c r="W1484" s="272"/>
      <c r="X1484" s="273">
        <v>2072919</v>
      </c>
      <c r="Y1484" s="273">
        <v>2072919</v>
      </c>
      <c r="Z1484" s="273">
        <v>0</v>
      </c>
      <c r="AA1484" s="273">
        <v>0</v>
      </c>
      <c r="AB1484" s="274">
        <v>2072919</v>
      </c>
      <c r="AC1484" s="274">
        <v>0</v>
      </c>
      <c r="AD1484" s="269"/>
      <c r="AE1484" s="269" t="s">
        <v>3021</v>
      </c>
    </row>
    <row r="1485" spans="1:31" ht="90" x14ac:dyDescent="0.25">
      <c r="A1485" s="303" t="s">
        <v>3757</v>
      </c>
      <c r="B1485" s="303" t="s">
        <v>2415</v>
      </c>
      <c r="C1485" s="303" t="s">
        <v>2416</v>
      </c>
      <c r="D1485" s="303" t="s">
        <v>2646</v>
      </c>
      <c r="E1485" s="304" t="s">
        <v>4170</v>
      </c>
      <c r="F1485" s="304" t="s">
        <v>457</v>
      </c>
      <c r="G1485" s="304" t="s">
        <v>597</v>
      </c>
      <c r="H1485" s="304" t="s">
        <v>598</v>
      </c>
      <c r="I1485" s="303" t="s">
        <v>599</v>
      </c>
      <c r="J1485" s="305" t="s">
        <v>3020</v>
      </c>
      <c r="K1485" s="306">
        <v>2072919</v>
      </c>
      <c r="Q1485" s="270"/>
      <c r="R1485" s="270"/>
      <c r="S1485" s="271"/>
      <c r="T1485" s="270" t="s">
        <v>600</v>
      </c>
      <c r="U1485" s="272" t="s">
        <v>3020</v>
      </c>
      <c r="V1485" s="268" t="s">
        <v>602</v>
      </c>
      <c r="W1485" s="272"/>
      <c r="X1485" s="273">
        <v>2072919</v>
      </c>
      <c r="Y1485" s="273">
        <v>2072919</v>
      </c>
      <c r="Z1485" s="273">
        <v>0</v>
      </c>
      <c r="AA1485" s="273">
        <v>0</v>
      </c>
      <c r="AB1485" s="274">
        <v>2072919</v>
      </c>
      <c r="AC1485" s="274">
        <v>0</v>
      </c>
      <c r="AD1485" s="269"/>
      <c r="AE1485" s="269" t="s">
        <v>3021</v>
      </c>
    </row>
    <row r="1486" spans="1:31" ht="90" x14ac:dyDescent="0.25">
      <c r="A1486" s="303" t="s">
        <v>3759</v>
      </c>
      <c r="B1486" s="303" t="s">
        <v>2415</v>
      </c>
      <c r="C1486" s="303" t="s">
        <v>2416</v>
      </c>
      <c r="D1486" s="303" t="s">
        <v>2646</v>
      </c>
      <c r="E1486" s="304" t="s">
        <v>4172</v>
      </c>
      <c r="F1486" s="304" t="s">
        <v>457</v>
      </c>
      <c r="G1486" s="304" t="s">
        <v>597</v>
      </c>
      <c r="H1486" s="304" t="s">
        <v>598</v>
      </c>
      <c r="I1486" s="303" t="s">
        <v>599</v>
      </c>
      <c r="J1486" s="305" t="s">
        <v>3020</v>
      </c>
      <c r="K1486" s="306">
        <v>2072919</v>
      </c>
      <c r="Q1486" s="270"/>
      <c r="R1486" s="270"/>
      <c r="S1486" s="271"/>
      <c r="T1486" s="270" t="s">
        <v>600</v>
      </c>
      <c r="U1486" s="272" t="s">
        <v>3020</v>
      </c>
      <c r="V1486" s="268" t="s">
        <v>602</v>
      </c>
      <c r="W1486" s="272"/>
      <c r="X1486" s="273">
        <v>2072919</v>
      </c>
      <c r="Y1486" s="273">
        <v>2072919</v>
      </c>
      <c r="Z1486" s="273">
        <v>0</v>
      </c>
      <c r="AA1486" s="273">
        <v>0</v>
      </c>
      <c r="AB1486" s="274">
        <v>2072919</v>
      </c>
      <c r="AC1486" s="274">
        <v>0</v>
      </c>
      <c r="AD1486" s="269"/>
      <c r="AE1486" s="269" t="s">
        <v>3021</v>
      </c>
    </row>
    <row r="1487" spans="1:31" ht="90" x14ac:dyDescent="0.25">
      <c r="A1487" s="303" t="s">
        <v>3761</v>
      </c>
      <c r="B1487" s="303" t="s">
        <v>2415</v>
      </c>
      <c r="C1487" s="303" t="s">
        <v>2416</v>
      </c>
      <c r="D1487" s="303" t="s">
        <v>2646</v>
      </c>
      <c r="E1487" s="304" t="s">
        <v>4174</v>
      </c>
      <c r="F1487" s="304" t="s">
        <v>457</v>
      </c>
      <c r="G1487" s="304" t="s">
        <v>597</v>
      </c>
      <c r="H1487" s="304" t="s">
        <v>598</v>
      </c>
      <c r="I1487" s="303" t="s">
        <v>599</v>
      </c>
      <c r="J1487" s="305" t="s">
        <v>3020</v>
      </c>
      <c r="K1487" s="306">
        <v>2072919</v>
      </c>
      <c r="Q1487" s="270"/>
      <c r="R1487" s="270"/>
      <c r="S1487" s="271"/>
      <c r="T1487" s="270" t="s">
        <v>600</v>
      </c>
      <c r="U1487" s="272" t="s">
        <v>3020</v>
      </c>
      <c r="V1487" s="268" t="s">
        <v>602</v>
      </c>
      <c r="W1487" s="272"/>
      <c r="X1487" s="273">
        <v>2072919</v>
      </c>
      <c r="Y1487" s="273">
        <v>2072919</v>
      </c>
      <c r="Z1487" s="273">
        <v>0</v>
      </c>
      <c r="AA1487" s="273">
        <v>0</v>
      </c>
      <c r="AB1487" s="274">
        <v>2072919</v>
      </c>
      <c r="AC1487" s="274">
        <v>0</v>
      </c>
      <c r="AD1487" s="269"/>
      <c r="AE1487" s="269" t="s">
        <v>3021</v>
      </c>
    </row>
    <row r="1488" spans="1:31" ht="90" x14ac:dyDescent="0.25">
      <c r="A1488" s="303" t="s">
        <v>3763</v>
      </c>
      <c r="B1488" s="303" t="s">
        <v>2415</v>
      </c>
      <c r="C1488" s="303" t="s">
        <v>2416</v>
      </c>
      <c r="D1488" s="303" t="s">
        <v>2646</v>
      </c>
      <c r="E1488" s="304" t="s">
        <v>4176</v>
      </c>
      <c r="F1488" s="304" t="s">
        <v>457</v>
      </c>
      <c r="G1488" s="304" t="s">
        <v>597</v>
      </c>
      <c r="H1488" s="304" t="s">
        <v>598</v>
      </c>
      <c r="I1488" s="303" t="s">
        <v>599</v>
      </c>
      <c r="J1488" s="305" t="s">
        <v>3020</v>
      </c>
      <c r="K1488" s="306">
        <v>2072919</v>
      </c>
      <c r="Q1488" s="270"/>
      <c r="R1488" s="270"/>
      <c r="S1488" s="271"/>
      <c r="T1488" s="270" t="s">
        <v>600</v>
      </c>
      <c r="U1488" s="272" t="s">
        <v>3020</v>
      </c>
      <c r="V1488" s="268" t="s">
        <v>602</v>
      </c>
      <c r="W1488" s="272"/>
      <c r="X1488" s="273">
        <v>2072919</v>
      </c>
      <c r="Y1488" s="273">
        <v>2072919</v>
      </c>
      <c r="Z1488" s="273">
        <v>0</v>
      </c>
      <c r="AA1488" s="273">
        <v>0</v>
      </c>
      <c r="AB1488" s="274">
        <v>2072919</v>
      </c>
      <c r="AC1488" s="274">
        <v>0</v>
      </c>
      <c r="AD1488" s="269"/>
      <c r="AE1488" s="269" t="s">
        <v>3021</v>
      </c>
    </row>
    <row r="1489" spans="1:31" ht="90" x14ac:dyDescent="0.25">
      <c r="A1489" s="303" t="s">
        <v>3765</v>
      </c>
      <c r="B1489" s="303" t="s">
        <v>2415</v>
      </c>
      <c r="C1489" s="303" t="s">
        <v>2416</v>
      </c>
      <c r="D1489" s="303" t="s">
        <v>2646</v>
      </c>
      <c r="E1489" s="304" t="s">
        <v>4178</v>
      </c>
      <c r="F1489" s="304" t="s">
        <v>457</v>
      </c>
      <c r="G1489" s="304" t="s">
        <v>597</v>
      </c>
      <c r="H1489" s="304" t="s">
        <v>598</v>
      </c>
      <c r="I1489" s="303" t="s">
        <v>599</v>
      </c>
      <c r="J1489" s="305" t="s">
        <v>3020</v>
      </c>
      <c r="K1489" s="306">
        <v>2072919</v>
      </c>
      <c r="Q1489" s="270"/>
      <c r="R1489" s="270"/>
      <c r="S1489" s="271"/>
      <c r="T1489" s="270" t="s">
        <v>600</v>
      </c>
      <c r="U1489" s="272" t="s">
        <v>3020</v>
      </c>
      <c r="V1489" s="268" t="s">
        <v>602</v>
      </c>
      <c r="W1489" s="272"/>
      <c r="X1489" s="273">
        <v>2072919</v>
      </c>
      <c r="Y1489" s="273">
        <v>2072919</v>
      </c>
      <c r="Z1489" s="273">
        <v>0</v>
      </c>
      <c r="AA1489" s="273">
        <v>0</v>
      </c>
      <c r="AB1489" s="274">
        <v>2072919</v>
      </c>
      <c r="AC1489" s="274">
        <v>0</v>
      </c>
      <c r="AD1489" s="269"/>
      <c r="AE1489" s="269" t="s">
        <v>3021</v>
      </c>
    </row>
    <row r="1490" spans="1:31" ht="90" x14ac:dyDescent="0.25">
      <c r="A1490" s="303" t="s">
        <v>3767</v>
      </c>
      <c r="B1490" s="303" t="s">
        <v>2415</v>
      </c>
      <c r="C1490" s="303" t="s">
        <v>2416</v>
      </c>
      <c r="D1490" s="303" t="s">
        <v>2646</v>
      </c>
      <c r="E1490" s="304" t="s">
        <v>4180</v>
      </c>
      <c r="F1490" s="304" t="s">
        <v>457</v>
      </c>
      <c r="G1490" s="304" t="s">
        <v>597</v>
      </c>
      <c r="H1490" s="304" t="s">
        <v>598</v>
      </c>
      <c r="I1490" s="303" t="s">
        <v>599</v>
      </c>
      <c r="J1490" s="305" t="s">
        <v>3020</v>
      </c>
      <c r="K1490" s="306">
        <v>2072919</v>
      </c>
      <c r="Q1490" s="270"/>
      <c r="R1490" s="270"/>
      <c r="S1490" s="271"/>
      <c r="T1490" s="270" t="s">
        <v>600</v>
      </c>
      <c r="U1490" s="272" t="s">
        <v>3020</v>
      </c>
      <c r="V1490" s="268" t="s">
        <v>602</v>
      </c>
      <c r="W1490" s="272"/>
      <c r="X1490" s="273">
        <v>2072919</v>
      </c>
      <c r="Y1490" s="273">
        <v>2072919</v>
      </c>
      <c r="Z1490" s="273">
        <v>0</v>
      </c>
      <c r="AA1490" s="273">
        <v>0</v>
      </c>
      <c r="AB1490" s="274">
        <v>2072919</v>
      </c>
      <c r="AC1490" s="274">
        <v>0</v>
      </c>
      <c r="AD1490" s="269"/>
      <c r="AE1490" s="269" t="s">
        <v>3021</v>
      </c>
    </row>
    <row r="1491" spans="1:31" ht="90" x14ac:dyDescent="0.25">
      <c r="A1491" s="303" t="s">
        <v>3769</v>
      </c>
      <c r="B1491" s="303" t="s">
        <v>2415</v>
      </c>
      <c r="C1491" s="303" t="s">
        <v>2416</v>
      </c>
      <c r="D1491" s="303" t="s">
        <v>2646</v>
      </c>
      <c r="E1491" s="304" t="s">
        <v>4182</v>
      </c>
      <c r="F1491" s="304" t="s">
        <v>457</v>
      </c>
      <c r="G1491" s="304" t="s">
        <v>597</v>
      </c>
      <c r="H1491" s="304" t="s">
        <v>598</v>
      </c>
      <c r="I1491" s="303" t="s">
        <v>599</v>
      </c>
      <c r="J1491" s="305" t="s">
        <v>3020</v>
      </c>
      <c r="K1491" s="306">
        <v>2072919</v>
      </c>
      <c r="Q1491" s="270"/>
      <c r="R1491" s="270"/>
      <c r="S1491" s="271"/>
      <c r="T1491" s="270" t="s">
        <v>600</v>
      </c>
      <c r="U1491" s="272" t="s">
        <v>3020</v>
      </c>
      <c r="V1491" s="268" t="s">
        <v>602</v>
      </c>
      <c r="W1491" s="272"/>
      <c r="X1491" s="273">
        <v>2072919</v>
      </c>
      <c r="Y1491" s="273">
        <v>2072919</v>
      </c>
      <c r="Z1491" s="273">
        <v>0</v>
      </c>
      <c r="AA1491" s="273">
        <v>0</v>
      </c>
      <c r="AB1491" s="274">
        <v>2072919</v>
      </c>
      <c r="AC1491" s="274">
        <v>0</v>
      </c>
      <c r="AD1491" s="269"/>
      <c r="AE1491" s="269" t="s">
        <v>3021</v>
      </c>
    </row>
    <row r="1492" spans="1:31" ht="90" x14ac:dyDescent="0.25">
      <c r="A1492" s="303" t="s">
        <v>3771</v>
      </c>
      <c r="B1492" s="303" t="s">
        <v>2415</v>
      </c>
      <c r="C1492" s="303" t="s">
        <v>2416</v>
      </c>
      <c r="D1492" s="303" t="s">
        <v>2646</v>
      </c>
      <c r="E1492" s="304" t="s">
        <v>4184</v>
      </c>
      <c r="F1492" s="304" t="s">
        <v>457</v>
      </c>
      <c r="G1492" s="304" t="s">
        <v>597</v>
      </c>
      <c r="H1492" s="304" t="s">
        <v>598</v>
      </c>
      <c r="I1492" s="303" t="s">
        <v>599</v>
      </c>
      <c r="J1492" s="305" t="s">
        <v>3020</v>
      </c>
      <c r="K1492" s="306">
        <v>2072919</v>
      </c>
      <c r="Q1492" s="270"/>
      <c r="R1492" s="270"/>
      <c r="S1492" s="271"/>
      <c r="T1492" s="270" t="s">
        <v>600</v>
      </c>
      <c r="U1492" s="272" t="s">
        <v>3020</v>
      </c>
      <c r="V1492" s="268" t="s">
        <v>602</v>
      </c>
      <c r="W1492" s="272"/>
      <c r="X1492" s="273">
        <v>2072919</v>
      </c>
      <c r="Y1492" s="273">
        <v>2072919</v>
      </c>
      <c r="Z1492" s="273">
        <v>0</v>
      </c>
      <c r="AA1492" s="273">
        <v>0</v>
      </c>
      <c r="AB1492" s="274">
        <v>2072919</v>
      </c>
      <c r="AC1492" s="274">
        <v>0</v>
      </c>
      <c r="AD1492" s="269"/>
      <c r="AE1492" s="269" t="s">
        <v>3021</v>
      </c>
    </row>
    <row r="1493" spans="1:31" ht="90" x14ac:dyDescent="0.25">
      <c r="A1493" s="303" t="s">
        <v>3773</v>
      </c>
      <c r="B1493" s="303" t="s">
        <v>2415</v>
      </c>
      <c r="C1493" s="303" t="s">
        <v>2416</v>
      </c>
      <c r="D1493" s="303" t="s">
        <v>2646</v>
      </c>
      <c r="E1493" s="304" t="s">
        <v>4186</v>
      </c>
      <c r="F1493" s="304" t="s">
        <v>457</v>
      </c>
      <c r="G1493" s="304" t="s">
        <v>597</v>
      </c>
      <c r="H1493" s="304" t="s">
        <v>598</v>
      </c>
      <c r="I1493" s="303" t="s">
        <v>599</v>
      </c>
      <c r="J1493" s="305" t="s">
        <v>3020</v>
      </c>
      <c r="K1493" s="306">
        <v>2072919</v>
      </c>
      <c r="Q1493" s="270"/>
      <c r="R1493" s="270"/>
      <c r="S1493" s="271"/>
      <c r="T1493" s="270" t="s">
        <v>600</v>
      </c>
      <c r="U1493" s="272" t="s">
        <v>3020</v>
      </c>
      <c r="V1493" s="268" t="s">
        <v>602</v>
      </c>
      <c r="W1493" s="272"/>
      <c r="X1493" s="273">
        <v>2072919</v>
      </c>
      <c r="Y1493" s="273">
        <v>2072919</v>
      </c>
      <c r="Z1493" s="273">
        <v>0</v>
      </c>
      <c r="AA1493" s="273">
        <v>0</v>
      </c>
      <c r="AB1493" s="274">
        <v>2072919</v>
      </c>
      <c r="AC1493" s="274">
        <v>0</v>
      </c>
      <c r="AD1493" s="269"/>
      <c r="AE1493" s="269" t="s">
        <v>3021</v>
      </c>
    </row>
    <row r="1494" spans="1:31" ht="90" x14ac:dyDescent="0.25">
      <c r="A1494" s="303" t="s">
        <v>3775</v>
      </c>
      <c r="B1494" s="303" t="s">
        <v>2415</v>
      </c>
      <c r="C1494" s="303" t="s">
        <v>2416</v>
      </c>
      <c r="D1494" s="303" t="s">
        <v>2646</v>
      </c>
      <c r="E1494" s="304" t="s">
        <v>4188</v>
      </c>
      <c r="F1494" s="304" t="s">
        <v>457</v>
      </c>
      <c r="G1494" s="304" t="s">
        <v>597</v>
      </c>
      <c r="H1494" s="304" t="s">
        <v>598</v>
      </c>
      <c r="I1494" s="303" t="s">
        <v>599</v>
      </c>
      <c r="J1494" s="305" t="s">
        <v>3020</v>
      </c>
      <c r="K1494" s="306">
        <v>2072919</v>
      </c>
      <c r="Q1494" s="270"/>
      <c r="R1494" s="270"/>
      <c r="S1494" s="271"/>
      <c r="T1494" s="270" t="s">
        <v>600</v>
      </c>
      <c r="U1494" s="272" t="s">
        <v>3020</v>
      </c>
      <c r="V1494" s="268" t="s">
        <v>602</v>
      </c>
      <c r="W1494" s="272"/>
      <c r="X1494" s="273">
        <v>2072919</v>
      </c>
      <c r="Y1494" s="273">
        <v>2072919</v>
      </c>
      <c r="Z1494" s="273">
        <v>0</v>
      </c>
      <c r="AA1494" s="273">
        <v>0</v>
      </c>
      <c r="AB1494" s="274">
        <v>2072919</v>
      </c>
      <c r="AC1494" s="274">
        <v>0</v>
      </c>
      <c r="AD1494" s="269"/>
      <c r="AE1494" s="269" t="s">
        <v>3021</v>
      </c>
    </row>
    <row r="1495" spans="1:31" ht="90" x14ac:dyDescent="0.25">
      <c r="A1495" s="303" t="s">
        <v>3777</v>
      </c>
      <c r="B1495" s="303" t="s">
        <v>2415</v>
      </c>
      <c r="C1495" s="303" t="s">
        <v>2416</v>
      </c>
      <c r="D1495" s="303" t="s">
        <v>2646</v>
      </c>
      <c r="E1495" s="304" t="s">
        <v>4190</v>
      </c>
      <c r="F1495" s="304" t="s">
        <v>457</v>
      </c>
      <c r="G1495" s="304" t="s">
        <v>597</v>
      </c>
      <c r="H1495" s="304" t="s">
        <v>598</v>
      </c>
      <c r="I1495" s="303" t="s">
        <v>599</v>
      </c>
      <c r="J1495" s="305" t="s">
        <v>3020</v>
      </c>
      <c r="K1495" s="306">
        <v>2072919</v>
      </c>
      <c r="Q1495" s="270"/>
      <c r="R1495" s="270"/>
      <c r="S1495" s="271"/>
      <c r="T1495" s="270" t="s">
        <v>600</v>
      </c>
      <c r="U1495" s="272" t="s">
        <v>3020</v>
      </c>
      <c r="V1495" s="268" t="s">
        <v>602</v>
      </c>
      <c r="W1495" s="272"/>
      <c r="X1495" s="273">
        <v>2072919</v>
      </c>
      <c r="Y1495" s="273">
        <v>2072919</v>
      </c>
      <c r="Z1495" s="273">
        <v>0</v>
      </c>
      <c r="AA1495" s="273">
        <v>0</v>
      </c>
      <c r="AB1495" s="274">
        <v>2072919</v>
      </c>
      <c r="AC1495" s="274">
        <v>0</v>
      </c>
      <c r="AD1495" s="269"/>
      <c r="AE1495" s="269" t="s">
        <v>3021</v>
      </c>
    </row>
    <row r="1496" spans="1:31" ht="90" x14ac:dyDescent="0.25">
      <c r="A1496" s="303" t="s">
        <v>3779</v>
      </c>
      <c r="B1496" s="303" t="s">
        <v>2415</v>
      </c>
      <c r="C1496" s="303" t="s">
        <v>2416</v>
      </c>
      <c r="D1496" s="303" t="s">
        <v>2646</v>
      </c>
      <c r="E1496" s="304" t="s">
        <v>4192</v>
      </c>
      <c r="F1496" s="304" t="s">
        <v>457</v>
      </c>
      <c r="G1496" s="304" t="s">
        <v>597</v>
      </c>
      <c r="H1496" s="304" t="s">
        <v>598</v>
      </c>
      <c r="I1496" s="303" t="s">
        <v>599</v>
      </c>
      <c r="J1496" s="305" t="s">
        <v>3020</v>
      </c>
      <c r="K1496" s="306">
        <v>2072919</v>
      </c>
      <c r="Q1496" s="270"/>
      <c r="R1496" s="270"/>
      <c r="S1496" s="271"/>
      <c r="T1496" s="270" t="s">
        <v>600</v>
      </c>
      <c r="U1496" s="272" t="s">
        <v>3020</v>
      </c>
      <c r="V1496" s="268" t="s">
        <v>602</v>
      </c>
      <c r="W1496" s="272"/>
      <c r="X1496" s="273">
        <v>2072919</v>
      </c>
      <c r="Y1496" s="273">
        <v>2072919</v>
      </c>
      <c r="Z1496" s="273">
        <v>0</v>
      </c>
      <c r="AA1496" s="273">
        <v>0</v>
      </c>
      <c r="AB1496" s="274">
        <v>2072919</v>
      </c>
      <c r="AC1496" s="274">
        <v>0</v>
      </c>
      <c r="AD1496" s="269"/>
      <c r="AE1496" s="269" t="s">
        <v>3021</v>
      </c>
    </row>
    <row r="1497" spans="1:31" ht="90" x14ac:dyDescent="0.25">
      <c r="A1497" s="303" t="s">
        <v>3781</v>
      </c>
      <c r="B1497" s="303" t="s">
        <v>2415</v>
      </c>
      <c r="C1497" s="303" t="s">
        <v>2416</v>
      </c>
      <c r="D1497" s="303" t="s">
        <v>2646</v>
      </c>
      <c r="E1497" s="304" t="s">
        <v>4194</v>
      </c>
      <c r="F1497" s="304" t="s">
        <v>457</v>
      </c>
      <c r="G1497" s="304" t="s">
        <v>597</v>
      </c>
      <c r="H1497" s="304" t="s">
        <v>598</v>
      </c>
      <c r="I1497" s="303" t="s">
        <v>599</v>
      </c>
      <c r="J1497" s="305" t="s">
        <v>3020</v>
      </c>
      <c r="K1497" s="306">
        <v>2072919</v>
      </c>
      <c r="Q1497" s="270"/>
      <c r="R1497" s="270"/>
      <c r="S1497" s="271"/>
      <c r="T1497" s="270" t="s">
        <v>600</v>
      </c>
      <c r="U1497" s="272" t="s">
        <v>3020</v>
      </c>
      <c r="V1497" s="268" t="s">
        <v>602</v>
      </c>
      <c r="W1497" s="272"/>
      <c r="X1497" s="273">
        <v>2072919</v>
      </c>
      <c r="Y1497" s="273">
        <v>2072919</v>
      </c>
      <c r="Z1497" s="273">
        <v>0</v>
      </c>
      <c r="AA1497" s="273">
        <v>0</v>
      </c>
      <c r="AB1497" s="274">
        <v>2072919</v>
      </c>
      <c r="AC1497" s="274">
        <v>0</v>
      </c>
      <c r="AD1497" s="269"/>
      <c r="AE1497" s="269" t="s">
        <v>3021</v>
      </c>
    </row>
    <row r="1498" spans="1:31" ht="90" x14ac:dyDescent="0.25">
      <c r="A1498" s="303" t="s">
        <v>3783</v>
      </c>
      <c r="B1498" s="303" t="s">
        <v>2415</v>
      </c>
      <c r="C1498" s="303" t="s">
        <v>2416</v>
      </c>
      <c r="D1498" s="303" t="s">
        <v>2646</v>
      </c>
      <c r="E1498" s="304" t="s">
        <v>4196</v>
      </c>
      <c r="F1498" s="304" t="s">
        <v>457</v>
      </c>
      <c r="G1498" s="304" t="s">
        <v>597</v>
      </c>
      <c r="H1498" s="304" t="s">
        <v>598</v>
      </c>
      <c r="I1498" s="303" t="s">
        <v>599</v>
      </c>
      <c r="J1498" s="305" t="s">
        <v>3020</v>
      </c>
      <c r="K1498" s="306">
        <v>2072919</v>
      </c>
      <c r="Q1498" s="270"/>
      <c r="R1498" s="270"/>
      <c r="S1498" s="271"/>
      <c r="T1498" s="270" t="s">
        <v>600</v>
      </c>
      <c r="U1498" s="272" t="s">
        <v>3020</v>
      </c>
      <c r="V1498" s="268" t="s">
        <v>602</v>
      </c>
      <c r="W1498" s="272"/>
      <c r="X1498" s="273">
        <v>2072919</v>
      </c>
      <c r="Y1498" s="273">
        <v>2072919</v>
      </c>
      <c r="Z1498" s="273">
        <v>0</v>
      </c>
      <c r="AA1498" s="273">
        <v>0</v>
      </c>
      <c r="AB1498" s="274">
        <v>2072919</v>
      </c>
      <c r="AC1498" s="274">
        <v>0</v>
      </c>
      <c r="AD1498" s="269"/>
      <c r="AE1498" s="269" t="s">
        <v>3021</v>
      </c>
    </row>
    <row r="1499" spans="1:31" ht="90" x14ac:dyDescent="0.25">
      <c r="A1499" s="303" t="s">
        <v>3785</v>
      </c>
      <c r="B1499" s="303" t="s">
        <v>2415</v>
      </c>
      <c r="C1499" s="303" t="s">
        <v>2416</v>
      </c>
      <c r="D1499" s="303" t="s">
        <v>2646</v>
      </c>
      <c r="E1499" s="304" t="s">
        <v>4198</v>
      </c>
      <c r="F1499" s="304" t="s">
        <v>457</v>
      </c>
      <c r="G1499" s="304" t="s">
        <v>597</v>
      </c>
      <c r="H1499" s="304" t="s">
        <v>598</v>
      </c>
      <c r="I1499" s="303" t="s">
        <v>599</v>
      </c>
      <c r="J1499" s="305" t="s">
        <v>3020</v>
      </c>
      <c r="K1499" s="306">
        <v>2072919</v>
      </c>
      <c r="Q1499" s="270"/>
      <c r="R1499" s="270"/>
      <c r="S1499" s="271"/>
      <c r="T1499" s="270" t="s">
        <v>600</v>
      </c>
      <c r="U1499" s="272" t="s">
        <v>3020</v>
      </c>
      <c r="V1499" s="268" t="s">
        <v>602</v>
      </c>
      <c r="W1499" s="272"/>
      <c r="X1499" s="273">
        <v>2072919</v>
      </c>
      <c r="Y1499" s="273">
        <v>2072919</v>
      </c>
      <c r="Z1499" s="273">
        <v>0</v>
      </c>
      <c r="AA1499" s="273">
        <v>0</v>
      </c>
      <c r="AB1499" s="274">
        <v>2072919</v>
      </c>
      <c r="AC1499" s="274">
        <v>0</v>
      </c>
      <c r="AD1499" s="269"/>
      <c r="AE1499" s="269" t="s">
        <v>3021</v>
      </c>
    </row>
    <row r="1500" spans="1:31" ht="90" x14ac:dyDescent="0.25">
      <c r="A1500" s="303" t="s">
        <v>3787</v>
      </c>
      <c r="B1500" s="303" t="s">
        <v>2415</v>
      </c>
      <c r="C1500" s="303" t="s">
        <v>2416</v>
      </c>
      <c r="D1500" s="303" t="s">
        <v>2646</v>
      </c>
      <c r="E1500" s="304" t="s">
        <v>4200</v>
      </c>
      <c r="F1500" s="304" t="s">
        <v>457</v>
      </c>
      <c r="G1500" s="304" t="s">
        <v>597</v>
      </c>
      <c r="H1500" s="304" t="s">
        <v>598</v>
      </c>
      <c r="I1500" s="303" t="s">
        <v>599</v>
      </c>
      <c r="J1500" s="305" t="s">
        <v>3020</v>
      </c>
      <c r="K1500" s="306">
        <v>2072919</v>
      </c>
      <c r="Q1500" s="270"/>
      <c r="R1500" s="270"/>
      <c r="S1500" s="271"/>
      <c r="T1500" s="270" t="s">
        <v>600</v>
      </c>
      <c r="U1500" s="272" t="s">
        <v>3020</v>
      </c>
      <c r="V1500" s="268" t="s">
        <v>602</v>
      </c>
      <c r="W1500" s="272"/>
      <c r="X1500" s="273">
        <v>2072919</v>
      </c>
      <c r="Y1500" s="273">
        <v>2072919</v>
      </c>
      <c r="Z1500" s="273">
        <v>0</v>
      </c>
      <c r="AA1500" s="273">
        <v>0</v>
      </c>
      <c r="AB1500" s="274">
        <v>2072919</v>
      </c>
      <c r="AC1500" s="274">
        <v>0</v>
      </c>
      <c r="AD1500" s="269"/>
      <c r="AE1500" s="269" t="s">
        <v>3021</v>
      </c>
    </row>
    <row r="1501" spans="1:31" ht="90" x14ac:dyDescent="0.25">
      <c r="A1501" s="303" t="s">
        <v>3789</v>
      </c>
      <c r="B1501" s="303" t="s">
        <v>2415</v>
      </c>
      <c r="C1501" s="303" t="s">
        <v>2416</v>
      </c>
      <c r="D1501" s="303" t="s">
        <v>2646</v>
      </c>
      <c r="E1501" s="304" t="s">
        <v>4202</v>
      </c>
      <c r="F1501" s="304" t="s">
        <v>457</v>
      </c>
      <c r="G1501" s="304" t="s">
        <v>597</v>
      </c>
      <c r="H1501" s="304" t="s">
        <v>598</v>
      </c>
      <c r="I1501" s="303" t="s">
        <v>599</v>
      </c>
      <c r="J1501" s="305" t="s">
        <v>3020</v>
      </c>
      <c r="K1501" s="306">
        <v>2072919</v>
      </c>
      <c r="Q1501" s="270"/>
      <c r="R1501" s="270"/>
      <c r="S1501" s="271"/>
      <c r="T1501" s="270" t="s">
        <v>600</v>
      </c>
      <c r="U1501" s="272" t="s">
        <v>3020</v>
      </c>
      <c r="V1501" s="268" t="s">
        <v>602</v>
      </c>
      <c r="W1501" s="272"/>
      <c r="X1501" s="273">
        <v>2072919</v>
      </c>
      <c r="Y1501" s="273">
        <v>2072919</v>
      </c>
      <c r="Z1501" s="273">
        <v>0</v>
      </c>
      <c r="AA1501" s="273">
        <v>0</v>
      </c>
      <c r="AB1501" s="274">
        <v>2072919</v>
      </c>
      <c r="AC1501" s="274">
        <v>0</v>
      </c>
      <c r="AD1501" s="269"/>
      <c r="AE1501" s="269" t="s">
        <v>3021</v>
      </c>
    </row>
    <row r="1502" spans="1:31" ht="90" x14ac:dyDescent="0.25">
      <c r="A1502" s="303" t="s">
        <v>3791</v>
      </c>
      <c r="B1502" s="303" t="s">
        <v>2415</v>
      </c>
      <c r="C1502" s="303" t="s">
        <v>2416</v>
      </c>
      <c r="D1502" s="303" t="s">
        <v>2646</v>
      </c>
      <c r="E1502" s="304" t="s">
        <v>4204</v>
      </c>
      <c r="F1502" s="304" t="s">
        <v>457</v>
      </c>
      <c r="G1502" s="304" t="s">
        <v>597</v>
      </c>
      <c r="H1502" s="304" t="s">
        <v>598</v>
      </c>
      <c r="I1502" s="303" t="s">
        <v>599</v>
      </c>
      <c r="J1502" s="305" t="s">
        <v>3020</v>
      </c>
      <c r="K1502" s="306">
        <v>2072919</v>
      </c>
      <c r="Q1502" s="270"/>
      <c r="R1502" s="270"/>
      <c r="S1502" s="271"/>
      <c r="T1502" s="270" t="s">
        <v>600</v>
      </c>
      <c r="U1502" s="272" t="s">
        <v>3020</v>
      </c>
      <c r="V1502" s="268" t="s">
        <v>602</v>
      </c>
      <c r="W1502" s="272"/>
      <c r="X1502" s="273">
        <v>2072919</v>
      </c>
      <c r="Y1502" s="273">
        <v>2072919</v>
      </c>
      <c r="Z1502" s="273">
        <v>0</v>
      </c>
      <c r="AA1502" s="273">
        <v>0</v>
      </c>
      <c r="AB1502" s="274">
        <v>2072919</v>
      </c>
      <c r="AC1502" s="274">
        <v>0</v>
      </c>
      <c r="AD1502" s="269"/>
      <c r="AE1502" s="269" t="s">
        <v>3021</v>
      </c>
    </row>
    <row r="1503" spans="1:31" ht="90" x14ac:dyDescent="0.25">
      <c r="A1503" s="303" t="s">
        <v>3793</v>
      </c>
      <c r="B1503" s="303" t="s">
        <v>2415</v>
      </c>
      <c r="C1503" s="303" t="s">
        <v>2416</v>
      </c>
      <c r="D1503" s="303" t="s">
        <v>2646</v>
      </c>
      <c r="E1503" s="304" t="s">
        <v>4206</v>
      </c>
      <c r="F1503" s="304" t="s">
        <v>457</v>
      </c>
      <c r="G1503" s="304" t="s">
        <v>597</v>
      </c>
      <c r="H1503" s="304" t="s">
        <v>598</v>
      </c>
      <c r="I1503" s="303" t="s">
        <v>599</v>
      </c>
      <c r="J1503" s="305" t="s">
        <v>3020</v>
      </c>
      <c r="K1503" s="306">
        <v>2072919</v>
      </c>
      <c r="Q1503" s="270"/>
      <c r="R1503" s="270"/>
      <c r="S1503" s="271"/>
      <c r="T1503" s="270" t="s">
        <v>600</v>
      </c>
      <c r="U1503" s="272" t="s">
        <v>3020</v>
      </c>
      <c r="V1503" s="268" t="s">
        <v>602</v>
      </c>
      <c r="W1503" s="272"/>
      <c r="X1503" s="273">
        <v>2072919</v>
      </c>
      <c r="Y1503" s="273">
        <v>2072919</v>
      </c>
      <c r="Z1503" s="273">
        <v>0</v>
      </c>
      <c r="AA1503" s="273">
        <v>0</v>
      </c>
      <c r="AB1503" s="274">
        <v>2072919</v>
      </c>
      <c r="AC1503" s="274">
        <v>0</v>
      </c>
      <c r="AD1503" s="269"/>
      <c r="AE1503" s="269" t="s">
        <v>3021</v>
      </c>
    </row>
    <row r="1504" spans="1:31" ht="90" x14ac:dyDescent="0.25">
      <c r="A1504" s="303" t="s">
        <v>3795</v>
      </c>
      <c r="B1504" s="303" t="s">
        <v>2415</v>
      </c>
      <c r="C1504" s="303" t="s">
        <v>2416</v>
      </c>
      <c r="D1504" s="303" t="s">
        <v>2646</v>
      </c>
      <c r="E1504" s="304" t="s">
        <v>4208</v>
      </c>
      <c r="F1504" s="304" t="s">
        <v>457</v>
      </c>
      <c r="G1504" s="304" t="s">
        <v>597</v>
      </c>
      <c r="H1504" s="304" t="s">
        <v>598</v>
      </c>
      <c r="I1504" s="303" t="s">
        <v>599</v>
      </c>
      <c r="J1504" s="305" t="s">
        <v>3020</v>
      </c>
      <c r="K1504" s="306">
        <v>2072919</v>
      </c>
      <c r="Q1504" s="270"/>
      <c r="R1504" s="270"/>
      <c r="S1504" s="271"/>
      <c r="T1504" s="270" t="s">
        <v>600</v>
      </c>
      <c r="U1504" s="272" t="s">
        <v>3020</v>
      </c>
      <c r="V1504" s="268" t="s">
        <v>602</v>
      </c>
      <c r="W1504" s="272"/>
      <c r="X1504" s="273">
        <v>2072919</v>
      </c>
      <c r="Y1504" s="273">
        <v>2072919</v>
      </c>
      <c r="Z1504" s="273">
        <v>0</v>
      </c>
      <c r="AA1504" s="273">
        <v>0</v>
      </c>
      <c r="AB1504" s="274">
        <v>2072919</v>
      </c>
      <c r="AC1504" s="274">
        <v>0</v>
      </c>
      <c r="AD1504" s="269"/>
      <c r="AE1504" s="269" t="s">
        <v>3021</v>
      </c>
    </row>
    <row r="1505" spans="1:31" ht="90" x14ac:dyDescent="0.25">
      <c r="A1505" s="303" t="s">
        <v>3797</v>
      </c>
      <c r="B1505" s="303" t="s">
        <v>2415</v>
      </c>
      <c r="C1505" s="303" t="s">
        <v>2416</v>
      </c>
      <c r="D1505" s="303" t="s">
        <v>2646</v>
      </c>
      <c r="E1505" s="304" t="s">
        <v>4210</v>
      </c>
      <c r="F1505" s="304" t="s">
        <v>457</v>
      </c>
      <c r="G1505" s="304" t="s">
        <v>597</v>
      </c>
      <c r="H1505" s="304" t="s">
        <v>598</v>
      </c>
      <c r="I1505" s="303" t="s">
        <v>599</v>
      </c>
      <c r="J1505" s="305" t="s">
        <v>3020</v>
      </c>
      <c r="K1505" s="306">
        <v>2072919</v>
      </c>
      <c r="Q1505" s="270"/>
      <c r="R1505" s="270"/>
      <c r="S1505" s="271"/>
      <c r="T1505" s="270" t="s">
        <v>600</v>
      </c>
      <c r="U1505" s="272" t="s">
        <v>3020</v>
      </c>
      <c r="V1505" s="268" t="s">
        <v>602</v>
      </c>
      <c r="W1505" s="272"/>
      <c r="X1505" s="273">
        <v>2072919</v>
      </c>
      <c r="Y1505" s="273">
        <v>2072919</v>
      </c>
      <c r="Z1505" s="273">
        <v>0</v>
      </c>
      <c r="AA1505" s="273">
        <v>0</v>
      </c>
      <c r="AB1505" s="274">
        <v>2072919</v>
      </c>
      <c r="AC1505" s="274">
        <v>0</v>
      </c>
      <c r="AD1505" s="269"/>
      <c r="AE1505" s="269" t="s">
        <v>3021</v>
      </c>
    </row>
    <row r="1506" spans="1:31" ht="90" x14ac:dyDescent="0.25">
      <c r="A1506" s="303" t="s">
        <v>3799</v>
      </c>
      <c r="B1506" s="303" t="s">
        <v>2415</v>
      </c>
      <c r="C1506" s="303" t="s">
        <v>2416</v>
      </c>
      <c r="D1506" s="303" t="s">
        <v>2646</v>
      </c>
      <c r="E1506" s="304" t="s">
        <v>4212</v>
      </c>
      <c r="F1506" s="304" t="s">
        <v>457</v>
      </c>
      <c r="G1506" s="304" t="s">
        <v>597</v>
      </c>
      <c r="H1506" s="304" t="s">
        <v>598</v>
      </c>
      <c r="I1506" s="303" t="s">
        <v>599</v>
      </c>
      <c r="J1506" s="305" t="s">
        <v>3020</v>
      </c>
      <c r="K1506" s="306">
        <v>2072919</v>
      </c>
      <c r="Q1506" s="270"/>
      <c r="R1506" s="270"/>
      <c r="S1506" s="271"/>
      <c r="T1506" s="270" t="s">
        <v>600</v>
      </c>
      <c r="U1506" s="272" t="s">
        <v>3020</v>
      </c>
      <c r="V1506" s="268" t="s">
        <v>602</v>
      </c>
      <c r="W1506" s="272"/>
      <c r="X1506" s="273">
        <v>2072919</v>
      </c>
      <c r="Y1506" s="273">
        <v>2072919</v>
      </c>
      <c r="Z1506" s="273">
        <v>0</v>
      </c>
      <c r="AA1506" s="273">
        <v>0</v>
      </c>
      <c r="AB1506" s="274">
        <v>2072919</v>
      </c>
      <c r="AC1506" s="274">
        <v>0</v>
      </c>
      <c r="AD1506" s="269"/>
      <c r="AE1506" s="269" t="s">
        <v>3021</v>
      </c>
    </row>
    <row r="1507" spans="1:31" ht="90" x14ac:dyDescent="0.25">
      <c r="A1507" s="303" t="s">
        <v>3801</v>
      </c>
      <c r="B1507" s="303" t="s">
        <v>2415</v>
      </c>
      <c r="C1507" s="303" t="s">
        <v>2416</v>
      </c>
      <c r="D1507" s="303" t="s">
        <v>2646</v>
      </c>
      <c r="E1507" s="304" t="s">
        <v>4214</v>
      </c>
      <c r="F1507" s="304" t="s">
        <v>457</v>
      </c>
      <c r="G1507" s="304" t="s">
        <v>597</v>
      </c>
      <c r="H1507" s="304" t="s">
        <v>598</v>
      </c>
      <c r="I1507" s="303" t="s">
        <v>599</v>
      </c>
      <c r="J1507" s="305" t="s">
        <v>3020</v>
      </c>
      <c r="K1507" s="306">
        <v>2072919</v>
      </c>
      <c r="Q1507" s="270"/>
      <c r="R1507" s="270"/>
      <c r="S1507" s="271"/>
      <c r="T1507" s="270" t="s">
        <v>600</v>
      </c>
      <c r="U1507" s="272" t="s">
        <v>3020</v>
      </c>
      <c r="V1507" s="268" t="s">
        <v>602</v>
      </c>
      <c r="W1507" s="272"/>
      <c r="X1507" s="273">
        <v>2072919</v>
      </c>
      <c r="Y1507" s="273">
        <v>2072919</v>
      </c>
      <c r="Z1507" s="273">
        <v>0</v>
      </c>
      <c r="AA1507" s="273">
        <v>0</v>
      </c>
      <c r="AB1507" s="274">
        <v>2072919</v>
      </c>
      <c r="AC1507" s="274">
        <v>0</v>
      </c>
      <c r="AD1507" s="269"/>
      <c r="AE1507" s="269" t="s">
        <v>3021</v>
      </c>
    </row>
    <row r="1508" spans="1:31" ht="90" x14ac:dyDescent="0.25">
      <c r="A1508" s="303" t="s">
        <v>3803</v>
      </c>
      <c r="B1508" s="303" t="s">
        <v>2415</v>
      </c>
      <c r="C1508" s="303" t="s">
        <v>2416</v>
      </c>
      <c r="D1508" s="303" t="s">
        <v>2646</v>
      </c>
      <c r="E1508" s="304" t="s">
        <v>4216</v>
      </c>
      <c r="F1508" s="304" t="s">
        <v>457</v>
      </c>
      <c r="G1508" s="304" t="s">
        <v>597</v>
      </c>
      <c r="H1508" s="304" t="s">
        <v>598</v>
      </c>
      <c r="I1508" s="303" t="s">
        <v>599</v>
      </c>
      <c r="J1508" s="305" t="s">
        <v>3020</v>
      </c>
      <c r="K1508" s="306">
        <v>2072919</v>
      </c>
      <c r="Q1508" s="270"/>
      <c r="R1508" s="270"/>
      <c r="S1508" s="271"/>
      <c r="T1508" s="270" t="s">
        <v>600</v>
      </c>
      <c r="U1508" s="272" t="s">
        <v>3020</v>
      </c>
      <c r="V1508" s="268" t="s">
        <v>602</v>
      </c>
      <c r="W1508" s="272"/>
      <c r="X1508" s="273">
        <v>2072919</v>
      </c>
      <c r="Y1508" s="273">
        <v>2072919</v>
      </c>
      <c r="Z1508" s="273">
        <v>0</v>
      </c>
      <c r="AA1508" s="273">
        <v>0</v>
      </c>
      <c r="AB1508" s="274">
        <v>2072919</v>
      </c>
      <c r="AC1508" s="274">
        <v>0</v>
      </c>
      <c r="AD1508" s="269"/>
      <c r="AE1508" s="269" t="s">
        <v>3021</v>
      </c>
    </row>
    <row r="1509" spans="1:31" ht="90" x14ac:dyDescent="0.25">
      <c r="A1509" s="303" t="s">
        <v>3805</v>
      </c>
      <c r="B1509" s="303" t="s">
        <v>2415</v>
      </c>
      <c r="C1509" s="303" t="s">
        <v>2416</v>
      </c>
      <c r="D1509" s="303" t="s">
        <v>2646</v>
      </c>
      <c r="E1509" s="304" t="s">
        <v>4218</v>
      </c>
      <c r="F1509" s="304" t="s">
        <v>457</v>
      </c>
      <c r="G1509" s="304" t="s">
        <v>597</v>
      </c>
      <c r="H1509" s="304" t="s">
        <v>598</v>
      </c>
      <c r="I1509" s="303" t="s">
        <v>599</v>
      </c>
      <c r="J1509" s="305" t="s">
        <v>3020</v>
      </c>
      <c r="K1509" s="306">
        <v>2072919</v>
      </c>
      <c r="Q1509" s="270"/>
      <c r="R1509" s="270"/>
      <c r="S1509" s="271"/>
      <c r="T1509" s="270" t="s">
        <v>600</v>
      </c>
      <c r="U1509" s="272" t="s">
        <v>3020</v>
      </c>
      <c r="V1509" s="268" t="s">
        <v>602</v>
      </c>
      <c r="W1509" s="272"/>
      <c r="X1509" s="273">
        <v>2072919</v>
      </c>
      <c r="Y1509" s="273">
        <v>2072919</v>
      </c>
      <c r="Z1509" s="273">
        <v>0</v>
      </c>
      <c r="AA1509" s="273">
        <v>0</v>
      </c>
      <c r="AB1509" s="274">
        <v>2072919</v>
      </c>
      <c r="AC1509" s="274">
        <v>0</v>
      </c>
      <c r="AD1509" s="269"/>
      <c r="AE1509" s="269" t="s">
        <v>3021</v>
      </c>
    </row>
    <row r="1510" spans="1:31" ht="90" x14ac:dyDescent="0.25">
      <c r="A1510" s="303" t="s">
        <v>3807</v>
      </c>
      <c r="B1510" s="303" t="s">
        <v>2415</v>
      </c>
      <c r="C1510" s="303" t="s">
        <v>2416</v>
      </c>
      <c r="D1510" s="303" t="s">
        <v>2646</v>
      </c>
      <c r="E1510" s="304" t="s">
        <v>4220</v>
      </c>
      <c r="F1510" s="304" t="s">
        <v>457</v>
      </c>
      <c r="G1510" s="304" t="s">
        <v>597</v>
      </c>
      <c r="H1510" s="304" t="s">
        <v>598</v>
      </c>
      <c r="I1510" s="303" t="s">
        <v>599</v>
      </c>
      <c r="J1510" s="305" t="s">
        <v>3020</v>
      </c>
      <c r="K1510" s="306">
        <v>2072919</v>
      </c>
      <c r="Q1510" s="270"/>
      <c r="R1510" s="270"/>
      <c r="S1510" s="271"/>
      <c r="T1510" s="270" t="s">
        <v>600</v>
      </c>
      <c r="U1510" s="272" t="s">
        <v>3020</v>
      </c>
      <c r="V1510" s="268" t="s">
        <v>602</v>
      </c>
      <c r="W1510" s="272"/>
      <c r="X1510" s="273">
        <v>2072919</v>
      </c>
      <c r="Y1510" s="273">
        <v>2072919</v>
      </c>
      <c r="Z1510" s="273">
        <v>0</v>
      </c>
      <c r="AA1510" s="273">
        <v>0</v>
      </c>
      <c r="AB1510" s="274">
        <v>2072919</v>
      </c>
      <c r="AC1510" s="274">
        <v>0</v>
      </c>
      <c r="AD1510" s="269"/>
      <c r="AE1510" s="269" t="s">
        <v>3021</v>
      </c>
    </row>
    <row r="1511" spans="1:31" ht="90" x14ac:dyDescent="0.25">
      <c r="A1511" s="303" t="s">
        <v>3809</v>
      </c>
      <c r="B1511" s="303" t="s">
        <v>2415</v>
      </c>
      <c r="C1511" s="303" t="s">
        <v>2416</v>
      </c>
      <c r="D1511" s="303" t="s">
        <v>2646</v>
      </c>
      <c r="E1511" s="304" t="s">
        <v>4222</v>
      </c>
      <c r="F1511" s="304" t="s">
        <v>457</v>
      </c>
      <c r="G1511" s="304" t="s">
        <v>597</v>
      </c>
      <c r="H1511" s="304" t="s">
        <v>598</v>
      </c>
      <c r="I1511" s="303" t="s">
        <v>599</v>
      </c>
      <c r="J1511" s="305" t="s">
        <v>3020</v>
      </c>
      <c r="K1511" s="306">
        <v>2072919</v>
      </c>
      <c r="Q1511" s="270"/>
      <c r="R1511" s="270"/>
      <c r="S1511" s="271"/>
      <c r="T1511" s="270" t="s">
        <v>600</v>
      </c>
      <c r="U1511" s="272" t="s">
        <v>3020</v>
      </c>
      <c r="V1511" s="268" t="s">
        <v>602</v>
      </c>
      <c r="W1511" s="272"/>
      <c r="X1511" s="273">
        <v>2072919</v>
      </c>
      <c r="Y1511" s="273">
        <v>2072919</v>
      </c>
      <c r="Z1511" s="273">
        <v>0</v>
      </c>
      <c r="AA1511" s="273">
        <v>0</v>
      </c>
      <c r="AB1511" s="274">
        <v>2072919</v>
      </c>
      <c r="AC1511" s="274">
        <v>0</v>
      </c>
      <c r="AD1511" s="269"/>
      <c r="AE1511" s="269" t="s">
        <v>3021</v>
      </c>
    </row>
    <row r="1512" spans="1:31" ht="90" x14ac:dyDescent="0.25">
      <c r="A1512" s="303" t="s">
        <v>3811</v>
      </c>
      <c r="B1512" s="303" t="s">
        <v>2415</v>
      </c>
      <c r="C1512" s="303" t="s">
        <v>2416</v>
      </c>
      <c r="D1512" s="303" t="s">
        <v>2646</v>
      </c>
      <c r="E1512" s="304" t="s">
        <v>4224</v>
      </c>
      <c r="F1512" s="304" t="s">
        <v>457</v>
      </c>
      <c r="G1512" s="304" t="s">
        <v>597</v>
      </c>
      <c r="H1512" s="304" t="s">
        <v>598</v>
      </c>
      <c r="I1512" s="303" t="s">
        <v>599</v>
      </c>
      <c r="J1512" s="305" t="s">
        <v>3020</v>
      </c>
      <c r="K1512" s="306">
        <v>2072919</v>
      </c>
      <c r="Q1512" s="270"/>
      <c r="R1512" s="270"/>
      <c r="S1512" s="271"/>
      <c r="T1512" s="270" t="s">
        <v>600</v>
      </c>
      <c r="U1512" s="272" t="s">
        <v>3020</v>
      </c>
      <c r="V1512" s="268" t="s">
        <v>602</v>
      </c>
      <c r="W1512" s="272"/>
      <c r="X1512" s="273">
        <v>2072919</v>
      </c>
      <c r="Y1512" s="273">
        <v>2072919</v>
      </c>
      <c r="Z1512" s="273">
        <v>0</v>
      </c>
      <c r="AA1512" s="273">
        <v>0</v>
      </c>
      <c r="AB1512" s="274">
        <v>2072919</v>
      </c>
      <c r="AC1512" s="274">
        <v>0</v>
      </c>
      <c r="AD1512" s="269"/>
      <c r="AE1512" s="269" t="s">
        <v>3021</v>
      </c>
    </row>
    <row r="1513" spans="1:31" ht="90" x14ac:dyDescent="0.25">
      <c r="A1513" s="303" t="s">
        <v>3813</v>
      </c>
      <c r="B1513" s="303" t="s">
        <v>2415</v>
      </c>
      <c r="C1513" s="303" t="s">
        <v>2416</v>
      </c>
      <c r="D1513" s="303" t="s">
        <v>2646</v>
      </c>
      <c r="E1513" s="304" t="s">
        <v>4226</v>
      </c>
      <c r="F1513" s="304" t="s">
        <v>457</v>
      </c>
      <c r="G1513" s="304" t="s">
        <v>597</v>
      </c>
      <c r="H1513" s="304" t="s">
        <v>598</v>
      </c>
      <c r="I1513" s="303" t="s">
        <v>599</v>
      </c>
      <c r="J1513" s="305" t="s">
        <v>3020</v>
      </c>
      <c r="K1513" s="306">
        <v>2072919</v>
      </c>
      <c r="Q1513" s="270"/>
      <c r="R1513" s="270"/>
      <c r="S1513" s="271"/>
      <c r="T1513" s="270" t="s">
        <v>600</v>
      </c>
      <c r="U1513" s="272" t="s">
        <v>3020</v>
      </c>
      <c r="V1513" s="268" t="s">
        <v>602</v>
      </c>
      <c r="W1513" s="272"/>
      <c r="X1513" s="273">
        <v>2072919</v>
      </c>
      <c r="Y1513" s="273">
        <v>2072919</v>
      </c>
      <c r="Z1513" s="273">
        <v>0</v>
      </c>
      <c r="AA1513" s="273">
        <v>0</v>
      </c>
      <c r="AB1513" s="274">
        <v>2072919</v>
      </c>
      <c r="AC1513" s="274">
        <v>0</v>
      </c>
      <c r="AD1513" s="269"/>
      <c r="AE1513" s="269" t="s">
        <v>3021</v>
      </c>
    </row>
    <row r="1514" spans="1:31" ht="90" x14ac:dyDescent="0.25">
      <c r="A1514" s="303" t="s">
        <v>3815</v>
      </c>
      <c r="B1514" s="303" t="s">
        <v>2415</v>
      </c>
      <c r="C1514" s="303" t="s">
        <v>2416</v>
      </c>
      <c r="D1514" s="303" t="s">
        <v>2646</v>
      </c>
      <c r="E1514" s="304" t="s">
        <v>4228</v>
      </c>
      <c r="F1514" s="304" t="s">
        <v>457</v>
      </c>
      <c r="G1514" s="304" t="s">
        <v>597</v>
      </c>
      <c r="H1514" s="304" t="s">
        <v>598</v>
      </c>
      <c r="I1514" s="303" t="s">
        <v>599</v>
      </c>
      <c r="J1514" s="305" t="s">
        <v>3020</v>
      </c>
      <c r="K1514" s="306">
        <v>2072919</v>
      </c>
      <c r="Q1514" s="270"/>
      <c r="R1514" s="270"/>
      <c r="S1514" s="271"/>
      <c r="T1514" s="270" t="s">
        <v>600</v>
      </c>
      <c r="U1514" s="272" t="s">
        <v>3020</v>
      </c>
      <c r="V1514" s="268" t="s">
        <v>602</v>
      </c>
      <c r="W1514" s="272"/>
      <c r="X1514" s="273">
        <v>2072919</v>
      </c>
      <c r="Y1514" s="273">
        <v>2072919</v>
      </c>
      <c r="Z1514" s="273">
        <v>0</v>
      </c>
      <c r="AA1514" s="273">
        <v>0</v>
      </c>
      <c r="AB1514" s="274">
        <v>2072919</v>
      </c>
      <c r="AC1514" s="274">
        <v>0</v>
      </c>
      <c r="AD1514" s="269"/>
      <c r="AE1514" s="269" t="s">
        <v>3021</v>
      </c>
    </row>
    <row r="1515" spans="1:31" ht="90" x14ac:dyDescent="0.25">
      <c r="A1515" s="303" t="s">
        <v>3817</v>
      </c>
      <c r="B1515" s="303" t="s">
        <v>2415</v>
      </c>
      <c r="C1515" s="303" t="s">
        <v>2416</v>
      </c>
      <c r="D1515" s="303" t="s">
        <v>2646</v>
      </c>
      <c r="E1515" s="304" t="s">
        <v>4230</v>
      </c>
      <c r="F1515" s="304" t="s">
        <v>457</v>
      </c>
      <c r="G1515" s="304" t="s">
        <v>597</v>
      </c>
      <c r="H1515" s="304" t="s">
        <v>598</v>
      </c>
      <c r="I1515" s="303" t="s">
        <v>599</v>
      </c>
      <c r="J1515" s="305" t="s">
        <v>3020</v>
      </c>
      <c r="K1515" s="306">
        <v>2072919</v>
      </c>
      <c r="Q1515" s="270"/>
      <c r="R1515" s="270"/>
      <c r="S1515" s="271"/>
      <c r="T1515" s="270" t="s">
        <v>600</v>
      </c>
      <c r="U1515" s="272" t="s">
        <v>3020</v>
      </c>
      <c r="V1515" s="268" t="s">
        <v>602</v>
      </c>
      <c r="W1515" s="272"/>
      <c r="X1515" s="273">
        <v>2072919</v>
      </c>
      <c r="Y1515" s="273">
        <v>2072919</v>
      </c>
      <c r="Z1515" s="273">
        <v>0</v>
      </c>
      <c r="AA1515" s="273">
        <v>0</v>
      </c>
      <c r="AB1515" s="274">
        <v>2072919</v>
      </c>
      <c r="AC1515" s="274">
        <v>0</v>
      </c>
      <c r="AD1515" s="269"/>
      <c r="AE1515" s="269" t="s">
        <v>3021</v>
      </c>
    </row>
    <row r="1516" spans="1:31" ht="90" x14ac:dyDescent="0.25">
      <c r="A1516" s="303" t="s">
        <v>3819</v>
      </c>
      <c r="B1516" s="303" t="s">
        <v>2415</v>
      </c>
      <c r="C1516" s="303" t="s">
        <v>2416</v>
      </c>
      <c r="D1516" s="303" t="s">
        <v>2646</v>
      </c>
      <c r="E1516" s="304" t="s">
        <v>4232</v>
      </c>
      <c r="F1516" s="304" t="s">
        <v>457</v>
      </c>
      <c r="G1516" s="304" t="s">
        <v>597</v>
      </c>
      <c r="H1516" s="304" t="s">
        <v>598</v>
      </c>
      <c r="I1516" s="303" t="s">
        <v>599</v>
      </c>
      <c r="J1516" s="305" t="s">
        <v>3020</v>
      </c>
      <c r="K1516" s="306">
        <v>2072919</v>
      </c>
      <c r="Q1516" s="270"/>
      <c r="R1516" s="270"/>
      <c r="S1516" s="271"/>
      <c r="T1516" s="270" t="s">
        <v>600</v>
      </c>
      <c r="U1516" s="272" t="s">
        <v>3020</v>
      </c>
      <c r="V1516" s="268" t="s">
        <v>602</v>
      </c>
      <c r="W1516" s="272"/>
      <c r="X1516" s="273">
        <v>2072919</v>
      </c>
      <c r="Y1516" s="273">
        <v>2072919</v>
      </c>
      <c r="Z1516" s="273">
        <v>0</v>
      </c>
      <c r="AA1516" s="273">
        <v>0</v>
      </c>
      <c r="AB1516" s="274">
        <v>2072919</v>
      </c>
      <c r="AC1516" s="274">
        <v>0</v>
      </c>
      <c r="AD1516" s="269"/>
      <c r="AE1516" s="269" t="s">
        <v>3021</v>
      </c>
    </row>
    <row r="1517" spans="1:31" ht="90" x14ac:dyDescent="0.25">
      <c r="A1517" s="303" t="s">
        <v>3821</v>
      </c>
      <c r="B1517" s="303" t="s">
        <v>2415</v>
      </c>
      <c r="C1517" s="303" t="s">
        <v>2416</v>
      </c>
      <c r="D1517" s="303" t="s">
        <v>2646</v>
      </c>
      <c r="E1517" s="304" t="s">
        <v>4234</v>
      </c>
      <c r="F1517" s="304" t="s">
        <v>457</v>
      </c>
      <c r="G1517" s="304" t="s">
        <v>597</v>
      </c>
      <c r="H1517" s="304" t="s">
        <v>598</v>
      </c>
      <c r="I1517" s="303" t="s">
        <v>599</v>
      </c>
      <c r="J1517" s="305" t="s">
        <v>3020</v>
      </c>
      <c r="K1517" s="306">
        <v>2072919</v>
      </c>
      <c r="Q1517" s="270"/>
      <c r="R1517" s="270"/>
      <c r="S1517" s="271"/>
      <c r="T1517" s="270" t="s">
        <v>600</v>
      </c>
      <c r="U1517" s="272" t="s">
        <v>3020</v>
      </c>
      <c r="V1517" s="268" t="s">
        <v>602</v>
      </c>
      <c r="W1517" s="272"/>
      <c r="X1517" s="273">
        <v>2072919</v>
      </c>
      <c r="Y1517" s="273">
        <v>2072919</v>
      </c>
      <c r="Z1517" s="273">
        <v>0</v>
      </c>
      <c r="AA1517" s="273">
        <v>0</v>
      </c>
      <c r="AB1517" s="274">
        <v>2072919</v>
      </c>
      <c r="AC1517" s="274">
        <v>0</v>
      </c>
      <c r="AD1517" s="269"/>
      <c r="AE1517" s="269" t="s">
        <v>3021</v>
      </c>
    </row>
    <row r="1518" spans="1:31" ht="90" x14ac:dyDescent="0.25">
      <c r="A1518" s="303" t="s">
        <v>3823</v>
      </c>
      <c r="B1518" s="303" t="s">
        <v>2415</v>
      </c>
      <c r="C1518" s="303" t="s">
        <v>2416</v>
      </c>
      <c r="D1518" s="303" t="s">
        <v>2646</v>
      </c>
      <c r="E1518" s="304" t="s">
        <v>4236</v>
      </c>
      <c r="F1518" s="304" t="s">
        <v>457</v>
      </c>
      <c r="G1518" s="304" t="s">
        <v>597</v>
      </c>
      <c r="H1518" s="304" t="s">
        <v>598</v>
      </c>
      <c r="I1518" s="303" t="s">
        <v>599</v>
      </c>
      <c r="J1518" s="305" t="s">
        <v>3020</v>
      </c>
      <c r="K1518" s="306">
        <v>2072919</v>
      </c>
      <c r="Q1518" s="270"/>
      <c r="R1518" s="270"/>
      <c r="S1518" s="271"/>
      <c r="T1518" s="270" t="s">
        <v>600</v>
      </c>
      <c r="U1518" s="272" t="s">
        <v>3020</v>
      </c>
      <c r="V1518" s="268" t="s">
        <v>602</v>
      </c>
      <c r="W1518" s="272"/>
      <c r="X1518" s="273">
        <v>2072919</v>
      </c>
      <c r="Y1518" s="273">
        <v>2072919</v>
      </c>
      <c r="Z1518" s="273">
        <v>0</v>
      </c>
      <c r="AA1518" s="273">
        <v>0</v>
      </c>
      <c r="AB1518" s="274">
        <v>2072919</v>
      </c>
      <c r="AC1518" s="274">
        <v>0</v>
      </c>
      <c r="AD1518" s="269"/>
      <c r="AE1518" s="269" t="s">
        <v>3021</v>
      </c>
    </row>
    <row r="1519" spans="1:31" ht="90" x14ac:dyDescent="0.25">
      <c r="A1519" s="303" t="s">
        <v>3825</v>
      </c>
      <c r="B1519" s="303" t="s">
        <v>2415</v>
      </c>
      <c r="C1519" s="303" t="s">
        <v>2416</v>
      </c>
      <c r="D1519" s="303" t="s">
        <v>2646</v>
      </c>
      <c r="E1519" s="304" t="s">
        <v>4238</v>
      </c>
      <c r="F1519" s="304" t="s">
        <v>457</v>
      </c>
      <c r="G1519" s="304" t="s">
        <v>597</v>
      </c>
      <c r="H1519" s="304" t="s">
        <v>598</v>
      </c>
      <c r="I1519" s="303" t="s">
        <v>599</v>
      </c>
      <c r="J1519" s="305" t="s">
        <v>3020</v>
      </c>
      <c r="K1519" s="306">
        <v>2072919</v>
      </c>
      <c r="Q1519" s="270"/>
      <c r="R1519" s="270"/>
      <c r="S1519" s="271"/>
      <c r="T1519" s="270" t="s">
        <v>600</v>
      </c>
      <c r="U1519" s="272" t="s">
        <v>3020</v>
      </c>
      <c r="V1519" s="268" t="s">
        <v>602</v>
      </c>
      <c r="W1519" s="272"/>
      <c r="X1519" s="273">
        <v>2072919</v>
      </c>
      <c r="Y1519" s="273">
        <v>2072919</v>
      </c>
      <c r="Z1519" s="273">
        <v>0</v>
      </c>
      <c r="AA1519" s="273">
        <v>0</v>
      </c>
      <c r="AB1519" s="274">
        <v>2072919</v>
      </c>
      <c r="AC1519" s="274">
        <v>0</v>
      </c>
      <c r="AD1519" s="269"/>
      <c r="AE1519" s="269" t="s">
        <v>3021</v>
      </c>
    </row>
    <row r="1520" spans="1:31" ht="90" x14ac:dyDescent="0.25">
      <c r="A1520" s="303" t="s">
        <v>3827</v>
      </c>
      <c r="B1520" s="303" t="s">
        <v>2415</v>
      </c>
      <c r="C1520" s="303" t="s">
        <v>2416</v>
      </c>
      <c r="D1520" s="303" t="s">
        <v>2646</v>
      </c>
      <c r="E1520" s="304" t="s">
        <v>4240</v>
      </c>
      <c r="F1520" s="304" t="s">
        <v>457</v>
      </c>
      <c r="G1520" s="304" t="s">
        <v>597</v>
      </c>
      <c r="H1520" s="304" t="s">
        <v>598</v>
      </c>
      <c r="I1520" s="303" t="s">
        <v>599</v>
      </c>
      <c r="J1520" s="305" t="s">
        <v>3020</v>
      </c>
      <c r="K1520" s="306">
        <v>2072919</v>
      </c>
      <c r="Q1520" s="270"/>
      <c r="R1520" s="270"/>
      <c r="S1520" s="271"/>
      <c r="T1520" s="270" t="s">
        <v>600</v>
      </c>
      <c r="U1520" s="272" t="s">
        <v>3020</v>
      </c>
      <c r="V1520" s="268" t="s">
        <v>602</v>
      </c>
      <c r="W1520" s="272"/>
      <c r="X1520" s="273">
        <v>2072919</v>
      </c>
      <c r="Y1520" s="273">
        <v>2072919</v>
      </c>
      <c r="Z1520" s="273">
        <v>0</v>
      </c>
      <c r="AA1520" s="273">
        <v>0</v>
      </c>
      <c r="AB1520" s="274">
        <v>2072919</v>
      </c>
      <c r="AC1520" s="274">
        <v>0</v>
      </c>
      <c r="AD1520" s="269"/>
      <c r="AE1520" s="269" t="s">
        <v>3021</v>
      </c>
    </row>
    <row r="1521" spans="1:31" ht="90" x14ac:dyDescent="0.25">
      <c r="A1521" s="303" t="s">
        <v>3829</v>
      </c>
      <c r="B1521" s="303" t="s">
        <v>2415</v>
      </c>
      <c r="C1521" s="303" t="s">
        <v>2416</v>
      </c>
      <c r="D1521" s="303" t="s">
        <v>2646</v>
      </c>
      <c r="E1521" s="304" t="s">
        <v>4242</v>
      </c>
      <c r="F1521" s="304" t="s">
        <v>457</v>
      </c>
      <c r="G1521" s="304" t="s">
        <v>597</v>
      </c>
      <c r="H1521" s="304" t="s">
        <v>598</v>
      </c>
      <c r="I1521" s="303" t="s">
        <v>599</v>
      </c>
      <c r="J1521" s="305" t="s">
        <v>3020</v>
      </c>
      <c r="K1521" s="306">
        <v>2072919</v>
      </c>
      <c r="Q1521" s="270"/>
      <c r="R1521" s="270"/>
      <c r="S1521" s="271"/>
      <c r="T1521" s="270" t="s">
        <v>600</v>
      </c>
      <c r="U1521" s="272" t="s">
        <v>3020</v>
      </c>
      <c r="V1521" s="268" t="s">
        <v>602</v>
      </c>
      <c r="W1521" s="272"/>
      <c r="X1521" s="273">
        <v>2072919</v>
      </c>
      <c r="Y1521" s="273">
        <v>2072919</v>
      </c>
      <c r="Z1521" s="273">
        <v>0</v>
      </c>
      <c r="AA1521" s="273">
        <v>0</v>
      </c>
      <c r="AB1521" s="274">
        <v>2072919</v>
      </c>
      <c r="AC1521" s="274">
        <v>0</v>
      </c>
      <c r="AD1521" s="269"/>
      <c r="AE1521" s="269" t="s">
        <v>3021</v>
      </c>
    </row>
    <row r="1522" spans="1:31" ht="90" x14ac:dyDescent="0.25">
      <c r="A1522" s="303" t="s">
        <v>3831</v>
      </c>
      <c r="B1522" s="303" t="s">
        <v>2415</v>
      </c>
      <c r="C1522" s="303" t="s">
        <v>2416</v>
      </c>
      <c r="D1522" s="303" t="s">
        <v>2646</v>
      </c>
      <c r="E1522" s="304" t="s">
        <v>4244</v>
      </c>
      <c r="F1522" s="304" t="s">
        <v>457</v>
      </c>
      <c r="G1522" s="304" t="s">
        <v>597</v>
      </c>
      <c r="H1522" s="304" t="s">
        <v>598</v>
      </c>
      <c r="I1522" s="303" t="s">
        <v>599</v>
      </c>
      <c r="J1522" s="305" t="s">
        <v>3020</v>
      </c>
      <c r="K1522" s="306">
        <v>2072919</v>
      </c>
      <c r="Q1522" s="270"/>
      <c r="R1522" s="270"/>
      <c r="S1522" s="271"/>
      <c r="T1522" s="270" t="s">
        <v>600</v>
      </c>
      <c r="U1522" s="272" t="s">
        <v>3020</v>
      </c>
      <c r="V1522" s="268" t="s">
        <v>602</v>
      </c>
      <c r="W1522" s="272"/>
      <c r="X1522" s="273">
        <v>2072919</v>
      </c>
      <c r="Y1522" s="273">
        <v>2072919</v>
      </c>
      <c r="Z1522" s="273">
        <v>0</v>
      </c>
      <c r="AA1522" s="273">
        <v>0</v>
      </c>
      <c r="AB1522" s="274">
        <v>2072919</v>
      </c>
      <c r="AC1522" s="274">
        <v>0</v>
      </c>
      <c r="AD1522" s="269"/>
      <c r="AE1522" s="269" t="s">
        <v>3021</v>
      </c>
    </row>
    <row r="1523" spans="1:31" ht="90" x14ac:dyDescent="0.25">
      <c r="A1523" s="303" t="s">
        <v>3833</v>
      </c>
      <c r="B1523" s="303" t="s">
        <v>2415</v>
      </c>
      <c r="C1523" s="303" t="s">
        <v>2416</v>
      </c>
      <c r="D1523" s="303" t="s">
        <v>2646</v>
      </c>
      <c r="E1523" s="304" t="s">
        <v>4246</v>
      </c>
      <c r="F1523" s="304" t="s">
        <v>457</v>
      </c>
      <c r="G1523" s="304" t="s">
        <v>597</v>
      </c>
      <c r="H1523" s="304" t="s">
        <v>598</v>
      </c>
      <c r="I1523" s="303" t="s">
        <v>599</v>
      </c>
      <c r="J1523" s="305" t="s">
        <v>3020</v>
      </c>
      <c r="K1523" s="306">
        <v>2072919</v>
      </c>
      <c r="Q1523" s="270"/>
      <c r="R1523" s="270"/>
      <c r="S1523" s="271"/>
      <c r="T1523" s="270" t="s">
        <v>600</v>
      </c>
      <c r="U1523" s="272" t="s">
        <v>3020</v>
      </c>
      <c r="V1523" s="268" t="s">
        <v>602</v>
      </c>
      <c r="W1523" s="272"/>
      <c r="X1523" s="273">
        <v>2072919</v>
      </c>
      <c r="Y1523" s="273">
        <v>2072919</v>
      </c>
      <c r="Z1523" s="273">
        <v>0</v>
      </c>
      <c r="AA1523" s="273">
        <v>0</v>
      </c>
      <c r="AB1523" s="274">
        <v>2072919</v>
      </c>
      <c r="AC1523" s="274">
        <v>0</v>
      </c>
      <c r="AD1523" s="269"/>
      <c r="AE1523" s="269" t="s">
        <v>3021</v>
      </c>
    </row>
    <row r="1524" spans="1:31" ht="90" x14ac:dyDescent="0.25">
      <c r="A1524" s="303" t="s">
        <v>3835</v>
      </c>
      <c r="B1524" s="303" t="s">
        <v>2415</v>
      </c>
      <c r="C1524" s="303" t="s">
        <v>2416</v>
      </c>
      <c r="D1524" s="303" t="s">
        <v>2646</v>
      </c>
      <c r="E1524" s="304" t="s">
        <v>4248</v>
      </c>
      <c r="F1524" s="304" t="s">
        <v>457</v>
      </c>
      <c r="G1524" s="304" t="s">
        <v>597</v>
      </c>
      <c r="H1524" s="304" t="s">
        <v>598</v>
      </c>
      <c r="I1524" s="303" t="s">
        <v>599</v>
      </c>
      <c r="J1524" s="305" t="s">
        <v>3020</v>
      </c>
      <c r="K1524" s="306">
        <v>2072919</v>
      </c>
      <c r="Q1524" s="270"/>
      <c r="R1524" s="270"/>
      <c r="S1524" s="271"/>
      <c r="T1524" s="270" t="s">
        <v>600</v>
      </c>
      <c r="U1524" s="272" t="s">
        <v>3020</v>
      </c>
      <c r="V1524" s="268" t="s">
        <v>602</v>
      </c>
      <c r="W1524" s="272"/>
      <c r="X1524" s="273">
        <v>2072919</v>
      </c>
      <c r="Y1524" s="273">
        <v>2072919</v>
      </c>
      <c r="Z1524" s="273">
        <v>0</v>
      </c>
      <c r="AA1524" s="273">
        <v>0</v>
      </c>
      <c r="AB1524" s="274">
        <v>2072919</v>
      </c>
      <c r="AC1524" s="274">
        <v>0</v>
      </c>
      <c r="AD1524" s="269"/>
      <c r="AE1524" s="269" t="s">
        <v>3021</v>
      </c>
    </row>
    <row r="1525" spans="1:31" ht="90" x14ac:dyDescent="0.25">
      <c r="A1525" s="303" t="s">
        <v>3837</v>
      </c>
      <c r="B1525" s="303" t="s">
        <v>2415</v>
      </c>
      <c r="C1525" s="303" t="s">
        <v>2416</v>
      </c>
      <c r="D1525" s="303" t="s">
        <v>2646</v>
      </c>
      <c r="E1525" s="304" t="s">
        <v>4250</v>
      </c>
      <c r="F1525" s="304" t="s">
        <v>457</v>
      </c>
      <c r="G1525" s="304" t="s">
        <v>597</v>
      </c>
      <c r="H1525" s="304" t="s">
        <v>598</v>
      </c>
      <c r="I1525" s="303" t="s">
        <v>599</v>
      </c>
      <c r="J1525" s="305" t="s">
        <v>3020</v>
      </c>
      <c r="K1525" s="306">
        <v>2072919</v>
      </c>
      <c r="Q1525" s="270"/>
      <c r="R1525" s="270"/>
      <c r="S1525" s="271"/>
      <c r="T1525" s="270" t="s">
        <v>600</v>
      </c>
      <c r="U1525" s="272" t="s">
        <v>3020</v>
      </c>
      <c r="V1525" s="268" t="s">
        <v>602</v>
      </c>
      <c r="W1525" s="272"/>
      <c r="X1525" s="273">
        <v>2072919</v>
      </c>
      <c r="Y1525" s="273">
        <v>2072919</v>
      </c>
      <c r="Z1525" s="273">
        <v>0</v>
      </c>
      <c r="AA1525" s="273">
        <v>0</v>
      </c>
      <c r="AB1525" s="274">
        <v>2072919</v>
      </c>
      <c r="AC1525" s="274">
        <v>0</v>
      </c>
      <c r="AD1525" s="269"/>
      <c r="AE1525" s="269" t="s">
        <v>3021</v>
      </c>
    </row>
    <row r="1526" spans="1:31" ht="90" x14ac:dyDescent="0.25">
      <c r="A1526" s="303" t="s">
        <v>3839</v>
      </c>
      <c r="B1526" s="303" t="s">
        <v>2415</v>
      </c>
      <c r="C1526" s="303" t="s">
        <v>2416</v>
      </c>
      <c r="D1526" s="303" t="s">
        <v>2646</v>
      </c>
      <c r="E1526" s="304" t="s">
        <v>4252</v>
      </c>
      <c r="F1526" s="304" t="s">
        <v>457</v>
      </c>
      <c r="G1526" s="304" t="s">
        <v>597</v>
      </c>
      <c r="H1526" s="304" t="s">
        <v>598</v>
      </c>
      <c r="I1526" s="303" t="s">
        <v>599</v>
      </c>
      <c r="J1526" s="305" t="s">
        <v>3020</v>
      </c>
      <c r="K1526" s="306">
        <v>2072919</v>
      </c>
      <c r="Q1526" s="270"/>
      <c r="R1526" s="270"/>
      <c r="S1526" s="271"/>
      <c r="T1526" s="270" t="s">
        <v>600</v>
      </c>
      <c r="U1526" s="272" t="s">
        <v>3020</v>
      </c>
      <c r="V1526" s="268" t="s">
        <v>602</v>
      </c>
      <c r="W1526" s="272"/>
      <c r="X1526" s="273">
        <v>2072919</v>
      </c>
      <c r="Y1526" s="273">
        <v>2072919</v>
      </c>
      <c r="Z1526" s="273">
        <v>0</v>
      </c>
      <c r="AA1526" s="273">
        <v>0</v>
      </c>
      <c r="AB1526" s="274">
        <v>2072919</v>
      </c>
      <c r="AC1526" s="274">
        <v>0</v>
      </c>
      <c r="AD1526" s="269"/>
      <c r="AE1526" s="269" t="s">
        <v>3021</v>
      </c>
    </row>
    <row r="1527" spans="1:31" ht="90" x14ac:dyDescent="0.25">
      <c r="A1527" s="303" t="s">
        <v>3841</v>
      </c>
      <c r="B1527" s="303" t="s">
        <v>2415</v>
      </c>
      <c r="C1527" s="303" t="s">
        <v>2416</v>
      </c>
      <c r="D1527" s="303" t="s">
        <v>2646</v>
      </c>
      <c r="E1527" s="304" t="s">
        <v>4254</v>
      </c>
      <c r="F1527" s="304" t="s">
        <v>457</v>
      </c>
      <c r="G1527" s="304" t="s">
        <v>597</v>
      </c>
      <c r="H1527" s="304" t="s">
        <v>598</v>
      </c>
      <c r="I1527" s="303" t="s">
        <v>599</v>
      </c>
      <c r="J1527" s="305" t="s">
        <v>3020</v>
      </c>
      <c r="K1527" s="306">
        <v>2072919</v>
      </c>
      <c r="Q1527" s="270"/>
      <c r="R1527" s="270"/>
      <c r="S1527" s="271"/>
      <c r="T1527" s="270" t="s">
        <v>600</v>
      </c>
      <c r="U1527" s="272" t="s">
        <v>3020</v>
      </c>
      <c r="V1527" s="268" t="s">
        <v>602</v>
      </c>
      <c r="W1527" s="272"/>
      <c r="X1527" s="273">
        <v>2072919</v>
      </c>
      <c r="Y1527" s="273">
        <v>2072919</v>
      </c>
      <c r="Z1527" s="273">
        <v>0</v>
      </c>
      <c r="AA1527" s="273">
        <v>0</v>
      </c>
      <c r="AB1527" s="274">
        <v>2072919</v>
      </c>
      <c r="AC1527" s="274">
        <v>0</v>
      </c>
      <c r="AD1527" s="269"/>
      <c r="AE1527" s="269" t="s">
        <v>3021</v>
      </c>
    </row>
    <row r="1528" spans="1:31" ht="90" x14ac:dyDescent="0.25">
      <c r="A1528" s="303" t="s">
        <v>3843</v>
      </c>
      <c r="B1528" s="303" t="s">
        <v>2415</v>
      </c>
      <c r="C1528" s="303" t="s">
        <v>2416</v>
      </c>
      <c r="D1528" s="303" t="s">
        <v>2646</v>
      </c>
      <c r="E1528" s="304" t="s">
        <v>4256</v>
      </c>
      <c r="F1528" s="304" t="s">
        <v>457</v>
      </c>
      <c r="G1528" s="304" t="s">
        <v>597</v>
      </c>
      <c r="H1528" s="304" t="s">
        <v>598</v>
      </c>
      <c r="I1528" s="303" t="s">
        <v>599</v>
      </c>
      <c r="J1528" s="305" t="s">
        <v>3020</v>
      </c>
      <c r="K1528" s="306">
        <v>2072919</v>
      </c>
      <c r="Q1528" s="270"/>
      <c r="R1528" s="270"/>
      <c r="S1528" s="271"/>
      <c r="T1528" s="270" t="s">
        <v>600</v>
      </c>
      <c r="U1528" s="272" t="s">
        <v>3020</v>
      </c>
      <c r="V1528" s="268" t="s">
        <v>602</v>
      </c>
      <c r="W1528" s="272"/>
      <c r="X1528" s="273">
        <v>2072919</v>
      </c>
      <c r="Y1528" s="273">
        <v>2072919</v>
      </c>
      <c r="Z1528" s="273">
        <v>0</v>
      </c>
      <c r="AA1528" s="273">
        <v>0</v>
      </c>
      <c r="AB1528" s="274">
        <v>2072919</v>
      </c>
      <c r="AC1528" s="274">
        <v>0</v>
      </c>
      <c r="AD1528" s="269"/>
      <c r="AE1528" s="269" t="s">
        <v>3021</v>
      </c>
    </row>
    <row r="1529" spans="1:31" ht="90" x14ac:dyDescent="0.25">
      <c r="A1529" s="303" t="s">
        <v>3845</v>
      </c>
      <c r="B1529" s="303" t="s">
        <v>2415</v>
      </c>
      <c r="C1529" s="303" t="s">
        <v>2416</v>
      </c>
      <c r="D1529" s="303" t="s">
        <v>2646</v>
      </c>
      <c r="E1529" s="304" t="s">
        <v>4258</v>
      </c>
      <c r="F1529" s="304" t="s">
        <v>457</v>
      </c>
      <c r="G1529" s="304" t="s">
        <v>597</v>
      </c>
      <c r="H1529" s="304" t="s">
        <v>598</v>
      </c>
      <c r="I1529" s="303" t="s">
        <v>599</v>
      </c>
      <c r="J1529" s="305" t="s">
        <v>3020</v>
      </c>
      <c r="K1529" s="306">
        <v>2072919</v>
      </c>
      <c r="Q1529" s="270"/>
      <c r="R1529" s="270"/>
      <c r="S1529" s="271"/>
      <c r="T1529" s="270" t="s">
        <v>600</v>
      </c>
      <c r="U1529" s="272" t="s">
        <v>3020</v>
      </c>
      <c r="V1529" s="268" t="s">
        <v>602</v>
      </c>
      <c r="W1529" s="272"/>
      <c r="X1529" s="273">
        <v>2072919</v>
      </c>
      <c r="Y1529" s="273">
        <v>2072919</v>
      </c>
      <c r="Z1529" s="273">
        <v>0</v>
      </c>
      <c r="AA1529" s="273">
        <v>0</v>
      </c>
      <c r="AB1529" s="274">
        <v>2072919</v>
      </c>
      <c r="AC1529" s="274">
        <v>0</v>
      </c>
      <c r="AD1529" s="269"/>
      <c r="AE1529" s="269" t="s">
        <v>3021</v>
      </c>
    </row>
    <row r="1530" spans="1:31" ht="90" x14ac:dyDescent="0.25">
      <c r="A1530" s="303" t="s">
        <v>3847</v>
      </c>
      <c r="B1530" s="303" t="s">
        <v>2415</v>
      </c>
      <c r="C1530" s="303" t="s">
        <v>2416</v>
      </c>
      <c r="D1530" s="303" t="s">
        <v>2646</v>
      </c>
      <c r="E1530" s="304" t="s">
        <v>4260</v>
      </c>
      <c r="F1530" s="304" t="s">
        <v>457</v>
      </c>
      <c r="G1530" s="304" t="s">
        <v>597</v>
      </c>
      <c r="H1530" s="304" t="s">
        <v>598</v>
      </c>
      <c r="I1530" s="303" t="s">
        <v>599</v>
      </c>
      <c r="J1530" s="305" t="s">
        <v>3020</v>
      </c>
      <c r="K1530" s="306">
        <v>2072919</v>
      </c>
      <c r="Q1530" s="270"/>
      <c r="R1530" s="270"/>
      <c r="S1530" s="271"/>
      <c r="T1530" s="270" t="s">
        <v>600</v>
      </c>
      <c r="U1530" s="272" t="s">
        <v>3020</v>
      </c>
      <c r="V1530" s="268" t="s">
        <v>602</v>
      </c>
      <c r="W1530" s="272"/>
      <c r="X1530" s="273">
        <v>2072919</v>
      </c>
      <c r="Y1530" s="273">
        <v>2072919</v>
      </c>
      <c r="Z1530" s="273">
        <v>0</v>
      </c>
      <c r="AA1530" s="273">
        <v>0</v>
      </c>
      <c r="AB1530" s="274">
        <v>2072919</v>
      </c>
      <c r="AC1530" s="274">
        <v>0</v>
      </c>
      <c r="AD1530" s="269"/>
      <c r="AE1530" s="269" t="s">
        <v>3021</v>
      </c>
    </row>
    <row r="1531" spans="1:31" ht="90" x14ac:dyDescent="0.25">
      <c r="A1531" s="303" t="s">
        <v>3849</v>
      </c>
      <c r="B1531" s="303" t="s">
        <v>2415</v>
      </c>
      <c r="C1531" s="303" t="s">
        <v>2416</v>
      </c>
      <c r="D1531" s="303" t="s">
        <v>2646</v>
      </c>
      <c r="E1531" s="304" t="s">
        <v>4262</v>
      </c>
      <c r="F1531" s="304" t="s">
        <v>457</v>
      </c>
      <c r="G1531" s="304" t="s">
        <v>597</v>
      </c>
      <c r="H1531" s="304" t="s">
        <v>598</v>
      </c>
      <c r="I1531" s="303" t="s">
        <v>599</v>
      </c>
      <c r="J1531" s="305" t="s">
        <v>3020</v>
      </c>
      <c r="K1531" s="306">
        <v>2072919</v>
      </c>
      <c r="Q1531" s="270"/>
      <c r="R1531" s="270"/>
      <c r="S1531" s="271"/>
      <c r="T1531" s="270" t="s">
        <v>600</v>
      </c>
      <c r="U1531" s="272" t="s">
        <v>3020</v>
      </c>
      <c r="V1531" s="268" t="s">
        <v>602</v>
      </c>
      <c r="W1531" s="272"/>
      <c r="X1531" s="273">
        <v>2072919</v>
      </c>
      <c r="Y1531" s="273">
        <v>2072919</v>
      </c>
      <c r="Z1531" s="273">
        <v>0</v>
      </c>
      <c r="AA1531" s="273">
        <v>0</v>
      </c>
      <c r="AB1531" s="274">
        <v>2072919</v>
      </c>
      <c r="AC1531" s="274">
        <v>0</v>
      </c>
      <c r="AD1531" s="269"/>
      <c r="AE1531" s="269" t="s">
        <v>3021</v>
      </c>
    </row>
    <row r="1532" spans="1:31" ht="90" x14ac:dyDescent="0.25">
      <c r="A1532" s="303" t="s">
        <v>3851</v>
      </c>
      <c r="B1532" s="303" t="s">
        <v>2415</v>
      </c>
      <c r="C1532" s="303" t="s">
        <v>2416</v>
      </c>
      <c r="D1532" s="303" t="s">
        <v>2646</v>
      </c>
      <c r="E1532" s="304" t="s">
        <v>4264</v>
      </c>
      <c r="F1532" s="304" t="s">
        <v>457</v>
      </c>
      <c r="G1532" s="304" t="s">
        <v>597</v>
      </c>
      <c r="H1532" s="304" t="s">
        <v>598</v>
      </c>
      <c r="I1532" s="303" t="s">
        <v>599</v>
      </c>
      <c r="J1532" s="305" t="s">
        <v>3020</v>
      </c>
      <c r="K1532" s="306">
        <v>2072919</v>
      </c>
      <c r="Q1532" s="270"/>
      <c r="R1532" s="270"/>
      <c r="S1532" s="271"/>
      <c r="T1532" s="270" t="s">
        <v>600</v>
      </c>
      <c r="U1532" s="272" t="s">
        <v>3020</v>
      </c>
      <c r="V1532" s="268" t="s">
        <v>602</v>
      </c>
      <c r="W1532" s="272"/>
      <c r="X1532" s="273">
        <v>2072919</v>
      </c>
      <c r="Y1532" s="273">
        <v>2072919</v>
      </c>
      <c r="Z1532" s="273">
        <v>0</v>
      </c>
      <c r="AA1532" s="273">
        <v>0</v>
      </c>
      <c r="AB1532" s="274">
        <v>2072919</v>
      </c>
      <c r="AC1532" s="274">
        <v>0</v>
      </c>
      <c r="AD1532" s="269"/>
      <c r="AE1532" s="269" t="s">
        <v>3021</v>
      </c>
    </row>
    <row r="1533" spans="1:31" ht="90" x14ac:dyDescent="0.25">
      <c r="A1533" s="303" t="s">
        <v>3853</v>
      </c>
      <c r="B1533" s="303" t="s">
        <v>2415</v>
      </c>
      <c r="C1533" s="303" t="s">
        <v>2416</v>
      </c>
      <c r="D1533" s="303" t="s">
        <v>2646</v>
      </c>
      <c r="E1533" s="304" t="s">
        <v>4266</v>
      </c>
      <c r="F1533" s="304" t="s">
        <v>457</v>
      </c>
      <c r="G1533" s="304" t="s">
        <v>597</v>
      </c>
      <c r="H1533" s="304" t="s">
        <v>598</v>
      </c>
      <c r="I1533" s="303" t="s">
        <v>599</v>
      </c>
      <c r="J1533" s="305" t="s">
        <v>3020</v>
      </c>
      <c r="K1533" s="306">
        <v>2072919</v>
      </c>
      <c r="Q1533" s="270"/>
      <c r="R1533" s="270"/>
      <c r="S1533" s="271"/>
      <c r="T1533" s="270" t="s">
        <v>600</v>
      </c>
      <c r="U1533" s="272" t="s">
        <v>3020</v>
      </c>
      <c r="V1533" s="268" t="s">
        <v>602</v>
      </c>
      <c r="W1533" s="272"/>
      <c r="X1533" s="273">
        <v>2072919</v>
      </c>
      <c r="Y1533" s="273">
        <v>2072919</v>
      </c>
      <c r="Z1533" s="273">
        <v>0</v>
      </c>
      <c r="AA1533" s="273">
        <v>0</v>
      </c>
      <c r="AB1533" s="274">
        <v>2072919</v>
      </c>
      <c r="AC1533" s="274">
        <v>0</v>
      </c>
      <c r="AD1533" s="269"/>
      <c r="AE1533" s="269" t="s">
        <v>3021</v>
      </c>
    </row>
    <row r="1534" spans="1:31" ht="90" x14ac:dyDescent="0.25">
      <c r="A1534" s="303" t="s">
        <v>3855</v>
      </c>
      <c r="B1534" s="303" t="s">
        <v>2415</v>
      </c>
      <c r="C1534" s="303" t="s">
        <v>2416</v>
      </c>
      <c r="D1534" s="303" t="s">
        <v>2646</v>
      </c>
      <c r="E1534" s="304" t="s">
        <v>4268</v>
      </c>
      <c r="F1534" s="304" t="s">
        <v>457</v>
      </c>
      <c r="G1534" s="304" t="s">
        <v>597</v>
      </c>
      <c r="H1534" s="304" t="s">
        <v>598</v>
      </c>
      <c r="I1534" s="303" t="s">
        <v>599</v>
      </c>
      <c r="J1534" s="305" t="s">
        <v>3020</v>
      </c>
      <c r="K1534" s="306">
        <v>2072919</v>
      </c>
      <c r="Q1534" s="270"/>
      <c r="R1534" s="270"/>
      <c r="S1534" s="271"/>
      <c r="T1534" s="270" t="s">
        <v>600</v>
      </c>
      <c r="U1534" s="272" t="s">
        <v>3020</v>
      </c>
      <c r="V1534" s="268" t="s">
        <v>602</v>
      </c>
      <c r="W1534" s="272"/>
      <c r="X1534" s="273">
        <v>2072919</v>
      </c>
      <c r="Y1534" s="273">
        <v>2072919</v>
      </c>
      <c r="Z1534" s="273">
        <v>0</v>
      </c>
      <c r="AA1534" s="273">
        <v>0</v>
      </c>
      <c r="AB1534" s="274">
        <v>2072919</v>
      </c>
      <c r="AC1534" s="274">
        <v>0</v>
      </c>
      <c r="AD1534" s="269"/>
      <c r="AE1534" s="269" t="s">
        <v>3021</v>
      </c>
    </row>
    <row r="1535" spans="1:31" ht="90" x14ac:dyDescent="0.25">
      <c r="A1535" s="303" t="s">
        <v>3857</v>
      </c>
      <c r="B1535" s="303" t="s">
        <v>2415</v>
      </c>
      <c r="C1535" s="303" t="s">
        <v>2416</v>
      </c>
      <c r="D1535" s="303" t="s">
        <v>2646</v>
      </c>
      <c r="E1535" s="304" t="s">
        <v>4270</v>
      </c>
      <c r="F1535" s="304" t="s">
        <v>457</v>
      </c>
      <c r="G1535" s="304" t="s">
        <v>597</v>
      </c>
      <c r="H1535" s="304" t="s">
        <v>598</v>
      </c>
      <c r="I1535" s="303" t="s">
        <v>599</v>
      </c>
      <c r="J1535" s="305" t="s">
        <v>3020</v>
      </c>
      <c r="K1535" s="306">
        <v>2072919</v>
      </c>
      <c r="Q1535" s="270"/>
      <c r="R1535" s="270"/>
      <c r="S1535" s="271"/>
      <c r="T1535" s="270" t="s">
        <v>600</v>
      </c>
      <c r="U1535" s="272" t="s">
        <v>3020</v>
      </c>
      <c r="V1535" s="268" t="s">
        <v>602</v>
      </c>
      <c r="W1535" s="272"/>
      <c r="X1535" s="273">
        <v>2072919</v>
      </c>
      <c r="Y1535" s="273">
        <v>2072919</v>
      </c>
      <c r="Z1535" s="273">
        <v>0</v>
      </c>
      <c r="AA1535" s="273">
        <v>0</v>
      </c>
      <c r="AB1535" s="274">
        <v>2072919</v>
      </c>
      <c r="AC1535" s="274">
        <v>0</v>
      </c>
      <c r="AD1535" s="269"/>
      <c r="AE1535" s="269" t="s">
        <v>3021</v>
      </c>
    </row>
    <row r="1536" spans="1:31" ht="90" x14ac:dyDescent="0.25">
      <c r="A1536" s="303" t="s">
        <v>3859</v>
      </c>
      <c r="B1536" s="303" t="s">
        <v>2415</v>
      </c>
      <c r="C1536" s="303" t="s">
        <v>2416</v>
      </c>
      <c r="D1536" s="303" t="s">
        <v>2646</v>
      </c>
      <c r="E1536" s="304" t="s">
        <v>4272</v>
      </c>
      <c r="F1536" s="304" t="s">
        <v>457</v>
      </c>
      <c r="G1536" s="304" t="s">
        <v>597</v>
      </c>
      <c r="H1536" s="304" t="s">
        <v>598</v>
      </c>
      <c r="I1536" s="303" t="s">
        <v>599</v>
      </c>
      <c r="J1536" s="305" t="s">
        <v>3020</v>
      </c>
      <c r="K1536" s="306">
        <v>2072919</v>
      </c>
      <c r="Q1536" s="270"/>
      <c r="R1536" s="270"/>
      <c r="S1536" s="271"/>
      <c r="T1536" s="270" t="s">
        <v>600</v>
      </c>
      <c r="U1536" s="272" t="s">
        <v>3020</v>
      </c>
      <c r="V1536" s="268" t="s">
        <v>602</v>
      </c>
      <c r="W1536" s="272"/>
      <c r="X1536" s="273">
        <v>2072919</v>
      </c>
      <c r="Y1536" s="273">
        <v>2072919</v>
      </c>
      <c r="Z1536" s="273">
        <v>0</v>
      </c>
      <c r="AA1536" s="273">
        <v>0</v>
      </c>
      <c r="AB1536" s="274">
        <v>2072919</v>
      </c>
      <c r="AC1536" s="274">
        <v>0</v>
      </c>
      <c r="AD1536" s="269"/>
      <c r="AE1536" s="269" t="s">
        <v>3021</v>
      </c>
    </row>
    <row r="1537" spans="1:31" ht="90" x14ac:dyDescent="0.25">
      <c r="A1537" s="303" t="s">
        <v>3861</v>
      </c>
      <c r="B1537" s="303" t="s">
        <v>2415</v>
      </c>
      <c r="C1537" s="303" t="s">
        <v>2416</v>
      </c>
      <c r="D1537" s="303" t="s">
        <v>2646</v>
      </c>
      <c r="E1537" s="304" t="s">
        <v>4274</v>
      </c>
      <c r="F1537" s="304" t="s">
        <v>457</v>
      </c>
      <c r="G1537" s="304" t="s">
        <v>597</v>
      </c>
      <c r="H1537" s="304" t="s">
        <v>598</v>
      </c>
      <c r="I1537" s="303" t="s">
        <v>599</v>
      </c>
      <c r="J1537" s="305" t="s">
        <v>3020</v>
      </c>
      <c r="K1537" s="306">
        <v>2072919</v>
      </c>
      <c r="Q1537" s="270"/>
      <c r="R1537" s="270"/>
      <c r="S1537" s="271"/>
      <c r="T1537" s="270" t="s">
        <v>600</v>
      </c>
      <c r="U1537" s="272" t="s">
        <v>3020</v>
      </c>
      <c r="V1537" s="268" t="s">
        <v>602</v>
      </c>
      <c r="W1537" s="272"/>
      <c r="X1537" s="273">
        <v>2072919</v>
      </c>
      <c r="Y1537" s="273">
        <v>2072919</v>
      </c>
      <c r="Z1537" s="273">
        <v>0</v>
      </c>
      <c r="AA1537" s="273">
        <v>0</v>
      </c>
      <c r="AB1537" s="274">
        <v>2072919</v>
      </c>
      <c r="AC1537" s="274">
        <v>0</v>
      </c>
      <c r="AD1537" s="269"/>
      <c r="AE1537" s="269" t="s">
        <v>3021</v>
      </c>
    </row>
    <row r="1538" spans="1:31" ht="90" x14ac:dyDescent="0.25">
      <c r="A1538" s="303" t="s">
        <v>3863</v>
      </c>
      <c r="B1538" s="303" t="s">
        <v>2415</v>
      </c>
      <c r="C1538" s="303" t="s">
        <v>2416</v>
      </c>
      <c r="D1538" s="303" t="s">
        <v>2646</v>
      </c>
      <c r="E1538" s="304" t="s">
        <v>4276</v>
      </c>
      <c r="F1538" s="304" t="s">
        <v>457</v>
      </c>
      <c r="G1538" s="304" t="s">
        <v>597</v>
      </c>
      <c r="H1538" s="304" t="s">
        <v>598</v>
      </c>
      <c r="I1538" s="303" t="s">
        <v>599</v>
      </c>
      <c r="J1538" s="305" t="s">
        <v>3020</v>
      </c>
      <c r="K1538" s="306">
        <v>2072919</v>
      </c>
      <c r="Q1538" s="270"/>
      <c r="R1538" s="270"/>
      <c r="S1538" s="271"/>
      <c r="T1538" s="270" t="s">
        <v>600</v>
      </c>
      <c r="U1538" s="272" t="s">
        <v>3020</v>
      </c>
      <c r="V1538" s="268" t="s">
        <v>602</v>
      </c>
      <c r="W1538" s="272"/>
      <c r="X1538" s="273">
        <v>2072919</v>
      </c>
      <c r="Y1538" s="273">
        <v>2072919</v>
      </c>
      <c r="Z1538" s="273">
        <v>0</v>
      </c>
      <c r="AA1538" s="273">
        <v>0</v>
      </c>
      <c r="AB1538" s="274">
        <v>2072919</v>
      </c>
      <c r="AC1538" s="274">
        <v>0</v>
      </c>
      <c r="AD1538" s="269"/>
      <c r="AE1538" s="269" t="s">
        <v>3021</v>
      </c>
    </row>
    <row r="1539" spans="1:31" ht="90" x14ac:dyDescent="0.25">
      <c r="A1539" s="303" t="s">
        <v>3865</v>
      </c>
      <c r="B1539" s="303" t="s">
        <v>2415</v>
      </c>
      <c r="C1539" s="303" t="s">
        <v>2416</v>
      </c>
      <c r="D1539" s="303" t="s">
        <v>2646</v>
      </c>
      <c r="E1539" s="304" t="s">
        <v>4278</v>
      </c>
      <c r="F1539" s="304" t="s">
        <v>457</v>
      </c>
      <c r="G1539" s="304" t="s">
        <v>597</v>
      </c>
      <c r="H1539" s="304" t="s">
        <v>598</v>
      </c>
      <c r="I1539" s="303" t="s">
        <v>599</v>
      </c>
      <c r="J1539" s="305" t="s">
        <v>3020</v>
      </c>
      <c r="K1539" s="306">
        <v>2072919</v>
      </c>
      <c r="Q1539" s="270"/>
      <c r="R1539" s="270"/>
      <c r="S1539" s="271"/>
      <c r="T1539" s="270" t="s">
        <v>600</v>
      </c>
      <c r="U1539" s="272" t="s">
        <v>3020</v>
      </c>
      <c r="V1539" s="268" t="s">
        <v>602</v>
      </c>
      <c r="W1539" s="272"/>
      <c r="X1539" s="273">
        <v>2072919</v>
      </c>
      <c r="Y1539" s="273">
        <v>2072919</v>
      </c>
      <c r="Z1539" s="273">
        <v>0</v>
      </c>
      <c r="AA1539" s="273">
        <v>0</v>
      </c>
      <c r="AB1539" s="274">
        <v>2072919</v>
      </c>
      <c r="AC1539" s="274">
        <v>0</v>
      </c>
      <c r="AD1539" s="269"/>
      <c r="AE1539" s="269" t="s">
        <v>3021</v>
      </c>
    </row>
    <row r="1540" spans="1:31" ht="90" x14ac:dyDescent="0.25">
      <c r="A1540" s="303" t="s">
        <v>3867</v>
      </c>
      <c r="B1540" s="303" t="s">
        <v>2415</v>
      </c>
      <c r="C1540" s="303" t="s">
        <v>2416</v>
      </c>
      <c r="D1540" s="303" t="s">
        <v>2646</v>
      </c>
      <c r="E1540" s="304" t="s">
        <v>4280</v>
      </c>
      <c r="F1540" s="304" t="s">
        <v>457</v>
      </c>
      <c r="G1540" s="304" t="s">
        <v>597</v>
      </c>
      <c r="H1540" s="304" t="s">
        <v>598</v>
      </c>
      <c r="I1540" s="303" t="s">
        <v>599</v>
      </c>
      <c r="J1540" s="305" t="s">
        <v>3020</v>
      </c>
      <c r="K1540" s="306">
        <v>2072919</v>
      </c>
      <c r="Q1540" s="270"/>
      <c r="R1540" s="270"/>
      <c r="S1540" s="271"/>
      <c r="T1540" s="270" t="s">
        <v>600</v>
      </c>
      <c r="U1540" s="272" t="s">
        <v>3020</v>
      </c>
      <c r="V1540" s="268" t="s">
        <v>602</v>
      </c>
      <c r="W1540" s="272"/>
      <c r="X1540" s="273">
        <v>2072919</v>
      </c>
      <c r="Y1540" s="273">
        <v>2072919</v>
      </c>
      <c r="Z1540" s="273">
        <v>0</v>
      </c>
      <c r="AA1540" s="273">
        <v>0</v>
      </c>
      <c r="AB1540" s="274">
        <v>2072919</v>
      </c>
      <c r="AC1540" s="274">
        <v>0</v>
      </c>
      <c r="AD1540" s="269"/>
      <c r="AE1540" s="269" t="s">
        <v>3021</v>
      </c>
    </row>
    <row r="1541" spans="1:31" ht="90" x14ac:dyDescent="0.25">
      <c r="A1541" s="303" t="s">
        <v>3869</v>
      </c>
      <c r="B1541" s="303" t="s">
        <v>2415</v>
      </c>
      <c r="C1541" s="303" t="s">
        <v>2416</v>
      </c>
      <c r="D1541" s="303" t="s">
        <v>2646</v>
      </c>
      <c r="E1541" s="304" t="s">
        <v>4282</v>
      </c>
      <c r="F1541" s="304" t="s">
        <v>457</v>
      </c>
      <c r="G1541" s="304" t="s">
        <v>597</v>
      </c>
      <c r="H1541" s="304" t="s">
        <v>598</v>
      </c>
      <c r="I1541" s="303" t="s">
        <v>599</v>
      </c>
      <c r="J1541" s="305" t="s">
        <v>3020</v>
      </c>
      <c r="K1541" s="306">
        <v>2072919</v>
      </c>
      <c r="Q1541" s="270"/>
      <c r="R1541" s="270"/>
      <c r="S1541" s="271"/>
      <c r="T1541" s="270" t="s">
        <v>600</v>
      </c>
      <c r="U1541" s="272" t="s">
        <v>3020</v>
      </c>
      <c r="V1541" s="268" t="s">
        <v>602</v>
      </c>
      <c r="W1541" s="272"/>
      <c r="X1541" s="273">
        <v>2072919</v>
      </c>
      <c r="Y1541" s="273">
        <v>2072919</v>
      </c>
      <c r="Z1541" s="273">
        <v>0</v>
      </c>
      <c r="AA1541" s="273">
        <v>0</v>
      </c>
      <c r="AB1541" s="274">
        <v>2072919</v>
      </c>
      <c r="AC1541" s="274">
        <v>0</v>
      </c>
      <c r="AD1541" s="269"/>
      <c r="AE1541" s="269" t="s">
        <v>3021</v>
      </c>
    </row>
    <row r="1542" spans="1:31" ht="90" x14ac:dyDescent="0.25">
      <c r="A1542" s="303" t="s">
        <v>3871</v>
      </c>
      <c r="B1542" s="303" t="s">
        <v>2415</v>
      </c>
      <c r="C1542" s="303" t="s">
        <v>2416</v>
      </c>
      <c r="D1542" s="303" t="s">
        <v>2646</v>
      </c>
      <c r="E1542" s="304" t="s">
        <v>4284</v>
      </c>
      <c r="F1542" s="304" t="s">
        <v>457</v>
      </c>
      <c r="G1542" s="304" t="s">
        <v>597</v>
      </c>
      <c r="H1542" s="304" t="s">
        <v>598</v>
      </c>
      <c r="I1542" s="303" t="s">
        <v>599</v>
      </c>
      <c r="J1542" s="305" t="s">
        <v>3020</v>
      </c>
      <c r="K1542" s="306">
        <v>2072919</v>
      </c>
      <c r="Q1542" s="270"/>
      <c r="R1542" s="270"/>
      <c r="S1542" s="271"/>
      <c r="T1542" s="270" t="s">
        <v>600</v>
      </c>
      <c r="U1542" s="272" t="s">
        <v>3020</v>
      </c>
      <c r="V1542" s="268" t="s">
        <v>602</v>
      </c>
      <c r="W1542" s="272"/>
      <c r="X1542" s="273">
        <v>2072919</v>
      </c>
      <c r="Y1542" s="273">
        <v>2072919</v>
      </c>
      <c r="Z1542" s="273">
        <v>0</v>
      </c>
      <c r="AA1542" s="273">
        <v>0</v>
      </c>
      <c r="AB1542" s="274">
        <v>2072919</v>
      </c>
      <c r="AC1542" s="274">
        <v>0</v>
      </c>
      <c r="AD1542" s="269"/>
      <c r="AE1542" s="269" t="s">
        <v>3021</v>
      </c>
    </row>
    <row r="1543" spans="1:31" ht="90" x14ac:dyDescent="0.25">
      <c r="A1543" s="303" t="s">
        <v>3873</v>
      </c>
      <c r="B1543" s="303" t="s">
        <v>2415</v>
      </c>
      <c r="C1543" s="303" t="s">
        <v>2416</v>
      </c>
      <c r="D1543" s="303" t="s">
        <v>2646</v>
      </c>
      <c r="E1543" s="304" t="s">
        <v>4286</v>
      </c>
      <c r="F1543" s="304" t="s">
        <v>457</v>
      </c>
      <c r="G1543" s="304" t="s">
        <v>597</v>
      </c>
      <c r="H1543" s="304" t="s">
        <v>598</v>
      </c>
      <c r="I1543" s="303" t="s">
        <v>599</v>
      </c>
      <c r="J1543" s="305" t="s">
        <v>3020</v>
      </c>
      <c r="K1543" s="306">
        <v>2072919</v>
      </c>
      <c r="Q1543" s="270"/>
      <c r="R1543" s="270"/>
      <c r="S1543" s="271"/>
      <c r="T1543" s="270" t="s">
        <v>600</v>
      </c>
      <c r="U1543" s="272" t="s">
        <v>3020</v>
      </c>
      <c r="V1543" s="268" t="s">
        <v>602</v>
      </c>
      <c r="W1543" s="272"/>
      <c r="X1543" s="273">
        <v>2072919</v>
      </c>
      <c r="Y1543" s="273">
        <v>2072919</v>
      </c>
      <c r="Z1543" s="273">
        <v>0</v>
      </c>
      <c r="AA1543" s="273">
        <v>0</v>
      </c>
      <c r="AB1543" s="274">
        <v>2072919</v>
      </c>
      <c r="AC1543" s="274">
        <v>0</v>
      </c>
      <c r="AD1543" s="269"/>
      <c r="AE1543" s="269" t="s">
        <v>3021</v>
      </c>
    </row>
    <row r="1544" spans="1:31" ht="90" x14ac:dyDescent="0.25">
      <c r="A1544" s="303" t="s">
        <v>3875</v>
      </c>
      <c r="B1544" s="303" t="s">
        <v>2415</v>
      </c>
      <c r="C1544" s="303" t="s">
        <v>2416</v>
      </c>
      <c r="D1544" s="303" t="s">
        <v>2646</v>
      </c>
      <c r="E1544" s="304" t="s">
        <v>4288</v>
      </c>
      <c r="F1544" s="304" t="s">
        <v>457</v>
      </c>
      <c r="G1544" s="304" t="s">
        <v>597</v>
      </c>
      <c r="H1544" s="304" t="s">
        <v>598</v>
      </c>
      <c r="I1544" s="303" t="s">
        <v>599</v>
      </c>
      <c r="J1544" s="305" t="s">
        <v>3020</v>
      </c>
      <c r="K1544" s="306">
        <v>2072919</v>
      </c>
      <c r="Q1544" s="270"/>
      <c r="R1544" s="270"/>
      <c r="S1544" s="271"/>
      <c r="T1544" s="270" t="s">
        <v>600</v>
      </c>
      <c r="U1544" s="272" t="s">
        <v>3020</v>
      </c>
      <c r="V1544" s="268" t="s">
        <v>602</v>
      </c>
      <c r="W1544" s="272"/>
      <c r="X1544" s="273">
        <v>2072919</v>
      </c>
      <c r="Y1544" s="273">
        <v>2072919</v>
      </c>
      <c r="Z1544" s="273">
        <v>0</v>
      </c>
      <c r="AA1544" s="273">
        <v>0</v>
      </c>
      <c r="AB1544" s="274">
        <v>2072919</v>
      </c>
      <c r="AC1544" s="274">
        <v>0</v>
      </c>
      <c r="AD1544" s="269"/>
      <c r="AE1544" s="269" t="s">
        <v>3021</v>
      </c>
    </row>
    <row r="1545" spans="1:31" ht="90" x14ac:dyDescent="0.25">
      <c r="A1545" s="303" t="s">
        <v>3877</v>
      </c>
      <c r="B1545" s="303" t="s">
        <v>2415</v>
      </c>
      <c r="C1545" s="303" t="s">
        <v>2416</v>
      </c>
      <c r="D1545" s="303" t="s">
        <v>2646</v>
      </c>
      <c r="E1545" s="304" t="s">
        <v>4290</v>
      </c>
      <c r="F1545" s="304" t="s">
        <v>457</v>
      </c>
      <c r="G1545" s="304" t="s">
        <v>597</v>
      </c>
      <c r="H1545" s="304" t="s">
        <v>598</v>
      </c>
      <c r="I1545" s="303" t="s">
        <v>599</v>
      </c>
      <c r="J1545" s="305" t="s">
        <v>3020</v>
      </c>
      <c r="K1545" s="306">
        <v>2072919</v>
      </c>
      <c r="Q1545" s="270"/>
      <c r="R1545" s="270"/>
      <c r="S1545" s="271"/>
      <c r="T1545" s="270" t="s">
        <v>600</v>
      </c>
      <c r="U1545" s="272" t="s">
        <v>3020</v>
      </c>
      <c r="V1545" s="268" t="s">
        <v>602</v>
      </c>
      <c r="W1545" s="272"/>
      <c r="X1545" s="273">
        <v>2072919</v>
      </c>
      <c r="Y1545" s="273">
        <v>2072919</v>
      </c>
      <c r="Z1545" s="273">
        <v>0</v>
      </c>
      <c r="AA1545" s="273">
        <v>0</v>
      </c>
      <c r="AB1545" s="274">
        <v>2072919</v>
      </c>
      <c r="AC1545" s="274">
        <v>0</v>
      </c>
      <c r="AD1545" s="269"/>
      <c r="AE1545" s="269" t="s">
        <v>3021</v>
      </c>
    </row>
    <row r="1546" spans="1:31" ht="90" x14ac:dyDescent="0.25">
      <c r="A1546" s="303" t="s">
        <v>3879</v>
      </c>
      <c r="B1546" s="303" t="s">
        <v>2415</v>
      </c>
      <c r="C1546" s="303" t="s">
        <v>2416</v>
      </c>
      <c r="D1546" s="303" t="s">
        <v>2646</v>
      </c>
      <c r="E1546" s="304" t="s">
        <v>4292</v>
      </c>
      <c r="F1546" s="304" t="s">
        <v>457</v>
      </c>
      <c r="G1546" s="304" t="s">
        <v>597</v>
      </c>
      <c r="H1546" s="304" t="s">
        <v>598</v>
      </c>
      <c r="I1546" s="303" t="s">
        <v>599</v>
      </c>
      <c r="J1546" s="305" t="s">
        <v>3020</v>
      </c>
      <c r="K1546" s="306">
        <v>2072919</v>
      </c>
      <c r="Q1546" s="270"/>
      <c r="R1546" s="270"/>
      <c r="S1546" s="271"/>
      <c r="T1546" s="270" t="s">
        <v>600</v>
      </c>
      <c r="U1546" s="272" t="s">
        <v>3020</v>
      </c>
      <c r="V1546" s="268" t="s">
        <v>602</v>
      </c>
      <c r="W1546" s="272"/>
      <c r="X1546" s="273">
        <v>2072919</v>
      </c>
      <c r="Y1546" s="273">
        <v>2072919</v>
      </c>
      <c r="Z1546" s="273">
        <v>0</v>
      </c>
      <c r="AA1546" s="273">
        <v>0</v>
      </c>
      <c r="AB1546" s="274">
        <v>2072919</v>
      </c>
      <c r="AC1546" s="274">
        <v>0</v>
      </c>
      <c r="AD1546" s="269"/>
      <c r="AE1546" s="269" t="s">
        <v>3021</v>
      </c>
    </row>
    <row r="1547" spans="1:31" ht="90" x14ac:dyDescent="0.25">
      <c r="A1547" s="303" t="s">
        <v>3881</v>
      </c>
      <c r="B1547" s="303" t="s">
        <v>2415</v>
      </c>
      <c r="C1547" s="303" t="s">
        <v>2416</v>
      </c>
      <c r="D1547" s="303" t="s">
        <v>2646</v>
      </c>
      <c r="E1547" s="304" t="s">
        <v>4294</v>
      </c>
      <c r="F1547" s="304" t="s">
        <v>457</v>
      </c>
      <c r="G1547" s="304" t="s">
        <v>597</v>
      </c>
      <c r="H1547" s="304" t="s">
        <v>598</v>
      </c>
      <c r="I1547" s="303" t="s">
        <v>599</v>
      </c>
      <c r="J1547" s="305" t="s">
        <v>3020</v>
      </c>
      <c r="K1547" s="306">
        <v>2072919</v>
      </c>
      <c r="Q1547" s="270"/>
      <c r="R1547" s="270"/>
      <c r="S1547" s="271"/>
      <c r="T1547" s="270" t="s">
        <v>600</v>
      </c>
      <c r="U1547" s="272" t="s">
        <v>3020</v>
      </c>
      <c r="V1547" s="268" t="s">
        <v>602</v>
      </c>
      <c r="W1547" s="272"/>
      <c r="X1547" s="273">
        <v>2072919</v>
      </c>
      <c r="Y1547" s="273">
        <v>2072919</v>
      </c>
      <c r="Z1547" s="273">
        <v>0</v>
      </c>
      <c r="AA1547" s="273">
        <v>0</v>
      </c>
      <c r="AB1547" s="274">
        <v>2072919</v>
      </c>
      <c r="AC1547" s="274">
        <v>0</v>
      </c>
      <c r="AD1547" s="269"/>
      <c r="AE1547" s="269" t="s">
        <v>3021</v>
      </c>
    </row>
    <row r="1548" spans="1:31" ht="90" x14ac:dyDescent="0.25">
      <c r="A1548" s="303" t="s">
        <v>3883</v>
      </c>
      <c r="B1548" s="303" t="s">
        <v>2415</v>
      </c>
      <c r="C1548" s="303" t="s">
        <v>2416</v>
      </c>
      <c r="D1548" s="303" t="s">
        <v>2646</v>
      </c>
      <c r="E1548" s="304" t="s">
        <v>4296</v>
      </c>
      <c r="F1548" s="304" t="s">
        <v>457</v>
      </c>
      <c r="G1548" s="304" t="s">
        <v>597</v>
      </c>
      <c r="H1548" s="304" t="s">
        <v>598</v>
      </c>
      <c r="I1548" s="303" t="s">
        <v>599</v>
      </c>
      <c r="J1548" s="305" t="s">
        <v>3020</v>
      </c>
      <c r="K1548" s="306">
        <v>2072919</v>
      </c>
      <c r="Q1548" s="270"/>
      <c r="R1548" s="270"/>
      <c r="S1548" s="271"/>
      <c r="T1548" s="270" t="s">
        <v>600</v>
      </c>
      <c r="U1548" s="272" t="s">
        <v>3020</v>
      </c>
      <c r="V1548" s="268" t="s">
        <v>602</v>
      </c>
      <c r="W1548" s="272"/>
      <c r="X1548" s="273">
        <v>2072919</v>
      </c>
      <c r="Y1548" s="273">
        <v>2072919</v>
      </c>
      <c r="Z1548" s="273">
        <v>0</v>
      </c>
      <c r="AA1548" s="273">
        <v>0</v>
      </c>
      <c r="AB1548" s="274">
        <v>2072919</v>
      </c>
      <c r="AC1548" s="274">
        <v>0</v>
      </c>
      <c r="AD1548" s="269"/>
      <c r="AE1548" s="269" t="s">
        <v>3021</v>
      </c>
    </row>
    <row r="1549" spans="1:31" ht="90" x14ac:dyDescent="0.25">
      <c r="A1549" s="303" t="s">
        <v>3885</v>
      </c>
      <c r="B1549" s="303" t="s">
        <v>2415</v>
      </c>
      <c r="C1549" s="303" t="s">
        <v>2416</v>
      </c>
      <c r="D1549" s="303" t="s">
        <v>2646</v>
      </c>
      <c r="E1549" s="304" t="s">
        <v>4298</v>
      </c>
      <c r="F1549" s="304" t="s">
        <v>457</v>
      </c>
      <c r="G1549" s="304" t="s">
        <v>597</v>
      </c>
      <c r="H1549" s="304" t="s">
        <v>598</v>
      </c>
      <c r="I1549" s="303" t="s">
        <v>599</v>
      </c>
      <c r="J1549" s="305" t="s">
        <v>3020</v>
      </c>
      <c r="K1549" s="306">
        <v>2072919</v>
      </c>
      <c r="Q1549" s="270"/>
      <c r="R1549" s="270"/>
      <c r="S1549" s="271"/>
      <c r="T1549" s="270" t="s">
        <v>600</v>
      </c>
      <c r="U1549" s="272" t="s">
        <v>3020</v>
      </c>
      <c r="V1549" s="268" t="s">
        <v>602</v>
      </c>
      <c r="W1549" s="272"/>
      <c r="X1549" s="273">
        <v>2072919</v>
      </c>
      <c r="Y1549" s="273">
        <v>2072919</v>
      </c>
      <c r="Z1549" s="273">
        <v>0</v>
      </c>
      <c r="AA1549" s="273">
        <v>0</v>
      </c>
      <c r="AB1549" s="274">
        <v>2072919</v>
      </c>
      <c r="AC1549" s="274">
        <v>0</v>
      </c>
      <c r="AD1549" s="269"/>
      <c r="AE1549" s="269" t="s">
        <v>3021</v>
      </c>
    </row>
    <row r="1550" spans="1:31" ht="90" x14ac:dyDescent="0.25">
      <c r="A1550" s="303" t="s">
        <v>3887</v>
      </c>
      <c r="B1550" s="303" t="s">
        <v>2415</v>
      </c>
      <c r="C1550" s="303" t="s">
        <v>2416</v>
      </c>
      <c r="D1550" s="303" t="s">
        <v>2646</v>
      </c>
      <c r="E1550" s="304" t="s">
        <v>4300</v>
      </c>
      <c r="F1550" s="304" t="s">
        <v>457</v>
      </c>
      <c r="G1550" s="304" t="s">
        <v>597</v>
      </c>
      <c r="H1550" s="304" t="s">
        <v>598</v>
      </c>
      <c r="I1550" s="303" t="s">
        <v>599</v>
      </c>
      <c r="J1550" s="305" t="s">
        <v>3020</v>
      </c>
      <c r="K1550" s="306">
        <v>2072919</v>
      </c>
      <c r="Q1550" s="270"/>
      <c r="R1550" s="270"/>
      <c r="S1550" s="271"/>
      <c r="T1550" s="270" t="s">
        <v>600</v>
      </c>
      <c r="U1550" s="272" t="s">
        <v>3020</v>
      </c>
      <c r="V1550" s="268" t="s">
        <v>602</v>
      </c>
      <c r="W1550" s="272"/>
      <c r="X1550" s="273">
        <v>2072919</v>
      </c>
      <c r="Y1550" s="273">
        <v>2072919</v>
      </c>
      <c r="Z1550" s="273">
        <v>0</v>
      </c>
      <c r="AA1550" s="273">
        <v>0</v>
      </c>
      <c r="AB1550" s="274">
        <v>2072919</v>
      </c>
      <c r="AC1550" s="274">
        <v>0</v>
      </c>
      <c r="AD1550" s="269"/>
      <c r="AE1550" s="269" t="s">
        <v>3021</v>
      </c>
    </row>
    <row r="1551" spans="1:31" ht="90" x14ac:dyDescent="0.25">
      <c r="A1551" s="303" t="s">
        <v>3889</v>
      </c>
      <c r="B1551" s="303" t="s">
        <v>2415</v>
      </c>
      <c r="C1551" s="303" t="s">
        <v>2416</v>
      </c>
      <c r="D1551" s="303" t="s">
        <v>2646</v>
      </c>
      <c r="E1551" s="304" t="s">
        <v>4302</v>
      </c>
      <c r="F1551" s="304" t="s">
        <v>457</v>
      </c>
      <c r="G1551" s="304" t="s">
        <v>597</v>
      </c>
      <c r="H1551" s="304" t="s">
        <v>598</v>
      </c>
      <c r="I1551" s="303" t="s">
        <v>599</v>
      </c>
      <c r="J1551" s="305" t="s">
        <v>3020</v>
      </c>
      <c r="K1551" s="306">
        <v>2072919</v>
      </c>
      <c r="Q1551" s="270"/>
      <c r="R1551" s="270"/>
      <c r="S1551" s="271"/>
      <c r="T1551" s="270" t="s">
        <v>600</v>
      </c>
      <c r="U1551" s="272" t="s">
        <v>3020</v>
      </c>
      <c r="V1551" s="268" t="s">
        <v>602</v>
      </c>
      <c r="W1551" s="272"/>
      <c r="X1551" s="273">
        <v>2072919</v>
      </c>
      <c r="Y1551" s="273">
        <v>2072919</v>
      </c>
      <c r="Z1551" s="273">
        <v>0</v>
      </c>
      <c r="AA1551" s="273">
        <v>0</v>
      </c>
      <c r="AB1551" s="274">
        <v>2072919</v>
      </c>
      <c r="AC1551" s="274">
        <v>0</v>
      </c>
      <c r="AD1551" s="269"/>
      <c r="AE1551" s="269" t="s">
        <v>3021</v>
      </c>
    </row>
    <row r="1552" spans="1:31" ht="90" x14ac:dyDescent="0.25">
      <c r="A1552" s="303" t="s">
        <v>3891</v>
      </c>
      <c r="B1552" s="303" t="s">
        <v>2415</v>
      </c>
      <c r="C1552" s="303" t="s">
        <v>2416</v>
      </c>
      <c r="D1552" s="303" t="s">
        <v>2646</v>
      </c>
      <c r="E1552" s="304" t="s">
        <v>4304</v>
      </c>
      <c r="F1552" s="304" t="s">
        <v>457</v>
      </c>
      <c r="G1552" s="304" t="s">
        <v>597</v>
      </c>
      <c r="H1552" s="304" t="s">
        <v>598</v>
      </c>
      <c r="I1552" s="303" t="s">
        <v>599</v>
      </c>
      <c r="J1552" s="305" t="s">
        <v>3020</v>
      </c>
      <c r="K1552" s="306">
        <v>2072919</v>
      </c>
      <c r="Q1552" s="270"/>
      <c r="R1552" s="270"/>
      <c r="S1552" s="271"/>
      <c r="T1552" s="270" t="s">
        <v>600</v>
      </c>
      <c r="U1552" s="272" t="s">
        <v>3020</v>
      </c>
      <c r="V1552" s="268" t="s">
        <v>602</v>
      </c>
      <c r="W1552" s="272"/>
      <c r="X1552" s="273">
        <v>2072919</v>
      </c>
      <c r="Y1552" s="273">
        <v>2072919</v>
      </c>
      <c r="Z1552" s="273">
        <v>0</v>
      </c>
      <c r="AA1552" s="273">
        <v>0</v>
      </c>
      <c r="AB1552" s="274">
        <v>2072919</v>
      </c>
      <c r="AC1552" s="274">
        <v>0</v>
      </c>
      <c r="AD1552" s="269"/>
      <c r="AE1552" s="269" t="s">
        <v>3021</v>
      </c>
    </row>
    <row r="1553" spans="1:31" ht="90" x14ac:dyDescent="0.25">
      <c r="A1553" s="303" t="s">
        <v>3893</v>
      </c>
      <c r="B1553" s="303" t="s">
        <v>2415</v>
      </c>
      <c r="C1553" s="303" t="s">
        <v>2416</v>
      </c>
      <c r="D1553" s="303" t="s">
        <v>2646</v>
      </c>
      <c r="E1553" s="304" t="s">
        <v>4306</v>
      </c>
      <c r="F1553" s="304" t="s">
        <v>457</v>
      </c>
      <c r="G1553" s="304" t="s">
        <v>597</v>
      </c>
      <c r="H1553" s="304" t="s">
        <v>598</v>
      </c>
      <c r="I1553" s="303" t="s">
        <v>599</v>
      </c>
      <c r="J1553" s="305" t="s">
        <v>3020</v>
      </c>
      <c r="K1553" s="306">
        <v>2072919</v>
      </c>
      <c r="Q1553" s="270"/>
      <c r="R1553" s="270"/>
      <c r="S1553" s="271"/>
      <c r="T1553" s="270" t="s">
        <v>600</v>
      </c>
      <c r="U1553" s="272" t="s">
        <v>3020</v>
      </c>
      <c r="V1553" s="268" t="s">
        <v>602</v>
      </c>
      <c r="W1553" s="272"/>
      <c r="X1553" s="273">
        <v>2072919</v>
      </c>
      <c r="Y1553" s="273">
        <v>2072919</v>
      </c>
      <c r="Z1553" s="273">
        <v>0</v>
      </c>
      <c r="AA1553" s="273">
        <v>0</v>
      </c>
      <c r="AB1553" s="274">
        <v>2072919</v>
      </c>
      <c r="AC1553" s="274">
        <v>0</v>
      </c>
      <c r="AD1553" s="269"/>
      <c r="AE1553" s="269" t="s">
        <v>3021</v>
      </c>
    </row>
    <row r="1554" spans="1:31" ht="90" x14ac:dyDescent="0.25">
      <c r="A1554" s="303" t="s">
        <v>3895</v>
      </c>
      <c r="B1554" s="303" t="s">
        <v>2415</v>
      </c>
      <c r="C1554" s="303" t="s">
        <v>2416</v>
      </c>
      <c r="D1554" s="303" t="s">
        <v>2646</v>
      </c>
      <c r="E1554" s="304" t="s">
        <v>4308</v>
      </c>
      <c r="F1554" s="304" t="s">
        <v>457</v>
      </c>
      <c r="G1554" s="304" t="s">
        <v>597</v>
      </c>
      <c r="H1554" s="304" t="s">
        <v>598</v>
      </c>
      <c r="I1554" s="303" t="s">
        <v>599</v>
      </c>
      <c r="J1554" s="305" t="s">
        <v>3020</v>
      </c>
      <c r="K1554" s="306">
        <v>2072919</v>
      </c>
      <c r="Q1554" s="270"/>
      <c r="R1554" s="270"/>
      <c r="S1554" s="271"/>
      <c r="T1554" s="270" t="s">
        <v>600</v>
      </c>
      <c r="U1554" s="272" t="s">
        <v>3020</v>
      </c>
      <c r="V1554" s="268" t="s">
        <v>602</v>
      </c>
      <c r="W1554" s="272"/>
      <c r="X1554" s="273">
        <v>2072919</v>
      </c>
      <c r="Y1554" s="273">
        <v>2072919</v>
      </c>
      <c r="Z1554" s="273">
        <v>0</v>
      </c>
      <c r="AA1554" s="273">
        <v>0</v>
      </c>
      <c r="AB1554" s="274">
        <v>2072919</v>
      </c>
      <c r="AC1554" s="274">
        <v>0</v>
      </c>
      <c r="AD1554" s="269"/>
      <c r="AE1554" s="269" t="s">
        <v>3021</v>
      </c>
    </row>
    <row r="1555" spans="1:31" ht="90" x14ac:dyDescent="0.25">
      <c r="A1555" s="303" t="s">
        <v>3897</v>
      </c>
      <c r="B1555" s="303" t="s">
        <v>2415</v>
      </c>
      <c r="C1555" s="303" t="s">
        <v>2416</v>
      </c>
      <c r="D1555" s="303" t="s">
        <v>2646</v>
      </c>
      <c r="E1555" s="304" t="s">
        <v>4310</v>
      </c>
      <c r="F1555" s="304" t="s">
        <v>457</v>
      </c>
      <c r="G1555" s="304" t="s">
        <v>597</v>
      </c>
      <c r="H1555" s="304" t="s">
        <v>598</v>
      </c>
      <c r="I1555" s="303" t="s">
        <v>599</v>
      </c>
      <c r="J1555" s="305" t="s">
        <v>3020</v>
      </c>
      <c r="K1555" s="306">
        <v>2072919</v>
      </c>
      <c r="Q1555" s="270"/>
      <c r="R1555" s="270"/>
      <c r="S1555" s="271"/>
      <c r="T1555" s="270" t="s">
        <v>600</v>
      </c>
      <c r="U1555" s="272" t="s">
        <v>3020</v>
      </c>
      <c r="V1555" s="268" t="s">
        <v>602</v>
      </c>
      <c r="W1555" s="272"/>
      <c r="X1555" s="273">
        <v>2072919</v>
      </c>
      <c r="Y1555" s="273">
        <v>2072919</v>
      </c>
      <c r="Z1555" s="273">
        <v>0</v>
      </c>
      <c r="AA1555" s="273">
        <v>0</v>
      </c>
      <c r="AB1555" s="274">
        <v>2072919</v>
      </c>
      <c r="AC1555" s="274">
        <v>0</v>
      </c>
      <c r="AD1555" s="269"/>
      <c r="AE1555" s="269" t="s">
        <v>3021</v>
      </c>
    </row>
    <row r="1556" spans="1:31" ht="90" x14ac:dyDescent="0.25">
      <c r="A1556" s="303" t="s">
        <v>3899</v>
      </c>
      <c r="B1556" s="303" t="s">
        <v>2415</v>
      </c>
      <c r="C1556" s="303" t="s">
        <v>2416</v>
      </c>
      <c r="D1556" s="303" t="s">
        <v>2646</v>
      </c>
      <c r="E1556" s="304" t="s">
        <v>4312</v>
      </c>
      <c r="F1556" s="304" t="s">
        <v>457</v>
      </c>
      <c r="G1556" s="304" t="s">
        <v>597</v>
      </c>
      <c r="H1556" s="304" t="s">
        <v>598</v>
      </c>
      <c r="I1556" s="303" t="s">
        <v>599</v>
      </c>
      <c r="J1556" s="305" t="s">
        <v>3020</v>
      </c>
      <c r="K1556" s="306">
        <v>2072919</v>
      </c>
      <c r="Q1556" s="270"/>
      <c r="R1556" s="270"/>
      <c r="S1556" s="271"/>
      <c r="T1556" s="270" t="s">
        <v>600</v>
      </c>
      <c r="U1556" s="272" t="s">
        <v>3020</v>
      </c>
      <c r="V1556" s="268" t="s">
        <v>602</v>
      </c>
      <c r="W1556" s="272"/>
      <c r="X1556" s="273">
        <v>2072919</v>
      </c>
      <c r="Y1556" s="273">
        <v>2072919</v>
      </c>
      <c r="Z1556" s="273">
        <v>0</v>
      </c>
      <c r="AA1556" s="273">
        <v>0</v>
      </c>
      <c r="AB1556" s="274">
        <v>2072919</v>
      </c>
      <c r="AC1556" s="274">
        <v>0</v>
      </c>
      <c r="AD1556" s="269"/>
      <c r="AE1556" s="269" t="s">
        <v>3021</v>
      </c>
    </row>
    <row r="1557" spans="1:31" ht="90" x14ac:dyDescent="0.25">
      <c r="A1557" s="303" t="s">
        <v>3901</v>
      </c>
      <c r="B1557" s="303" t="s">
        <v>2415</v>
      </c>
      <c r="C1557" s="303" t="s">
        <v>2416</v>
      </c>
      <c r="D1557" s="303" t="s">
        <v>2646</v>
      </c>
      <c r="E1557" s="304" t="s">
        <v>4314</v>
      </c>
      <c r="F1557" s="304" t="s">
        <v>457</v>
      </c>
      <c r="G1557" s="304" t="s">
        <v>597</v>
      </c>
      <c r="H1557" s="304" t="s">
        <v>598</v>
      </c>
      <c r="I1557" s="303" t="s">
        <v>599</v>
      </c>
      <c r="J1557" s="305" t="s">
        <v>3020</v>
      </c>
      <c r="K1557" s="306">
        <v>2072919</v>
      </c>
      <c r="Q1557" s="270"/>
      <c r="R1557" s="270"/>
      <c r="S1557" s="271"/>
      <c r="T1557" s="270" t="s">
        <v>600</v>
      </c>
      <c r="U1557" s="272" t="s">
        <v>3020</v>
      </c>
      <c r="V1557" s="268" t="s">
        <v>602</v>
      </c>
      <c r="W1557" s="272"/>
      <c r="X1557" s="273">
        <v>2072919</v>
      </c>
      <c r="Y1557" s="273">
        <v>2072919</v>
      </c>
      <c r="Z1557" s="273">
        <v>0</v>
      </c>
      <c r="AA1557" s="273">
        <v>0</v>
      </c>
      <c r="AB1557" s="274">
        <v>2072919</v>
      </c>
      <c r="AC1557" s="274">
        <v>0</v>
      </c>
      <c r="AD1557" s="269"/>
      <c r="AE1557" s="269" t="s">
        <v>3021</v>
      </c>
    </row>
    <row r="1558" spans="1:31" ht="90" x14ac:dyDescent="0.25">
      <c r="A1558" s="303" t="s">
        <v>3903</v>
      </c>
      <c r="B1558" s="303" t="s">
        <v>2415</v>
      </c>
      <c r="C1558" s="303" t="s">
        <v>2416</v>
      </c>
      <c r="D1558" s="303" t="s">
        <v>2646</v>
      </c>
      <c r="E1558" s="304" t="s">
        <v>4316</v>
      </c>
      <c r="F1558" s="304" t="s">
        <v>457</v>
      </c>
      <c r="G1558" s="304" t="s">
        <v>597</v>
      </c>
      <c r="H1558" s="304" t="s">
        <v>598</v>
      </c>
      <c r="I1558" s="303" t="s">
        <v>599</v>
      </c>
      <c r="J1558" s="305" t="s">
        <v>3020</v>
      </c>
      <c r="K1558" s="306">
        <v>2072919</v>
      </c>
      <c r="Q1558" s="270"/>
      <c r="R1558" s="270"/>
      <c r="S1558" s="271"/>
      <c r="T1558" s="270" t="s">
        <v>600</v>
      </c>
      <c r="U1558" s="272" t="s">
        <v>3020</v>
      </c>
      <c r="V1558" s="268" t="s">
        <v>602</v>
      </c>
      <c r="W1558" s="272"/>
      <c r="X1558" s="273">
        <v>2072919</v>
      </c>
      <c r="Y1558" s="273">
        <v>2072919</v>
      </c>
      <c r="Z1558" s="273">
        <v>0</v>
      </c>
      <c r="AA1558" s="273">
        <v>0</v>
      </c>
      <c r="AB1558" s="274">
        <v>2072919</v>
      </c>
      <c r="AC1558" s="274">
        <v>0</v>
      </c>
      <c r="AD1558" s="269"/>
      <c r="AE1558" s="269" t="s">
        <v>3021</v>
      </c>
    </row>
    <row r="1559" spans="1:31" ht="90" x14ac:dyDescent="0.25">
      <c r="A1559" s="303" t="s">
        <v>3905</v>
      </c>
      <c r="B1559" s="303" t="s">
        <v>2415</v>
      </c>
      <c r="C1559" s="303" t="s">
        <v>2416</v>
      </c>
      <c r="D1559" s="303" t="s">
        <v>2646</v>
      </c>
      <c r="E1559" s="304" t="s">
        <v>4318</v>
      </c>
      <c r="F1559" s="304" t="s">
        <v>457</v>
      </c>
      <c r="G1559" s="304" t="s">
        <v>597</v>
      </c>
      <c r="H1559" s="304" t="s">
        <v>598</v>
      </c>
      <c r="I1559" s="303" t="s">
        <v>599</v>
      </c>
      <c r="J1559" s="305" t="s">
        <v>3020</v>
      </c>
      <c r="K1559" s="306">
        <v>2072919</v>
      </c>
      <c r="Q1559" s="270"/>
      <c r="R1559" s="270"/>
      <c r="S1559" s="271"/>
      <c r="T1559" s="270" t="s">
        <v>600</v>
      </c>
      <c r="U1559" s="272" t="s">
        <v>3020</v>
      </c>
      <c r="V1559" s="268" t="s">
        <v>602</v>
      </c>
      <c r="W1559" s="272"/>
      <c r="X1559" s="273">
        <v>2072919</v>
      </c>
      <c r="Y1559" s="273">
        <v>2072919</v>
      </c>
      <c r="Z1559" s="273">
        <v>0</v>
      </c>
      <c r="AA1559" s="273">
        <v>0</v>
      </c>
      <c r="AB1559" s="274">
        <v>2072919</v>
      </c>
      <c r="AC1559" s="274">
        <v>0</v>
      </c>
      <c r="AD1559" s="269"/>
      <c r="AE1559" s="269" t="s">
        <v>3021</v>
      </c>
    </row>
    <row r="1560" spans="1:31" ht="90" x14ac:dyDescent="0.25">
      <c r="A1560" s="303" t="s">
        <v>3907</v>
      </c>
      <c r="B1560" s="303" t="s">
        <v>2415</v>
      </c>
      <c r="C1560" s="303" t="s">
        <v>2416</v>
      </c>
      <c r="D1560" s="303" t="s">
        <v>2646</v>
      </c>
      <c r="E1560" s="304" t="s">
        <v>4320</v>
      </c>
      <c r="F1560" s="304" t="s">
        <v>457</v>
      </c>
      <c r="G1560" s="304" t="s">
        <v>597</v>
      </c>
      <c r="H1560" s="304" t="s">
        <v>598</v>
      </c>
      <c r="I1560" s="303" t="s">
        <v>599</v>
      </c>
      <c r="J1560" s="305" t="s">
        <v>3020</v>
      </c>
      <c r="K1560" s="306">
        <v>2072919</v>
      </c>
      <c r="Q1560" s="270"/>
      <c r="R1560" s="270"/>
      <c r="S1560" s="271"/>
      <c r="T1560" s="270" t="s">
        <v>600</v>
      </c>
      <c r="U1560" s="272" t="s">
        <v>3020</v>
      </c>
      <c r="V1560" s="268" t="s">
        <v>602</v>
      </c>
      <c r="W1560" s="272"/>
      <c r="X1560" s="273">
        <v>2072919</v>
      </c>
      <c r="Y1560" s="273">
        <v>2072919</v>
      </c>
      <c r="Z1560" s="273">
        <v>0</v>
      </c>
      <c r="AA1560" s="273">
        <v>0</v>
      </c>
      <c r="AB1560" s="274">
        <v>2072919</v>
      </c>
      <c r="AC1560" s="274">
        <v>0</v>
      </c>
      <c r="AD1560" s="269"/>
      <c r="AE1560" s="269" t="s">
        <v>3021</v>
      </c>
    </row>
    <row r="1561" spans="1:31" ht="90" x14ac:dyDescent="0.25">
      <c r="A1561" s="303" t="s">
        <v>3909</v>
      </c>
      <c r="B1561" s="303" t="s">
        <v>2415</v>
      </c>
      <c r="C1561" s="303" t="s">
        <v>2416</v>
      </c>
      <c r="D1561" s="303" t="s">
        <v>2646</v>
      </c>
      <c r="E1561" s="304" t="s">
        <v>4322</v>
      </c>
      <c r="F1561" s="304" t="s">
        <v>457</v>
      </c>
      <c r="G1561" s="304" t="s">
        <v>597</v>
      </c>
      <c r="H1561" s="304" t="s">
        <v>598</v>
      </c>
      <c r="I1561" s="303" t="s">
        <v>599</v>
      </c>
      <c r="J1561" s="305" t="s">
        <v>3020</v>
      </c>
      <c r="K1561" s="306">
        <v>2072919</v>
      </c>
      <c r="Q1561" s="270"/>
      <c r="R1561" s="270"/>
      <c r="S1561" s="271"/>
      <c r="T1561" s="270" t="s">
        <v>600</v>
      </c>
      <c r="U1561" s="272" t="s">
        <v>3020</v>
      </c>
      <c r="V1561" s="268" t="s">
        <v>602</v>
      </c>
      <c r="W1561" s="272"/>
      <c r="X1561" s="273">
        <v>2072919</v>
      </c>
      <c r="Y1561" s="273">
        <v>2072919</v>
      </c>
      <c r="Z1561" s="273">
        <v>0</v>
      </c>
      <c r="AA1561" s="273">
        <v>0</v>
      </c>
      <c r="AB1561" s="274">
        <v>2072919</v>
      </c>
      <c r="AC1561" s="274">
        <v>0</v>
      </c>
      <c r="AD1561" s="269"/>
      <c r="AE1561" s="269" t="s">
        <v>3021</v>
      </c>
    </row>
    <row r="1562" spans="1:31" ht="90" x14ac:dyDescent="0.25">
      <c r="A1562" s="303" t="s">
        <v>3911</v>
      </c>
      <c r="B1562" s="303" t="s">
        <v>2415</v>
      </c>
      <c r="C1562" s="303" t="s">
        <v>2416</v>
      </c>
      <c r="D1562" s="303" t="s">
        <v>2646</v>
      </c>
      <c r="E1562" s="304" t="s">
        <v>4324</v>
      </c>
      <c r="F1562" s="304" t="s">
        <v>457</v>
      </c>
      <c r="G1562" s="304" t="s">
        <v>597</v>
      </c>
      <c r="H1562" s="304" t="s">
        <v>598</v>
      </c>
      <c r="I1562" s="303" t="s">
        <v>599</v>
      </c>
      <c r="J1562" s="305" t="s">
        <v>3020</v>
      </c>
      <c r="K1562" s="306">
        <v>2072919</v>
      </c>
      <c r="Q1562" s="270"/>
      <c r="R1562" s="270"/>
      <c r="S1562" s="271"/>
      <c r="T1562" s="270" t="s">
        <v>600</v>
      </c>
      <c r="U1562" s="272" t="s">
        <v>3020</v>
      </c>
      <c r="V1562" s="268" t="s">
        <v>602</v>
      </c>
      <c r="W1562" s="272"/>
      <c r="X1562" s="273">
        <v>2072919</v>
      </c>
      <c r="Y1562" s="273">
        <v>2072919</v>
      </c>
      <c r="Z1562" s="273">
        <v>0</v>
      </c>
      <c r="AA1562" s="273">
        <v>0</v>
      </c>
      <c r="AB1562" s="274">
        <v>2072919</v>
      </c>
      <c r="AC1562" s="274">
        <v>0</v>
      </c>
      <c r="AD1562" s="269"/>
      <c r="AE1562" s="269" t="s">
        <v>3021</v>
      </c>
    </row>
    <row r="1563" spans="1:31" ht="90" x14ac:dyDescent="0.25">
      <c r="A1563" s="303" t="s">
        <v>3913</v>
      </c>
      <c r="B1563" s="303" t="s">
        <v>2415</v>
      </c>
      <c r="C1563" s="303" t="s">
        <v>2416</v>
      </c>
      <c r="D1563" s="303" t="s">
        <v>2646</v>
      </c>
      <c r="E1563" s="304" t="s">
        <v>4326</v>
      </c>
      <c r="F1563" s="304" t="s">
        <v>457</v>
      </c>
      <c r="G1563" s="304" t="s">
        <v>597</v>
      </c>
      <c r="H1563" s="304" t="s">
        <v>598</v>
      </c>
      <c r="I1563" s="303" t="s">
        <v>599</v>
      </c>
      <c r="J1563" s="305" t="s">
        <v>3020</v>
      </c>
      <c r="K1563" s="306">
        <v>2072919</v>
      </c>
      <c r="Q1563" s="270"/>
      <c r="R1563" s="270"/>
      <c r="S1563" s="271"/>
      <c r="T1563" s="270" t="s">
        <v>600</v>
      </c>
      <c r="U1563" s="272" t="s">
        <v>3020</v>
      </c>
      <c r="V1563" s="268" t="s">
        <v>602</v>
      </c>
      <c r="W1563" s="272"/>
      <c r="X1563" s="273">
        <v>2072919</v>
      </c>
      <c r="Y1563" s="273">
        <v>2072919</v>
      </c>
      <c r="Z1563" s="273">
        <v>0</v>
      </c>
      <c r="AA1563" s="273">
        <v>0</v>
      </c>
      <c r="AB1563" s="274">
        <v>2072919</v>
      </c>
      <c r="AC1563" s="274">
        <v>0</v>
      </c>
      <c r="AD1563" s="269"/>
      <c r="AE1563" s="269" t="s">
        <v>3021</v>
      </c>
    </row>
    <row r="1564" spans="1:31" ht="90" x14ac:dyDescent="0.25">
      <c r="A1564" s="303" t="s">
        <v>3915</v>
      </c>
      <c r="B1564" s="303" t="s">
        <v>2415</v>
      </c>
      <c r="C1564" s="303" t="s">
        <v>2416</v>
      </c>
      <c r="D1564" s="303" t="s">
        <v>2646</v>
      </c>
      <c r="E1564" s="304" t="s">
        <v>4328</v>
      </c>
      <c r="F1564" s="304" t="s">
        <v>457</v>
      </c>
      <c r="G1564" s="304" t="s">
        <v>597</v>
      </c>
      <c r="H1564" s="304" t="s">
        <v>598</v>
      </c>
      <c r="I1564" s="303" t="s">
        <v>599</v>
      </c>
      <c r="J1564" s="305" t="s">
        <v>3020</v>
      </c>
      <c r="K1564" s="306">
        <v>2072919</v>
      </c>
      <c r="Q1564" s="270"/>
      <c r="R1564" s="270"/>
      <c r="S1564" s="271"/>
      <c r="T1564" s="270" t="s">
        <v>600</v>
      </c>
      <c r="U1564" s="272" t="s">
        <v>3020</v>
      </c>
      <c r="V1564" s="268" t="s">
        <v>602</v>
      </c>
      <c r="W1564" s="272"/>
      <c r="X1564" s="273">
        <v>2072919</v>
      </c>
      <c r="Y1564" s="273">
        <v>2072919</v>
      </c>
      <c r="Z1564" s="273">
        <v>0</v>
      </c>
      <c r="AA1564" s="273">
        <v>0</v>
      </c>
      <c r="AB1564" s="274">
        <v>2072919</v>
      </c>
      <c r="AC1564" s="274">
        <v>0</v>
      </c>
      <c r="AD1564" s="269"/>
      <c r="AE1564" s="269" t="s">
        <v>3021</v>
      </c>
    </row>
    <row r="1565" spans="1:31" ht="90" x14ac:dyDescent="0.25">
      <c r="A1565" s="303" t="s">
        <v>3917</v>
      </c>
      <c r="B1565" s="303" t="s">
        <v>2415</v>
      </c>
      <c r="C1565" s="303" t="s">
        <v>2416</v>
      </c>
      <c r="D1565" s="303" t="s">
        <v>2646</v>
      </c>
      <c r="E1565" s="304" t="s">
        <v>4330</v>
      </c>
      <c r="F1565" s="304" t="s">
        <v>457</v>
      </c>
      <c r="G1565" s="304" t="s">
        <v>597</v>
      </c>
      <c r="H1565" s="304" t="s">
        <v>598</v>
      </c>
      <c r="I1565" s="303" t="s">
        <v>599</v>
      </c>
      <c r="J1565" s="305" t="s">
        <v>3020</v>
      </c>
      <c r="K1565" s="306">
        <v>2072919</v>
      </c>
      <c r="Q1565" s="270"/>
      <c r="R1565" s="270"/>
      <c r="S1565" s="271"/>
      <c r="T1565" s="270" t="s">
        <v>600</v>
      </c>
      <c r="U1565" s="272" t="s">
        <v>3020</v>
      </c>
      <c r="V1565" s="268" t="s">
        <v>602</v>
      </c>
      <c r="W1565" s="272"/>
      <c r="X1565" s="273">
        <v>2072919</v>
      </c>
      <c r="Y1565" s="273">
        <v>2072919</v>
      </c>
      <c r="Z1565" s="273">
        <v>0</v>
      </c>
      <c r="AA1565" s="273">
        <v>0</v>
      </c>
      <c r="AB1565" s="274">
        <v>2072919</v>
      </c>
      <c r="AC1565" s="274">
        <v>0</v>
      </c>
      <c r="AD1565" s="269"/>
      <c r="AE1565" s="269" t="s">
        <v>3021</v>
      </c>
    </row>
    <row r="1566" spans="1:31" ht="90" x14ac:dyDescent="0.25">
      <c r="A1566" s="303" t="s">
        <v>3919</v>
      </c>
      <c r="B1566" s="303" t="s">
        <v>2415</v>
      </c>
      <c r="C1566" s="303" t="s">
        <v>2416</v>
      </c>
      <c r="D1566" s="303" t="s">
        <v>2646</v>
      </c>
      <c r="E1566" s="304" t="s">
        <v>4332</v>
      </c>
      <c r="F1566" s="304" t="s">
        <v>457</v>
      </c>
      <c r="G1566" s="304" t="s">
        <v>597</v>
      </c>
      <c r="H1566" s="304" t="s">
        <v>598</v>
      </c>
      <c r="I1566" s="303" t="s">
        <v>599</v>
      </c>
      <c r="J1566" s="305" t="s">
        <v>3020</v>
      </c>
      <c r="K1566" s="306">
        <v>2072919</v>
      </c>
      <c r="Q1566" s="270"/>
      <c r="R1566" s="270"/>
      <c r="S1566" s="271"/>
      <c r="T1566" s="270" t="s">
        <v>600</v>
      </c>
      <c r="U1566" s="272" t="s">
        <v>3020</v>
      </c>
      <c r="V1566" s="268" t="s">
        <v>602</v>
      </c>
      <c r="W1566" s="272"/>
      <c r="X1566" s="273">
        <v>2072919</v>
      </c>
      <c r="Y1566" s="273">
        <v>2072919</v>
      </c>
      <c r="Z1566" s="273">
        <v>0</v>
      </c>
      <c r="AA1566" s="273">
        <v>0</v>
      </c>
      <c r="AB1566" s="274">
        <v>2072919</v>
      </c>
      <c r="AC1566" s="274">
        <v>0</v>
      </c>
      <c r="AD1566" s="269"/>
      <c r="AE1566" s="269" t="s">
        <v>3021</v>
      </c>
    </row>
    <row r="1567" spans="1:31" ht="90" x14ac:dyDescent="0.25">
      <c r="A1567" s="303" t="s">
        <v>3921</v>
      </c>
      <c r="B1567" s="303" t="s">
        <v>2415</v>
      </c>
      <c r="C1567" s="303" t="s">
        <v>2416</v>
      </c>
      <c r="D1567" s="303" t="s">
        <v>2646</v>
      </c>
      <c r="E1567" s="304" t="s">
        <v>4334</v>
      </c>
      <c r="F1567" s="304" t="s">
        <v>457</v>
      </c>
      <c r="G1567" s="304" t="s">
        <v>597</v>
      </c>
      <c r="H1567" s="304" t="s">
        <v>598</v>
      </c>
      <c r="I1567" s="303" t="s">
        <v>599</v>
      </c>
      <c r="J1567" s="305" t="s">
        <v>3020</v>
      </c>
      <c r="K1567" s="306">
        <v>2072919</v>
      </c>
      <c r="Q1567" s="270"/>
      <c r="R1567" s="270"/>
      <c r="S1567" s="271"/>
      <c r="T1567" s="270" t="s">
        <v>600</v>
      </c>
      <c r="U1567" s="272" t="s">
        <v>3020</v>
      </c>
      <c r="V1567" s="268" t="s">
        <v>602</v>
      </c>
      <c r="W1567" s="272"/>
      <c r="X1567" s="273">
        <v>2072919</v>
      </c>
      <c r="Y1567" s="273">
        <v>2072919</v>
      </c>
      <c r="Z1567" s="273">
        <v>0</v>
      </c>
      <c r="AA1567" s="273">
        <v>0</v>
      </c>
      <c r="AB1567" s="274">
        <v>2072919</v>
      </c>
      <c r="AC1567" s="274">
        <v>0</v>
      </c>
      <c r="AD1567" s="269"/>
      <c r="AE1567" s="269" t="s">
        <v>3021</v>
      </c>
    </row>
    <row r="1568" spans="1:31" ht="90" x14ac:dyDescent="0.25">
      <c r="A1568" s="303" t="s">
        <v>3923</v>
      </c>
      <c r="B1568" s="303" t="s">
        <v>2415</v>
      </c>
      <c r="C1568" s="303" t="s">
        <v>2416</v>
      </c>
      <c r="D1568" s="303" t="s">
        <v>2646</v>
      </c>
      <c r="E1568" s="304" t="s">
        <v>4336</v>
      </c>
      <c r="F1568" s="304" t="s">
        <v>457</v>
      </c>
      <c r="G1568" s="304" t="s">
        <v>597</v>
      </c>
      <c r="H1568" s="304" t="s">
        <v>598</v>
      </c>
      <c r="I1568" s="303" t="s">
        <v>599</v>
      </c>
      <c r="J1568" s="305" t="s">
        <v>3020</v>
      </c>
      <c r="K1568" s="306">
        <v>2072919</v>
      </c>
      <c r="Q1568" s="270"/>
      <c r="R1568" s="270"/>
      <c r="S1568" s="271"/>
      <c r="T1568" s="270" t="s">
        <v>600</v>
      </c>
      <c r="U1568" s="272" t="s">
        <v>3020</v>
      </c>
      <c r="V1568" s="268" t="s">
        <v>602</v>
      </c>
      <c r="W1568" s="272"/>
      <c r="X1568" s="273">
        <v>2072919</v>
      </c>
      <c r="Y1568" s="273">
        <v>2072919</v>
      </c>
      <c r="Z1568" s="273">
        <v>0</v>
      </c>
      <c r="AA1568" s="273">
        <v>0</v>
      </c>
      <c r="AB1568" s="274">
        <v>2072919</v>
      </c>
      <c r="AC1568" s="274">
        <v>0</v>
      </c>
      <c r="AD1568" s="269"/>
      <c r="AE1568" s="269" t="s">
        <v>3021</v>
      </c>
    </row>
    <row r="1569" spans="1:31" ht="90" x14ac:dyDescent="0.25">
      <c r="A1569" s="303" t="s">
        <v>3925</v>
      </c>
      <c r="B1569" s="303" t="s">
        <v>2415</v>
      </c>
      <c r="C1569" s="303" t="s">
        <v>2416</v>
      </c>
      <c r="D1569" s="303" t="s">
        <v>2646</v>
      </c>
      <c r="E1569" s="304" t="s">
        <v>4338</v>
      </c>
      <c r="F1569" s="304" t="s">
        <v>457</v>
      </c>
      <c r="G1569" s="304" t="s">
        <v>597</v>
      </c>
      <c r="H1569" s="304" t="s">
        <v>598</v>
      </c>
      <c r="I1569" s="303" t="s">
        <v>599</v>
      </c>
      <c r="J1569" s="305" t="s">
        <v>3020</v>
      </c>
      <c r="K1569" s="306">
        <v>2072919</v>
      </c>
      <c r="Q1569" s="270"/>
      <c r="R1569" s="270"/>
      <c r="S1569" s="271"/>
      <c r="T1569" s="270" t="s">
        <v>600</v>
      </c>
      <c r="U1569" s="272" t="s">
        <v>3020</v>
      </c>
      <c r="V1569" s="268" t="s">
        <v>602</v>
      </c>
      <c r="W1569" s="272"/>
      <c r="X1569" s="273">
        <v>2072919</v>
      </c>
      <c r="Y1569" s="273">
        <v>2072919</v>
      </c>
      <c r="Z1569" s="273">
        <v>0</v>
      </c>
      <c r="AA1569" s="273">
        <v>0</v>
      </c>
      <c r="AB1569" s="274">
        <v>2072919</v>
      </c>
      <c r="AC1569" s="274">
        <v>0</v>
      </c>
      <c r="AD1569" s="269"/>
      <c r="AE1569" s="269" t="s">
        <v>3021</v>
      </c>
    </row>
    <row r="1570" spans="1:31" ht="90" x14ac:dyDescent="0.25">
      <c r="A1570" s="303" t="s">
        <v>3927</v>
      </c>
      <c r="B1570" s="303" t="s">
        <v>2415</v>
      </c>
      <c r="C1570" s="303" t="s">
        <v>2416</v>
      </c>
      <c r="D1570" s="303" t="s">
        <v>2646</v>
      </c>
      <c r="E1570" s="304" t="s">
        <v>4340</v>
      </c>
      <c r="F1570" s="304" t="s">
        <v>457</v>
      </c>
      <c r="G1570" s="304" t="s">
        <v>597</v>
      </c>
      <c r="H1570" s="304" t="s">
        <v>598</v>
      </c>
      <c r="I1570" s="303" t="s">
        <v>599</v>
      </c>
      <c r="J1570" s="305" t="s">
        <v>3020</v>
      </c>
      <c r="K1570" s="306">
        <v>2072919</v>
      </c>
      <c r="Q1570" s="270"/>
      <c r="R1570" s="270"/>
      <c r="S1570" s="271"/>
      <c r="T1570" s="270" t="s">
        <v>600</v>
      </c>
      <c r="U1570" s="272" t="s">
        <v>3020</v>
      </c>
      <c r="V1570" s="268" t="s">
        <v>602</v>
      </c>
      <c r="W1570" s="272"/>
      <c r="X1570" s="273">
        <v>2072919</v>
      </c>
      <c r="Y1570" s="273">
        <v>2072919</v>
      </c>
      <c r="Z1570" s="273">
        <v>0</v>
      </c>
      <c r="AA1570" s="273">
        <v>0</v>
      </c>
      <c r="AB1570" s="274">
        <v>2072919</v>
      </c>
      <c r="AC1570" s="274">
        <v>0</v>
      </c>
      <c r="AD1570" s="269"/>
      <c r="AE1570" s="269" t="s">
        <v>3021</v>
      </c>
    </row>
    <row r="1571" spans="1:31" ht="90" x14ac:dyDescent="0.25">
      <c r="A1571" s="303" t="s">
        <v>3929</v>
      </c>
      <c r="B1571" s="303" t="s">
        <v>2415</v>
      </c>
      <c r="C1571" s="303" t="s">
        <v>2416</v>
      </c>
      <c r="D1571" s="303" t="s">
        <v>2646</v>
      </c>
      <c r="E1571" s="304" t="s">
        <v>4342</v>
      </c>
      <c r="F1571" s="304" t="s">
        <v>457</v>
      </c>
      <c r="G1571" s="304" t="s">
        <v>597</v>
      </c>
      <c r="H1571" s="304" t="s">
        <v>598</v>
      </c>
      <c r="I1571" s="303" t="s">
        <v>599</v>
      </c>
      <c r="J1571" s="305" t="s">
        <v>3020</v>
      </c>
      <c r="K1571" s="306">
        <v>2072919</v>
      </c>
      <c r="Q1571" s="270"/>
      <c r="R1571" s="270"/>
      <c r="S1571" s="271"/>
      <c r="T1571" s="270" t="s">
        <v>600</v>
      </c>
      <c r="U1571" s="272" t="s">
        <v>3020</v>
      </c>
      <c r="V1571" s="268" t="s">
        <v>602</v>
      </c>
      <c r="W1571" s="272"/>
      <c r="X1571" s="273">
        <v>2072919</v>
      </c>
      <c r="Y1571" s="273">
        <v>2072919</v>
      </c>
      <c r="Z1571" s="273">
        <v>0</v>
      </c>
      <c r="AA1571" s="273">
        <v>0</v>
      </c>
      <c r="AB1571" s="274">
        <v>2072919</v>
      </c>
      <c r="AC1571" s="274">
        <v>0</v>
      </c>
      <c r="AD1571" s="269"/>
      <c r="AE1571" s="269" t="s">
        <v>3021</v>
      </c>
    </row>
    <row r="1572" spans="1:31" ht="90" x14ac:dyDescent="0.25">
      <c r="A1572" s="303" t="s">
        <v>3931</v>
      </c>
      <c r="B1572" s="303" t="s">
        <v>2415</v>
      </c>
      <c r="C1572" s="303" t="s">
        <v>2416</v>
      </c>
      <c r="D1572" s="303" t="s">
        <v>2646</v>
      </c>
      <c r="E1572" s="304" t="s">
        <v>4344</v>
      </c>
      <c r="F1572" s="304" t="s">
        <v>457</v>
      </c>
      <c r="G1572" s="304" t="s">
        <v>597</v>
      </c>
      <c r="H1572" s="304" t="s">
        <v>598</v>
      </c>
      <c r="I1572" s="303" t="s">
        <v>599</v>
      </c>
      <c r="J1572" s="305" t="s">
        <v>3020</v>
      </c>
      <c r="K1572" s="306">
        <v>2072919</v>
      </c>
      <c r="Q1572" s="270"/>
      <c r="R1572" s="270"/>
      <c r="S1572" s="271"/>
      <c r="T1572" s="270" t="s">
        <v>600</v>
      </c>
      <c r="U1572" s="272" t="s">
        <v>3020</v>
      </c>
      <c r="V1572" s="268" t="s">
        <v>602</v>
      </c>
      <c r="W1572" s="272"/>
      <c r="X1572" s="273">
        <v>2072919</v>
      </c>
      <c r="Y1572" s="273">
        <v>2072919</v>
      </c>
      <c r="Z1572" s="273">
        <v>0</v>
      </c>
      <c r="AA1572" s="273">
        <v>0</v>
      </c>
      <c r="AB1572" s="274">
        <v>2072919</v>
      </c>
      <c r="AC1572" s="274">
        <v>0</v>
      </c>
      <c r="AD1572" s="269"/>
      <c r="AE1572" s="269" t="s">
        <v>3021</v>
      </c>
    </row>
    <row r="1573" spans="1:31" ht="90" x14ac:dyDescent="0.25">
      <c r="A1573" s="303" t="s">
        <v>3933</v>
      </c>
      <c r="B1573" s="303" t="s">
        <v>2415</v>
      </c>
      <c r="C1573" s="303" t="s">
        <v>2416</v>
      </c>
      <c r="D1573" s="303" t="s">
        <v>2646</v>
      </c>
      <c r="E1573" s="304" t="s">
        <v>4346</v>
      </c>
      <c r="F1573" s="304" t="s">
        <v>457</v>
      </c>
      <c r="G1573" s="304" t="s">
        <v>597</v>
      </c>
      <c r="H1573" s="304" t="s">
        <v>598</v>
      </c>
      <c r="I1573" s="303" t="s">
        <v>599</v>
      </c>
      <c r="J1573" s="305" t="s">
        <v>3020</v>
      </c>
      <c r="K1573" s="306">
        <v>2072919</v>
      </c>
      <c r="Q1573" s="270"/>
      <c r="R1573" s="270"/>
      <c r="S1573" s="271"/>
      <c r="T1573" s="270" t="s">
        <v>600</v>
      </c>
      <c r="U1573" s="272" t="s">
        <v>3020</v>
      </c>
      <c r="V1573" s="268" t="s">
        <v>602</v>
      </c>
      <c r="W1573" s="272"/>
      <c r="X1573" s="273">
        <v>2072919</v>
      </c>
      <c r="Y1573" s="273">
        <v>2072919</v>
      </c>
      <c r="Z1573" s="273">
        <v>0</v>
      </c>
      <c r="AA1573" s="273">
        <v>0</v>
      </c>
      <c r="AB1573" s="274">
        <v>2072919</v>
      </c>
      <c r="AC1573" s="274">
        <v>0</v>
      </c>
      <c r="AD1573" s="269"/>
      <c r="AE1573" s="269" t="s">
        <v>3021</v>
      </c>
    </row>
    <row r="1574" spans="1:31" ht="90" x14ac:dyDescent="0.25">
      <c r="A1574" s="303" t="s">
        <v>3935</v>
      </c>
      <c r="B1574" s="303" t="s">
        <v>2415</v>
      </c>
      <c r="C1574" s="303" t="s">
        <v>2416</v>
      </c>
      <c r="D1574" s="303" t="s">
        <v>2646</v>
      </c>
      <c r="E1574" s="304" t="s">
        <v>4348</v>
      </c>
      <c r="F1574" s="304" t="s">
        <v>457</v>
      </c>
      <c r="G1574" s="304" t="s">
        <v>597</v>
      </c>
      <c r="H1574" s="304" t="s">
        <v>598</v>
      </c>
      <c r="I1574" s="303" t="s">
        <v>599</v>
      </c>
      <c r="J1574" s="305" t="s">
        <v>3020</v>
      </c>
      <c r="K1574" s="306">
        <v>2072919</v>
      </c>
      <c r="Q1574" s="270"/>
      <c r="R1574" s="270"/>
      <c r="S1574" s="271"/>
      <c r="T1574" s="270" t="s">
        <v>600</v>
      </c>
      <c r="U1574" s="272" t="s">
        <v>3020</v>
      </c>
      <c r="V1574" s="268" t="s">
        <v>602</v>
      </c>
      <c r="W1574" s="272"/>
      <c r="X1574" s="273">
        <v>2072919</v>
      </c>
      <c r="Y1574" s="273">
        <v>2072919</v>
      </c>
      <c r="Z1574" s="273">
        <v>0</v>
      </c>
      <c r="AA1574" s="273">
        <v>0</v>
      </c>
      <c r="AB1574" s="274">
        <v>2072919</v>
      </c>
      <c r="AC1574" s="274">
        <v>0</v>
      </c>
      <c r="AD1574" s="269"/>
      <c r="AE1574" s="269" t="s">
        <v>3021</v>
      </c>
    </row>
    <row r="1575" spans="1:31" ht="90" x14ac:dyDescent="0.25">
      <c r="A1575" s="303" t="s">
        <v>3937</v>
      </c>
      <c r="B1575" s="303" t="s">
        <v>2415</v>
      </c>
      <c r="C1575" s="303" t="s">
        <v>2416</v>
      </c>
      <c r="D1575" s="303" t="s">
        <v>2646</v>
      </c>
      <c r="E1575" s="304" t="s">
        <v>4350</v>
      </c>
      <c r="F1575" s="304" t="s">
        <v>457</v>
      </c>
      <c r="G1575" s="304" t="s">
        <v>597</v>
      </c>
      <c r="H1575" s="304" t="s">
        <v>598</v>
      </c>
      <c r="I1575" s="303" t="s">
        <v>599</v>
      </c>
      <c r="J1575" s="305" t="s">
        <v>3020</v>
      </c>
      <c r="K1575" s="306">
        <v>2072919</v>
      </c>
      <c r="Q1575" s="270"/>
      <c r="R1575" s="270"/>
      <c r="S1575" s="271"/>
      <c r="T1575" s="270" t="s">
        <v>600</v>
      </c>
      <c r="U1575" s="272" t="s">
        <v>3020</v>
      </c>
      <c r="V1575" s="268" t="s">
        <v>602</v>
      </c>
      <c r="W1575" s="272"/>
      <c r="X1575" s="273">
        <v>2072919</v>
      </c>
      <c r="Y1575" s="273">
        <v>2072919</v>
      </c>
      <c r="Z1575" s="273">
        <v>0</v>
      </c>
      <c r="AA1575" s="273">
        <v>0</v>
      </c>
      <c r="AB1575" s="274">
        <v>2072919</v>
      </c>
      <c r="AC1575" s="274">
        <v>0</v>
      </c>
      <c r="AD1575" s="269"/>
      <c r="AE1575" s="269" t="s">
        <v>3021</v>
      </c>
    </row>
    <row r="1576" spans="1:31" ht="90" x14ac:dyDescent="0.25">
      <c r="A1576" s="303" t="s">
        <v>3939</v>
      </c>
      <c r="B1576" s="303" t="s">
        <v>2415</v>
      </c>
      <c r="C1576" s="303" t="s">
        <v>2416</v>
      </c>
      <c r="D1576" s="303" t="s">
        <v>2646</v>
      </c>
      <c r="E1576" s="304" t="s">
        <v>4352</v>
      </c>
      <c r="F1576" s="304" t="s">
        <v>457</v>
      </c>
      <c r="G1576" s="304" t="s">
        <v>597</v>
      </c>
      <c r="H1576" s="304" t="s">
        <v>598</v>
      </c>
      <c r="I1576" s="303" t="s">
        <v>599</v>
      </c>
      <c r="J1576" s="305" t="s">
        <v>3020</v>
      </c>
      <c r="K1576" s="306">
        <v>2072919</v>
      </c>
      <c r="Q1576" s="270"/>
      <c r="R1576" s="270"/>
      <c r="S1576" s="271"/>
      <c r="T1576" s="270" t="s">
        <v>600</v>
      </c>
      <c r="U1576" s="272" t="s">
        <v>3020</v>
      </c>
      <c r="V1576" s="268" t="s">
        <v>602</v>
      </c>
      <c r="W1576" s="272"/>
      <c r="X1576" s="273">
        <v>2072919</v>
      </c>
      <c r="Y1576" s="273">
        <v>2072919</v>
      </c>
      <c r="Z1576" s="273">
        <v>0</v>
      </c>
      <c r="AA1576" s="273">
        <v>0</v>
      </c>
      <c r="AB1576" s="274">
        <v>2072919</v>
      </c>
      <c r="AC1576" s="274">
        <v>0</v>
      </c>
      <c r="AD1576" s="269"/>
      <c r="AE1576" s="269" t="s">
        <v>3021</v>
      </c>
    </row>
    <row r="1577" spans="1:31" ht="90" x14ac:dyDescent="0.25">
      <c r="A1577" s="303" t="s">
        <v>3941</v>
      </c>
      <c r="B1577" s="303" t="s">
        <v>2415</v>
      </c>
      <c r="C1577" s="303" t="s">
        <v>2416</v>
      </c>
      <c r="D1577" s="303" t="s">
        <v>2646</v>
      </c>
      <c r="E1577" s="304" t="s">
        <v>4354</v>
      </c>
      <c r="F1577" s="304" t="s">
        <v>457</v>
      </c>
      <c r="G1577" s="304" t="s">
        <v>597</v>
      </c>
      <c r="H1577" s="304" t="s">
        <v>598</v>
      </c>
      <c r="I1577" s="303" t="s">
        <v>599</v>
      </c>
      <c r="J1577" s="305" t="s">
        <v>3020</v>
      </c>
      <c r="K1577" s="306">
        <v>2072919</v>
      </c>
      <c r="Q1577" s="270"/>
      <c r="R1577" s="270"/>
      <c r="S1577" s="271"/>
      <c r="T1577" s="270" t="s">
        <v>600</v>
      </c>
      <c r="U1577" s="272" t="s">
        <v>3020</v>
      </c>
      <c r="V1577" s="268" t="s">
        <v>602</v>
      </c>
      <c r="W1577" s="272"/>
      <c r="X1577" s="273">
        <v>2072919</v>
      </c>
      <c r="Y1577" s="273">
        <v>2072919</v>
      </c>
      <c r="Z1577" s="273">
        <v>0</v>
      </c>
      <c r="AA1577" s="273">
        <v>0</v>
      </c>
      <c r="AB1577" s="274">
        <v>2072919</v>
      </c>
      <c r="AC1577" s="274">
        <v>0</v>
      </c>
      <c r="AD1577" s="269"/>
      <c r="AE1577" s="269" t="s">
        <v>3021</v>
      </c>
    </row>
    <row r="1578" spans="1:31" ht="90" x14ac:dyDescent="0.25">
      <c r="A1578" s="303" t="s">
        <v>3943</v>
      </c>
      <c r="B1578" s="303" t="s">
        <v>2415</v>
      </c>
      <c r="C1578" s="303" t="s">
        <v>2416</v>
      </c>
      <c r="D1578" s="303" t="s">
        <v>2646</v>
      </c>
      <c r="E1578" s="304" t="s">
        <v>4356</v>
      </c>
      <c r="F1578" s="304" t="s">
        <v>457</v>
      </c>
      <c r="G1578" s="304" t="s">
        <v>597</v>
      </c>
      <c r="H1578" s="304" t="s">
        <v>598</v>
      </c>
      <c r="I1578" s="303" t="s">
        <v>599</v>
      </c>
      <c r="J1578" s="305" t="s">
        <v>3020</v>
      </c>
      <c r="K1578" s="306">
        <v>2072919</v>
      </c>
      <c r="Q1578" s="270"/>
      <c r="R1578" s="270"/>
      <c r="S1578" s="271"/>
      <c r="T1578" s="270" t="s">
        <v>600</v>
      </c>
      <c r="U1578" s="272" t="s">
        <v>3020</v>
      </c>
      <c r="V1578" s="268" t="s">
        <v>602</v>
      </c>
      <c r="W1578" s="272"/>
      <c r="X1578" s="273">
        <v>2072919</v>
      </c>
      <c r="Y1578" s="273">
        <v>2072919</v>
      </c>
      <c r="Z1578" s="273">
        <v>0</v>
      </c>
      <c r="AA1578" s="273">
        <v>0</v>
      </c>
      <c r="AB1578" s="274">
        <v>2072919</v>
      </c>
      <c r="AC1578" s="274">
        <v>0</v>
      </c>
      <c r="AD1578" s="269"/>
      <c r="AE1578" s="269" t="s">
        <v>3021</v>
      </c>
    </row>
    <row r="1579" spans="1:31" ht="90" x14ac:dyDescent="0.25">
      <c r="A1579" s="303" t="s">
        <v>3945</v>
      </c>
      <c r="B1579" s="303" t="s">
        <v>2415</v>
      </c>
      <c r="C1579" s="303" t="s">
        <v>2416</v>
      </c>
      <c r="D1579" s="303" t="s">
        <v>2646</v>
      </c>
      <c r="E1579" s="304" t="s">
        <v>4358</v>
      </c>
      <c r="F1579" s="304" t="s">
        <v>457</v>
      </c>
      <c r="G1579" s="304" t="s">
        <v>597</v>
      </c>
      <c r="H1579" s="304" t="s">
        <v>598</v>
      </c>
      <c r="I1579" s="303" t="s">
        <v>599</v>
      </c>
      <c r="J1579" s="305" t="s">
        <v>3020</v>
      </c>
      <c r="K1579" s="306">
        <v>2072919</v>
      </c>
      <c r="Q1579" s="270"/>
      <c r="R1579" s="270"/>
      <c r="S1579" s="271"/>
      <c r="T1579" s="270" t="s">
        <v>600</v>
      </c>
      <c r="U1579" s="272" t="s">
        <v>3020</v>
      </c>
      <c r="V1579" s="268" t="s">
        <v>602</v>
      </c>
      <c r="W1579" s="272"/>
      <c r="X1579" s="273">
        <v>2072919</v>
      </c>
      <c r="Y1579" s="273">
        <v>2072919</v>
      </c>
      <c r="Z1579" s="273">
        <v>0</v>
      </c>
      <c r="AA1579" s="273">
        <v>0</v>
      </c>
      <c r="AB1579" s="274">
        <v>2072919</v>
      </c>
      <c r="AC1579" s="274">
        <v>0</v>
      </c>
      <c r="AD1579" s="269"/>
      <c r="AE1579" s="269" t="s">
        <v>3021</v>
      </c>
    </row>
    <row r="1580" spans="1:31" ht="90" x14ac:dyDescent="0.25">
      <c r="A1580" s="303" t="s">
        <v>3947</v>
      </c>
      <c r="B1580" s="303" t="s">
        <v>2415</v>
      </c>
      <c r="C1580" s="303" t="s">
        <v>2416</v>
      </c>
      <c r="D1580" s="303" t="s">
        <v>2646</v>
      </c>
      <c r="E1580" s="304" t="s">
        <v>4360</v>
      </c>
      <c r="F1580" s="304" t="s">
        <v>457</v>
      </c>
      <c r="G1580" s="304" t="s">
        <v>597</v>
      </c>
      <c r="H1580" s="304" t="s">
        <v>598</v>
      </c>
      <c r="I1580" s="303" t="s">
        <v>599</v>
      </c>
      <c r="J1580" s="305" t="s">
        <v>3020</v>
      </c>
      <c r="K1580" s="306">
        <v>2072919</v>
      </c>
      <c r="Q1580" s="270"/>
      <c r="R1580" s="270"/>
      <c r="S1580" s="271"/>
      <c r="T1580" s="270" t="s">
        <v>600</v>
      </c>
      <c r="U1580" s="272" t="s">
        <v>3020</v>
      </c>
      <c r="V1580" s="268" t="s">
        <v>602</v>
      </c>
      <c r="W1580" s="272"/>
      <c r="X1580" s="273">
        <v>2072919</v>
      </c>
      <c r="Y1580" s="273">
        <v>2072919</v>
      </c>
      <c r="Z1580" s="273">
        <v>0</v>
      </c>
      <c r="AA1580" s="273">
        <v>0</v>
      </c>
      <c r="AB1580" s="274">
        <v>2072919</v>
      </c>
      <c r="AC1580" s="274">
        <v>0</v>
      </c>
      <c r="AD1580" s="269"/>
      <c r="AE1580" s="269" t="s">
        <v>3021</v>
      </c>
    </row>
    <row r="1581" spans="1:31" ht="90" x14ac:dyDescent="0.25">
      <c r="A1581" s="303" t="s">
        <v>3949</v>
      </c>
      <c r="B1581" s="303" t="s">
        <v>2415</v>
      </c>
      <c r="C1581" s="303" t="s">
        <v>2416</v>
      </c>
      <c r="D1581" s="303" t="s">
        <v>2646</v>
      </c>
      <c r="E1581" s="304" t="s">
        <v>4362</v>
      </c>
      <c r="F1581" s="304" t="s">
        <v>457</v>
      </c>
      <c r="G1581" s="304" t="s">
        <v>597</v>
      </c>
      <c r="H1581" s="304" t="s">
        <v>598</v>
      </c>
      <c r="I1581" s="303" t="s">
        <v>599</v>
      </c>
      <c r="J1581" s="305" t="s">
        <v>3020</v>
      </c>
      <c r="K1581" s="306">
        <v>2072919</v>
      </c>
      <c r="Q1581" s="270"/>
      <c r="R1581" s="270"/>
      <c r="S1581" s="271"/>
      <c r="T1581" s="270" t="s">
        <v>600</v>
      </c>
      <c r="U1581" s="272" t="s">
        <v>3020</v>
      </c>
      <c r="V1581" s="268" t="s">
        <v>602</v>
      </c>
      <c r="W1581" s="272"/>
      <c r="X1581" s="273">
        <v>2072919</v>
      </c>
      <c r="Y1581" s="273">
        <v>2072919</v>
      </c>
      <c r="Z1581" s="273">
        <v>0</v>
      </c>
      <c r="AA1581" s="273">
        <v>0</v>
      </c>
      <c r="AB1581" s="274">
        <v>2072919</v>
      </c>
      <c r="AC1581" s="274">
        <v>0</v>
      </c>
      <c r="AD1581" s="269"/>
      <c r="AE1581" s="269" t="s">
        <v>3021</v>
      </c>
    </row>
    <row r="1582" spans="1:31" ht="90" x14ac:dyDescent="0.25">
      <c r="A1582" s="303" t="s">
        <v>3951</v>
      </c>
      <c r="B1582" s="303" t="s">
        <v>2415</v>
      </c>
      <c r="C1582" s="303" t="s">
        <v>2416</v>
      </c>
      <c r="D1582" s="303" t="s">
        <v>2646</v>
      </c>
      <c r="E1582" s="304" t="s">
        <v>4364</v>
      </c>
      <c r="F1582" s="304" t="s">
        <v>457</v>
      </c>
      <c r="G1582" s="304" t="s">
        <v>597</v>
      </c>
      <c r="H1582" s="304" t="s">
        <v>598</v>
      </c>
      <c r="I1582" s="303" t="s">
        <v>599</v>
      </c>
      <c r="J1582" s="305" t="s">
        <v>3020</v>
      </c>
      <c r="K1582" s="306">
        <v>2072919</v>
      </c>
      <c r="Q1582" s="270"/>
      <c r="R1582" s="270"/>
      <c r="S1582" s="271"/>
      <c r="T1582" s="270" t="s">
        <v>600</v>
      </c>
      <c r="U1582" s="272" t="s">
        <v>3020</v>
      </c>
      <c r="V1582" s="268" t="s">
        <v>602</v>
      </c>
      <c r="W1582" s="272"/>
      <c r="X1582" s="273">
        <v>2072919</v>
      </c>
      <c r="Y1582" s="273">
        <v>2072919</v>
      </c>
      <c r="Z1582" s="273">
        <v>0</v>
      </c>
      <c r="AA1582" s="273">
        <v>0</v>
      </c>
      <c r="AB1582" s="274">
        <v>2072919</v>
      </c>
      <c r="AC1582" s="274">
        <v>0</v>
      </c>
      <c r="AD1582" s="269"/>
      <c r="AE1582" s="269" t="s">
        <v>3021</v>
      </c>
    </row>
    <row r="1583" spans="1:31" ht="90" x14ac:dyDescent="0.25">
      <c r="A1583" s="303" t="s">
        <v>3953</v>
      </c>
      <c r="B1583" s="303" t="s">
        <v>2415</v>
      </c>
      <c r="C1583" s="303" t="s">
        <v>2416</v>
      </c>
      <c r="D1583" s="303" t="s">
        <v>2646</v>
      </c>
      <c r="E1583" s="304" t="s">
        <v>4366</v>
      </c>
      <c r="F1583" s="304" t="s">
        <v>457</v>
      </c>
      <c r="G1583" s="304" t="s">
        <v>597</v>
      </c>
      <c r="H1583" s="304" t="s">
        <v>598</v>
      </c>
      <c r="I1583" s="303" t="s">
        <v>599</v>
      </c>
      <c r="J1583" s="305" t="s">
        <v>3020</v>
      </c>
      <c r="K1583" s="306">
        <v>2072919</v>
      </c>
      <c r="Q1583" s="270"/>
      <c r="R1583" s="270"/>
      <c r="S1583" s="271"/>
      <c r="T1583" s="270" t="s">
        <v>600</v>
      </c>
      <c r="U1583" s="272" t="s">
        <v>3020</v>
      </c>
      <c r="V1583" s="268" t="s">
        <v>602</v>
      </c>
      <c r="W1583" s="272"/>
      <c r="X1583" s="273">
        <v>2072919</v>
      </c>
      <c r="Y1583" s="273">
        <v>2072919</v>
      </c>
      <c r="Z1583" s="273">
        <v>0</v>
      </c>
      <c r="AA1583" s="273">
        <v>0</v>
      </c>
      <c r="AB1583" s="274">
        <v>2072919</v>
      </c>
      <c r="AC1583" s="274">
        <v>0</v>
      </c>
      <c r="AD1583" s="269"/>
      <c r="AE1583" s="269" t="s">
        <v>3021</v>
      </c>
    </row>
    <row r="1584" spans="1:31" ht="90" x14ac:dyDescent="0.25">
      <c r="A1584" s="303" t="s">
        <v>3955</v>
      </c>
      <c r="B1584" s="303" t="s">
        <v>2415</v>
      </c>
      <c r="C1584" s="303" t="s">
        <v>2416</v>
      </c>
      <c r="D1584" s="303" t="s">
        <v>2646</v>
      </c>
      <c r="E1584" s="304" t="s">
        <v>4368</v>
      </c>
      <c r="F1584" s="304" t="s">
        <v>457</v>
      </c>
      <c r="G1584" s="304" t="s">
        <v>597</v>
      </c>
      <c r="H1584" s="304" t="s">
        <v>598</v>
      </c>
      <c r="I1584" s="303" t="s">
        <v>599</v>
      </c>
      <c r="J1584" s="305" t="s">
        <v>3020</v>
      </c>
      <c r="K1584" s="306">
        <v>2072919</v>
      </c>
      <c r="Q1584" s="270"/>
      <c r="R1584" s="270"/>
      <c r="S1584" s="271"/>
      <c r="T1584" s="270" t="s">
        <v>600</v>
      </c>
      <c r="U1584" s="272" t="s">
        <v>3020</v>
      </c>
      <c r="V1584" s="268" t="s">
        <v>602</v>
      </c>
      <c r="W1584" s="272"/>
      <c r="X1584" s="273">
        <v>2072919</v>
      </c>
      <c r="Y1584" s="273">
        <v>2072919</v>
      </c>
      <c r="Z1584" s="273">
        <v>0</v>
      </c>
      <c r="AA1584" s="273">
        <v>0</v>
      </c>
      <c r="AB1584" s="274">
        <v>2072919</v>
      </c>
      <c r="AC1584" s="274">
        <v>0</v>
      </c>
      <c r="AD1584" s="269"/>
      <c r="AE1584" s="269" t="s">
        <v>3021</v>
      </c>
    </row>
    <row r="1585" spans="1:31" ht="90" x14ac:dyDescent="0.25">
      <c r="A1585" s="303" t="s">
        <v>3957</v>
      </c>
      <c r="B1585" s="303" t="s">
        <v>2415</v>
      </c>
      <c r="C1585" s="303" t="s">
        <v>2416</v>
      </c>
      <c r="D1585" s="303" t="s">
        <v>2646</v>
      </c>
      <c r="E1585" s="304" t="s">
        <v>4370</v>
      </c>
      <c r="F1585" s="304" t="s">
        <v>457</v>
      </c>
      <c r="G1585" s="304" t="s">
        <v>597</v>
      </c>
      <c r="H1585" s="304" t="s">
        <v>598</v>
      </c>
      <c r="I1585" s="303" t="s">
        <v>599</v>
      </c>
      <c r="J1585" s="305" t="s">
        <v>3020</v>
      </c>
      <c r="K1585" s="306">
        <v>2072919</v>
      </c>
      <c r="Q1585" s="270"/>
      <c r="R1585" s="270"/>
      <c r="S1585" s="271"/>
      <c r="T1585" s="270" t="s">
        <v>600</v>
      </c>
      <c r="U1585" s="272" t="s">
        <v>3020</v>
      </c>
      <c r="V1585" s="268" t="s">
        <v>602</v>
      </c>
      <c r="W1585" s="272"/>
      <c r="X1585" s="273">
        <v>2072919</v>
      </c>
      <c r="Y1585" s="273">
        <v>2072919</v>
      </c>
      <c r="Z1585" s="273">
        <v>0</v>
      </c>
      <c r="AA1585" s="273">
        <v>0</v>
      </c>
      <c r="AB1585" s="274">
        <v>2072919</v>
      </c>
      <c r="AC1585" s="274">
        <v>0</v>
      </c>
      <c r="AD1585" s="269"/>
      <c r="AE1585" s="269" t="s">
        <v>3021</v>
      </c>
    </row>
    <row r="1586" spans="1:31" ht="90" x14ac:dyDescent="0.25">
      <c r="A1586" s="303" t="s">
        <v>3959</v>
      </c>
      <c r="B1586" s="303" t="s">
        <v>2415</v>
      </c>
      <c r="C1586" s="303" t="s">
        <v>2416</v>
      </c>
      <c r="D1586" s="303" t="s">
        <v>2646</v>
      </c>
      <c r="E1586" s="304" t="s">
        <v>4372</v>
      </c>
      <c r="F1586" s="304" t="s">
        <v>457</v>
      </c>
      <c r="G1586" s="304" t="s">
        <v>597</v>
      </c>
      <c r="H1586" s="304" t="s">
        <v>598</v>
      </c>
      <c r="I1586" s="303" t="s">
        <v>599</v>
      </c>
      <c r="J1586" s="305" t="s">
        <v>3020</v>
      </c>
      <c r="K1586" s="306">
        <v>2072919</v>
      </c>
      <c r="Q1586" s="270"/>
      <c r="R1586" s="270"/>
      <c r="S1586" s="271"/>
      <c r="T1586" s="270" t="s">
        <v>600</v>
      </c>
      <c r="U1586" s="272" t="s">
        <v>3020</v>
      </c>
      <c r="V1586" s="268" t="s">
        <v>602</v>
      </c>
      <c r="W1586" s="272"/>
      <c r="X1586" s="273">
        <v>2072919</v>
      </c>
      <c r="Y1586" s="273">
        <v>2072919</v>
      </c>
      <c r="Z1586" s="273">
        <v>0</v>
      </c>
      <c r="AA1586" s="273">
        <v>0</v>
      </c>
      <c r="AB1586" s="274">
        <v>2072919</v>
      </c>
      <c r="AC1586" s="274">
        <v>0</v>
      </c>
      <c r="AD1586" s="269"/>
      <c r="AE1586" s="269" t="s">
        <v>3021</v>
      </c>
    </row>
    <row r="1587" spans="1:31" ht="90" x14ac:dyDescent="0.25">
      <c r="A1587" s="303" t="s">
        <v>3961</v>
      </c>
      <c r="B1587" s="303" t="s">
        <v>2415</v>
      </c>
      <c r="C1587" s="303" t="s">
        <v>2416</v>
      </c>
      <c r="D1587" s="303" t="s">
        <v>2646</v>
      </c>
      <c r="E1587" s="304" t="s">
        <v>4374</v>
      </c>
      <c r="F1587" s="304" t="s">
        <v>457</v>
      </c>
      <c r="G1587" s="304" t="s">
        <v>597</v>
      </c>
      <c r="H1587" s="304" t="s">
        <v>598</v>
      </c>
      <c r="I1587" s="303" t="s">
        <v>599</v>
      </c>
      <c r="J1587" s="305" t="s">
        <v>3020</v>
      </c>
      <c r="K1587" s="306">
        <v>2072919</v>
      </c>
      <c r="Q1587" s="270"/>
      <c r="R1587" s="270"/>
      <c r="S1587" s="271"/>
      <c r="T1587" s="270" t="s">
        <v>600</v>
      </c>
      <c r="U1587" s="272" t="s">
        <v>3020</v>
      </c>
      <c r="V1587" s="268" t="s">
        <v>602</v>
      </c>
      <c r="W1587" s="272"/>
      <c r="X1587" s="273">
        <v>2072919</v>
      </c>
      <c r="Y1587" s="273">
        <v>2072919</v>
      </c>
      <c r="Z1587" s="273">
        <v>0</v>
      </c>
      <c r="AA1587" s="273">
        <v>0</v>
      </c>
      <c r="AB1587" s="274">
        <v>2072919</v>
      </c>
      <c r="AC1587" s="274">
        <v>0</v>
      </c>
      <c r="AD1587" s="269"/>
      <c r="AE1587" s="269" t="s">
        <v>3021</v>
      </c>
    </row>
    <row r="1588" spans="1:31" ht="90" x14ac:dyDescent="0.25">
      <c r="A1588" s="303" t="s">
        <v>3963</v>
      </c>
      <c r="B1588" s="303" t="s">
        <v>2415</v>
      </c>
      <c r="C1588" s="303" t="s">
        <v>2416</v>
      </c>
      <c r="D1588" s="303" t="s">
        <v>2646</v>
      </c>
      <c r="E1588" s="304" t="s">
        <v>4376</v>
      </c>
      <c r="F1588" s="304" t="s">
        <v>457</v>
      </c>
      <c r="G1588" s="304" t="s">
        <v>597</v>
      </c>
      <c r="H1588" s="304" t="s">
        <v>598</v>
      </c>
      <c r="I1588" s="303" t="s">
        <v>599</v>
      </c>
      <c r="J1588" s="305" t="s">
        <v>3020</v>
      </c>
      <c r="K1588" s="306">
        <v>2072919</v>
      </c>
      <c r="Q1588" s="270"/>
      <c r="R1588" s="270"/>
      <c r="S1588" s="271"/>
      <c r="T1588" s="270" t="s">
        <v>600</v>
      </c>
      <c r="U1588" s="272" t="s">
        <v>3020</v>
      </c>
      <c r="V1588" s="268" t="s">
        <v>602</v>
      </c>
      <c r="W1588" s="272"/>
      <c r="X1588" s="273">
        <v>2072919</v>
      </c>
      <c r="Y1588" s="273">
        <v>2072919</v>
      </c>
      <c r="Z1588" s="273">
        <v>0</v>
      </c>
      <c r="AA1588" s="273">
        <v>0</v>
      </c>
      <c r="AB1588" s="274">
        <v>2072919</v>
      </c>
      <c r="AC1588" s="274">
        <v>0</v>
      </c>
      <c r="AD1588" s="269"/>
      <c r="AE1588" s="269" t="s">
        <v>3021</v>
      </c>
    </row>
    <row r="1589" spans="1:31" ht="90" x14ac:dyDescent="0.25">
      <c r="A1589" s="303" t="s">
        <v>3965</v>
      </c>
      <c r="B1589" s="303" t="s">
        <v>2415</v>
      </c>
      <c r="C1589" s="303" t="s">
        <v>2416</v>
      </c>
      <c r="D1589" s="303" t="s">
        <v>2646</v>
      </c>
      <c r="E1589" s="304" t="s">
        <v>4378</v>
      </c>
      <c r="F1589" s="304" t="s">
        <v>457</v>
      </c>
      <c r="G1589" s="304" t="s">
        <v>597</v>
      </c>
      <c r="H1589" s="304" t="s">
        <v>598</v>
      </c>
      <c r="I1589" s="303" t="s">
        <v>599</v>
      </c>
      <c r="J1589" s="305" t="s">
        <v>3020</v>
      </c>
      <c r="K1589" s="306">
        <v>2072919</v>
      </c>
      <c r="Q1589" s="270"/>
      <c r="R1589" s="270"/>
      <c r="S1589" s="271"/>
      <c r="T1589" s="270" t="s">
        <v>600</v>
      </c>
      <c r="U1589" s="272" t="s">
        <v>3020</v>
      </c>
      <c r="V1589" s="268" t="s">
        <v>602</v>
      </c>
      <c r="W1589" s="272"/>
      <c r="X1589" s="273">
        <v>2072919</v>
      </c>
      <c r="Y1589" s="273">
        <v>2072919</v>
      </c>
      <c r="Z1589" s="273">
        <v>0</v>
      </c>
      <c r="AA1589" s="273">
        <v>0</v>
      </c>
      <c r="AB1589" s="274">
        <v>2072919</v>
      </c>
      <c r="AC1589" s="274">
        <v>0</v>
      </c>
      <c r="AD1589" s="269"/>
      <c r="AE1589" s="269" t="s">
        <v>3021</v>
      </c>
    </row>
    <row r="1590" spans="1:31" ht="90" x14ac:dyDescent="0.25">
      <c r="A1590" s="303" t="s">
        <v>3967</v>
      </c>
      <c r="B1590" s="303" t="s">
        <v>2415</v>
      </c>
      <c r="C1590" s="303" t="s">
        <v>2416</v>
      </c>
      <c r="D1590" s="303" t="s">
        <v>2646</v>
      </c>
      <c r="E1590" s="304" t="s">
        <v>4380</v>
      </c>
      <c r="F1590" s="304" t="s">
        <v>457</v>
      </c>
      <c r="G1590" s="304" t="s">
        <v>597</v>
      </c>
      <c r="H1590" s="304" t="s">
        <v>598</v>
      </c>
      <c r="I1590" s="303" t="s">
        <v>599</v>
      </c>
      <c r="J1590" s="305" t="s">
        <v>3020</v>
      </c>
      <c r="K1590" s="306">
        <v>2072919</v>
      </c>
      <c r="Q1590" s="270"/>
      <c r="R1590" s="270"/>
      <c r="S1590" s="271"/>
      <c r="T1590" s="270" t="s">
        <v>600</v>
      </c>
      <c r="U1590" s="272" t="s">
        <v>3020</v>
      </c>
      <c r="V1590" s="268" t="s">
        <v>602</v>
      </c>
      <c r="W1590" s="272"/>
      <c r="X1590" s="273">
        <v>2072919</v>
      </c>
      <c r="Y1590" s="273">
        <v>2072919</v>
      </c>
      <c r="Z1590" s="273">
        <v>0</v>
      </c>
      <c r="AA1590" s="273">
        <v>0</v>
      </c>
      <c r="AB1590" s="274">
        <v>2072919</v>
      </c>
      <c r="AC1590" s="274">
        <v>0</v>
      </c>
      <c r="AD1590" s="269"/>
      <c r="AE1590" s="269" t="s">
        <v>3021</v>
      </c>
    </row>
    <row r="1591" spans="1:31" ht="90" x14ac:dyDescent="0.25">
      <c r="A1591" s="303" t="s">
        <v>3969</v>
      </c>
      <c r="B1591" s="303" t="s">
        <v>2415</v>
      </c>
      <c r="C1591" s="303" t="s">
        <v>2416</v>
      </c>
      <c r="D1591" s="303" t="s">
        <v>2646</v>
      </c>
      <c r="E1591" s="304" t="s">
        <v>4382</v>
      </c>
      <c r="F1591" s="304" t="s">
        <v>457</v>
      </c>
      <c r="G1591" s="304" t="s">
        <v>597</v>
      </c>
      <c r="H1591" s="304" t="s">
        <v>598</v>
      </c>
      <c r="I1591" s="303" t="s">
        <v>599</v>
      </c>
      <c r="J1591" s="305" t="s">
        <v>3020</v>
      </c>
      <c r="K1591" s="306">
        <v>2072919</v>
      </c>
      <c r="Q1591" s="270"/>
      <c r="R1591" s="270"/>
      <c r="S1591" s="271"/>
      <c r="T1591" s="270" t="s">
        <v>600</v>
      </c>
      <c r="U1591" s="272" t="s">
        <v>3020</v>
      </c>
      <c r="V1591" s="268" t="s">
        <v>602</v>
      </c>
      <c r="W1591" s="272"/>
      <c r="X1591" s="273">
        <v>2072919</v>
      </c>
      <c r="Y1591" s="273">
        <v>2072919</v>
      </c>
      <c r="Z1591" s="273">
        <v>0</v>
      </c>
      <c r="AA1591" s="273">
        <v>0</v>
      </c>
      <c r="AB1591" s="274">
        <v>2072919</v>
      </c>
      <c r="AC1591" s="274">
        <v>0</v>
      </c>
      <c r="AD1591" s="269"/>
      <c r="AE1591" s="269" t="s">
        <v>3021</v>
      </c>
    </row>
    <row r="1592" spans="1:31" ht="90" x14ac:dyDescent="0.25">
      <c r="A1592" s="303" t="s">
        <v>3971</v>
      </c>
      <c r="B1592" s="303" t="s">
        <v>2415</v>
      </c>
      <c r="C1592" s="303" t="s">
        <v>2416</v>
      </c>
      <c r="D1592" s="303" t="s">
        <v>2646</v>
      </c>
      <c r="E1592" s="304" t="s">
        <v>4384</v>
      </c>
      <c r="F1592" s="304" t="s">
        <v>457</v>
      </c>
      <c r="G1592" s="304" t="s">
        <v>597</v>
      </c>
      <c r="H1592" s="304" t="s">
        <v>598</v>
      </c>
      <c r="I1592" s="303" t="s">
        <v>599</v>
      </c>
      <c r="J1592" s="305" t="s">
        <v>3020</v>
      </c>
      <c r="K1592" s="306">
        <v>2072919</v>
      </c>
      <c r="Q1592" s="270"/>
      <c r="R1592" s="270"/>
      <c r="S1592" s="271"/>
      <c r="T1592" s="270" t="s">
        <v>600</v>
      </c>
      <c r="U1592" s="272" t="s">
        <v>3020</v>
      </c>
      <c r="V1592" s="268" t="s">
        <v>602</v>
      </c>
      <c r="W1592" s="272"/>
      <c r="X1592" s="273">
        <v>2072919</v>
      </c>
      <c r="Y1592" s="273">
        <v>2072919</v>
      </c>
      <c r="Z1592" s="273">
        <v>0</v>
      </c>
      <c r="AA1592" s="273">
        <v>0</v>
      </c>
      <c r="AB1592" s="274">
        <v>2072919</v>
      </c>
      <c r="AC1592" s="274">
        <v>0</v>
      </c>
      <c r="AD1592" s="269"/>
      <c r="AE1592" s="269" t="s">
        <v>3021</v>
      </c>
    </row>
    <row r="1593" spans="1:31" ht="90" x14ac:dyDescent="0.25">
      <c r="A1593" s="303" t="s">
        <v>3973</v>
      </c>
      <c r="B1593" s="303" t="s">
        <v>2415</v>
      </c>
      <c r="C1593" s="303" t="s">
        <v>2416</v>
      </c>
      <c r="D1593" s="303" t="s">
        <v>2646</v>
      </c>
      <c r="E1593" s="304" t="s">
        <v>4386</v>
      </c>
      <c r="F1593" s="304" t="s">
        <v>457</v>
      </c>
      <c r="G1593" s="304" t="s">
        <v>597</v>
      </c>
      <c r="H1593" s="304" t="s">
        <v>598</v>
      </c>
      <c r="I1593" s="303" t="s">
        <v>599</v>
      </c>
      <c r="J1593" s="305" t="s">
        <v>3020</v>
      </c>
      <c r="K1593" s="306">
        <v>2072919</v>
      </c>
      <c r="Q1593" s="270"/>
      <c r="R1593" s="270"/>
      <c r="S1593" s="271"/>
      <c r="T1593" s="270" t="s">
        <v>600</v>
      </c>
      <c r="U1593" s="272" t="s">
        <v>3020</v>
      </c>
      <c r="V1593" s="268" t="s">
        <v>602</v>
      </c>
      <c r="W1593" s="272"/>
      <c r="X1593" s="273">
        <v>2072919</v>
      </c>
      <c r="Y1593" s="273">
        <v>2072919</v>
      </c>
      <c r="Z1593" s="273">
        <v>0</v>
      </c>
      <c r="AA1593" s="273">
        <v>0</v>
      </c>
      <c r="AB1593" s="274">
        <v>2072919</v>
      </c>
      <c r="AC1593" s="274">
        <v>0</v>
      </c>
      <c r="AD1593" s="269"/>
      <c r="AE1593" s="269" t="s">
        <v>3021</v>
      </c>
    </row>
    <row r="1594" spans="1:31" ht="90" x14ac:dyDescent="0.25">
      <c r="A1594" s="303" t="s">
        <v>3975</v>
      </c>
      <c r="B1594" s="303" t="s">
        <v>2415</v>
      </c>
      <c r="C1594" s="303" t="s">
        <v>2416</v>
      </c>
      <c r="D1594" s="303" t="s">
        <v>2646</v>
      </c>
      <c r="E1594" s="304" t="s">
        <v>4388</v>
      </c>
      <c r="F1594" s="304" t="s">
        <v>457</v>
      </c>
      <c r="G1594" s="304" t="s">
        <v>597</v>
      </c>
      <c r="H1594" s="304" t="s">
        <v>598</v>
      </c>
      <c r="I1594" s="303" t="s">
        <v>599</v>
      </c>
      <c r="J1594" s="305" t="s">
        <v>3020</v>
      </c>
      <c r="K1594" s="306">
        <v>2072919</v>
      </c>
      <c r="Q1594" s="270"/>
      <c r="R1594" s="270"/>
      <c r="S1594" s="271"/>
      <c r="T1594" s="270" t="s">
        <v>600</v>
      </c>
      <c r="U1594" s="272" t="s">
        <v>3020</v>
      </c>
      <c r="V1594" s="268" t="s">
        <v>602</v>
      </c>
      <c r="W1594" s="272"/>
      <c r="X1594" s="273">
        <v>2072919</v>
      </c>
      <c r="Y1594" s="273">
        <v>2072919</v>
      </c>
      <c r="Z1594" s="273">
        <v>0</v>
      </c>
      <c r="AA1594" s="273">
        <v>0</v>
      </c>
      <c r="AB1594" s="274">
        <v>2072919</v>
      </c>
      <c r="AC1594" s="274">
        <v>0</v>
      </c>
      <c r="AD1594" s="269"/>
      <c r="AE1594" s="269" t="s">
        <v>3021</v>
      </c>
    </row>
    <row r="1595" spans="1:31" ht="90" x14ac:dyDescent="0.25">
      <c r="A1595" s="303" t="s">
        <v>3977</v>
      </c>
      <c r="B1595" s="303" t="s">
        <v>2415</v>
      </c>
      <c r="C1595" s="303" t="s">
        <v>2416</v>
      </c>
      <c r="D1595" s="303" t="s">
        <v>2646</v>
      </c>
      <c r="E1595" s="304" t="s">
        <v>4390</v>
      </c>
      <c r="F1595" s="304" t="s">
        <v>457</v>
      </c>
      <c r="G1595" s="304" t="s">
        <v>597</v>
      </c>
      <c r="H1595" s="304" t="s">
        <v>598</v>
      </c>
      <c r="I1595" s="303" t="s">
        <v>599</v>
      </c>
      <c r="J1595" s="305" t="s">
        <v>3020</v>
      </c>
      <c r="K1595" s="306">
        <v>2072919</v>
      </c>
      <c r="Q1595" s="270"/>
      <c r="R1595" s="270"/>
      <c r="S1595" s="271"/>
      <c r="T1595" s="270" t="s">
        <v>600</v>
      </c>
      <c r="U1595" s="272" t="s">
        <v>3020</v>
      </c>
      <c r="V1595" s="268" t="s">
        <v>602</v>
      </c>
      <c r="W1595" s="272"/>
      <c r="X1595" s="273">
        <v>2072919</v>
      </c>
      <c r="Y1595" s="273">
        <v>2072919</v>
      </c>
      <c r="Z1595" s="273">
        <v>0</v>
      </c>
      <c r="AA1595" s="273">
        <v>0</v>
      </c>
      <c r="AB1595" s="274">
        <v>2072919</v>
      </c>
      <c r="AC1595" s="274">
        <v>0</v>
      </c>
      <c r="AD1595" s="269"/>
      <c r="AE1595" s="269" t="s">
        <v>3021</v>
      </c>
    </row>
    <row r="1596" spans="1:31" ht="90" x14ac:dyDescent="0.25">
      <c r="A1596" s="303" t="s">
        <v>3979</v>
      </c>
      <c r="B1596" s="303" t="s">
        <v>2415</v>
      </c>
      <c r="C1596" s="303" t="s">
        <v>2416</v>
      </c>
      <c r="D1596" s="303" t="s">
        <v>2646</v>
      </c>
      <c r="E1596" s="304" t="s">
        <v>4392</v>
      </c>
      <c r="F1596" s="304" t="s">
        <v>457</v>
      </c>
      <c r="G1596" s="304" t="s">
        <v>597</v>
      </c>
      <c r="H1596" s="304" t="s">
        <v>598</v>
      </c>
      <c r="I1596" s="303" t="s">
        <v>599</v>
      </c>
      <c r="J1596" s="305" t="s">
        <v>3020</v>
      </c>
      <c r="K1596" s="306">
        <v>2072919</v>
      </c>
      <c r="Q1596" s="270"/>
      <c r="R1596" s="270"/>
      <c r="S1596" s="271"/>
      <c r="T1596" s="270" t="s">
        <v>600</v>
      </c>
      <c r="U1596" s="272" t="s">
        <v>3020</v>
      </c>
      <c r="V1596" s="268" t="s">
        <v>602</v>
      </c>
      <c r="W1596" s="272"/>
      <c r="X1596" s="273">
        <v>2072919</v>
      </c>
      <c r="Y1596" s="273">
        <v>2072919</v>
      </c>
      <c r="Z1596" s="273">
        <v>0</v>
      </c>
      <c r="AA1596" s="273">
        <v>0</v>
      </c>
      <c r="AB1596" s="274">
        <v>2072919</v>
      </c>
      <c r="AC1596" s="274">
        <v>0</v>
      </c>
      <c r="AD1596" s="269"/>
      <c r="AE1596" s="269" t="s">
        <v>3021</v>
      </c>
    </row>
    <row r="1597" spans="1:31" ht="90" x14ac:dyDescent="0.25">
      <c r="A1597" s="303" t="s">
        <v>3981</v>
      </c>
      <c r="B1597" s="303" t="s">
        <v>2415</v>
      </c>
      <c r="C1597" s="303" t="s">
        <v>2416</v>
      </c>
      <c r="D1597" s="303" t="s">
        <v>2646</v>
      </c>
      <c r="E1597" s="304" t="s">
        <v>4394</v>
      </c>
      <c r="F1597" s="304" t="s">
        <v>457</v>
      </c>
      <c r="G1597" s="304" t="s">
        <v>597</v>
      </c>
      <c r="H1597" s="304" t="s">
        <v>598</v>
      </c>
      <c r="I1597" s="303" t="s">
        <v>599</v>
      </c>
      <c r="J1597" s="305" t="s">
        <v>3020</v>
      </c>
      <c r="K1597" s="306">
        <v>2072919</v>
      </c>
      <c r="Q1597" s="270"/>
      <c r="R1597" s="270"/>
      <c r="S1597" s="271"/>
      <c r="T1597" s="270" t="s">
        <v>600</v>
      </c>
      <c r="U1597" s="272" t="s">
        <v>3020</v>
      </c>
      <c r="V1597" s="268" t="s">
        <v>602</v>
      </c>
      <c r="W1597" s="272"/>
      <c r="X1597" s="273">
        <v>2072919</v>
      </c>
      <c r="Y1597" s="273">
        <v>2072919</v>
      </c>
      <c r="Z1597" s="273">
        <v>0</v>
      </c>
      <c r="AA1597" s="273">
        <v>0</v>
      </c>
      <c r="AB1597" s="274">
        <v>2072919</v>
      </c>
      <c r="AC1597" s="274">
        <v>0</v>
      </c>
      <c r="AD1597" s="269"/>
      <c r="AE1597" s="269" t="s">
        <v>3021</v>
      </c>
    </row>
    <row r="1598" spans="1:31" ht="90" x14ac:dyDescent="0.25">
      <c r="A1598" s="303" t="s">
        <v>3983</v>
      </c>
      <c r="B1598" s="303" t="s">
        <v>2415</v>
      </c>
      <c r="C1598" s="303" t="s">
        <v>2416</v>
      </c>
      <c r="D1598" s="303" t="s">
        <v>2646</v>
      </c>
      <c r="E1598" s="304" t="s">
        <v>4396</v>
      </c>
      <c r="F1598" s="304" t="s">
        <v>457</v>
      </c>
      <c r="G1598" s="304" t="s">
        <v>597</v>
      </c>
      <c r="H1598" s="304" t="s">
        <v>598</v>
      </c>
      <c r="I1598" s="303" t="s">
        <v>599</v>
      </c>
      <c r="J1598" s="305" t="s">
        <v>3020</v>
      </c>
      <c r="K1598" s="306">
        <v>2072919</v>
      </c>
      <c r="Q1598" s="270"/>
      <c r="R1598" s="270"/>
      <c r="S1598" s="271"/>
      <c r="T1598" s="270" t="s">
        <v>600</v>
      </c>
      <c r="U1598" s="272" t="s">
        <v>3020</v>
      </c>
      <c r="V1598" s="268" t="s">
        <v>602</v>
      </c>
      <c r="W1598" s="272"/>
      <c r="X1598" s="273">
        <v>2072919</v>
      </c>
      <c r="Y1598" s="273">
        <v>2072919</v>
      </c>
      <c r="Z1598" s="273">
        <v>0</v>
      </c>
      <c r="AA1598" s="273">
        <v>0</v>
      </c>
      <c r="AB1598" s="274">
        <v>2072919</v>
      </c>
      <c r="AC1598" s="274">
        <v>0</v>
      </c>
      <c r="AD1598" s="269"/>
      <c r="AE1598" s="269" t="s">
        <v>3021</v>
      </c>
    </row>
    <row r="1599" spans="1:31" ht="90" x14ac:dyDescent="0.25">
      <c r="A1599" s="303" t="s">
        <v>3985</v>
      </c>
      <c r="B1599" s="303" t="s">
        <v>2415</v>
      </c>
      <c r="C1599" s="303" t="s">
        <v>2416</v>
      </c>
      <c r="D1599" s="303" t="s">
        <v>2646</v>
      </c>
      <c r="E1599" s="304" t="s">
        <v>4398</v>
      </c>
      <c r="F1599" s="304" t="s">
        <v>457</v>
      </c>
      <c r="G1599" s="304" t="s">
        <v>597</v>
      </c>
      <c r="H1599" s="304" t="s">
        <v>598</v>
      </c>
      <c r="I1599" s="303" t="s">
        <v>599</v>
      </c>
      <c r="J1599" s="305" t="s">
        <v>3020</v>
      </c>
      <c r="K1599" s="306">
        <v>2072919</v>
      </c>
      <c r="Q1599" s="270"/>
      <c r="R1599" s="270"/>
      <c r="S1599" s="271"/>
      <c r="T1599" s="270" t="s">
        <v>600</v>
      </c>
      <c r="U1599" s="272" t="s">
        <v>3020</v>
      </c>
      <c r="V1599" s="268" t="s">
        <v>602</v>
      </c>
      <c r="W1599" s="272"/>
      <c r="X1599" s="273">
        <v>2072919</v>
      </c>
      <c r="Y1599" s="273">
        <v>2072919</v>
      </c>
      <c r="Z1599" s="273">
        <v>0</v>
      </c>
      <c r="AA1599" s="273">
        <v>0</v>
      </c>
      <c r="AB1599" s="274">
        <v>2072919</v>
      </c>
      <c r="AC1599" s="274">
        <v>0</v>
      </c>
      <c r="AD1599" s="269"/>
      <c r="AE1599" s="269" t="s">
        <v>3021</v>
      </c>
    </row>
    <row r="1600" spans="1:31" ht="90" x14ac:dyDescent="0.25">
      <c r="A1600" s="303" t="s">
        <v>3987</v>
      </c>
      <c r="B1600" s="303" t="s">
        <v>2415</v>
      </c>
      <c r="C1600" s="303" t="s">
        <v>2416</v>
      </c>
      <c r="D1600" s="303" t="s">
        <v>2646</v>
      </c>
      <c r="E1600" s="304" t="s">
        <v>4400</v>
      </c>
      <c r="F1600" s="304" t="s">
        <v>457</v>
      </c>
      <c r="G1600" s="304" t="s">
        <v>597</v>
      </c>
      <c r="H1600" s="304" t="s">
        <v>598</v>
      </c>
      <c r="I1600" s="303" t="s">
        <v>599</v>
      </c>
      <c r="J1600" s="305" t="s">
        <v>3020</v>
      </c>
      <c r="K1600" s="306">
        <v>2072919</v>
      </c>
      <c r="Q1600" s="270"/>
      <c r="R1600" s="270"/>
      <c r="S1600" s="271"/>
      <c r="T1600" s="270" t="s">
        <v>600</v>
      </c>
      <c r="U1600" s="272" t="s">
        <v>3020</v>
      </c>
      <c r="V1600" s="268" t="s">
        <v>602</v>
      </c>
      <c r="W1600" s="272"/>
      <c r="X1600" s="273">
        <v>2072919</v>
      </c>
      <c r="Y1600" s="273">
        <v>2072919</v>
      </c>
      <c r="Z1600" s="273">
        <v>0</v>
      </c>
      <c r="AA1600" s="273">
        <v>0</v>
      </c>
      <c r="AB1600" s="274">
        <v>2072919</v>
      </c>
      <c r="AC1600" s="274">
        <v>0</v>
      </c>
      <c r="AD1600" s="269"/>
      <c r="AE1600" s="269" t="s">
        <v>3021</v>
      </c>
    </row>
    <row r="1601" spans="1:31" ht="90" x14ac:dyDescent="0.25">
      <c r="A1601" s="303" t="s">
        <v>3989</v>
      </c>
      <c r="B1601" s="303" t="s">
        <v>2415</v>
      </c>
      <c r="C1601" s="303" t="s">
        <v>2416</v>
      </c>
      <c r="D1601" s="303" t="s">
        <v>2646</v>
      </c>
      <c r="E1601" s="304" t="s">
        <v>4402</v>
      </c>
      <c r="F1601" s="304" t="s">
        <v>457</v>
      </c>
      <c r="G1601" s="304" t="s">
        <v>597</v>
      </c>
      <c r="H1601" s="304" t="s">
        <v>598</v>
      </c>
      <c r="I1601" s="303" t="s">
        <v>599</v>
      </c>
      <c r="J1601" s="305" t="s">
        <v>3020</v>
      </c>
      <c r="K1601" s="306">
        <v>2072919</v>
      </c>
      <c r="Q1601" s="270"/>
      <c r="R1601" s="270"/>
      <c r="S1601" s="271"/>
      <c r="T1601" s="270" t="s">
        <v>600</v>
      </c>
      <c r="U1601" s="272" t="s">
        <v>3020</v>
      </c>
      <c r="V1601" s="268" t="s">
        <v>602</v>
      </c>
      <c r="W1601" s="272"/>
      <c r="X1601" s="273">
        <v>2072919</v>
      </c>
      <c r="Y1601" s="273">
        <v>2072919</v>
      </c>
      <c r="Z1601" s="273">
        <v>0</v>
      </c>
      <c r="AA1601" s="273">
        <v>0</v>
      </c>
      <c r="AB1601" s="274">
        <v>2072919</v>
      </c>
      <c r="AC1601" s="274">
        <v>0</v>
      </c>
      <c r="AD1601" s="269"/>
      <c r="AE1601" s="269" t="s">
        <v>3021</v>
      </c>
    </row>
    <row r="1602" spans="1:31" ht="90" x14ac:dyDescent="0.25">
      <c r="A1602" s="303" t="s">
        <v>3991</v>
      </c>
      <c r="B1602" s="303" t="s">
        <v>2415</v>
      </c>
      <c r="C1602" s="303" t="s">
        <v>2416</v>
      </c>
      <c r="D1602" s="303" t="s">
        <v>2646</v>
      </c>
      <c r="E1602" s="304" t="s">
        <v>4404</v>
      </c>
      <c r="F1602" s="304" t="s">
        <v>457</v>
      </c>
      <c r="G1602" s="304" t="s">
        <v>597</v>
      </c>
      <c r="H1602" s="304" t="s">
        <v>598</v>
      </c>
      <c r="I1602" s="303" t="s">
        <v>599</v>
      </c>
      <c r="J1602" s="305" t="s">
        <v>3020</v>
      </c>
      <c r="K1602" s="306">
        <v>2072919</v>
      </c>
      <c r="Q1602" s="270"/>
      <c r="R1602" s="270"/>
      <c r="S1602" s="271"/>
      <c r="T1602" s="270" t="s">
        <v>600</v>
      </c>
      <c r="U1602" s="272" t="s">
        <v>3020</v>
      </c>
      <c r="V1602" s="268" t="s">
        <v>602</v>
      </c>
      <c r="W1602" s="272"/>
      <c r="X1602" s="273">
        <v>2072919</v>
      </c>
      <c r="Y1602" s="273">
        <v>2072919</v>
      </c>
      <c r="Z1602" s="273">
        <v>0</v>
      </c>
      <c r="AA1602" s="273">
        <v>0</v>
      </c>
      <c r="AB1602" s="274">
        <v>2072919</v>
      </c>
      <c r="AC1602" s="274">
        <v>0</v>
      </c>
      <c r="AD1602" s="269"/>
      <c r="AE1602" s="269" t="s">
        <v>3021</v>
      </c>
    </row>
    <row r="1603" spans="1:31" ht="90" x14ac:dyDescent="0.25">
      <c r="A1603" s="303" t="s">
        <v>3993</v>
      </c>
      <c r="B1603" s="303" t="s">
        <v>2415</v>
      </c>
      <c r="C1603" s="303" t="s">
        <v>2416</v>
      </c>
      <c r="D1603" s="303" t="s">
        <v>2646</v>
      </c>
      <c r="E1603" s="304" t="s">
        <v>4406</v>
      </c>
      <c r="F1603" s="304" t="s">
        <v>457</v>
      </c>
      <c r="G1603" s="304" t="s">
        <v>597</v>
      </c>
      <c r="H1603" s="304" t="s">
        <v>598</v>
      </c>
      <c r="I1603" s="303" t="s">
        <v>599</v>
      </c>
      <c r="J1603" s="305" t="s">
        <v>3020</v>
      </c>
      <c r="K1603" s="306">
        <v>2072919</v>
      </c>
      <c r="Q1603" s="270"/>
      <c r="R1603" s="270"/>
      <c r="S1603" s="271"/>
      <c r="T1603" s="270" t="s">
        <v>600</v>
      </c>
      <c r="U1603" s="272" t="s">
        <v>3020</v>
      </c>
      <c r="V1603" s="268" t="s">
        <v>602</v>
      </c>
      <c r="W1603" s="272"/>
      <c r="X1603" s="273">
        <v>2072919</v>
      </c>
      <c r="Y1603" s="273">
        <v>2072919</v>
      </c>
      <c r="Z1603" s="273">
        <v>0</v>
      </c>
      <c r="AA1603" s="273">
        <v>0</v>
      </c>
      <c r="AB1603" s="274">
        <v>2072919</v>
      </c>
      <c r="AC1603" s="274">
        <v>0</v>
      </c>
      <c r="AD1603" s="269"/>
      <c r="AE1603" s="269" t="s">
        <v>3021</v>
      </c>
    </row>
    <row r="1604" spans="1:31" ht="90" x14ac:dyDescent="0.25">
      <c r="A1604" s="303" t="s">
        <v>3995</v>
      </c>
      <c r="B1604" s="303" t="s">
        <v>2415</v>
      </c>
      <c r="C1604" s="303" t="s">
        <v>2416</v>
      </c>
      <c r="D1604" s="303" t="s">
        <v>2646</v>
      </c>
      <c r="E1604" s="304" t="s">
        <v>4408</v>
      </c>
      <c r="F1604" s="304" t="s">
        <v>457</v>
      </c>
      <c r="G1604" s="304" t="s">
        <v>597</v>
      </c>
      <c r="H1604" s="304" t="s">
        <v>598</v>
      </c>
      <c r="I1604" s="303" t="s">
        <v>599</v>
      </c>
      <c r="J1604" s="305" t="s">
        <v>3020</v>
      </c>
      <c r="K1604" s="306">
        <v>2072919</v>
      </c>
      <c r="Q1604" s="270"/>
      <c r="R1604" s="270"/>
      <c r="S1604" s="271"/>
      <c r="T1604" s="270" t="s">
        <v>600</v>
      </c>
      <c r="U1604" s="272" t="s">
        <v>3020</v>
      </c>
      <c r="V1604" s="268" t="s">
        <v>602</v>
      </c>
      <c r="W1604" s="272"/>
      <c r="X1604" s="273">
        <v>2072919</v>
      </c>
      <c r="Y1604" s="273">
        <v>2072919</v>
      </c>
      <c r="Z1604" s="273">
        <v>0</v>
      </c>
      <c r="AA1604" s="273">
        <v>0</v>
      </c>
      <c r="AB1604" s="274">
        <v>2072919</v>
      </c>
      <c r="AC1604" s="274">
        <v>0</v>
      </c>
      <c r="AD1604" s="269"/>
      <c r="AE1604" s="269" t="s">
        <v>3021</v>
      </c>
    </row>
    <row r="1605" spans="1:31" ht="90" x14ac:dyDescent="0.25">
      <c r="A1605" s="303" t="s">
        <v>3997</v>
      </c>
      <c r="B1605" s="303" t="s">
        <v>2415</v>
      </c>
      <c r="C1605" s="303" t="s">
        <v>2416</v>
      </c>
      <c r="D1605" s="303" t="s">
        <v>2646</v>
      </c>
      <c r="E1605" s="304" t="s">
        <v>4410</v>
      </c>
      <c r="F1605" s="304" t="s">
        <v>457</v>
      </c>
      <c r="G1605" s="304" t="s">
        <v>597</v>
      </c>
      <c r="H1605" s="304" t="s">
        <v>598</v>
      </c>
      <c r="I1605" s="303" t="s">
        <v>599</v>
      </c>
      <c r="J1605" s="305" t="s">
        <v>3020</v>
      </c>
      <c r="K1605" s="306">
        <v>2072919</v>
      </c>
      <c r="Q1605" s="270"/>
      <c r="R1605" s="270"/>
      <c r="S1605" s="271"/>
      <c r="T1605" s="270" t="s">
        <v>600</v>
      </c>
      <c r="U1605" s="272" t="s">
        <v>3020</v>
      </c>
      <c r="V1605" s="268" t="s">
        <v>602</v>
      </c>
      <c r="W1605" s="272"/>
      <c r="X1605" s="273">
        <v>2072919</v>
      </c>
      <c r="Y1605" s="273">
        <v>2072919</v>
      </c>
      <c r="Z1605" s="273">
        <v>0</v>
      </c>
      <c r="AA1605" s="273">
        <v>0</v>
      </c>
      <c r="AB1605" s="274">
        <v>2072919</v>
      </c>
      <c r="AC1605" s="274">
        <v>0</v>
      </c>
      <c r="AD1605" s="269"/>
      <c r="AE1605" s="269" t="s">
        <v>3021</v>
      </c>
    </row>
    <row r="1606" spans="1:31" ht="90" x14ac:dyDescent="0.25">
      <c r="A1606" s="303" t="s">
        <v>3999</v>
      </c>
      <c r="B1606" s="303" t="s">
        <v>2415</v>
      </c>
      <c r="C1606" s="303" t="s">
        <v>2416</v>
      </c>
      <c r="D1606" s="303" t="s">
        <v>2646</v>
      </c>
      <c r="E1606" s="304" t="s">
        <v>4412</v>
      </c>
      <c r="F1606" s="304" t="s">
        <v>457</v>
      </c>
      <c r="G1606" s="304" t="s">
        <v>597</v>
      </c>
      <c r="H1606" s="304" t="s">
        <v>598</v>
      </c>
      <c r="I1606" s="303" t="s">
        <v>599</v>
      </c>
      <c r="J1606" s="305" t="s">
        <v>3020</v>
      </c>
      <c r="K1606" s="306">
        <v>2072919</v>
      </c>
      <c r="Q1606" s="270"/>
      <c r="R1606" s="270"/>
      <c r="S1606" s="271"/>
      <c r="T1606" s="270" t="s">
        <v>600</v>
      </c>
      <c r="U1606" s="272" t="s">
        <v>3020</v>
      </c>
      <c r="V1606" s="268" t="s">
        <v>602</v>
      </c>
      <c r="W1606" s="272"/>
      <c r="X1606" s="273">
        <v>2072919</v>
      </c>
      <c r="Y1606" s="273">
        <v>2072919</v>
      </c>
      <c r="Z1606" s="273">
        <v>0</v>
      </c>
      <c r="AA1606" s="273">
        <v>0</v>
      </c>
      <c r="AB1606" s="274">
        <v>2072919</v>
      </c>
      <c r="AC1606" s="274">
        <v>0</v>
      </c>
      <c r="AD1606" s="269"/>
      <c r="AE1606" s="269" t="s">
        <v>3021</v>
      </c>
    </row>
    <row r="1607" spans="1:31" ht="90" x14ac:dyDescent="0.25">
      <c r="A1607" s="303" t="s">
        <v>4001</v>
      </c>
      <c r="B1607" s="303" t="s">
        <v>2415</v>
      </c>
      <c r="C1607" s="303" t="s">
        <v>2416</v>
      </c>
      <c r="D1607" s="303" t="s">
        <v>2646</v>
      </c>
      <c r="E1607" s="304" t="s">
        <v>4414</v>
      </c>
      <c r="F1607" s="304" t="s">
        <v>457</v>
      </c>
      <c r="G1607" s="304" t="s">
        <v>597</v>
      </c>
      <c r="H1607" s="304" t="s">
        <v>598</v>
      </c>
      <c r="I1607" s="303" t="s">
        <v>599</v>
      </c>
      <c r="J1607" s="305" t="s">
        <v>3020</v>
      </c>
      <c r="K1607" s="306">
        <v>2072919</v>
      </c>
      <c r="Q1607" s="270"/>
      <c r="R1607" s="270"/>
      <c r="S1607" s="271"/>
      <c r="T1607" s="270" t="s">
        <v>600</v>
      </c>
      <c r="U1607" s="272" t="s">
        <v>3020</v>
      </c>
      <c r="V1607" s="268" t="s">
        <v>602</v>
      </c>
      <c r="W1607" s="272"/>
      <c r="X1607" s="273">
        <v>2072919</v>
      </c>
      <c r="Y1607" s="273">
        <v>2072919</v>
      </c>
      <c r="Z1607" s="273">
        <v>0</v>
      </c>
      <c r="AA1607" s="273">
        <v>0</v>
      </c>
      <c r="AB1607" s="274">
        <v>2072919</v>
      </c>
      <c r="AC1607" s="274">
        <v>0</v>
      </c>
      <c r="AD1607" s="269"/>
      <c r="AE1607" s="269" t="s">
        <v>3021</v>
      </c>
    </row>
    <row r="1608" spans="1:31" ht="90" x14ac:dyDescent="0.25">
      <c r="A1608" s="303" t="s">
        <v>4003</v>
      </c>
      <c r="B1608" s="303" t="s">
        <v>2415</v>
      </c>
      <c r="C1608" s="303" t="s">
        <v>2416</v>
      </c>
      <c r="D1608" s="303" t="s">
        <v>2646</v>
      </c>
      <c r="E1608" s="304" t="s">
        <v>4416</v>
      </c>
      <c r="F1608" s="304" t="s">
        <v>457</v>
      </c>
      <c r="G1608" s="304" t="s">
        <v>597</v>
      </c>
      <c r="H1608" s="304" t="s">
        <v>598</v>
      </c>
      <c r="I1608" s="303" t="s">
        <v>599</v>
      </c>
      <c r="J1608" s="305" t="s">
        <v>3020</v>
      </c>
      <c r="K1608" s="306">
        <v>2072919</v>
      </c>
      <c r="Q1608" s="270"/>
      <c r="R1608" s="270"/>
      <c r="S1608" s="271"/>
      <c r="T1608" s="270" t="s">
        <v>600</v>
      </c>
      <c r="U1608" s="272" t="s">
        <v>3020</v>
      </c>
      <c r="V1608" s="268" t="s">
        <v>602</v>
      </c>
      <c r="W1608" s="272"/>
      <c r="X1608" s="273">
        <v>2072919</v>
      </c>
      <c r="Y1608" s="273">
        <v>2072919</v>
      </c>
      <c r="Z1608" s="273">
        <v>0</v>
      </c>
      <c r="AA1608" s="273">
        <v>0</v>
      </c>
      <c r="AB1608" s="274">
        <v>2072919</v>
      </c>
      <c r="AC1608" s="274">
        <v>0</v>
      </c>
      <c r="AD1608" s="269"/>
      <c r="AE1608" s="269" t="s">
        <v>3021</v>
      </c>
    </row>
    <row r="1609" spans="1:31" ht="90" x14ac:dyDescent="0.25">
      <c r="A1609" s="303" t="s">
        <v>4005</v>
      </c>
      <c r="B1609" s="303" t="s">
        <v>2415</v>
      </c>
      <c r="C1609" s="303" t="s">
        <v>2416</v>
      </c>
      <c r="D1609" s="303" t="s">
        <v>2646</v>
      </c>
      <c r="E1609" s="304" t="s">
        <v>4418</v>
      </c>
      <c r="F1609" s="304" t="s">
        <v>457</v>
      </c>
      <c r="G1609" s="304" t="s">
        <v>597</v>
      </c>
      <c r="H1609" s="304" t="s">
        <v>598</v>
      </c>
      <c r="I1609" s="303" t="s">
        <v>599</v>
      </c>
      <c r="J1609" s="305" t="s">
        <v>3020</v>
      </c>
      <c r="K1609" s="306">
        <v>2072919</v>
      </c>
      <c r="Q1609" s="270"/>
      <c r="R1609" s="270"/>
      <c r="S1609" s="271"/>
      <c r="T1609" s="270" t="s">
        <v>600</v>
      </c>
      <c r="U1609" s="272" t="s">
        <v>3020</v>
      </c>
      <c r="V1609" s="268" t="s">
        <v>602</v>
      </c>
      <c r="W1609" s="272"/>
      <c r="X1609" s="273">
        <v>2072919</v>
      </c>
      <c r="Y1609" s="273">
        <v>2072919</v>
      </c>
      <c r="Z1609" s="273">
        <v>0</v>
      </c>
      <c r="AA1609" s="273">
        <v>0</v>
      </c>
      <c r="AB1609" s="274">
        <v>2072919</v>
      </c>
      <c r="AC1609" s="274">
        <v>0</v>
      </c>
      <c r="AD1609" s="269"/>
      <c r="AE1609" s="269" t="s">
        <v>3021</v>
      </c>
    </row>
    <row r="1610" spans="1:31" ht="90" x14ac:dyDescent="0.25">
      <c r="A1610" s="303" t="s">
        <v>4007</v>
      </c>
      <c r="B1610" s="303" t="s">
        <v>2415</v>
      </c>
      <c r="C1610" s="303" t="s">
        <v>2416</v>
      </c>
      <c r="D1610" s="303" t="s">
        <v>2646</v>
      </c>
      <c r="E1610" s="304" t="s">
        <v>4420</v>
      </c>
      <c r="F1610" s="304" t="s">
        <v>457</v>
      </c>
      <c r="G1610" s="304" t="s">
        <v>597</v>
      </c>
      <c r="H1610" s="304" t="s">
        <v>598</v>
      </c>
      <c r="I1610" s="303" t="s">
        <v>599</v>
      </c>
      <c r="J1610" s="305" t="s">
        <v>3020</v>
      </c>
      <c r="K1610" s="306">
        <v>2072919</v>
      </c>
      <c r="Q1610" s="270"/>
      <c r="R1610" s="270"/>
      <c r="S1610" s="271"/>
      <c r="T1610" s="270" t="s">
        <v>600</v>
      </c>
      <c r="U1610" s="272" t="s">
        <v>3020</v>
      </c>
      <c r="V1610" s="268" t="s">
        <v>602</v>
      </c>
      <c r="W1610" s="272"/>
      <c r="X1610" s="273">
        <v>2072919</v>
      </c>
      <c r="Y1610" s="273">
        <v>2072919</v>
      </c>
      <c r="Z1610" s="273">
        <v>0</v>
      </c>
      <c r="AA1610" s="273">
        <v>0</v>
      </c>
      <c r="AB1610" s="274">
        <v>2072919</v>
      </c>
      <c r="AC1610" s="274">
        <v>0</v>
      </c>
      <c r="AD1610" s="269"/>
      <c r="AE1610" s="269" t="s">
        <v>3021</v>
      </c>
    </row>
    <row r="1611" spans="1:31" ht="90" x14ac:dyDescent="0.25">
      <c r="A1611" s="303" t="s">
        <v>4009</v>
      </c>
      <c r="B1611" s="303" t="s">
        <v>2415</v>
      </c>
      <c r="C1611" s="303" t="s">
        <v>2416</v>
      </c>
      <c r="D1611" s="303" t="s">
        <v>2646</v>
      </c>
      <c r="E1611" s="304" t="s">
        <v>4422</v>
      </c>
      <c r="F1611" s="304" t="s">
        <v>457</v>
      </c>
      <c r="G1611" s="304" t="s">
        <v>597</v>
      </c>
      <c r="H1611" s="304" t="s">
        <v>598</v>
      </c>
      <c r="I1611" s="303" t="s">
        <v>599</v>
      </c>
      <c r="J1611" s="305" t="s">
        <v>3020</v>
      </c>
      <c r="K1611" s="306">
        <v>2072919</v>
      </c>
      <c r="Q1611" s="270"/>
      <c r="R1611" s="270"/>
      <c r="S1611" s="271"/>
      <c r="T1611" s="270" t="s">
        <v>600</v>
      </c>
      <c r="U1611" s="272" t="s">
        <v>3020</v>
      </c>
      <c r="V1611" s="268" t="s">
        <v>602</v>
      </c>
      <c r="W1611" s="272"/>
      <c r="X1611" s="273">
        <v>2072919</v>
      </c>
      <c r="Y1611" s="273">
        <v>2072919</v>
      </c>
      <c r="Z1611" s="273">
        <v>0</v>
      </c>
      <c r="AA1611" s="273">
        <v>0</v>
      </c>
      <c r="AB1611" s="274">
        <v>2072919</v>
      </c>
      <c r="AC1611" s="274">
        <v>0</v>
      </c>
      <c r="AD1611" s="269"/>
      <c r="AE1611" s="269" t="s">
        <v>3021</v>
      </c>
    </row>
    <row r="1612" spans="1:31" ht="90" x14ac:dyDescent="0.25">
      <c r="A1612" s="303" t="s">
        <v>4011</v>
      </c>
      <c r="B1612" s="303" t="s">
        <v>2415</v>
      </c>
      <c r="C1612" s="303" t="s">
        <v>2416</v>
      </c>
      <c r="D1612" s="303" t="s">
        <v>2646</v>
      </c>
      <c r="E1612" s="304" t="s">
        <v>4424</v>
      </c>
      <c r="F1612" s="304" t="s">
        <v>457</v>
      </c>
      <c r="G1612" s="304" t="s">
        <v>597</v>
      </c>
      <c r="H1612" s="304" t="s">
        <v>598</v>
      </c>
      <c r="I1612" s="303" t="s">
        <v>599</v>
      </c>
      <c r="J1612" s="305" t="s">
        <v>3020</v>
      </c>
      <c r="K1612" s="306">
        <v>2072919</v>
      </c>
      <c r="Q1612" s="270"/>
      <c r="R1612" s="270"/>
      <c r="S1612" s="271"/>
      <c r="T1612" s="270" t="s">
        <v>600</v>
      </c>
      <c r="U1612" s="272" t="s">
        <v>3020</v>
      </c>
      <c r="V1612" s="268" t="s">
        <v>602</v>
      </c>
      <c r="W1612" s="272"/>
      <c r="X1612" s="273">
        <v>2072919</v>
      </c>
      <c r="Y1612" s="273">
        <v>2072919</v>
      </c>
      <c r="Z1612" s="273">
        <v>0</v>
      </c>
      <c r="AA1612" s="273">
        <v>0</v>
      </c>
      <c r="AB1612" s="274">
        <v>2072919</v>
      </c>
      <c r="AC1612" s="274">
        <v>0</v>
      </c>
      <c r="AD1612" s="269"/>
      <c r="AE1612" s="269" t="s">
        <v>3021</v>
      </c>
    </row>
    <row r="1613" spans="1:31" ht="90" x14ac:dyDescent="0.25">
      <c r="A1613" s="303" t="s">
        <v>4013</v>
      </c>
      <c r="B1613" s="303" t="s">
        <v>2415</v>
      </c>
      <c r="C1613" s="303" t="s">
        <v>2416</v>
      </c>
      <c r="D1613" s="303" t="s">
        <v>2646</v>
      </c>
      <c r="E1613" s="304" t="s">
        <v>4426</v>
      </c>
      <c r="F1613" s="304" t="s">
        <v>457</v>
      </c>
      <c r="G1613" s="304" t="s">
        <v>597</v>
      </c>
      <c r="H1613" s="304" t="s">
        <v>598</v>
      </c>
      <c r="I1613" s="303" t="s">
        <v>599</v>
      </c>
      <c r="J1613" s="305" t="s">
        <v>3020</v>
      </c>
      <c r="K1613" s="306">
        <v>2072919</v>
      </c>
      <c r="Q1613" s="270"/>
      <c r="R1613" s="270"/>
      <c r="S1613" s="271"/>
      <c r="T1613" s="270" t="s">
        <v>600</v>
      </c>
      <c r="U1613" s="272" t="s">
        <v>3020</v>
      </c>
      <c r="V1613" s="268" t="s">
        <v>602</v>
      </c>
      <c r="W1613" s="272"/>
      <c r="X1613" s="273">
        <v>2072919</v>
      </c>
      <c r="Y1613" s="273">
        <v>2072919</v>
      </c>
      <c r="Z1613" s="273">
        <v>0</v>
      </c>
      <c r="AA1613" s="273">
        <v>0</v>
      </c>
      <c r="AB1613" s="274">
        <v>2072919</v>
      </c>
      <c r="AC1613" s="274">
        <v>0</v>
      </c>
      <c r="AD1613" s="269"/>
      <c r="AE1613" s="269" t="s">
        <v>3021</v>
      </c>
    </row>
    <row r="1614" spans="1:31" ht="90" x14ac:dyDescent="0.25">
      <c r="A1614" s="303" t="s">
        <v>4015</v>
      </c>
      <c r="B1614" s="303" t="s">
        <v>2415</v>
      </c>
      <c r="C1614" s="303" t="s">
        <v>2416</v>
      </c>
      <c r="D1614" s="303" t="s">
        <v>2646</v>
      </c>
      <c r="E1614" s="304" t="s">
        <v>4428</v>
      </c>
      <c r="F1614" s="304" t="s">
        <v>457</v>
      </c>
      <c r="G1614" s="304" t="s">
        <v>597</v>
      </c>
      <c r="H1614" s="304" t="s">
        <v>598</v>
      </c>
      <c r="I1614" s="303" t="s">
        <v>599</v>
      </c>
      <c r="J1614" s="305" t="s">
        <v>3020</v>
      </c>
      <c r="K1614" s="306">
        <v>2072919</v>
      </c>
      <c r="Q1614" s="270"/>
      <c r="R1614" s="270"/>
      <c r="S1614" s="271"/>
      <c r="T1614" s="270" t="s">
        <v>600</v>
      </c>
      <c r="U1614" s="272" t="s">
        <v>3020</v>
      </c>
      <c r="V1614" s="268" t="s">
        <v>602</v>
      </c>
      <c r="W1614" s="272"/>
      <c r="X1614" s="273">
        <v>2072919</v>
      </c>
      <c r="Y1614" s="273">
        <v>2072919</v>
      </c>
      <c r="Z1614" s="273">
        <v>0</v>
      </c>
      <c r="AA1614" s="273">
        <v>0</v>
      </c>
      <c r="AB1614" s="274">
        <v>2072919</v>
      </c>
      <c r="AC1614" s="274">
        <v>0</v>
      </c>
      <c r="AD1614" s="269"/>
      <c r="AE1614" s="269" t="s">
        <v>3021</v>
      </c>
    </row>
    <row r="1615" spans="1:31" ht="90" x14ac:dyDescent="0.25">
      <c r="A1615" s="303" t="s">
        <v>4017</v>
      </c>
      <c r="B1615" s="303" t="s">
        <v>2415</v>
      </c>
      <c r="C1615" s="303" t="s">
        <v>2416</v>
      </c>
      <c r="D1615" s="303" t="s">
        <v>2646</v>
      </c>
      <c r="E1615" s="304" t="s">
        <v>4430</v>
      </c>
      <c r="F1615" s="304" t="s">
        <v>457</v>
      </c>
      <c r="G1615" s="304" t="s">
        <v>597</v>
      </c>
      <c r="H1615" s="304" t="s">
        <v>598</v>
      </c>
      <c r="I1615" s="303" t="s">
        <v>599</v>
      </c>
      <c r="J1615" s="305" t="s">
        <v>3020</v>
      </c>
      <c r="K1615" s="306">
        <v>2072919</v>
      </c>
      <c r="Q1615" s="270"/>
      <c r="R1615" s="270"/>
      <c r="S1615" s="271"/>
      <c r="T1615" s="270" t="s">
        <v>600</v>
      </c>
      <c r="U1615" s="272" t="s">
        <v>3020</v>
      </c>
      <c r="V1615" s="268" t="s">
        <v>602</v>
      </c>
      <c r="W1615" s="272"/>
      <c r="X1615" s="273">
        <v>2072919</v>
      </c>
      <c r="Y1615" s="273">
        <v>2072919</v>
      </c>
      <c r="Z1615" s="273">
        <v>0</v>
      </c>
      <c r="AA1615" s="273">
        <v>0</v>
      </c>
      <c r="AB1615" s="274">
        <v>2072919</v>
      </c>
      <c r="AC1615" s="274">
        <v>0</v>
      </c>
      <c r="AD1615" s="269"/>
      <c r="AE1615" s="269" t="s">
        <v>3021</v>
      </c>
    </row>
    <row r="1616" spans="1:31" ht="90" x14ac:dyDescent="0.25">
      <c r="A1616" s="303" t="s">
        <v>4019</v>
      </c>
      <c r="B1616" s="303" t="s">
        <v>2415</v>
      </c>
      <c r="C1616" s="303" t="s">
        <v>2416</v>
      </c>
      <c r="D1616" s="303" t="s">
        <v>2646</v>
      </c>
      <c r="E1616" s="304" t="s">
        <v>4432</v>
      </c>
      <c r="F1616" s="304" t="s">
        <v>457</v>
      </c>
      <c r="G1616" s="304" t="s">
        <v>597</v>
      </c>
      <c r="H1616" s="304" t="s">
        <v>598</v>
      </c>
      <c r="I1616" s="303" t="s">
        <v>599</v>
      </c>
      <c r="J1616" s="305" t="s">
        <v>3020</v>
      </c>
      <c r="K1616" s="306">
        <v>2072919</v>
      </c>
      <c r="Q1616" s="270"/>
      <c r="R1616" s="270"/>
      <c r="S1616" s="271"/>
      <c r="T1616" s="270" t="s">
        <v>600</v>
      </c>
      <c r="U1616" s="272" t="s">
        <v>3020</v>
      </c>
      <c r="V1616" s="268" t="s">
        <v>602</v>
      </c>
      <c r="W1616" s="272"/>
      <c r="X1616" s="273">
        <v>2072919</v>
      </c>
      <c r="Y1616" s="273">
        <v>2072919</v>
      </c>
      <c r="Z1616" s="273">
        <v>0</v>
      </c>
      <c r="AA1616" s="273">
        <v>0</v>
      </c>
      <c r="AB1616" s="274">
        <v>2072919</v>
      </c>
      <c r="AC1616" s="274">
        <v>0</v>
      </c>
      <c r="AD1616" s="269"/>
      <c r="AE1616" s="269" t="s">
        <v>3021</v>
      </c>
    </row>
    <row r="1617" spans="1:31" ht="90" x14ac:dyDescent="0.25">
      <c r="A1617" s="303" t="s">
        <v>4021</v>
      </c>
      <c r="B1617" s="303" t="s">
        <v>2415</v>
      </c>
      <c r="C1617" s="303" t="s">
        <v>2416</v>
      </c>
      <c r="D1617" s="303" t="s">
        <v>2646</v>
      </c>
      <c r="E1617" s="304" t="s">
        <v>4434</v>
      </c>
      <c r="F1617" s="304" t="s">
        <v>457</v>
      </c>
      <c r="G1617" s="304" t="s">
        <v>597</v>
      </c>
      <c r="H1617" s="304" t="s">
        <v>598</v>
      </c>
      <c r="I1617" s="303" t="s">
        <v>599</v>
      </c>
      <c r="J1617" s="305" t="s">
        <v>3020</v>
      </c>
      <c r="K1617" s="306">
        <v>2072919</v>
      </c>
      <c r="Q1617" s="270"/>
      <c r="R1617" s="270"/>
      <c r="S1617" s="271"/>
      <c r="T1617" s="270" t="s">
        <v>600</v>
      </c>
      <c r="U1617" s="272" t="s">
        <v>3020</v>
      </c>
      <c r="V1617" s="268" t="s">
        <v>602</v>
      </c>
      <c r="W1617" s="272"/>
      <c r="X1617" s="273">
        <v>2072919</v>
      </c>
      <c r="Y1617" s="273">
        <v>2072919</v>
      </c>
      <c r="Z1617" s="273">
        <v>0</v>
      </c>
      <c r="AA1617" s="273">
        <v>0</v>
      </c>
      <c r="AB1617" s="274">
        <v>2072919</v>
      </c>
      <c r="AC1617" s="274">
        <v>0</v>
      </c>
      <c r="AD1617" s="269"/>
      <c r="AE1617" s="269" t="s">
        <v>3021</v>
      </c>
    </row>
    <row r="1618" spans="1:31" ht="90" x14ac:dyDescent="0.25">
      <c r="A1618" s="303" t="s">
        <v>4023</v>
      </c>
      <c r="B1618" s="303" t="s">
        <v>2415</v>
      </c>
      <c r="C1618" s="303" t="s">
        <v>2416</v>
      </c>
      <c r="D1618" s="303" t="s">
        <v>2646</v>
      </c>
      <c r="E1618" s="304" t="s">
        <v>4436</v>
      </c>
      <c r="F1618" s="304" t="s">
        <v>457</v>
      </c>
      <c r="G1618" s="304" t="s">
        <v>597</v>
      </c>
      <c r="H1618" s="304" t="s">
        <v>598</v>
      </c>
      <c r="I1618" s="303" t="s">
        <v>599</v>
      </c>
      <c r="J1618" s="305" t="s">
        <v>3020</v>
      </c>
      <c r="K1618" s="306">
        <v>2072919</v>
      </c>
      <c r="Q1618" s="270"/>
      <c r="R1618" s="270"/>
      <c r="S1618" s="271"/>
      <c r="T1618" s="270" t="s">
        <v>600</v>
      </c>
      <c r="U1618" s="272" t="s">
        <v>3020</v>
      </c>
      <c r="V1618" s="268" t="s">
        <v>602</v>
      </c>
      <c r="W1618" s="272"/>
      <c r="X1618" s="273">
        <v>2072919</v>
      </c>
      <c r="Y1618" s="273">
        <v>2072919</v>
      </c>
      <c r="Z1618" s="273">
        <v>0</v>
      </c>
      <c r="AA1618" s="273">
        <v>0</v>
      </c>
      <c r="AB1618" s="274">
        <v>2072919</v>
      </c>
      <c r="AC1618" s="274">
        <v>0</v>
      </c>
      <c r="AD1618" s="269"/>
      <c r="AE1618" s="269" t="s">
        <v>3021</v>
      </c>
    </row>
    <row r="1619" spans="1:31" ht="90" x14ac:dyDescent="0.25">
      <c r="A1619" s="303" t="s">
        <v>4025</v>
      </c>
      <c r="B1619" s="303" t="s">
        <v>2415</v>
      </c>
      <c r="C1619" s="303" t="s">
        <v>2416</v>
      </c>
      <c r="D1619" s="303" t="s">
        <v>2646</v>
      </c>
      <c r="E1619" s="304" t="s">
        <v>4438</v>
      </c>
      <c r="F1619" s="304" t="s">
        <v>457</v>
      </c>
      <c r="G1619" s="304" t="s">
        <v>597</v>
      </c>
      <c r="H1619" s="304" t="s">
        <v>598</v>
      </c>
      <c r="I1619" s="303" t="s">
        <v>599</v>
      </c>
      <c r="J1619" s="305" t="s">
        <v>3020</v>
      </c>
      <c r="K1619" s="306">
        <v>2072919</v>
      </c>
      <c r="Q1619" s="270"/>
      <c r="R1619" s="270"/>
      <c r="S1619" s="271"/>
      <c r="T1619" s="270" t="s">
        <v>600</v>
      </c>
      <c r="U1619" s="272" t="s">
        <v>3020</v>
      </c>
      <c r="V1619" s="268" t="s">
        <v>602</v>
      </c>
      <c r="W1619" s="272"/>
      <c r="X1619" s="273">
        <v>2072919</v>
      </c>
      <c r="Y1619" s="273">
        <v>2072919</v>
      </c>
      <c r="Z1619" s="273">
        <v>0</v>
      </c>
      <c r="AA1619" s="273">
        <v>0</v>
      </c>
      <c r="AB1619" s="274">
        <v>2072919</v>
      </c>
      <c r="AC1619" s="274">
        <v>0</v>
      </c>
      <c r="AD1619" s="269"/>
      <c r="AE1619" s="269" t="s">
        <v>3021</v>
      </c>
    </row>
    <row r="1620" spans="1:31" ht="90" x14ac:dyDescent="0.25">
      <c r="A1620" s="303" t="s">
        <v>4027</v>
      </c>
      <c r="B1620" s="303" t="s">
        <v>2415</v>
      </c>
      <c r="C1620" s="303" t="s">
        <v>2416</v>
      </c>
      <c r="D1620" s="303" t="s">
        <v>2646</v>
      </c>
      <c r="E1620" s="304" t="s">
        <v>4440</v>
      </c>
      <c r="F1620" s="304" t="s">
        <v>457</v>
      </c>
      <c r="G1620" s="304" t="s">
        <v>597</v>
      </c>
      <c r="H1620" s="304" t="s">
        <v>598</v>
      </c>
      <c r="I1620" s="303" t="s">
        <v>599</v>
      </c>
      <c r="J1620" s="305" t="s">
        <v>3020</v>
      </c>
      <c r="K1620" s="306">
        <v>2072919</v>
      </c>
      <c r="Q1620" s="270"/>
      <c r="R1620" s="270"/>
      <c r="S1620" s="271"/>
      <c r="T1620" s="270" t="s">
        <v>600</v>
      </c>
      <c r="U1620" s="272" t="s">
        <v>3020</v>
      </c>
      <c r="V1620" s="268" t="s">
        <v>602</v>
      </c>
      <c r="W1620" s="272"/>
      <c r="X1620" s="273">
        <v>2072919</v>
      </c>
      <c r="Y1620" s="273">
        <v>2072919</v>
      </c>
      <c r="Z1620" s="273">
        <v>0</v>
      </c>
      <c r="AA1620" s="273">
        <v>0</v>
      </c>
      <c r="AB1620" s="274">
        <v>2072919</v>
      </c>
      <c r="AC1620" s="274">
        <v>0</v>
      </c>
      <c r="AD1620" s="269"/>
      <c r="AE1620" s="269" t="s">
        <v>3021</v>
      </c>
    </row>
    <row r="1621" spans="1:31" ht="90" x14ac:dyDescent="0.25">
      <c r="A1621" s="303" t="s">
        <v>4029</v>
      </c>
      <c r="B1621" s="303" t="s">
        <v>2415</v>
      </c>
      <c r="C1621" s="303" t="s">
        <v>2416</v>
      </c>
      <c r="D1621" s="303" t="s">
        <v>2646</v>
      </c>
      <c r="E1621" s="304" t="s">
        <v>4442</v>
      </c>
      <c r="F1621" s="304" t="s">
        <v>457</v>
      </c>
      <c r="G1621" s="304" t="s">
        <v>597</v>
      </c>
      <c r="H1621" s="304" t="s">
        <v>598</v>
      </c>
      <c r="I1621" s="303" t="s">
        <v>599</v>
      </c>
      <c r="J1621" s="305" t="s">
        <v>3020</v>
      </c>
      <c r="K1621" s="306">
        <v>2072919</v>
      </c>
      <c r="Q1621" s="270"/>
      <c r="R1621" s="270"/>
      <c r="S1621" s="271"/>
      <c r="T1621" s="270" t="s">
        <v>600</v>
      </c>
      <c r="U1621" s="272" t="s">
        <v>3020</v>
      </c>
      <c r="V1621" s="268" t="s">
        <v>602</v>
      </c>
      <c r="W1621" s="272"/>
      <c r="X1621" s="273">
        <v>2072919</v>
      </c>
      <c r="Y1621" s="273">
        <v>2072919</v>
      </c>
      <c r="Z1621" s="273">
        <v>0</v>
      </c>
      <c r="AA1621" s="273">
        <v>0</v>
      </c>
      <c r="AB1621" s="274">
        <v>2072919</v>
      </c>
      <c r="AC1621" s="274">
        <v>0</v>
      </c>
      <c r="AD1621" s="269"/>
      <c r="AE1621" s="269" t="s">
        <v>3021</v>
      </c>
    </row>
    <row r="1622" spans="1:31" ht="90" x14ac:dyDescent="0.25">
      <c r="A1622" s="303" t="s">
        <v>4031</v>
      </c>
      <c r="B1622" s="303" t="s">
        <v>2415</v>
      </c>
      <c r="C1622" s="303" t="s">
        <v>2416</v>
      </c>
      <c r="D1622" s="303" t="s">
        <v>2646</v>
      </c>
      <c r="E1622" s="304" t="s">
        <v>4444</v>
      </c>
      <c r="F1622" s="304" t="s">
        <v>457</v>
      </c>
      <c r="G1622" s="304" t="s">
        <v>597</v>
      </c>
      <c r="H1622" s="304" t="s">
        <v>598</v>
      </c>
      <c r="I1622" s="303" t="s">
        <v>599</v>
      </c>
      <c r="J1622" s="305" t="s">
        <v>3020</v>
      </c>
      <c r="K1622" s="306">
        <v>2072919</v>
      </c>
      <c r="Q1622" s="270"/>
      <c r="R1622" s="270"/>
      <c r="S1622" s="271"/>
      <c r="T1622" s="270" t="s">
        <v>600</v>
      </c>
      <c r="U1622" s="272" t="s">
        <v>3020</v>
      </c>
      <c r="V1622" s="268" t="s">
        <v>602</v>
      </c>
      <c r="W1622" s="272"/>
      <c r="X1622" s="273">
        <v>2072919</v>
      </c>
      <c r="Y1622" s="273">
        <v>2072919</v>
      </c>
      <c r="Z1622" s="273">
        <v>0</v>
      </c>
      <c r="AA1622" s="273">
        <v>0</v>
      </c>
      <c r="AB1622" s="274">
        <v>2072919</v>
      </c>
      <c r="AC1622" s="274">
        <v>0</v>
      </c>
      <c r="AD1622" s="269"/>
      <c r="AE1622" s="269" t="s">
        <v>3021</v>
      </c>
    </row>
    <row r="1623" spans="1:31" ht="90" x14ac:dyDescent="0.25">
      <c r="A1623" s="303" t="s">
        <v>4033</v>
      </c>
      <c r="B1623" s="303" t="s">
        <v>2415</v>
      </c>
      <c r="C1623" s="303" t="s">
        <v>2416</v>
      </c>
      <c r="D1623" s="303" t="s">
        <v>2646</v>
      </c>
      <c r="E1623" s="304" t="s">
        <v>4446</v>
      </c>
      <c r="F1623" s="304" t="s">
        <v>457</v>
      </c>
      <c r="G1623" s="304" t="s">
        <v>597</v>
      </c>
      <c r="H1623" s="304" t="s">
        <v>598</v>
      </c>
      <c r="I1623" s="303" t="s">
        <v>599</v>
      </c>
      <c r="J1623" s="305" t="s">
        <v>3020</v>
      </c>
      <c r="K1623" s="306">
        <v>2072919</v>
      </c>
      <c r="Q1623" s="270"/>
      <c r="R1623" s="270"/>
      <c r="S1623" s="271"/>
      <c r="T1623" s="270" t="s">
        <v>600</v>
      </c>
      <c r="U1623" s="272" t="s">
        <v>3020</v>
      </c>
      <c r="V1623" s="268" t="s">
        <v>602</v>
      </c>
      <c r="W1623" s="272"/>
      <c r="X1623" s="273">
        <v>2072919</v>
      </c>
      <c r="Y1623" s="273">
        <v>2072919</v>
      </c>
      <c r="Z1623" s="273">
        <v>0</v>
      </c>
      <c r="AA1623" s="273">
        <v>0</v>
      </c>
      <c r="AB1623" s="274">
        <v>2072919</v>
      </c>
      <c r="AC1623" s="274">
        <v>0</v>
      </c>
      <c r="AD1623" s="269"/>
      <c r="AE1623" s="269" t="s">
        <v>3021</v>
      </c>
    </row>
    <row r="1624" spans="1:31" ht="90" x14ac:dyDescent="0.25">
      <c r="A1624" s="303" t="s">
        <v>4035</v>
      </c>
      <c r="B1624" s="303" t="s">
        <v>2415</v>
      </c>
      <c r="C1624" s="303" t="s">
        <v>2416</v>
      </c>
      <c r="D1624" s="303" t="s">
        <v>2646</v>
      </c>
      <c r="E1624" s="304" t="s">
        <v>4448</v>
      </c>
      <c r="F1624" s="304" t="s">
        <v>457</v>
      </c>
      <c r="G1624" s="304" t="s">
        <v>597</v>
      </c>
      <c r="H1624" s="304" t="s">
        <v>598</v>
      </c>
      <c r="I1624" s="303" t="s">
        <v>599</v>
      </c>
      <c r="J1624" s="305" t="s">
        <v>3020</v>
      </c>
      <c r="K1624" s="306">
        <v>2072919</v>
      </c>
      <c r="Q1624" s="270"/>
      <c r="R1624" s="270"/>
      <c r="S1624" s="271"/>
      <c r="T1624" s="270" t="s">
        <v>600</v>
      </c>
      <c r="U1624" s="272" t="s">
        <v>3020</v>
      </c>
      <c r="V1624" s="268" t="s">
        <v>602</v>
      </c>
      <c r="W1624" s="272"/>
      <c r="X1624" s="273">
        <v>2072919</v>
      </c>
      <c r="Y1624" s="273">
        <v>2072919</v>
      </c>
      <c r="Z1624" s="273">
        <v>0</v>
      </c>
      <c r="AA1624" s="273">
        <v>0</v>
      </c>
      <c r="AB1624" s="274">
        <v>2072919</v>
      </c>
      <c r="AC1624" s="274">
        <v>0</v>
      </c>
      <c r="AD1624" s="269"/>
      <c r="AE1624" s="269" t="s">
        <v>3021</v>
      </c>
    </row>
    <row r="1625" spans="1:31" ht="90" x14ac:dyDescent="0.25">
      <c r="A1625" s="303" t="s">
        <v>4037</v>
      </c>
      <c r="B1625" s="303" t="s">
        <v>2415</v>
      </c>
      <c r="C1625" s="303" t="s">
        <v>2416</v>
      </c>
      <c r="D1625" s="303" t="s">
        <v>2646</v>
      </c>
      <c r="E1625" s="304" t="s">
        <v>4450</v>
      </c>
      <c r="F1625" s="304" t="s">
        <v>457</v>
      </c>
      <c r="G1625" s="304" t="s">
        <v>597</v>
      </c>
      <c r="H1625" s="304" t="s">
        <v>598</v>
      </c>
      <c r="I1625" s="303" t="s">
        <v>599</v>
      </c>
      <c r="J1625" s="305" t="s">
        <v>3020</v>
      </c>
      <c r="K1625" s="306">
        <v>2072919</v>
      </c>
      <c r="Q1625" s="270"/>
      <c r="R1625" s="270"/>
      <c r="S1625" s="271"/>
      <c r="T1625" s="270" t="s">
        <v>600</v>
      </c>
      <c r="U1625" s="272" t="s">
        <v>3020</v>
      </c>
      <c r="V1625" s="268" t="s">
        <v>602</v>
      </c>
      <c r="W1625" s="272"/>
      <c r="X1625" s="273">
        <v>2072919</v>
      </c>
      <c r="Y1625" s="273">
        <v>2072919</v>
      </c>
      <c r="Z1625" s="273">
        <v>0</v>
      </c>
      <c r="AA1625" s="273">
        <v>0</v>
      </c>
      <c r="AB1625" s="274">
        <v>2072919</v>
      </c>
      <c r="AC1625" s="274">
        <v>0</v>
      </c>
      <c r="AD1625" s="269"/>
      <c r="AE1625" s="269" t="s">
        <v>3021</v>
      </c>
    </row>
    <row r="1626" spans="1:31" ht="90" x14ac:dyDescent="0.25">
      <c r="A1626" s="303" t="s">
        <v>4039</v>
      </c>
      <c r="B1626" s="303" t="s">
        <v>2415</v>
      </c>
      <c r="C1626" s="303" t="s">
        <v>2416</v>
      </c>
      <c r="D1626" s="303" t="s">
        <v>2646</v>
      </c>
      <c r="E1626" s="304" t="s">
        <v>4452</v>
      </c>
      <c r="F1626" s="304" t="s">
        <v>457</v>
      </c>
      <c r="G1626" s="304" t="s">
        <v>597</v>
      </c>
      <c r="H1626" s="304" t="s">
        <v>598</v>
      </c>
      <c r="I1626" s="303" t="s">
        <v>599</v>
      </c>
      <c r="J1626" s="305" t="s">
        <v>3020</v>
      </c>
      <c r="K1626" s="306">
        <v>2072919</v>
      </c>
      <c r="Q1626" s="270"/>
      <c r="R1626" s="270"/>
      <c r="S1626" s="271"/>
      <c r="T1626" s="270" t="s">
        <v>600</v>
      </c>
      <c r="U1626" s="272" t="s">
        <v>3020</v>
      </c>
      <c r="V1626" s="268" t="s">
        <v>602</v>
      </c>
      <c r="W1626" s="272"/>
      <c r="X1626" s="273">
        <v>2072919</v>
      </c>
      <c r="Y1626" s="273">
        <v>2072919</v>
      </c>
      <c r="Z1626" s="273">
        <v>0</v>
      </c>
      <c r="AA1626" s="273">
        <v>0</v>
      </c>
      <c r="AB1626" s="274">
        <v>2072919</v>
      </c>
      <c r="AC1626" s="274">
        <v>0</v>
      </c>
      <c r="AD1626" s="269"/>
      <c r="AE1626" s="269" t="s">
        <v>3021</v>
      </c>
    </row>
    <row r="1627" spans="1:31" ht="90" x14ac:dyDescent="0.25">
      <c r="A1627" s="303" t="s">
        <v>4041</v>
      </c>
      <c r="B1627" s="303" t="s">
        <v>2415</v>
      </c>
      <c r="C1627" s="303" t="s">
        <v>2416</v>
      </c>
      <c r="D1627" s="303" t="s">
        <v>2646</v>
      </c>
      <c r="E1627" s="304" t="s">
        <v>4454</v>
      </c>
      <c r="F1627" s="304" t="s">
        <v>457</v>
      </c>
      <c r="G1627" s="304" t="s">
        <v>597</v>
      </c>
      <c r="H1627" s="304" t="s">
        <v>598</v>
      </c>
      <c r="I1627" s="303" t="s">
        <v>599</v>
      </c>
      <c r="J1627" s="305" t="s">
        <v>3020</v>
      </c>
      <c r="K1627" s="306">
        <v>2072919</v>
      </c>
      <c r="Q1627" s="270"/>
      <c r="R1627" s="270"/>
      <c r="S1627" s="271"/>
      <c r="T1627" s="270" t="s">
        <v>600</v>
      </c>
      <c r="U1627" s="272" t="s">
        <v>3020</v>
      </c>
      <c r="V1627" s="268" t="s">
        <v>602</v>
      </c>
      <c r="W1627" s="272"/>
      <c r="X1627" s="273">
        <v>2072919</v>
      </c>
      <c r="Y1627" s="273">
        <v>2072919</v>
      </c>
      <c r="Z1627" s="273">
        <v>0</v>
      </c>
      <c r="AA1627" s="273">
        <v>0</v>
      </c>
      <c r="AB1627" s="274">
        <v>2072919</v>
      </c>
      <c r="AC1627" s="274">
        <v>0</v>
      </c>
      <c r="AD1627" s="269"/>
      <c r="AE1627" s="269" t="s">
        <v>3021</v>
      </c>
    </row>
    <row r="1628" spans="1:31" ht="90" x14ac:dyDescent="0.25">
      <c r="A1628" s="303" t="s">
        <v>4043</v>
      </c>
      <c r="B1628" s="303" t="s">
        <v>2415</v>
      </c>
      <c r="C1628" s="303" t="s">
        <v>2416</v>
      </c>
      <c r="D1628" s="303" t="s">
        <v>2646</v>
      </c>
      <c r="E1628" s="304" t="s">
        <v>4456</v>
      </c>
      <c r="F1628" s="304" t="s">
        <v>457</v>
      </c>
      <c r="G1628" s="304" t="s">
        <v>597</v>
      </c>
      <c r="H1628" s="304" t="s">
        <v>598</v>
      </c>
      <c r="I1628" s="303" t="s">
        <v>599</v>
      </c>
      <c r="J1628" s="305" t="s">
        <v>3020</v>
      </c>
      <c r="K1628" s="306">
        <v>2072919</v>
      </c>
      <c r="Q1628" s="270"/>
      <c r="R1628" s="270"/>
      <c r="S1628" s="271"/>
      <c r="T1628" s="270" t="s">
        <v>600</v>
      </c>
      <c r="U1628" s="272" t="s">
        <v>3020</v>
      </c>
      <c r="V1628" s="268" t="s">
        <v>602</v>
      </c>
      <c r="W1628" s="272"/>
      <c r="X1628" s="273">
        <v>2072919</v>
      </c>
      <c r="Y1628" s="273">
        <v>2072919</v>
      </c>
      <c r="Z1628" s="273">
        <v>0</v>
      </c>
      <c r="AA1628" s="273">
        <v>0</v>
      </c>
      <c r="AB1628" s="274">
        <v>2072919</v>
      </c>
      <c r="AC1628" s="274">
        <v>0</v>
      </c>
      <c r="AD1628" s="269"/>
      <c r="AE1628" s="269" t="s">
        <v>3021</v>
      </c>
    </row>
    <row r="1629" spans="1:31" ht="90" x14ac:dyDescent="0.25">
      <c r="A1629" s="303" t="s">
        <v>4045</v>
      </c>
      <c r="B1629" s="303" t="s">
        <v>2415</v>
      </c>
      <c r="C1629" s="303" t="s">
        <v>2416</v>
      </c>
      <c r="D1629" s="303" t="s">
        <v>2646</v>
      </c>
      <c r="E1629" s="304" t="s">
        <v>4458</v>
      </c>
      <c r="F1629" s="304" t="s">
        <v>457</v>
      </c>
      <c r="G1629" s="304" t="s">
        <v>597</v>
      </c>
      <c r="H1629" s="304" t="s">
        <v>598</v>
      </c>
      <c r="I1629" s="303" t="s">
        <v>599</v>
      </c>
      <c r="J1629" s="305" t="s">
        <v>3020</v>
      </c>
      <c r="K1629" s="306">
        <v>2072919</v>
      </c>
      <c r="Q1629" s="270"/>
      <c r="R1629" s="270"/>
      <c r="S1629" s="271"/>
      <c r="T1629" s="270" t="s">
        <v>600</v>
      </c>
      <c r="U1629" s="272" t="s">
        <v>3020</v>
      </c>
      <c r="V1629" s="268" t="s">
        <v>602</v>
      </c>
      <c r="W1629" s="272"/>
      <c r="X1629" s="273">
        <v>2072919</v>
      </c>
      <c r="Y1629" s="273">
        <v>2072919</v>
      </c>
      <c r="Z1629" s="273">
        <v>0</v>
      </c>
      <c r="AA1629" s="273">
        <v>0</v>
      </c>
      <c r="AB1629" s="274">
        <v>2072919</v>
      </c>
      <c r="AC1629" s="274">
        <v>0</v>
      </c>
      <c r="AD1629" s="269"/>
      <c r="AE1629" s="269" t="s">
        <v>3021</v>
      </c>
    </row>
    <row r="1630" spans="1:31" ht="90" x14ac:dyDescent="0.25">
      <c r="A1630" s="303" t="s">
        <v>4047</v>
      </c>
      <c r="B1630" s="303" t="s">
        <v>2415</v>
      </c>
      <c r="C1630" s="303" t="s">
        <v>2416</v>
      </c>
      <c r="D1630" s="303" t="s">
        <v>2646</v>
      </c>
      <c r="E1630" s="304" t="s">
        <v>4460</v>
      </c>
      <c r="F1630" s="304" t="s">
        <v>457</v>
      </c>
      <c r="G1630" s="304" t="s">
        <v>597</v>
      </c>
      <c r="H1630" s="304" t="s">
        <v>598</v>
      </c>
      <c r="I1630" s="303" t="s">
        <v>599</v>
      </c>
      <c r="J1630" s="305" t="s">
        <v>3020</v>
      </c>
      <c r="K1630" s="306">
        <v>2072919</v>
      </c>
      <c r="Q1630" s="270"/>
      <c r="R1630" s="270"/>
      <c r="S1630" s="271"/>
      <c r="T1630" s="270" t="s">
        <v>600</v>
      </c>
      <c r="U1630" s="272" t="s">
        <v>3020</v>
      </c>
      <c r="V1630" s="268" t="s">
        <v>602</v>
      </c>
      <c r="W1630" s="272"/>
      <c r="X1630" s="273">
        <v>2072919</v>
      </c>
      <c r="Y1630" s="273">
        <v>2072919</v>
      </c>
      <c r="Z1630" s="273">
        <v>0</v>
      </c>
      <c r="AA1630" s="273">
        <v>0</v>
      </c>
      <c r="AB1630" s="274">
        <v>2072919</v>
      </c>
      <c r="AC1630" s="274">
        <v>0</v>
      </c>
      <c r="AD1630" s="269"/>
      <c r="AE1630" s="269" t="s">
        <v>3021</v>
      </c>
    </row>
    <row r="1631" spans="1:31" ht="90" x14ac:dyDescent="0.25">
      <c r="A1631" s="303" t="s">
        <v>4049</v>
      </c>
      <c r="B1631" s="303" t="s">
        <v>2415</v>
      </c>
      <c r="C1631" s="303" t="s">
        <v>2416</v>
      </c>
      <c r="D1631" s="303" t="s">
        <v>2646</v>
      </c>
      <c r="E1631" s="304" t="s">
        <v>4462</v>
      </c>
      <c r="F1631" s="304" t="s">
        <v>457</v>
      </c>
      <c r="G1631" s="304" t="s">
        <v>597</v>
      </c>
      <c r="H1631" s="304" t="s">
        <v>598</v>
      </c>
      <c r="I1631" s="303" t="s">
        <v>599</v>
      </c>
      <c r="J1631" s="305" t="s">
        <v>3020</v>
      </c>
      <c r="K1631" s="306">
        <v>2072919</v>
      </c>
      <c r="Q1631" s="270"/>
      <c r="R1631" s="270"/>
      <c r="S1631" s="271"/>
      <c r="T1631" s="270" t="s">
        <v>600</v>
      </c>
      <c r="U1631" s="272" t="s">
        <v>3020</v>
      </c>
      <c r="V1631" s="268" t="s">
        <v>602</v>
      </c>
      <c r="W1631" s="272"/>
      <c r="X1631" s="273">
        <v>2072919</v>
      </c>
      <c r="Y1631" s="273">
        <v>2072919</v>
      </c>
      <c r="Z1631" s="273">
        <v>0</v>
      </c>
      <c r="AA1631" s="273">
        <v>0</v>
      </c>
      <c r="AB1631" s="274">
        <v>2072919</v>
      </c>
      <c r="AC1631" s="274">
        <v>0</v>
      </c>
      <c r="AD1631" s="269"/>
      <c r="AE1631" s="269" t="s">
        <v>3021</v>
      </c>
    </row>
    <row r="1632" spans="1:31" ht="90" x14ac:dyDescent="0.25">
      <c r="A1632" s="303" t="s">
        <v>4051</v>
      </c>
      <c r="B1632" s="303" t="s">
        <v>2415</v>
      </c>
      <c r="C1632" s="303" t="s">
        <v>2416</v>
      </c>
      <c r="D1632" s="303" t="s">
        <v>2646</v>
      </c>
      <c r="E1632" s="304" t="s">
        <v>4464</v>
      </c>
      <c r="F1632" s="304" t="s">
        <v>457</v>
      </c>
      <c r="G1632" s="304" t="s">
        <v>597</v>
      </c>
      <c r="H1632" s="304" t="s">
        <v>598</v>
      </c>
      <c r="I1632" s="303" t="s">
        <v>599</v>
      </c>
      <c r="J1632" s="305" t="s">
        <v>3020</v>
      </c>
      <c r="K1632" s="306">
        <v>2072919</v>
      </c>
      <c r="Q1632" s="270"/>
      <c r="R1632" s="270"/>
      <c r="S1632" s="271"/>
      <c r="T1632" s="270" t="s">
        <v>600</v>
      </c>
      <c r="U1632" s="272" t="s">
        <v>3020</v>
      </c>
      <c r="V1632" s="268" t="s">
        <v>602</v>
      </c>
      <c r="W1632" s="272"/>
      <c r="X1632" s="273">
        <v>2072919</v>
      </c>
      <c r="Y1632" s="273">
        <v>2072919</v>
      </c>
      <c r="Z1632" s="273">
        <v>0</v>
      </c>
      <c r="AA1632" s="273">
        <v>0</v>
      </c>
      <c r="AB1632" s="274">
        <v>2072919</v>
      </c>
      <c r="AC1632" s="274">
        <v>0</v>
      </c>
      <c r="AD1632" s="269"/>
      <c r="AE1632" s="269" t="s">
        <v>3021</v>
      </c>
    </row>
    <row r="1633" spans="1:31" ht="90" x14ac:dyDescent="0.25">
      <c r="A1633" s="303" t="s">
        <v>4053</v>
      </c>
      <c r="B1633" s="303" t="s">
        <v>2415</v>
      </c>
      <c r="C1633" s="303" t="s">
        <v>2416</v>
      </c>
      <c r="D1633" s="303" t="s">
        <v>2646</v>
      </c>
      <c r="E1633" s="304" t="s">
        <v>4466</v>
      </c>
      <c r="F1633" s="304" t="s">
        <v>457</v>
      </c>
      <c r="G1633" s="304" t="s">
        <v>597</v>
      </c>
      <c r="H1633" s="304" t="s">
        <v>598</v>
      </c>
      <c r="I1633" s="303" t="s">
        <v>599</v>
      </c>
      <c r="J1633" s="305" t="s">
        <v>3020</v>
      </c>
      <c r="K1633" s="306">
        <v>2072919</v>
      </c>
      <c r="Q1633" s="270"/>
      <c r="R1633" s="270"/>
      <c r="S1633" s="271"/>
      <c r="T1633" s="270" t="s">
        <v>600</v>
      </c>
      <c r="U1633" s="272" t="s">
        <v>3020</v>
      </c>
      <c r="V1633" s="268" t="s">
        <v>602</v>
      </c>
      <c r="W1633" s="272"/>
      <c r="X1633" s="273">
        <v>2072919</v>
      </c>
      <c r="Y1633" s="273">
        <v>2072919</v>
      </c>
      <c r="Z1633" s="273">
        <v>0</v>
      </c>
      <c r="AA1633" s="273">
        <v>0</v>
      </c>
      <c r="AB1633" s="274">
        <v>2072919</v>
      </c>
      <c r="AC1633" s="274">
        <v>0</v>
      </c>
      <c r="AD1633" s="269"/>
      <c r="AE1633" s="269" t="s">
        <v>3021</v>
      </c>
    </row>
    <row r="1634" spans="1:31" ht="90" x14ac:dyDescent="0.25">
      <c r="A1634" s="303" t="s">
        <v>4055</v>
      </c>
      <c r="B1634" s="303" t="s">
        <v>2415</v>
      </c>
      <c r="C1634" s="303" t="s">
        <v>2416</v>
      </c>
      <c r="D1634" s="303" t="s">
        <v>2646</v>
      </c>
      <c r="E1634" s="304" t="s">
        <v>4468</v>
      </c>
      <c r="F1634" s="304" t="s">
        <v>457</v>
      </c>
      <c r="G1634" s="304" t="s">
        <v>597</v>
      </c>
      <c r="H1634" s="304" t="s">
        <v>598</v>
      </c>
      <c r="I1634" s="303" t="s">
        <v>599</v>
      </c>
      <c r="J1634" s="305" t="s">
        <v>3020</v>
      </c>
      <c r="K1634" s="306">
        <v>2072919</v>
      </c>
      <c r="Q1634" s="270"/>
      <c r="R1634" s="270"/>
      <c r="S1634" s="271"/>
      <c r="T1634" s="270" t="s">
        <v>600</v>
      </c>
      <c r="U1634" s="272" t="s">
        <v>3020</v>
      </c>
      <c r="V1634" s="268" t="s">
        <v>602</v>
      </c>
      <c r="W1634" s="272"/>
      <c r="X1634" s="273">
        <v>2072919</v>
      </c>
      <c r="Y1634" s="273">
        <v>2072919</v>
      </c>
      <c r="Z1634" s="273">
        <v>0</v>
      </c>
      <c r="AA1634" s="273">
        <v>0</v>
      </c>
      <c r="AB1634" s="274">
        <v>2072919</v>
      </c>
      <c r="AC1634" s="274">
        <v>0</v>
      </c>
      <c r="AD1634" s="269"/>
      <c r="AE1634" s="269" t="s">
        <v>3021</v>
      </c>
    </row>
    <row r="1635" spans="1:31" ht="90" x14ac:dyDescent="0.25">
      <c r="A1635" s="303" t="s">
        <v>4057</v>
      </c>
      <c r="B1635" s="303" t="s">
        <v>2415</v>
      </c>
      <c r="C1635" s="303" t="s">
        <v>2416</v>
      </c>
      <c r="D1635" s="303" t="s">
        <v>2646</v>
      </c>
      <c r="E1635" s="304" t="s">
        <v>4470</v>
      </c>
      <c r="F1635" s="304" t="s">
        <v>457</v>
      </c>
      <c r="G1635" s="304" t="s">
        <v>597</v>
      </c>
      <c r="H1635" s="304" t="s">
        <v>598</v>
      </c>
      <c r="I1635" s="303" t="s">
        <v>599</v>
      </c>
      <c r="J1635" s="305" t="s">
        <v>3020</v>
      </c>
      <c r="K1635" s="306">
        <v>2072919</v>
      </c>
      <c r="Q1635" s="270"/>
      <c r="R1635" s="270"/>
      <c r="S1635" s="271"/>
      <c r="T1635" s="270" t="s">
        <v>600</v>
      </c>
      <c r="U1635" s="272" t="s">
        <v>3020</v>
      </c>
      <c r="V1635" s="268" t="s">
        <v>602</v>
      </c>
      <c r="W1635" s="272"/>
      <c r="X1635" s="273">
        <v>2072919</v>
      </c>
      <c r="Y1635" s="273">
        <v>2072919</v>
      </c>
      <c r="Z1635" s="273">
        <v>0</v>
      </c>
      <c r="AA1635" s="273">
        <v>0</v>
      </c>
      <c r="AB1635" s="274">
        <v>2072919</v>
      </c>
      <c r="AC1635" s="274">
        <v>0</v>
      </c>
      <c r="AD1635" s="269"/>
      <c r="AE1635" s="269" t="s">
        <v>3021</v>
      </c>
    </row>
    <row r="1636" spans="1:31" ht="90" x14ac:dyDescent="0.25">
      <c r="A1636" s="303" t="s">
        <v>4059</v>
      </c>
      <c r="B1636" s="303" t="s">
        <v>2415</v>
      </c>
      <c r="C1636" s="303" t="s">
        <v>2416</v>
      </c>
      <c r="D1636" s="303" t="s">
        <v>2646</v>
      </c>
      <c r="E1636" s="304" t="s">
        <v>4472</v>
      </c>
      <c r="F1636" s="304" t="s">
        <v>457</v>
      </c>
      <c r="G1636" s="304" t="s">
        <v>597</v>
      </c>
      <c r="H1636" s="304" t="s">
        <v>598</v>
      </c>
      <c r="I1636" s="303" t="s">
        <v>599</v>
      </c>
      <c r="J1636" s="305" t="s">
        <v>3020</v>
      </c>
      <c r="K1636" s="306">
        <v>2072919</v>
      </c>
      <c r="Q1636" s="270"/>
      <c r="R1636" s="270"/>
      <c r="S1636" s="271"/>
      <c r="T1636" s="270" t="s">
        <v>600</v>
      </c>
      <c r="U1636" s="272" t="s">
        <v>3020</v>
      </c>
      <c r="V1636" s="268" t="s">
        <v>602</v>
      </c>
      <c r="W1636" s="272"/>
      <c r="X1636" s="273">
        <v>2072919</v>
      </c>
      <c r="Y1636" s="273">
        <v>2072919</v>
      </c>
      <c r="Z1636" s="273">
        <v>0</v>
      </c>
      <c r="AA1636" s="273">
        <v>0</v>
      </c>
      <c r="AB1636" s="274">
        <v>2072919</v>
      </c>
      <c r="AC1636" s="274">
        <v>0</v>
      </c>
      <c r="AD1636" s="269"/>
      <c r="AE1636" s="269" t="s">
        <v>3021</v>
      </c>
    </row>
    <row r="1637" spans="1:31" ht="90" x14ac:dyDescent="0.25">
      <c r="A1637" s="303" t="s">
        <v>4061</v>
      </c>
      <c r="B1637" s="303" t="s">
        <v>2415</v>
      </c>
      <c r="C1637" s="303" t="s">
        <v>2416</v>
      </c>
      <c r="D1637" s="303" t="s">
        <v>2646</v>
      </c>
      <c r="E1637" s="304" t="s">
        <v>4474</v>
      </c>
      <c r="F1637" s="304" t="s">
        <v>457</v>
      </c>
      <c r="G1637" s="304" t="s">
        <v>597</v>
      </c>
      <c r="H1637" s="304" t="s">
        <v>598</v>
      </c>
      <c r="I1637" s="303" t="s">
        <v>599</v>
      </c>
      <c r="J1637" s="305" t="s">
        <v>3020</v>
      </c>
      <c r="K1637" s="306">
        <v>2072919</v>
      </c>
      <c r="Q1637" s="270"/>
      <c r="R1637" s="270"/>
      <c r="S1637" s="271"/>
      <c r="T1637" s="270" t="s">
        <v>600</v>
      </c>
      <c r="U1637" s="272" t="s">
        <v>3020</v>
      </c>
      <c r="V1637" s="268" t="s">
        <v>602</v>
      </c>
      <c r="W1637" s="272"/>
      <c r="X1637" s="273">
        <v>2072919</v>
      </c>
      <c r="Y1637" s="273">
        <v>2072919</v>
      </c>
      <c r="Z1637" s="273">
        <v>0</v>
      </c>
      <c r="AA1637" s="273">
        <v>0</v>
      </c>
      <c r="AB1637" s="274">
        <v>2072919</v>
      </c>
      <c r="AC1637" s="274">
        <v>0</v>
      </c>
      <c r="AD1637" s="269"/>
      <c r="AE1637" s="269" t="s">
        <v>3021</v>
      </c>
    </row>
    <row r="1638" spans="1:31" ht="90" x14ac:dyDescent="0.25">
      <c r="A1638" s="303" t="s">
        <v>4063</v>
      </c>
      <c r="B1638" s="303" t="s">
        <v>2415</v>
      </c>
      <c r="C1638" s="303" t="s">
        <v>2416</v>
      </c>
      <c r="D1638" s="303" t="s">
        <v>2646</v>
      </c>
      <c r="E1638" s="304" t="s">
        <v>4476</v>
      </c>
      <c r="F1638" s="304" t="s">
        <v>457</v>
      </c>
      <c r="G1638" s="304" t="s">
        <v>597</v>
      </c>
      <c r="H1638" s="304" t="s">
        <v>598</v>
      </c>
      <c r="I1638" s="303" t="s">
        <v>599</v>
      </c>
      <c r="J1638" s="305" t="s">
        <v>3020</v>
      </c>
      <c r="K1638" s="306">
        <v>2072919</v>
      </c>
      <c r="Q1638" s="270"/>
      <c r="R1638" s="270"/>
      <c r="S1638" s="271"/>
      <c r="T1638" s="270" t="s">
        <v>600</v>
      </c>
      <c r="U1638" s="272" t="s">
        <v>3020</v>
      </c>
      <c r="V1638" s="268" t="s">
        <v>602</v>
      </c>
      <c r="W1638" s="272"/>
      <c r="X1638" s="273">
        <v>2072919</v>
      </c>
      <c r="Y1638" s="273">
        <v>2072919</v>
      </c>
      <c r="Z1638" s="273">
        <v>0</v>
      </c>
      <c r="AA1638" s="273">
        <v>0</v>
      </c>
      <c r="AB1638" s="274">
        <v>2072919</v>
      </c>
      <c r="AC1638" s="274">
        <v>0</v>
      </c>
      <c r="AD1638" s="269"/>
      <c r="AE1638" s="269" t="s">
        <v>3021</v>
      </c>
    </row>
    <row r="1639" spans="1:31" ht="90" x14ac:dyDescent="0.25">
      <c r="A1639" s="303" t="s">
        <v>4065</v>
      </c>
      <c r="B1639" s="303" t="s">
        <v>2415</v>
      </c>
      <c r="C1639" s="303" t="s">
        <v>2416</v>
      </c>
      <c r="D1639" s="303" t="s">
        <v>2646</v>
      </c>
      <c r="E1639" s="304" t="s">
        <v>4478</v>
      </c>
      <c r="F1639" s="304" t="s">
        <v>457</v>
      </c>
      <c r="G1639" s="304" t="s">
        <v>597</v>
      </c>
      <c r="H1639" s="304" t="s">
        <v>598</v>
      </c>
      <c r="I1639" s="303" t="s">
        <v>599</v>
      </c>
      <c r="J1639" s="305" t="s">
        <v>3020</v>
      </c>
      <c r="K1639" s="306">
        <v>2072919</v>
      </c>
      <c r="Q1639" s="270"/>
      <c r="R1639" s="270"/>
      <c r="S1639" s="271"/>
      <c r="T1639" s="270" t="s">
        <v>600</v>
      </c>
      <c r="U1639" s="272" t="s">
        <v>3020</v>
      </c>
      <c r="V1639" s="268" t="s">
        <v>602</v>
      </c>
      <c r="W1639" s="272"/>
      <c r="X1639" s="273">
        <v>2072919</v>
      </c>
      <c r="Y1639" s="273">
        <v>2072919</v>
      </c>
      <c r="Z1639" s="273">
        <v>0</v>
      </c>
      <c r="AA1639" s="273">
        <v>0</v>
      </c>
      <c r="AB1639" s="274">
        <v>2072919</v>
      </c>
      <c r="AC1639" s="274">
        <v>0</v>
      </c>
      <c r="AD1639" s="269"/>
      <c r="AE1639" s="269" t="s">
        <v>3021</v>
      </c>
    </row>
    <row r="1640" spans="1:31" ht="90" x14ac:dyDescent="0.25">
      <c r="A1640" s="303" t="s">
        <v>4067</v>
      </c>
      <c r="B1640" s="303" t="s">
        <v>2415</v>
      </c>
      <c r="C1640" s="303" t="s">
        <v>2416</v>
      </c>
      <c r="D1640" s="303" t="s">
        <v>2646</v>
      </c>
      <c r="E1640" s="304" t="s">
        <v>4480</v>
      </c>
      <c r="F1640" s="304" t="s">
        <v>457</v>
      </c>
      <c r="G1640" s="304" t="s">
        <v>597</v>
      </c>
      <c r="H1640" s="304" t="s">
        <v>598</v>
      </c>
      <c r="I1640" s="303" t="s">
        <v>599</v>
      </c>
      <c r="J1640" s="305" t="s">
        <v>3020</v>
      </c>
      <c r="K1640" s="306">
        <v>2072919</v>
      </c>
      <c r="Q1640" s="270"/>
      <c r="R1640" s="270"/>
      <c r="S1640" s="271"/>
      <c r="T1640" s="270" t="s">
        <v>600</v>
      </c>
      <c r="U1640" s="272" t="s">
        <v>3020</v>
      </c>
      <c r="V1640" s="268" t="s">
        <v>602</v>
      </c>
      <c r="W1640" s="272"/>
      <c r="X1640" s="273">
        <v>2072919</v>
      </c>
      <c r="Y1640" s="273">
        <v>2072919</v>
      </c>
      <c r="Z1640" s="273">
        <v>0</v>
      </c>
      <c r="AA1640" s="273">
        <v>0</v>
      </c>
      <c r="AB1640" s="274">
        <v>2072919</v>
      </c>
      <c r="AC1640" s="274">
        <v>0</v>
      </c>
      <c r="AD1640" s="269"/>
      <c r="AE1640" s="269" t="s">
        <v>3021</v>
      </c>
    </row>
    <row r="1641" spans="1:31" ht="90" x14ac:dyDescent="0.25">
      <c r="A1641" s="303" t="s">
        <v>4069</v>
      </c>
      <c r="B1641" s="303" t="s">
        <v>2415</v>
      </c>
      <c r="C1641" s="303" t="s">
        <v>2416</v>
      </c>
      <c r="D1641" s="303" t="s">
        <v>2646</v>
      </c>
      <c r="E1641" s="304" t="s">
        <v>4482</v>
      </c>
      <c r="F1641" s="304" t="s">
        <v>457</v>
      </c>
      <c r="G1641" s="304" t="s">
        <v>597</v>
      </c>
      <c r="H1641" s="304" t="s">
        <v>598</v>
      </c>
      <c r="I1641" s="303" t="s">
        <v>599</v>
      </c>
      <c r="J1641" s="305" t="s">
        <v>3020</v>
      </c>
      <c r="K1641" s="306">
        <v>2072919</v>
      </c>
      <c r="Q1641" s="270"/>
      <c r="R1641" s="270"/>
      <c r="S1641" s="271"/>
      <c r="T1641" s="270" t="s">
        <v>600</v>
      </c>
      <c r="U1641" s="272" t="s">
        <v>3020</v>
      </c>
      <c r="V1641" s="268" t="s">
        <v>602</v>
      </c>
      <c r="W1641" s="272"/>
      <c r="X1641" s="273">
        <v>2072919</v>
      </c>
      <c r="Y1641" s="273">
        <v>2072919</v>
      </c>
      <c r="Z1641" s="273">
        <v>0</v>
      </c>
      <c r="AA1641" s="273">
        <v>0</v>
      </c>
      <c r="AB1641" s="274">
        <v>2072919</v>
      </c>
      <c r="AC1641" s="274">
        <v>0</v>
      </c>
      <c r="AD1641" s="269"/>
      <c r="AE1641" s="269" t="s">
        <v>3021</v>
      </c>
    </row>
    <row r="1642" spans="1:31" ht="90" x14ac:dyDescent="0.25">
      <c r="A1642" s="303" t="s">
        <v>4071</v>
      </c>
      <c r="B1642" s="303" t="s">
        <v>2415</v>
      </c>
      <c r="C1642" s="303" t="s">
        <v>2416</v>
      </c>
      <c r="D1642" s="303" t="s">
        <v>2646</v>
      </c>
      <c r="E1642" s="304" t="s">
        <v>4484</v>
      </c>
      <c r="F1642" s="304" t="s">
        <v>457</v>
      </c>
      <c r="G1642" s="304" t="s">
        <v>597</v>
      </c>
      <c r="H1642" s="304" t="s">
        <v>598</v>
      </c>
      <c r="I1642" s="303" t="s">
        <v>599</v>
      </c>
      <c r="J1642" s="305" t="s">
        <v>3020</v>
      </c>
      <c r="K1642" s="306">
        <v>2072919</v>
      </c>
      <c r="Q1642" s="270"/>
      <c r="R1642" s="270"/>
      <c r="S1642" s="271"/>
      <c r="T1642" s="270" t="s">
        <v>600</v>
      </c>
      <c r="U1642" s="272" t="s">
        <v>3020</v>
      </c>
      <c r="V1642" s="268" t="s">
        <v>602</v>
      </c>
      <c r="W1642" s="272"/>
      <c r="X1642" s="273">
        <v>2072919</v>
      </c>
      <c r="Y1642" s="273">
        <v>2072919</v>
      </c>
      <c r="Z1642" s="273">
        <v>0</v>
      </c>
      <c r="AA1642" s="273">
        <v>0</v>
      </c>
      <c r="AB1642" s="274">
        <v>2072919</v>
      </c>
      <c r="AC1642" s="274">
        <v>0</v>
      </c>
      <c r="AD1642" s="269"/>
      <c r="AE1642" s="269" t="s">
        <v>3021</v>
      </c>
    </row>
    <row r="1643" spans="1:31" ht="90" x14ac:dyDescent="0.25">
      <c r="A1643" s="303" t="s">
        <v>4073</v>
      </c>
      <c r="B1643" s="303" t="s">
        <v>2415</v>
      </c>
      <c r="C1643" s="303" t="s">
        <v>2416</v>
      </c>
      <c r="D1643" s="303" t="s">
        <v>2646</v>
      </c>
      <c r="E1643" s="304" t="s">
        <v>4486</v>
      </c>
      <c r="F1643" s="304" t="s">
        <v>457</v>
      </c>
      <c r="G1643" s="304" t="s">
        <v>597</v>
      </c>
      <c r="H1643" s="304" t="s">
        <v>598</v>
      </c>
      <c r="I1643" s="303" t="s">
        <v>599</v>
      </c>
      <c r="J1643" s="305" t="s">
        <v>3020</v>
      </c>
      <c r="K1643" s="306">
        <v>2072919</v>
      </c>
      <c r="Q1643" s="270"/>
      <c r="R1643" s="270"/>
      <c r="S1643" s="271"/>
      <c r="T1643" s="270" t="s">
        <v>600</v>
      </c>
      <c r="U1643" s="272" t="s">
        <v>3020</v>
      </c>
      <c r="V1643" s="268" t="s">
        <v>602</v>
      </c>
      <c r="W1643" s="272"/>
      <c r="X1643" s="273">
        <v>2072919</v>
      </c>
      <c r="Y1643" s="273">
        <v>2072919</v>
      </c>
      <c r="Z1643" s="273">
        <v>0</v>
      </c>
      <c r="AA1643" s="273">
        <v>0</v>
      </c>
      <c r="AB1643" s="274">
        <v>2072919</v>
      </c>
      <c r="AC1643" s="274">
        <v>0</v>
      </c>
      <c r="AD1643" s="269"/>
      <c r="AE1643" s="269" t="s">
        <v>3021</v>
      </c>
    </row>
    <row r="1644" spans="1:31" ht="90" x14ac:dyDescent="0.25">
      <c r="A1644" s="303" t="s">
        <v>4075</v>
      </c>
      <c r="B1644" s="303" t="s">
        <v>2415</v>
      </c>
      <c r="C1644" s="303" t="s">
        <v>2416</v>
      </c>
      <c r="D1644" s="303" t="s">
        <v>2646</v>
      </c>
      <c r="E1644" s="304" t="s">
        <v>4488</v>
      </c>
      <c r="F1644" s="304" t="s">
        <v>457</v>
      </c>
      <c r="G1644" s="304" t="s">
        <v>597</v>
      </c>
      <c r="H1644" s="304" t="s">
        <v>598</v>
      </c>
      <c r="I1644" s="303" t="s">
        <v>599</v>
      </c>
      <c r="J1644" s="305" t="s">
        <v>3020</v>
      </c>
      <c r="K1644" s="306">
        <v>2072919</v>
      </c>
      <c r="Q1644" s="270"/>
      <c r="R1644" s="270"/>
      <c r="S1644" s="271"/>
      <c r="T1644" s="270" t="s">
        <v>600</v>
      </c>
      <c r="U1644" s="272" t="s">
        <v>3020</v>
      </c>
      <c r="V1644" s="268" t="s">
        <v>602</v>
      </c>
      <c r="W1644" s="272"/>
      <c r="X1644" s="273">
        <v>2072919</v>
      </c>
      <c r="Y1644" s="273">
        <v>2072919</v>
      </c>
      <c r="Z1644" s="273">
        <v>0</v>
      </c>
      <c r="AA1644" s="273">
        <v>0</v>
      </c>
      <c r="AB1644" s="274">
        <v>2072919</v>
      </c>
      <c r="AC1644" s="274">
        <v>0</v>
      </c>
      <c r="AD1644" s="269"/>
      <c r="AE1644" s="269" t="s">
        <v>3021</v>
      </c>
    </row>
    <row r="1645" spans="1:31" ht="90" x14ac:dyDescent="0.25">
      <c r="A1645" s="303" t="s">
        <v>4077</v>
      </c>
      <c r="B1645" s="303" t="s">
        <v>2415</v>
      </c>
      <c r="C1645" s="303" t="s">
        <v>2416</v>
      </c>
      <c r="D1645" s="303" t="s">
        <v>2646</v>
      </c>
      <c r="E1645" s="304" t="s">
        <v>4490</v>
      </c>
      <c r="F1645" s="304" t="s">
        <v>457</v>
      </c>
      <c r="G1645" s="304" t="s">
        <v>597</v>
      </c>
      <c r="H1645" s="304" t="s">
        <v>598</v>
      </c>
      <c r="I1645" s="303" t="s">
        <v>599</v>
      </c>
      <c r="J1645" s="305" t="s">
        <v>3020</v>
      </c>
      <c r="K1645" s="306">
        <v>2072919</v>
      </c>
      <c r="Q1645" s="270"/>
      <c r="R1645" s="270"/>
      <c r="S1645" s="271"/>
      <c r="T1645" s="270" t="s">
        <v>600</v>
      </c>
      <c r="U1645" s="272" t="s">
        <v>3020</v>
      </c>
      <c r="V1645" s="268" t="s">
        <v>602</v>
      </c>
      <c r="W1645" s="272"/>
      <c r="X1645" s="273">
        <v>2072919</v>
      </c>
      <c r="Y1645" s="273">
        <v>2072919</v>
      </c>
      <c r="Z1645" s="273">
        <v>0</v>
      </c>
      <c r="AA1645" s="273">
        <v>0</v>
      </c>
      <c r="AB1645" s="274">
        <v>2072919</v>
      </c>
      <c r="AC1645" s="274">
        <v>0</v>
      </c>
      <c r="AD1645" s="269"/>
      <c r="AE1645" s="269" t="s">
        <v>3021</v>
      </c>
    </row>
    <row r="1646" spans="1:31" ht="90" x14ac:dyDescent="0.25">
      <c r="A1646" s="303" t="s">
        <v>4079</v>
      </c>
      <c r="B1646" s="303" t="s">
        <v>2415</v>
      </c>
      <c r="C1646" s="303" t="s">
        <v>2416</v>
      </c>
      <c r="D1646" s="303" t="s">
        <v>2646</v>
      </c>
      <c r="E1646" s="304" t="s">
        <v>4492</v>
      </c>
      <c r="F1646" s="304" t="s">
        <v>457</v>
      </c>
      <c r="G1646" s="304" t="s">
        <v>597</v>
      </c>
      <c r="H1646" s="304" t="s">
        <v>598</v>
      </c>
      <c r="I1646" s="303" t="s">
        <v>599</v>
      </c>
      <c r="J1646" s="305" t="s">
        <v>3020</v>
      </c>
      <c r="K1646" s="306">
        <v>2072919</v>
      </c>
      <c r="Q1646" s="270"/>
      <c r="R1646" s="270"/>
      <c r="S1646" s="271"/>
      <c r="T1646" s="270" t="s">
        <v>600</v>
      </c>
      <c r="U1646" s="272" t="s">
        <v>3020</v>
      </c>
      <c r="V1646" s="268" t="s">
        <v>602</v>
      </c>
      <c r="W1646" s="272"/>
      <c r="X1646" s="273">
        <v>2072919</v>
      </c>
      <c r="Y1646" s="273">
        <v>2072919</v>
      </c>
      <c r="Z1646" s="273">
        <v>0</v>
      </c>
      <c r="AA1646" s="273">
        <v>0</v>
      </c>
      <c r="AB1646" s="274">
        <v>2072919</v>
      </c>
      <c r="AC1646" s="274">
        <v>0</v>
      </c>
      <c r="AD1646" s="269"/>
      <c r="AE1646" s="269" t="s">
        <v>3021</v>
      </c>
    </row>
    <row r="1647" spans="1:31" ht="90" x14ac:dyDescent="0.25">
      <c r="A1647" s="303" t="s">
        <v>4081</v>
      </c>
      <c r="B1647" s="303" t="s">
        <v>2415</v>
      </c>
      <c r="C1647" s="303" t="s">
        <v>2416</v>
      </c>
      <c r="D1647" s="303" t="s">
        <v>2646</v>
      </c>
      <c r="E1647" s="304" t="s">
        <v>4494</v>
      </c>
      <c r="F1647" s="304" t="s">
        <v>457</v>
      </c>
      <c r="G1647" s="304" t="s">
        <v>597</v>
      </c>
      <c r="H1647" s="304" t="s">
        <v>598</v>
      </c>
      <c r="I1647" s="303" t="s">
        <v>599</v>
      </c>
      <c r="J1647" s="305" t="s">
        <v>3020</v>
      </c>
      <c r="K1647" s="306">
        <v>2072919</v>
      </c>
      <c r="Q1647" s="270"/>
      <c r="R1647" s="270"/>
      <c r="S1647" s="271"/>
      <c r="T1647" s="270" t="s">
        <v>600</v>
      </c>
      <c r="U1647" s="272" t="s">
        <v>3020</v>
      </c>
      <c r="V1647" s="268" t="s">
        <v>602</v>
      </c>
      <c r="W1647" s="272"/>
      <c r="X1647" s="273">
        <v>2072919</v>
      </c>
      <c r="Y1647" s="273">
        <v>2072919</v>
      </c>
      <c r="Z1647" s="273">
        <v>0</v>
      </c>
      <c r="AA1647" s="273">
        <v>0</v>
      </c>
      <c r="AB1647" s="274">
        <v>2072919</v>
      </c>
      <c r="AC1647" s="274">
        <v>0</v>
      </c>
      <c r="AD1647" s="269"/>
      <c r="AE1647" s="269" t="s">
        <v>3021</v>
      </c>
    </row>
    <row r="1648" spans="1:31" ht="90" x14ac:dyDescent="0.25">
      <c r="A1648" s="303" t="s">
        <v>4083</v>
      </c>
      <c r="B1648" s="303" t="s">
        <v>2415</v>
      </c>
      <c r="C1648" s="303" t="s">
        <v>2416</v>
      </c>
      <c r="D1648" s="303" t="s">
        <v>2646</v>
      </c>
      <c r="E1648" s="304" t="s">
        <v>4496</v>
      </c>
      <c r="F1648" s="304" t="s">
        <v>457</v>
      </c>
      <c r="G1648" s="304" t="s">
        <v>597</v>
      </c>
      <c r="H1648" s="304" t="s">
        <v>598</v>
      </c>
      <c r="I1648" s="303" t="s">
        <v>599</v>
      </c>
      <c r="J1648" s="305" t="s">
        <v>3020</v>
      </c>
      <c r="K1648" s="306">
        <v>2072919</v>
      </c>
      <c r="Q1648" s="270"/>
      <c r="R1648" s="270"/>
      <c r="S1648" s="271"/>
      <c r="T1648" s="270" t="s">
        <v>600</v>
      </c>
      <c r="U1648" s="272" t="s">
        <v>3020</v>
      </c>
      <c r="V1648" s="268" t="s">
        <v>602</v>
      </c>
      <c r="W1648" s="272"/>
      <c r="X1648" s="273">
        <v>2072919</v>
      </c>
      <c r="Y1648" s="273">
        <v>2072919</v>
      </c>
      <c r="Z1648" s="273">
        <v>0</v>
      </c>
      <c r="AA1648" s="273">
        <v>0</v>
      </c>
      <c r="AB1648" s="274">
        <v>2072919</v>
      </c>
      <c r="AC1648" s="274">
        <v>0</v>
      </c>
      <c r="AD1648" s="269"/>
      <c r="AE1648" s="269" t="s">
        <v>3021</v>
      </c>
    </row>
    <row r="1649" spans="1:31" ht="90" x14ac:dyDescent="0.25">
      <c r="A1649" s="303" t="s">
        <v>4085</v>
      </c>
      <c r="B1649" s="303" t="s">
        <v>2415</v>
      </c>
      <c r="C1649" s="303" t="s">
        <v>2416</v>
      </c>
      <c r="D1649" s="303" t="s">
        <v>2646</v>
      </c>
      <c r="E1649" s="304" t="s">
        <v>4498</v>
      </c>
      <c r="F1649" s="304" t="s">
        <v>457</v>
      </c>
      <c r="G1649" s="304" t="s">
        <v>597</v>
      </c>
      <c r="H1649" s="304" t="s">
        <v>598</v>
      </c>
      <c r="I1649" s="303" t="s">
        <v>599</v>
      </c>
      <c r="J1649" s="305" t="s">
        <v>3020</v>
      </c>
      <c r="K1649" s="306">
        <v>2072919</v>
      </c>
      <c r="Q1649" s="270"/>
      <c r="R1649" s="270"/>
      <c r="S1649" s="271"/>
      <c r="T1649" s="270" t="s">
        <v>600</v>
      </c>
      <c r="U1649" s="272" t="s">
        <v>3020</v>
      </c>
      <c r="V1649" s="268" t="s">
        <v>602</v>
      </c>
      <c r="W1649" s="272"/>
      <c r="X1649" s="273">
        <v>2072919</v>
      </c>
      <c r="Y1649" s="273">
        <v>2072919</v>
      </c>
      <c r="Z1649" s="273">
        <v>0</v>
      </c>
      <c r="AA1649" s="273">
        <v>0</v>
      </c>
      <c r="AB1649" s="274">
        <v>2072919</v>
      </c>
      <c r="AC1649" s="274">
        <v>0</v>
      </c>
      <c r="AD1649" s="269"/>
      <c r="AE1649" s="269" t="s">
        <v>3021</v>
      </c>
    </row>
    <row r="1650" spans="1:31" ht="90" x14ac:dyDescent="0.25">
      <c r="A1650" s="303" t="s">
        <v>4087</v>
      </c>
      <c r="B1650" s="303" t="s">
        <v>2415</v>
      </c>
      <c r="C1650" s="303" t="s">
        <v>2416</v>
      </c>
      <c r="D1650" s="303" t="s">
        <v>2646</v>
      </c>
      <c r="E1650" s="304" t="s">
        <v>4500</v>
      </c>
      <c r="F1650" s="304" t="s">
        <v>457</v>
      </c>
      <c r="G1650" s="304" t="s">
        <v>597</v>
      </c>
      <c r="H1650" s="304" t="s">
        <v>598</v>
      </c>
      <c r="I1650" s="303" t="s">
        <v>599</v>
      </c>
      <c r="J1650" s="305" t="s">
        <v>3020</v>
      </c>
      <c r="K1650" s="306">
        <v>2072919</v>
      </c>
      <c r="Q1650" s="270"/>
      <c r="R1650" s="270"/>
      <c r="S1650" s="271"/>
      <c r="T1650" s="270" t="s">
        <v>600</v>
      </c>
      <c r="U1650" s="272" t="s">
        <v>3020</v>
      </c>
      <c r="V1650" s="268" t="s">
        <v>602</v>
      </c>
      <c r="W1650" s="272"/>
      <c r="X1650" s="273">
        <v>2072919</v>
      </c>
      <c r="Y1650" s="273">
        <v>2072919</v>
      </c>
      <c r="Z1650" s="273">
        <v>0</v>
      </c>
      <c r="AA1650" s="273">
        <v>0</v>
      </c>
      <c r="AB1650" s="274">
        <v>2072919</v>
      </c>
      <c r="AC1650" s="274">
        <v>0</v>
      </c>
      <c r="AD1650" s="269"/>
      <c r="AE1650" s="269" t="s">
        <v>3021</v>
      </c>
    </row>
    <row r="1651" spans="1:31" ht="90" x14ac:dyDescent="0.25">
      <c r="A1651" s="303" t="s">
        <v>4089</v>
      </c>
      <c r="B1651" s="303" t="s">
        <v>2415</v>
      </c>
      <c r="C1651" s="303" t="s">
        <v>2416</v>
      </c>
      <c r="D1651" s="303" t="s">
        <v>2646</v>
      </c>
      <c r="E1651" s="304" t="s">
        <v>4502</v>
      </c>
      <c r="F1651" s="304" t="s">
        <v>457</v>
      </c>
      <c r="G1651" s="304" t="s">
        <v>597</v>
      </c>
      <c r="H1651" s="304" t="s">
        <v>598</v>
      </c>
      <c r="I1651" s="303" t="s">
        <v>599</v>
      </c>
      <c r="J1651" s="305" t="s">
        <v>3020</v>
      </c>
      <c r="K1651" s="306">
        <v>2072919</v>
      </c>
      <c r="Q1651" s="270"/>
      <c r="R1651" s="270"/>
      <c r="S1651" s="271"/>
      <c r="T1651" s="270" t="s">
        <v>600</v>
      </c>
      <c r="U1651" s="272" t="s">
        <v>3020</v>
      </c>
      <c r="V1651" s="268" t="s">
        <v>602</v>
      </c>
      <c r="W1651" s="272"/>
      <c r="X1651" s="273">
        <v>2072919</v>
      </c>
      <c r="Y1651" s="273">
        <v>2072919</v>
      </c>
      <c r="Z1651" s="273">
        <v>0</v>
      </c>
      <c r="AA1651" s="273">
        <v>0</v>
      </c>
      <c r="AB1651" s="274">
        <v>2072919</v>
      </c>
      <c r="AC1651" s="274">
        <v>0</v>
      </c>
      <c r="AD1651" s="269"/>
      <c r="AE1651" s="269" t="s">
        <v>3021</v>
      </c>
    </row>
    <row r="1652" spans="1:31" ht="90" x14ac:dyDescent="0.25">
      <c r="A1652" s="303" t="s">
        <v>4091</v>
      </c>
      <c r="B1652" s="303" t="s">
        <v>2415</v>
      </c>
      <c r="C1652" s="303" t="s">
        <v>2416</v>
      </c>
      <c r="D1652" s="303" t="s">
        <v>2646</v>
      </c>
      <c r="E1652" s="304" t="s">
        <v>4504</v>
      </c>
      <c r="F1652" s="304" t="s">
        <v>457</v>
      </c>
      <c r="G1652" s="304" t="s">
        <v>597</v>
      </c>
      <c r="H1652" s="304" t="s">
        <v>598</v>
      </c>
      <c r="I1652" s="303" t="s">
        <v>599</v>
      </c>
      <c r="J1652" s="305" t="s">
        <v>3020</v>
      </c>
      <c r="K1652" s="306">
        <v>2072919</v>
      </c>
      <c r="Q1652" s="270"/>
      <c r="R1652" s="270"/>
      <c r="S1652" s="271"/>
      <c r="T1652" s="270" t="s">
        <v>600</v>
      </c>
      <c r="U1652" s="272" t="s">
        <v>3020</v>
      </c>
      <c r="V1652" s="268" t="s">
        <v>602</v>
      </c>
      <c r="W1652" s="272"/>
      <c r="X1652" s="273">
        <v>2072919</v>
      </c>
      <c r="Y1652" s="273">
        <v>2072919</v>
      </c>
      <c r="Z1652" s="273">
        <v>0</v>
      </c>
      <c r="AA1652" s="273">
        <v>0</v>
      </c>
      <c r="AB1652" s="274">
        <v>2072919</v>
      </c>
      <c r="AC1652" s="274">
        <v>0</v>
      </c>
      <c r="AD1652" s="269"/>
      <c r="AE1652" s="269" t="s">
        <v>3021</v>
      </c>
    </row>
    <row r="1653" spans="1:31" ht="90" x14ac:dyDescent="0.25">
      <c r="A1653" s="303" t="s">
        <v>4093</v>
      </c>
      <c r="B1653" s="303" t="s">
        <v>2415</v>
      </c>
      <c r="C1653" s="303" t="s">
        <v>2416</v>
      </c>
      <c r="D1653" s="303" t="s">
        <v>2646</v>
      </c>
      <c r="E1653" s="304" t="s">
        <v>4506</v>
      </c>
      <c r="F1653" s="304" t="s">
        <v>457</v>
      </c>
      <c r="G1653" s="304" t="s">
        <v>597</v>
      </c>
      <c r="H1653" s="304" t="s">
        <v>598</v>
      </c>
      <c r="I1653" s="303" t="s">
        <v>599</v>
      </c>
      <c r="J1653" s="305" t="s">
        <v>3020</v>
      </c>
      <c r="K1653" s="306">
        <v>2072919</v>
      </c>
      <c r="Q1653" s="270"/>
      <c r="R1653" s="270"/>
      <c r="S1653" s="271"/>
      <c r="T1653" s="270" t="s">
        <v>600</v>
      </c>
      <c r="U1653" s="272" t="s">
        <v>3020</v>
      </c>
      <c r="V1653" s="268" t="s">
        <v>602</v>
      </c>
      <c r="W1653" s="272"/>
      <c r="X1653" s="273">
        <v>2072919</v>
      </c>
      <c r="Y1653" s="273">
        <v>2072919</v>
      </c>
      <c r="Z1653" s="273">
        <v>0</v>
      </c>
      <c r="AA1653" s="273">
        <v>0</v>
      </c>
      <c r="AB1653" s="274">
        <v>2072919</v>
      </c>
      <c r="AC1653" s="274">
        <v>0</v>
      </c>
      <c r="AD1653" s="269"/>
      <c r="AE1653" s="269" t="s">
        <v>3021</v>
      </c>
    </row>
    <row r="1654" spans="1:31" ht="90" x14ac:dyDescent="0.25">
      <c r="A1654" s="303" t="s">
        <v>4095</v>
      </c>
      <c r="B1654" s="303" t="s">
        <v>2415</v>
      </c>
      <c r="C1654" s="303" t="s">
        <v>2416</v>
      </c>
      <c r="D1654" s="303" t="s">
        <v>2646</v>
      </c>
      <c r="E1654" s="304" t="s">
        <v>4508</v>
      </c>
      <c r="F1654" s="304" t="s">
        <v>457</v>
      </c>
      <c r="G1654" s="304" t="s">
        <v>597</v>
      </c>
      <c r="H1654" s="304" t="s">
        <v>598</v>
      </c>
      <c r="I1654" s="303" t="s">
        <v>599</v>
      </c>
      <c r="J1654" s="305" t="s">
        <v>3020</v>
      </c>
      <c r="K1654" s="306">
        <v>2072919</v>
      </c>
      <c r="Q1654" s="270"/>
      <c r="R1654" s="270"/>
      <c r="S1654" s="271"/>
      <c r="T1654" s="270" t="s">
        <v>600</v>
      </c>
      <c r="U1654" s="272" t="s">
        <v>3020</v>
      </c>
      <c r="V1654" s="268" t="s">
        <v>602</v>
      </c>
      <c r="W1654" s="272"/>
      <c r="X1654" s="273">
        <v>2072919</v>
      </c>
      <c r="Y1654" s="273">
        <v>2072919</v>
      </c>
      <c r="Z1654" s="273">
        <v>0</v>
      </c>
      <c r="AA1654" s="273">
        <v>0</v>
      </c>
      <c r="AB1654" s="274">
        <v>2072919</v>
      </c>
      <c r="AC1654" s="274">
        <v>0</v>
      </c>
      <c r="AD1654" s="269"/>
      <c r="AE1654" s="269" t="s">
        <v>3021</v>
      </c>
    </row>
    <row r="1655" spans="1:31" ht="90" x14ac:dyDescent="0.25">
      <c r="A1655" s="303" t="s">
        <v>4097</v>
      </c>
      <c r="B1655" s="303" t="s">
        <v>2415</v>
      </c>
      <c r="C1655" s="303" t="s">
        <v>2416</v>
      </c>
      <c r="D1655" s="303" t="s">
        <v>2646</v>
      </c>
      <c r="E1655" s="304" t="s">
        <v>4510</v>
      </c>
      <c r="F1655" s="304" t="s">
        <v>457</v>
      </c>
      <c r="G1655" s="304" t="s">
        <v>597</v>
      </c>
      <c r="H1655" s="304" t="s">
        <v>598</v>
      </c>
      <c r="I1655" s="303" t="s">
        <v>599</v>
      </c>
      <c r="J1655" s="305" t="s">
        <v>3020</v>
      </c>
      <c r="K1655" s="306">
        <v>2072919</v>
      </c>
      <c r="Q1655" s="270"/>
      <c r="R1655" s="270"/>
      <c r="S1655" s="271"/>
      <c r="T1655" s="270" t="s">
        <v>600</v>
      </c>
      <c r="U1655" s="272" t="s">
        <v>3020</v>
      </c>
      <c r="V1655" s="268" t="s">
        <v>602</v>
      </c>
      <c r="W1655" s="272"/>
      <c r="X1655" s="273">
        <v>2072919</v>
      </c>
      <c r="Y1655" s="273">
        <v>2072919</v>
      </c>
      <c r="Z1655" s="273">
        <v>0</v>
      </c>
      <c r="AA1655" s="273">
        <v>0</v>
      </c>
      <c r="AB1655" s="274">
        <v>2072919</v>
      </c>
      <c r="AC1655" s="274">
        <v>0</v>
      </c>
      <c r="AD1655" s="269"/>
      <c r="AE1655" s="269" t="s">
        <v>3021</v>
      </c>
    </row>
    <row r="1656" spans="1:31" ht="90" x14ac:dyDescent="0.25">
      <c r="A1656" s="303" t="s">
        <v>4099</v>
      </c>
      <c r="B1656" s="303" t="s">
        <v>2415</v>
      </c>
      <c r="C1656" s="303" t="s">
        <v>2416</v>
      </c>
      <c r="D1656" s="303" t="s">
        <v>2646</v>
      </c>
      <c r="E1656" s="304" t="s">
        <v>4512</v>
      </c>
      <c r="F1656" s="304" t="s">
        <v>457</v>
      </c>
      <c r="G1656" s="304" t="s">
        <v>597</v>
      </c>
      <c r="H1656" s="304" t="s">
        <v>598</v>
      </c>
      <c r="I1656" s="303" t="s">
        <v>599</v>
      </c>
      <c r="J1656" s="305" t="s">
        <v>3020</v>
      </c>
      <c r="K1656" s="306">
        <v>2072919</v>
      </c>
      <c r="Q1656" s="270"/>
      <c r="R1656" s="270"/>
      <c r="S1656" s="271"/>
      <c r="T1656" s="270" t="s">
        <v>600</v>
      </c>
      <c r="U1656" s="272" t="s">
        <v>3020</v>
      </c>
      <c r="V1656" s="268" t="s">
        <v>602</v>
      </c>
      <c r="W1656" s="272"/>
      <c r="X1656" s="273">
        <v>2072919</v>
      </c>
      <c r="Y1656" s="273">
        <v>2072919</v>
      </c>
      <c r="Z1656" s="273">
        <v>0</v>
      </c>
      <c r="AA1656" s="273">
        <v>0</v>
      </c>
      <c r="AB1656" s="274">
        <v>2072919</v>
      </c>
      <c r="AC1656" s="274">
        <v>0</v>
      </c>
      <c r="AD1656" s="269"/>
      <c r="AE1656" s="269" t="s">
        <v>3021</v>
      </c>
    </row>
    <row r="1657" spans="1:31" ht="90" x14ac:dyDescent="0.25">
      <c r="A1657" s="303" t="s">
        <v>4101</v>
      </c>
      <c r="B1657" s="303" t="s">
        <v>2415</v>
      </c>
      <c r="C1657" s="303" t="s">
        <v>2416</v>
      </c>
      <c r="D1657" s="303" t="s">
        <v>2646</v>
      </c>
      <c r="E1657" s="304" t="s">
        <v>4514</v>
      </c>
      <c r="F1657" s="304" t="s">
        <v>457</v>
      </c>
      <c r="G1657" s="304" t="s">
        <v>597</v>
      </c>
      <c r="H1657" s="304" t="s">
        <v>598</v>
      </c>
      <c r="I1657" s="303" t="s">
        <v>599</v>
      </c>
      <c r="J1657" s="305" t="s">
        <v>3020</v>
      </c>
      <c r="K1657" s="306">
        <v>2072919</v>
      </c>
      <c r="Q1657" s="270"/>
      <c r="R1657" s="270"/>
      <c r="S1657" s="271"/>
      <c r="T1657" s="270" t="s">
        <v>600</v>
      </c>
      <c r="U1657" s="272" t="s">
        <v>3020</v>
      </c>
      <c r="V1657" s="268" t="s">
        <v>602</v>
      </c>
      <c r="W1657" s="272"/>
      <c r="X1657" s="273">
        <v>2072919</v>
      </c>
      <c r="Y1657" s="273">
        <v>2072919</v>
      </c>
      <c r="Z1657" s="273">
        <v>0</v>
      </c>
      <c r="AA1657" s="273">
        <v>0</v>
      </c>
      <c r="AB1657" s="274">
        <v>2072919</v>
      </c>
      <c r="AC1657" s="274">
        <v>0</v>
      </c>
      <c r="AD1657" s="269"/>
      <c r="AE1657" s="269" t="s">
        <v>3021</v>
      </c>
    </row>
    <row r="1658" spans="1:31" ht="90" x14ac:dyDescent="0.25">
      <c r="A1658" s="303" t="s">
        <v>4103</v>
      </c>
      <c r="B1658" s="303" t="s">
        <v>2415</v>
      </c>
      <c r="C1658" s="303" t="s">
        <v>2416</v>
      </c>
      <c r="D1658" s="303" t="s">
        <v>2646</v>
      </c>
      <c r="E1658" s="304" t="s">
        <v>4516</v>
      </c>
      <c r="F1658" s="304" t="s">
        <v>457</v>
      </c>
      <c r="G1658" s="304" t="s">
        <v>597</v>
      </c>
      <c r="H1658" s="304" t="s">
        <v>598</v>
      </c>
      <c r="I1658" s="303" t="s">
        <v>599</v>
      </c>
      <c r="J1658" s="305" t="s">
        <v>3020</v>
      </c>
      <c r="K1658" s="306">
        <v>2072919</v>
      </c>
      <c r="Q1658" s="270"/>
      <c r="R1658" s="270"/>
      <c r="S1658" s="271"/>
      <c r="T1658" s="270" t="s">
        <v>600</v>
      </c>
      <c r="U1658" s="272" t="s">
        <v>3020</v>
      </c>
      <c r="V1658" s="268" t="s">
        <v>602</v>
      </c>
      <c r="W1658" s="272"/>
      <c r="X1658" s="273">
        <v>2072919</v>
      </c>
      <c r="Y1658" s="273">
        <v>2072919</v>
      </c>
      <c r="Z1658" s="273">
        <v>0</v>
      </c>
      <c r="AA1658" s="273">
        <v>0</v>
      </c>
      <c r="AB1658" s="274">
        <v>2072919</v>
      </c>
      <c r="AC1658" s="274">
        <v>0</v>
      </c>
      <c r="AD1658" s="269"/>
      <c r="AE1658" s="269" t="s">
        <v>3021</v>
      </c>
    </row>
    <row r="1659" spans="1:31" ht="90" x14ac:dyDescent="0.25">
      <c r="A1659" s="303" t="s">
        <v>4105</v>
      </c>
      <c r="B1659" s="303" t="s">
        <v>2415</v>
      </c>
      <c r="C1659" s="303" t="s">
        <v>2416</v>
      </c>
      <c r="D1659" s="303" t="s">
        <v>2646</v>
      </c>
      <c r="E1659" s="304" t="s">
        <v>4518</v>
      </c>
      <c r="F1659" s="304" t="s">
        <v>457</v>
      </c>
      <c r="G1659" s="304" t="s">
        <v>597</v>
      </c>
      <c r="H1659" s="304" t="s">
        <v>598</v>
      </c>
      <c r="I1659" s="303" t="s">
        <v>599</v>
      </c>
      <c r="J1659" s="305" t="s">
        <v>3020</v>
      </c>
      <c r="K1659" s="306">
        <v>2072919</v>
      </c>
      <c r="Q1659" s="270"/>
      <c r="R1659" s="270"/>
      <c r="S1659" s="271"/>
      <c r="T1659" s="270" t="s">
        <v>600</v>
      </c>
      <c r="U1659" s="272" t="s">
        <v>3020</v>
      </c>
      <c r="V1659" s="268" t="s">
        <v>602</v>
      </c>
      <c r="W1659" s="272"/>
      <c r="X1659" s="273">
        <v>2072919</v>
      </c>
      <c r="Y1659" s="273">
        <v>2072919</v>
      </c>
      <c r="Z1659" s="273">
        <v>0</v>
      </c>
      <c r="AA1659" s="273">
        <v>0</v>
      </c>
      <c r="AB1659" s="274">
        <v>2072919</v>
      </c>
      <c r="AC1659" s="274">
        <v>0</v>
      </c>
      <c r="AD1659" s="269"/>
      <c r="AE1659" s="269" t="s">
        <v>3021</v>
      </c>
    </row>
    <row r="1660" spans="1:31" ht="90" x14ac:dyDescent="0.25">
      <c r="A1660" s="303" t="s">
        <v>4107</v>
      </c>
      <c r="B1660" s="303" t="s">
        <v>2415</v>
      </c>
      <c r="C1660" s="303" t="s">
        <v>2416</v>
      </c>
      <c r="D1660" s="303" t="s">
        <v>2646</v>
      </c>
      <c r="E1660" s="304" t="s">
        <v>4520</v>
      </c>
      <c r="F1660" s="304" t="s">
        <v>457</v>
      </c>
      <c r="G1660" s="304" t="s">
        <v>597</v>
      </c>
      <c r="H1660" s="304" t="s">
        <v>598</v>
      </c>
      <c r="I1660" s="303" t="s">
        <v>599</v>
      </c>
      <c r="J1660" s="305" t="s">
        <v>3020</v>
      </c>
      <c r="K1660" s="306">
        <v>2072919</v>
      </c>
      <c r="Q1660" s="270"/>
      <c r="R1660" s="270"/>
      <c r="S1660" s="271"/>
      <c r="T1660" s="270" t="s">
        <v>600</v>
      </c>
      <c r="U1660" s="272" t="s">
        <v>3020</v>
      </c>
      <c r="V1660" s="268" t="s">
        <v>602</v>
      </c>
      <c r="W1660" s="272"/>
      <c r="X1660" s="273">
        <v>2072919</v>
      </c>
      <c r="Y1660" s="273">
        <v>2072919</v>
      </c>
      <c r="Z1660" s="273">
        <v>0</v>
      </c>
      <c r="AA1660" s="273">
        <v>0</v>
      </c>
      <c r="AB1660" s="274">
        <v>2072919</v>
      </c>
      <c r="AC1660" s="274">
        <v>0</v>
      </c>
      <c r="AD1660" s="269"/>
      <c r="AE1660" s="269" t="s">
        <v>3021</v>
      </c>
    </row>
    <row r="1661" spans="1:31" ht="90" x14ac:dyDescent="0.25">
      <c r="A1661" s="303" t="s">
        <v>4109</v>
      </c>
      <c r="B1661" s="303" t="s">
        <v>2415</v>
      </c>
      <c r="C1661" s="303" t="s">
        <v>2416</v>
      </c>
      <c r="D1661" s="303" t="s">
        <v>2646</v>
      </c>
      <c r="E1661" s="304" t="s">
        <v>4522</v>
      </c>
      <c r="F1661" s="304" t="s">
        <v>457</v>
      </c>
      <c r="G1661" s="304" t="s">
        <v>597</v>
      </c>
      <c r="H1661" s="304" t="s">
        <v>598</v>
      </c>
      <c r="I1661" s="303" t="s">
        <v>599</v>
      </c>
      <c r="J1661" s="305" t="s">
        <v>3020</v>
      </c>
      <c r="K1661" s="306">
        <v>2072919</v>
      </c>
      <c r="Q1661" s="270"/>
      <c r="R1661" s="270"/>
      <c r="S1661" s="271"/>
      <c r="T1661" s="270" t="s">
        <v>600</v>
      </c>
      <c r="U1661" s="272" t="s">
        <v>3020</v>
      </c>
      <c r="V1661" s="268" t="s">
        <v>602</v>
      </c>
      <c r="W1661" s="272"/>
      <c r="X1661" s="273">
        <v>2072919</v>
      </c>
      <c r="Y1661" s="273">
        <v>2072919</v>
      </c>
      <c r="Z1661" s="273">
        <v>0</v>
      </c>
      <c r="AA1661" s="273">
        <v>0</v>
      </c>
      <c r="AB1661" s="274">
        <v>2072919</v>
      </c>
      <c r="AC1661" s="274">
        <v>0</v>
      </c>
      <c r="AD1661" s="269"/>
      <c r="AE1661" s="269" t="s">
        <v>3021</v>
      </c>
    </row>
    <row r="1662" spans="1:31" ht="90" x14ac:dyDescent="0.25">
      <c r="A1662" s="303" t="s">
        <v>4111</v>
      </c>
      <c r="B1662" s="303" t="s">
        <v>2415</v>
      </c>
      <c r="C1662" s="303" t="s">
        <v>2416</v>
      </c>
      <c r="D1662" s="303" t="s">
        <v>2646</v>
      </c>
      <c r="E1662" s="304" t="s">
        <v>4524</v>
      </c>
      <c r="F1662" s="304" t="s">
        <v>457</v>
      </c>
      <c r="G1662" s="304" t="s">
        <v>597</v>
      </c>
      <c r="H1662" s="304" t="s">
        <v>598</v>
      </c>
      <c r="I1662" s="303" t="s">
        <v>599</v>
      </c>
      <c r="J1662" s="305" t="s">
        <v>3020</v>
      </c>
      <c r="K1662" s="306">
        <v>2072919</v>
      </c>
      <c r="Q1662" s="270"/>
      <c r="R1662" s="270"/>
      <c r="S1662" s="271"/>
      <c r="T1662" s="270" t="s">
        <v>600</v>
      </c>
      <c r="U1662" s="272" t="s">
        <v>3020</v>
      </c>
      <c r="V1662" s="268" t="s">
        <v>602</v>
      </c>
      <c r="W1662" s="272"/>
      <c r="X1662" s="273">
        <v>2072919</v>
      </c>
      <c r="Y1662" s="273">
        <v>2072919</v>
      </c>
      <c r="Z1662" s="273">
        <v>0</v>
      </c>
      <c r="AA1662" s="273">
        <v>0</v>
      </c>
      <c r="AB1662" s="274">
        <v>2072919</v>
      </c>
      <c r="AC1662" s="274">
        <v>0</v>
      </c>
      <c r="AD1662" s="269"/>
      <c r="AE1662" s="269" t="s">
        <v>3021</v>
      </c>
    </row>
    <row r="1663" spans="1:31" ht="90" x14ac:dyDescent="0.25">
      <c r="A1663" s="303" t="s">
        <v>4113</v>
      </c>
      <c r="B1663" s="303" t="s">
        <v>2415</v>
      </c>
      <c r="C1663" s="303" t="s">
        <v>2416</v>
      </c>
      <c r="D1663" s="303" t="s">
        <v>2646</v>
      </c>
      <c r="E1663" s="304" t="s">
        <v>4526</v>
      </c>
      <c r="F1663" s="304" t="s">
        <v>457</v>
      </c>
      <c r="G1663" s="304" t="s">
        <v>597</v>
      </c>
      <c r="H1663" s="304" t="s">
        <v>598</v>
      </c>
      <c r="I1663" s="303" t="s">
        <v>599</v>
      </c>
      <c r="J1663" s="305" t="s">
        <v>3020</v>
      </c>
      <c r="K1663" s="306">
        <v>2072919</v>
      </c>
      <c r="Q1663" s="270"/>
      <c r="R1663" s="270"/>
      <c r="S1663" s="271"/>
      <c r="T1663" s="270" t="s">
        <v>600</v>
      </c>
      <c r="U1663" s="272" t="s">
        <v>3020</v>
      </c>
      <c r="V1663" s="268" t="s">
        <v>602</v>
      </c>
      <c r="W1663" s="272"/>
      <c r="X1663" s="273">
        <v>2072919</v>
      </c>
      <c r="Y1663" s="273">
        <v>2072919</v>
      </c>
      <c r="Z1663" s="273">
        <v>0</v>
      </c>
      <c r="AA1663" s="273">
        <v>0</v>
      </c>
      <c r="AB1663" s="274">
        <v>2072919</v>
      </c>
      <c r="AC1663" s="274">
        <v>0</v>
      </c>
      <c r="AD1663" s="269"/>
      <c r="AE1663" s="269" t="s">
        <v>3021</v>
      </c>
    </row>
    <row r="1664" spans="1:31" ht="90" x14ac:dyDescent="0.25">
      <c r="A1664" s="303" t="s">
        <v>4115</v>
      </c>
      <c r="B1664" s="303" t="s">
        <v>2415</v>
      </c>
      <c r="C1664" s="303" t="s">
        <v>2416</v>
      </c>
      <c r="D1664" s="303" t="s">
        <v>2646</v>
      </c>
      <c r="E1664" s="304" t="s">
        <v>4528</v>
      </c>
      <c r="F1664" s="304" t="s">
        <v>457</v>
      </c>
      <c r="G1664" s="304" t="s">
        <v>597</v>
      </c>
      <c r="H1664" s="304" t="s">
        <v>598</v>
      </c>
      <c r="I1664" s="303" t="s">
        <v>599</v>
      </c>
      <c r="J1664" s="305" t="s">
        <v>3020</v>
      </c>
      <c r="K1664" s="306">
        <v>2072919</v>
      </c>
      <c r="Q1664" s="270"/>
      <c r="R1664" s="270"/>
      <c r="S1664" s="271"/>
      <c r="T1664" s="270" t="s">
        <v>600</v>
      </c>
      <c r="U1664" s="272" t="s">
        <v>3020</v>
      </c>
      <c r="V1664" s="268" t="s">
        <v>602</v>
      </c>
      <c r="W1664" s="272"/>
      <c r="X1664" s="273">
        <v>2072919</v>
      </c>
      <c r="Y1664" s="273">
        <v>2072919</v>
      </c>
      <c r="Z1664" s="273">
        <v>0</v>
      </c>
      <c r="AA1664" s="273">
        <v>0</v>
      </c>
      <c r="AB1664" s="274">
        <v>2072919</v>
      </c>
      <c r="AC1664" s="274">
        <v>0</v>
      </c>
      <c r="AD1664" s="269"/>
      <c r="AE1664" s="269" t="s">
        <v>3021</v>
      </c>
    </row>
    <row r="1665" spans="1:31" ht="90" x14ac:dyDescent="0.25">
      <c r="A1665" s="303" t="s">
        <v>4117</v>
      </c>
      <c r="B1665" s="303" t="s">
        <v>2415</v>
      </c>
      <c r="C1665" s="303" t="s">
        <v>2416</v>
      </c>
      <c r="D1665" s="303" t="s">
        <v>2646</v>
      </c>
      <c r="E1665" s="304" t="s">
        <v>4530</v>
      </c>
      <c r="F1665" s="304" t="s">
        <v>457</v>
      </c>
      <c r="G1665" s="304" t="s">
        <v>597</v>
      </c>
      <c r="H1665" s="304" t="s">
        <v>598</v>
      </c>
      <c r="I1665" s="303" t="s">
        <v>599</v>
      </c>
      <c r="J1665" s="305" t="s">
        <v>3020</v>
      </c>
      <c r="K1665" s="306">
        <v>2072919</v>
      </c>
      <c r="Q1665" s="270"/>
      <c r="R1665" s="270"/>
      <c r="S1665" s="271"/>
      <c r="T1665" s="270" t="s">
        <v>600</v>
      </c>
      <c r="U1665" s="272" t="s">
        <v>3020</v>
      </c>
      <c r="V1665" s="268" t="s">
        <v>602</v>
      </c>
      <c r="W1665" s="272"/>
      <c r="X1665" s="273">
        <v>2072919</v>
      </c>
      <c r="Y1665" s="273">
        <v>2072919</v>
      </c>
      <c r="Z1665" s="273">
        <v>0</v>
      </c>
      <c r="AA1665" s="273">
        <v>0</v>
      </c>
      <c r="AB1665" s="274">
        <v>2072919</v>
      </c>
      <c r="AC1665" s="274">
        <v>0</v>
      </c>
      <c r="AD1665" s="269"/>
      <c r="AE1665" s="269" t="s">
        <v>3021</v>
      </c>
    </row>
    <row r="1666" spans="1:31" ht="90" x14ac:dyDescent="0.25">
      <c r="A1666" s="303" t="s">
        <v>4119</v>
      </c>
      <c r="B1666" s="303" t="s">
        <v>2415</v>
      </c>
      <c r="C1666" s="303" t="s">
        <v>2416</v>
      </c>
      <c r="D1666" s="303" t="s">
        <v>2646</v>
      </c>
      <c r="E1666" s="304" t="s">
        <v>4532</v>
      </c>
      <c r="F1666" s="304" t="s">
        <v>457</v>
      </c>
      <c r="G1666" s="304" t="s">
        <v>597</v>
      </c>
      <c r="H1666" s="304" t="s">
        <v>598</v>
      </c>
      <c r="I1666" s="303" t="s">
        <v>599</v>
      </c>
      <c r="J1666" s="305" t="s">
        <v>3020</v>
      </c>
      <c r="K1666" s="306">
        <v>2072919</v>
      </c>
      <c r="Q1666" s="270"/>
      <c r="R1666" s="270"/>
      <c r="S1666" s="271"/>
      <c r="T1666" s="270" t="s">
        <v>600</v>
      </c>
      <c r="U1666" s="272" t="s">
        <v>3020</v>
      </c>
      <c r="V1666" s="268" t="s">
        <v>602</v>
      </c>
      <c r="W1666" s="272"/>
      <c r="X1666" s="273">
        <v>2072919</v>
      </c>
      <c r="Y1666" s="273">
        <v>2072919</v>
      </c>
      <c r="Z1666" s="273">
        <v>0</v>
      </c>
      <c r="AA1666" s="273">
        <v>0</v>
      </c>
      <c r="AB1666" s="274">
        <v>2072919</v>
      </c>
      <c r="AC1666" s="274">
        <v>0</v>
      </c>
      <c r="AD1666" s="269"/>
      <c r="AE1666" s="269" t="s">
        <v>3021</v>
      </c>
    </row>
    <row r="1667" spans="1:31" ht="90" x14ac:dyDescent="0.25">
      <c r="A1667" s="303" t="s">
        <v>4121</v>
      </c>
      <c r="B1667" s="303" t="s">
        <v>2415</v>
      </c>
      <c r="C1667" s="303" t="s">
        <v>2416</v>
      </c>
      <c r="D1667" s="303" t="s">
        <v>2646</v>
      </c>
      <c r="E1667" s="304" t="s">
        <v>4534</v>
      </c>
      <c r="F1667" s="304" t="s">
        <v>457</v>
      </c>
      <c r="G1667" s="304" t="s">
        <v>597</v>
      </c>
      <c r="H1667" s="304" t="s">
        <v>598</v>
      </c>
      <c r="I1667" s="303" t="s">
        <v>599</v>
      </c>
      <c r="J1667" s="305" t="s">
        <v>3020</v>
      </c>
      <c r="K1667" s="306">
        <v>2072919</v>
      </c>
      <c r="Q1667" s="270"/>
      <c r="R1667" s="270"/>
      <c r="S1667" s="271"/>
      <c r="T1667" s="270" t="s">
        <v>600</v>
      </c>
      <c r="U1667" s="272" t="s">
        <v>3020</v>
      </c>
      <c r="V1667" s="268" t="s">
        <v>602</v>
      </c>
      <c r="W1667" s="272"/>
      <c r="X1667" s="273">
        <v>2072919</v>
      </c>
      <c r="Y1667" s="273">
        <v>2072919</v>
      </c>
      <c r="Z1667" s="273">
        <v>0</v>
      </c>
      <c r="AA1667" s="273">
        <v>0</v>
      </c>
      <c r="AB1667" s="274">
        <v>2072919</v>
      </c>
      <c r="AC1667" s="274">
        <v>0</v>
      </c>
      <c r="AD1667" s="269"/>
      <c r="AE1667" s="269" t="s">
        <v>3021</v>
      </c>
    </row>
    <row r="1668" spans="1:31" ht="90" x14ac:dyDescent="0.25">
      <c r="A1668" s="303" t="s">
        <v>4123</v>
      </c>
      <c r="B1668" s="303" t="s">
        <v>2415</v>
      </c>
      <c r="C1668" s="303" t="s">
        <v>2416</v>
      </c>
      <c r="D1668" s="303" t="s">
        <v>2646</v>
      </c>
      <c r="E1668" s="304" t="s">
        <v>4536</v>
      </c>
      <c r="F1668" s="304" t="s">
        <v>457</v>
      </c>
      <c r="G1668" s="304" t="s">
        <v>597</v>
      </c>
      <c r="H1668" s="304" t="s">
        <v>598</v>
      </c>
      <c r="I1668" s="303" t="s">
        <v>599</v>
      </c>
      <c r="J1668" s="305" t="s">
        <v>3020</v>
      </c>
      <c r="K1668" s="306">
        <v>2072919</v>
      </c>
      <c r="Q1668" s="270"/>
      <c r="R1668" s="270"/>
      <c r="S1668" s="271"/>
      <c r="T1668" s="270" t="s">
        <v>600</v>
      </c>
      <c r="U1668" s="272" t="s">
        <v>3020</v>
      </c>
      <c r="V1668" s="268" t="s">
        <v>602</v>
      </c>
      <c r="W1668" s="272"/>
      <c r="X1668" s="273">
        <v>2072919</v>
      </c>
      <c r="Y1668" s="273">
        <v>2072919</v>
      </c>
      <c r="Z1668" s="273">
        <v>0</v>
      </c>
      <c r="AA1668" s="273">
        <v>0</v>
      </c>
      <c r="AB1668" s="274">
        <v>2072919</v>
      </c>
      <c r="AC1668" s="274">
        <v>0</v>
      </c>
      <c r="AD1668" s="269"/>
      <c r="AE1668" s="269" t="s">
        <v>3021</v>
      </c>
    </row>
    <row r="1669" spans="1:31" ht="90" x14ac:dyDescent="0.25">
      <c r="A1669" s="303" t="s">
        <v>4125</v>
      </c>
      <c r="B1669" s="303" t="s">
        <v>2415</v>
      </c>
      <c r="C1669" s="303" t="s">
        <v>2416</v>
      </c>
      <c r="D1669" s="303" t="s">
        <v>2646</v>
      </c>
      <c r="E1669" s="304" t="s">
        <v>4538</v>
      </c>
      <c r="F1669" s="304" t="s">
        <v>457</v>
      </c>
      <c r="G1669" s="304" t="s">
        <v>597</v>
      </c>
      <c r="H1669" s="304" t="s">
        <v>598</v>
      </c>
      <c r="I1669" s="303" t="s">
        <v>599</v>
      </c>
      <c r="J1669" s="305" t="s">
        <v>3020</v>
      </c>
      <c r="K1669" s="306">
        <v>2072919</v>
      </c>
      <c r="Q1669" s="270"/>
      <c r="R1669" s="270"/>
      <c r="S1669" s="271"/>
      <c r="T1669" s="270" t="s">
        <v>600</v>
      </c>
      <c r="U1669" s="272" t="s">
        <v>3020</v>
      </c>
      <c r="V1669" s="268" t="s">
        <v>602</v>
      </c>
      <c r="W1669" s="272"/>
      <c r="X1669" s="273">
        <v>2072919</v>
      </c>
      <c r="Y1669" s="273">
        <v>2072919</v>
      </c>
      <c r="Z1669" s="273">
        <v>0</v>
      </c>
      <c r="AA1669" s="273">
        <v>0</v>
      </c>
      <c r="AB1669" s="274">
        <v>2072919</v>
      </c>
      <c r="AC1669" s="274">
        <v>0</v>
      </c>
      <c r="AD1669" s="269"/>
      <c r="AE1669" s="269" t="s">
        <v>3021</v>
      </c>
    </row>
    <row r="1670" spans="1:31" ht="90" x14ac:dyDescent="0.25">
      <c r="A1670" s="303" t="s">
        <v>4127</v>
      </c>
      <c r="B1670" s="303" t="s">
        <v>2415</v>
      </c>
      <c r="C1670" s="303" t="s">
        <v>2416</v>
      </c>
      <c r="D1670" s="303" t="s">
        <v>2646</v>
      </c>
      <c r="E1670" s="304" t="s">
        <v>4540</v>
      </c>
      <c r="F1670" s="304" t="s">
        <v>457</v>
      </c>
      <c r="G1670" s="304" t="s">
        <v>597</v>
      </c>
      <c r="H1670" s="304" t="s">
        <v>598</v>
      </c>
      <c r="I1670" s="303" t="s">
        <v>599</v>
      </c>
      <c r="J1670" s="305" t="s">
        <v>3020</v>
      </c>
      <c r="K1670" s="306">
        <v>2072919</v>
      </c>
      <c r="Q1670" s="270"/>
      <c r="R1670" s="270"/>
      <c r="S1670" s="271"/>
      <c r="T1670" s="270" t="s">
        <v>600</v>
      </c>
      <c r="U1670" s="272" t="s">
        <v>3020</v>
      </c>
      <c r="V1670" s="268" t="s">
        <v>602</v>
      </c>
      <c r="W1670" s="272"/>
      <c r="X1670" s="273">
        <v>2072919</v>
      </c>
      <c r="Y1670" s="273">
        <v>2072919</v>
      </c>
      <c r="Z1670" s="273">
        <v>0</v>
      </c>
      <c r="AA1670" s="273">
        <v>0</v>
      </c>
      <c r="AB1670" s="274">
        <v>2072919</v>
      </c>
      <c r="AC1670" s="274">
        <v>0</v>
      </c>
      <c r="AD1670" s="269"/>
      <c r="AE1670" s="269" t="s">
        <v>3021</v>
      </c>
    </row>
    <row r="1671" spans="1:31" ht="90" x14ac:dyDescent="0.25">
      <c r="A1671" s="303" t="s">
        <v>4129</v>
      </c>
      <c r="B1671" s="303" t="s">
        <v>2415</v>
      </c>
      <c r="C1671" s="303" t="s">
        <v>2416</v>
      </c>
      <c r="D1671" s="303" t="s">
        <v>2646</v>
      </c>
      <c r="E1671" s="304" t="s">
        <v>4542</v>
      </c>
      <c r="F1671" s="304" t="s">
        <v>457</v>
      </c>
      <c r="G1671" s="304" t="s">
        <v>597</v>
      </c>
      <c r="H1671" s="304" t="s">
        <v>598</v>
      </c>
      <c r="I1671" s="303" t="s">
        <v>599</v>
      </c>
      <c r="J1671" s="305" t="s">
        <v>3020</v>
      </c>
      <c r="K1671" s="306">
        <v>2072919</v>
      </c>
      <c r="Q1671" s="270"/>
      <c r="R1671" s="270"/>
      <c r="S1671" s="271"/>
      <c r="T1671" s="270" t="s">
        <v>600</v>
      </c>
      <c r="U1671" s="272" t="s">
        <v>3020</v>
      </c>
      <c r="V1671" s="268" t="s">
        <v>602</v>
      </c>
      <c r="W1671" s="272"/>
      <c r="X1671" s="273">
        <v>2072919</v>
      </c>
      <c r="Y1671" s="273">
        <v>2072919</v>
      </c>
      <c r="Z1671" s="273">
        <v>0</v>
      </c>
      <c r="AA1671" s="273">
        <v>0</v>
      </c>
      <c r="AB1671" s="274">
        <v>2072919</v>
      </c>
      <c r="AC1671" s="274">
        <v>0</v>
      </c>
      <c r="AD1671" s="269"/>
      <c r="AE1671" s="269" t="s">
        <v>3021</v>
      </c>
    </row>
    <row r="1672" spans="1:31" ht="90" x14ac:dyDescent="0.25">
      <c r="A1672" s="303" t="s">
        <v>4131</v>
      </c>
      <c r="B1672" s="303" t="s">
        <v>2415</v>
      </c>
      <c r="C1672" s="303" t="s">
        <v>2416</v>
      </c>
      <c r="D1672" s="303" t="s">
        <v>2646</v>
      </c>
      <c r="E1672" s="304" t="s">
        <v>4544</v>
      </c>
      <c r="F1672" s="304" t="s">
        <v>457</v>
      </c>
      <c r="G1672" s="304" t="s">
        <v>597</v>
      </c>
      <c r="H1672" s="304" t="s">
        <v>598</v>
      </c>
      <c r="I1672" s="303" t="s">
        <v>599</v>
      </c>
      <c r="J1672" s="305" t="s">
        <v>3020</v>
      </c>
      <c r="K1672" s="306">
        <v>2072919</v>
      </c>
      <c r="Q1672" s="270"/>
      <c r="R1672" s="270"/>
      <c r="S1672" s="271"/>
      <c r="T1672" s="270" t="s">
        <v>600</v>
      </c>
      <c r="U1672" s="272" t="s">
        <v>3020</v>
      </c>
      <c r="V1672" s="268" t="s">
        <v>602</v>
      </c>
      <c r="W1672" s="272"/>
      <c r="X1672" s="273">
        <v>2072919</v>
      </c>
      <c r="Y1672" s="273">
        <v>2072919</v>
      </c>
      <c r="Z1672" s="273">
        <v>0</v>
      </c>
      <c r="AA1672" s="273">
        <v>0</v>
      </c>
      <c r="AB1672" s="274">
        <v>2072919</v>
      </c>
      <c r="AC1672" s="274">
        <v>0</v>
      </c>
      <c r="AD1672" s="269"/>
      <c r="AE1672" s="269" t="s">
        <v>3021</v>
      </c>
    </row>
    <row r="1673" spans="1:31" ht="90" x14ac:dyDescent="0.25">
      <c r="A1673" s="303" t="s">
        <v>4133</v>
      </c>
      <c r="B1673" s="303" t="s">
        <v>2415</v>
      </c>
      <c r="C1673" s="303" t="s">
        <v>2416</v>
      </c>
      <c r="D1673" s="303" t="s">
        <v>2646</v>
      </c>
      <c r="E1673" s="304" t="s">
        <v>4546</v>
      </c>
      <c r="F1673" s="304" t="s">
        <v>457</v>
      </c>
      <c r="G1673" s="304" t="s">
        <v>597</v>
      </c>
      <c r="H1673" s="304" t="s">
        <v>598</v>
      </c>
      <c r="I1673" s="303" t="s">
        <v>599</v>
      </c>
      <c r="J1673" s="305" t="s">
        <v>3020</v>
      </c>
      <c r="K1673" s="306">
        <v>2072919</v>
      </c>
      <c r="Q1673" s="270"/>
      <c r="R1673" s="270"/>
      <c r="S1673" s="271"/>
      <c r="T1673" s="270" t="s">
        <v>600</v>
      </c>
      <c r="U1673" s="272" t="s">
        <v>3020</v>
      </c>
      <c r="V1673" s="268" t="s">
        <v>602</v>
      </c>
      <c r="W1673" s="272"/>
      <c r="X1673" s="273">
        <v>2072919</v>
      </c>
      <c r="Y1673" s="273">
        <v>2072919</v>
      </c>
      <c r="Z1673" s="273">
        <v>0</v>
      </c>
      <c r="AA1673" s="273">
        <v>0</v>
      </c>
      <c r="AB1673" s="274">
        <v>2072919</v>
      </c>
      <c r="AC1673" s="274">
        <v>0</v>
      </c>
      <c r="AD1673" s="269"/>
      <c r="AE1673" s="269" t="s">
        <v>3021</v>
      </c>
    </row>
    <row r="1674" spans="1:31" ht="90" x14ac:dyDescent="0.25">
      <c r="A1674" s="303" t="s">
        <v>4135</v>
      </c>
      <c r="B1674" s="303" t="s">
        <v>2415</v>
      </c>
      <c r="C1674" s="303" t="s">
        <v>2416</v>
      </c>
      <c r="D1674" s="303" t="s">
        <v>2646</v>
      </c>
      <c r="E1674" s="304" t="s">
        <v>4548</v>
      </c>
      <c r="F1674" s="304" t="s">
        <v>457</v>
      </c>
      <c r="G1674" s="304" t="s">
        <v>597</v>
      </c>
      <c r="H1674" s="304" t="s">
        <v>598</v>
      </c>
      <c r="I1674" s="303" t="s">
        <v>599</v>
      </c>
      <c r="J1674" s="305" t="s">
        <v>3020</v>
      </c>
      <c r="K1674" s="306">
        <v>2072919</v>
      </c>
      <c r="Q1674" s="270"/>
      <c r="R1674" s="270"/>
      <c r="S1674" s="271"/>
      <c r="T1674" s="270" t="s">
        <v>600</v>
      </c>
      <c r="U1674" s="272" t="s">
        <v>3020</v>
      </c>
      <c r="V1674" s="268" t="s">
        <v>602</v>
      </c>
      <c r="W1674" s="272"/>
      <c r="X1674" s="273">
        <v>2072919</v>
      </c>
      <c r="Y1674" s="273">
        <v>2072919</v>
      </c>
      <c r="Z1674" s="273">
        <v>0</v>
      </c>
      <c r="AA1674" s="273">
        <v>0</v>
      </c>
      <c r="AB1674" s="274">
        <v>2072919</v>
      </c>
      <c r="AC1674" s="274">
        <v>0</v>
      </c>
      <c r="AD1674" s="269"/>
      <c r="AE1674" s="269" t="s">
        <v>3021</v>
      </c>
    </row>
    <row r="1675" spans="1:31" ht="90" x14ac:dyDescent="0.25">
      <c r="A1675" s="303" t="s">
        <v>4137</v>
      </c>
      <c r="B1675" s="303" t="s">
        <v>2415</v>
      </c>
      <c r="C1675" s="303" t="s">
        <v>2416</v>
      </c>
      <c r="D1675" s="303" t="s">
        <v>2646</v>
      </c>
      <c r="E1675" s="304" t="s">
        <v>4550</v>
      </c>
      <c r="F1675" s="304" t="s">
        <v>457</v>
      </c>
      <c r="G1675" s="304" t="s">
        <v>597</v>
      </c>
      <c r="H1675" s="304" t="s">
        <v>598</v>
      </c>
      <c r="I1675" s="303" t="s">
        <v>599</v>
      </c>
      <c r="J1675" s="305" t="s">
        <v>3020</v>
      </c>
      <c r="K1675" s="306">
        <v>2072919</v>
      </c>
      <c r="Q1675" s="270"/>
      <c r="R1675" s="270"/>
      <c r="S1675" s="271"/>
      <c r="T1675" s="270" t="s">
        <v>600</v>
      </c>
      <c r="U1675" s="272" t="s">
        <v>3020</v>
      </c>
      <c r="V1675" s="268" t="s">
        <v>602</v>
      </c>
      <c r="W1675" s="272"/>
      <c r="X1675" s="273">
        <v>2072919</v>
      </c>
      <c r="Y1675" s="273">
        <v>2072919</v>
      </c>
      <c r="Z1675" s="273">
        <v>0</v>
      </c>
      <c r="AA1675" s="273">
        <v>0</v>
      </c>
      <c r="AB1675" s="274">
        <v>2072919</v>
      </c>
      <c r="AC1675" s="274">
        <v>0</v>
      </c>
      <c r="AD1675" s="269"/>
      <c r="AE1675" s="269" t="s">
        <v>3021</v>
      </c>
    </row>
    <row r="1676" spans="1:31" ht="90" x14ac:dyDescent="0.25">
      <c r="A1676" s="303" t="s">
        <v>4139</v>
      </c>
      <c r="B1676" s="303" t="s">
        <v>2415</v>
      </c>
      <c r="C1676" s="303" t="s">
        <v>2416</v>
      </c>
      <c r="D1676" s="303" t="s">
        <v>2646</v>
      </c>
      <c r="E1676" s="304" t="s">
        <v>4552</v>
      </c>
      <c r="F1676" s="304" t="s">
        <v>457</v>
      </c>
      <c r="G1676" s="304" t="s">
        <v>597</v>
      </c>
      <c r="H1676" s="304" t="s">
        <v>598</v>
      </c>
      <c r="I1676" s="303" t="s">
        <v>599</v>
      </c>
      <c r="J1676" s="305" t="s">
        <v>3020</v>
      </c>
      <c r="K1676" s="306">
        <v>2072919</v>
      </c>
      <c r="Q1676" s="270"/>
      <c r="R1676" s="270"/>
      <c r="S1676" s="271"/>
      <c r="T1676" s="270" t="s">
        <v>600</v>
      </c>
      <c r="U1676" s="272" t="s">
        <v>3020</v>
      </c>
      <c r="V1676" s="268" t="s">
        <v>602</v>
      </c>
      <c r="W1676" s="272"/>
      <c r="X1676" s="273">
        <v>2072919</v>
      </c>
      <c r="Y1676" s="273">
        <v>2072919</v>
      </c>
      <c r="Z1676" s="273">
        <v>0</v>
      </c>
      <c r="AA1676" s="273">
        <v>0</v>
      </c>
      <c r="AB1676" s="274">
        <v>2072919</v>
      </c>
      <c r="AC1676" s="274">
        <v>0</v>
      </c>
      <c r="AD1676" s="269"/>
      <c r="AE1676" s="269" t="s">
        <v>3021</v>
      </c>
    </row>
    <row r="1677" spans="1:31" ht="90" x14ac:dyDescent="0.25">
      <c r="A1677" s="303" t="s">
        <v>4141</v>
      </c>
      <c r="B1677" s="303" t="s">
        <v>2415</v>
      </c>
      <c r="C1677" s="303" t="s">
        <v>2416</v>
      </c>
      <c r="D1677" s="303" t="s">
        <v>2646</v>
      </c>
      <c r="E1677" s="304" t="s">
        <v>4554</v>
      </c>
      <c r="F1677" s="304" t="s">
        <v>457</v>
      </c>
      <c r="G1677" s="304" t="s">
        <v>597</v>
      </c>
      <c r="H1677" s="304" t="s">
        <v>598</v>
      </c>
      <c r="I1677" s="303" t="s">
        <v>599</v>
      </c>
      <c r="J1677" s="305" t="s">
        <v>3020</v>
      </c>
      <c r="K1677" s="306">
        <v>2072919</v>
      </c>
      <c r="Q1677" s="270"/>
      <c r="R1677" s="270"/>
      <c r="S1677" s="271"/>
      <c r="T1677" s="270" t="s">
        <v>600</v>
      </c>
      <c r="U1677" s="272" t="s">
        <v>3020</v>
      </c>
      <c r="V1677" s="268" t="s">
        <v>602</v>
      </c>
      <c r="W1677" s="272"/>
      <c r="X1677" s="273">
        <v>2072919</v>
      </c>
      <c r="Y1677" s="273">
        <v>2072919</v>
      </c>
      <c r="Z1677" s="273">
        <v>0</v>
      </c>
      <c r="AA1677" s="273">
        <v>0</v>
      </c>
      <c r="AB1677" s="274">
        <v>2072919</v>
      </c>
      <c r="AC1677" s="274">
        <v>0</v>
      </c>
      <c r="AD1677" s="269"/>
      <c r="AE1677" s="269" t="s">
        <v>3021</v>
      </c>
    </row>
    <row r="1678" spans="1:31" ht="90" x14ac:dyDescent="0.25">
      <c r="A1678" s="303" t="s">
        <v>4143</v>
      </c>
      <c r="B1678" s="303" t="s">
        <v>2415</v>
      </c>
      <c r="C1678" s="303" t="s">
        <v>2416</v>
      </c>
      <c r="D1678" s="303" t="s">
        <v>2646</v>
      </c>
      <c r="E1678" s="304" t="s">
        <v>4556</v>
      </c>
      <c r="F1678" s="304" t="s">
        <v>457</v>
      </c>
      <c r="G1678" s="304" t="s">
        <v>597</v>
      </c>
      <c r="H1678" s="304" t="s">
        <v>598</v>
      </c>
      <c r="I1678" s="303" t="s">
        <v>599</v>
      </c>
      <c r="J1678" s="305" t="s">
        <v>3020</v>
      </c>
      <c r="K1678" s="306">
        <v>2072919</v>
      </c>
      <c r="Q1678" s="270"/>
      <c r="R1678" s="270"/>
      <c r="S1678" s="271"/>
      <c r="T1678" s="270" t="s">
        <v>600</v>
      </c>
      <c r="U1678" s="272" t="s">
        <v>3020</v>
      </c>
      <c r="V1678" s="268" t="s">
        <v>602</v>
      </c>
      <c r="W1678" s="272"/>
      <c r="X1678" s="273">
        <v>2072919</v>
      </c>
      <c r="Y1678" s="273">
        <v>2072919</v>
      </c>
      <c r="Z1678" s="273">
        <v>0</v>
      </c>
      <c r="AA1678" s="273">
        <v>0</v>
      </c>
      <c r="AB1678" s="274">
        <v>2072919</v>
      </c>
      <c r="AC1678" s="274">
        <v>0</v>
      </c>
      <c r="AD1678" s="269"/>
      <c r="AE1678" s="269" t="s">
        <v>3021</v>
      </c>
    </row>
    <row r="1679" spans="1:31" ht="90" x14ac:dyDescent="0.25">
      <c r="A1679" s="303" t="s">
        <v>4145</v>
      </c>
      <c r="B1679" s="303" t="s">
        <v>2415</v>
      </c>
      <c r="C1679" s="303" t="s">
        <v>2416</v>
      </c>
      <c r="D1679" s="303" t="s">
        <v>2646</v>
      </c>
      <c r="E1679" s="304" t="s">
        <v>4558</v>
      </c>
      <c r="F1679" s="304" t="s">
        <v>457</v>
      </c>
      <c r="G1679" s="304" t="s">
        <v>597</v>
      </c>
      <c r="H1679" s="304" t="s">
        <v>598</v>
      </c>
      <c r="I1679" s="303" t="s">
        <v>599</v>
      </c>
      <c r="J1679" s="305" t="s">
        <v>3020</v>
      </c>
      <c r="K1679" s="306">
        <v>2072919</v>
      </c>
      <c r="Q1679" s="270"/>
      <c r="R1679" s="270"/>
      <c r="S1679" s="271"/>
      <c r="T1679" s="270" t="s">
        <v>600</v>
      </c>
      <c r="U1679" s="272" t="s">
        <v>3020</v>
      </c>
      <c r="V1679" s="268" t="s">
        <v>602</v>
      </c>
      <c r="W1679" s="272"/>
      <c r="X1679" s="273">
        <v>2072919</v>
      </c>
      <c r="Y1679" s="273">
        <v>2072919</v>
      </c>
      <c r="Z1679" s="273">
        <v>0</v>
      </c>
      <c r="AA1679" s="273">
        <v>0</v>
      </c>
      <c r="AB1679" s="274">
        <v>2072919</v>
      </c>
      <c r="AC1679" s="274">
        <v>0</v>
      </c>
      <c r="AD1679" s="269"/>
      <c r="AE1679" s="269" t="s">
        <v>3021</v>
      </c>
    </row>
    <row r="1680" spans="1:31" ht="90" x14ac:dyDescent="0.25">
      <c r="A1680" s="303" t="s">
        <v>4147</v>
      </c>
      <c r="B1680" s="303" t="s">
        <v>2415</v>
      </c>
      <c r="C1680" s="303" t="s">
        <v>2416</v>
      </c>
      <c r="D1680" s="303" t="s">
        <v>2646</v>
      </c>
      <c r="E1680" s="304" t="s">
        <v>4560</v>
      </c>
      <c r="F1680" s="304" t="s">
        <v>457</v>
      </c>
      <c r="G1680" s="304" t="s">
        <v>597</v>
      </c>
      <c r="H1680" s="304" t="s">
        <v>598</v>
      </c>
      <c r="I1680" s="303" t="s">
        <v>599</v>
      </c>
      <c r="J1680" s="305" t="s">
        <v>3020</v>
      </c>
      <c r="K1680" s="306">
        <v>2072919</v>
      </c>
      <c r="Q1680" s="270"/>
      <c r="R1680" s="270"/>
      <c r="S1680" s="271"/>
      <c r="T1680" s="270" t="s">
        <v>600</v>
      </c>
      <c r="U1680" s="272" t="s">
        <v>3020</v>
      </c>
      <c r="V1680" s="268" t="s">
        <v>602</v>
      </c>
      <c r="W1680" s="272"/>
      <c r="X1680" s="273">
        <v>2072919</v>
      </c>
      <c r="Y1680" s="273">
        <v>2072919</v>
      </c>
      <c r="Z1680" s="273">
        <v>0</v>
      </c>
      <c r="AA1680" s="273">
        <v>0</v>
      </c>
      <c r="AB1680" s="274">
        <v>2072919</v>
      </c>
      <c r="AC1680" s="274">
        <v>0</v>
      </c>
      <c r="AD1680" s="269"/>
      <c r="AE1680" s="269" t="s">
        <v>3021</v>
      </c>
    </row>
    <row r="1681" spans="1:31" ht="90" x14ac:dyDescent="0.25">
      <c r="A1681" s="303" t="s">
        <v>4149</v>
      </c>
      <c r="B1681" s="303" t="s">
        <v>2415</v>
      </c>
      <c r="C1681" s="303" t="s">
        <v>2416</v>
      </c>
      <c r="D1681" s="303" t="s">
        <v>2646</v>
      </c>
      <c r="E1681" s="304" t="s">
        <v>4562</v>
      </c>
      <c r="F1681" s="304" t="s">
        <v>457</v>
      </c>
      <c r="G1681" s="304" t="s">
        <v>597</v>
      </c>
      <c r="H1681" s="304" t="s">
        <v>598</v>
      </c>
      <c r="I1681" s="303" t="s">
        <v>599</v>
      </c>
      <c r="J1681" s="305" t="s">
        <v>3020</v>
      </c>
      <c r="K1681" s="306">
        <v>2072919</v>
      </c>
      <c r="Q1681" s="270"/>
      <c r="R1681" s="270"/>
      <c r="S1681" s="271"/>
      <c r="T1681" s="270" t="s">
        <v>600</v>
      </c>
      <c r="U1681" s="272" t="s">
        <v>3020</v>
      </c>
      <c r="V1681" s="268" t="s">
        <v>602</v>
      </c>
      <c r="W1681" s="272"/>
      <c r="X1681" s="273">
        <v>2072919</v>
      </c>
      <c r="Y1681" s="273">
        <v>2072919</v>
      </c>
      <c r="Z1681" s="273">
        <v>0</v>
      </c>
      <c r="AA1681" s="273">
        <v>0</v>
      </c>
      <c r="AB1681" s="274">
        <v>2072919</v>
      </c>
      <c r="AC1681" s="274">
        <v>0</v>
      </c>
      <c r="AD1681" s="269"/>
      <c r="AE1681" s="269" t="s">
        <v>3021</v>
      </c>
    </row>
    <row r="1682" spans="1:31" ht="90" x14ac:dyDescent="0.25">
      <c r="A1682" s="303" t="s">
        <v>4151</v>
      </c>
      <c r="B1682" s="303" t="s">
        <v>2415</v>
      </c>
      <c r="C1682" s="303" t="s">
        <v>2416</v>
      </c>
      <c r="D1682" s="303" t="s">
        <v>2646</v>
      </c>
      <c r="E1682" s="304" t="s">
        <v>4564</v>
      </c>
      <c r="F1682" s="304" t="s">
        <v>457</v>
      </c>
      <c r="G1682" s="304" t="s">
        <v>597</v>
      </c>
      <c r="H1682" s="304" t="s">
        <v>598</v>
      </c>
      <c r="I1682" s="303" t="s">
        <v>599</v>
      </c>
      <c r="J1682" s="305" t="s">
        <v>3020</v>
      </c>
      <c r="K1682" s="306">
        <v>2072919</v>
      </c>
      <c r="Q1682" s="270"/>
      <c r="R1682" s="270"/>
      <c r="S1682" s="271"/>
      <c r="T1682" s="270" t="s">
        <v>600</v>
      </c>
      <c r="U1682" s="272" t="s">
        <v>3020</v>
      </c>
      <c r="V1682" s="268" t="s">
        <v>602</v>
      </c>
      <c r="W1682" s="272"/>
      <c r="X1682" s="273">
        <v>2072919</v>
      </c>
      <c r="Y1682" s="273">
        <v>2072919</v>
      </c>
      <c r="Z1682" s="273">
        <v>0</v>
      </c>
      <c r="AA1682" s="273">
        <v>0</v>
      </c>
      <c r="AB1682" s="274">
        <v>2072919</v>
      </c>
      <c r="AC1682" s="274">
        <v>0</v>
      </c>
      <c r="AD1682" s="269"/>
      <c r="AE1682" s="269" t="s">
        <v>3021</v>
      </c>
    </row>
    <row r="1683" spans="1:31" ht="90" x14ac:dyDescent="0.25">
      <c r="A1683" s="303" t="s">
        <v>4153</v>
      </c>
      <c r="B1683" s="303" t="s">
        <v>2415</v>
      </c>
      <c r="C1683" s="303" t="s">
        <v>2416</v>
      </c>
      <c r="D1683" s="303" t="s">
        <v>2646</v>
      </c>
      <c r="E1683" s="304" t="s">
        <v>4566</v>
      </c>
      <c r="F1683" s="304" t="s">
        <v>457</v>
      </c>
      <c r="G1683" s="304" t="s">
        <v>597</v>
      </c>
      <c r="H1683" s="304" t="s">
        <v>598</v>
      </c>
      <c r="I1683" s="303" t="s">
        <v>599</v>
      </c>
      <c r="J1683" s="305" t="s">
        <v>3020</v>
      </c>
      <c r="K1683" s="306">
        <v>2072919</v>
      </c>
      <c r="Q1683" s="270"/>
      <c r="R1683" s="270"/>
      <c r="S1683" s="271"/>
      <c r="T1683" s="270" t="s">
        <v>600</v>
      </c>
      <c r="U1683" s="272" t="s">
        <v>3020</v>
      </c>
      <c r="V1683" s="268" t="s">
        <v>602</v>
      </c>
      <c r="W1683" s="272"/>
      <c r="X1683" s="273">
        <v>2072919</v>
      </c>
      <c r="Y1683" s="273">
        <v>2072919</v>
      </c>
      <c r="Z1683" s="273">
        <v>0</v>
      </c>
      <c r="AA1683" s="273">
        <v>0</v>
      </c>
      <c r="AB1683" s="274">
        <v>2072919</v>
      </c>
      <c r="AC1683" s="274">
        <v>0</v>
      </c>
      <c r="AD1683" s="269"/>
      <c r="AE1683" s="269" t="s">
        <v>3021</v>
      </c>
    </row>
    <row r="1684" spans="1:31" ht="90" x14ac:dyDescent="0.25">
      <c r="A1684" s="303" t="s">
        <v>4155</v>
      </c>
      <c r="B1684" s="303" t="s">
        <v>2415</v>
      </c>
      <c r="C1684" s="303" t="s">
        <v>2416</v>
      </c>
      <c r="D1684" s="303" t="s">
        <v>2646</v>
      </c>
      <c r="E1684" s="304" t="s">
        <v>4568</v>
      </c>
      <c r="F1684" s="304" t="s">
        <v>457</v>
      </c>
      <c r="G1684" s="304" t="s">
        <v>597</v>
      </c>
      <c r="H1684" s="304" t="s">
        <v>598</v>
      </c>
      <c r="I1684" s="303" t="s">
        <v>599</v>
      </c>
      <c r="J1684" s="305" t="s">
        <v>3020</v>
      </c>
      <c r="K1684" s="306">
        <v>2072919</v>
      </c>
      <c r="Q1684" s="270"/>
      <c r="R1684" s="270"/>
      <c r="S1684" s="271"/>
      <c r="T1684" s="270" t="s">
        <v>600</v>
      </c>
      <c r="U1684" s="272" t="s">
        <v>3020</v>
      </c>
      <c r="V1684" s="268" t="s">
        <v>602</v>
      </c>
      <c r="W1684" s="272"/>
      <c r="X1684" s="273">
        <v>2072919</v>
      </c>
      <c r="Y1684" s="273">
        <v>2072919</v>
      </c>
      <c r="Z1684" s="273">
        <v>0</v>
      </c>
      <c r="AA1684" s="273">
        <v>0</v>
      </c>
      <c r="AB1684" s="274">
        <v>2072919</v>
      </c>
      <c r="AC1684" s="274">
        <v>0</v>
      </c>
      <c r="AD1684" s="269"/>
      <c r="AE1684" s="269" t="s">
        <v>3021</v>
      </c>
    </row>
    <row r="1685" spans="1:31" ht="90" x14ac:dyDescent="0.25">
      <c r="A1685" s="303" t="s">
        <v>4157</v>
      </c>
      <c r="B1685" s="303" t="s">
        <v>2415</v>
      </c>
      <c r="C1685" s="303" t="s">
        <v>2416</v>
      </c>
      <c r="D1685" s="303" t="s">
        <v>2646</v>
      </c>
      <c r="E1685" s="304" t="s">
        <v>4570</v>
      </c>
      <c r="F1685" s="304" t="s">
        <v>457</v>
      </c>
      <c r="G1685" s="304" t="s">
        <v>597</v>
      </c>
      <c r="H1685" s="304" t="s">
        <v>598</v>
      </c>
      <c r="I1685" s="303" t="s">
        <v>599</v>
      </c>
      <c r="J1685" s="305" t="s">
        <v>3020</v>
      </c>
      <c r="K1685" s="306">
        <v>2072919</v>
      </c>
      <c r="Q1685" s="270"/>
      <c r="R1685" s="270"/>
      <c r="S1685" s="271"/>
      <c r="T1685" s="270" t="s">
        <v>600</v>
      </c>
      <c r="U1685" s="272" t="s">
        <v>3020</v>
      </c>
      <c r="V1685" s="268" t="s">
        <v>602</v>
      </c>
      <c r="W1685" s="272"/>
      <c r="X1685" s="273">
        <v>2072919</v>
      </c>
      <c r="Y1685" s="273">
        <v>2072919</v>
      </c>
      <c r="Z1685" s="273">
        <v>0</v>
      </c>
      <c r="AA1685" s="273">
        <v>0</v>
      </c>
      <c r="AB1685" s="274">
        <v>2072919</v>
      </c>
      <c r="AC1685" s="274">
        <v>0</v>
      </c>
      <c r="AD1685" s="269"/>
      <c r="AE1685" s="269" t="s">
        <v>3021</v>
      </c>
    </row>
    <row r="1686" spans="1:31" ht="90" x14ac:dyDescent="0.25">
      <c r="A1686" s="303" t="s">
        <v>4159</v>
      </c>
      <c r="B1686" s="303" t="s">
        <v>2415</v>
      </c>
      <c r="C1686" s="303" t="s">
        <v>2416</v>
      </c>
      <c r="D1686" s="303" t="s">
        <v>2646</v>
      </c>
      <c r="E1686" s="304" t="s">
        <v>4572</v>
      </c>
      <c r="F1686" s="304" t="s">
        <v>457</v>
      </c>
      <c r="G1686" s="304" t="s">
        <v>597</v>
      </c>
      <c r="H1686" s="304" t="s">
        <v>598</v>
      </c>
      <c r="I1686" s="303" t="s">
        <v>599</v>
      </c>
      <c r="J1686" s="305" t="s">
        <v>3020</v>
      </c>
      <c r="K1686" s="306">
        <v>2072919</v>
      </c>
      <c r="Q1686" s="270"/>
      <c r="R1686" s="270"/>
      <c r="S1686" s="271"/>
      <c r="T1686" s="270" t="s">
        <v>600</v>
      </c>
      <c r="U1686" s="272" t="s">
        <v>3020</v>
      </c>
      <c r="V1686" s="268" t="s">
        <v>602</v>
      </c>
      <c r="W1686" s="272"/>
      <c r="X1686" s="273">
        <v>2072919</v>
      </c>
      <c r="Y1686" s="273">
        <v>2072919</v>
      </c>
      <c r="Z1686" s="273">
        <v>0</v>
      </c>
      <c r="AA1686" s="273">
        <v>0</v>
      </c>
      <c r="AB1686" s="274">
        <v>2072919</v>
      </c>
      <c r="AC1686" s="274">
        <v>0</v>
      </c>
      <c r="AD1686" s="269"/>
      <c r="AE1686" s="269" t="s">
        <v>3021</v>
      </c>
    </row>
    <row r="1687" spans="1:31" ht="90" x14ac:dyDescent="0.25">
      <c r="A1687" s="303" t="s">
        <v>4161</v>
      </c>
      <c r="B1687" s="303" t="s">
        <v>2415</v>
      </c>
      <c r="C1687" s="303" t="s">
        <v>2416</v>
      </c>
      <c r="D1687" s="303" t="s">
        <v>2646</v>
      </c>
      <c r="E1687" s="304" t="s">
        <v>4574</v>
      </c>
      <c r="F1687" s="304" t="s">
        <v>457</v>
      </c>
      <c r="G1687" s="304" t="s">
        <v>597</v>
      </c>
      <c r="H1687" s="304" t="s">
        <v>598</v>
      </c>
      <c r="I1687" s="303" t="s">
        <v>599</v>
      </c>
      <c r="J1687" s="305" t="s">
        <v>3020</v>
      </c>
      <c r="K1687" s="306">
        <v>2072919</v>
      </c>
      <c r="Q1687" s="270"/>
      <c r="R1687" s="270"/>
      <c r="S1687" s="271"/>
      <c r="T1687" s="270" t="s">
        <v>600</v>
      </c>
      <c r="U1687" s="272" t="s">
        <v>3020</v>
      </c>
      <c r="V1687" s="268" t="s">
        <v>602</v>
      </c>
      <c r="W1687" s="272"/>
      <c r="X1687" s="273">
        <v>2072919</v>
      </c>
      <c r="Y1687" s="273">
        <v>2072919</v>
      </c>
      <c r="Z1687" s="273">
        <v>0</v>
      </c>
      <c r="AA1687" s="273">
        <v>0</v>
      </c>
      <c r="AB1687" s="274">
        <v>2072919</v>
      </c>
      <c r="AC1687" s="274">
        <v>0</v>
      </c>
      <c r="AD1687" s="269"/>
      <c r="AE1687" s="269" t="s">
        <v>3021</v>
      </c>
    </row>
    <row r="1688" spans="1:31" ht="90" x14ac:dyDescent="0.25">
      <c r="A1688" s="303" t="s">
        <v>4163</v>
      </c>
      <c r="B1688" s="303" t="s">
        <v>2415</v>
      </c>
      <c r="C1688" s="303" t="s">
        <v>2416</v>
      </c>
      <c r="D1688" s="303" t="s">
        <v>2646</v>
      </c>
      <c r="E1688" s="304" t="s">
        <v>4576</v>
      </c>
      <c r="F1688" s="304" t="s">
        <v>457</v>
      </c>
      <c r="G1688" s="304" t="s">
        <v>597</v>
      </c>
      <c r="H1688" s="304" t="s">
        <v>598</v>
      </c>
      <c r="I1688" s="303" t="s">
        <v>599</v>
      </c>
      <c r="J1688" s="305" t="s">
        <v>3020</v>
      </c>
      <c r="K1688" s="306">
        <v>2072919</v>
      </c>
      <c r="Q1688" s="270"/>
      <c r="R1688" s="270"/>
      <c r="S1688" s="271"/>
      <c r="T1688" s="270" t="s">
        <v>600</v>
      </c>
      <c r="U1688" s="272" t="s">
        <v>3020</v>
      </c>
      <c r="V1688" s="268" t="s">
        <v>602</v>
      </c>
      <c r="W1688" s="272"/>
      <c r="X1688" s="273">
        <v>2072919</v>
      </c>
      <c r="Y1688" s="273">
        <v>2072919</v>
      </c>
      <c r="Z1688" s="273">
        <v>0</v>
      </c>
      <c r="AA1688" s="273">
        <v>0</v>
      </c>
      <c r="AB1688" s="274">
        <v>2072919</v>
      </c>
      <c r="AC1688" s="274">
        <v>0</v>
      </c>
      <c r="AD1688" s="269"/>
      <c r="AE1688" s="269" t="s">
        <v>3021</v>
      </c>
    </row>
    <row r="1689" spans="1:31" ht="90" x14ac:dyDescent="0.25">
      <c r="A1689" s="303" t="s">
        <v>4165</v>
      </c>
      <c r="B1689" s="303" t="s">
        <v>2415</v>
      </c>
      <c r="C1689" s="303" t="s">
        <v>2416</v>
      </c>
      <c r="D1689" s="303" t="s">
        <v>2646</v>
      </c>
      <c r="E1689" s="304" t="s">
        <v>4578</v>
      </c>
      <c r="F1689" s="304" t="s">
        <v>457</v>
      </c>
      <c r="G1689" s="304" t="s">
        <v>597</v>
      </c>
      <c r="H1689" s="304" t="s">
        <v>598</v>
      </c>
      <c r="I1689" s="303" t="s">
        <v>599</v>
      </c>
      <c r="J1689" s="305" t="s">
        <v>3020</v>
      </c>
      <c r="K1689" s="306">
        <v>2072919</v>
      </c>
      <c r="Q1689" s="270"/>
      <c r="R1689" s="270"/>
      <c r="S1689" s="271"/>
      <c r="T1689" s="270" t="s">
        <v>600</v>
      </c>
      <c r="U1689" s="272" t="s">
        <v>3020</v>
      </c>
      <c r="V1689" s="268" t="s">
        <v>602</v>
      </c>
      <c r="W1689" s="272"/>
      <c r="X1689" s="273">
        <v>2072919</v>
      </c>
      <c r="Y1689" s="273">
        <v>2072919</v>
      </c>
      <c r="Z1689" s="273">
        <v>0</v>
      </c>
      <c r="AA1689" s="273">
        <v>0</v>
      </c>
      <c r="AB1689" s="274">
        <v>2072919</v>
      </c>
      <c r="AC1689" s="274">
        <v>0</v>
      </c>
      <c r="AD1689" s="269"/>
      <c r="AE1689" s="269" t="s">
        <v>3021</v>
      </c>
    </row>
    <row r="1690" spans="1:31" ht="90" x14ac:dyDescent="0.25">
      <c r="A1690" s="303" t="s">
        <v>4167</v>
      </c>
      <c r="B1690" s="303" t="s">
        <v>2415</v>
      </c>
      <c r="C1690" s="303" t="s">
        <v>2416</v>
      </c>
      <c r="D1690" s="303" t="s">
        <v>2646</v>
      </c>
      <c r="E1690" s="304" t="s">
        <v>4580</v>
      </c>
      <c r="F1690" s="304" t="s">
        <v>457</v>
      </c>
      <c r="G1690" s="304" t="s">
        <v>597</v>
      </c>
      <c r="H1690" s="304" t="s">
        <v>598</v>
      </c>
      <c r="I1690" s="303" t="s">
        <v>599</v>
      </c>
      <c r="J1690" s="305" t="s">
        <v>3020</v>
      </c>
      <c r="K1690" s="306">
        <v>2072919</v>
      </c>
      <c r="Q1690" s="270"/>
      <c r="R1690" s="270"/>
      <c r="S1690" s="271"/>
      <c r="T1690" s="270" t="s">
        <v>600</v>
      </c>
      <c r="U1690" s="272" t="s">
        <v>3020</v>
      </c>
      <c r="V1690" s="268" t="s">
        <v>602</v>
      </c>
      <c r="W1690" s="272"/>
      <c r="X1690" s="273">
        <v>2072919</v>
      </c>
      <c r="Y1690" s="273">
        <v>2072919</v>
      </c>
      <c r="Z1690" s="273">
        <v>0</v>
      </c>
      <c r="AA1690" s="273">
        <v>0</v>
      </c>
      <c r="AB1690" s="274">
        <v>2072919</v>
      </c>
      <c r="AC1690" s="274">
        <v>0</v>
      </c>
      <c r="AD1690" s="269"/>
      <c r="AE1690" s="269" t="s">
        <v>3021</v>
      </c>
    </row>
    <row r="1691" spans="1:31" ht="90" x14ac:dyDescent="0.25">
      <c r="A1691" s="303" t="s">
        <v>4169</v>
      </c>
      <c r="B1691" s="303" t="s">
        <v>2415</v>
      </c>
      <c r="C1691" s="303" t="s">
        <v>2416</v>
      </c>
      <c r="D1691" s="303" t="s">
        <v>2646</v>
      </c>
      <c r="E1691" s="304" t="s">
        <v>4582</v>
      </c>
      <c r="F1691" s="304" t="s">
        <v>457</v>
      </c>
      <c r="G1691" s="304" t="s">
        <v>597</v>
      </c>
      <c r="H1691" s="304" t="s">
        <v>598</v>
      </c>
      <c r="I1691" s="303" t="s">
        <v>599</v>
      </c>
      <c r="J1691" s="305" t="s">
        <v>3020</v>
      </c>
      <c r="K1691" s="306">
        <v>2072919</v>
      </c>
      <c r="Q1691" s="270"/>
      <c r="R1691" s="270"/>
      <c r="S1691" s="271"/>
      <c r="T1691" s="270" t="s">
        <v>600</v>
      </c>
      <c r="U1691" s="272" t="s">
        <v>3020</v>
      </c>
      <c r="V1691" s="268" t="s">
        <v>602</v>
      </c>
      <c r="W1691" s="272"/>
      <c r="X1691" s="273">
        <v>2072919</v>
      </c>
      <c r="Y1691" s="273">
        <v>2072919</v>
      </c>
      <c r="Z1691" s="273">
        <v>0</v>
      </c>
      <c r="AA1691" s="273">
        <v>0</v>
      </c>
      <c r="AB1691" s="274">
        <v>2072919</v>
      </c>
      <c r="AC1691" s="274">
        <v>0</v>
      </c>
      <c r="AD1691" s="269"/>
      <c r="AE1691" s="269" t="s">
        <v>3021</v>
      </c>
    </row>
    <row r="1692" spans="1:31" ht="90" x14ac:dyDescent="0.25">
      <c r="A1692" s="303" t="s">
        <v>4171</v>
      </c>
      <c r="B1692" s="303" t="s">
        <v>2415</v>
      </c>
      <c r="C1692" s="303" t="s">
        <v>2416</v>
      </c>
      <c r="D1692" s="303" t="s">
        <v>2646</v>
      </c>
      <c r="E1692" s="304" t="s">
        <v>4584</v>
      </c>
      <c r="F1692" s="304" t="s">
        <v>457</v>
      </c>
      <c r="G1692" s="304" t="s">
        <v>597</v>
      </c>
      <c r="H1692" s="304" t="s">
        <v>598</v>
      </c>
      <c r="I1692" s="303" t="s">
        <v>599</v>
      </c>
      <c r="J1692" s="305" t="s">
        <v>3020</v>
      </c>
      <c r="K1692" s="306">
        <v>2072919</v>
      </c>
      <c r="Q1692" s="270"/>
      <c r="R1692" s="270"/>
      <c r="S1692" s="271"/>
      <c r="T1692" s="270" t="s">
        <v>600</v>
      </c>
      <c r="U1692" s="272" t="s">
        <v>3020</v>
      </c>
      <c r="V1692" s="268" t="s">
        <v>602</v>
      </c>
      <c r="W1692" s="272"/>
      <c r="X1692" s="273">
        <v>2072919</v>
      </c>
      <c r="Y1692" s="273">
        <v>2072919</v>
      </c>
      <c r="Z1692" s="273">
        <v>0</v>
      </c>
      <c r="AA1692" s="273">
        <v>0</v>
      </c>
      <c r="AB1692" s="274">
        <v>2072919</v>
      </c>
      <c r="AC1692" s="274">
        <v>0</v>
      </c>
      <c r="AD1692" s="269"/>
      <c r="AE1692" s="269" t="s">
        <v>3021</v>
      </c>
    </row>
    <row r="1693" spans="1:31" ht="90" x14ac:dyDescent="0.25">
      <c r="A1693" s="303" t="s">
        <v>4173</v>
      </c>
      <c r="B1693" s="303" t="s">
        <v>2415</v>
      </c>
      <c r="C1693" s="303" t="s">
        <v>2416</v>
      </c>
      <c r="D1693" s="303" t="s">
        <v>2646</v>
      </c>
      <c r="E1693" s="304" t="s">
        <v>4586</v>
      </c>
      <c r="F1693" s="304" t="s">
        <v>457</v>
      </c>
      <c r="G1693" s="304" t="s">
        <v>597</v>
      </c>
      <c r="H1693" s="304" t="s">
        <v>598</v>
      </c>
      <c r="I1693" s="303" t="s">
        <v>599</v>
      </c>
      <c r="J1693" s="305" t="s">
        <v>3020</v>
      </c>
      <c r="K1693" s="306">
        <v>2072919</v>
      </c>
      <c r="Q1693" s="270"/>
      <c r="R1693" s="270"/>
      <c r="S1693" s="271"/>
      <c r="T1693" s="270" t="s">
        <v>600</v>
      </c>
      <c r="U1693" s="272" t="s">
        <v>3020</v>
      </c>
      <c r="V1693" s="268" t="s">
        <v>602</v>
      </c>
      <c r="W1693" s="272"/>
      <c r="X1693" s="273">
        <v>2072919</v>
      </c>
      <c r="Y1693" s="273">
        <v>2072919</v>
      </c>
      <c r="Z1693" s="273">
        <v>0</v>
      </c>
      <c r="AA1693" s="273">
        <v>0</v>
      </c>
      <c r="AB1693" s="274">
        <v>2072919</v>
      </c>
      <c r="AC1693" s="274">
        <v>0</v>
      </c>
      <c r="AD1693" s="269"/>
      <c r="AE1693" s="269" t="s">
        <v>3021</v>
      </c>
    </row>
    <row r="1694" spans="1:31" ht="90" x14ac:dyDescent="0.25">
      <c r="A1694" s="303" t="s">
        <v>4175</v>
      </c>
      <c r="B1694" s="303" t="s">
        <v>2415</v>
      </c>
      <c r="C1694" s="303" t="s">
        <v>2416</v>
      </c>
      <c r="D1694" s="303" t="s">
        <v>2646</v>
      </c>
      <c r="E1694" s="304" t="s">
        <v>4588</v>
      </c>
      <c r="F1694" s="304" t="s">
        <v>457</v>
      </c>
      <c r="G1694" s="304" t="s">
        <v>597</v>
      </c>
      <c r="H1694" s="304" t="s">
        <v>598</v>
      </c>
      <c r="I1694" s="303" t="s">
        <v>599</v>
      </c>
      <c r="J1694" s="305" t="s">
        <v>3020</v>
      </c>
      <c r="K1694" s="306">
        <v>2072919</v>
      </c>
      <c r="Q1694" s="270"/>
      <c r="R1694" s="270"/>
      <c r="S1694" s="271"/>
      <c r="T1694" s="270" t="s">
        <v>600</v>
      </c>
      <c r="U1694" s="272" t="s">
        <v>3020</v>
      </c>
      <c r="V1694" s="268" t="s">
        <v>602</v>
      </c>
      <c r="W1694" s="272"/>
      <c r="X1694" s="273">
        <v>2072919</v>
      </c>
      <c r="Y1694" s="273">
        <v>2072919</v>
      </c>
      <c r="Z1694" s="273">
        <v>0</v>
      </c>
      <c r="AA1694" s="273">
        <v>0</v>
      </c>
      <c r="AB1694" s="274">
        <v>2072919</v>
      </c>
      <c r="AC1694" s="274">
        <v>0</v>
      </c>
      <c r="AD1694" s="269"/>
      <c r="AE1694" s="269" t="s">
        <v>3021</v>
      </c>
    </row>
    <row r="1695" spans="1:31" ht="90" x14ac:dyDescent="0.25">
      <c r="A1695" s="303" t="s">
        <v>4177</v>
      </c>
      <c r="B1695" s="303" t="s">
        <v>2415</v>
      </c>
      <c r="C1695" s="303" t="s">
        <v>2416</v>
      </c>
      <c r="D1695" s="303" t="s">
        <v>2646</v>
      </c>
      <c r="E1695" s="304" t="s">
        <v>4590</v>
      </c>
      <c r="F1695" s="304" t="s">
        <v>457</v>
      </c>
      <c r="G1695" s="304" t="s">
        <v>597</v>
      </c>
      <c r="H1695" s="304" t="s">
        <v>598</v>
      </c>
      <c r="I1695" s="303" t="s">
        <v>599</v>
      </c>
      <c r="J1695" s="305" t="s">
        <v>3020</v>
      </c>
      <c r="K1695" s="306">
        <v>2072919</v>
      </c>
      <c r="Q1695" s="270"/>
      <c r="R1695" s="270"/>
      <c r="S1695" s="271"/>
      <c r="T1695" s="270" t="s">
        <v>600</v>
      </c>
      <c r="U1695" s="272" t="s">
        <v>3020</v>
      </c>
      <c r="V1695" s="268" t="s">
        <v>602</v>
      </c>
      <c r="W1695" s="272"/>
      <c r="X1695" s="273">
        <v>2072919</v>
      </c>
      <c r="Y1695" s="273">
        <v>2072919</v>
      </c>
      <c r="Z1695" s="273">
        <v>0</v>
      </c>
      <c r="AA1695" s="273">
        <v>0</v>
      </c>
      <c r="AB1695" s="274">
        <v>2072919</v>
      </c>
      <c r="AC1695" s="274">
        <v>0</v>
      </c>
      <c r="AD1695" s="269"/>
      <c r="AE1695" s="269" t="s">
        <v>3021</v>
      </c>
    </row>
    <row r="1696" spans="1:31" ht="90" x14ac:dyDescent="0.25">
      <c r="A1696" s="303" t="s">
        <v>4179</v>
      </c>
      <c r="B1696" s="303" t="s">
        <v>2415</v>
      </c>
      <c r="C1696" s="303" t="s">
        <v>2416</v>
      </c>
      <c r="D1696" s="303" t="s">
        <v>2646</v>
      </c>
      <c r="E1696" s="304" t="s">
        <v>4592</v>
      </c>
      <c r="F1696" s="304" t="s">
        <v>457</v>
      </c>
      <c r="G1696" s="304" t="s">
        <v>597</v>
      </c>
      <c r="H1696" s="304" t="s">
        <v>598</v>
      </c>
      <c r="I1696" s="303" t="s">
        <v>599</v>
      </c>
      <c r="J1696" s="305" t="s">
        <v>3020</v>
      </c>
      <c r="K1696" s="306">
        <v>2072919</v>
      </c>
      <c r="Q1696" s="270"/>
      <c r="R1696" s="270"/>
      <c r="S1696" s="271"/>
      <c r="T1696" s="270" t="s">
        <v>600</v>
      </c>
      <c r="U1696" s="272" t="s">
        <v>3020</v>
      </c>
      <c r="V1696" s="268" t="s">
        <v>602</v>
      </c>
      <c r="W1696" s="272"/>
      <c r="X1696" s="273">
        <v>2072919</v>
      </c>
      <c r="Y1696" s="273">
        <v>2072919</v>
      </c>
      <c r="Z1696" s="273">
        <v>0</v>
      </c>
      <c r="AA1696" s="273">
        <v>0</v>
      </c>
      <c r="AB1696" s="274">
        <v>2072919</v>
      </c>
      <c r="AC1696" s="274">
        <v>0</v>
      </c>
      <c r="AD1696" s="269"/>
      <c r="AE1696" s="269" t="s">
        <v>3021</v>
      </c>
    </row>
    <row r="1697" spans="1:31" ht="90" x14ac:dyDescent="0.25">
      <c r="A1697" s="303" t="s">
        <v>4181</v>
      </c>
      <c r="B1697" s="303" t="s">
        <v>2415</v>
      </c>
      <c r="C1697" s="303" t="s">
        <v>2416</v>
      </c>
      <c r="D1697" s="303" t="s">
        <v>2646</v>
      </c>
      <c r="E1697" s="304" t="s">
        <v>4594</v>
      </c>
      <c r="F1697" s="304" t="s">
        <v>457</v>
      </c>
      <c r="G1697" s="304" t="s">
        <v>597</v>
      </c>
      <c r="H1697" s="304" t="s">
        <v>598</v>
      </c>
      <c r="I1697" s="303" t="s">
        <v>599</v>
      </c>
      <c r="J1697" s="305" t="s">
        <v>3020</v>
      </c>
      <c r="K1697" s="306">
        <v>2072919</v>
      </c>
      <c r="Q1697" s="270"/>
      <c r="R1697" s="270"/>
      <c r="S1697" s="271"/>
      <c r="T1697" s="270" t="s">
        <v>600</v>
      </c>
      <c r="U1697" s="272" t="s">
        <v>3020</v>
      </c>
      <c r="V1697" s="268" t="s">
        <v>602</v>
      </c>
      <c r="W1697" s="272"/>
      <c r="X1697" s="273">
        <v>2072919</v>
      </c>
      <c r="Y1697" s="273">
        <v>2072919</v>
      </c>
      <c r="Z1697" s="273">
        <v>0</v>
      </c>
      <c r="AA1697" s="273">
        <v>0</v>
      </c>
      <c r="AB1697" s="274">
        <v>2072919</v>
      </c>
      <c r="AC1697" s="274">
        <v>0</v>
      </c>
      <c r="AD1697" s="269"/>
      <c r="AE1697" s="269" t="s">
        <v>3021</v>
      </c>
    </row>
    <row r="1698" spans="1:31" ht="90" x14ac:dyDescent="0.25">
      <c r="A1698" s="303" t="s">
        <v>4183</v>
      </c>
      <c r="B1698" s="303" t="s">
        <v>2415</v>
      </c>
      <c r="C1698" s="303" t="s">
        <v>2416</v>
      </c>
      <c r="D1698" s="303" t="s">
        <v>2646</v>
      </c>
      <c r="E1698" s="304" t="s">
        <v>4596</v>
      </c>
      <c r="F1698" s="304" t="s">
        <v>457</v>
      </c>
      <c r="G1698" s="304" t="s">
        <v>597</v>
      </c>
      <c r="H1698" s="304" t="s">
        <v>598</v>
      </c>
      <c r="I1698" s="303" t="s">
        <v>599</v>
      </c>
      <c r="J1698" s="305" t="s">
        <v>3020</v>
      </c>
      <c r="K1698" s="306">
        <v>2072919</v>
      </c>
      <c r="Q1698" s="270"/>
      <c r="R1698" s="270"/>
      <c r="S1698" s="271"/>
      <c r="T1698" s="270" t="s">
        <v>600</v>
      </c>
      <c r="U1698" s="272" t="s">
        <v>3020</v>
      </c>
      <c r="V1698" s="268" t="s">
        <v>602</v>
      </c>
      <c r="W1698" s="272"/>
      <c r="X1698" s="273">
        <v>2072919</v>
      </c>
      <c r="Y1698" s="273">
        <v>2072919</v>
      </c>
      <c r="Z1698" s="273">
        <v>0</v>
      </c>
      <c r="AA1698" s="273">
        <v>0</v>
      </c>
      <c r="AB1698" s="274">
        <v>2072919</v>
      </c>
      <c r="AC1698" s="274">
        <v>0</v>
      </c>
      <c r="AD1698" s="269"/>
      <c r="AE1698" s="269" t="s">
        <v>3021</v>
      </c>
    </row>
    <row r="1699" spans="1:31" ht="90" x14ac:dyDescent="0.25">
      <c r="A1699" s="303" t="s">
        <v>4185</v>
      </c>
      <c r="B1699" s="303" t="s">
        <v>2415</v>
      </c>
      <c r="C1699" s="303" t="s">
        <v>2416</v>
      </c>
      <c r="D1699" s="303" t="s">
        <v>2646</v>
      </c>
      <c r="E1699" s="304" t="s">
        <v>4598</v>
      </c>
      <c r="F1699" s="304" t="s">
        <v>457</v>
      </c>
      <c r="G1699" s="304" t="s">
        <v>597</v>
      </c>
      <c r="H1699" s="304" t="s">
        <v>598</v>
      </c>
      <c r="I1699" s="303" t="s">
        <v>599</v>
      </c>
      <c r="J1699" s="305" t="s">
        <v>3020</v>
      </c>
      <c r="K1699" s="306">
        <v>2072919</v>
      </c>
      <c r="Q1699" s="270"/>
      <c r="R1699" s="270"/>
      <c r="S1699" s="271"/>
      <c r="T1699" s="270" t="s">
        <v>600</v>
      </c>
      <c r="U1699" s="272" t="s">
        <v>3020</v>
      </c>
      <c r="V1699" s="268" t="s">
        <v>602</v>
      </c>
      <c r="W1699" s="272"/>
      <c r="X1699" s="273">
        <v>2072919</v>
      </c>
      <c r="Y1699" s="273">
        <v>2072919</v>
      </c>
      <c r="Z1699" s="273">
        <v>0</v>
      </c>
      <c r="AA1699" s="273">
        <v>0</v>
      </c>
      <c r="AB1699" s="274">
        <v>2072919</v>
      </c>
      <c r="AC1699" s="274">
        <v>0</v>
      </c>
      <c r="AD1699" s="269"/>
      <c r="AE1699" s="269" t="s">
        <v>3021</v>
      </c>
    </row>
    <row r="1700" spans="1:31" ht="90" x14ac:dyDescent="0.25">
      <c r="A1700" s="303" t="s">
        <v>4187</v>
      </c>
      <c r="B1700" s="303" t="s">
        <v>2415</v>
      </c>
      <c r="C1700" s="303" t="s">
        <v>2416</v>
      </c>
      <c r="D1700" s="303" t="s">
        <v>2646</v>
      </c>
      <c r="E1700" s="304" t="s">
        <v>4600</v>
      </c>
      <c r="F1700" s="304" t="s">
        <v>457</v>
      </c>
      <c r="G1700" s="304" t="s">
        <v>597</v>
      </c>
      <c r="H1700" s="304" t="s">
        <v>598</v>
      </c>
      <c r="I1700" s="303" t="s">
        <v>599</v>
      </c>
      <c r="J1700" s="305" t="s">
        <v>3020</v>
      </c>
      <c r="K1700" s="306">
        <v>2072919</v>
      </c>
      <c r="Q1700" s="270"/>
      <c r="R1700" s="270"/>
      <c r="S1700" s="271"/>
      <c r="T1700" s="270" t="s">
        <v>600</v>
      </c>
      <c r="U1700" s="272" t="s">
        <v>3020</v>
      </c>
      <c r="V1700" s="268" t="s">
        <v>602</v>
      </c>
      <c r="W1700" s="272"/>
      <c r="X1700" s="273">
        <v>2072919</v>
      </c>
      <c r="Y1700" s="273">
        <v>2072919</v>
      </c>
      <c r="Z1700" s="273">
        <v>0</v>
      </c>
      <c r="AA1700" s="273">
        <v>0</v>
      </c>
      <c r="AB1700" s="274">
        <v>2072919</v>
      </c>
      <c r="AC1700" s="274">
        <v>0</v>
      </c>
      <c r="AD1700" s="269"/>
      <c r="AE1700" s="269" t="s">
        <v>3021</v>
      </c>
    </row>
    <row r="1701" spans="1:31" ht="90" x14ac:dyDescent="0.25">
      <c r="A1701" s="303" t="s">
        <v>4189</v>
      </c>
      <c r="B1701" s="303" t="s">
        <v>2415</v>
      </c>
      <c r="C1701" s="303" t="s">
        <v>2416</v>
      </c>
      <c r="D1701" s="303" t="s">
        <v>2646</v>
      </c>
      <c r="E1701" s="304" t="s">
        <v>4602</v>
      </c>
      <c r="F1701" s="304" t="s">
        <v>457</v>
      </c>
      <c r="G1701" s="304" t="s">
        <v>597</v>
      </c>
      <c r="H1701" s="304" t="s">
        <v>598</v>
      </c>
      <c r="I1701" s="303" t="s">
        <v>599</v>
      </c>
      <c r="J1701" s="305" t="s">
        <v>3020</v>
      </c>
      <c r="K1701" s="306">
        <v>2072919</v>
      </c>
      <c r="Q1701" s="270"/>
      <c r="R1701" s="270"/>
      <c r="S1701" s="271"/>
      <c r="T1701" s="270" t="s">
        <v>600</v>
      </c>
      <c r="U1701" s="272" t="s">
        <v>3020</v>
      </c>
      <c r="V1701" s="268" t="s">
        <v>602</v>
      </c>
      <c r="W1701" s="272"/>
      <c r="X1701" s="273">
        <v>2072919</v>
      </c>
      <c r="Y1701" s="273">
        <v>2072919</v>
      </c>
      <c r="Z1701" s="273">
        <v>0</v>
      </c>
      <c r="AA1701" s="273">
        <v>0</v>
      </c>
      <c r="AB1701" s="274">
        <v>2072919</v>
      </c>
      <c r="AC1701" s="274">
        <v>0</v>
      </c>
      <c r="AD1701" s="269"/>
      <c r="AE1701" s="269" t="s">
        <v>3021</v>
      </c>
    </row>
    <row r="1702" spans="1:31" ht="90" x14ac:dyDescent="0.25">
      <c r="A1702" s="303" t="s">
        <v>4191</v>
      </c>
      <c r="B1702" s="303" t="s">
        <v>2415</v>
      </c>
      <c r="C1702" s="303" t="s">
        <v>2416</v>
      </c>
      <c r="D1702" s="303" t="s">
        <v>2646</v>
      </c>
      <c r="E1702" s="304" t="s">
        <v>4604</v>
      </c>
      <c r="F1702" s="304" t="s">
        <v>457</v>
      </c>
      <c r="G1702" s="304" t="s">
        <v>597</v>
      </c>
      <c r="H1702" s="304" t="s">
        <v>598</v>
      </c>
      <c r="I1702" s="303" t="s">
        <v>599</v>
      </c>
      <c r="J1702" s="305" t="s">
        <v>3020</v>
      </c>
      <c r="K1702" s="306">
        <v>2072919</v>
      </c>
      <c r="Q1702" s="270"/>
      <c r="R1702" s="270"/>
      <c r="S1702" s="271"/>
      <c r="T1702" s="270" t="s">
        <v>600</v>
      </c>
      <c r="U1702" s="272" t="s">
        <v>3020</v>
      </c>
      <c r="V1702" s="268" t="s">
        <v>602</v>
      </c>
      <c r="W1702" s="272"/>
      <c r="X1702" s="273">
        <v>2072919</v>
      </c>
      <c r="Y1702" s="273">
        <v>2072919</v>
      </c>
      <c r="Z1702" s="273">
        <v>0</v>
      </c>
      <c r="AA1702" s="273">
        <v>0</v>
      </c>
      <c r="AB1702" s="274">
        <v>2072919</v>
      </c>
      <c r="AC1702" s="274">
        <v>0</v>
      </c>
      <c r="AD1702" s="269"/>
      <c r="AE1702" s="269" t="s">
        <v>3021</v>
      </c>
    </row>
    <row r="1703" spans="1:31" ht="90" x14ac:dyDescent="0.25">
      <c r="A1703" s="303" t="s">
        <v>4193</v>
      </c>
      <c r="B1703" s="303" t="s">
        <v>2415</v>
      </c>
      <c r="C1703" s="303" t="s">
        <v>2416</v>
      </c>
      <c r="D1703" s="303" t="s">
        <v>2646</v>
      </c>
      <c r="E1703" s="304" t="s">
        <v>4606</v>
      </c>
      <c r="F1703" s="304" t="s">
        <v>457</v>
      </c>
      <c r="G1703" s="304" t="s">
        <v>597</v>
      </c>
      <c r="H1703" s="304" t="s">
        <v>598</v>
      </c>
      <c r="I1703" s="303" t="s">
        <v>599</v>
      </c>
      <c r="J1703" s="305" t="s">
        <v>3020</v>
      </c>
      <c r="K1703" s="306">
        <v>2072919</v>
      </c>
      <c r="Q1703" s="270"/>
      <c r="R1703" s="270"/>
      <c r="S1703" s="271"/>
      <c r="T1703" s="270" t="s">
        <v>600</v>
      </c>
      <c r="U1703" s="272" t="s">
        <v>3020</v>
      </c>
      <c r="V1703" s="268" t="s">
        <v>602</v>
      </c>
      <c r="W1703" s="272"/>
      <c r="X1703" s="273">
        <v>2072919</v>
      </c>
      <c r="Y1703" s="273">
        <v>2072919</v>
      </c>
      <c r="Z1703" s="273">
        <v>0</v>
      </c>
      <c r="AA1703" s="273">
        <v>0</v>
      </c>
      <c r="AB1703" s="274">
        <v>2072919</v>
      </c>
      <c r="AC1703" s="274">
        <v>0</v>
      </c>
      <c r="AD1703" s="269"/>
      <c r="AE1703" s="269" t="s">
        <v>3021</v>
      </c>
    </row>
    <row r="1704" spans="1:31" ht="90" x14ac:dyDescent="0.25">
      <c r="A1704" s="303" t="s">
        <v>4195</v>
      </c>
      <c r="B1704" s="303" t="s">
        <v>2415</v>
      </c>
      <c r="C1704" s="303" t="s">
        <v>2416</v>
      </c>
      <c r="D1704" s="303" t="s">
        <v>2646</v>
      </c>
      <c r="E1704" s="304" t="s">
        <v>4608</v>
      </c>
      <c r="F1704" s="304" t="s">
        <v>457</v>
      </c>
      <c r="G1704" s="304" t="s">
        <v>597</v>
      </c>
      <c r="H1704" s="304" t="s">
        <v>598</v>
      </c>
      <c r="I1704" s="303" t="s">
        <v>599</v>
      </c>
      <c r="J1704" s="305" t="s">
        <v>3020</v>
      </c>
      <c r="K1704" s="306">
        <v>2072919</v>
      </c>
      <c r="Q1704" s="270"/>
      <c r="R1704" s="270"/>
      <c r="S1704" s="271"/>
      <c r="T1704" s="270" t="s">
        <v>600</v>
      </c>
      <c r="U1704" s="272" t="s">
        <v>3020</v>
      </c>
      <c r="V1704" s="268" t="s">
        <v>602</v>
      </c>
      <c r="W1704" s="272"/>
      <c r="X1704" s="273">
        <v>2072919</v>
      </c>
      <c r="Y1704" s="273">
        <v>2072919</v>
      </c>
      <c r="Z1704" s="273">
        <v>0</v>
      </c>
      <c r="AA1704" s="273">
        <v>0</v>
      </c>
      <c r="AB1704" s="274">
        <v>2072919</v>
      </c>
      <c r="AC1704" s="274">
        <v>0</v>
      </c>
      <c r="AD1704" s="269"/>
      <c r="AE1704" s="269" t="s">
        <v>3021</v>
      </c>
    </row>
    <row r="1705" spans="1:31" ht="90" x14ac:dyDescent="0.25">
      <c r="A1705" s="303" t="s">
        <v>4197</v>
      </c>
      <c r="B1705" s="303" t="s">
        <v>2415</v>
      </c>
      <c r="C1705" s="303" t="s">
        <v>2416</v>
      </c>
      <c r="D1705" s="303" t="s">
        <v>2646</v>
      </c>
      <c r="E1705" s="304" t="s">
        <v>4610</v>
      </c>
      <c r="F1705" s="304" t="s">
        <v>457</v>
      </c>
      <c r="G1705" s="304" t="s">
        <v>597</v>
      </c>
      <c r="H1705" s="304" t="s">
        <v>598</v>
      </c>
      <c r="I1705" s="303" t="s">
        <v>599</v>
      </c>
      <c r="J1705" s="305" t="s">
        <v>3020</v>
      </c>
      <c r="K1705" s="306">
        <v>2072919</v>
      </c>
      <c r="Q1705" s="270"/>
      <c r="R1705" s="270"/>
      <c r="S1705" s="271"/>
      <c r="T1705" s="270" t="s">
        <v>600</v>
      </c>
      <c r="U1705" s="272" t="s">
        <v>3020</v>
      </c>
      <c r="V1705" s="268" t="s">
        <v>602</v>
      </c>
      <c r="W1705" s="272"/>
      <c r="X1705" s="273">
        <v>2072919</v>
      </c>
      <c r="Y1705" s="273">
        <v>2072919</v>
      </c>
      <c r="Z1705" s="273">
        <v>0</v>
      </c>
      <c r="AA1705" s="273">
        <v>0</v>
      </c>
      <c r="AB1705" s="274">
        <v>2072919</v>
      </c>
      <c r="AC1705" s="274">
        <v>0</v>
      </c>
      <c r="AD1705" s="269"/>
      <c r="AE1705" s="269" t="s">
        <v>3021</v>
      </c>
    </row>
    <row r="1706" spans="1:31" ht="90" x14ac:dyDescent="0.25">
      <c r="A1706" s="303" t="s">
        <v>4199</v>
      </c>
      <c r="B1706" s="303" t="s">
        <v>2415</v>
      </c>
      <c r="C1706" s="303" t="s">
        <v>2416</v>
      </c>
      <c r="D1706" s="303" t="s">
        <v>2646</v>
      </c>
      <c r="E1706" s="304" t="s">
        <v>4612</v>
      </c>
      <c r="F1706" s="304" t="s">
        <v>457</v>
      </c>
      <c r="G1706" s="304" t="s">
        <v>597</v>
      </c>
      <c r="H1706" s="304" t="s">
        <v>598</v>
      </c>
      <c r="I1706" s="303" t="s">
        <v>599</v>
      </c>
      <c r="J1706" s="305" t="s">
        <v>3020</v>
      </c>
      <c r="K1706" s="306">
        <v>2072919</v>
      </c>
      <c r="Q1706" s="270"/>
      <c r="R1706" s="270"/>
      <c r="S1706" s="271"/>
      <c r="T1706" s="270" t="s">
        <v>600</v>
      </c>
      <c r="U1706" s="272" t="s">
        <v>3020</v>
      </c>
      <c r="V1706" s="268" t="s">
        <v>602</v>
      </c>
      <c r="W1706" s="272"/>
      <c r="X1706" s="273">
        <v>2072919</v>
      </c>
      <c r="Y1706" s="273">
        <v>2072919</v>
      </c>
      <c r="Z1706" s="273">
        <v>0</v>
      </c>
      <c r="AA1706" s="273">
        <v>0</v>
      </c>
      <c r="AB1706" s="274">
        <v>2072919</v>
      </c>
      <c r="AC1706" s="274">
        <v>0</v>
      </c>
      <c r="AD1706" s="269"/>
      <c r="AE1706" s="269" t="s">
        <v>3021</v>
      </c>
    </row>
    <row r="1707" spans="1:31" ht="90" x14ac:dyDescent="0.25">
      <c r="A1707" s="303" t="s">
        <v>4201</v>
      </c>
      <c r="B1707" s="303" t="s">
        <v>2415</v>
      </c>
      <c r="C1707" s="303" t="s">
        <v>2416</v>
      </c>
      <c r="D1707" s="303" t="s">
        <v>2646</v>
      </c>
      <c r="E1707" s="304" t="s">
        <v>4614</v>
      </c>
      <c r="F1707" s="304" t="s">
        <v>457</v>
      </c>
      <c r="G1707" s="304" t="s">
        <v>597</v>
      </c>
      <c r="H1707" s="304" t="s">
        <v>598</v>
      </c>
      <c r="I1707" s="303" t="s">
        <v>599</v>
      </c>
      <c r="J1707" s="305" t="s">
        <v>3020</v>
      </c>
      <c r="K1707" s="306">
        <v>2072919</v>
      </c>
      <c r="Q1707" s="270"/>
      <c r="R1707" s="270"/>
      <c r="S1707" s="271"/>
      <c r="T1707" s="270" t="s">
        <v>600</v>
      </c>
      <c r="U1707" s="272" t="s">
        <v>3020</v>
      </c>
      <c r="V1707" s="268" t="s">
        <v>602</v>
      </c>
      <c r="W1707" s="272"/>
      <c r="X1707" s="273">
        <v>2072919</v>
      </c>
      <c r="Y1707" s="273">
        <v>2072919</v>
      </c>
      <c r="Z1707" s="273">
        <v>0</v>
      </c>
      <c r="AA1707" s="273">
        <v>0</v>
      </c>
      <c r="AB1707" s="274">
        <v>2072919</v>
      </c>
      <c r="AC1707" s="274">
        <v>0</v>
      </c>
      <c r="AD1707" s="269"/>
      <c r="AE1707" s="269" t="s">
        <v>3021</v>
      </c>
    </row>
    <row r="1708" spans="1:31" ht="90" x14ac:dyDescent="0.25">
      <c r="A1708" s="303" t="s">
        <v>4203</v>
      </c>
      <c r="B1708" s="303" t="s">
        <v>2415</v>
      </c>
      <c r="C1708" s="303" t="s">
        <v>2416</v>
      </c>
      <c r="D1708" s="303" t="s">
        <v>2646</v>
      </c>
      <c r="E1708" s="304" t="s">
        <v>4616</v>
      </c>
      <c r="F1708" s="304" t="s">
        <v>457</v>
      </c>
      <c r="G1708" s="304" t="s">
        <v>597</v>
      </c>
      <c r="H1708" s="304" t="s">
        <v>598</v>
      </c>
      <c r="I1708" s="303" t="s">
        <v>599</v>
      </c>
      <c r="J1708" s="305" t="s">
        <v>3020</v>
      </c>
      <c r="K1708" s="306">
        <v>2072919</v>
      </c>
      <c r="Q1708" s="270"/>
      <c r="R1708" s="270"/>
      <c r="S1708" s="271"/>
      <c r="T1708" s="270" t="s">
        <v>600</v>
      </c>
      <c r="U1708" s="272" t="s">
        <v>3020</v>
      </c>
      <c r="V1708" s="268" t="s">
        <v>602</v>
      </c>
      <c r="W1708" s="272"/>
      <c r="X1708" s="273">
        <v>2072919</v>
      </c>
      <c r="Y1708" s="273">
        <v>2072919</v>
      </c>
      <c r="Z1708" s="273">
        <v>0</v>
      </c>
      <c r="AA1708" s="273">
        <v>0</v>
      </c>
      <c r="AB1708" s="274">
        <v>2072919</v>
      </c>
      <c r="AC1708" s="274">
        <v>0</v>
      </c>
      <c r="AD1708" s="269"/>
      <c r="AE1708" s="269" t="s">
        <v>3021</v>
      </c>
    </row>
    <row r="1709" spans="1:31" ht="90" x14ac:dyDescent="0.25">
      <c r="A1709" s="303" t="s">
        <v>4205</v>
      </c>
      <c r="B1709" s="303" t="s">
        <v>2415</v>
      </c>
      <c r="C1709" s="303" t="s">
        <v>2416</v>
      </c>
      <c r="D1709" s="303" t="s">
        <v>2646</v>
      </c>
      <c r="E1709" s="304" t="s">
        <v>4618</v>
      </c>
      <c r="F1709" s="304" t="s">
        <v>457</v>
      </c>
      <c r="G1709" s="304" t="s">
        <v>597</v>
      </c>
      <c r="H1709" s="304" t="s">
        <v>598</v>
      </c>
      <c r="I1709" s="303" t="s">
        <v>599</v>
      </c>
      <c r="J1709" s="305" t="s">
        <v>3020</v>
      </c>
      <c r="K1709" s="306">
        <v>2072919</v>
      </c>
      <c r="Q1709" s="270"/>
      <c r="R1709" s="270"/>
      <c r="S1709" s="271"/>
      <c r="T1709" s="270" t="s">
        <v>600</v>
      </c>
      <c r="U1709" s="272" t="s">
        <v>3020</v>
      </c>
      <c r="V1709" s="268" t="s">
        <v>602</v>
      </c>
      <c r="W1709" s="272"/>
      <c r="X1709" s="273">
        <v>2072919</v>
      </c>
      <c r="Y1709" s="273">
        <v>2072919</v>
      </c>
      <c r="Z1709" s="273">
        <v>0</v>
      </c>
      <c r="AA1709" s="273">
        <v>0</v>
      </c>
      <c r="AB1709" s="274">
        <v>2072919</v>
      </c>
      <c r="AC1709" s="274">
        <v>0</v>
      </c>
      <c r="AD1709" s="269"/>
      <c r="AE1709" s="269" t="s">
        <v>3021</v>
      </c>
    </row>
    <row r="1710" spans="1:31" ht="90" x14ac:dyDescent="0.25">
      <c r="A1710" s="303" t="s">
        <v>4207</v>
      </c>
      <c r="B1710" s="303" t="s">
        <v>2415</v>
      </c>
      <c r="C1710" s="303" t="s">
        <v>2416</v>
      </c>
      <c r="D1710" s="303" t="s">
        <v>2646</v>
      </c>
      <c r="E1710" s="304" t="s">
        <v>4620</v>
      </c>
      <c r="F1710" s="304" t="s">
        <v>457</v>
      </c>
      <c r="G1710" s="304" t="s">
        <v>597</v>
      </c>
      <c r="H1710" s="304" t="s">
        <v>598</v>
      </c>
      <c r="I1710" s="303" t="s">
        <v>599</v>
      </c>
      <c r="J1710" s="305" t="s">
        <v>3020</v>
      </c>
      <c r="K1710" s="306">
        <v>2072919</v>
      </c>
      <c r="Q1710" s="270"/>
      <c r="R1710" s="270"/>
      <c r="S1710" s="271"/>
      <c r="T1710" s="270" t="s">
        <v>600</v>
      </c>
      <c r="U1710" s="272" t="s">
        <v>3020</v>
      </c>
      <c r="V1710" s="268" t="s">
        <v>602</v>
      </c>
      <c r="W1710" s="272"/>
      <c r="X1710" s="273">
        <v>2072919</v>
      </c>
      <c r="Y1710" s="273">
        <v>2072919</v>
      </c>
      <c r="Z1710" s="273">
        <v>0</v>
      </c>
      <c r="AA1710" s="273">
        <v>0</v>
      </c>
      <c r="AB1710" s="274">
        <v>2072919</v>
      </c>
      <c r="AC1710" s="274">
        <v>0</v>
      </c>
      <c r="AD1710" s="269"/>
      <c r="AE1710" s="269" t="s">
        <v>3021</v>
      </c>
    </row>
    <row r="1711" spans="1:31" ht="90" x14ac:dyDescent="0.25">
      <c r="A1711" s="303" t="s">
        <v>4209</v>
      </c>
      <c r="B1711" s="303" t="s">
        <v>2415</v>
      </c>
      <c r="C1711" s="303" t="s">
        <v>2416</v>
      </c>
      <c r="D1711" s="303" t="s">
        <v>2646</v>
      </c>
      <c r="E1711" s="304" t="s">
        <v>4622</v>
      </c>
      <c r="F1711" s="304" t="s">
        <v>457</v>
      </c>
      <c r="G1711" s="304" t="s">
        <v>597</v>
      </c>
      <c r="H1711" s="304" t="s">
        <v>598</v>
      </c>
      <c r="I1711" s="303" t="s">
        <v>599</v>
      </c>
      <c r="J1711" s="305" t="s">
        <v>3020</v>
      </c>
      <c r="K1711" s="306">
        <v>2072919</v>
      </c>
      <c r="Q1711" s="270"/>
      <c r="R1711" s="270"/>
      <c r="S1711" s="271"/>
      <c r="T1711" s="270" t="s">
        <v>600</v>
      </c>
      <c r="U1711" s="272" t="s">
        <v>3020</v>
      </c>
      <c r="V1711" s="268" t="s">
        <v>602</v>
      </c>
      <c r="W1711" s="272"/>
      <c r="X1711" s="273">
        <v>2072919</v>
      </c>
      <c r="Y1711" s="273">
        <v>2072919</v>
      </c>
      <c r="Z1711" s="273">
        <v>0</v>
      </c>
      <c r="AA1711" s="273">
        <v>0</v>
      </c>
      <c r="AB1711" s="274">
        <v>2072919</v>
      </c>
      <c r="AC1711" s="274">
        <v>0</v>
      </c>
      <c r="AD1711" s="269"/>
      <c r="AE1711" s="269" t="s">
        <v>3021</v>
      </c>
    </row>
    <row r="1712" spans="1:31" ht="90" x14ac:dyDescent="0.25">
      <c r="A1712" s="303" t="s">
        <v>4211</v>
      </c>
      <c r="B1712" s="303" t="s">
        <v>2415</v>
      </c>
      <c r="C1712" s="303" t="s">
        <v>2416</v>
      </c>
      <c r="D1712" s="303" t="s">
        <v>2646</v>
      </c>
      <c r="E1712" s="304" t="s">
        <v>4624</v>
      </c>
      <c r="F1712" s="304" t="s">
        <v>457</v>
      </c>
      <c r="G1712" s="304" t="s">
        <v>597</v>
      </c>
      <c r="H1712" s="304" t="s">
        <v>598</v>
      </c>
      <c r="I1712" s="303" t="s">
        <v>599</v>
      </c>
      <c r="J1712" s="305" t="s">
        <v>3020</v>
      </c>
      <c r="K1712" s="306">
        <v>2072919</v>
      </c>
      <c r="Q1712" s="270"/>
      <c r="R1712" s="270"/>
      <c r="S1712" s="271"/>
      <c r="T1712" s="270" t="s">
        <v>600</v>
      </c>
      <c r="U1712" s="272" t="s">
        <v>3020</v>
      </c>
      <c r="V1712" s="268" t="s">
        <v>602</v>
      </c>
      <c r="W1712" s="272"/>
      <c r="X1712" s="273">
        <v>2072919</v>
      </c>
      <c r="Y1712" s="273">
        <v>2072919</v>
      </c>
      <c r="Z1712" s="273">
        <v>0</v>
      </c>
      <c r="AA1712" s="273">
        <v>0</v>
      </c>
      <c r="AB1712" s="274">
        <v>2072919</v>
      </c>
      <c r="AC1712" s="274">
        <v>0</v>
      </c>
      <c r="AD1712" s="269"/>
      <c r="AE1712" s="269" t="s">
        <v>3021</v>
      </c>
    </row>
    <row r="1713" spans="1:31" ht="90" x14ac:dyDescent="0.25">
      <c r="A1713" s="303" t="s">
        <v>4213</v>
      </c>
      <c r="B1713" s="303" t="s">
        <v>2415</v>
      </c>
      <c r="C1713" s="303" t="s">
        <v>2416</v>
      </c>
      <c r="D1713" s="303" t="s">
        <v>2646</v>
      </c>
      <c r="E1713" s="304" t="s">
        <v>4626</v>
      </c>
      <c r="F1713" s="304" t="s">
        <v>457</v>
      </c>
      <c r="G1713" s="304" t="s">
        <v>597</v>
      </c>
      <c r="H1713" s="304" t="s">
        <v>598</v>
      </c>
      <c r="I1713" s="303" t="s">
        <v>599</v>
      </c>
      <c r="J1713" s="305" t="s">
        <v>3020</v>
      </c>
      <c r="K1713" s="306">
        <v>2072919</v>
      </c>
      <c r="Q1713" s="270"/>
      <c r="R1713" s="270"/>
      <c r="S1713" s="271"/>
      <c r="T1713" s="270" t="s">
        <v>600</v>
      </c>
      <c r="U1713" s="272" t="s">
        <v>3020</v>
      </c>
      <c r="V1713" s="268" t="s">
        <v>602</v>
      </c>
      <c r="W1713" s="272"/>
      <c r="X1713" s="273">
        <v>2072919</v>
      </c>
      <c r="Y1713" s="273">
        <v>2072919</v>
      </c>
      <c r="Z1713" s="273">
        <v>0</v>
      </c>
      <c r="AA1713" s="273">
        <v>0</v>
      </c>
      <c r="AB1713" s="274">
        <v>2072919</v>
      </c>
      <c r="AC1713" s="274">
        <v>0</v>
      </c>
      <c r="AD1713" s="269"/>
      <c r="AE1713" s="269" t="s">
        <v>3021</v>
      </c>
    </row>
    <row r="1714" spans="1:31" ht="90" x14ac:dyDescent="0.25">
      <c r="A1714" s="303" t="s">
        <v>4215</v>
      </c>
      <c r="B1714" s="303" t="s">
        <v>2415</v>
      </c>
      <c r="C1714" s="303" t="s">
        <v>2416</v>
      </c>
      <c r="D1714" s="303" t="s">
        <v>2646</v>
      </c>
      <c r="E1714" s="304" t="s">
        <v>4628</v>
      </c>
      <c r="F1714" s="304" t="s">
        <v>457</v>
      </c>
      <c r="G1714" s="304" t="s">
        <v>597</v>
      </c>
      <c r="H1714" s="304" t="s">
        <v>598</v>
      </c>
      <c r="I1714" s="303" t="s">
        <v>599</v>
      </c>
      <c r="J1714" s="305" t="s">
        <v>3020</v>
      </c>
      <c r="K1714" s="306">
        <v>2072919</v>
      </c>
      <c r="Q1714" s="270"/>
      <c r="R1714" s="270"/>
      <c r="S1714" s="271"/>
      <c r="T1714" s="270" t="s">
        <v>600</v>
      </c>
      <c r="U1714" s="272" t="s">
        <v>3020</v>
      </c>
      <c r="V1714" s="268" t="s">
        <v>602</v>
      </c>
      <c r="W1714" s="272"/>
      <c r="X1714" s="273">
        <v>2072919</v>
      </c>
      <c r="Y1714" s="273">
        <v>2072919</v>
      </c>
      <c r="Z1714" s="273">
        <v>0</v>
      </c>
      <c r="AA1714" s="273">
        <v>0</v>
      </c>
      <c r="AB1714" s="274">
        <v>2072919</v>
      </c>
      <c r="AC1714" s="274">
        <v>0</v>
      </c>
      <c r="AD1714" s="269"/>
      <c r="AE1714" s="269" t="s">
        <v>3021</v>
      </c>
    </row>
    <row r="1715" spans="1:31" ht="90" x14ac:dyDescent="0.25">
      <c r="A1715" s="303" t="s">
        <v>4217</v>
      </c>
      <c r="B1715" s="303" t="s">
        <v>2415</v>
      </c>
      <c r="C1715" s="303" t="s">
        <v>2416</v>
      </c>
      <c r="D1715" s="303" t="s">
        <v>2646</v>
      </c>
      <c r="E1715" s="304" t="s">
        <v>4630</v>
      </c>
      <c r="F1715" s="304" t="s">
        <v>457</v>
      </c>
      <c r="G1715" s="304" t="s">
        <v>597</v>
      </c>
      <c r="H1715" s="304" t="s">
        <v>598</v>
      </c>
      <c r="I1715" s="303" t="s">
        <v>599</v>
      </c>
      <c r="J1715" s="305" t="s">
        <v>3020</v>
      </c>
      <c r="K1715" s="306">
        <v>2072919</v>
      </c>
      <c r="Q1715" s="270"/>
      <c r="R1715" s="270"/>
      <c r="S1715" s="271"/>
      <c r="T1715" s="270" t="s">
        <v>600</v>
      </c>
      <c r="U1715" s="272" t="s">
        <v>3020</v>
      </c>
      <c r="V1715" s="268" t="s">
        <v>602</v>
      </c>
      <c r="W1715" s="272"/>
      <c r="X1715" s="273">
        <v>2072919</v>
      </c>
      <c r="Y1715" s="273">
        <v>2072919</v>
      </c>
      <c r="Z1715" s="273">
        <v>0</v>
      </c>
      <c r="AA1715" s="273">
        <v>0</v>
      </c>
      <c r="AB1715" s="274">
        <v>2072919</v>
      </c>
      <c r="AC1715" s="274">
        <v>0</v>
      </c>
      <c r="AD1715" s="269"/>
      <c r="AE1715" s="269" t="s">
        <v>3021</v>
      </c>
    </row>
    <row r="1716" spans="1:31" ht="90" x14ac:dyDescent="0.25">
      <c r="A1716" s="303" t="s">
        <v>4219</v>
      </c>
      <c r="B1716" s="303" t="s">
        <v>2415</v>
      </c>
      <c r="C1716" s="303" t="s">
        <v>2416</v>
      </c>
      <c r="D1716" s="303" t="s">
        <v>2646</v>
      </c>
      <c r="E1716" s="304" t="s">
        <v>4632</v>
      </c>
      <c r="F1716" s="304" t="s">
        <v>457</v>
      </c>
      <c r="G1716" s="304" t="s">
        <v>597</v>
      </c>
      <c r="H1716" s="304" t="s">
        <v>598</v>
      </c>
      <c r="I1716" s="303" t="s">
        <v>599</v>
      </c>
      <c r="J1716" s="305" t="s">
        <v>3020</v>
      </c>
      <c r="K1716" s="306">
        <v>2072919</v>
      </c>
      <c r="Q1716" s="270"/>
      <c r="R1716" s="270"/>
      <c r="S1716" s="271"/>
      <c r="T1716" s="270" t="s">
        <v>600</v>
      </c>
      <c r="U1716" s="272" t="s">
        <v>3020</v>
      </c>
      <c r="V1716" s="268" t="s">
        <v>602</v>
      </c>
      <c r="W1716" s="272"/>
      <c r="X1716" s="273">
        <v>2072919</v>
      </c>
      <c r="Y1716" s="273">
        <v>2072919</v>
      </c>
      <c r="Z1716" s="273">
        <v>0</v>
      </c>
      <c r="AA1716" s="273">
        <v>0</v>
      </c>
      <c r="AB1716" s="274">
        <v>2072919</v>
      </c>
      <c r="AC1716" s="274">
        <v>0</v>
      </c>
      <c r="AD1716" s="269"/>
      <c r="AE1716" s="269" t="s">
        <v>3021</v>
      </c>
    </row>
    <row r="1717" spans="1:31" ht="90" x14ac:dyDescent="0.25">
      <c r="A1717" s="303" t="s">
        <v>4221</v>
      </c>
      <c r="B1717" s="303" t="s">
        <v>2415</v>
      </c>
      <c r="C1717" s="303" t="s">
        <v>2416</v>
      </c>
      <c r="D1717" s="303" t="s">
        <v>2646</v>
      </c>
      <c r="E1717" s="304" t="s">
        <v>4634</v>
      </c>
      <c r="F1717" s="304" t="s">
        <v>457</v>
      </c>
      <c r="G1717" s="304" t="s">
        <v>597</v>
      </c>
      <c r="H1717" s="304" t="s">
        <v>598</v>
      </c>
      <c r="I1717" s="303" t="s">
        <v>599</v>
      </c>
      <c r="J1717" s="305" t="s">
        <v>3020</v>
      </c>
      <c r="K1717" s="306">
        <v>2072919</v>
      </c>
      <c r="Q1717" s="270"/>
      <c r="R1717" s="270"/>
      <c r="S1717" s="271"/>
      <c r="T1717" s="270" t="s">
        <v>600</v>
      </c>
      <c r="U1717" s="272" t="s">
        <v>3020</v>
      </c>
      <c r="V1717" s="268" t="s">
        <v>602</v>
      </c>
      <c r="W1717" s="272"/>
      <c r="X1717" s="273">
        <v>2072919</v>
      </c>
      <c r="Y1717" s="273">
        <v>2072919</v>
      </c>
      <c r="Z1717" s="273">
        <v>0</v>
      </c>
      <c r="AA1717" s="273">
        <v>0</v>
      </c>
      <c r="AB1717" s="274">
        <v>2072919</v>
      </c>
      <c r="AC1717" s="274">
        <v>0</v>
      </c>
      <c r="AD1717" s="269"/>
      <c r="AE1717" s="269" t="s">
        <v>3021</v>
      </c>
    </row>
    <row r="1718" spans="1:31" ht="90" x14ac:dyDescent="0.25">
      <c r="A1718" s="303" t="s">
        <v>4223</v>
      </c>
      <c r="B1718" s="303" t="s">
        <v>2415</v>
      </c>
      <c r="C1718" s="303" t="s">
        <v>2416</v>
      </c>
      <c r="D1718" s="303" t="s">
        <v>2646</v>
      </c>
      <c r="E1718" s="304" t="s">
        <v>4636</v>
      </c>
      <c r="F1718" s="304" t="s">
        <v>457</v>
      </c>
      <c r="G1718" s="304" t="s">
        <v>597</v>
      </c>
      <c r="H1718" s="304" t="s">
        <v>598</v>
      </c>
      <c r="I1718" s="303" t="s">
        <v>599</v>
      </c>
      <c r="J1718" s="305" t="s">
        <v>3020</v>
      </c>
      <c r="K1718" s="306">
        <v>2072919</v>
      </c>
      <c r="Q1718" s="270"/>
      <c r="R1718" s="270"/>
      <c r="S1718" s="271"/>
      <c r="T1718" s="270" t="s">
        <v>600</v>
      </c>
      <c r="U1718" s="272" t="s">
        <v>3020</v>
      </c>
      <c r="V1718" s="268" t="s">
        <v>602</v>
      </c>
      <c r="W1718" s="272"/>
      <c r="X1718" s="273">
        <v>2072919</v>
      </c>
      <c r="Y1718" s="273">
        <v>2072919</v>
      </c>
      <c r="Z1718" s="273">
        <v>0</v>
      </c>
      <c r="AA1718" s="273">
        <v>0</v>
      </c>
      <c r="AB1718" s="274">
        <v>2072919</v>
      </c>
      <c r="AC1718" s="274">
        <v>0</v>
      </c>
      <c r="AD1718" s="269"/>
      <c r="AE1718" s="269" t="s">
        <v>3021</v>
      </c>
    </row>
    <row r="1719" spans="1:31" ht="90" x14ac:dyDescent="0.25">
      <c r="A1719" s="303" t="s">
        <v>4225</v>
      </c>
      <c r="B1719" s="303" t="s">
        <v>2415</v>
      </c>
      <c r="C1719" s="303" t="s">
        <v>2416</v>
      </c>
      <c r="D1719" s="303" t="s">
        <v>2646</v>
      </c>
      <c r="E1719" s="304" t="s">
        <v>4638</v>
      </c>
      <c r="F1719" s="304" t="s">
        <v>457</v>
      </c>
      <c r="G1719" s="304" t="s">
        <v>597</v>
      </c>
      <c r="H1719" s="304" t="s">
        <v>598</v>
      </c>
      <c r="I1719" s="303" t="s">
        <v>599</v>
      </c>
      <c r="J1719" s="305" t="s">
        <v>3020</v>
      </c>
      <c r="K1719" s="306">
        <v>2072919</v>
      </c>
      <c r="Q1719" s="270"/>
      <c r="R1719" s="270"/>
      <c r="S1719" s="271"/>
      <c r="T1719" s="270" t="s">
        <v>600</v>
      </c>
      <c r="U1719" s="272" t="s">
        <v>3020</v>
      </c>
      <c r="V1719" s="268" t="s">
        <v>602</v>
      </c>
      <c r="W1719" s="272"/>
      <c r="X1719" s="273">
        <v>2072919</v>
      </c>
      <c r="Y1719" s="273">
        <v>2072919</v>
      </c>
      <c r="Z1719" s="273">
        <v>0</v>
      </c>
      <c r="AA1719" s="273">
        <v>0</v>
      </c>
      <c r="AB1719" s="274">
        <v>2072919</v>
      </c>
      <c r="AC1719" s="274">
        <v>0</v>
      </c>
      <c r="AD1719" s="269"/>
      <c r="AE1719" s="269" t="s">
        <v>3021</v>
      </c>
    </row>
    <row r="1720" spans="1:31" ht="90" x14ac:dyDescent="0.25">
      <c r="A1720" s="303" t="s">
        <v>4227</v>
      </c>
      <c r="B1720" s="303" t="s">
        <v>2415</v>
      </c>
      <c r="C1720" s="303" t="s">
        <v>2416</v>
      </c>
      <c r="D1720" s="303" t="s">
        <v>2646</v>
      </c>
      <c r="E1720" s="304" t="s">
        <v>4640</v>
      </c>
      <c r="F1720" s="304" t="s">
        <v>457</v>
      </c>
      <c r="G1720" s="304" t="s">
        <v>597</v>
      </c>
      <c r="H1720" s="304" t="s">
        <v>598</v>
      </c>
      <c r="I1720" s="303" t="s">
        <v>599</v>
      </c>
      <c r="J1720" s="305" t="s">
        <v>3020</v>
      </c>
      <c r="K1720" s="306">
        <v>2072919</v>
      </c>
      <c r="Q1720" s="270"/>
      <c r="R1720" s="270"/>
      <c r="S1720" s="271"/>
      <c r="T1720" s="270" t="s">
        <v>600</v>
      </c>
      <c r="U1720" s="272" t="s">
        <v>3020</v>
      </c>
      <c r="V1720" s="268" t="s">
        <v>602</v>
      </c>
      <c r="W1720" s="272"/>
      <c r="X1720" s="273">
        <v>2072919</v>
      </c>
      <c r="Y1720" s="273">
        <v>2072919</v>
      </c>
      <c r="Z1720" s="273">
        <v>0</v>
      </c>
      <c r="AA1720" s="273">
        <v>0</v>
      </c>
      <c r="AB1720" s="274">
        <v>2072919</v>
      </c>
      <c r="AC1720" s="274">
        <v>0</v>
      </c>
      <c r="AD1720" s="269"/>
      <c r="AE1720" s="269" t="s">
        <v>3021</v>
      </c>
    </row>
    <row r="1721" spans="1:31" ht="90" x14ac:dyDescent="0.25">
      <c r="A1721" s="303" t="s">
        <v>4229</v>
      </c>
      <c r="B1721" s="303" t="s">
        <v>2415</v>
      </c>
      <c r="C1721" s="303" t="s">
        <v>2416</v>
      </c>
      <c r="D1721" s="303" t="s">
        <v>2646</v>
      </c>
      <c r="E1721" s="304" t="s">
        <v>4642</v>
      </c>
      <c r="F1721" s="304" t="s">
        <v>457</v>
      </c>
      <c r="G1721" s="304" t="s">
        <v>597</v>
      </c>
      <c r="H1721" s="304" t="s">
        <v>598</v>
      </c>
      <c r="I1721" s="303" t="s">
        <v>599</v>
      </c>
      <c r="J1721" s="305" t="s">
        <v>3020</v>
      </c>
      <c r="K1721" s="306">
        <v>2072919</v>
      </c>
      <c r="Q1721" s="270"/>
      <c r="R1721" s="270"/>
      <c r="S1721" s="271"/>
      <c r="T1721" s="270" t="s">
        <v>600</v>
      </c>
      <c r="U1721" s="272" t="s">
        <v>3020</v>
      </c>
      <c r="V1721" s="268" t="s">
        <v>602</v>
      </c>
      <c r="W1721" s="272"/>
      <c r="X1721" s="273">
        <v>2072919</v>
      </c>
      <c r="Y1721" s="273">
        <v>2072919</v>
      </c>
      <c r="Z1721" s="273">
        <v>0</v>
      </c>
      <c r="AA1721" s="273">
        <v>0</v>
      </c>
      <c r="AB1721" s="274">
        <v>2072919</v>
      </c>
      <c r="AC1721" s="274">
        <v>0</v>
      </c>
      <c r="AD1721" s="269"/>
      <c r="AE1721" s="269" t="s">
        <v>3021</v>
      </c>
    </row>
    <row r="1722" spans="1:31" ht="90" x14ac:dyDescent="0.25">
      <c r="A1722" s="303" t="s">
        <v>4231</v>
      </c>
      <c r="B1722" s="303" t="s">
        <v>2415</v>
      </c>
      <c r="C1722" s="303" t="s">
        <v>2416</v>
      </c>
      <c r="D1722" s="303" t="s">
        <v>2646</v>
      </c>
      <c r="E1722" s="304" t="s">
        <v>4644</v>
      </c>
      <c r="F1722" s="304" t="s">
        <v>457</v>
      </c>
      <c r="G1722" s="304" t="s">
        <v>597</v>
      </c>
      <c r="H1722" s="304" t="s">
        <v>598</v>
      </c>
      <c r="I1722" s="303" t="s">
        <v>599</v>
      </c>
      <c r="J1722" s="305" t="s">
        <v>3020</v>
      </c>
      <c r="K1722" s="306">
        <v>2072919</v>
      </c>
      <c r="Q1722" s="270"/>
      <c r="R1722" s="270"/>
      <c r="S1722" s="271"/>
      <c r="T1722" s="270" t="s">
        <v>600</v>
      </c>
      <c r="U1722" s="272" t="s">
        <v>3020</v>
      </c>
      <c r="V1722" s="268" t="s">
        <v>602</v>
      </c>
      <c r="W1722" s="272"/>
      <c r="X1722" s="273">
        <v>2072919</v>
      </c>
      <c r="Y1722" s="273">
        <v>2072919</v>
      </c>
      <c r="Z1722" s="273">
        <v>0</v>
      </c>
      <c r="AA1722" s="273">
        <v>0</v>
      </c>
      <c r="AB1722" s="274">
        <v>2072919</v>
      </c>
      <c r="AC1722" s="274">
        <v>0</v>
      </c>
      <c r="AD1722" s="269"/>
      <c r="AE1722" s="269" t="s">
        <v>3021</v>
      </c>
    </row>
    <row r="1723" spans="1:31" ht="90" x14ac:dyDescent="0.25">
      <c r="A1723" s="303" t="s">
        <v>4233</v>
      </c>
      <c r="B1723" s="303" t="s">
        <v>2415</v>
      </c>
      <c r="C1723" s="303" t="s">
        <v>2416</v>
      </c>
      <c r="D1723" s="303" t="s">
        <v>2646</v>
      </c>
      <c r="E1723" s="304" t="s">
        <v>4646</v>
      </c>
      <c r="F1723" s="304" t="s">
        <v>457</v>
      </c>
      <c r="G1723" s="304" t="s">
        <v>597</v>
      </c>
      <c r="H1723" s="304" t="s">
        <v>598</v>
      </c>
      <c r="I1723" s="303" t="s">
        <v>599</v>
      </c>
      <c r="J1723" s="305" t="s">
        <v>3020</v>
      </c>
      <c r="K1723" s="306">
        <v>2072919</v>
      </c>
      <c r="Q1723" s="270"/>
      <c r="R1723" s="270"/>
      <c r="S1723" s="271"/>
      <c r="T1723" s="270" t="s">
        <v>600</v>
      </c>
      <c r="U1723" s="272" t="s">
        <v>3020</v>
      </c>
      <c r="V1723" s="268" t="s">
        <v>602</v>
      </c>
      <c r="W1723" s="272"/>
      <c r="X1723" s="273">
        <v>2072919</v>
      </c>
      <c r="Y1723" s="273">
        <v>2072919</v>
      </c>
      <c r="Z1723" s="273">
        <v>0</v>
      </c>
      <c r="AA1723" s="273">
        <v>0</v>
      </c>
      <c r="AB1723" s="274">
        <v>2072919</v>
      </c>
      <c r="AC1723" s="274">
        <v>0</v>
      </c>
      <c r="AD1723" s="269"/>
      <c r="AE1723" s="269" t="s">
        <v>3021</v>
      </c>
    </row>
    <row r="1724" spans="1:31" ht="90" x14ac:dyDescent="0.25">
      <c r="A1724" s="303" t="s">
        <v>4235</v>
      </c>
      <c r="B1724" s="303" t="s">
        <v>2415</v>
      </c>
      <c r="C1724" s="303" t="s">
        <v>2416</v>
      </c>
      <c r="D1724" s="303" t="s">
        <v>2646</v>
      </c>
      <c r="E1724" s="304" t="s">
        <v>4648</v>
      </c>
      <c r="F1724" s="304" t="s">
        <v>457</v>
      </c>
      <c r="G1724" s="304" t="s">
        <v>597</v>
      </c>
      <c r="H1724" s="304" t="s">
        <v>598</v>
      </c>
      <c r="I1724" s="303" t="s">
        <v>599</v>
      </c>
      <c r="J1724" s="305" t="s">
        <v>3020</v>
      </c>
      <c r="K1724" s="306">
        <v>2072919</v>
      </c>
      <c r="Q1724" s="270"/>
      <c r="R1724" s="270"/>
      <c r="S1724" s="271"/>
      <c r="T1724" s="270" t="s">
        <v>600</v>
      </c>
      <c r="U1724" s="272" t="s">
        <v>3020</v>
      </c>
      <c r="V1724" s="268" t="s">
        <v>602</v>
      </c>
      <c r="W1724" s="272"/>
      <c r="X1724" s="273">
        <v>2072919</v>
      </c>
      <c r="Y1724" s="273">
        <v>2072919</v>
      </c>
      <c r="Z1724" s="273">
        <v>0</v>
      </c>
      <c r="AA1724" s="273">
        <v>0</v>
      </c>
      <c r="AB1724" s="274">
        <v>2072919</v>
      </c>
      <c r="AC1724" s="274">
        <v>0</v>
      </c>
      <c r="AD1724" s="269"/>
      <c r="AE1724" s="269" t="s">
        <v>3021</v>
      </c>
    </row>
    <row r="1725" spans="1:31" ht="90" x14ac:dyDescent="0.25">
      <c r="A1725" s="303" t="s">
        <v>4237</v>
      </c>
      <c r="B1725" s="303" t="s">
        <v>2415</v>
      </c>
      <c r="C1725" s="303" t="s">
        <v>2416</v>
      </c>
      <c r="D1725" s="303" t="s">
        <v>2646</v>
      </c>
      <c r="E1725" s="304" t="s">
        <v>4650</v>
      </c>
      <c r="F1725" s="304" t="s">
        <v>457</v>
      </c>
      <c r="G1725" s="304" t="s">
        <v>597</v>
      </c>
      <c r="H1725" s="304" t="s">
        <v>598</v>
      </c>
      <c r="I1725" s="303" t="s">
        <v>599</v>
      </c>
      <c r="J1725" s="305" t="s">
        <v>3020</v>
      </c>
      <c r="K1725" s="306">
        <v>2072919</v>
      </c>
      <c r="Q1725" s="270"/>
      <c r="R1725" s="270"/>
      <c r="S1725" s="271"/>
      <c r="T1725" s="270" t="s">
        <v>600</v>
      </c>
      <c r="U1725" s="272" t="s">
        <v>3020</v>
      </c>
      <c r="V1725" s="268" t="s">
        <v>602</v>
      </c>
      <c r="W1725" s="272"/>
      <c r="X1725" s="273">
        <v>2072919</v>
      </c>
      <c r="Y1725" s="273">
        <v>2072919</v>
      </c>
      <c r="Z1725" s="273">
        <v>0</v>
      </c>
      <c r="AA1725" s="273">
        <v>0</v>
      </c>
      <c r="AB1725" s="274">
        <v>2072919</v>
      </c>
      <c r="AC1725" s="274">
        <v>0</v>
      </c>
      <c r="AD1725" s="269"/>
      <c r="AE1725" s="269" t="s">
        <v>3021</v>
      </c>
    </row>
    <row r="1726" spans="1:31" ht="90" x14ac:dyDescent="0.25">
      <c r="A1726" s="303" t="s">
        <v>4239</v>
      </c>
      <c r="B1726" s="303" t="s">
        <v>2415</v>
      </c>
      <c r="C1726" s="303" t="s">
        <v>2416</v>
      </c>
      <c r="D1726" s="303" t="s">
        <v>2646</v>
      </c>
      <c r="E1726" s="304" t="s">
        <v>4652</v>
      </c>
      <c r="F1726" s="304" t="s">
        <v>457</v>
      </c>
      <c r="G1726" s="304" t="s">
        <v>597</v>
      </c>
      <c r="H1726" s="304" t="s">
        <v>598</v>
      </c>
      <c r="I1726" s="303" t="s">
        <v>599</v>
      </c>
      <c r="J1726" s="305" t="s">
        <v>3020</v>
      </c>
      <c r="K1726" s="306">
        <v>2072919</v>
      </c>
      <c r="Q1726" s="270"/>
      <c r="R1726" s="270"/>
      <c r="S1726" s="271"/>
      <c r="T1726" s="270" t="s">
        <v>600</v>
      </c>
      <c r="U1726" s="272" t="s">
        <v>3020</v>
      </c>
      <c r="V1726" s="268" t="s">
        <v>602</v>
      </c>
      <c r="W1726" s="272"/>
      <c r="X1726" s="273">
        <v>2072919</v>
      </c>
      <c r="Y1726" s="273">
        <v>2072919</v>
      </c>
      <c r="Z1726" s="273">
        <v>0</v>
      </c>
      <c r="AA1726" s="273">
        <v>0</v>
      </c>
      <c r="AB1726" s="274">
        <v>2072919</v>
      </c>
      <c r="AC1726" s="274">
        <v>0</v>
      </c>
      <c r="AD1726" s="269"/>
      <c r="AE1726" s="269" t="s">
        <v>3021</v>
      </c>
    </row>
    <row r="1727" spans="1:31" ht="90" x14ac:dyDescent="0.25">
      <c r="A1727" s="303" t="s">
        <v>4241</v>
      </c>
      <c r="B1727" s="303" t="s">
        <v>2415</v>
      </c>
      <c r="C1727" s="303" t="s">
        <v>2416</v>
      </c>
      <c r="D1727" s="303" t="s">
        <v>2646</v>
      </c>
      <c r="E1727" s="304" t="s">
        <v>4654</v>
      </c>
      <c r="F1727" s="304" t="s">
        <v>457</v>
      </c>
      <c r="G1727" s="304" t="s">
        <v>597</v>
      </c>
      <c r="H1727" s="304" t="s">
        <v>598</v>
      </c>
      <c r="I1727" s="303" t="s">
        <v>599</v>
      </c>
      <c r="J1727" s="305" t="s">
        <v>3020</v>
      </c>
      <c r="K1727" s="306">
        <v>2072919</v>
      </c>
      <c r="Q1727" s="270"/>
      <c r="R1727" s="270"/>
      <c r="S1727" s="271"/>
      <c r="T1727" s="270" t="s">
        <v>600</v>
      </c>
      <c r="U1727" s="272" t="s">
        <v>3020</v>
      </c>
      <c r="V1727" s="268" t="s">
        <v>602</v>
      </c>
      <c r="W1727" s="272"/>
      <c r="X1727" s="273">
        <v>2072919</v>
      </c>
      <c r="Y1727" s="273">
        <v>2072919</v>
      </c>
      <c r="Z1727" s="273">
        <v>0</v>
      </c>
      <c r="AA1727" s="273">
        <v>0</v>
      </c>
      <c r="AB1727" s="274">
        <v>2072919</v>
      </c>
      <c r="AC1727" s="274">
        <v>0</v>
      </c>
      <c r="AD1727" s="269"/>
      <c r="AE1727" s="269" t="s">
        <v>3021</v>
      </c>
    </row>
    <row r="1728" spans="1:31" ht="90" x14ac:dyDescent="0.25">
      <c r="A1728" s="303" t="s">
        <v>4243</v>
      </c>
      <c r="B1728" s="303" t="s">
        <v>2415</v>
      </c>
      <c r="C1728" s="303" t="s">
        <v>2416</v>
      </c>
      <c r="D1728" s="303" t="s">
        <v>2646</v>
      </c>
      <c r="E1728" s="304" t="s">
        <v>4656</v>
      </c>
      <c r="F1728" s="304" t="s">
        <v>457</v>
      </c>
      <c r="G1728" s="304" t="s">
        <v>597</v>
      </c>
      <c r="H1728" s="304" t="s">
        <v>598</v>
      </c>
      <c r="I1728" s="303" t="s">
        <v>599</v>
      </c>
      <c r="J1728" s="305" t="s">
        <v>3020</v>
      </c>
      <c r="K1728" s="306">
        <v>2072919</v>
      </c>
      <c r="Q1728" s="270"/>
      <c r="R1728" s="270"/>
      <c r="S1728" s="271"/>
      <c r="T1728" s="270" t="s">
        <v>600</v>
      </c>
      <c r="U1728" s="272" t="s">
        <v>3020</v>
      </c>
      <c r="V1728" s="268" t="s">
        <v>602</v>
      </c>
      <c r="W1728" s="272"/>
      <c r="X1728" s="273">
        <v>2072919</v>
      </c>
      <c r="Y1728" s="273">
        <v>2072919</v>
      </c>
      <c r="Z1728" s="273">
        <v>0</v>
      </c>
      <c r="AA1728" s="273">
        <v>0</v>
      </c>
      <c r="AB1728" s="274">
        <v>2072919</v>
      </c>
      <c r="AC1728" s="274">
        <v>0</v>
      </c>
      <c r="AD1728" s="269"/>
      <c r="AE1728" s="269" t="s">
        <v>3021</v>
      </c>
    </row>
    <row r="1729" spans="1:31" ht="90" x14ac:dyDescent="0.25">
      <c r="A1729" s="303" t="s">
        <v>4245</v>
      </c>
      <c r="B1729" s="303" t="s">
        <v>2415</v>
      </c>
      <c r="C1729" s="303" t="s">
        <v>2416</v>
      </c>
      <c r="D1729" s="303" t="s">
        <v>2646</v>
      </c>
      <c r="E1729" s="304" t="s">
        <v>4658</v>
      </c>
      <c r="F1729" s="304" t="s">
        <v>457</v>
      </c>
      <c r="G1729" s="304" t="s">
        <v>597</v>
      </c>
      <c r="H1729" s="304" t="s">
        <v>598</v>
      </c>
      <c r="I1729" s="303" t="s">
        <v>599</v>
      </c>
      <c r="J1729" s="305" t="s">
        <v>3020</v>
      </c>
      <c r="K1729" s="306">
        <v>2072919</v>
      </c>
      <c r="Q1729" s="270"/>
      <c r="R1729" s="270"/>
      <c r="S1729" s="271"/>
      <c r="T1729" s="270" t="s">
        <v>600</v>
      </c>
      <c r="U1729" s="272" t="s">
        <v>3020</v>
      </c>
      <c r="V1729" s="268" t="s">
        <v>602</v>
      </c>
      <c r="W1729" s="272"/>
      <c r="X1729" s="273">
        <v>2072919</v>
      </c>
      <c r="Y1729" s="273">
        <v>2072919</v>
      </c>
      <c r="Z1729" s="273">
        <v>0</v>
      </c>
      <c r="AA1729" s="273">
        <v>0</v>
      </c>
      <c r="AB1729" s="274">
        <v>2072919</v>
      </c>
      <c r="AC1729" s="274">
        <v>0</v>
      </c>
      <c r="AD1729" s="269"/>
      <c r="AE1729" s="269" t="s">
        <v>3021</v>
      </c>
    </row>
    <row r="1730" spans="1:31" ht="90" x14ac:dyDescent="0.25">
      <c r="A1730" s="303" t="s">
        <v>4247</v>
      </c>
      <c r="B1730" s="303" t="s">
        <v>2415</v>
      </c>
      <c r="C1730" s="303" t="s">
        <v>2416</v>
      </c>
      <c r="D1730" s="303" t="s">
        <v>2646</v>
      </c>
      <c r="E1730" s="304" t="s">
        <v>4660</v>
      </c>
      <c r="F1730" s="304" t="s">
        <v>457</v>
      </c>
      <c r="G1730" s="304" t="s">
        <v>597</v>
      </c>
      <c r="H1730" s="304" t="s">
        <v>598</v>
      </c>
      <c r="I1730" s="303" t="s">
        <v>599</v>
      </c>
      <c r="J1730" s="305" t="s">
        <v>3020</v>
      </c>
      <c r="K1730" s="306">
        <v>2072919</v>
      </c>
      <c r="Q1730" s="270"/>
      <c r="R1730" s="270"/>
      <c r="S1730" s="271"/>
      <c r="T1730" s="270" t="s">
        <v>600</v>
      </c>
      <c r="U1730" s="272" t="s">
        <v>3020</v>
      </c>
      <c r="V1730" s="268" t="s">
        <v>602</v>
      </c>
      <c r="W1730" s="272"/>
      <c r="X1730" s="273">
        <v>2072919</v>
      </c>
      <c r="Y1730" s="273">
        <v>2072919</v>
      </c>
      <c r="Z1730" s="273">
        <v>0</v>
      </c>
      <c r="AA1730" s="273">
        <v>0</v>
      </c>
      <c r="AB1730" s="274">
        <v>2072919</v>
      </c>
      <c r="AC1730" s="274">
        <v>0</v>
      </c>
      <c r="AD1730" s="269"/>
      <c r="AE1730" s="269" t="s">
        <v>3021</v>
      </c>
    </row>
    <row r="1731" spans="1:31" ht="90" x14ac:dyDescent="0.25">
      <c r="A1731" s="303" t="s">
        <v>4249</v>
      </c>
      <c r="B1731" s="303" t="s">
        <v>2415</v>
      </c>
      <c r="C1731" s="303" t="s">
        <v>2416</v>
      </c>
      <c r="D1731" s="303" t="s">
        <v>2646</v>
      </c>
      <c r="E1731" s="304" t="s">
        <v>4662</v>
      </c>
      <c r="F1731" s="304" t="s">
        <v>457</v>
      </c>
      <c r="G1731" s="304" t="s">
        <v>597</v>
      </c>
      <c r="H1731" s="304" t="s">
        <v>598</v>
      </c>
      <c r="I1731" s="303" t="s">
        <v>599</v>
      </c>
      <c r="J1731" s="305" t="s">
        <v>3020</v>
      </c>
      <c r="K1731" s="306">
        <v>2072919</v>
      </c>
      <c r="Q1731" s="270"/>
      <c r="R1731" s="270"/>
      <c r="S1731" s="271"/>
      <c r="T1731" s="270" t="s">
        <v>600</v>
      </c>
      <c r="U1731" s="272" t="s">
        <v>3020</v>
      </c>
      <c r="V1731" s="268" t="s">
        <v>602</v>
      </c>
      <c r="W1731" s="272"/>
      <c r="X1731" s="273">
        <v>2072919</v>
      </c>
      <c r="Y1731" s="273">
        <v>2072919</v>
      </c>
      <c r="Z1731" s="273">
        <v>0</v>
      </c>
      <c r="AA1731" s="273">
        <v>0</v>
      </c>
      <c r="AB1731" s="274">
        <v>2072919</v>
      </c>
      <c r="AC1731" s="274">
        <v>0</v>
      </c>
      <c r="AD1731" s="269"/>
      <c r="AE1731" s="269" t="s">
        <v>3021</v>
      </c>
    </row>
    <row r="1732" spans="1:31" ht="90" x14ac:dyDescent="0.25">
      <c r="A1732" s="303" t="s">
        <v>4251</v>
      </c>
      <c r="B1732" s="303" t="s">
        <v>2415</v>
      </c>
      <c r="C1732" s="303" t="s">
        <v>2416</v>
      </c>
      <c r="D1732" s="303" t="s">
        <v>2646</v>
      </c>
      <c r="E1732" s="304" t="s">
        <v>4664</v>
      </c>
      <c r="F1732" s="304" t="s">
        <v>457</v>
      </c>
      <c r="G1732" s="304" t="s">
        <v>597</v>
      </c>
      <c r="H1732" s="304" t="s">
        <v>598</v>
      </c>
      <c r="I1732" s="303" t="s">
        <v>599</v>
      </c>
      <c r="J1732" s="305" t="s">
        <v>3020</v>
      </c>
      <c r="K1732" s="306">
        <v>2072919</v>
      </c>
      <c r="Q1732" s="270"/>
      <c r="R1732" s="270"/>
      <c r="S1732" s="271"/>
      <c r="T1732" s="270" t="s">
        <v>600</v>
      </c>
      <c r="U1732" s="272" t="s">
        <v>3020</v>
      </c>
      <c r="V1732" s="268" t="s">
        <v>602</v>
      </c>
      <c r="W1732" s="272"/>
      <c r="X1732" s="273">
        <v>2072919</v>
      </c>
      <c r="Y1732" s="273">
        <v>2072919</v>
      </c>
      <c r="Z1732" s="273">
        <v>0</v>
      </c>
      <c r="AA1732" s="273">
        <v>0</v>
      </c>
      <c r="AB1732" s="274">
        <v>2072919</v>
      </c>
      <c r="AC1732" s="274">
        <v>0</v>
      </c>
      <c r="AD1732" s="269"/>
      <c r="AE1732" s="269" t="s">
        <v>3021</v>
      </c>
    </row>
    <row r="1733" spans="1:31" ht="90" x14ac:dyDescent="0.25">
      <c r="A1733" s="303" t="s">
        <v>4253</v>
      </c>
      <c r="B1733" s="303" t="s">
        <v>2415</v>
      </c>
      <c r="C1733" s="303" t="s">
        <v>2416</v>
      </c>
      <c r="D1733" s="303" t="s">
        <v>2646</v>
      </c>
      <c r="E1733" s="304" t="s">
        <v>4666</v>
      </c>
      <c r="F1733" s="304" t="s">
        <v>457</v>
      </c>
      <c r="G1733" s="304" t="s">
        <v>597</v>
      </c>
      <c r="H1733" s="304" t="s">
        <v>598</v>
      </c>
      <c r="I1733" s="303" t="s">
        <v>599</v>
      </c>
      <c r="J1733" s="305" t="s">
        <v>3020</v>
      </c>
      <c r="K1733" s="306">
        <v>2072919</v>
      </c>
      <c r="Q1733" s="270"/>
      <c r="R1733" s="270"/>
      <c r="S1733" s="271"/>
      <c r="T1733" s="270" t="s">
        <v>600</v>
      </c>
      <c r="U1733" s="272" t="s">
        <v>3020</v>
      </c>
      <c r="V1733" s="268" t="s">
        <v>602</v>
      </c>
      <c r="W1733" s="272"/>
      <c r="X1733" s="273">
        <v>2072919</v>
      </c>
      <c r="Y1733" s="273">
        <v>2072919</v>
      </c>
      <c r="Z1733" s="273">
        <v>0</v>
      </c>
      <c r="AA1733" s="273">
        <v>0</v>
      </c>
      <c r="AB1733" s="274">
        <v>2072919</v>
      </c>
      <c r="AC1733" s="274">
        <v>0</v>
      </c>
      <c r="AD1733" s="269"/>
      <c r="AE1733" s="269" t="s">
        <v>3021</v>
      </c>
    </row>
    <row r="1734" spans="1:31" ht="90" x14ac:dyDescent="0.25">
      <c r="A1734" s="303" t="s">
        <v>4255</v>
      </c>
      <c r="B1734" s="303" t="s">
        <v>2415</v>
      </c>
      <c r="C1734" s="303" t="s">
        <v>2416</v>
      </c>
      <c r="D1734" s="303" t="s">
        <v>2646</v>
      </c>
      <c r="E1734" s="304" t="s">
        <v>4668</v>
      </c>
      <c r="F1734" s="304" t="s">
        <v>457</v>
      </c>
      <c r="G1734" s="304" t="s">
        <v>597</v>
      </c>
      <c r="H1734" s="304" t="s">
        <v>598</v>
      </c>
      <c r="I1734" s="303" t="s">
        <v>599</v>
      </c>
      <c r="J1734" s="305" t="s">
        <v>3020</v>
      </c>
      <c r="K1734" s="306">
        <v>2072919</v>
      </c>
      <c r="Q1734" s="270"/>
      <c r="R1734" s="270"/>
      <c r="S1734" s="271"/>
      <c r="T1734" s="270" t="s">
        <v>600</v>
      </c>
      <c r="U1734" s="272" t="s">
        <v>3020</v>
      </c>
      <c r="V1734" s="268" t="s">
        <v>602</v>
      </c>
      <c r="W1734" s="272"/>
      <c r="X1734" s="273">
        <v>2072919</v>
      </c>
      <c r="Y1734" s="273">
        <v>2072919</v>
      </c>
      <c r="Z1734" s="273">
        <v>0</v>
      </c>
      <c r="AA1734" s="273">
        <v>0</v>
      </c>
      <c r="AB1734" s="274">
        <v>2072919</v>
      </c>
      <c r="AC1734" s="274">
        <v>0</v>
      </c>
      <c r="AD1734" s="269"/>
      <c r="AE1734" s="269" t="s">
        <v>3021</v>
      </c>
    </row>
    <row r="1735" spans="1:31" ht="90" x14ac:dyDescent="0.25">
      <c r="A1735" s="303" t="s">
        <v>4257</v>
      </c>
      <c r="B1735" s="303" t="s">
        <v>2415</v>
      </c>
      <c r="C1735" s="303" t="s">
        <v>2416</v>
      </c>
      <c r="D1735" s="303" t="s">
        <v>2646</v>
      </c>
      <c r="E1735" s="304" t="s">
        <v>4670</v>
      </c>
      <c r="F1735" s="304" t="s">
        <v>457</v>
      </c>
      <c r="G1735" s="304" t="s">
        <v>597</v>
      </c>
      <c r="H1735" s="304" t="s">
        <v>598</v>
      </c>
      <c r="I1735" s="303" t="s">
        <v>599</v>
      </c>
      <c r="J1735" s="305" t="s">
        <v>3020</v>
      </c>
      <c r="K1735" s="306">
        <v>2072919</v>
      </c>
      <c r="Q1735" s="270"/>
      <c r="R1735" s="270"/>
      <c r="S1735" s="271"/>
      <c r="T1735" s="270" t="s">
        <v>600</v>
      </c>
      <c r="U1735" s="272" t="s">
        <v>3020</v>
      </c>
      <c r="V1735" s="268" t="s">
        <v>602</v>
      </c>
      <c r="W1735" s="272"/>
      <c r="X1735" s="273">
        <v>2072919</v>
      </c>
      <c r="Y1735" s="273">
        <v>2072919</v>
      </c>
      <c r="Z1735" s="273">
        <v>0</v>
      </c>
      <c r="AA1735" s="273">
        <v>0</v>
      </c>
      <c r="AB1735" s="274">
        <v>2072919</v>
      </c>
      <c r="AC1735" s="274">
        <v>0</v>
      </c>
      <c r="AD1735" s="269"/>
      <c r="AE1735" s="269" t="s">
        <v>3021</v>
      </c>
    </row>
    <row r="1736" spans="1:31" ht="90" x14ac:dyDescent="0.25">
      <c r="A1736" s="303" t="s">
        <v>4259</v>
      </c>
      <c r="B1736" s="303" t="s">
        <v>2415</v>
      </c>
      <c r="C1736" s="303" t="s">
        <v>2416</v>
      </c>
      <c r="D1736" s="303" t="s">
        <v>2646</v>
      </c>
      <c r="E1736" s="304" t="s">
        <v>4672</v>
      </c>
      <c r="F1736" s="304" t="s">
        <v>457</v>
      </c>
      <c r="G1736" s="304" t="s">
        <v>597</v>
      </c>
      <c r="H1736" s="304" t="s">
        <v>598</v>
      </c>
      <c r="I1736" s="303" t="s">
        <v>599</v>
      </c>
      <c r="J1736" s="305" t="s">
        <v>3020</v>
      </c>
      <c r="K1736" s="306">
        <v>2072919</v>
      </c>
      <c r="Q1736" s="270"/>
      <c r="R1736" s="270"/>
      <c r="S1736" s="271"/>
      <c r="T1736" s="270" t="s">
        <v>600</v>
      </c>
      <c r="U1736" s="272" t="s">
        <v>3020</v>
      </c>
      <c r="V1736" s="268" t="s">
        <v>602</v>
      </c>
      <c r="W1736" s="272"/>
      <c r="X1736" s="273">
        <v>2072919</v>
      </c>
      <c r="Y1736" s="273">
        <v>2072919</v>
      </c>
      <c r="Z1736" s="273">
        <v>0</v>
      </c>
      <c r="AA1736" s="273">
        <v>0</v>
      </c>
      <c r="AB1736" s="274">
        <v>2072919</v>
      </c>
      <c r="AC1736" s="274">
        <v>0</v>
      </c>
      <c r="AD1736" s="269"/>
      <c r="AE1736" s="269" t="s">
        <v>3021</v>
      </c>
    </row>
    <row r="1737" spans="1:31" ht="90" x14ac:dyDescent="0.25">
      <c r="A1737" s="303" t="s">
        <v>4261</v>
      </c>
      <c r="B1737" s="303" t="s">
        <v>2415</v>
      </c>
      <c r="C1737" s="303" t="s">
        <v>2416</v>
      </c>
      <c r="D1737" s="303" t="s">
        <v>2646</v>
      </c>
      <c r="E1737" s="304" t="s">
        <v>4674</v>
      </c>
      <c r="F1737" s="304" t="s">
        <v>457</v>
      </c>
      <c r="G1737" s="304" t="s">
        <v>597</v>
      </c>
      <c r="H1737" s="304" t="s">
        <v>598</v>
      </c>
      <c r="I1737" s="303" t="s">
        <v>599</v>
      </c>
      <c r="J1737" s="305" t="s">
        <v>3020</v>
      </c>
      <c r="K1737" s="306">
        <v>2072919</v>
      </c>
      <c r="Q1737" s="270"/>
      <c r="R1737" s="270"/>
      <c r="S1737" s="271"/>
      <c r="T1737" s="270" t="s">
        <v>600</v>
      </c>
      <c r="U1737" s="272" t="s">
        <v>3020</v>
      </c>
      <c r="V1737" s="268" t="s">
        <v>602</v>
      </c>
      <c r="W1737" s="272"/>
      <c r="X1737" s="273">
        <v>2072919</v>
      </c>
      <c r="Y1737" s="273">
        <v>2072919</v>
      </c>
      <c r="Z1737" s="273">
        <v>0</v>
      </c>
      <c r="AA1737" s="273">
        <v>0</v>
      </c>
      <c r="AB1737" s="274">
        <v>2072919</v>
      </c>
      <c r="AC1737" s="274">
        <v>0</v>
      </c>
      <c r="AD1737" s="269"/>
      <c r="AE1737" s="269" t="s">
        <v>3021</v>
      </c>
    </row>
    <row r="1738" spans="1:31" ht="90" x14ac:dyDescent="0.25">
      <c r="A1738" s="303" t="s">
        <v>4263</v>
      </c>
      <c r="B1738" s="303" t="s">
        <v>2415</v>
      </c>
      <c r="C1738" s="303" t="s">
        <v>2416</v>
      </c>
      <c r="D1738" s="303" t="s">
        <v>2646</v>
      </c>
      <c r="E1738" s="304" t="s">
        <v>4676</v>
      </c>
      <c r="F1738" s="304" t="s">
        <v>457</v>
      </c>
      <c r="G1738" s="304" t="s">
        <v>597</v>
      </c>
      <c r="H1738" s="304" t="s">
        <v>598</v>
      </c>
      <c r="I1738" s="303" t="s">
        <v>599</v>
      </c>
      <c r="J1738" s="305" t="s">
        <v>3020</v>
      </c>
      <c r="K1738" s="306">
        <v>2072919</v>
      </c>
      <c r="Q1738" s="270"/>
      <c r="R1738" s="270"/>
      <c r="S1738" s="271"/>
      <c r="T1738" s="270" t="s">
        <v>600</v>
      </c>
      <c r="U1738" s="272" t="s">
        <v>3020</v>
      </c>
      <c r="V1738" s="268" t="s">
        <v>602</v>
      </c>
      <c r="W1738" s="272"/>
      <c r="X1738" s="273">
        <v>2072919</v>
      </c>
      <c r="Y1738" s="273">
        <v>2072919</v>
      </c>
      <c r="Z1738" s="273">
        <v>0</v>
      </c>
      <c r="AA1738" s="273">
        <v>0</v>
      </c>
      <c r="AB1738" s="274">
        <v>2072919</v>
      </c>
      <c r="AC1738" s="274">
        <v>0</v>
      </c>
      <c r="AD1738" s="269"/>
      <c r="AE1738" s="269" t="s">
        <v>3021</v>
      </c>
    </row>
    <row r="1739" spans="1:31" ht="90" x14ac:dyDescent="0.25">
      <c r="A1739" s="303" t="s">
        <v>4265</v>
      </c>
      <c r="B1739" s="303" t="s">
        <v>2415</v>
      </c>
      <c r="C1739" s="303" t="s">
        <v>2416</v>
      </c>
      <c r="D1739" s="303" t="s">
        <v>2646</v>
      </c>
      <c r="E1739" s="304" t="s">
        <v>4678</v>
      </c>
      <c r="F1739" s="304" t="s">
        <v>457</v>
      </c>
      <c r="G1739" s="304" t="s">
        <v>597</v>
      </c>
      <c r="H1739" s="304" t="s">
        <v>598</v>
      </c>
      <c r="I1739" s="303" t="s">
        <v>599</v>
      </c>
      <c r="J1739" s="305" t="s">
        <v>3020</v>
      </c>
      <c r="K1739" s="306">
        <v>2072919</v>
      </c>
      <c r="Q1739" s="270"/>
      <c r="R1739" s="270"/>
      <c r="S1739" s="271"/>
      <c r="T1739" s="270" t="s">
        <v>600</v>
      </c>
      <c r="U1739" s="272" t="s">
        <v>3020</v>
      </c>
      <c r="V1739" s="268" t="s">
        <v>602</v>
      </c>
      <c r="W1739" s="272"/>
      <c r="X1739" s="273">
        <v>2072919</v>
      </c>
      <c r="Y1739" s="273">
        <v>2072919</v>
      </c>
      <c r="Z1739" s="273">
        <v>0</v>
      </c>
      <c r="AA1739" s="273">
        <v>0</v>
      </c>
      <c r="AB1739" s="274">
        <v>2072919</v>
      </c>
      <c r="AC1739" s="274">
        <v>0</v>
      </c>
      <c r="AD1739" s="269"/>
      <c r="AE1739" s="269" t="s">
        <v>3021</v>
      </c>
    </row>
    <row r="1740" spans="1:31" ht="90" x14ac:dyDescent="0.25">
      <c r="A1740" s="303" t="s">
        <v>4267</v>
      </c>
      <c r="B1740" s="303" t="s">
        <v>2415</v>
      </c>
      <c r="C1740" s="303" t="s">
        <v>2416</v>
      </c>
      <c r="D1740" s="303" t="s">
        <v>2646</v>
      </c>
      <c r="E1740" s="304" t="s">
        <v>4680</v>
      </c>
      <c r="F1740" s="304" t="s">
        <v>457</v>
      </c>
      <c r="G1740" s="304" t="s">
        <v>597</v>
      </c>
      <c r="H1740" s="304" t="s">
        <v>598</v>
      </c>
      <c r="I1740" s="303" t="s">
        <v>599</v>
      </c>
      <c r="J1740" s="305" t="s">
        <v>3020</v>
      </c>
      <c r="K1740" s="306">
        <v>2072919</v>
      </c>
      <c r="Q1740" s="270"/>
      <c r="R1740" s="270"/>
      <c r="S1740" s="271"/>
      <c r="T1740" s="270" t="s">
        <v>600</v>
      </c>
      <c r="U1740" s="272" t="s">
        <v>3020</v>
      </c>
      <c r="V1740" s="268" t="s">
        <v>602</v>
      </c>
      <c r="W1740" s="272"/>
      <c r="X1740" s="273">
        <v>2072919</v>
      </c>
      <c r="Y1740" s="273">
        <v>2072919</v>
      </c>
      <c r="Z1740" s="273">
        <v>0</v>
      </c>
      <c r="AA1740" s="273">
        <v>0</v>
      </c>
      <c r="AB1740" s="274">
        <v>2072919</v>
      </c>
      <c r="AC1740" s="274">
        <v>0</v>
      </c>
      <c r="AD1740" s="269"/>
      <c r="AE1740" s="269" t="s">
        <v>3021</v>
      </c>
    </row>
    <row r="1741" spans="1:31" ht="90" x14ac:dyDescent="0.25">
      <c r="A1741" s="303" t="s">
        <v>4269</v>
      </c>
      <c r="B1741" s="303" t="s">
        <v>2415</v>
      </c>
      <c r="C1741" s="303" t="s">
        <v>2416</v>
      </c>
      <c r="D1741" s="303" t="s">
        <v>2646</v>
      </c>
      <c r="E1741" s="304" t="s">
        <v>4682</v>
      </c>
      <c r="F1741" s="304" t="s">
        <v>457</v>
      </c>
      <c r="G1741" s="304" t="s">
        <v>597</v>
      </c>
      <c r="H1741" s="304" t="s">
        <v>598</v>
      </c>
      <c r="I1741" s="303" t="s">
        <v>599</v>
      </c>
      <c r="J1741" s="305" t="s">
        <v>3020</v>
      </c>
      <c r="K1741" s="306">
        <v>2072919</v>
      </c>
      <c r="Q1741" s="270"/>
      <c r="R1741" s="270"/>
      <c r="S1741" s="271"/>
      <c r="T1741" s="270" t="s">
        <v>600</v>
      </c>
      <c r="U1741" s="272" t="s">
        <v>3020</v>
      </c>
      <c r="V1741" s="268" t="s">
        <v>602</v>
      </c>
      <c r="W1741" s="272"/>
      <c r="X1741" s="273">
        <v>2072919</v>
      </c>
      <c r="Y1741" s="273">
        <v>2072919</v>
      </c>
      <c r="Z1741" s="273">
        <v>0</v>
      </c>
      <c r="AA1741" s="273">
        <v>0</v>
      </c>
      <c r="AB1741" s="274">
        <v>2072919</v>
      </c>
      <c r="AC1741" s="274">
        <v>0</v>
      </c>
      <c r="AD1741" s="269"/>
      <c r="AE1741" s="269" t="s">
        <v>3021</v>
      </c>
    </row>
    <row r="1742" spans="1:31" ht="90" x14ac:dyDescent="0.25">
      <c r="A1742" s="303" t="s">
        <v>4271</v>
      </c>
      <c r="B1742" s="303" t="s">
        <v>2415</v>
      </c>
      <c r="C1742" s="303" t="s">
        <v>2416</v>
      </c>
      <c r="D1742" s="303" t="s">
        <v>2646</v>
      </c>
      <c r="E1742" s="304" t="s">
        <v>4684</v>
      </c>
      <c r="F1742" s="304" t="s">
        <v>457</v>
      </c>
      <c r="G1742" s="304" t="s">
        <v>597</v>
      </c>
      <c r="H1742" s="304" t="s">
        <v>598</v>
      </c>
      <c r="I1742" s="303" t="s">
        <v>599</v>
      </c>
      <c r="J1742" s="305" t="s">
        <v>3020</v>
      </c>
      <c r="K1742" s="306">
        <v>2072919</v>
      </c>
      <c r="Q1742" s="270"/>
      <c r="R1742" s="270"/>
      <c r="S1742" s="271"/>
      <c r="T1742" s="270" t="s">
        <v>600</v>
      </c>
      <c r="U1742" s="272" t="s">
        <v>3020</v>
      </c>
      <c r="V1742" s="268" t="s">
        <v>602</v>
      </c>
      <c r="W1742" s="272"/>
      <c r="X1742" s="273">
        <v>2072919</v>
      </c>
      <c r="Y1742" s="273">
        <v>2072919</v>
      </c>
      <c r="Z1742" s="273">
        <v>0</v>
      </c>
      <c r="AA1742" s="273">
        <v>0</v>
      </c>
      <c r="AB1742" s="274">
        <v>2072919</v>
      </c>
      <c r="AC1742" s="274">
        <v>0</v>
      </c>
      <c r="AD1742" s="269"/>
      <c r="AE1742" s="269" t="s">
        <v>3021</v>
      </c>
    </row>
    <row r="1743" spans="1:31" ht="90" x14ac:dyDescent="0.25">
      <c r="A1743" s="303" t="s">
        <v>4273</v>
      </c>
      <c r="B1743" s="303" t="s">
        <v>2415</v>
      </c>
      <c r="C1743" s="303" t="s">
        <v>2416</v>
      </c>
      <c r="D1743" s="303" t="s">
        <v>2646</v>
      </c>
      <c r="E1743" s="304" t="s">
        <v>4686</v>
      </c>
      <c r="F1743" s="304" t="s">
        <v>457</v>
      </c>
      <c r="G1743" s="304" t="s">
        <v>597</v>
      </c>
      <c r="H1743" s="304" t="s">
        <v>598</v>
      </c>
      <c r="I1743" s="303" t="s">
        <v>599</v>
      </c>
      <c r="J1743" s="305" t="s">
        <v>3020</v>
      </c>
      <c r="K1743" s="306">
        <v>2072919</v>
      </c>
      <c r="Q1743" s="270"/>
      <c r="R1743" s="270"/>
      <c r="S1743" s="271"/>
      <c r="T1743" s="270" t="s">
        <v>600</v>
      </c>
      <c r="U1743" s="272" t="s">
        <v>3020</v>
      </c>
      <c r="V1743" s="268" t="s">
        <v>602</v>
      </c>
      <c r="W1743" s="272"/>
      <c r="X1743" s="273">
        <v>2072919</v>
      </c>
      <c r="Y1743" s="273">
        <v>2072919</v>
      </c>
      <c r="Z1743" s="273">
        <v>0</v>
      </c>
      <c r="AA1743" s="273">
        <v>0</v>
      </c>
      <c r="AB1743" s="274">
        <v>2072919</v>
      </c>
      <c r="AC1743" s="274">
        <v>0</v>
      </c>
      <c r="AD1743" s="269"/>
      <c r="AE1743" s="269" t="s">
        <v>3021</v>
      </c>
    </row>
    <row r="1744" spans="1:31" ht="90" x14ac:dyDescent="0.25">
      <c r="A1744" s="303" t="s">
        <v>4275</v>
      </c>
      <c r="B1744" s="303" t="s">
        <v>2415</v>
      </c>
      <c r="C1744" s="303" t="s">
        <v>2416</v>
      </c>
      <c r="D1744" s="303" t="s">
        <v>2646</v>
      </c>
      <c r="E1744" s="304" t="s">
        <v>4688</v>
      </c>
      <c r="F1744" s="304" t="s">
        <v>457</v>
      </c>
      <c r="G1744" s="304" t="s">
        <v>597</v>
      </c>
      <c r="H1744" s="304" t="s">
        <v>598</v>
      </c>
      <c r="I1744" s="303" t="s">
        <v>599</v>
      </c>
      <c r="J1744" s="305" t="s">
        <v>3020</v>
      </c>
      <c r="K1744" s="306">
        <v>2072919</v>
      </c>
      <c r="Q1744" s="270"/>
      <c r="R1744" s="270"/>
      <c r="S1744" s="271"/>
      <c r="T1744" s="270" t="s">
        <v>600</v>
      </c>
      <c r="U1744" s="272" t="s">
        <v>3020</v>
      </c>
      <c r="V1744" s="268" t="s">
        <v>602</v>
      </c>
      <c r="W1744" s="272"/>
      <c r="X1744" s="273">
        <v>2072919</v>
      </c>
      <c r="Y1744" s="273">
        <v>2072919</v>
      </c>
      <c r="Z1744" s="273">
        <v>0</v>
      </c>
      <c r="AA1744" s="273">
        <v>0</v>
      </c>
      <c r="AB1744" s="274">
        <v>2072919</v>
      </c>
      <c r="AC1744" s="274">
        <v>0</v>
      </c>
      <c r="AD1744" s="269"/>
      <c r="AE1744" s="269" t="s">
        <v>3021</v>
      </c>
    </row>
    <row r="1745" spans="1:31" ht="90" x14ac:dyDescent="0.25">
      <c r="A1745" s="303" t="s">
        <v>4277</v>
      </c>
      <c r="B1745" s="303" t="s">
        <v>2415</v>
      </c>
      <c r="C1745" s="303" t="s">
        <v>2416</v>
      </c>
      <c r="D1745" s="303" t="s">
        <v>2646</v>
      </c>
      <c r="E1745" s="304" t="s">
        <v>4690</v>
      </c>
      <c r="F1745" s="304" t="s">
        <v>457</v>
      </c>
      <c r="G1745" s="304" t="s">
        <v>597</v>
      </c>
      <c r="H1745" s="304" t="s">
        <v>598</v>
      </c>
      <c r="I1745" s="303" t="s">
        <v>599</v>
      </c>
      <c r="J1745" s="305" t="s">
        <v>3020</v>
      </c>
      <c r="K1745" s="306">
        <v>2072919</v>
      </c>
      <c r="Q1745" s="270"/>
      <c r="R1745" s="270"/>
      <c r="S1745" s="271"/>
      <c r="T1745" s="270" t="s">
        <v>600</v>
      </c>
      <c r="U1745" s="272" t="s">
        <v>3020</v>
      </c>
      <c r="V1745" s="268" t="s">
        <v>602</v>
      </c>
      <c r="W1745" s="272"/>
      <c r="X1745" s="273">
        <v>2072919</v>
      </c>
      <c r="Y1745" s="273">
        <v>2072919</v>
      </c>
      <c r="Z1745" s="273">
        <v>0</v>
      </c>
      <c r="AA1745" s="273">
        <v>0</v>
      </c>
      <c r="AB1745" s="274">
        <v>2072919</v>
      </c>
      <c r="AC1745" s="274">
        <v>0</v>
      </c>
      <c r="AD1745" s="269"/>
      <c r="AE1745" s="269" t="s">
        <v>3021</v>
      </c>
    </row>
    <row r="1746" spans="1:31" ht="90" x14ac:dyDescent="0.25">
      <c r="A1746" s="303" t="s">
        <v>4279</v>
      </c>
      <c r="B1746" s="303" t="s">
        <v>2415</v>
      </c>
      <c r="C1746" s="303" t="s">
        <v>2416</v>
      </c>
      <c r="D1746" s="303" t="s">
        <v>2646</v>
      </c>
      <c r="E1746" s="304" t="s">
        <v>4692</v>
      </c>
      <c r="F1746" s="304" t="s">
        <v>457</v>
      </c>
      <c r="G1746" s="304" t="s">
        <v>597</v>
      </c>
      <c r="H1746" s="304" t="s">
        <v>598</v>
      </c>
      <c r="I1746" s="303" t="s">
        <v>599</v>
      </c>
      <c r="J1746" s="305" t="s">
        <v>3020</v>
      </c>
      <c r="K1746" s="306">
        <v>2072919</v>
      </c>
      <c r="Q1746" s="270"/>
      <c r="R1746" s="270"/>
      <c r="S1746" s="271"/>
      <c r="T1746" s="270" t="s">
        <v>600</v>
      </c>
      <c r="U1746" s="272" t="s">
        <v>3020</v>
      </c>
      <c r="V1746" s="268" t="s">
        <v>602</v>
      </c>
      <c r="W1746" s="272"/>
      <c r="X1746" s="273">
        <v>2072919</v>
      </c>
      <c r="Y1746" s="273">
        <v>2072919</v>
      </c>
      <c r="Z1746" s="273">
        <v>0</v>
      </c>
      <c r="AA1746" s="273">
        <v>0</v>
      </c>
      <c r="AB1746" s="274">
        <v>2072919</v>
      </c>
      <c r="AC1746" s="274">
        <v>0</v>
      </c>
      <c r="AD1746" s="269"/>
      <c r="AE1746" s="269" t="s">
        <v>3021</v>
      </c>
    </row>
    <row r="1747" spans="1:31" ht="90" x14ac:dyDescent="0.25">
      <c r="A1747" s="303" t="s">
        <v>4281</v>
      </c>
      <c r="B1747" s="303" t="s">
        <v>2415</v>
      </c>
      <c r="C1747" s="303" t="s">
        <v>2416</v>
      </c>
      <c r="D1747" s="303" t="s">
        <v>2646</v>
      </c>
      <c r="E1747" s="304" t="s">
        <v>4694</v>
      </c>
      <c r="F1747" s="304" t="s">
        <v>457</v>
      </c>
      <c r="G1747" s="304" t="s">
        <v>597</v>
      </c>
      <c r="H1747" s="304" t="s">
        <v>598</v>
      </c>
      <c r="I1747" s="303" t="s">
        <v>599</v>
      </c>
      <c r="J1747" s="305" t="s">
        <v>3020</v>
      </c>
      <c r="K1747" s="306">
        <v>2072919</v>
      </c>
      <c r="Q1747" s="270"/>
      <c r="R1747" s="270"/>
      <c r="S1747" s="271"/>
      <c r="T1747" s="270" t="s">
        <v>600</v>
      </c>
      <c r="U1747" s="272" t="s">
        <v>3020</v>
      </c>
      <c r="V1747" s="268" t="s">
        <v>602</v>
      </c>
      <c r="W1747" s="272"/>
      <c r="X1747" s="273">
        <v>2072919</v>
      </c>
      <c r="Y1747" s="273">
        <v>2072919</v>
      </c>
      <c r="Z1747" s="273">
        <v>0</v>
      </c>
      <c r="AA1747" s="273">
        <v>0</v>
      </c>
      <c r="AB1747" s="274">
        <v>2072919</v>
      </c>
      <c r="AC1747" s="274">
        <v>0</v>
      </c>
      <c r="AD1747" s="269"/>
      <c r="AE1747" s="269" t="s">
        <v>3021</v>
      </c>
    </row>
    <row r="1748" spans="1:31" ht="90" x14ac:dyDescent="0.25">
      <c r="A1748" s="303" t="s">
        <v>4283</v>
      </c>
      <c r="B1748" s="303" t="s">
        <v>2415</v>
      </c>
      <c r="C1748" s="303" t="s">
        <v>2416</v>
      </c>
      <c r="D1748" s="303" t="s">
        <v>2646</v>
      </c>
      <c r="E1748" s="304" t="s">
        <v>4696</v>
      </c>
      <c r="F1748" s="304" t="s">
        <v>457</v>
      </c>
      <c r="G1748" s="304" t="s">
        <v>597</v>
      </c>
      <c r="H1748" s="304" t="s">
        <v>598</v>
      </c>
      <c r="I1748" s="303" t="s">
        <v>599</v>
      </c>
      <c r="J1748" s="305" t="s">
        <v>3020</v>
      </c>
      <c r="K1748" s="306">
        <v>2072919</v>
      </c>
      <c r="Q1748" s="270"/>
      <c r="R1748" s="270"/>
      <c r="S1748" s="271"/>
      <c r="T1748" s="270" t="s">
        <v>600</v>
      </c>
      <c r="U1748" s="272" t="s">
        <v>3020</v>
      </c>
      <c r="V1748" s="268" t="s">
        <v>602</v>
      </c>
      <c r="W1748" s="272"/>
      <c r="X1748" s="273">
        <v>2072919</v>
      </c>
      <c r="Y1748" s="273">
        <v>2072919</v>
      </c>
      <c r="Z1748" s="273">
        <v>0</v>
      </c>
      <c r="AA1748" s="273">
        <v>0</v>
      </c>
      <c r="AB1748" s="274">
        <v>2072919</v>
      </c>
      <c r="AC1748" s="274">
        <v>0</v>
      </c>
      <c r="AD1748" s="269"/>
      <c r="AE1748" s="269" t="s">
        <v>3021</v>
      </c>
    </row>
    <row r="1749" spans="1:31" ht="90" x14ac:dyDescent="0.25">
      <c r="A1749" s="303" t="s">
        <v>4285</v>
      </c>
      <c r="B1749" s="303" t="s">
        <v>2415</v>
      </c>
      <c r="C1749" s="303" t="s">
        <v>2416</v>
      </c>
      <c r="D1749" s="303" t="s">
        <v>2646</v>
      </c>
      <c r="E1749" s="304" t="s">
        <v>4698</v>
      </c>
      <c r="F1749" s="304" t="s">
        <v>457</v>
      </c>
      <c r="G1749" s="304" t="s">
        <v>597</v>
      </c>
      <c r="H1749" s="304" t="s">
        <v>598</v>
      </c>
      <c r="I1749" s="303" t="s">
        <v>599</v>
      </c>
      <c r="J1749" s="305" t="s">
        <v>3020</v>
      </c>
      <c r="K1749" s="306">
        <v>2072919</v>
      </c>
      <c r="Q1749" s="270"/>
      <c r="R1749" s="270"/>
      <c r="S1749" s="271"/>
      <c r="T1749" s="270" t="s">
        <v>600</v>
      </c>
      <c r="U1749" s="272" t="s">
        <v>3020</v>
      </c>
      <c r="V1749" s="268" t="s">
        <v>602</v>
      </c>
      <c r="W1749" s="272"/>
      <c r="X1749" s="273">
        <v>2072919</v>
      </c>
      <c r="Y1749" s="273">
        <v>2072919</v>
      </c>
      <c r="Z1749" s="273">
        <v>0</v>
      </c>
      <c r="AA1749" s="273">
        <v>0</v>
      </c>
      <c r="AB1749" s="274">
        <v>2072919</v>
      </c>
      <c r="AC1749" s="274">
        <v>0</v>
      </c>
      <c r="AD1749" s="269"/>
      <c r="AE1749" s="269" t="s">
        <v>3021</v>
      </c>
    </row>
    <row r="1750" spans="1:31" ht="90" x14ac:dyDescent="0.25">
      <c r="A1750" s="303" t="s">
        <v>4287</v>
      </c>
      <c r="B1750" s="303" t="s">
        <v>2415</v>
      </c>
      <c r="C1750" s="303" t="s">
        <v>2416</v>
      </c>
      <c r="D1750" s="303" t="s">
        <v>2646</v>
      </c>
      <c r="E1750" s="304" t="s">
        <v>4700</v>
      </c>
      <c r="F1750" s="304" t="s">
        <v>457</v>
      </c>
      <c r="G1750" s="304" t="s">
        <v>597</v>
      </c>
      <c r="H1750" s="304" t="s">
        <v>598</v>
      </c>
      <c r="I1750" s="303" t="s">
        <v>599</v>
      </c>
      <c r="J1750" s="305" t="s">
        <v>3020</v>
      </c>
      <c r="K1750" s="306">
        <v>2072919</v>
      </c>
      <c r="Q1750" s="270"/>
      <c r="R1750" s="270"/>
      <c r="S1750" s="271"/>
      <c r="T1750" s="270" t="s">
        <v>600</v>
      </c>
      <c r="U1750" s="272" t="s">
        <v>3020</v>
      </c>
      <c r="V1750" s="268" t="s">
        <v>602</v>
      </c>
      <c r="W1750" s="272"/>
      <c r="X1750" s="273">
        <v>2072919</v>
      </c>
      <c r="Y1750" s="273">
        <v>2072919</v>
      </c>
      <c r="Z1750" s="273">
        <v>0</v>
      </c>
      <c r="AA1750" s="273">
        <v>0</v>
      </c>
      <c r="AB1750" s="274">
        <v>2072919</v>
      </c>
      <c r="AC1750" s="274">
        <v>0</v>
      </c>
      <c r="AD1750" s="269"/>
      <c r="AE1750" s="269" t="s">
        <v>3021</v>
      </c>
    </row>
    <row r="1751" spans="1:31" ht="90" x14ac:dyDescent="0.25">
      <c r="A1751" s="303" t="s">
        <v>4289</v>
      </c>
      <c r="B1751" s="303" t="s">
        <v>2415</v>
      </c>
      <c r="C1751" s="303" t="s">
        <v>2416</v>
      </c>
      <c r="D1751" s="303" t="s">
        <v>2646</v>
      </c>
      <c r="E1751" s="304" t="s">
        <v>4702</v>
      </c>
      <c r="F1751" s="304" t="s">
        <v>457</v>
      </c>
      <c r="G1751" s="304" t="s">
        <v>597</v>
      </c>
      <c r="H1751" s="304" t="s">
        <v>598</v>
      </c>
      <c r="I1751" s="303" t="s">
        <v>599</v>
      </c>
      <c r="J1751" s="305" t="s">
        <v>3020</v>
      </c>
      <c r="K1751" s="306">
        <v>2072919</v>
      </c>
      <c r="Q1751" s="270"/>
      <c r="R1751" s="270"/>
      <c r="S1751" s="271"/>
      <c r="T1751" s="270" t="s">
        <v>600</v>
      </c>
      <c r="U1751" s="272" t="s">
        <v>3020</v>
      </c>
      <c r="V1751" s="268" t="s">
        <v>602</v>
      </c>
      <c r="W1751" s="272"/>
      <c r="X1751" s="273">
        <v>2072919</v>
      </c>
      <c r="Y1751" s="273">
        <v>2072919</v>
      </c>
      <c r="Z1751" s="273">
        <v>0</v>
      </c>
      <c r="AA1751" s="273">
        <v>0</v>
      </c>
      <c r="AB1751" s="274">
        <v>2072919</v>
      </c>
      <c r="AC1751" s="274">
        <v>0</v>
      </c>
      <c r="AD1751" s="269"/>
      <c r="AE1751" s="269" t="s">
        <v>3021</v>
      </c>
    </row>
    <row r="1752" spans="1:31" ht="90" x14ac:dyDescent="0.25">
      <c r="A1752" s="303" t="s">
        <v>4291</v>
      </c>
      <c r="B1752" s="303" t="s">
        <v>2415</v>
      </c>
      <c r="C1752" s="303" t="s">
        <v>2416</v>
      </c>
      <c r="D1752" s="303" t="s">
        <v>2646</v>
      </c>
      <c r="E1752" s="304" t="s">
        <v>4704</v>
      </c>
      <c r="F1752" s="304" t="s">
        <v>457</v>
      </c>
      <c r="G1752" s="304" t="s">
        <v>597</v>
      </c>
      <c r="H1752" s="304" t="s">
        <v>598</v>
      </c>
      <c r="I1752" s="303" t="s">
        <v>599</v>
      </c>
      <c r="J1752" s="305" t="s">
        <v>3020</v>
      </c>
      <c r="K1752" s="306">
        <v>2072919</v>
      </c>
      <c r="Q1752" s="270"/>
      <c r="R1752" s="270"/>
      <c r="S1752" s="271"/>
      <c r="T1752" s="270" t="s">
        <v>600</v>
      </c>
      <c r="U1752" s="272" t="s">
        <v>3020</v>
      </c>
      <c r="V1752" s="268" t="s">
        <v>602</v>
      </c>
      <c r="W1752" s="272"/>
      <c r="X1752" s="273">
        <v>2072919</v>
      </c>
      <c r="Y1752" s="273">
        <v>2072919</v>
      </c>
      <c r="Z1752" s="273">
        <v>0</v>
      </c>
      <c r="AA1752" s="273">
        <v>0</v>
      </c>
      <c r="AB1752" s="274">
        <v>2072919</v>
      </c>
      <c r="AC1752" s="274">
        <v>0</v>
      </c>
      <c r="AD1752" s="269"/>
      <c r="AE1752" s="269" t="s">
        <v>3021</v>
      </c>
    </row>
    <row r="1753" spans="1:31" ht="90" x14ac:dyDescent="0.25">
      <c r="A1753" s="303" t="s">
        <v>4293</v>
      </c>
      <c r="B1753" s="303" t="s">
        <v>2415</v>
      </c>
      <c r="C1753" s="303" t="s">
        <v>2416</v>
      </c>
      <c r="D1753" s="303" t="s">
        <v>2646</v>
      </c>
      <c r="E1753" s="304" t="s">
        <v>4706</v>
      </c>
      <c r="F1753" s="304" t="s">
        <v>457</v>
      </c>
      <c r="G1753" s="304" t="s">
        <v>597</v>
      </c>
      <c r="H1753" s="304" t="s">
        <v>598</v>
      </c>
      <c r="I1753" s="303" t="s">
        <v>599</v>
      </c>
      <c r="J1753" s="305" t="s">
        <v>3020</v>
      </c>
      <c r="K1753" s="306">
        <v>2072919</v>
      </c>
      <c r="Q1753" s="270"/>
      <c r="R1753" s="270"/>
      <c r="S1753" s="271"/>
      <c r="T1753" s="270" t="s">
        <v>600</v>
      </c>
      <c r="U1753" s="272" t="s">
        <v>3020</v>
      </c>
      <c r="V1753" s="268" t="s">
        <v>602</v>
      </c>
      <c r="W1753" s="272"/>
      <c r="X1753" s="273">
        <v>2072919</v>
      </c>
      <c r="Y1753" s="273">
        <v>2072919</v>
      </c>
      <c r="Z1753" s="273">
        <v>0</v>
      </c>
      <c r="AA1753" s="273">
        <v>0</v>
      </c>
      <c r="AB1753" s="274">
        <v>2072919</v>
      </c>
      <c r="AC1753" s="274">
        <v>0</v>
      </c>
      <c r="AD1753" s="269"/>
      <c r="AE1753" s="269" t="s">
        <v>3021</v>
      </c>
    </row>
    <row r="1754" spans="1:31" ht="90" x14ac:dyDescent="0.25">
      <c r="A1754" s="303" t="s">
        <v>4295</v>
      </c>
      <c r="B1754" s="303" t="s">
        <v>2415</v>
      </c>
      <c r="C1754" s="303" t="s">
        <v>2416</v>
      </c>
      <c r="D1754" s="303" t="s">
        <v>2646</v>
      </c>
      <c r="E1754" s="304" t="s">
        <v>4708</v>
      </c>
      <c r="F1754" s="304" t="s">
        <v>457</v>
      </c>
      <c r="G1754" s="304" t="s">
        <v>597</v>
      </c>
      <c r="H1754" s="304" t="s">
        <v>598</v>
      </c>
      <c r="I1754" s="303" t="s">
        <v>599</v>
      </c>
      <c r="J1754" s="305" t="s">
        <v>3020</v>
      </c>
      <c r="K1754" s="306">
        <v>2072919</v>
      </c>
      <c r="Q1754" s="270"/>
      <c r="R1754" s="270"/>
      <c r="S1754" s="271"/>
      <c r="T1754" s="270" t="s">
        <v>600</v>
      </c>
      <c r="U1754" s="272" t="s">
        <v>3020</v>
      </c>
      <c r="V1754" s="268" t="s">
        <v>602</v>
      </c>
      <c r="W1754" s="272"/>
      <c r="X1754" s="273">
        <v>2072919</v>
      </c>
      <c r="Y1754" s="273">
        <v>2072919</v>
      </c>
      <c r="Z1754" s="273">
        <v>0</v>
      </c>
      <c r="AA1754" s="273">
        <v>0</v>
      </c>
      <c r="AB1754" s="274">
        <v>2072919</v>
      </c>
      <c r="AC1754" s="274">
        <v>0</v>
      </c>
      <c r="AD1754" s="269"/>
      <c r="AE1754" s="269" t="s">
        <v>3021</v>
      </c>
    </row>
    <row r="1755" spans="1:31" ht="90" x14ac:dyDescent="0.25">
      <c r="A1755" s="303" t="s">
        <v>4297</v>
      </c>
      <c r="B1755" s="303" t="s">
        <v>2415</v>
      </c>
      <c r="C1755" s="303" t="s">
        <v>2416</v>
      </c>
      <c r="D1755" s="303" t="s">
        <v>2646</v>
      </c>
      <c r="E1755" s="304" t="s">
        <v>4710</v>
      </c>
      <c r="F1755" s="304" t="s">
        <v>457</v>
      </c>
      <c r="G1755" s="304" t="s">
        <v>597</v>
      </c>
      <c r="H1755" s="304" t="s">
        <v>598</v>
      </c>
      <c r="I1755" s="303" t="s">
        <v>599</v>
      </c>
      <c r="J1755" s="305" t="s">
        <v>3020</v>
      </c>
      <c r="K1755" s="306">
        <v>2072919</v>
      </c>
      <c r="Q1755" s="270"/>
      <c r="R1755" s="270"/>
      <c r="S1755" s="271"/>
      <c r="T1755" s="270" t="s">
        <v>600</v>
      </c>
      <c r="U1755" s="272" t="s">
        <v>3020</v>
      </c>
      <c r="V1755" s="268" t="s">
        <v>602</v>
      </c>
      <c r="W1755" s="272"/>
      <c r="X1755" s="273">
        <v>2072919</v>
      </c>
      <c r="Y1755" s="273">
        <v>2072919</v>
      </c>
      <c r="Z1755" s="273">
        <v>0</v>
      </c>
      <c r="AA1755" s="273">
        <v>0</v>
      </c>
      <c r="AB1755" s="274">
        <v>2072919</v>
      </c>
      <c r="AC1755" s="274">
        <v>0</v>
      </c>
      <c r="AD1755" s="269"/>
      <c r="AE1755" s="269" t="s">
        <v>3021</v>
      </c>
    </row>
    <row r="1756" spans="1:31" ht="90" x14ac:dyDescent="0.25">
      <c r="A1756" s="303" t="s">
        <v>4299</v>
      </c>
      <c r="B1756" s="303" t="s">
        <v>2415</v>
      </c>
      <c r="C1756" s="303" t="s">
        <v>2416</v>
      </c>
      <c r="D1756" s="303" t="s">
        <v>2646</v>
      </c>
      <c r="E1756" s="304" t="s">
        <v>4712</v>
      </c>
      <c r="F1756" s="304" t="s">
        <v>457</v>
      </c>
      <c r="G1756" s="304" t="s">
        <v>597</v>
      </c>
      <c r="H1756" s="304" t="s">
        <v>598</v>
      </c>
      <c r="I1756" s="303" t="s">
        <v>599</v>
      </c>
      <c r="J1756" s="305" t="s">
        <v>3020</v>
      </c>
      <c r="K1756" s="306">
        <v>2072919</v>
      </c>
      <c r="Q1756" s="270"/>
      <c r="R1756" s="270"/>
      <c r="S1756" s="271"/>
      <c r="T1756" s="270" t="s">
        <v>600</v>
      </c>
      <c r="U1756" s="272" t="s">
        <v>3020</v>
      </c>
      <c r="V1756" s="268" t="s">
        <v>602</v>
      </c>
      <c r="W1756" s="272"/>
      <c r="X1756" s="273">
        <v>2072919</v>
      </c>
      <c r="Y1756" s="273">
        <v>2072919</v>
      </c>
      <c r="Z1756" s="273">
        <v>0</v>
      </c>
      <c r="AA1756" s="273">
        <v>0</v>
      </c>
      <c r="AB1756" s="274">
        <v>2072919</v>
      </c>
      <c r="AC1756" s="274">
        <v>0</v>
      </c>
      <c r="AD1756" s="269"/>
      <c r="AE1756" s="269" t="s">
        <v>3021</v>
      </c>
    </row>
    <row r="1757" spans="1:31" ht="90" x14ac:dyDescent="0.25">
      <c r="A1757" s="303" t="s">
        <v>4301</v>
      </c>
      <c r="B1757" s="303" t="s">
        <v>2415</v>
      </c>
      <c r="C1757" s="303" t="s">
        <v>2416</v>
      </c>
      <c r="D1757" s="303" t="s">
        <v>2646</v>
      </c>
      <c r="E1757" s="304" t="s">
        <v>4714</v>
      </c>
      <c r="F1757" s="304" t="s">
        <v>457</v>
      </c>
      <c r="G1757" s="304" t="s">
        <v>597</v>
      </c>
      <c r="H1757" s="304" t="s">
        <v>598</v>
      </c>
      <c r="I1757" s="303" t="s">
        <v>599</v>
      </c>
      <c r="J1757" s="305" t="s">
        <v>3020</v>
      </c>
      <c r="K1757" s="306">
        <v>2072919</v>
      </c>
      <c r="Q1757" s="270"/>
      <c r="R1757" s="270"/>
      <c r="S1757" s="271"/>
      <c r="T1757" s="270" t="s">
        <v>600</v>
      </c>
      <c r="U1757" s="272" t="s">
        <v>3020</v>
      </c>
      <c r="V1757" s="268" t="s">
        <v>602</v>
      </c>
      <c r="W1757" s="272"/>
      <c r="X1757" s="273">
        <v>2072919</v>
      </c>
      <c r="Y1757" s="273">
        <v>2072919</v>
      </c>
      <c r="Z1757" s="273">
        <v>0</v>
      </c>
      <c r="AA1757" s="273">
        <v>0</v>
      </c>
      <c r="AB1757" s="274">
        <v>2072919</v>
      </c>
      <c r="AC1757" s="274">
        <v>0</v>
      </c>
      <c r="AD1757" s="269"/>
      <c r="AE1757" s="269" t="s">
        <v>3021</v>
      </c>
    </row>
    <row r="1758" spans="1:31" ht="90" x14ac:dyDescent="0.25">
      <c r="A1758" s="303" t="s">
        <v>4303</v>
      </c>
      <c r="B1758" s="303" t="s">
        <v>2415</v>
      </c>
      <c r="C1758" s="303" t="s">
        <v>2416</v>
      </c>
      <c r="D1758" s="303" t="s">
        <v>2646</v>
      </c>
      <c r="E1758" s="304" t="s">
        <v>4716</v>
      </c>
      <c r="F1758" s="304" t="s">
        <v>457</v>
      </c>
      <c r="G1758" s="304" t="s">
        <v>597</v>
      </c>
      <c r="H1758" s="304" t="s">
        <v>598</v>
      </c>
      <c r="I1758" s="303" t="s">
        <v>599</v>
      </c>
      <c r="J1758" s="305" t="s">
        <v>3020</v>
      </c>
      <c r="K1758" s="306">
        <v>2072919</v>
      </c>
      <c r="Q1758" s="270"/>
      <c r="R1758" s="270"/>
      <c r="S1758" s="271"/>
      <c r="T1758" s="270" t="s">
        <v>600</v>
      </c>
      <c r="U1758" s="272" t="s">
        <v>3020</v>
      </c>
      <c r="V1758" s="268" t="s">
        <v>602</v>
      </c>
      <c r="W1758" s="272"/>
      <c r="X1758" s="273">
        <v>2072919</v>
      </c>
      <c r="Y1758" s="273">
        <v>2072919</v>
      </c>
      <c r="Z1758" s="273">
        <v>0</v>
      </c>
      <c r="AA1758" s="273">
        <v>0</v>
      </c>
      <c r="AB1758" s="274">
        <v>2072919</v>
      </c>
      <c r="AC1758" s="274">
        <v>0</v>
      </c>
      <c r="AD1758" s="269"/>
      <c r="AE1758" s="269" t="s">
        <v>3021</v>
      </c>
    </row>
    <row r="1759" spans="1:31" ht="90" x14ac:dyDescent="0.25">
      <c r="A1759" s="303" t="s">
        <v>4305</v>
      </c>
      <c r="B1759" s="303" t="s">
        <v>2415</v>
      </c>
      <c r="C1759" s="303" t="s">
        <v>2416</v>
      </c>
      <c r="D1759" s="303" t="s">
        <v>2646</v>
      </c>
      <c r="E1759" s="304" t="s">
        <v>4718</v>
      </c>
      <c r="F1759" s="304" t="s">
        <v>457</v>
      </c>
      <c r="G1759" s="304" t="s">
        <v>597</v>
      </c>
      <c r="H1759" s="304" t="s">
        <v>598</v>
      </c>
      <c r="I1759" s="303" t="s">
        <v>599</v>
      </c>
      <c r="J1759" s="305" t="s">
        <v>3020</v>
      </c>
      <c r="K1759" s="306">
        <v>2072919</v>
      </c>
      <c r="Q1759" s="270"/>
      <c r="R1759" s="270"/>
      <c r="S1759" s="271"/>
      <c r="T1759" s="270" t="s">
        <v>600</v>
      </c>
      <c r="U1759" s="272" t="s">
        <v>3020</v>
      </c>
      <c r="V1759" s="268" t="s">
        <v>602</v>
      </c>
      <c r="W1759" s="272"/>
      <c r="X1759" s="273">
        <v>2072919</v>
      </c>
      <c r="Y1759" s="273">
        <v>2072919</v>
      </c>
      <c r="Z1759" s="273">
        <v>0</v>
      </c>
      <c r="AA1759" s="273">
        <v>0</v>
      </c>
      <c r="AB1759" s="274">
        <v>2072919</v>
      </c>
      <c r="AC1759" s="274">
        <v>0</v>
      </c>
      <c r="AD1759" s="269"/>
      <c r="AE1759" s="269" t="s">
        <v>3021</v>
      </c>
    </row>
    <row r="1760" spans="1:31" ht="90" x14ac:dyDescent="0.25">
      <c r="A1760" s="303" t="s">
        <v>4307</v>
      </c>
      <c r="B1760" s="303" t="s">
        <v>2415</v>
      </c>
      <c r="C1760" s="303" t="s">
        <v>2416</v>
      </c>
      <c r="D1760" s="303" t="s">
        <v>2646</v>
      </c>
      <c r="E1760" s="304" t="s">
        <v>4720</v>
      </c>
      <c r="F1760" s="304" t="s">
        <v>457</v>
      </c>
      <c r="G1760" s="304" t="s">
        <v>597</v>
      </c>
      <c r="H1760" s="304" t="s">
        <v>598</v>
      </c>
      <c r="I1760" s="303" t="s">
        <v>599</v>
      </c>
      <c r="J1760" s="305" t="s">
        <v>3020</v>
      </c>
      <c r="K1760" s="306">
        <v>2072919</v>
      </c>
      <c r="Q1760" s="270"/>
      <c r="R1760" s="270"/>
      <c r="S1760" s="271"/>
      <c r="T1760" s="270" t="s">
        <v>600</v>
      </c>
      <c r="U1760" s="272" t="s">
        <v>3020</v>
      </c>
      <c r="V1760" s="268" t="s">
        <v>602</v>
      </c>
      <c r="W1760" s="272"/>
      <c r="X1760" s="273">
        <v>2072919</v>
      </c>
      <c r="Y1760" s="273">
        <v>2072919</v>
      </c>
      <c r="Z1760" s="273">
        <v>0</v>
      </c>
      <c r="AA1760" s="273">
        <v>0</v>
      </c>
      <c r="AB1760" s="274">
        <v>2072919</v>
      </c>
      <c r="AC1760" s="274">
        <v>0</v>
      </c>
      <c r="AD1760" s="269"/>
      <c r="AE1760" s="269" t="s">
        <v>3021</v>
      </c>
    </row>
    <row r="1761" spans="1:31" ht="90" x14ac:dyDescent="0.25">
      <c r="A1761" s="303" t="s">
        <v>4309</v>
      </c>
      <c r="B1761" s="303" t="s">
        <v>2415</v>
      </c>
      <c r="C1761" s="303" t="s">
        <v>2416</v>
      </c>
      <c r="D1761" s="303" t="s">
        <v>2646</v>
      </c>
      <c r="E1761" s="304" t="s">
        <v>4722</v>
      </c>
      <c r="F1761" s="304" t="s">
        <v>457</v>
      </c>
      <c r="G1761" s="304" t="s">
        <v>597</v>
      </c>
      <c r="H1761" s="304" t="s">
        <v>598</v>
      </c>
      <c r="I1761" s="303" t="s">
        <v>599</v>
      </c>
      <c r="J1761" s="305" t="s">
        <v>3020</v>
      </c>
      <c r="K1761" s="306">
        <v>2072919</v>
      </c>
      <c r="Q1761" s="270"/>
      <c r="R1761" s="270"/>
      <c r="S1761" s="271"/>
      <c r="T1761" s="270" t="s">
        <v>600</v>
      </c>
      <c r="U1761" s="272" t="s">
        <v>3020</v>
      </c>
      <c r="V1761" s="268" t="s">
        <v>602</v>
      </c>
      <c r="W1761" s="272"/>
      <c r="X1761" s="273">
        <v>2072919</v>
      </c>
      <c r="Y1761" s="273">
        <v>2072919</v>
      </c>
      <c r="Z1761" s="273">
        <v>0</v>
      </c>
      <c r="AA1761" s="273">
        <v>0</v>
      </c>
      <c r="AB1761" s="274">
        <v>2072919</v>
      </c>
      <c r="AC1761" s="274">
        <v>0</v>
      </c>
      <c r="AD1761" s="269"/>
      <c r="AE1761" s="269" t="s">
        <v>3021</v>
      </c>
    </row>
    <row r="1762" spans="1:31" ht="90" x14ac:dyDescent="0.25">
      <c r="A1762" s="303" t="s">
        <v>4311</v>
      </c>
      <c r="B1762" s="303" t="s">
        <v>2415</v>
      </c>
      <c r="C1762" s="303" t="s">
        <v>2416</v>
      </c>
      <c r="D1762" s="303" t="s">
        <v>2646</v>
      </c>
      <c r="E1762" s="304" t="s">
        <v>4724</v>
      </c>
      <c r="F1762" s="304" t="s">
        <v>457</v>
      </c>
      <c r="G1762" s="304" t="s">
        <v>597</v>
      </c>
      <c r="H1762" s="304" t="s">
        <v>598</v>
      </c>
      <c r="I1762" s="303" t="s">
        <v>599</v>
      </c>
      <c r="J1762" s="305" t="s">
        <v>3020</v>
      </c>
      <c r="K1762" s="306">
        <v>2072919</v>
      </c>
      <c r="Q1762" s="270"/>
      <c r="R1762" s="270"/>
      <c r="S1762" s="271"/>
      <c r="T1762" s="270" t="s">
        <v>600</v>
      </c>
      <c r="U1762" s="272" t="s">
        <v>3020</v>
      </c>
      <c r="V1762" s="268" t="s">
        <v>602</v>
      </c>
      <c r="W1762" s="272"/>
      <c r="X1762" s="273">
        <v>2072919</v>
      </c>
      <c r="Y1762" s="273">
        <v>2072919</v>
      </c>
      <c r="Z1762" s="273">
        <v>0</v>
      </c>
      <c r="AA1762" s="273">
        <v>0</v>
      </c>
      <c r="AB1762" s="274">
        <v>2072919</v>
      </c>
      <c r="AC1762" s="274">
        <v>0</v>
      </c>
      <c r="AD1762" s="269"/>
      <c r="AE1762" s="269" t="s">
        <v>3021</v>
      </c>
    </row>
    <row r="1763" spans="1:31" ht="90" x14ac:dyDescent="0.25">
      <c r="A1763" s="303" t="s">
        <v>4313</v>
      </c>
      <c r="B1763" s="303" t="s">
        <v>2415</v>
      </c>
      <c r="C1763" s="303" t="s">
        <v>2416</v>
      </c>
      <c r="D1763" s="303" t="s">
        <v>2646</v>
      </c>
      <c r="E1763" s="304" t="s">
        <v>4726</v>
      </c>
      <c r="F1763" s="304" t="s">
        <v>457</v>
      </c>
      <c r="G1763" s="304" t="s">
        <v>597</v>
      </c>
      <c r="H1763" s="304" t="s">
        <v>598</v>
      </c>
      <c r="I1763" s="303" t="s">
        <v>599</v>
      </c>
      <c r="J1763" s="305" t="s">
        <v>3020</v>
      </c>
      <c r="K1763" s="306">
        <v>2072919</v>
      </c>
      <c r="Q1763" s="270"/>
      <c r="R1763" s="270"/>
      <c r="S1763" s="271"/>
      <c r="T1763" s="270" t="s">
        <v>600</v>
      </c>
      <c r="U1763" s="272" t="s">
        <v>3020</v>
      </c>
      <c r="V1763" s="268" t="s">
        <v>602</v>
      </c>
      <c r="W1763" s="272"/>
      <c r="X1763" s="273">
        <v>2072919</v>
      </c>
      <c r="Y1763" s="273">
        <v>2072919</v>
      </c>
      <c r="Z1763" s="273">
        <v>0</v>
      </c>
      <c r="AA1763" s="273">
        <v>0</v>
      </c>
      <c r="AB1763" s="274">
        <v>2072919</v>
      </c>
      <c r="AC1763" s="274">
        <v>0</v>
      </c>
      <c r="AD1763" s="269"/>
      <c r="AE1763" s="269" t="s">
        <v>3021</v>
      </c>
    </row>
    <row r="1764" spans="1:31" ht="90" x14ac:dyDescent="0.25">
      <c r="A1764" s="303" t="s">
        <v>4315</v>
      </c>
      <c r="B1764" s="303" t="s">
        <v>2415</v>
      </c>
      <c r="C1764" s="303" t="s">
        <v>2416</v>
      </c>
      <c r="D1764" s="303" t="s">
        <v>2646</v>
      </c>
      <c r="E1764" s="304" t="s">
        <v>4728</v>
      </c>
      <c r="F1764" s="304" t="s">
        <v>457</v>
      </c>
      <c r="G1764" s="304" t="s">
        <v>597</v>
      </c>
      <c r="H1764" s="304" t="s">
        <v>598</v>
      </c>
      <c r="I1764" s="303" t="s">
        <v>599</v>
      </c>
      <c r="J1764" s="305" t="s">
        <v>3020</v>
      </c>
      <c r="K1764" s="306">
        <v>2072919</v>
      </c>
      <c r="Q1764" s="270"/>
      <c r="R1764" s="270"/>
      <c r="S1764" s="271"/>
      <c r="T1764" s="270" t="s">
        <v>600</v>
      </c>
      <c r="U1764" s="272" t="s">
        <v>3020</v>
      </c>
      <c r="V1764" s="268" t="s">
        <v>602</v>
      </c>
      <c r="W1764" s="272"/>
      <c r="X1764" s="273">
        <v>2072919</v>
      </c>
      <c r="Y1764" s="273">
        <v>2072919</v>
      </c>
      <c r="Z1764" s="273">
        <v>0</v>
      </c>
      <c r="AA1764" s="273">
        <v>0</v>
      </c>
      <c r="AB1764" s="274">
        <v>2072919</v>
      </c>
      <c r="AC1764" s="274">
        <v>0</v>
      </c>
      <c r="AD1764" s="269"/>
      <c r="AE1764" s="269" t="s">
        <v>3021</v>
      </c>
    </row>
    <row r="1765" spans="1:31" ht="90" x14ac:dyDescent="0.25">
      <c r="A1765" s="303" t="s">
        <v>4317</v>
      </c>
      <c r="B1765" s="303" t="s">
        <v>2415</v>
      </c>
      <c r="C1765" s="303" t="s">
        <v>2416</v>
      </c>
      <c r="D1765" s="303" t="s">
        <v>2646</v>
      </c>
      <c r="E1765" s="304" t="s">
        <v>4730</v>
      </c>
      <c r="F1765" s="304" t="s">
        <v>457</v>
      </c>
      <c r="G1765" s="304" t="s">
        <v>597</v>
      </c>
      <c r="H1765" s="304" t="s">
        <v>598</v>
      </c>
      <c r="I1765" s="303" t="s">
        <v>599</v>
      </c>
      <c r="J1765" s="305" t="s">
        <v>3020</v>
      </c>
      <c r="K1765" s="306">
        <v>2072919</v>
      </c>
      <c r="Q1765" s="270"/>
      <c r="R1765" s="270"/>
      <c r="S1765" s="271"/>
      <c r="T1765" s="270" t="s">
        <v>600</v>
      </c>
      <c r="U1765" s="272" t="s">
        <v>3020</v>
      </c>
      <c r="V1765" s="268" t="s">
        <v>602</v>
      </c>
      <c r="W1765" s="272"/>
      <c r="X1765" s="273">
        <v>2072919</v>
      </c>
      <c r="Y1765" s="273">
        <v>2072919</v>
      </c>
      <c r="Z1765" s="273">
        <v>0</v>
      </c>
      <c r="AA1765" s="273">
        <v>0</v>
      </c>
      <c r="AB1765" s="274">
        <v>2072919</v>
      </c>
      <c r="AC1765" s="274">
        <v>0</v>
      </c>
      <c r="AD1765" s="269"/>
      <c r="AE1765" s="269" t="s">
        <v>3021</v>
      </c>
    </row>
    <row r="1766" spans="1:31" ht="90" x14ac:dyDescent="0.25">
      <c r="A1766" s="303" t="s">
        <v>4319</v>
      </c>
      <c r="B1766" s="303" t="s">
        <v>2415</v>
      </c>
      <c r="C1766" s="303" t="s">
        <v>2416</v>
      </c>
      <c r="D1766" s="303" t="s">
        <v>2646</v>
      </c>
      <c r="E1766" s="304" t="s">
        <v>4732</v>
      </c>
      <c r="F1766" s="304" t="s">
        <v>457</v>
      </c>
      <c r="G1766" s="304" t="s">
        <v>597</v>
      </c>
      <c r="H1766" s="304" t="s">
        <v>598</v>
      </c>
      <c r="I1766" s="303" t="s">
        <v>599</v>
      </c>
      <c r="J1766" s="305" t="s">
        <v>3020</v>
      </c>
      <c r="K1766" s="306">
        <v>2072919</v>
      </c>
      <c r="Q1766" s="270"/>
      <c r="R1766" s="270"/>
      <c r="S1766" s="271"/>
      <c r="T1766" s="270" t="s">
        <v>600</v>
      </c>
      <c r="U1766" s="272" t="s">
        <v>3020</v>
      </c>
      <c r="V1766" s="268" t="s">
        <v>602</v>
      </c>
      <c r="W1766" s="272"/>
      <c r="X1766" s="273">
        <v>2072919</v>
      </c>
      <c r="Y1766" s="273">
        <v>2072919</v>
      </c>
      <c r="Z1766" s="273">
        <v>0</v>
      </c>
      <c r="AA1766" s="273">
        <v>0</v>
      </c>
      <c r="AB1766" s="274">
        <v>2072919</v>
      </c>
      <c r="AC1766" s="274">
        <v>0</v>
      </c>
      <c r="AD1766" s="269"/>
      <c r="AE1766" s="269" t="s">
        <v>3021</v>
      </c>
    </row>
    <row r="1767" spans="1:31" ht="90" x14ac:dyDescent="0.25">
      <c r="A1767" s="303" t="s">
        <v>4321</v>
      </c>
      <c r="B1767" s="303" t="s">
        <v>2415</v>
      </c>
      <c r="C1767" s="303" t="s">
        <v>2416</v>
      </c>
      <c r="D1767" s="303" t="s">
        <v>2646</v>
      </c>
      <c r="E1767" s="304" t="s">
        <v>4734</v>
      </c>
      <c r="F1767" s="304" t="s">
        <v>457</v>
      </c>
      <c r="G1767" s="304" t="s">
        <v>597</v>
      </c>
      <c r="H1767" s="304" t="s">
        <v>598</v>
      </c>
      <c r="I1767" s="303" t="s">
        <v>599</v>
      </c>
      <c r="J1767" s="305" t="s">
        <v>3020</v>
      </c>
      <c r="K1767" s="306">
        <v>2072919</v>
      </c>
      <c r="Q1767" s="270"/>
      <c r="R1767" s="270"/>
      <c r="S1767" s="271"/>
      <c r="T1767" s="270" t="s">
        <v>600</v>
      </c>
      <c r="U1767" s="272" t="s">
        <v>3020</v>
      </c>
      <c r="V1767" s="268" t="s">
        <v>602</v>
      </c>
      <c r="W1767" s="272"/>
      <c r="X1767" s="273">
        <v>2072919</v>
      </c>
      <c r="Y1767" s="273">
        <v>2072919</v>
      </c>
      <c r="Z1767" s="273">
        <v>0</v>
      </c>
      <c r="AA1767" s="273">
        <v>0</v>
      </c>
      <c r="AB1767" s="274">
        <v>2072919</v>
      </c>
      <c r="AC1767" s="274">
        <v>0</v>
      </c>
      <c r="AD1767" s="269"/>
      <c r="AE1767" s="269" t="s">
        <v>3021</v>
      </c>
    </row>
    <row r="1768" spans="1:31" ht="90" x14ac:dyDescent="0.25">
      <c r="A1768" s="303" t="s">
        <v>4323</v>
      </c>
      <c r="B1768" s="303" t="s">
        <v>2415</v>
      </c>
      <c r="C1768" s="303" t="s">
        <v>2416</v>
      </c>
      <c r="D1768" s="303" t="s">
        <v>2646</v>
      </c>
      <c r="E1768" s="304" t="s">
        <v>4736</v>
      </c>
      <c r="F1768" s="304" t="s">
        <v>457</v>
      </c>
      <c r="G1768" s="304" t="s">
        <v>597</v>
      </c>
      <c r="H1768" s="304" t="s">
        <v>598</v>
      </c>
      <c r="I1768" s="303" t="s">
        <v>599</v>
      </c>
      <c r="J1768" s="305" t="s">
        <v>3020</v>
      </c>
      <c r="K1768" s="306">
        <v>2072919</v>
      </c>
      <c r="Q1768" s="270"/>
      <c r="R1768" s="270"/>
      <c r="S1768" s="271"/>
      <c r="T1768" s="270" t="s">
        <v>600</v>
      </c>
      <c r="U1768" s="272" t="s">
        <v>3020</v>
      </c>
      <c r="V1768" s="268" t="s">
        <v>602</v>
      </c>
      <c r="W1768" s="272"/>
      <c r="X1768" s="273">
        <v>2072919</v>
      </c>
      <c r="Y1768" s="273">
        <v>2072919</v>
      </c>
      <c r="Z1768" s="273">
        <v>0</v>
      </c>
      <c r="AA1768" s="273">
        <v>0</v>
      </c>
      <c r="AB1768" s="274">
        <v>2072919</v>
      </c>
      <c r="AC1768" s="274">
        <v>0</v>
      </c>
      <c r="AD1768" s="269"/>
      <c r="AE1768" s="269" t="s">
        <v>3021</v>
      </c>
    </row>
    <row r="1769" spans="1:31" ht="90" x14ac:dyDescent="0.25">
      <c r="A1769" s="303" t="s">
        <v>4325</v>
      </c>
      <c r="B1769" s="303" t="s">
        <v>2415</v>
      </c>
      <c r="C1769" s="303" t="s">
        <v>2416</v>
      </c>
      <c r="D1769" s="303" t="s">
        <v>2646</v>
      </c>
      <c r="E1769" s="304" t="s">
        <v>4738</v>
      </c>
      <c r="F1769" s="304" t="s">
        <v>457</v>
      </c>
      <c r="G1769" s="304" t="s">
        <v>597</v>
      </c>
      <c r="H1769" s="304" t="s">
        <v>598</v>
      </c>
      <c r="I1769" s="303" t="s">
        <v>599</v>
      </c>
      <c r="J1769" s="305" t="s">
        <v>3020</v>
      </c>
      <c r="K1769" s="306">
        <v>2072919</v>
      </c>
      <c r="Q1769" s="270"/>
      <c r="R1769" s="270"/>
      <c r="S1769" s="271"/>
      <c r="T1769" s="270" t="s">
        <v>600</v>
      </c>
      <c r="U1769" s="272" t="s">
        <v>3020</v>
      </c>
      <c r="V1769" s="268" t="s">
        <v>602</v>
      </c>
      <c r="W1769" s="272"/>
      <c r="X1769" s="273">
        <v>2072919</v>
      </c>
      <c r="Y1769" s="273">
        <v>2072919</v>
      </c>
      <c r="Z1769" s="273">
        <v>0</v>
      </c>
      <c r="AA1769" s="273">
        <v>0</v>
      </c>
      <c r="AB1769" s="274">
        <v>2072919</v>
      </c>
      <c r="AC1769" s="274">
        <v>0</v>
      </c>
      <c r="AD1769" s="269"/>
      <c r="AE1769" s="269" t="s">
        <v>3021</v>
      </c>
    </row>
    <row r="1770" spans="1:31" ht="90" x14ac:dyDescent="0.25">
      <c r="A1770" s="303" t="s">
        <v>4327</v>
      </c>
      <c r="B1770" s="303" t="s">
        <v>2415</v>
      </c>
      <c r="C1770" s="303" t="s">
        <v>2416</v>
      </c>
      <c r="D1770" s="303" t="s">
        <v>2646</v>
      </c>
      <c r="E1770" s="304" t="s">
        <v>4740</v>
      </c>
      <c r="F1770" s="304" t="s">
        <v>457</v>
      </c>
      <c r="G1770" s="304" t="s">
        <v>597</v>
      </c>
      <c r="H1770" s="304" t="s">
        <v>598</v>
      </c>
      <c r="I1770" s="303" t="s">
        <v>599</v>
      </c>
      <c r="J1770" s="305" t="s">
        <v>3020</v>
      </c>
      <c r="K1770" s="306">
        <v>2072919</v>
      </c>
      <c r="Q1770" s="270"/>
      <c r="R1770" s="270"/>
      <c r="S1770" s="271"/>
      <c r="T1770" s="270" t="s">
        <v>600</v>
      </c>
      <c r="U1770" s="272" t="s">
        <v>3020</v>
      </c>
      <c r="V1770" s="268" t="s">
        <v>602</v>
      </c>
      <c r="W1770" s="272"/>
      <c r="X1770" s="273">
        <v>2072919</v>
      </c>
      <c r="Y1770" s="273">
        <v>2072919</v>
      </c>
      <c r="Z1770" s="273">
        <v>0</v>
      </c>
      <c r="AA1770" s="273">
        <v>0</v>
      </c>
      <c r="AB1770" s="274">
        <v>2072919</v>
      </c>
      <c r="AC1770" s="274">
        <v>0</v>
      </c>
      <c r="AD1770" s="269"/>
      <c r="AE1770" s="269" t="s">
        <v>3021</v>
      </c>
    </row>
    <row r="1771" spans="1:31" ht="90" x14ac:dyDescent="0.25">
      <c r="A1771" s="303" t="s">
        <v>4329</v>
      </c>
      <c r="B1771" s="303" t="s">
        <v>2415</v>
      </c>
      <c r="C1771" s="303" t="s">
        <v>2416</v>
      </c>
      <c r="D1771" s="303" t="s">
        <v>2646</v>
      </c>
      <c r="E1771" s="304" t="s">
        <v>4742</v>
      </c>
      <c r="F1771" s="304" t="s">
        <v>457</v>
      </c>
      <c r="G1771" s="304" t="s">
        <v>597</v>
      </c>
      <c r="H1771" s="304" t="s">
        <v>598</v>
      </c>
      <c r="I1771" s="303" t="s">
        <v>599</v>
      </c>
      <c r="J1771" s="305" t="s">
        <v>3020</v>
      </c>
      <c r="K1771" s="306">
        <v>2072919</v>
      </c>
      <c r="Q1771" s="270"/>
      <c r="R1771" s="270"/>
      <c r="S1771" s="271"/>
      <c r="T1771" s="270" t="s">
        <v>600</v>
      </c>
      <c r="U1771" s="272" t="s">
        <v>3020</v>
      </c>
      <c r="V1771" s="268" t="s">
        <v>602</v>
      </c>
      <c r="W1771" s="272"/>
      <c r="X1771" s="273">
        <v>2072919</v>
      </c>
      <c r="Y1771" s="273">
        <v>2072919</v>
      </c>
      <c r="Z1771" s="273">
        <v>0</v>
      </c>
      <c r="AA1771" s="273">
        <v>0</v>
      </c>
      <c r="AB1771" s="274">
        <v>2072919</v>
      </c>
      <c r="AC1771" s="274">
        <v>0</v>
      </c>
      <c r="AD1771" s="269"/>
      <c r="AE1771" s="269" t="s">
        <v>3021</v>
      </c>
    </row>
    <row r="1772" spans="1:31" ht="90" x14ac:dyDescent="0.25">
      <c r="A1772" s="303" t="s">
        <v>4331</v>
      </c>
      <c r="B1772" s="303" t="s">
        <v>2415</v>
      </c>
      <c r="C1772" s="303" t="s">
        <v>2416</v>
      </c>
      <c r="D1772" s="303" t="s">
        <v>2646</v>
      </c>
      <c r="E1772" s="304" t="s">
        <v>4744</v>
      </c>
      <c r="F1772" s="304" t="s">
        <v>457</v>
      </c>
      <c r="G1772" s="304" t="s">
        <v>597</v>
      </c>
      <c r="H1772" s="304" t="s">
        <v>598</v>
      </c>
      <c r="I1772" s="303" t="s">
        <v>599</v>
      </c>
      <c r="J1772" s="305" t="s">
        <v>3020</v>
      </c>
      <c r="K1772" s="306">
        <v>2072919</v>
      </c>
      <c r="Q1772" s="270"/>
      <c r="R1772" s="270"/>
      <c r="S1772" s="271"/>
      <c r="T1772" s="270" t="s">
        <v>600</v>
      </c>
      <c r="U1772" s="272" t="s">
        <v>3020</v>
      </c>
      <c r="V1772" s="268" t="s">
        <v>602</v>
      </c>
      <c r="W1772" s="272"/>
      <c r="X1772" s="273">
        <v>2072919</v>
      </c>
      <c r="Y1772" s="273">
        <v>2072919</v>
      </c>
      <c r="Z1772" s="273">
        <v>0</v>
      </c>
      <c r="AA1772" s="273">
        <v>0</v>
      </c>
      <c r="AB1772" s="274">
        <v>2072919</v>
      </c>
      <c r="AC1772" s="274">
        <v>0</v>
      </c>
      <c r="AD1772" s="269"/>
      <c r="AE1772" s="269" t="s">
        <v>3021</v>
      </c>
    </row>
    <row r="1773" spans="1:31" ht="90" x14ac:dyDescent="0.25">
      <c r="A1773" s="303" t="s">
        <v>4333</v>
      </c>
      <c r="B1773" s="303" t="s">
        <v>2415</v>
      </c>
      <c r="C1773" s="303" t="s">
        <v>2416</v>
      </c>
      <c r="D1773" s="303" t="s">
        <v>2646</v>
      </c>
      <c r="E1773" s="304" t="s">
        <v>4746</v>
      </c>
      <c r="F1773" s="304" t="s">
        <v>457</v>
      </c>
      <c r="G1773" s="304" t="s">
        <v>597</v>
      </c>
      <c r="H1773" s="304" t="s">
        <v>598</v>
      </c>
      <c r="I1773" s="303" t="s">
        <v>599</v>
      </c>
      <c r="J1773" s="305" t="s">
        <v>3020</v>
      </c>
      <c r="K1773" s="306">
        <v>2072919</v>
      </c>
      <c r="Q1773" s="270"/>
      <c r="R1773" s="270"/>
      <c r="S1773" s="271"/>
      <c r="T1773" s="270" t="s">
        <v>600</v>
      </c>
      <c r="U1773" s="272" t="s">
        <v>3020</v>
      </c>
      <c r="V1773" s="268" t="s">
        <v>602</v>
      </c>
      <c r="W1773" s="272"/>
      <c r="X1773" s="273">
        <v>2072919</v>
      </c>
      <c r="Y1773" s="273">
        <v>2072919</v>
      </c>
      <c r="Z1773" s="273">
        <v>0</v>
      </c>
      <c r="AA1773" s="273">
        <v>0</v>
      </c>
      <c r="AB1773" s="274">
        <v>2072919</v>
      </c>
      <c r="AC1773" s="274">
        <v>0</v>
      </c>
      <c r="AD1773" s="269"/>
      <c r="AE1773" s="269" t="s">
        <v>3021</v>
      </c>
    </row>
    <row r="1774" spans="1:31" ht="90" x14ac:dyDescent="0.25">
      <c r="A1774" s="303" t="s">
        <v>4335</v>
      </c>
      <c r="B1774" s="303" t="s">
        <v>2415</v>
      </c>
      <c r="C1774" s="303" t="s">
        <v>2416</v>
      </c>
      <c r="D1774" s="303" t="s">
        <v>2646</v>
      </c>
      <c r="E1774" s="304" t="s">
        <v>4748</v>
      </c>
      <c r="F1774" s="304" t="s">
        <v>457</v>
      </c>
      <c r="G1774" s="304" t="s">
        <v>597</v>
      </c>
      <c r="H1774" s="304" t="s">
        <v>598</v>
      </c>
      <c r="I1774" s="303" t="s">
        <v>599</v>
      </c>
      <c r="J1774" s="305" t="s">
        <v>3020</v>
      </c>
      <c r="K1774" s="306">
        <v>2072919</v>
      </c>
      <c r="Q1774" s="270"/>
      <c r="R1774" s="270"/>
      <c r="S1774" s="271"/>
      <c r="T1774" s="270" t="s">
        <v>600</v>
      </c>
      <c r="U1774" s="272" t="s">
        <v>3020</v>
      </c>
      <c r="V1774" s="268" t="s">
        <v>602</v>
      </c>
      <c r="W1774" s="272"/>
      <c r="X1774" s="273">
        <v>2072919</v>
      </c>
      <c r="Y1774" s="273">
        <v>2072919</v>
      </c>
      <c r="Z1774" s="273">
        <v>0</v>
      </c>
      <c r="AA1774" s="273">
        <v>0</v>
      </c>
      <c r="AB1774" s="274">
        <v>2072919</v>
      </c>
      <c r="AC1774" s="274">
        <v>0</v>
      </c>
      <c r="AD1774" s="269"/>
      <c r="AE1774" s="269" t="s">
        <v>3021</v>
      </c>
    </row>
    <row r="1775" spans="1:31" ht="90" x14ac:dyDescent="0.25">
      <c r="A1775" s="303" t="s">
        <v>4337</v>
      </c>
      <c r="B1775" s="303" t="s">
        <v>2415</v>
      </c>
      <c r="C1775" s="303" t="s">
        <v>2416</v>
      </c>
      <c r="D1775" s="303" t="s">
        <v>2646</v>
      </c>
      <c r="E1775" s="304" t="s">
        <v>4750</v>
      </c>
      <c r="F1775" s="304" t="s">
        <v>457</v>
      </c>
      <c r="G1775" s="304" t="s">
        <v>597</v>
      </c>
      <c r="H1775" s="304" t="s">
        <v>598</v>
      </c>
      <c r="I1775" s="303" t="s">
        <v>599</v>
      </c>
      <c r="J1775" s="305" t="s">
        <v>3020</v>
      </c>
      <c r="K1775" s="306">
        <v>2072919</v>
      </c>
      <c r="Q1775" s="270"/>
      <c r="R1775" s="270"/>
      <c r="S1775" s="271"/>
      <c r="T1775" s="270" t="s">
        <v>600</v>
      </c>
      <c r="U1775" s="272" t="s">
        <v>3020</v>
      </c>
      <c r="V1775" s="268" t="s">
        <v>602</v>
      </c>
      <c r="W1775" s="272"/>
      <c r="X1775" s="273">
        <v>2072919</v>
      </c>
      <c r="Y1775" s="273">
        <v>2072919</v>
      </c>
      <c r="Z1775" s="273">
        <v>0</v>
      </c>
      <c r="AA1775" s="273">
        <v>0</v>
      </c>
      <c r="AB1775" s="274">
        <v>2072919</v>
      </c>
      <c r="AC1775" s="274">
        <v>0</v>
      </c>
      <c r="AD1775" s="269"/>
      <c r="AE1775" s="269" t="s">
        <v>3021</v>
      </c>
    </row>
    <row r="1776" spans="1:31" ht="90" x14ac:dyDescent="0.25">
      <c r="A1776" s="303" t="s">
        <v>4339</v>
      </c>
      <c r="B1776" s="303" t="s">
        <v>2415</v>
      </c>
      <c r="C1776" s="303" t="s">
        <v>2416</v>
      </c>
      <c r="D1776" s="303" t="s">
        <v>2646</v>
      </c>
      <c r="E1776" s="304" t="s">
        <v>4752</v>
      </c>
      <c r="F1776" s="304" t="s">
        <v>457</v>
      </c>
      <c r="G1776" s="304" t="s">
        <v>597</v>
      </c>
      <c r="H1776" s="304" t="s">
        <v>598</v>
      </c>
      <c r="I1776" s="303" t="s">
        <v>599</v>
      </c>
      <c r="J1776" s="305" t="s">
        <v>3020</v>
      </c>
      <c r="K1776" s="306">
        <v>2072919</v>
      </c>
      <c r="Q1776" s="270"/>
      <c r="R1776" s="270"/>
      <c r="S1776" s="271"/>
      <c r="T1776" s="270" t="s">
        <v>600</v>
      </c>
      <c r="U1776" s="272" t="s">
        <v>3020</v>
      </c>
      <c r="V1776" s="268" t="s">
        <v>602</v>
      </c>
      <c r="W1776" s="272"/>
      <c r="X1776" s="273">
        <v>2072919</v>
      </c>
      <c r="Y1776" s="273">
        <v>2072919</v>
      </c>
      <c r="Z1776" s="273">
        <v>0</v>
      </c>
      <c r="AA1776" s="273">
        <v>0</v>
      </c>
      <c r="AB1776" s="274">
        <v>2072919</v>
      </c>
      <c r="AC1776" s="274">
        <v>0</v>
      </c>
      <c r="AD1776" s="269"/>
      <c r="AE1776" s="269" t="s">
        <v>3021</v>
      </c>
    </row>
    <row r="1777" spans="1:31" ht="90" x14ac:dyDescent="0.25">
      <c r="A1777" s="303" t="s">
        <v>4341</v>
      </c>
      <c r="B1777" s="303" t="s">
        <v>2415</v>
      </c>
      <c r="C1777" s="303" t="s">
        <v>2416</v>
      </c>
      <c r="D1777" s="303" t="s">
        <v>2646</v>
      </c>
      <c r="E1777" s="304" t="s">
        <v>4754</v>
      </c>
      <c r="F1777" s="304" t="s">
        <v>457</v>
      </c>
      <c r="G1777" s="304" t="s">
        <v>597</v>
      </c>
      <c r="H1777" s="304" t="s">
        <v>598</v>
      </c>
      <c r="I1777" s="303" t="s">
        <v>599</v>
      </c>
      <c r="J1777" s="305" t="s">
        <v>3020</v>
      </c>
      <c r="K1777" s="306">
        <v>2072919</v>
      </c>
      <c r="Q1777" s="270"/>
      <c r="R1777" s="270"/>
      <c r="S1777" s="271"/>
      <c r="T1777" s="270" t="s">
        <v>600</v>
      </c>
      <c r="U1777" s="272" t="s">
        <v>3020</v>
      </c>
      <c r="V1777" s="268" t="s">
        <v>602</v>
      </c>
      <c r="W1777" s="272"/>
      <c r="X1777" s="273">
        <v>2072919</v>
      </c>
      <c r="Y1777" s="273">
        <v>2072919</v>
      </c>
      <c r="Z1777" s="273">
        <v>0</v>
      </c>
      <c r="AA1777" s="273">
        <v>0</v>
      </c>
      <c r="AB1777" s="274">
        <v>2072919</v>
      </c>
      <c r="AC1777" s="274">
        <v>0</v>
      </c>
      <c r="AD1777" s="269"/>
      <c r="AE1777" s="269" t="s">
        <v>3021</v>
      </c>
    </row>
    <row r="1778" spans="1:31" ht="90" x14ac:dyDescent="0.25">
      <c r="A1778" s="303" t="s">
        <v>4343</v>
      </c>
      <c r="B1778" s="303" t="s">
        <v>2415</v>
      </c>
      <c r="C1778" s="303" t="s">
        <v>2416</v>
      </c>
      <c r="D1778" s="303" t="s">
        <v>2646</v>
      </c>
      <c r="E1778" s="304" t="s">
        <v>4756</v>
      </c>
      <c r="F1778" s="304" t="s">
        <v>457</v>
      </c>
      <c r="G1778" s="304" t="s">
        <v>597</v>
      </c>
      <c r="H1778" s="304" t="s">
        <v>598</v>
      </c>
      <c r="I1778" s="303" t="s">
        <v>599</v>
      </c>
      <c r="J1778" s="305" t="s">
        <v>3020</v>
      </c>
      <c r="K1778" s="306">
        <v>2072919</v>
      </c>
      <c r="Q1778" s="270"/>
      <c r="R1778" s="270"/>
      <c r="S1778" s="271"/>
      <c r="T1778" s="270" t="s">
        <v>600</v>
      </c>
      <c r="U1778" s="272" t="s">
        <v>3020</v>
      </c>
      <c r="V1778" s="268" t="s">
        <v>602</v>
      </c>
      <c r="W1778" s="272"/>
      <c r="X1778" s="273">
        <v>2072919</v>
      </c>
      <c r="Y1778" s="273">
        <v>2072919</v>
      </c>
      <c r="Z1778" s="273">
        <v>0</v>
      </c>
      <c r="AA1778" s="273">
        <v>0</v>
      </c>
      <c r="AB1778" s="274">
        <v>2072919</v>
      </c>
      <c r="AC1778" s="274">
        <v>0</v>
      </c>
      <c r="AD1778" s="269"/>
      <c r="AE1778" s="269" t="s">
        <v>3021</v>
      </c>
    </row>
    <row r="1779" spans="1:31" ht="90" x14ac:dyDescent="0.25">
      <c r="A1779" s="303" t="s">
        <v>4345</v>
      </c>
      <c r="B1779" s="303" t="s">
        <v>2415</v>
      </c>
      <c r="C1779" s="303" t="s">
        <v>2416</v>
      </c>
      <c r="D1779" s="303" t="s">
        <v>2646</v>
      </c>
      <c r="E1779" s="304" t="s">
        <v>4758</v>
      </c>
      <c r="F1779" s="304" t="s">
        <v>457</v>
      </c>
      <c r="G1779" s="304" t="s">
        <v>597</v>
      </c>
      <c r="H1779" s="304" t="s">
        <v>598</v>
      </c>
      <c r="I1779" s="303" t="s">
        <v>599</v>
      </c>
      <c r="J1779" s="305" t="s">
        <v>3020</v>
      </c>
      <c r="K1779" s="306">
        <v>2072919</v>
      </c>
      <c r="Q1779" s="270"/>
      <c r="R1779" s="270"/>
      <c r="S1779" s="271"/>
      <c r="T1779" s="270" t="s">
        <v>600</v>
      </c>
      <c r="U1779" s="272" t="s">
        <v>3020</v>
      </c>
      <c r="V1779" s="268" t="s">
        <v>602</v>
      </c>
      <c r="W1779" s="272"/>
      <c r="X1779" s="273">
        <v>2072919</v>
      </c>
      <c r="Y1779" s="273">
        <v>2072919</v>
      </c>
      <c r="Z1779" s="273">
        <v>0</v>
      </c>
      <c r="AA1779" s="273">
        <v>0</v>
      </c>
      <c r="AB1779" s="274">
        <v>2072919</v>
      </c>
      <c r="AC1779" s="274">
        <v>0</v>
      </c>
      <c r="AD1779" s="269"/>
      <c r="AE1779" s="269" t="s">
        <v>3021</v>
      </c>
    </row>
    <row r="1780" spans="1:31" ht="90" x14ac:dyDescent="0.25">
      <c r="A1780" s="303" t="s">
        <v>4347</v>
      </c>
      <c r="B1780" s="303" t="s">
        <v>2415</v>
      </c>
      <c r="C1780" s="303" t="s">
        <v>2416</v>
      </c>
      <c r="D1780" s="303" t="s">
        <v>2646</v>
      </c>
      <c r="E1780" s="304" t="s">
        <v>4760</v>
      </c>
      <c r="F1780" s="304" t="s">
        <v>457</v>
      </c>
      <c r="G1780" s="304" t="s">
        <v>597</v>
      </c>
      <c r="H1780" s="304" t="s">
        <v>598</v>
      </c>
      <c r="I1780" s="303" t="s">
        <v>599</v>
      </c>
      <c r="J1780" s="305" t="s">
        <v>3020</v>
      </c>
      <c r="K1780" s="306">
        <v>2072919</v>
      </c>
      <c r="Q1780" s="270"/>
      <c r="R1780" s="270"/>
      <c r="S1780" s="271"/>
      <c r="T1780" s="270" t="s">
        <v>600</v>
      </c>
      <c r="U1780" s="272" t="s">
        <v>3020</v>
      </c>
      <c r="V1780" s="268" t="s">
        <v>602</v>
      </c>
      <c r="W1780" s="272"/>
      <c r="X1780" s="273">
        <v>2072919</v>
      </c>
      <c r="Y1780" s="273">
        <v>2072919</v>
      </c>
      <c r="Z1780" s="273">
        <v>0</v>
      </c>
      <c r="AA1780" s="273">
        <v>0</v>
      </c>
      <c r="AB1780" s="274">
        <v>2072919</v>
      </c>
      <c r="AC1780" s="274">
        <v>0</v>
      </c>
      <c r="AD1780" s="269"/>
      <c r="AE1780" s="269" t="s">
        <v>3021</v>
      </c>
    </row>
    <row r="1781" spans="1:31" ht="90" x14ac:dyDescent="0.25">
      <c r="A1781" s="303" t="s">
        <v>4349</v>
      </c>
      <c r="B1781" s="303" t="s">
        <v>2415</v>
      </c>
      <c r="C1781" s="303" t="s">
        <v>2416</v>
      </c>
      <c r="D1781" s="303" t="s">
        <v>2646</v>
      </c>
      <c r="E1781" s="304" t="s">
        <v>4762</v>
      </c>
      <c r="F1781" s="304" t="s">
        <v>457</v>
      </c>
      <c r="G1781" s="304" t="s">
        <v>597</v>
      </c>
      <c r="H1781" s="304" t="s">
        <v>598</v>
      </c>
      <c r="I1781" s="303" t="s">
        <v>599</v>
      </c>
      <c r="J1781" s="305" t="s">
        <v>3020</v>
      </c>
      <c r="K1781" s="306">
        <v>2072919</v>
      </c>
      <c r="Q1781" s="270"/>
      <c r="R1781" s="270"/>
      <c r="S1781" s="271"/>
      <c r="T1781" s="270" t="s">
        <v>600</v>
      </c>
      <c r="U1781" s="272" t="s">
        <v>3020</v>
      </c>
      <c r="V1781" s="268" t="s">
        <v>602</v>
      </c>
      <c r="W1781" s="272"/>
      <c r="X1781" s="273">
        <v>2072919</v>
      </c>
      <c r="Y1781" s="273">
        <v>2072919</v>
      </c>
      <c r="Z1781" s="273">
        <v>0</v>
      </c>
      <c r="AA1781" s="273">
        <v>0</v>
      </c>
      <c r="AB1781" s="274">
        <v>2072919</v>
      </c>
      <c r="AC1781" s="274">
        <v>0</v>
      </c>
      <c r="AD1781" s="269"/>
      <c r="AE1781" s="269" t="s">
        <v>3021</v>
      </c>
    </row>
    <row r="1782" spans="1:31" ht="90" x14ac:dyDescent="0.25">
      <c r="A1782" s="303" t="s">
        <v>4351</v>
      </c>
      <c r="B1782" s="303" t="s">
        <v>2415</v>
      </c>
      <c r="C1782" s="303" t="s">
        <v>2416</v>
      </c>
      <c r="D1782" s="303" t="s">
        <v>2646</v>
      </c>
      <c r="E1782" s="304" t="s">
        <v>4764</v>
      </c>
      <c r="F1782" s="304" t="s">
        <v>457</v>
      </c>
      <c r="G1782" s="304" t="s">
        <v>597</v>
      </c>
      <c r="H1782" s="304" t="s">
        <v>598</v>
      </c>
      <c r="I1782" s="303" t="s">
        <v>599</v>
      </c>
      <c r="J1782" s="305" t="s">
        <v>3020</v>
      </c>
      <c r="K1782" s="306">
        <v>2072919</v>
      </c>
      <c r="Q1782" s="270"/>
      <c r="R1782" s="270"/>
      <c r="S1782" s="271"/>
      <c r="T1782" s="270" t="s">
        <v>600</v>
      </c>
      <c r="U1782" s="272" t="s">
        <v>3020</v>
      </c>
      <c r="V1782" s="268" t="s">
        <v>602</v>
      </c>
      <c r="W1782" s="272"/>
      <c r="X1782" s="273">
        <v>2072919</v>
      </c>
      <c r="Y1782" s="273">
        <v>2072919</v>
      </c>
      <c r="Z1782" s="273">
        <v>0</v>
      </c>
      <c r="AA1782" s="273">
        <v>0</v>
      </c>
      <c r="AB1782" s="274">
        <v>2072919</v>
      </c>
      <c r="AC1782" s="274">
        <v>0</v>
      </c>
      <c r="AD1782" s="269"/>
      <c r="AE1782" s="269" t="s">
        <v>3021</v>
      </c>
    </row>
    <row r="1783" spans="1:31" ht="90" x14ac:dyDescent="0.25">
      <c r="A1783" s="303" t="s">
        <v>4353</v>
      </c>
      <c r="B1783" s="303" t="s">
        <v>2415</v>
      </c>
      <c r="C1783" s="303" t="s">
        <v>2416</v>
      </c>
      <c r="D1783" s="303" t="s">
        <v>2646</v>
      </c>
      <c r="E1783" s="304" t="s">
        <v>4766</v>
      </c>
      <c r="F1783" s="304" t="s">
        <v>457</v>
      </c>
      <c r="G1783" s="304" t="s">
        <v>597</v>
      </c>
      <c r="H1783" s="304" t="s">
        <v>598</v>
      </c>
      <c r="I1783" s="303" t="s">
        <v>599</v>
      </c>
      <c r="J1783" s="305" t="s">
        <v>3020</v>
      </c>
      <c r="K1783" s="306">
        <v>2072919</v>
      </c>
      <c r="Q1783" s="270"/>
      <c r="R1783" s="270"/>
      <c r="S1783" s="271"/>
      <c r="T1783" s="270" t="s">
        <v>600</v>
      </c>
      <c r="U1783" s="272" t="s">
        <v>3020</v>
      </c>
      <c r="V1783" s="268" t="s">
        <v>602</v>
      </c>
      <c r="W1783" s="272"/>
      <c r="X1783" s="273">
        <v>2072919</v>
      </c>
      <c r="Y1783" s="273">
        <v>2072919</v>
      </c>
      <c r="Z1783" s="273">
        <v>0</v>
      </c>
      <c r="AA1783" s="273">
        <v>0</v>
      </c>
      <c r="AB1783" s="274">
        <v>2072919</v>
      </c>
      <c r="AC1783" s="274">
        <v>0</v>
      </c>
      <c r="AD1783" s="269"/>
      <c r="AE1783" s="269" t="s">
        <v>3021</v>
      </c>
    </row>
    <row r="1784" spans="1:31" ht="90" x14ac:dyDescent="0.25">
      <c r="A1784" s="303" t="s">
        <v>4355</v>
      </c>
      <c r="B1784" s="303" t="s">
        <v>2415</v>
      </c>
      <c r="C1784" s="303" t="s">
        <v>2416</v>
      </c>
      <c r="D1784" s="303" t="s">
        <v>2646</v>
      </c>
      <c r="E1784" s="304" t="s">
        <v>4768</v>
      </c>
      <c r="F1784" s="304" t="s">
        <v>457</v>
      </c>
      <c r="G1784" s="304" t="s">
        <v>597</v>
      </c>
      <c r="H1784" s="304" t="s">
        <v>598</v>
      </c>
      <c r="I1784" s="303" t="s">
        <v>599</v>
      </c>
      <c r="J1784" s="305" t="s">
        <v>3020</v>
      </c>
      <c r="K1784" s="306">
        <v>2072919</v>
      </c>
      <c r="Q1784" s="270"/>
      <c r="R1784" s="270"/>
      <c r="S1784" s="271"/>
      <c r="T1784" s="270" t="s">
        <v>600</v>
      </c>
      <c r="U1784" s="272" t="s">
        <v>3020</v>
      </c>
      <c r="V1784" s="268" t="s">
        <v>602</v>
      </c>
      <c r="W1784" s="272"/>
      <c r="X1784" s="273">
        <v>2072919</v>
      </c>
      <c r="Y1784" s="273">
        <v>2072919</v>
      </c>
      <c r="Z1784" s="273">
        <v>0</v>
      </c>
      <c r="AA1784" s="273">
        <v>0</v>
      </c>
      <c r="AB1784" s="274">
        <v>2072919</v>
      </c>
      <c r="AC1784" s="274">
        <v>0</v>
      </c>
      <c r="AD1784" s="269"/>
      <c r="AE1784" s="269" t="s">
        <v>3021</v>
      </c>
    </row>
    <row r="1785" spans="1:31" ht="90" x14ac:dyDescent="0.25">
      <c r="A1785" s="303" t="s">
        <v>4357</v>
      </c>
      <c r="B1785" s="303" t="s">
        <v>2415</v>
      </c>
      <c r="C1785" s="303" t="s">
        <v>2416</v>
      </c>
      <c r="D1785" s="303" t="s">
        <v>2646</v>
      </c>
      <c r="E1785" s="304" t="s">
        <v>4770</v>
      </c>
      <c r="F1785" s="304" t="s">
        <v>457</v>
      </c>
      <c r="G1785" s="304" t="s">
        <v>597</v>
      </c>
      <c r="H1785" s="304" t="s">
        <v>598</v>
      </c>
      <c r="I1785" s="303" t="s">
        <v>599</v>
      </c>
      <c r="J1785" s="305" t="s">
        <v>3020</v>
      </c>
      <c r="K1785" s="306">
        <v>2072919</v>
      </c>
      <c r="Q1785" s="270"/>
      <c r="R1785" s="270"/>
      <c r="S1785" s="271"/>
      <c r="T1785" s="270" t="s">
        <v>600</v>
      </c>
      <c r="U1785" s="272" t="s">
        <v>3020</v>
      </c>
      <c r="V1785" s="268" t="s">
        <v>602</v>
      </c>
      <c r="W1785" s="272"/>
      <c r="X1785" s="273">
        <v>2072919</v>
      </c>
      <c r="Y1785" s="273">
        <v>2072919</v>
      </c>
      <c r="Z1785" s="273">
        <v>0</v>
      </c>
      <c r="AA1785" s="273">
        <v>0</v>
      </c>
      <c r="AB1785" s="274">
        <v>2072919</v>
      </c>
      <c r="AC1785" s="274">
        <v>0</v>
      </c>
      <c r="AD1785" s="269"/>
      <c r="AE1785" s="269" t="s">
        <v>3021</v>
      </c>
    </row>
    <row r="1786" spans="1:31" ht="90" x14ac:dyDescent="0.25">
      <c r="A1786" s="303" t="s">
        <v>4359</v>
      </c>
      <c r="B1786" s="303" t="s">
        <v>2415</v>
      </c>
      <c r="C1786" s="303" t="s">
        <v>2416</v>
      </c>
      <c r="D1786" s="303" t="s">
        <v>2646</v>
      </c>
      <c r="E1786" s="304" t="s">
        <v>4772</v>
      </c>
      <c r="F1786" s="304" t="s">
        <v>457</v>
      </c>
      <c r="G1786" s="304" t="s">
        <v>597</v>
      </c>
      <c r="H1786" s="304" t="s">
        <v>598</v>
      </c>
      <c r="I1786" s="303" t="s">
        <v>599</v>
      </c>
      <c r="J1786" s="305" t="s">
        <v>3020</v>
      </c>
      <c r="K1786" s="306">
        <v>2072919</v>
      </c>
      <c r="Q1786" s="270"/>
      <c r="R1786" s="270"/>
      <c r="S1786" s="271"/>
      <c r="T1786" s="270" t="s">
        <v>600</v>
      </c>
      <c r="U1786" s="272" t="s">
        <v>3020</v>
      </c>
      <c r="V1786" s="268" t="s">
        <v>602</v>
      </c>
      <c r="W1786" s="272"/>
      <c r="X1786" s="273">
        <v>2072919</v>
      </c>
      <c r="Y1786" s="273">
        <v>2072919</v>
      </c>
      <c r="Z1786" s="273">
        <v>0</v>
      </c>
      <c r="AA1786" s="273">
        <v>0</v>
      </c>
      <c r="AB1786" s="274">
        <v>2072919</v>
      </c>
      <c r="AC1786" s="274">
        <v>0</v>
      </c>
      <c r="AD1786" s="269"/>
      <c r="AE1786" s="269" t="s">
        <v>3021</v>
      </c>
    </row>
    <row r="1787" spans="1:31" ht="90" x14ac:dyDescent="0.25">
      <c r="A1787" s="303" t="s">
        <v>4361</v>
      </c>
      <c r="B1787" s="303" t="s">
        <v>2415</v>
      </c>
      <c r="C1787" s="303" t="s">
        <v>2416</v>
      </c>
      <c r="D1787" s="303" t="s">
        <v>2646</v>
      </c>
      <c r="E1787" s="304" t="s">
        <v>4774</v>
      </c>
      <c r="F1787" s="304" t="s">
        <v>457</v>
      </c>
      <c r="G1787" s="304" t="s">
        <v>597</v>
      </c>
      <c r="H1787" s="304" t="s">
        <v>598</v>
      </c>
      <c r="I1787" s="303" t="s">
        <v>599</v>
      </c>
      <c r="J1787" s="305" t="s">
        <v>3020</v>
      </c>
      <c r="K1787" s="306">
        <v>2072919</v>
      </c>
      <c r="Q1787" s="270"/>
      <c r="R1787" s="270"/>
      <c r="S1787" s="271"/>
      <c r="T1787" s="270" t="s">
        <v>600</v>
      </c>
      <c r="U1787" s="272" t="s">
        <v>3020</v>
      </c>
      <c r="V1787" s="268" t="s">
        <v>602</v>
      </c>
      <c r="W1787" s="272"/>
      <c r="X1787" s="273">
        <v>2072919</v>
      </c>
      <c r="Y1787" s="273">
        <v>2072919</v>
      </c>
      <c r="Z1787" s="273">
        <v>0</v>
      </c>
      <c r="AA1787" s="273">
        <v>0</v>
      </c>
      <c r="AB1787" s="274">
        <v>2072919</v>
      </c>
      <c r="AC1787" s="274">
        <v>0</v>
      </c>
      <c r="AD1787" s="269"/>
      <c r="AE1787" s="269" t="s">
        <v>3021</v>
      </c>
    </row>
    <row r="1788" spans="1:31" ht="90" x14ac:dyDescent="0.25">
      <c r="A1788" s="303" t="s">
        <v>4363</v>
      </c>
      <c r="B1788" s="303" t="s">
        <v>2415</v>
      </c>
      <c r="C1788" s="303" t="s">
        <v>2416</v>
      </c>
      <c r="D1788" s="303" t="s">
        <v>2646</v>
      </c>
      <c r="E1788" s="304" t="s">
        <v>4776</v>
      </c>
      <c r="F1788" s="304" t="s">
        <v>457</v>
      </c>
      <c r="G1788" s="304" t="s">
        <v>597</v>
      </c>
      <c r="H1788" s="304" t="s">
        <v>598</v>
      </c>
      <c r="I1788" s="303" t="s">
        <v>599</v>
      </c>
      <c r="J1788" s="305" t="s">
        <v>3020</v>
      </c>
      <c r="K1788" s="306">
        <v>2072919</v>
      </c>
      <c r="Q1788" s="270"/>
      <c r="R1788" s="270"/>
      <c r="S1788" s="271"/>
      <c r="T1788" s="270" t="s">
        <v>600</v>
      </c>
      <c r="U1788" s="272" t="s">
        <v>3020</v>
      </c>
      <c r="V1788" s="268" t="s">
        <v>602</v>
      </c>
      <c r="W1788" s="272"/>
      <c r="X1788" s="273">
        <v>2072919</v>
      </c>
      <c r="Y1788" s="273">
        <v>2072919</v>
      </c>
      <c r="Z1788" s="273">
        <v>0</v>
      </c>
      <c r="AA1788" s="273">
        <v>0</v>
      </c>
      <c r="AB1788" s="274">
        <v>2072919</v>
      </c>
      <c r="AC1788" s="274">
        <v>0</v>
      </c>
      <c r="AD1788" s="269"/>
      <c r="AE1788" s="269" t="s">
        <v>3021</v>
      </c>
    </row>
    <row r="1789" spans="1:31" ht="90" x14ac:dyDescent="0.25">
      <c r="A1789" s="303" t="s">
        <v>4365</v>
      </c>
      <c r="B1789" s="303" t="s">
        <v>2415</v>
      </c>
      <c r="C1789" s="303" t="s">
        <v>2416</v>
      </c>
      <c r="D1789" s="303" t="s">
        <v>2646</v>
      </c>
      <c r="E1789" s="304" t="s">
        <v>4778</v>
      </c>
      <c r="F1789" s="304" t="s">
        <v>457</v>
      </c>
      <c r="G1789" s="304" t="s">
        <v>597</v>
      </c>
      <c r="H1789" s="304" t="s">
        <v>598</v>
      </c>
      <c r="I1789" s="303" t="s">
        <v>599</v>
      </c>
      <c r="J1789" s="305" t="s">
        <v>3020</v>
      </c>
      <c r="K1789" s="306">
        <v>2072919</v>
      </c>
      <c r="Q1789" s="270"/>
      <c r="R1789" s="270"/>
      <c r="S1789" s="271"/>
      <c r="T1789" s="270" t="s">
        <v>600</v>
      </c>
      <c r="U1789" s="272" t="s">
        <v>3020</v>
      </c>
      <c r="V1789" s="268" t="s">
        <v>602</v>
      </c>
      <c r="W1789" s="272"/>
      <c r="X1789" s="273">
        <v>2072919</v>
      </c>
      <c r="Y1789" s="273">
        <v>2072919</v>
      </c>
      <c r="Z1789" s="273">
        <v>0</v>
      </c>
      <c r="AA1789" s="273">
        <v>0</v>
      </c>
      <c r="AB1789" s="274">
        <v>2072919</v>
      </c>
      <c r="AC1789" s="274">
        <v>0</v>
      </c>
      <c r="AD1789" s="269"/>
      <c r="AE1789" s="269" t="s">
        <v>3021</v>
      </c>
    </row>
    <row r="1790" spans="1:31" ht="90" x14ac:dyDescent="0.25">
      <c r="A1790" s="303" t="s">
        <v>4367</v>
      </c>
      <c r="B1790" s="303" t="s">
        <v>2415</v>
      </c>
      <c r="C1790" s="303" t="s">
        <v>2416</v>
      </c>
      <c r="D1790" s="303" t="s">
        <v>2646</v>
      </c>
      <c r="E1790" s="304" t="s">
        <v>4780</v>
      </c>
      <c r="F1790" s="304" t="s">
        <v>457</v>
      </c>
      <c r="G1790" s="304" t="s">
        <v>597</v>
      </c>
      <c r="H1790" s="304" t="s">
        <v>598</v>
      </c>
      <c r="I1790" s="303" t="s">
        <v>599</v>
      </c>
      <c r="J1790" s="305" t="s">
        <v>3020</v>
      </c>
      <c r="K1790" s="306">
        <v>2072919</v>
      </c>
      <c r="Q1790" s="270"/>
      <c r="R1790" s="270"/>
      <c r="S1790" s="271"/>
      <c r="T1790" s="270" t="s">
        <v>600</v>
      </c>
      <c r="U1790" s="272" t="s">
        <v>3020</v>
      </c>
      <c r="V1790" s="268" t="s">
        <v>602</v>
      </c>
      <c r="W1790" s="272"/>
      <c r="X1790" s="273">
        <v>2072919</v>
      </c>
      <c r="Y1790" s="273">
        <v>2072919</v>
      </c>
      <c r="Z1790" s="273">
        <v>0</v>
      </c>
      <c r="AA1790" s="273">
        <v>0</v>
      </c>
      <c r="AB1790" s="274">
        <v>2072919</v>
      </c>
      <c r="AC1790" s="274">
        <v>0</v>
      </c>
      <c r="AD1790" s="269"/>
      <c r="AE1790" s="269" t="s">
        <v>3021</v>
      </c>
    </row>
    <row r="1791" spans="1:31" ht="90" x14ac:dyDescent="0.25">
      <c r="A1791" s="303" t="s">
        <v>4369</v>
      </c>
      <c r="B1791" s="303" t="s">
        <v>2415</v>
      </c>
      <c r="C1791" s="303" t="s">
        <v>2416</v>
      </c>
      <c r="D1791" s="303" t="s">
        <v>2646</v>
      </c>
      <c r="E1791" s="304" t="s">
        <v>4782</v>
      </c>
      <c r="F1791" s="304" t="s">
        <v>457</v>
      </c>
      <c r="G1791" s="304" t="s">
        <v>597</v>
      </c>
      <c r="H1791" s="304" t="s">
        <v>598</v>
      </c>
      <c r="I1791" s="303" t="s">
        <v>599</v>
      </c>
      <c r="J1791" s="305" t="s">
        <v>3020</v>
      </c>
      <c r="K1791" s="306">
        <v>2072919</v>
      </c>
      <c r="Q1791" s="270"/>
      <c r="R1791" s="270"/>
      <c r="S1791" s="271"/>
      <c r="T1791" s="270" t="s">
        <v>600</v>
      </c>
      <c r="U1791" s="272" t="s">
        <v>3020</v>
      </c>
      <c r="V1791" s="268" t="s">
        <v>602</v>
      </c>
      <c r="W1791" s="272"/>
      <c r="X1791" s="273">
        <v>2072919</v>
      </c>
      <c r="Y1791" s="273">
        <v>2072919</v>
      </c>
      <c r="Z1791" s="273">
        <v>0</v>
      </c>
      <c r="AA1791" s="273">
        <v>0</v>
      </c>
      <c r="AB1791" s="274">
        <v>2072919</v>
      </c>
      <c r="AC1791" s="274">
        <v>0</v>
      </c>
      <c r="AD1791" s="269"/>
      <c r="AE1791" s="269" t="s">
        <v>3021</v>
      </c>
    </row>
    <row r="1792" spans="1:31" ht="90" x14ac:dyDescent="0.25">
      <c r="A1792" s="303" t="s">
        <v>4371</v>
      </c>
      <c r="B1792" s="303" t="s">
        <v>2415</v>
      </c>
      <c r="C1792" s="303" t="s">
        <v>2416</v>
      </c>
      <c r="D1792" s="303" t="s">
        <v>2646</v>
      </c>
      <c r="E1792" s="304" t="s">
        <v>4784</v>
      </c>
      <c r="F1792" s="304" t="s">
        <v>457</v>
      </c>
      <c r="G1792" s="304" t="s">
        <v>597</v>
      </c>
      <c r="H1792" s="304" t="s">
        <v>598</v>
      </c>
      <c r="I1792" s="303" t="s">
        <v>599</v>
      </c>
      <c r="J1792" s="305" t="s">
        <v>3020</v>
      </c>
      <c r="K1792" s="306">
        <v>2072919</v>
      </c>
      <c r="Q1792" s="270"/>
      <c r="R1792" s="270"/>
      <c r="S1792" s="271"/>
      <c r="T1792" s="270" t="s">
        <v>600</v>
      </c>
      <c r="U1792" s="272" t="s">
        <v>3020</v>
      </c>
      <c r="V1792" s="268" t="s">
        <v>602</v>
      </c>
      <c r="W1792" s="272"/>
      <c r="X1792" s="273">
        <v>2072919</v>
      </c>
      <c r="Y1792" s="273">
        <v>2072919</v>
      </c>
      <c r="Z1792" s="273">
        <v>0</v>
      </c>
      <c r="AA1792" s="273">
        <v>0</v>
      </c>
      <c r="AB1792" s="274">
        <v>2072919</v>
      </c>
      <c r="AC1792" s="274">
        <v>0</v>
      </c>
      <c r="AD1792" s="269"/>
      <c r="AE1792" s="269" t="s">
        <v>3021</v>
      </c>
    </row>
    <row r="1793" spans="1:31" ht="90" x14ac:dyDescent="0.25">
      <c r="A1793" s="303" t="s">
        <v>4373</v>
      </c>
      <c r="B1793" s="303" t="s">
        <v>2415</v>
      </c>
      <c r="C1793" s="303" t="s">
        <v>2416</v>
      </c>
      <c r="D1793" s="303" t="s">
        <v>2646</v>
      </c>
      <c r="E1793" s="304" t="s">
        <v>4786</v>
      </c>
      <c r="F1793" s="304" t="s">
        <v>457</v>
      </c>
      <c r="G1793" s="304" t="s">
        <v>597</v>
      </c>
      <c r="H1793" s="304" t="s">
        <v>598</v>
      </c>
      <c r="I1793" s="303" t="s">
        <v>599</v>
      </c>
      <c r="J1793" s="305" t="s">
        <v>3020</v>
      </c>
      <c r="K1793" s="306">
        <v>2072919</v>
      </c>
      <c r="Q1793" s="270"/>
      <c r="R1793" s="270"/>
      <c r="S1793" s="271"/>
      <c r="T1793" s="270" t="s">
        <v>600</v>
      </c>
      <c r="U1793" s="272" t="s">
        <v>3020</v>
      </c>
      <c r="V1793" s="268" t="s">
        <v>602</v>
      </c>
      <c r="W1793" s="272"/>
      <c r="X1793" s="273">
        <v>2072919</v>
      </c>
      <c r="Y1793" s="273">
        <v>2072919</v>
      </c>
      <c r="Z1793" s="273">
        <v>0</v>
      </c>
      <c r="AA1793" s="273">
        <v>0</v>
      </c>
      <c r="AB1793" s="274">
        <v>2072919</v>
      </c>
      <c r="AC1793" s="274">
        <v>0</v>
      </c>
      <c r="AD1793" s="269"/>
      <c r="AE1793" s="269" t="s">
        <v>3021</v>
      </c>
    </row>
    <row r="1794" spans="1:31" ht="90" x14ac:dyDescent="0.25">
      <c r="A1794" s="303" t="s">
        <v>4375</v>
      </c>
      <c r="B1794" s="303" t="s">
        <v>2415</v>
      </c>
      <c r="C1794" s="303" t="s">
        <v>2416</v>
      </c>
      <c r="D1794" s="303" t="s">
        <v>2646</v>
      </c>
      <c r="E1794" s="304" t="s">
        <v>4788</v>
      </c>
      <c r="F1794" s="304" t="s">
        <v>457</v>
      </c>
      <c r="G1794" s="304" t="s">
        <v>597</v>
      </c>
      <c r="H1794" s="304" t="s">
        <v>598</v>
      </c>
      <c r="I1794" s="303" t="s">
        <v>599</v>
      </c>
      <c r="J1794" s="305" t="s">
        <v>3020</v>
      </c>
      <c r="K1794" s="306">
        <v>2072919</v>
      </c>
      <c r="Q1794" s="270"/>
      <c r="R1794" s="270"/>
      <c r="S1794" s="271"/>
      <c r="T1794" s="270" t="s">
        <v>600</v>
      </c>
      <c r="U1794" s="272" t="s">
        <v>3020</v>
      </c>
      <c r="V1794" s="268" t="s">
        <v>602</v>
      </c>
      <c r="W1794" s="272"/>
      <c r="X1794" s="273">
        <v>2072919</v>
      </c>
      <c r="Y1794" s="273">
        <v>2072919</v>
      </c>
      <c r="Z1794" s="273">
        <v>0</v>
      </c>
      <c r="AA1794" s="273">
        <v>0</v>
      </c>
      <c r="AB1794" s="274">
        <v>2072919</v>
      </c>
      <c r="AC1794" s="274">
        <v>0</v>
      </c>
      <c r="AD1794" s="269"/>
      <c r="AE1794" s="269" t="s">
        <v>3021</v>
      </c>
    </row>
    <row r="1795" spans="1:31" ht="90" x14ac:dyDescent="0.25">
      <c r="A1795" s="303" t="s">
        <v>4377</v>
      </c>
      <c r="B1795" s="303" t="s">
        <v>2415</v>
      </c>
      <c r="C1795" s="303" t="s">
        <v>2416</v>
      </c>
      <c r="D1795" s="303" t="s">
        <v>2646</v>
      </c>
      <c r="E1795" s="304" t="s">
        <v>4790</v>
      </c>
      <c r="F1795" s="304" t="s">
        <v>457</v>
      </c>
      <c r="G1795" s="304" t="s">
        <v>597</v>
      </c>
      <c r="H1795" s="304" t="s">
        <v>598</v>
      </c>
      <c r="I1795" s="303" t="s">
        <v>599</v>
      </c>
      <c r="J1795" s="305" t="s">
        <v>3020</v>
      </c>
      <c r="K1795" s="306">
        <v>2072919</v>
      </c>
      <c r="Q1795" s="270"/>
      <c r="R1795" s="270"/>
      <c r="S1795" s="271"/>
      <c r="T1795" s="270" t="s">
        <v>600</v>
      </c>
      <c r="U1795" s="272" t="s">
        <v>3020</v>
      </c>
      <c r="V1795" s="268" t="s">
        <v>602</v>
      </c>
      <c r="W1795" s="272"/>
      <c r="X1795" s="273">
        <v>2072919</v>
      </c>
      <c r="Y1795" s="273">
        <v>2072919</v>
      </c>
      <c r="Z1795" s="273">
        <v>0</v>
      </c>
      <c r="AA1795" s="273">
        <v>0</v>
      </c>
      <c r="AB1795" s="274">
        <v>2072919</v>
      </c>
      <c r="AC1795" s="274">
        <v>0</v>
      </c>
      <c r="AD1795" s="269"/>
      <c r="AE1795" s="269" t="s">
        <v>3021</v>
      </c>
    </row>
    <row r="1796" spans="1:31" ht="90" x14ac:dyDescent="0.25">
      <c r="A1796" s="303" t="s">
        <v>4379</v>
      </c>
      <c r="B1796" s="303" t="s">
        <v>2415</v>
      </c>
      <c r="C1796" s="303" t="s">
        <v>2416</v>
      </c>
      <c r="D1796" s="303" t="s">
        <v>2646</v>
      </c>
      <c r="E1796" s="304" t="s">
        <v>4792</v>
      </c>
      <c r="F1796" s="304" t="s">
        <v>457</v>
      </c>
      <c r="G1796" s="304" t="s">
        <v>597</v>
      </c>
      <c r="H1796" s="304" t="s">
        <v>598</v>
      </c>
      <c r="I1796" s="303" t="s">
        <v>599</v>
      </c>
      <c r="J1796" s="305" t="s">
        <v>3020</v>
      </c>
      <c r="K1796" s="306">
        <v>2072919</v>
      </c>
      <c r="Q1796" s="270"/>
      <c r="R1796" s="270"/>
      <c r="S1796" s="271"/>
      <c r="T1796" s="270" t="s">
        <v>600</v>
      </c>
      <c r="U1796" s="272" t="s">
        <v>3020</v>
      </c>
      <c r="V1796" s="268" t="s">
        <v>602</v>
      </c>
      <c r="W1796" s="272"/>
      <c r="X1796" s="273">
        <v>2072919</v>
      </c>
      <c r="Y1796" s="273">
        <v>2072919</v>
      </c>
      <c r="Z1796" s="273">
        <v>0</v>
      </c>
      <c r="AA1796" s="273">
        <v>0</v>
      </c>
      <c r="AB1796" s="274">
        <v>2072919</v>
      </c>
      <c r="AC1796" s="274">
        <v>0</v>
      </c>
      <c r="AD1796" s="269"/>
      <c r="AE1796" s="269" t="s">
        <v>3021</v>
      </c>
    </row>
    <row r="1797" spans="1:31" ht="90" x14ac:dyDescent="0.25">
      <c r="A1797" s="303" t="s">
        <v>4381</v>
      </c>
      <c r="B1797" s="303" t="s">
        <v>2415</v>
      </c>
      <c r="C1797" s="303" t="s">
        <v>2416</v>
      </c>
      <c r="D1797" s="303" t="s">
        <v>2646</v>
      </c>
      <c r="E1797" s="304" t="s">
        <v>4794</v>
      </c>
      <c r="F1797" s="304" t="s">
        <v>457</v>
      </c>
      <c r="G1797" s="304" t="s">
        <v>597</v>
      </c>
      <c r="H1797" s="304" t="s">
        <v>598</v>
      </c>
      <c r="I1797" s="303" t="s">
        <v>599</v>
      </c>
      <c r="J1797" s="305" t="s">
        <v>3020</v>
      </c>
      <c r="K1797" s="306">
        <v>2072919</v>
      </c>
      <c r="Q1797" s="270"/>
      <c r="R1797" s="270"/>
      <c r="S1797" s="271"/>
      <c r="T1797" s="270" t="s">
        <v>600</v>
      </c>
      <c r="U1797" s="272" t="s">
        <v>3020</v>
      </c>
      <c r="V1797" s="268" t="s">
        <v>602</v>
      </c>
      <c r="W1797" s="272"/>
      <c r="X1797" s="273">
        <v>2072919</v>
      </c>
      <c r="Y1797" s="273">
        <v>2072919</v>
      </c>
      <c r="Z1797" s="273">
        <v>0</v>
      </c>
      <c r="AA1797" s="273">
        <v>0</v>
      </c>
      <c r="AB1797" s="274">
        <v>2072919</v>
      </c>
      <c r="AC1797" s="274">
        <v>0</v>
      </c>
      <c r="AD1797" s="269"/>
      <c r="AE1797" s="269" t="s">
        <v>3021</v>
      </c>
    </row>
    <row r="1798" spans="1:31" ht="90" x14ac:dyDescent="0.25">
      <c r="A1798" s="303" t="s">
        <v>4383</v>
      </c>
      <c r="B1798" s="303" t="s">
        <v>2415</v>
      </c>
      <c r="C1798" s="303" t="s">
        <v>2416</v>
      </c>
      <c r="D1798" s="303" t="s">
        <v>2646</v>
      </c>
      <c r="E1798" s="304" t="s">
        <v>4796</v>
      </c>
      <c r="F1798" s="304" t="s">
        <v>457</v>
      </c>
      <c r="G1798" s="304" t="s">
        <v>597</v>
      </c>
      <c r="H1798" s="304" t="s">
        <v>598</v>
      </c>
      <c r="I1798" s="303" t="s">
        <v>599</v>
      </c>
      <c r="J1798" s="305" t="s">
        <v>3020</v>
      </c>
      <c r="K1798" s="306">
        <v>2072919</v>
      </c>
      <c r="Q1798" s="270"/>
      <c r="R1798" s="270"/>
      <c r="S1798" s="271"/>
      <c r="T1798" s="270" t="s">
        <v>600</v>
      </c>
      <c r="U1798" s="272" t="s">
        <v>3020</v>
      </c>
      <c r="V1798" s="268" t="s">
        <v>602</v>
      </c>
      <c r="W1798" s="272"/>
      <c r="X1798" s="273">
        <v>2072919</v>
      </c>
      <c r="Y1798" s="273">
        <v>2072919</v>
      </c>
      <c r="Z1798" s="273">
        <v>0</v>
      </c>
      <c r="AA1798" s="273">
        <v>0</v>
      </c>
      <c r="AB1798" s="274">
        <v>2072919</v>
      </c>
      <c r="AC1798" s="274">
        <v>0</v>
      </c>
      <c r="AD1798" s="269"/>
      <c r="AE1798" s="269" t="s">
        <v>3021</v>
      </c>
    </row>
    <row r="1799" spans="1:31" ht="90" x14ac:dyDescent="0.25">
      <c r="A1799" s="303" t="s">
        <v>4385</v>
      </c>
      <c r="B1799" s="303" t="s">
        <v>2415</v>
      </c>
      <c r="C1799" s="303" t="s">
        <v>2416</v>
      </c>
      <c r="D1799" s="303" t="s">
        <v>2646</v>
      </c>
      <c r="E1799" s="304" t="s">
        <v>4798</v>
      </c>
      <c r="F1799" s="304" t="s">
        <v>457</v>
      </c>
      <c r="G1799" s="304" t="s">
        <v>597</v>
      </c>
      <c r="H1799" s="304" t="s">
        <v>598</v>
      </c>
      <c r="I1799" s="303" t="s">
        <v>599</v>
      </c>
      <c r="J1799" s="305" t="s">
        <v>3020</v>
      </c>
      <c r="K1799" s="306">
        <v>2072919</v>
      </c>
      <c r="Q1799" s="270"/>
      <c r="R1799" s="270"/>
      <c r="S1799" s="271"/>
      <c r="T1799" s="270" t="s">
        <v>600</v>
      </c>
      <c r="U1799" s="272" t="s">
        <v>3020</v>
      </c>
      <c r="V1799" s="268" t="s">
        <v>602</v>
      </c>
      <c r="W1799" s="272"/>
      <c r="X1799" s="273">
        <v>2072919</v>
      </c>
      <c r="Y1799" s="273">
        <v>2072919</v>
      </c>
      <c r="Z1799" s="273">
        <v>0</v>
      </c>
      <c r="AA1799" s="273">
        <v>0</v>
      </c>
      <c r="AB1799" s="274">
        <v>2072919</v>
      </c>
      <c r="AC1799" s="274">
        <v>0</v>
      </c>
      <c r="AD1799" s="269"/>
      <c r="AE1799" s="269" t="s">
        <v>3021</v>
      </c>
    </row>
    <row r="1800" spans="1:31" ht="90" x14ac:dyDescent="0.25">
      <c r="A1800" s="303" t="s">
        <v>4387</v>
      </c>
      <c r="B1800" s="303" t="s">
        <v>2415</v>
      </c>
      <c r="C1800" s="303" t="s">
        <v>2416</v>
      </c>
      <c r="D1800" s="303" t="s">
        <v>2646</v>
      </c>
      <c r="E1800" s="304" t="s">
        <v>4800</v>
      </c>
      <c r="F1800" s="304" t="s">
        <v>457</v>
      </c>
      <c r="G1800" s="304" t="s">
        <v>597</v>
      </c>
      <c r="H1800" s="304" t="s">
        <v>598</v>
      </c>
      <c r="I1800" s="303" t="s">
        <v>599</v>
      </c>
      <c r="J1800" s="305" t="s">
        <v>3020</v>
      </c>
      <c r="K1800" s="306">
        <v>2072919</v>
      </c>
      <c r="Q1800" s="270"/>
      <c r="R1800" s="270"/>
      <c r="S1800" s="271"/>
      <c r="T1800" s="270" t="s">
        <v>600</v>
      </c>
      <c r="U1800" s="272" t="s">
        <v>3020</v>
      </c>
      <c r="V1800" s="268" t="s">
        <v>602</v>
      </c>
      <c r="W1800" s="272"/>
      <c r="X1800" s="273">
        <v>2072919</v>
      </c>
      <c r="Y1800" s="273">
        <v>2072919</v>
      </c>
      <c r="Z1800" s="273">
        <v>0</v>
      </c>
      <c r="AA1800" s="273">
        <v>0</v>
      </c>
      <c r="AB1800" s="274">
        <v>2072919</v>
      </c>
      <c r="AC1800" s="274">
        <v>0</v>
      </c>
      <c r="AD1800" s="269"/>
      <c r="AE1800" s="269" t="s">
        <v>3021</v>
      </c>
    </row>
    <row r="1801" spans="1:31" ht="90" x14ac:dyDescent="0.25">
      <c r="A1801" s="303" t="s">
        <v>4389</v>
      </c>
      <c r="B1801" s="303" t="s">
        <v>2415</v>
      </c>
      <c r="C1801" s="303" t="s">
        <v>2416</v>
      </c>
      <c r="D1801" s="303" t="s">
        <v>2646</v>
      </c>
      <c r="E1801" s="304" t="s">
        <v>4802</v>
      </c>
      <c r="F1801" s="304" t="s">
        <v>457</v>
      </c>
      <c r="G1801" s="304" t="s">
        <v>597</v>
      </c>
      <c r="H1801" s="304" t="s">
        <v>598</v>
      </c>
      <c r="I1801" s="303" t="s">
        <v>599</v>
      </c>
      <c r="J1801" s="305" t="s">
        <v>3020</v>
      </c>
      <c r="K1801" s="306">
        <v>2072919</v>
      </c>
      <c r="Q1801" s="270"/>
      <c r="R1801" s="270"/>
      <c r="S1801" s="271"/>
      <c r="T1801" s="270" t="s">
        <v>600</v>
      </c>
      <c r="U1801" s="272" t="s">
        <v>3020</v>
      </c>
      <c r="V1801" s="268" t="s">
        <v>602</v>
      </c>
      <c r="W1801" s="272"/>
      <c r="X1801" s="273">
        <v>2072919</v>
      </c>
      <c r="Y1801" s="273">
        <v>2072919</v>
      </c>
      <c r="Z1801" s="273">
        <v>0</v>
      </c>
      <c r="AA1801" s="273">
        <v>0</v>
      </c>
      <c r="AB1801" s="274">
        <v>2072919</v>
      </c>
      <c r="AC1801" s="274">
        <v>0</v>
      </c>
      <c r="AD1801" s="269"/>
      <c r="AE1801" s="269" t="s">
        <v>3021</v>
      </c>
    </row>
    <row r="1802" spans="1:31" ht="90" x14ac:dyDescent="0.25">
      <c r="A1802" s="303" t="s">
        <v>4391</v>
      </c>
      <c r="B1802" s="303" t="s">
        <v>2415</v>
      </c>
      <c r="C1802" s="303" t="s">
        <v>2416</v>
      </c>
      <c r="D1802" s="303" t="s">
        <v>2646</v>
      </c>
      <c r="E1802" s="304" t="s">
        <v>4804</v>
      </c>
      <c r="F1802" s="304" t="s">
        <v>457</v>
      </c>
      <c r="G1802" s="304" t="s">
        <v>597</v>
      </c>
      <c r="H1802" s="304" t="s">
        <v>598</v>
      </c>
      <c r="I1802" s="303" t="s">
        <v>599</v>
      </c>
      <c r="J1802" s="305" t="s">
        <v>3020</v>
      </c>
      <c r="K1802" s="306">
        <v>2072919</v>
      </c>
      <c r="Q1802" s="270"/>
      <c r="R1802" s="270"/>
      <c r="S1802" s="271"/>
      <c r="T1802" s="270" t="s">
        <v>600</v>
      </c>
      <c r="U1802" s="272" t="s">
        <v>3020</v>
      </c>
      <c r="V1802" s="268" t="s">
        <v>602</v>
      </c>
      <c r="W1802" s="272"/>
      <c r="X1802" s="273">
        <v>2072919</v>
      </c>
      <c r="Y1802" s="273">
        <v>2072919</v>
      </c>
      <c r="Z1802" s="273">
        <v>0</v>
      </c>
      <c r="AA1802" s="273">
        <v>0</v>
      </c>
      <c r="AB1802" s="274">
        <v>2072919</v>
      </c>
      <c r="AC1802" s="274">
        <v>0</v>
      </c>
      <c r="AD1802" s="269"/>
      <c r="AE1802" s="269" t="s">
        <v>3021</v>
      </c>
    </row>
    <row r="1803" spans="1:31" ht="90" x14ac:dyDescent="0.25">
      <c r="A1803" s="303" t="s">
        <v>4393</v>
      </c>
      <c r="B1803" s="303" t="s">
        <v>2415</v>
      </c>
      <c r="C1803" s="303" t="s">
        <v>2416</v>
      </c>
      <c r="D1803" s="303" t="s">
        <v>2646</v>
      </c>
      <c r="E1803" s="304" t="s">
        <v>4806</v>
      </c>
      <c r="F1803" s="304" t="s">
        <v>457</v>
      </c>
      <c r="G1803" s="304" t="s">
        <v>597</v>
      </c>
      <c r="H1803" s="304" t="s">
        <v>598</v>
      </c>
      <c r="I1803" s="303" t="s">
        <v>599</v>
      </c>
      <c r="J1803" s="305" t="s">
        <v>3020</v>
      </c>
      <c r="K1803" s="306">
        <v>2072919</v>
      </c>
      <c r="Q1803" s="270"/>
      <c r="R1803" s="270"/>
      <c r="S1803" s="271"/>
      <c r="T1803" s="270" t="s">
        <v>600</v>
      </c>
      <c r="U1803" s="272" t="s">
        <v>3020</v>
      </c>
      <c r="V1803" s="268" t="s">
        <v>602</v>
      </c>
      <c r="W1803" s="272"/>
      <c r="X1803" s="273">
        <v>2072919</v>
      </c>
      <c r="Y1803" s="273">
        <v>2072919</v>
      </c>
      <c r="Z1803" s="273">
        <v>0</v>
      </c>
      <c r="AA1803" s="273">
        <v>0</v>
      </c>
      <c r="AB1803" s="274">
        <v>2072919</v>
      </c>
      <c r="AC1803" s="274">
        <v>0</v>
      </c>
      <c r="AD1803" s="269"/>
      <c r="AE1803" s="269" t="s">
        <v>3021</v>
      </c>
    </row>
    <row r="1804" spans="1:31" ht="90" x14ac:dyDescent="0.25">
      <c r="A1804" s="303" t="s">
        <v>4395</v>
      </c>
      <c r="B1804" s="303" t="s">
        <v>2415</v>
      </c>
      <c r="C1804" s="303" t="s">
        <v>2416</v>
      </c>
      <c r="D1804" s="303" t="s">
        <v>2646</v>
      </c>
      <c r="E1804" s="304" t="s">
        <v>4808</v>
      </c>
      <c r="F1804" s="304" t="s">
        <v>457</v>
      </c>
      <c r="G1804" s="304" t="s">
        <v>597</v>
      </c>
      <c r="H1804" s="304" t="s">
        <v>598</v>
      </c>
      <c r="I1804" s="303" t="s">
        <v>599</v>
      </c>
      <c r="J1804" s="305" t="s">
        <v>3020</v>
      </c>
      <c r="K1804" s="306">
        <v>2072919</v>
      </c>
      <c r="Q1804" s="270"/>
      <c r="R1804" s="270"/>
      <c r="S1804" s="271"/>
      <c r="T1804" s="270" t="s">
        <v>600</v>
      </c>
      <c r="U1804" s="272" t="s">
        <v>3020</v>
      </c>
      <c r="V1804" s="268" t="s">
        <v>602</v>
      </c>
      <c r="W1804" s="272"/>
      <c r="X1804" s="273">
        <v>2072919</v>
      </c>
      <c r="Y1804" s="273">
        <v>2072919</v>
      </c>
      <c r="Z1804" s="273">
        <v>0</v>
      </c>
      <c r="AA1804" s="273">
        <v>0</v>
      </c>
      <c r="AB1804" s="274">
        <v>2072919</v>
      </c>
      <c r="AC1804" s="274">
        <v>0</v>
      </c>
      <c r="AD1804" s="269"/>
      <c r="AE1804" s="269" t="s">
        <v>3021</v>
      </c>
    </row>
    <row r="1805" spans="1:31" ht="90" x14ac:dyDescent="0.25">
      <c r="A1805" s="303" t="s">
        <v>4397</v>
      </c>
      <c r="B1805" s="303" t="s">
        <v>2415</v>
      </c>
      <c r="C1805" s="303" t="s">
        <v>2416</v>
      </c>
      <c r="D1805" s="303" t="s">
        <v>2646</v>
      </c>
      <c r="E1805" s="304" t="s">
        <v>4810</v>
      </c>
      <c r="F1805" s="304" t="s">
        <v>457</v>
      </c>
      <c r="G1805" s="304" t="s">
        <v>597</v>
      </c>
      <c r="H1805" s="304" t="s">
        <v>598</v>
      </c>
      <c r="I1805" s="303" t="s">
        <v>599</v>
      </c>
      <c r="J1805" s="305" t="s">
        <v>3020</v>
      </c>
      <c r="K1805" s="306">
        <v>2072919</v>
      </c>
      <c r="Q1805" s="270"/>
      <c r="R1805" s="270"/>
      <c r="S1805" s="271"/>
      <c r="T1805" s="270" t="s">
        <v>600</v>
      </c>
      <c r="U1805" s="272" t="s">
        <v>3020</v>
      </c>
      <c r="V1805" s="268" t="s">
        <v>602</v>
      </c>
      <c r="W1805" s="272"/>
      <c r="X1805" s="273">
        <v>2072919</v>
      </c>
      <c r="Y1805" s="273">
        <v>2072919</v>
      </c>
      <c r="Z1805" s="273">
        <v>0</v>
      </c>
      <c r="AA1805" s="273">
        <v>0</v>
      </c>
      <c r="AB1805" s="274">
        <v>2072919</v>
      </c>
      <c r="AC1805" s="274">
        <v>0</v>
      </c>
      <c r="AD1805" s="269"/>
      <c r="AE1805" s="269" t="s">
        <v>3021</v>
      </c>
    </row>
    <row r="1806" spans="1:31" ht="90" x14ac:dyDescent="0.25">
      <c r="A1806" s="303" t="s">
        <v>4399</v>
      </c>
      <c r="B1806" s="303" t="s">
        <v>2415</v>
      </c>
      <c r="C1806" s="303" t="s">
        <v>2416</v>
      </c>
      <c r="D1806" s="303" t="s">
        <v>2646</v>
      </c>
      <c r="E1806" s="304" t="s">
        <v>4812</v>
      </c>
      <c r="F1806" s="304" t="s">
        <v>457</v>
      </c>
      <c r="G1806" s="304" t="s">
        <v>597</v>
      </c>
      <c r="H1806" s="304" t="s">
        <v>598</v>
      </c>
      <c r="I1806" s="303" t="s">
        <v>599</v>
      </c>
      <c r="J1806" s="305" t="s">
        <v>3020</v>
      </c>
      <c r="K1806" s="306">
        <v>2072919</v>
      </c>
      <c r="Q1806" s="270"/>
      <c r="R1806" s="270"/>
      <c r="S1806" s="271"/>
      <c r="T1806" s="270" t="s">
        <v>600</v>
      </c>
      <c r="U1806" s="272" t="s">
        <v>3020</v>
      </c>
      <c r="V1806" s="268" t="s">
        <v>602</v>
      </c>
      <c r="W1806" s="272"/>
      <c r="X1806" s="273">
        <v>2072919</v>
      </c>
      <c r="Y1806" s="273">
        <v>2072919</v>
      </c>
      <c r="Z1806" s="273">
        <v>0</v>
      </c>
      <c r="AA1806" s="273">
        <v>0</v>
      </c>
      <c r="AB1806" s="274">
        <v>2072919</v>
      </c>
      <c r="AC1806" s="274">
        <v>0</v>
      </c>
      <c r="AD1806" s="269"/>
      <c r="AE1806" s="269" t="s">
        <v>3021</v>
      </c>
    </row>
    <row r="1807" spans="1:31" ht="90" x14ac:dyDescent="0.25">
      <c r="A1807" s="303" t="s">
        <v>4401</v>
      </c>
      <c r="B1807" s="303" t="s">
        <v>2415</v>
      </c>
      <c r="C1807" s="303" t="s">
        <v>2416</v>
      </c>
      <c r="D1807" s="303" t="s">
        <v>2646</v>
      </c>
      <c r="E1807" s="304" t="s">
        <v>4814</v>
      </c>
      <c r="F1807" s="304" t="s">
        <v>457</v>
      </c>
      <c r="G1807" s="304" t="s">
        <v>597</v>
      </c>
      <c r="H1807" s="304" t="s">
        <v>598</v>
      </c>
      <c r="I1807" s="303" t="s">
        <v>599</v>
      </c>
      <c r="J1807" s="305" t="s">
        <v>3020</v>
      </c>
      <c r="K1807" s="306">
        <v>2072919</v>
      </c>
      <c r="Q1807" s="270"/>
      <c r="R1807" s="270"/>
      <c r="S1807" s="271"/>
      <c r="T1807" s="270" t="s">
        <v>600</v>
      </c>
      <c r="U1807" s="272" t="s">
        <v>3020</v>
      </c>
      <c r="V1807" s="268" t="s">
        <v>602</v>
      </c>
      <c r="W1807" s="272"/>
      <c r="X1807" s="273">
        <v>2072919</v>
      </c>
      <c r="Y1807" s="273">
        <v>2072919</v>
      </c>
      <c r="Z1807" s="273">
        <v>0</v>
      </c>
      <c r="AA1807" s="273">
        <v>0</v>
      </c>
      <c r="AB1807" s="274">
        <v>2072919</v>
      </c>
      <c r="AC1807" s="274">
        <v>0</v>
      </c>
      <c r="AD1807" s="269"/>
      <c r="AE1807" s="269" t="s">
        <v>3021</v>
      </c>
    </row>
    <row r="1808" spans="1:31" ht="90" x14ac:dyDescent="0.25">
      <c r="A1808" s="303" t="s">
        <v>4403</v>
      </c>
      <c r="B1808" s="303" t="s">
        <v>2415</v>
      </c>
      <c r="C1808" s="303" t="s">
        <v>2416</v>
      </c>
      <c r="D1808" s="303" t="s">
        <v>2646</v>
      </c>
      <c r="E1808" s="304" t="s">
        <v>4816</v>
      </c>
      <c r="F1808" s="304" t="s">
        <v>457</v>
      </c>
      <c r="G1808" s="304" t="s">
        <v>597</v>
      </c>
      <c r="H1808" s="304" t="s">
        <v>598</v>
      </c>
      <c r="I1808" s="303" t="s">
        <v>599</v>
      </c>
      <c r="J1808" s="305" t="s">
        <v>3020</v>
      </c>
      <c r="K1808" s="306">
        <v>2072919</v>
      </c>
      <c r="Q1808" s="270"/>
      <c r="R1808" s="270"/>
      <c r="S1808" s="271"/>
      <c r="T1808" s="270" t="s">
        <v>600</v>
      </c>
      <c r="U1808" s="272" t="s">
        <v>3020</v>
      </c>
      <c r="V1808" s="268" t="s">
        <v>602</v>
      </c>
      <c r="W1808" s="272"/>
      <c r="X1808" s="273">
        <v>2072919</v>
      </c>
      <c r="Y1808" s="273">
        <v>2072919</v>
      </c>
      <c r="Z1808" s="273">
        <v>0</v>
      </c>
      <c r="AA1808" s="273">
        <v>0</v>
      </c>
      <c r="AB1808" s="274">
        <v>2072919</v>
      </c>
      <c r="AC1808" s="274">
        <v>0</v>
      </c>
      <c r="AD1808" s="269"/>
      <c r="AE1808" s="269" t="s">
        <v>3021</v>
      </c>
    </row>
    <row r="1809" spans="1:31" ht="90" x14ac:dyDescent="0.25">
      <c r="A1809" s="303" t="s">
        <v>4405</v>
      </c>
      <c r="B1809" s="303" t="s">
        <v>2415</v>
      </c>
      <c r="C1809" s="303" t="s">
        <v>2416</v>
      </c>
      <c r="D1809" s="303" t="s">
        <v>2646</v>
      </c>
      <c r="E1809" s="304" t="s">
        <v>4818</v>
      </c>
      <c r="F1809" s="304" t="s">
        <v>457</v>
      </c>
      <c r="G1809" s="304" t="s">
        <v>597</v>
      </c>
      <c r="H1809" s="304" t="s">
        <v>598</v>
      </c>
      <c r="I1809" s="303" t="s">
        <v>599</v>
      </c>
      <c r="J1809" s="305" t="s">
        <v>3020</v>
      </c>
      <c r="K1809" s="306">
        <v>2072919</v>
      </c>
      <c r="Q1809" s="270"/>
      <c r="R1809" s="270"/>
      <c r="S1809" s="271"/>
      <c r="T1809" s="270" t="s">
        <v>600</v>
      </c>
      <c r="U1809" s="272" t="s">
        <v>3020</v>
      </c>
      <c r="V1809" s="268" t="s">
        <v>602</v>
      </c>
      <c r="W1809" s="272"/>
      <c r="X1809" s="273">
        <v>2072919</v>
      </c>
      <c r="Y1809" s="273">
        <v>2072919</v>
      </c>
      <c r="Z1809" s="273">
        <v>0</v>
      </c>
      <c r="AA1809" s="273">
        <v>0</v>
      </c>
      <c r="AB1809" s="274">
        <v>2072919</v>
      </c>
      <c r="AC1809" s="274">
        <v>0</v>
      </c>
      <c r="AD1809" s="269"/>
      <c r="AE1809" s="269" t="s">
        <v>3021</v>
      </c>
    </row>
    <row r="1810" spans="1:31" ht="90" x14ac:dyDescent="0.25">
      <c r="A1810" s="303" t="s">
        <v>4407</v>
      </c>
      <c r="B1810" s="303" t="s">
        <v>2415</v>
      </c>
      <c r="C1810" s="303" t="s">
        <v>2416</v>
      </c>
      <c r="D1810" s="303" t="s">
        <v>2646</v>
      </c>
      <c r="E1810" s="304" t="s">
        <v>4820</v>
      </c>
      <c r="F1810" s="304" t="s">
        <v>457</v>
      </c>
      <c r="G1810" s="304" t="s">
        <v>597</v>
      </c>
      <c r="H1810" s="304" t="s">
        <v>598</v>
      </c>
      <c r="I1810" s="303" t="s">
        <v>599</v>
      </c>
      <c r="J1810" s="305" t="s">
        <v>3020</v>
      </c>
      <c r="K1810" s="306">
        <v>2072919</v>
      </c>
      <c r="Q1810" s="270"/>
      <c r="R1810" s="270"/>
      <c r="S1810" s="271"/>
      <c r="T1810" s="270" t="s">
        <v>600</v>
      </c>
      <c r="U1810" s="272" t="s">
        <v>3020</v>
      </c>
      <c r="V1810" s="268" t="s">
        <v>602</v>
      </c>
      <c r="W1810" s="272"/>
      <c r="X1810" s="273">
        <v>2072919</v>
      </c>
      <c r="Y1810" s="273">
        <v>2072919</v>
      </c>
      <c r="Z1810" s="273">
        <v>0</v>
      </c>
      <c r="AA1810" s="273">
        <v>0</v>
      </c>
      <c r="AB1810" s="274">
        <v>2072919</v>
      </c>
      <c r="AC1810" s="274">
        <v>0</v>
      </c>
      <c r="AD1810" s="269"/>
      <c r="AE1810" s="269" t="s">
        <v>3021</v>
      </c>
    </row>
    <row r="1811" spans="1:31" ht="90" x14ac:dyDescent="0.25">
      <c r="A1811" s="303" t="s">
        <v>4409</v>
      </c>
      <c r="B1811" s="303" t="s">
        <v>2415</v>
      </c>
      <c r="C1811" s="303" t="s">
        <v>2416</v>
      </c>
      <c r="D1811" s="303" t="s">
        <v>2646</v>
      </c>
      <c r="E1811" s="304" t="s">
        <v>4822</v>
      </c>
      <c r="F1811" s="304" t="s">
        <v>457</v>
      </c>
      <c r="G1811" s="304" t="s">
        <v>597</v>
      </c>
      <c r="H1811" s="304" t="s">
        <v>598</v>
      </c>
      <c r="I1811" s="303" t="s">
        <v>599</v>
      </c>
      <c r="J1811" s="305" t="s">
        <v>3020</v>
      </c>
      <c r="K1811" s="306">
        <v>2072919</v>
      </c>
      <c r="Q1811" s="270"/>
      <c r="R1811" s="270"/>
      <c r="S1811" s="271"/>
      <c r="T1811" s="270" t="s">
        <v>600</v>
      </c>
      <c r="U1811" s="272" t="s">
        <v>3020</v>
      </c>
      <c r="V1811" s="268" t="s">
        <v>602</v>
      </c>
      <c r="W1811" s="272"/>
      <c r="X1811" s="273">
        <v>2072919</v>
      </c>
      <c r="Y1811" s="273">
        <v>2072919</v>
      </c>
      <c r="Z1811" s="273">
        <v>0</v>
      </c>
      <c r="AA1811" s="273">
        <v>0</v>
      </c>
      <c r="AB1811" s="274">
        <v>2072919</v>
      </c>
      <c r="AC1811" s="274">
        <v>0</v>
      </c>
      <c r="AD1811" s="269"/>
      <c r="AE1811" s="269" t="s">
        <v>3021</v>
      </c>
    </row>
    <row r="1812" spans="1:31" ht="90" x14ac:dyDescent="0.25">
      <c r="A1812" s="303" t="s">
        <v>4411</v>
      </c>
      <c r="B1812" s="303" t="s">
        <v>2415</v>
      </c>
      <c r="C1812" s="303" t="s">
        <v>2416</v>
      </c>
      <c r="D1812" s="303" t="s">
        <v>2646</v>
      </c>
      <c r="E1812" s="304" t="s">
        <v>4824</v>
      </c>
      <c r="F1812" s="304" t="s">
        <v>457</v>
      </c>
      <c r="G1812" s="304" t="s">
        <v>597</v>
      </c>
      <c r="H1812" s="304" t="s">
        <v>598</v>
      </c>
      <c r="I1812" s="303" t="s">
        <v>599</v>
      </c>
      <c r="J1812" s="305" t="s">
        <v>3020</v>
      </c>
      <c r="K1812" s="306">
        <v>2072919</v>
      </c>
      <c r="Q1812" s="270"/>
      <c r="R1812" s="270"/>
      <c r="S1812" s="271"/>
      <c r="T1812" s="270" t="s">
        <v>600</v>
      </c>
      <c r="U1812" s="272" t="s">
        <v>3020</v>
      </c>
      <c r="V1812" s="268" t="s">
        <v>602</v>
      </c>
      <c r="W1812" s="272"/>
      <c r="X1812" s="273">
        <v>2072919</v>
      </c>
      <c r="Y1812" s="273">
        <v>2072919</v>
      </c>
      <c r="Z1812" s="273">
        <v>0</v>
      </c>
      <c r="AA1812" s="273">
        <v>0</v>
      </c>
      <c r="AB1812" s="274">
        <v>2072919</v>
      </c>
      <c r="AC1812" s="274">
        <v>0</v>
      </c>
      <c r="AD1812" s="269"/>
      <c r="AE1812" s="269" t="s">
        <v>3021</v>
      </c>
    </row>
    <row r="1813" spans="1:31" ht="90" x14ac:dyDescent="0.25">
      <c r="A1813" s="303" t="s">
        <v>4413</v>
      </c>
      <c r="B1813" s="303" t="s">
        <v>2415</v>
      </c>
      <c r="C1813" s="303" t="s">
        <v>2416</v>
      </c>
      <c r="D1813" s="303" t="s">
        <v>2646</v>
      </c>
      <c r="E1813" s="304" t="s">
        <v>4826</v>
      </c>
      <c r="F1813" s="304" t="s">
        <v>457</v>
      </c>
      <c r="G1813" s="304" t="s">
        <v>597</v>
      </c>
      <c r="H1813" s="304" t="s">
        <v>598</v>
      </c>
      <c r="I1813" s="303" t="s">
        <v>599</v>
      </c>
      <c r="J1813" s="305" t="s">
        <v>3020</v>
      </c>
      <c r="K1813" s="306">
        <v>2072919</v>
      </c>
      <c r="Q1813" s="270"/>
      <c r="R1813" s="270"/>
      <c r="S1813" s="271"/>
      <c r="T1813" s="270" t="s">
        <v>600</v>
      </c>
      <c r="U1813" s="272" t="s">
        <v>3020</v>
      </c>
      <c r="V1813" s="268" t="s">
        <v>602</v>
      </c>
      <c r="W1813" s="272"/>
      <c r="X1813" s="273">
        <v>2072919</v>
      </c>
      <c r="Y1813" s="273">
        <v>2072919</v>
      </c>
      <c r="Z1813" s="273">
        <v>0</v>
      </c>
      <c r="AA1813" s="273">
        <v>0</v>
      </c>
      <c r="AB1813" s="274">
        <v>2072919</v>
      </c>
      <c r="AC1813" s="274">
        <v>0</v>
      </c>
      <c r="AD1813" s="269"/>
      <c r="AE1813" s="269" t="s">
        <v>3021</v>
      </c>
    </row>
    <row r="1814" spans="1:31" ht="90" x14ac:dyDescent="0.25">
      <c r="A1814" s="303" t="s">
        <v>4415</v>
      </c>
      <c r="B1814" s="303" t="s">
        <v>2415</v>
      </c>
      <c r="C1814" s="303" t="s">
        <v>2416</v>
      </c>
      <c r="D1814" s="303" t="s">
        <v>2646</v>
      </c>
      <c r="E1814" s="304" t="s">
        <v>4828</v>
      </c>
      <c r="F1814" s="304" t="s">
        <v>457</v>
      </c>
      <c r="G1814" s="304" t="s">
        <v>597</v>
      </c>
      <c r="H1814" s="304" t="s">
        <v>598</v>
      </c>
      <c r="I1814" s="303" t="s">
        <v>599</v>
      </c>
      <c r="J1814" s="305" t="s">
        <v>3020</v>
      </c>
      <c r="K1814" s="306">
        <v>2072919</v>
      </c>
      <c r="Q1814" s="270"/>
      <c r="R1814" s="270"/>
      <c r="S1814" s="271"/>
      <c r="T1814" s="270" t="s">
        <v>600</v>
      </c>
      <c r="U1814" s="272" t="s">
        <v>3020</v>
      </c>
      <c r="V1814" s="268" t="s">
        <v>602</v>
      </c>
      <c r="W1814" s="272"/>
      <c r="X1814" s="273">
        <v>2072919</v>
      </c>
      <c r="Y1814" s="273">
        <v>2072919</v>
      </c>
      <c r="Z1814" s="273">
        <v>0</v>
      </c>
      <c r="AA1814" s="273">
        <v>0</v>
      </c>
      <c r="AB1814" s="274">
        <v>2072919</v>
      </c>
      <c r="AC1814" s="274">
        <v>0</v>
      </c>
      <c r="AD1814" s="269"/>
      <c r="AE1814" s="269" t="s">
        <v>3021</v>
      </c>
    </row>
    <row r="1815" spans="1:31" ht="90" x14ac:dyDescent="0.25">
      <c r="A1815" s="303" t="s">
        <v>4417</v>
      </c>
      <c r="B1815" s="303" t="s">
        <v>2415</v>
      </c>
      <c r="C1815" s="303" t="s">
        <v>2416</v>
      </c>
      <c r="D1815" s="303" t="s">
        <v>2646</v>
      </c>
      <c r="E1815" s="304" t="s">
        <v>4830</v>
      </c>
      <c r="F1815" s="304" t="s">
        <v>457</v>
      </c>
      <c r="G1815" s="304" t="s">
        <v>597</v>
      </c>
      <c r="H1815" s="304" t="s">
        <v>598</v>
      </c>
      <c r="I1815" s="303" t="s">
        <v>599</v>
      </c>
      <c r="J1815" s="305" t="s">
        <v>3020</v>
      </c>
      <c r="K1815" s="306">
        <v>2072919</v>
      </c>
      <c r="Q1815" s="270"/>
      <c r="R1815" s="270"/>
      <c r="S1815" s="271"/>
      <c r="T1815" s="270" t="s">
        <v>600</v>
      </c>
      <c r="U1815" s="272" t="s">
        <v>3020</v>
      </c>
      <c r="V1815" s="268" t="s">
        <v>602</v>
      </c>
      <c r="W1815" s="272"/>
      <c r="X1815" s="273">
        <v>2072919</v>
      </c>
      <c r="Y1815" s="273">
        <v>2072919</v>
      </c>
      <c r="Z1815" s="273">
        <v>0</v>
      </c>
      <c r="AA1815" s="273">
        <v>0</v>
      </c>
      <c r="AB1815" s="274">
        <v>2072919</v>
      </c>
      <c r="AC1815" s="274">
        <v>0</v>
      </c>
      <c r="AD1815" s="269"/>
      <c r="AE1815" s="269" t="s">
        <v>3021</v>
      </c>
    </row>
    <row r="1816" spans="1:31" ht="90" x14ac:dyDescent="0.25">
      <c r="A1816" s="303" t="s">
        <v>4419</v>
      </c>
      <c r="B1816" s="303" t="s">
        <v>2415</v>
      </c>
      <c r="C1816" s="303" t="s">
        <v>2416</v>
      </c>
      <c r="D1816" s="303" t="s">
        <v>2646</v>
      </c>
      <c r="E1816" s="304" t="s">
        <v>4832</v>
      </c>
      <c r="F1816" s="304" t="s">
        <v>457</v>
      </c>
      <c r="G1816" s="304" t="s">
        <v>597</v>
      </c>
      <c r="H1816" s="304" t="s">
        <v>598</v>
      </c>
      <c r="I1816" s="303" t="s">
        <v>599</v>
      </c>
      <c r="J1816" s="305" t="s">
        <v>3020</v>
      </c>
      <c r="K1816" s="306">
        <v>2072919</v>
      </c>
      <c r="Q1816" s="270"/>
      <c r="R1816" s="270"/>
      <c r="S1816" s="271"/>
      <c r="T1816" s="270" t="s">
        <v>600</v>
      </c>
      <c r="U1816" s="272" t="s">
        <v>3020</v>
      </c>
      <c r="V1816" s="268" t="s">
        <v>602</v>
      </c>
      <c r="W1816" s="272"/>
      <c r="X1816" s="273">
        <v>2072919</v>
      </c>
      <c r="Y1816" s="273">
        <v>2072919</v>
      </c>
      <c r="Z1816" s="273">
        <v>0</v>
      </c>
      <c r="AA1816" s="273">
        <v>0</v>
      </c>
      <c r="AB1816" s="274">
        <v>2072919</v>
      </c>
      <c r="AC1816" s="274">
        <v>0</v>
      </c>
      <c r="AD1816" s="269"/>
      <c r="AE1816" s="269" t="s">
        <v>3021</v>
      </c>
    </row>
    <row r="1817" spans="1:31" ht="90" x14ac:dyDescent="0.25">
      <c r="A1817" s="303" t="s">
        <v>4421</v>
      </c>
      <c r="B1817" s="303" t="s">
        <v>2415</v>
      </c>
      <c r="C1817" s="303" t="s">
        <v>2416</v>
      </c>
      <c r="D1817" s="303" t="s">
        <v>2646</v>
      </c>
      <c r="E1817" s="304" t="s">
        <v>4834</v>
      </c>
      <c r="F1817" s="304" t="s">
        <v>457</v>
      </c>
      <c r="G1817" s="304" t="s">
        <v>597</v>
      </c>
      <c r="H1817" s="304" t="s">
        <v>598</v>
      </c>
      <c r="I1817" s="303" t="s">
        <v>599</v>
      </c>
      <c r="J1817" s="305" t="s">
        <v>3020</v>
      </c>
      <c r="K1817" s="306">
        <v>2072919</v>
      </c>
      <c r="Q1817" s="270"/>
      <c r="R1817" s="270"/>
      <c r="S1817" s="271"/>
      <c r="T1817" s="270" t="s">
        <v>600</v>
      </c>
      <c r="U1817" s="272" t="s">
        <v>3020</v>
      </c>
      <c r="V1817" s="268" t="s">
        <v>602</v>
      </c>
      <c r="W1817" s="272"/>
      <c r="X1817" s="273">
        <v>2072919</v>
      </c>
      <c r="Y1817" s="273">
        <v>2072919</v>
      </c>
      <c r="Z1817" s="273">
        <v>0</v>
      </c>
      <c r="AA1817" s="273">
        <v>0</v>
      </c>
      <c r="AB1817" s="274">
        <v>2072919</v>
      </c>
      <c r="AC1817" s="274">
        <v>0</v>
      </c>
      <c r="AD1817" s="269"/>
      <c r="AE1817" s="269" t="s">
        <v>3021</v>
      </c>
    </row>
    <row r="1818" spans="1:31" ht="90" x14ac:dyDescent="0.25">
      <c r="A1818" s="303" t="s">
        <v>4423</v>
      </c>
      <c r="B1818" s="303" t="s">
        <v>2415</v>
      </c>
      <c r="C1818" s="303" t="s">
        <v>2416</v>
      </c>
      <c r="D1818" s="303" t="s">
        <v>2646</v>
      </c>
      <c r="E1818" s="304" t="s">
        <v>4836</v>
      </c>
      <c r="F1818" s="304" t="s">
        <v>457</v>
      </c>
      <c r="G1818" s="304" t="s">
        <v>597</v>
      </c>
      <c r="H1818" s="304" t="s">
        <v>598</v>
      </c>
      <c r="I1818" s="303" t="s">
        <v>599</v>
      </c>
      <c r="J1818" s="305" t="s">
        <v>3020</v>
      </c>
      <c r="K1818" s="306">
        <v>2072919</v>
      </c>
      <c r="Q1818" s="270"/>
      <c r="R1818" s="270"/>
      <c r="S1818" s="271"/>
      <c r="T1818" s="270" t="s">
        <v>600</v>
      </c>
      <c r="U1818" s="272" t="s">
        <v>3020</v>
      </c>
      <c r="V1818" s="268" t="s">
        <v>602</v>
      </c>
      <c r="W1818" s="272"/>
      <c r="X1818" s="273">
        <v>2072919</v>
      </c>
      <c r="Y1818" s="273">
        <v>2072919</v>
      </c>
      <c r="Z1818" s="273">
        <v>0</v>
      </c>
      <c r="AA1818" s="273">
        <v>0</v>
      </c>
      <c r="AB1818" s="274">
        <v>2072919</v>
      </c>
      <c r="AC1818" s="274">
        <v>0</v>
      </c>
      <c r="AD1818" s="269"/>
      <c r="AE1818" s="269" t="s">
        <v>3021</v>
      </c>
    </row>
    <row r="1819" spans="1:31" ht="90" x14ac:dyDescent="0.25">
      <c r="A1819" s="303" t="s">
        <v>4425</v>
      </c>
      <c r="B1819" s="303" t="s">
        <v>2415</v>
      </c>
      <c r="C1819" s="303" t="s">
        <v>2416</v>
      </c>
      <c r="D1819" s="303" t="s">
        <v>2646</v>
      </c>
      <c r="E1819" s="304" t="s">
        <v>4838</v>
      </c>
      <c r="F1819" s="304" t="s">
        <v>457</v>
      </c>
      <c r="G1819" s="304" t="s">
        <v>597</v>
      </c>
      <c r="H1819" s="304" t="s">
        <v>598</v>
      </c>
      <c r="I1819" s="303" t="s">
        <v>599</v>
      </c>
      <c r="J1819" s="305" t="s">
        <v>3020</v>
      </c>
      <c r="K1819" s="306">
        <v>2072919</v>
      </c>
      <c r="Q1819" s="270"/>
      <c r="R1819" s="270"/>
      <c r="S1819" s="271"/>
      <c r="T1819" s="270" t="s">
        <v>600</v>
      </c>
      <c r="U1819" s="272" t="s">
        <v>3020</v>
      </c>
      <c r="V1819" s="268" t="s">
        <v>602</v>
      </c>
      <c r="W1819" s="272"/>
      <c r="X1819" s="273">
        <v>2072919</v>
      </c>
      <c r="Y1819" s="273">
        <v>2072919</v>
      </c>
      <c r="Z1819" s="273">
        <v>0</v>
      </c>
      <c r="AA1819" s="273">
        <v>0</v>
      </c>
      <c r="AB1819" s="274">
        <v>2072919</v>
      </c>
      <c r="AC1819" s="274">
        <v>0</v>
      </c>
      <c r="AD1819" s="269"/>
      <c r="AE1819" s="269" t="s">
        <v>3021</v>
      </c>
    </row>
    <row r="1820" spans="1:31" ht="90" x14ac:dyDescent="0.25">
      <c r="A1820" s="303" t="s">
        <v>4427</v>
      </c>
      <c r="B1820" s="303" t="s">
        <v>2415</v>
      </c>
      <c r="C1820" s="303" t="s">
        <v>2416</v>
      </c>
      <c r="D1820" s="303" t="s">
        <v>2646</v>
      </c>
      <c r="E1820" s="304" t="s">
        <v>4840</v>
      </c>
      <c r="F1820" s="304" t="s">
        <v>457</v>
      </c>
      <c r="G1820" s="304" t="s">
        <v>597</v>
      </c>
      <c r="H1820" s="304" t="s">
        <v>598</v>
      </c>
      <c r="I1820" s="303" t="s">
        <v>599</v>
      </c>
      <c r="J1820" s="305" t="s">
        <v>3020</v>
      </c>
      <c r="K1820" s="306">
        <v>2072919</v>
      </c>
      <c r="Q1820" s="270"/>
      <c r="R1820" s="270"/>
      <c r="S1820" s="271"/>
      <c r="T1820" s="270" t="s">
        <v>600</v>
      </c>
      <c r="U1820" s="272" t="s">
        <v>3020</v>
      </c>
      <c r="V1820" s="268" t="s">
        <v>602</v>
      </c>
      <c r="W1820" s="272"/>
      <c r="X1820" s="273">
        <v>2072919</v>
      </c>
      <c r="Y1820" s="273">
        <v>2072919</v>
      </c>
      <c r="Z1820" s="273">
        <v>0</v>
      </c>
      <c r="AA1820" s="273">
        <v>0</v>
      </c>
      <c r="AB1820" s="274">
        <v>2072919</v>
      </c>
      <c r="AC1820" s="274">
        <v>0</v>
      </c>
      <c r="AD1820" s="269"/>
      <c r="AE1820" s="269" t="s">
        <v>3021</v>
      </c>
    </row>
    <row r="1821" spans="1:31" ht="90" x14ac:dyDescent="0.25">
      <c r="A1821" s="303" t="s">
        <v>4429</v>
      </c>
      <c r="B1821" s="303" t="s">
        <v>2415</v>
      </c>
      <c r="C1821" s="303" t="s">
        <v>2416</v>
      </c>
      <c r="D1821" s="303" t="s">
        <v>2646</v>
      </c>
      <c r="E1821" s="304" t="s">
        <v>4842</v>
      </c>
      <c r="F1821" s="304" t="s">
        <v>457</v>
      </c>
      <c r="G1821" s="304" t="s">
        <v>597</v>
      </c>
      <c r="H1821" s="304" t="s">
        <v>598</v>
      </c>
      <c r="I1821" s="303" t="s">
        <v>599</v>
      </c>
      <c r="J1821" s="305" t="s">
        <v>3020</v>
      </c>
      <c r="K1821" s="306">
        <v>2072919</v>
      </c>
      <c r="Q1821" s="270"/>
      <c r="R1821" s="270"/>
      <c r="S1821" s="271"/>
      <c r="T1821" s="270" t="s">
        <v>600</v>
      </c>
      <c r="U1821" s="272" t="s">
        <v>3020</v>
      </c>
      <c r="V1821" s="268" t="s">
        <v>602</v>
      </c>
      <c r="W1821" s="272"/>
      <c r="X1821" s="273">
        <v>2072919</v>
      </c>
      <c r="Y1821" s="273">
        <v>2072919</v>
      </c>
      <c r="Z1821" s="273">
        <v>0</v>
      </c>
      <c r="AA1821" s="273">
        <v>0</v>
      </c>
      <c r="AB1821" s="274">
        <v>2072919</v>
      </c>
      <c r="AC1821" s="274">
        <v>0</v>
      </c>
      <c r="AD1821" s="269"/>
      <c r="AE1821" s="269" t="s">
        <v>3021</v>
      </c>
    </row>
    <row r="1822" spans="1:31" ht="90" x14ac:dyDescent="0.25">
      <c r="A1822" s="303" t="s">
        <v>4431</v>
      </c>
      <c r="B1822" s="303" t="s">
        <v>2415</v>
      </c>
      <c r="C1822" s="303" t="s">
        <v>2416</v>
      </c>
      <c r="D1822" s="303" t="s">
        <v>2646</v>
      </c>
      <c r="E1822" s="304" t="s">
        <v>4844</v>
      </c>
      <c r="F1822" s="304" t="s">
        <v>457</v>
      </c>
      <c r="G1822" s="304" t="s">
        <v>597</v>
      </c>
      <c r="H1822" s="304" t="s">
        <v>598</v>
      </c>
      <c r="I1822" s="303" t="s">
        <v>599</v>
      </c>
      <c r="J1822" s="305" t="s">
        <v>3020</v>
      </c>
      <c r="K1822" s="306">
        <v>2072919</v>
      </c>
      <c r="Q1822" s="270"/>
      <c r="R1822" s="270"/>
      <c r="S1822" s="271"/>
      <c r="T1822" s="270" t="s">
        <v>600</v>
      </c>
      <c r="U1822" s="272" t="s">
        <v>3020</v>
      </c>
      <c r="V1822" s="268" t="s">
        <v>602</v>
      </c>
      <c r="W1822" s="272"/>
      <c r="X1822" s="273">
        <v>2072919</v>
      </c>
      <c r="Y1822" s="273">
        <v>2072919</v>
      </c>
      <c r="Z1822" s="273">
        <v>0</v>
      </c>
      <c r="AA1822" s="273">
        <v>0</v>
      </c>
      <c r="AB1822" s="274">
        <v>2072919</v>
      </c>
      <c r="AC1822" s="274">
        <v>0</v>
      </c>
      <c r="AD1822" s="269"/>
      <c r="AE1822" s="269" t="s">
        <v>3021</v>
      </c>
    </row>
    <row r="1823" spans="1:31" ht="90" x14ac:dyDescent="0.25">
      <c r="A1823" s="303" t="s">
        <v>4433</v>
      </c>
      <c r="B1823" s="303" t="s">
        <v>2415</v>
      </c>
      <c r="C1823" s="303" t="s">
        <v>2416</v>
      </c>
      <c r="D1823" s="303" t="s">
        <v>2646</v>
      </c>
      <c r="E1823" s="304" t="s">
        <v>4846</v>
      </c>
      <c r="F1823" s="304" t="s">
        <v>457</v>
      </c>
      <c r="G1823" s="304" t="s">
        <v>597</v>
      </c>
      <c r="H1823" s="304" t="s">
        <v>598</v>
      </c>
      <c r="I1823" s="303" t="s">
        <v>599</v>
      </c>
      <c r="J1823" s="305" t="s">
        <v>3020</v>
      </c>
      <c r="K1823" s="306">
        <v>2072919</v>
      </c>
      <c r="Q1823" s="270"/>
      <c r="R1823" s="270"/>
      <c r="S1823" s="271"/>
      <c r="T1823" s="270" t="s">
        <v>600</v>
      </c>
      <c r="U1823" s="272" t="s">
        <v>3020</v>
      </c>
      <c r="V1823" s="268" t="s">
        <v>602</v>
      </c>
      <c r="W1823" s="272"/>
      <c r="X1823" s="273">
        <v>2072919</v>
      </c>
      <c r="Y1823" s="273">
        <v>2072919</v>
      </c>
      <c r="Z1823" s="273">
        <v>0</v>
      </c>
      <c r="AA1823" s="273">
        <v>0</v>
      </c>
      <c r="AB1823" s="274">
        <v>2072919</v>
      </c>
      <c r="AC1823" s="274">
        <v>0</v>
      </c>
      <c r="AD1823" s="269"/>
      <c r="AE1823" s="269" t="s">
        <v>3021</v>
      </c>
    </row>
    <row r="1824" spans="1:31" ht="90" x14ac:dyDescent="0.25">
      <c r="A1824" s="303" t="s">
        <v>4435</v>
      </c>
      <c r="B1824" s="303" t="s">
        <v>2415</v>
      </c>
      <c r="C1824" s="303" t="s">
        <v>2416</v>
      </c>
      <c r="D1824" s="303" t="s">
        <v>2646</v>
      </c>
      <c r="E1824" s="304" t="s">
        <v>4848</v>
      </c>
      <c r="F1824" s="304" t="s">
        <v>457</v>
      </c>
      <c r="G1824" s="304" t="s">
        <v>597</v>
      </c>
      <c r="H1824" s="304" t="s">
        <v>598</v>
      </c>
      <c r="I1824" s="303" t="s">
        <v>599</v>
      </c>
      <c r="J1824" s="305" t="s">
        <v>3020</v>
      </c>
      <c r="K1824" s="306">
        <v>2072919</v>
      </c>
      <c r="Q1824" s="270"/>
      <c r="R1824" s="270"/>
      <c r="S1824" s="271"/>
      <c r="T1824" s="270" t="s">
        <v>600</v>
      </c>
      <c r="U1824" s="272" t="s">
        <v>3020</v>
      </c>
      <c r="V1824" s="268" t="s">
        <v>602</v>
      </c>
      <c r="W1824" s="272"/>
      <c r="X1824" s="273">
        <v>2072919</v>
      </c>
      <c r="Y1824" s="273">
        <v>2072919</v>
      </c>
      <c r="Z1824" s="273">
        <v>0</v>
      </c>
      <c r="AA1824" s="273">
        <v>0</v>
      </c>
      <c r="AB1824" s="274">
        <v>2072919</v>
      </c>
      <c r="AC1824" s="274">
        <v>0</v>
      </c>
      <c r="AD1824" s="269"/>
      <c r="AE1824" s="269" t="s">
        <v>3021</v>
      </c>
    </row>
    <row r="1825" spans="1:31" ht="90" x14ac:dyDescent="0.25">
      <c r="A1825" s="303" t="s">
        <v>4437</v>
      </c>
      <c r="B1825" s="303" t="s">
        <v>2415</v>
      </c>
      <c r="C1825" s="303" t="s">
        <v>2416</v>
      </c>
      <c r="D1825" s="303" t="s">
        <v>2646</v>
      </c>
      <c r="E1825" s="304" t="s">
        <v>4850</v>
      </c>
      <c r="F1825" s="304" t="s">
        <v>457</v>
      </c>
      <c r="G1825" s="304" t="s">
        <v>597</v>
      </c>
      <c r="H1825" s="304" t="s">
        <v>598</v>
      </c>
      <c r="I1825" s="303" t="s">
        <v>599</v>
      </c>
      <c r="J1825" s="305" t="s">
        <v>3020</v>
      </c>
      <c r="K1825" s="306">
        <v>2072919</v>
      </c>
      <c r="Q1825" s="270"/>
      <c r="R1825" s="270"/>
      <c r="S1825" s="271"/>
      <c r="T1825" s="270" t="s">
        <v>600</v>
      </c>
      <c r="U1825" s="272" t="s">
        <v>3020</v>
      </c>
      <c r="V1825" s="268" t="s">
        <v>602</v>
      </c>
      <c r="W1825" s="272"/>
      <c r="X1825" s="273">
        <v>2072919</v>
      </c>
      <c r="Y1825" s="273">
        <v>2072919</v>
      </c>
      <c r="Z1825" s="273">
        <v>0</v>
      </c>
      <c r="AA1825" s="273">
        <v>0</v>
      </c>
      <c r="AB1825" s="274">
        <v>2072919</v>
      </c>
      <c r="AC1825" s="274">
        <v>0</v>
      </c>
      <c r="AD1825" s="269"/>
      <c r="AE1825" s="269" t="s">
        <v>3021</v>
      </c>
    </row>
    <row r="1826" spans="1:31" ht="90" x14ac:dyDescent="0.25">
      <c r="A1826" s="303" t="s">
        <v>4439</v>
      </c>
      <c r="B1826" s="303" t="s">
        <v>2415</v>
      </c>
      <c r="C1826" s="303" t="s">
        <v>2416</v>
      </c>
      <c r="D1826" s="303" t="s">
        <v>2646</v>
      </c>
      <c r="E1826" s="304" t="s">
        <v>4852</v>
      </c>
      <c r="F1826" s="304" t="s">
        <v>457</v>
      </c>
      <c r="G1826" s="304" t="s">
        <v>597</v>
      </c>
      <c r="H1826" s="304" t="s">
        <v>598</v>
      </c>
      <c r="I1826" s="303" t="s">
        <v>599</v>
      </c>
      <c r="J1826" s="305" t="s">
        <v>3020</v>
      </c>
      <c r="K1826" s="306">
        <v>2072919</v>
      </c>
      <c r="Q1826" s="270"/>
      <c r="R1826" s="270"/>
      <c r="S1826" s="271"/>
      <c r="T1826" s="270" t="s">
        <v>600</v>
      </c>
      <c r="U1826" s="272" t="s">
        <v>3020</v>
      </c>
      <c r="V1826" s="268" t="s">
        <v>602</v>
      </c>
      <c r="W1826" s="272"/>
      <c r="X1826" s="273">
        <v>2072919</v>
      </c>
      <c r="Y1826" s="273">
        <v>2072919</v>
      </c>
      <c r="Z1826" s="273">
        <v>0</v>
      </c>
      <c r="AA1826" s="273">
        <v>0</v>
      </c>
      <c r="AB1826" s="274">
        <v>2072919</v>
      </c>
      <c r="AC1826" s="274">
        <v>0</v>
      </c>
      <c r="AD1826" s="269"/>
      <c r="AE1826" s="269" t="s">
        <v>3021</v>
      </c>
    </row>
    <row r="1827" spans="1:31" ht="90" x14ac:dyDescent="0.25">
      <c r="A1827" s="303" t="s">
        <v>4441</v>
      </c>
      <c r="B1827" s="303" t="s">
        <v>2415</v>
      </c>
      <c r="C1827" s="303" t="s">
        <v>2416</v>
      </c>
      <c r="D1827" s="303" t="s">
        <v>2646</v>
      </c>
      <c r="E1827" s="304" t="s">
        <v>4854</v>
      </c>
      <c r="F1827" s="304" t="s">
        <v>457</v>
      </c>
      <c r="G1827" s="304" t="s">
        <v>597</v>
      </c>
      <c r="H1827" s="304" t="s">
        <v>598</v>
      </c>
      <c r="I1827" s="303" t="s">
        <v>599</v>
      </c>
      <c r="J1827" s="305" t="s">
        <v>3020</v>
      </c>
      <c r="K1827" s="306">
        <v>2072919</v>
      </c>
      <c r="Q1827" s="270"/>
      <c r="R1827" s="270"/>
      <c r="S1827" s="271"/>
      <c r="T1827" s="270" t="s">
        <v>600</v>
      </c>
      <c r="U1827" s="272" t="s">
        <v>3020</v>
      </c>
      <c r="V1827" s="268" t="s">
        <v>602</v>
      </c>
      <c r="W1827" s="272"/>
      <c r="X1827" s="273">
        <v>2072919</v>
      </c>
      <c r="Y1827" s="273">
        <v>2072919</v>
      </c>
      <c r="Z1827" s="273">
        <v>0</v>
      </c>
      <c r="AA1827" s="273">
        <v>0</v>
      </c>
      <c r="AB1827" s="274">
        <v>2072919</v>
      </c>
      <c r="AC1827" s="274">
        <v>0</v>
      </c>
      <c r="AD1827" s="269"/>
      <c r="AE1827" s="269" t="s">
        <v>3021</v>
      </c>
    </row>
    <row r="1828" spans="1:31" ht="90" x14ac:dyDescent="0.25">
      <c r="A1828" s="303" t="s">
        <v>4443</v>
      </c>
      <c r="B1828" s="303" t="s">
        <v>2415</v>
      </c>
      <c r="C1828" s="303" t="s">
        <v>2416</v>
      </c>
      <c r="D1828" s="303" t="s">
        <v>2646</v>
      </c>
      <c r="E1828" s="304" t="s">
        <v>4856</v>
      </c>
      <c r="F1828" s="304" t="s">
        <v>457</v>
      </c>
      <c r="G1828" s="304" t="s">
        <v>597</v>
      </c>
      <c r="H1828" s="304" t="s">
        <v>598</v>
      </c>
      <c r="I1828" s="303" t="s">
        <v>599</v>
      </c>
      <c r="J1828" s="305" t="s">
        <v>3020</v>
      </c>
      <c r="K1828" s="306">
        <v>2072919</v>
      </c>
      <c r="Q1828" s="270"/>
      <c r="R1828" s="270"/>
      <c r="S1828" s="271"/>
      <c r="T1828" s="270" t="s">
        <v>600</v>
      </c>
      <c r="U1828" s="272" t="s">
        <v>3020</v>
      </c>
      <c r="V1828" s="268" t="s">
        <v>602</v>
      </c>
      <c r="W1828" s="272"/>
      <c r="X1828" s="273">
        <v>2072919</v>
      </c>
      <c r="Y1828" s="273">
        <v>2072919</v>
      </c>
      <c r="Z1828" s="273">
        <v>0</v>
      </c>
      <c r="AA1828" s="273">
        <v>0</v>
      </c>
      <c r="AB1828" s="274">
        <v>2072919</v>
      </c>
      <c r="AC1828" s="274">
        <v>0</v>
      </c>
      <c r="AD1828" s="269"/>
      <c r="AE1828" s="269" t="s">
        <v>3021</v>
      </c>
    </row>
    <row r="1829" spans="1:31" ht="90" x14ac:dyDescent="0.25">
      <c r="A1829" s="303" t="s">
        <v>4445</v>
      </c>
      <c r="B1829" s="303" t="s">
        <v>2415</v>
      </c>
      <c r="C1829" s="303" t="s">
        <v>2416</v>
      </c>
      <c r="D1829" s="303" t="s">
        <v>2646</v>
      </c>
      <c r="E1829" s="304" t="s">
        <v>4858</v>
      </c>
      <c r="F1829" s="304" t="s">
        <v>457</v>
      </c>
      <c r="G1829" s="304" t="s">
        <v>597</v>
      </c>
      <c r="H1829" s="304" t="s">
        <v>598</v>
      </c>
      <c r="I1829" s="303" t="s">
        <v>599</v>
      </c>
      <c r="J1829" s="305" t="s">
        <v>3020</v>
      </c>
      <c r="K1829" s="306">
        <v>2072919</v>
      </c>
      <c r="Q1829" s="270"/>
      <c r="R1829" s="270"/>
      <c r="S1829" s="271"/>
      <c r="T1829" s="270" t="s">
        <v>600</v>
      </c>
      <c r="U1829" s="272" t="s">
        <v>3020</v>
      </c>
      <c r="V1829" s="268" t="s">
        <v>602</v>
      </c>
      <c r="W1829" s="272"/>
      <c r="X1829" s="273">
        <v>2072919</v>
      </c>
      <c r="Y1829" s="273">
        <v>2072919</v>
      </c>
      <c r="Z1829" s="273">
        <v>0</v>
      </c>
      <c r="AA1829" s="273">
        <v>0</v>
      </c>
      <c r="AB1829" s="274">
        <v>2072919</v>
      </c>
      <c r="AC1829" s="274">
        <v>0</v>
      </c>
      <c r="AD1829" s="269"/>
      <c r="AE1829" s="269" t="s">
        <v>3021</v>
      </c>
    </row>
    <row r="1830" spans="1:31" ht="90" x14ac:dyDescent="0.25">
      <c r="A1830" s="303" t="s">
        <v>4447</v>
      </c>
      <c r="B1830" s="303" t="s">
        <v>2415</v>
      </c>
      <c r="C1830" s="303" t="s">
        <v>2416</v>
      </c>
      <c r="D1830" s="303" t="s">
        <v>2646</v>
      </c>
      <c r="E1830" s="304" t="s">
        <v>4860</v>
      </c>
      <c r="F1830" s="304" t="s">
        <v>457</v>
      </c>
      <c r="G1830" s="304" t="s">
        <v>597</v>
      </c>
      <c r="H1830" s="304" t="s">
        <v>598</v>
      </c>
      <c r="I1830" s="303" t="s">
        <v>599</v>
      </c>
      <c r="J1830" s="305" t="s">
        <v>3020</v>
      </c>
      <c r="K1830" s="306">
        <v>2072919</v>
      </c>
      <c r="Q1830" s="270"/>
      <c r="R1830" s="270"/>
      <c r="S1830" s="271"/>
      <c r="T1830" s="270" t="s">
        <v>600</v>
      </c>
      <c r="U1830" s="272" t="s">
        <v>3020</v>
      </c>
      <c r="V1830" s="268" t="s">
        <v>602</v>
      </c>
      <c r="W1830" s="272"/>
      <c r="X1830" s="273">
        <v>2072919</v>
      </c>
      <c r="Y1830" s="273">
        <v>2072919</v>
      </c>
      <c r="Z1830" s="273">
        <v>0</v>
      </c>
      <c r="AA1830" s="273">
        <v>0</v>
      </c>
      <c r="AB1830" s="274">
        <v>2072919</v>
      </c>
      <c r="AC1830" s="274">
        <v>0</v>
      </c>
      <c r="AD1830" s="269"/>
      <c r="AE1830" s="269" t="s">
        <v>3021</v>
      </c>
    </row>
    <row r="1831" spans="1:31" ht="90" x14ac:dyDescent="0.25">
      <c r="A1831" s="303" t="s">
        <v>4449</v>
      </c>
      <c r="B1831" s="303" t="s">
        <v>2415</v>
      </c>
      <c r="C1831" s="303" t="s">
        <v>2416</v>
      </c>
      <c r="D1831" s="303" t="s">
        <v>2646</v>
      </c>
      <c r="E1831" s="304" t="s">
        <v>4862</v>
      </c>
      <c r="F1831" s="304" t="s">
        <v>457</v>
      </c>
      <c r="G1831" s="304" t="s">
        <v>597</v>
      </c>
      <c r="H1831" s="304" t="s">
        <v>598</v>
      </c>
      <c r="I1831" s="303" t="s">
        <v>599</v>
      </c>
      <c r="J1831" s="305" t="s">
        <v>3020</v>
      </c>
      <c r="K1831" s="306">
        <v>2072919</v>
      </c>
      <c r="Q1831" s="270"/>
      <c r="R1831" s="270"/>
      <c r="S1831" s="271"/>
      <c r="T1831" s="270" t="s">
        <v>600</v>
      </c>
      <c r="U1831" s="272" t="s">
        <v>3020</v>
      </c>
      <c r="V1831" s="268" t="s">
        <v>602</v>
      </c>
      <c r="W1831" s="272"/>
      <c r="X1831" s="273">
        <v>2072919</v>
      </c>
      <c r="Y1831" s="273">
        <v>2072919</v>
      </c>
      <c r="Z1831" s="273">
        <v>0</v>
      </c>
      <c r="AA1831" s="273">
        <v>0</v>
      </c>
      <c r="AB1831" s="274">
        <v>2072919</v>
      </c>
      <c r="AC1831" s="274">
        <v>0</v>
      </c>
      <c r="AD1831" s="269"/>
      <c r="AE1831" s="269" t="s">
        <v>3021</v>
      </c>
    </row>
    <row r="1832" spans="1:31" ht="90" x14ac:dyDescent="0.25">
      <c r="A1832" s="303" t="s">
        <v>4451</v>
      </c>
      <c r="B1832" s="303" t="s">
        <v>2415</v>
      </c>
      <c r="C1832" s="303" t="s">
        <v>2416</v>
      </c>
      <c r="D1832" s="303" t="s">
        <v>2646</v>
      </c>
      <c r="E1832" s="304" t="s">
        <v>4864</v>
      </c>
      <c r="F1832" s="304" t="s">
        <v>457</v>
      </c>
      <c r="G1832" s="304" t="s">
        <v>597</v>
      </c>
      <c r="H1832" s="304" t="s">
        <v>598</v>
      </c>
      <c r="I1832" s="303" t="s">
        <v>599</v>
      </c>
      <c r="J1832" s="305" t="s">
        <v>3020</v>
      </c>
      <c r="K1832" s="306">
        <v>2072919</v>
      </c>
      <c r="Q1832" s="270"/>
      <c r="R1832" s="270"/>
      <c r="S1832" s="271"/>
      <c r="T1832" s="270" t="s">
        <v>600</v>
      </c>
      <c r="U1832" s="272" t="s">
        <v>3020</v>
      </c>
      <c r="V1832" s="268" t="s">
        <v>602</v>
      </c>
      <c r="W1832" s="272"/>
      <c r="X1832" s="273">
        <v>2072919</v>
      </c>
      <c r="Y1832" s="273">
        <v>2072919</v>
      </c>
      <c r="Z1832" s="273">
        <v>0</v>
      </c>
      <c r="AA1832" s="273">
        <v>0</v>
      </c>
      <c r="AB1832" s="274">
        <v>2072919</v>
      </c>
      <c r="AC1832" s="274">
        <v>0</v>
      </c>
      <c r="AD1832" s="269"/>
      <c r="AE1832" s="269" t="s">
        <v>3021</v>
      </c>
    </row>
    <row r="1833" spans="1:31" ht="90" x14ac:dyDescent="0.25">
      <c r="A1833" s="303" t="s">
        <v>4453</v>
      </c>
      <c r="B1833" s="303" t="s">
        <v>2415</v>
      </c>
      <c r="C1833" s="303" t="s">
        <v>2416</v>
      </c>
      <c r="D1833" s="303" t="s">
        <v>2646</v>
      </c>
      <c r="E1833" s="304" t="s">
        <v>4866</v>
      </c>
      <c r="F1833" s="304" t="s">
        <v>457</v>
      </c>
      <c r="G1833" s="304" t="s">
        <v>597</v>
      </c>
      <c r="H1833" s="304" t="s">
        <v>598</v>
      </c>
      <c r="I1833" s="303" t="s">
        <v>599</v>
      </c>
      <c r="J1833" s="305" t="s">
        <v>3020</v>
      </c>
      <c r="K1833" s="306">
        <v>2072919</v>
      </c>
      <c r="Q1833" s="270"/>
      <c r="R1833" s="270"/>
      <c r="S1833" s="271"/>
      <c r="T1833" s="270" t="s">
        <v>600</v>
      </c>
      <c r="U1833" s="272" t="s">
        <v>3020</v>
      </c>
      <c r="V1833" s="268" t="s">
        <v>602</v>
      </c>
      <c r="W1833" s="272"/>
      <c r="X1833" s="273">
        <v>2072919</v>
      </c>
      <c r="Y1833" s="273">
        <v>2072919</v>
      </c>
      <c r="Z1833" s="273">
        <v>0</v>
      </c>
      <c r="AA1833" s="273">
        <v>0</v>
      </c>
      <c r="AB1833" s="274">
        <v>2072919</v>
      </c>
      <c r="AC1833" s="274">
        <v>0</v>
      </c>
      <c r="AD1833" s="269"/>
      <c r="AE1833" s="269" t="s">
        <v>3021</v>
      </c>
    </row>
    <row r="1834" spans="1:31" ht="90" x14ac:dyDescent="0.25">
      <c r="A1834" s="303" t="s">
        <v>4455</v>
      </c>
      <c r="B1834" s="303" t="s">
        <v>2415</v>
      </c>
      <c r="C1834" s="303" t="s">
        <v>2416</v>
      </c>
      <c r="D1834" s="303" t="s">
        <v>2646</v>
      </c>
      <c r="E1834" s="304" t="s">
        <v>4868</v>
      </c>
      <c r="F1834" s="304" t="s">
        <v>457</v>
      </c>
      <c r="G1834" s="304" t="s">
        <v>597</v>
      </c>
      <c r="H1834" s="304" t="s">
        <v>598</v>
      </c>
      <c r="I1834" s="303" t="s">
        <v>599</v>
      </c>
      <c r="J1834" s="305" t="s">
        <v>3020</v>
      </c>
      <c r="K1834" s="306">
        <v>2072919</v>
      </c>
      <c r="Q1834" s="270"/>
      <c r="R1834" s="270"/>
      <c r="S1834" s="271"/>
      <c r="T1834" s="270" t="s">
        <v>600</v>
      </c>
      <c r="U1834" s="272" t="s">
        <v>3020</v>
      </c>
      <c r="V1834" s="268" t="s">
        <v>602</v>
      </c>
      <c r="W1834" s="272"/>
      <c r="X1834" s="273">
        <v>2072919</v>
      </c>
      <c r="Y1834" s="273">
        <v>2072919</v>
      </c>
      <c r="Z1834" s="273">
        <v>0</v>
      </c>
      <c r="AA1834" s="273">
        <v>0</v>
      </c>
      <c r="AB1834" s="274">
        <v>2072919</v>
      </c>
      <c r="AC1834" s="274">
        <v>0</v>
      </c>
      <c r="AD1834" s="269"/>
      <c r="AE1834" s="269" t="s">
        <v>3021</v>
      </c>
    </row>
    <row r="1835" spans="1:31" ht="90" x14ac:dyDescent="0.25">
      <c r="A1835" s="303" t="s">
        <v>4457</v>
      </c>
      <c r="B1835" s="303" t="s">
        <v>2415</v>
      </c>
      <c r="C1835" s="303" t="s">
        <v>2416</v>
      </c>
      <c r="D1835" s="303" t="s">
        <v>2646</v>
      </c>
      <c r="E1835" s="304" t="s">
        <v>4870</v>
      </c>
      <c r="F1835" s="304" t="s">
        <v>457</v>
      </c>
      <c r="G1835" s="304" t="s">
        <v>597</v>
      </c>
      <c r="H1835" s="304" t="s">
        <v>598</v>
      </c>
      <c r="I1835" s="303" t="s">
        <v>599</v>
      </c>
      <c r="J1835" s="305" t="s">
        <v>3020</v>
      </c>
      <c r="K1835" s="306">
        <v>2072919</v>
      </c>
      <c r="Q1835" s="270"/>
      <c r="R1835" s="270"/>
      <c r="S1835" s="271"/>
      <c r="T1835" s="270" t="s">
        <v>600</v>
      </c>
      <c r="U1835" s="272" t="s">
        <v>3020</v>
      </c>
      <c r="V1835" s="268" t="s">
        <v>602</v>
      </c>
      <c r="W1835" s="272"/>
      <c r="X1835" s="273">
        <v>2072919</v>
      </c>
      <c r="Y1835" s="273">
        <v>2072919</v>
      </c>
      <c r="Z1835" s="273">
        <v>0</v>
      </c>
      <c r="AA1835" s="273">
        <v>0</v>
      </c>
      <c r="AB1835" s="274">
        <v>2072919</v>
      </c>
      <c r="AC1835" s="274">
        <v>0</v>
      </c>
      <c r="AD1835" s="269"/>
      <c r="AE1835" s="269" t="s">
        <v>3021</v>
      </c>
    </row>
    <row r="1836" spans="1:31" ht="90" x14ac:dyDescent="0.25">
      <c r="A1836" s="303" t="s">
        <v>4459</v>
      </c>
      <c r="B1836" s="303" t="s">
        <v>2415</v>
      </c>
      <c r="C1836" s="303" t="s">
        <v>2416</v>
      </c>
      <c r="D1836" s="303" t="s">
        <v>2646</v>
      </c>
      <c r="E1836" s="304" t="s">
        <v>4872</v>
      </c>
      <c r="F1836" s="304" t="s">
        <v>457</v>
      </c>
      <c r="G1836" s="304" t="s">
        <v>597</v>
      </c>
      <c r="H1836" s="304" t="s">
        <v>598</v>
      </c>
      <c r="I1836" s="303" t="s">
        <v>599</v>
      </c>
      <c r="J1836" s="305" t="s">
        <v>3020</v>
      </c>
      <c r="K1836" s="306">
        <v>2072919</v>
      </c>
      <c r="Q1836" s="270"/>
      <c r="R1836" s="270"/>
      <c r="S1836" s="271"/>
      <c r="T1836" s="270" t="s">
        <v>600</v>
      </c>
      <c r="U1836" s="272" t="s">
        <v>3020</v>
      </c>
      <c r="V1836" s="268" t="s">
        <v>602</v>
      </c>
      <c r="W1836" s="272"/>
      <c r="X1836" s="273">
        <v>2072919</v>
      </c>
      <c r="Y1836" s="273">
        <v>2072919</v>
      </c>
      <c r="Z1836" s="273">
        <v>0</v>
      </c>
      <c r="AA1836" s="273">
        <v>0</v>
      </c>
      <c r="AB1836" s="274">
        <v>2072919</v>
      </c>
      <c r="AC1836" s="274">
        <v>0</v>
      </c>
      <c r="AD1836" s="269"/>
      <c r="AE1836" s="269" t="s">
        <v>3021</v>
      </c>
    </row>
    <row r="1837" spans="1:31" ht="90" x14ac:dyDescent="0.25">
      <c r="A1837" s="303" t="s">
        <v>4461</v>
      </c>
      <c r="B1837" s="303" t="s">
        <v>2415</v>
      </c>
      <c r="C1837" s="303" t="s">
        <v>2416</v>
      </c>
      <c r="D1837" s="303" t="s">
        <v>2646</v>
      </c>
      <c r="E1837" s="304" t="s">
        <v>4874</v>
      </c>
      <c r="F1837" s="304" t="s">
        <v>457</v>
      </c>
      <c r="G1837" s="304" t="s">
        <v>597</v>
      </c>
      <c r="H1837" s="304" t="s">
        <v>598</v>
      </c>
      <c r="I1837" s="303" t="s">
        <v>599</v>
      </c>
      <c r="J1837" s="305" t="s">
        <v>3020</v>
      </c>
      <c r="K1837" s="306">
        <v>2072919</v>
      </c>
      <c r="Q1837" s="270"/>
      <c r="R1837" s="270"/>
      <c r="S1837" s="271"/>
      <c r="T1837" s="270" t="s">
        <v>600</v>
      </c>
      <c r="U1837" s="272" t="s">
        <v>3020</v>
      </c>
      <c r="V1837" s="268" t="s">
        <v>602</v>
      </c>
      <c r="W1837" s="272"/>
      <c r="X1837" s="273">
        <v>2072919</v>
      </c>
      <c r="Y1837" s="273">
        <v>2072919</v>
      </c>
      <c r="Z1837" s="273">
        <v>0</v>
      </c>
      <c r="AA1837" s="273">
        <v>0</v>
      </c>
      <c r="AB1837" s="274">
        <v>2072919</v>
      </c>
      <c r="AC1837" s="274">
        <v>0</v>
      </c>
      <c r="AD1837" s="269"/>
      <c r="AE1837" s="269" t="s">
        <v>3021</v>
      </c>
    </row>
    <row r="1838" spans="1:31" ht="90" x14ac:dyDescent="0.25">
      <c r="A1838" s="303" t="s">
        <v>4463</v>
      </c>
      <c r="B1838" s="303" t="s">
        <v>2415</v>
      </c>
      <c r="C1838" s="303" t="s">
        <v>2416</v>
      </c>
      <c r="D1838" s="303" t="s">
        <v>2646</v>
      </c>
      <c r="E1838" s="304" t="s">
        <v>4876</v>
      </c>
      <c r="F1838" s="304" t="s">
        <v>457</v>
      </c>
      <c r="G1838" s="304" t="s">
        <v>597</v>
      </c>
      <c r="H1838" s="304" t="s">
        <v>598</v>
      </c>
      <c r="I1838" s="303" t="s">
        <v>599</v>
      </c>
      <c r="J1838" s="305" t="s">
        <v>3020</v>
      </c>
      <c r="K1838" s="306">
        <v>2072919</v>
      </c>
      <c r="Q1838" s="270"/>
      <c r="R1838" s="270"/>
      <c r="S1838" s="271"/>
      <c r="T1838" s="270" t="s">
        <v>600</v>
      </c>
      <c r="U1838" s="272" t="s">
        <v>3020</v>
      </c>
      <c r="V1838" s="268" t="s">
        <v>602</v>
      </c>
      <c r="W1838" s="272"/>
      <c r="X1838" s="273">
        <v>2072919</v>
      </c>
      <c r="Y1838" s="273">
        <v>2072919</v>
      </c>
      <c r="Z1838" s="273">
        <v>0</v>
      </c>
      <c r="AA1838" s="273">
        <v>0</v>
      </c>
      <c r="AB1838" s="274">
        <v>2072919</v>
      </c>
      <c r="AC1838" s="274">
        <v>0</v>
      </c>
      <c r="AD1838" s="269"/>
      <c r="AE1838" s="269" t="s">
        <v>3021</v>
      </c>
    </row>
    <row r="1839" spans="1:31" ht="90" x14ac:dyDescent="0.25">
      <c r="A1839" s="303" t="s">
        <v>4465</v>
      </c>
      <c r="B1839" s="303" t="s">
        <v>2415</v>
      </c>
      <c r="C1839" s="303" t="s">
        <v>2416</v>
      </c>
      <c r="D1839" s="303" t="s">
        <v>2646</v>
      </c>
      <c r="E1839" s="304" t="s">
        <v>4878</v>
      </c>
      <c r="F1839" s="304" t="s">
        <v>457</v>
      </c>
      <c r="G1839" s="304" t="s">
        <v>597</v>
      </c>
      <c r="H1839" s="304" t="s">
        <v>598</v>
      </c>
      <c r="I1839" s="303" t="s">
        <v>599</v>
      </c>
      <c r="J1839" s="305" t="s">
        <v>3020</v>
      </c>
      <c r="K1839" s="306">
        <v>2072919</v>
      </c>
      <c r="Q1839" s="270"/>
      <c r="R1839" s="270"/>
      <c r="S1839" s="271"/>
      <c r="T1839" s="270" t="s">
        <v>600</v>
      </c>
      <c r="U1839" s="272" t="s">
        <v>3020</v>
      </c>
      <c r="V1839" s="268" t="s">
        <v>602</v>
      </c>
      <c r="W1839" s="272"/>
      <c r="X1839" s="273">
        <v>2072919</v>
      </c>
      <c r="Y1839" s="273">
        <v>2072919</v>
      </c>
      <c r="Z1839" s="273">
        <v>0</v>
      </c>
      <c r="AA1839" s="273">
        <v>0</v>
      </c>
      <c r="AB1839" s="274">
        <v>2072919</v>
      </c>
      <c r="AC1839" s="274">
        <v>0</v>
      </c>
      <c r="AD1839" s="269"/>
      <c r="AE1839" s="269" t="s">
        <v>3021</v>
      </c>
    </row>
    <row r="1840" spans="1:31" ht="90" x14ac:dyDescent="0.25">
      <c r="A1840" s="303" t="s">
        <v>4467</v>
      </c>
      <c r="B1840" s="303" t="s">
        <v>2415</v>
      </c>
      <c r="C1840" s="303" t="s">
        <v>2416</v>
      </c>
      <c r="D1840" s="303" t="s">
        <v>2646</v>
      </c>
      <c r="E1840" s="304" t="s">
        <v>4880</v>
      </c>
      <c r="F1840" s="304" t="s">
        <v>457</v>
      </c>
      <c r="G1840" s="304" t="s">
        <v>597</v>
      </c>
      <c r="H1840" s="304" t="s">
        <v>598</v>
      </c>
      <c r="I1840" s="303" t="s">
        <v>599</v>
      </c>
      <c r="J1840" s="305" t="s">
        <v>3020</v>
      </c>
      <c r="K1840" s="306">
        <v>2072919</v>
      </c>
      <c r="Q1840" s="270"/>
      <c r="R1840" s="270"/>
      <c r="S1840" s="271"/>
      <c r="T1840" s="270" t="s">
        <v>600</v>
      </c>
      <c r="U1840" s="272" t="s">
        <v>3020</v>
      </c>
      <c r="V1840" s="268" t="s">
        <v>602</v>
      </c>
      <c r="W1840" s="272"/>
      <c r="X1840" s="273">
        <v>2072919</v>
      </c>
      <c r="Y1840" s="273">
        <v>2072919</v>
      </c>
      <c r="Z1840" s="273">
        <v>0</v>
      </c>
      <c r="AA1840" s="273">
        <v>0</v>
      </c>
      <c r="AB1840" s="274">
        <v>2072919</v>
      </c>
      <c r="AC1840" s="274">
        <v>0</v>
      </c>
      <c r="AD1840" s="269"/>
      <c r="AE1840" s="269" t="s">
        <v>3021</v>
      </c>
    </row>
    <row r="1841" spans="1:31" ht="90" x14ac:dyDescent="0.25">
      <c r="A1841" s="303" t="s">
        <v>4469</v>
      </c>
      <c r="B1841" s="303" t="s">
        <v>2415</v>
      </c>
      <c r="C1841" s="303" t="s">
        <v>2416</v>
      </c>
      <c r="D1841" s="303" t="s">
        <v>2646</v>
      </c>
      <c r="E1841" s="304" t="s">
        <v>4882</v>
      </c>
      <c r="F1841" s="304" t="s">
        <v>457</v>
      </c>
      <c r="G1841" s="304" t="s">
        <v>597</v>
      </c>
      <c r="H1841" s="304" t="s">
        <v>598</v>
      </c>
      <c r="I1841" s="303" t="s">
        <v>599</v>
      </c>
      <c r="J1841" s="305" t="s">
        <v>3020</v>
      </c>
      <c r="K1841" s="306">
        <v>2072919</v>
      </c>
      <c r="Q1841" s="270"/>
      <c r="R1841" s="270"/>
      <c r="S1841" s="271"/>
      <c r="T1841" s="270" t="s">
        <v>600</v>
      </c>
      <c r="U1841" s="272" t="s">
        <v>3020</v>
      </c>
      <c r="V1841" s="268" t="s">
        <v>602</v>
      </c>
      <c r="W1841" s="272"/>
      <c r="X1841" s="273">
        <v>2072919</v>
      </c>
      <c r="Y1841" s="273">
        <v>2072919</v>
      </c>
      <c r="Z1841" s="273">
        <v>0</v>
      </c>
      <c r="AA1841" s="273">
        <v>0</v>
      </c>
      <c r="AB1841" s="274">
        <v>2072919</v>
      </c>
      <c r="AC1841" s="274">
        <v>0</v>
      </c>
      <c r="AD1841" s="269"/>
      <c r="AE1841" s="269" t="s">
        <v>3021</v>
      </c>
    </row>
    <row r="1842" spans="1:31" ht="90" x14ac:dyDescent="0.25">
      <c r="A1842" s="303" t="s">
        <v>4471</v>
      </c>
      <c r="B1842" s="303" t="s">
        <v>2415</v>
      </c>
      <c r="C1842" s="303" t="s">
        <v>2416</v>
      </c>
      <c r="D1842" s="303" t="s">
        <v>2646</v>
      </c>
      <c r="E1842" s="304" t="s">
        <v>4884</v>
      </c>
      <c r="F1842" s="304" t="s">
        <v>457</v>
      </c>
      <c r="G1842" s="304" t="s">
        <v>597</v>
      </c>
      <c r="H1842" s="304" t="s">
        <v>598</v>
      </c>
      <c r="I1842" s="303" t="s">
        <v>599</v>
      </c>
      <c r="J1842" s="305" t="s">
        <v>3020</v>
      </c>
      <c r="K1842" s="306">
        <v>2072919</v>
      </c>
      <c r="Q1842" s="270"/>
      <c r="R1842" s="270"/>
      <c r="S1842" s="271"/>
      <c r="T1842" s="270" t="s">
        <v>600</v>
      </c>
      <c r="U1842" s="272" t="s">
        <v>3020</v>
      </c>
      <c r="V1842" s="268" t="s">
        <v>602</v>
      </c>
      <c r="W1842" s="272"/>
      <c r="X1842" s="273">
        <v>2072919</v>
      </c>
      <c r="Y1842" s="273">
        <v>2072919</v>
      </c>
      <c r="Z1842" s="273">
        <v>0</v>
      </c>
      <c r="AA1842" s="273">
        <v>0</v>
      </c>
      <c r="AB1842" s="274">
        <v>2072919</v>
      </c>
      <c r="AC1842" s="274">
        <v>0</v>
      </c>
      <c r="AD1842" s="269"/>
      <c r="AE1842" s="269" t="s">
        <v>3021</v>
      </c>
    </row>
    <row r="1843" spans="1:31" ht="90" x14ac:dyDescent="0.25">
      <c r="A1843" s="303" t="s">
        <v>4473</v>
      </c>
      <c r="B1843" s="303" t="s">
        <v>2415</v>
      </c>
      <c r="C1843" s="303" t="s">
        <v>2416</v>
      </c>
      <c r="D1843" s="303" t="s">
        <v>2646</v>
      </c>
      <c r="E1843" s="304" t="s">
        <v>4886</v>
      </c>
      <c r="F1843" s="304" t="s">
        <v>457</v>
      </c>
      <c r="G1843" s="304" t="s">
        <v>597</v>
      </c>
      <c r="H1843" s="304" t="s">
        <v>598</v>
      </c>
      <c r="I1843" s="303" t="s">
        <v>599</v>
      </c>
      <c r="J1843" s="305" t="s">
        <v>3020</v>
      </c>
      <c r="K1843" s="306">
        <v>2072919</v>
      </c>
      <c r="Q1843" s="270"/>
      <c r="R1843" s="270"/>
      <c r="S1843" s="271"/>
      <c r="T1843" s="270" t="s">
        <v>600</v>
      </c>
      <c r="U1843" s="272" t="s">
        <v>3020</v>
      </c>
      <c r="V1843" s="268" t="s">
        <v>602</v>
      </c>
      <c r="W1843" s="272"/>
      <c r="X1843" s="273">
        <v>2072919</v>
      </c>
      <c r="Y1843" s="273">
        <v>2072919</v>
      </c>
      <c r="Z1843" s="273">
        <v>0</v>
      </c>
      <c r="AA1843" s="273">
        <v>0</v>
      </c>
      <c r="AB1843" s="274">
        <v>2072919</v>
      </c>
      <c r="AC1843" s="274">
        <v>0</v>
      </c>
      <c r="AD1843" s="269"/>
      <c r="AE1843" s="269" t="s">
        <v>3021</v>
      </c>
    </row>
    <row r="1844" spans="1:31" ht="90" x14ac:dyDescent="0.25">
      <c r="A1844" s="303" t="s">
        <v>4475</v>
      </c>
      <c r="B1844" s="303" t="s">
        <v>2415</v>
      </c>
      <c r="C1844" s="303" t="s">
        <v>2416</v>
      </c>
      <c r="D1844" s="303" t="s">
        <v>2646</v>
      </c>
      <c r="E1844" s="304" t="s">
        <v>4888</v>
      </c>
      <c r="F1844" s="304" t="s">
        <v>457</v>
      </c>
      <c r="G1844" s="304" t="s">
        <v>597</v>
      </c>
      <c r="H1844" s="304" t="s">
        <v>598</v>
      </c>
      <c r="I1844" s="303" t="s">
        <v>599</v>
      </c>
      <c r="J1844" s="305" t="s">
        <v>3020</v>
      </c>
      <c r="K1844" s="306">
        <v>2072919</v>
      </c>
      <c r="Q1844" s="270"/>
      <c r="R1844" s="270"/>
      <c r="S1844" s="271"/>
      <c r="T1844" s="270" t="s">
        <v>600</v>
      </c>
      <c r="U1844" s="272" t="s">
        <v>3020</v>
      </c>
      <c r="V1844" s="268" t="s">
        <v>602</v>
      </c>
      <c r="W1844" s="272"/>
      <c r="X1844" s="273">
        <v>2072919</v>
      </c>
      <c r="Y1844" s="273">
        <v>2072919</v>
      </c>
      <c r="Z1844" s="273">
        <v>0</v>
      </c>
      <c r="AA1844" s="273">
        <v>0</v>
      </c>
      <c r="AB1844" s="274">
        <v>2072919</v>
      </c>
      <c r="AC1844" s="274">
        <v>0</v>
      </c>
      <c r="AD1844" s="269"/>
      <c r="AE1844" s="269" t="s">
        <v>3021</v>
      </c>
    </row>
    <row r="1845" spans="1:31" ht="90" x14ac:dyDescent="0.25">
      <c r="A1845" s="303" t="s">
        <v>4477</v>
      </c>
      <c r="B1845" s="303" t="s">
        <v>2415</v>
      </c>
      <c r="C1845" s="303" t="s">
        <v>2416</v>
      </c>
      <c r="D1845" s="303" t="s">
        <v>2646</v>
      </c>
      <c r="E1845" s="304" t="s">
        <v>4890</v>
      </c>
      <c r="F1845" s="304" t="s">
        <v>457</v>
      </c>
      <c r="G1845" s="304" t="s">
        <v>597</v>
      </c>
      <c r="H1845" s="304" t="s">
        <v>598</v>
      </c>
      <c r="I1845" s="303" t="s">
        <v>599</v>
      </c>
      <c r="J1845" s="305" t="s">
        <v>3020</v>
      </c>
      <c r="K1845" s="306">
        <v>2072919</v>
      </c>
      <c r="Q1845" s="270"/>
      <c r="R1845" s="270"/>
      <c r="S1845" s="271"/>
      <c r="T1845" s="270" t="s">
        <v>600</v>
      </c>
      <c r="U1845" s="272" t="s">
        <v>3020</v>
      </c>
      <c r="V1845" s="268" t="s">
        <v>602</v>
      </c>
      <c r="W1845" s="272"/>
      <c r="X1845" s="273">
        <v>2072919</v>
      </c>
      <c r="Y1845" s="273">
        <v>2072919</v>
      </c>
      <c r="Z1845" s="273">
        <v>0</v>
      </c>
      <c r="AA1845" s="273">
        <v>0</v>
      </c>
      <c r="AB1845" s="274">
        <v>2072919</v>
      </c>
      <c r="AC1845" s="274">
        <v>0</v>
      </c>
      <c r="AD1845" s="269"/>
      <c r="AE1845" s="269" t="s">
        <v>3021</v>
      </c>
    </row>
    <row r="1846" spans="1:31" ht="90" x14ac:dyDescent="0.25">
      <c r="A1846" s="303" t="s">
        <v>4479</v>
      </c>
      <c r="B1846" s="303" t="s">
        <v>2415</v>
      </c>
      <c r="C1846" s="303" t="s">
        <v>2416</v>
      </c>
      <c r="D1846" s="303" t="s">
        <v>2646</v>
      </c>
      <c r="E1846" s="304" t="s">
        <v>4892</v>
      </c>
      <c r="F1846" s="304" t="s">
        <v>457</v>
      </c>
      <c r="G1846" s="304" t="s">
        <v>597</v>
      </c>
      <c r="H1846" s="304" t="s">
        <v>598</v>
      </c>
      <c r="I1846" s="303" t="s">
        <v>599</v>
      </c>
      <c r="J1846" s="305" t="s">
        <v>3020</v>
      </c>
      <c r="K1846" s="306">
        <v>2072919</v>
      </c>
      <c r="Q1846" s="270"/>
      <c r="R1846" s="270"/>
      <c r="S1846" s="271"/>
      <c r="T1846" s="270" t="s">
        <v>600</v>
      </c>
      <c r="U1846" s="272" t="s">
        <v>3020</v>
      </c>
      <c r="V1846" s="268" t="s">
        <v>602</v>
      </c>
      <c r="W1846" s="272"/>
      <c r="X1846" s="273">
        <v>2072919</v>
      </c>
      <c r="Y1846" s="273">
        <v>2072919</v>
      </c>
      <c r="Z1846" s="273">
        <v>0</v>
      </c>
      <c r="AA1846" s="273">
        <v>0</v>
      </c>
      <c r="AB1846" s="274">
        <v>2072919</v>
      </c>
      <c r="AC1846" s="274">
        <v>0</v>
      </c>
      <c r="AD1846" s="269"/>
      <c r="AE1846" s="269" t="s">
        <v>3021</v>
      </c>
    </row>
    <row r="1847" spans="1:31" ht="90" x14ac:dyDescent="0.25">
      <c r="A1847" s="303" t="s">
        <v>4481</v>
      </c>
      <c r="B1847" s="303" t="s">
        <v>2415</v>
      </c>
      <c r="C1847" s="303" t="s">
        <v>2416</v>
      </c>
      <c r="D1847" s="303" t="s">
        <v>2646</v>
      </c>
      <c r="E1847" s="304" t="s">
        <v>4894</v>
      </c>
      <c r="F1847" s="304" t="s">
        <v>457</v>
      </c>
      <c r="G1847" s="304" t="s">
        <v>597</v>
      </c>
      <c r="H1847" s="304" t="s">
        <v>598</v>
      </c>
      <c r="I1847" s="303" t="s">
        <v>599</v>
      </c>
      <c r="J1847" s="305" t="s">
        <v>3020</v>
      </c>
      <c r="K1847" s="306">
        <v>2072919</v>
      </c>
      <c r="Q1847" s="270"/>
      <c r="R1847" s="270"/>
      <c r="S1847" s="271"/>
      <c r="T1847" s="270" t="s">
        <v>600</v>
      </c>
      <c r="U1847" s="272" t="s">
        <v>3020</v>
      </c>
      <c r="V1847" s="268" t="s">
        <v>602</v>
      </c>
      <c r="W1847" s="272"/>
      <c r="X1847" s="273">
        <v>2072919</v>
      </c>
      <c r="Y1847" s="273">
        <v>2072919</v>
      </c>
      <c r="Z1847" s="273">
        <v>0</v>
      </c>
      <c r="AA1847" s="273">
        <v>0</v>
      </c>
      <c r="AB1847" s="274">
        <v>2072919</v>
      </c>
      <c r="AC1847" s="274">
        <v>0</v>
      </c>
      <c r="AD1847" s="269"/>
      <c r="AE1847" s="269" t="s">
        <v>3021</v>
      </c>
    </row>
    <row r="1848" spans="1:31" ht="90" x14ac:dyDescent="0.25">
      <c r="A1848" s="303" t="s">
        <v>4483</v>
      </c>
      <c r="B1848" s="303" t="s">
        <v>2415</v>
      </c>
      <c r="C1848" s="303" t="s">
        <v>2416</v>
      </c>
      <c r="D1848" s="303" t="s">
        <v>2646</v>
      </c>
      <c r="E1848" s="304" t="s">
        <v>4896</v>
      </c>
      <c r="F1848" s="304" t="s">
        <v>457</v>
      </c>
      <c r="G1848" s="304" t="s">
        <v>2028</v>
      </c>
      <c r="H1848" s="304" t="s">
        <v>5648</v>
      </c>
      <c r="I1848" s="303" t="s">
        <v>599</v>
      </c>
      <c r="J1848" s="305" t="s">
        <v>2830</v>
      </c>
      <c r="K1848" s="306">
        <v>2072919</v>
      </c>
      <c r="Q1848" s="270"/>
      <c r="R1848" s="270"/>
      <c r="S1848" s="271"/>
      <c r="T1848" s="270" t="s">
        <v>600</v>
      </c>
      <c r="U1848" s="272" t="s">
        <v>3020</v>
      </c>
      <c r="V1848" s="268" t="s">
        <v>602</v>
      </c>
      <c r="W1848" s="272"/>
      <c r="X1848" s="273">
        <v>2072919</v>
      </c>
      <c r="Y1848" s="273">
        <v>2072919</v>
      </c>
      <c r="Z1848" s="273">
        <v>0</v>
      </c>
      <c r="AA1848" s="273">
        <v>0</v>
      </c>
      <c r="AB1848" s="274">
        <v>2072919</v>
      </c>
      <c r="AC1848" s="274">
        <v>0</v>
      </c>
      <c r="AD1848" s="269"/>
      <c r="AE1848" s="269" t="s">
        <v>3021</v>
      </c>
    </row>
    <row r="1849" spans="1:31" ht="90" x14ac:dyDescent="0.25">
      <c r="A1849" s="303" t="s">
        <v>4485</v>
      </c>
      <c r="B1849" s="303" t="s">
        <v>2415</v>
      </c>
      <c r="C1849" s="303" t="s">
        <v>2416</v>
      </c>
      <c r="D1849" s="303" t="s">
        <v>2646</v>
      </c>
      <c r="E1849" s="304" t="s">
        <v>4899</v>
      </c>
      <c r="F1849" s="304" t="s">
        <v>457</v>
      </c>
      <c r="G1849" s="304" t="s">
        <v>2028</v>
      </c>
      <c r="H1849" s="304" t="s">
        <v>5648</v>
      </c>
      <c r="I1849" s="303" t="s">
        <v>599</v>
      </c>
      <c r="J1849" s="305" t="s">
        <v>2830</v>
      </c>
      <c r="K1849" s="306">
        <v>2072919</v>
      </c>
      <c r="Q1849" s="270"/>
      <c r="R1849" s="270"/>
      <c r="S1849" s="271"/>
      <c r="T1849" s="270" t="s">
        <v>600</v>
      </c>
      <c r="U1849" s="272" t="s">
        <v>3020</v>
      </c>
      <c r="V1849" s="268" t="s">
        <v>602</v>
      </c>
      <c r="W1849" s="272"/>
      <c r="X1849" s="273">
        <v>2072919</v>
      </c>
      <c r="Y1849" s="273">
        <v>2072919</v>
      </c>
      <c r="Z1849" s="273">
        <v>0</v>
      </c>
      <c r="AA1849" s="273">
        <v>0</v>
      </c>
      <c r="AB1849" s="274">
        <v>2072919</v>
      </c>
      <c r="AC1849" s="274">
        <v>0</v>
      </c>
      <c r="AD1849" s="269"/>
      <c r="AE1849" s="269" t="s">
        <v>3021</v>
      </c>
    </row>
    <row r="1850" spans="1:31" ht="90" x14ac:dyDescent="0.25">
      <c r="A1850" s="303" t="s">
        <v>4487</v>
      </c>
      <c r="B1850" s="303" t="s">
        <v>2415</v>
      </c>
      <c r="C1850" s="303" t="s">
        <v>2416</v>
      </c>
      <c r="D1850" s="303" t="s">
        <v>2646</v>
      </c>
      <c r="E1850" s="304" t="s">
        <v>4901</v>
      </c>
      <c r="F1850" s="304" t="s">
        <v>457</v>
      </c>
      <c r="G1850" s="304" t="s">
        <v>2028</v>
      </c>
      <c r="H1850" s="304" t="s">
        <v>5648</v>
      </c>
      <c r="I1850" s="303" t="s">
        <v>599</v>
      </c>
      <c r="J1850" s="305" t="s">
        <v>2830</v>
      </c>
      <c r="K1850" s="306">
        <v>2072919</v>
      </c>
      <c r="Q1850" s="270"/>
      <c r="R1850" s="270"/>
      <c r="S1850" s="271"/>
      <c r="T1850" s="270" t="s">
        <v>600</v>
      </c>
      <c r="U1850" s="272" t="s">
        <v>3020</v>
      </c>
      <c r="V1850" s="268" t="s">
        <v>602</v>
      </c>
      <c r="W1850" s="272"/>
      <c r="X1850" s="273">
        <v>2072919</v>
      </c>
      <c r="Y1850" s="273">
        <v>2072919</v>
      </c>
      <c r="Z1850" s="273">
        <v>0</v>
      </c>
      <c r="AA1850" s="273">
        <v>0</v>
      </c>
      <c r="AB1850" s="274">
        <v>2072919</v>
      </c>
      <c r="AC1850" s="274">
        <v>0</v>
      </c>
      <c r="AD1850" s="269"/>
      <c r="AE1850" s="269" t="s">
        <v>3021</v>
      </c>
    </row>
    <row r="1851" spans="1:31" ht="90" x14ac:dyDescent="0.25">
      <c r="A1851" s="303" t="s">
        <v>4489</v>
      </c>
      <c r="B1851" s="303" t="s">
        <v>2415</v>
      </c>
      <c r="C1851" s="303" t="s">
        <v>2416</v>
      </c>
      <c r="D1851" s="303" t="s">
        <v>2646</v>
      </c>
      <c r="E1851" s="304" t="s">
        <v>4903</v>
      </c>
      <c r="F1851" s="304" t="s">
        <v>457</v>
      </c>
      <c r="G1851" s="304" t="s">
        <v>2028</v>
      </c>
      <c r="H1851" s="304" t="s">
        <v>5648</v>
      </c>
      <c r="I1851" s="303" t="s">
        <v>599</v>
      </c>
      <c r="J1851" s="305" t="s">
        <v>2830</v>
      </c>
      <c r="K1851" s="306">
        <v>2072919</v>
      </c>
      <c r="Q1851" s="270"/>
      <c r="R1851" s="270"/>
      <c r="S1851" s="271"/>
      <c r="T1851" s="270" t="s">
        <v>600</v>
      </c>
      <c r="U1851" s="272" t="s">
        <v>3020</v>
      </c>
      <c r="V1851" s="268" t="s">
        <v>602</v>
      </c>
      <c r="W1851" s="272"/>
      <c r="X1851" s="273">
        <v>2072919</v>
      </c>
      <c r="Y1851" s="273">
        <v>2072919</v>
      </c>
      <c r="Z1851" s="273">
        <v>0</v>
      </c>
      <c r="AA1851" s="273">
        <v>0</v>
      </c>
      <c r="AB1851" s="274">
        <v>2072919</v>
      </c>
      <c r="AC1851" s="274">
        <v>0</v>
      </c>
      <c r="AD1851" s="269"/>
      <c r="AE1851" s="269" t="s">
        <v>3021</v>
      </c>
    </row>
    <row r="1852" spans="1:31" ht="90" x14ac:dyDescent="0.25">
      <c r="A1852" s="303" t="s">
        <v>4491</v>
      </c>
      <c r="B1852" s="303" t="s">
        <v>2415</v>
      </c>
      <c r="C1852" s="303" t="s">
        <v>2416</v>
      </c>
      <c r="D1852" s="303" t="s">
        <v>2646</v>
      </c>
      <c r="E1852" s="304" t="s">
        <v>4905</v>
      </c>
      <c r="F1852" s="304" t="s">
        <v>457</v>
      </c>
      <c r="G1852" s="304" t="s">
        <v>2028</v>
      </c>
      <c r="H1852" s="304" t="s">
        <v>5648</v>
      </c>
      <c r="I1852" s="303" t="s">
        <v>599</v>
      </c>
      <c r="J1852" s="305" t="s">
        <v>2830</v>
      </c>
      <c r="K1852" s="306">
        <v>2072919</v>
      </c>
      <c r="Q1852" s="270"/>
      <c r="R1852" s="270"/>
      <c r="S1852" s="271"/>
      <c r="T1852" s="270" t="s">
        <v>600</v>
      </c>
      <c r="U1852" s="272" t="s">
        <v>3020</v>
      </c>
      <c r="V1852" s="268" t="s">
        <v>602</v>
      </c>
      <c r="W1852" s="272"/>
      <c r="X1852" s="273">
        <v>2072919</v>
      </c>
      <c r="Y1852" s="273">
        <v>2072919</v>
      </c>
      <c r="Z1852" s="273">
        <v>0</v>
      </c>
      <c r="AA1852" s="273">
        <v>0</v>
      </c>
      <c r="AB1852" s="274">
        <v>2072919</v>
      </c>
      <c r="AC1852" s="274">
        <v>0</v>
      </c>
      <c r="AD1852" s="269"/>
      <c r="AE1852" s="269" t="s">
        <v>3021</v>
      </c>
    </row>
    <row r="1853" spans="1:31" ht="90" x14ac:dyDescent="0.25">
      <c r="A1853" s="303" t="s">
        <v>4493</v>
      </c>
      <c r="B1853" s="303" t="s">
        <v>2415</v>
      </c>
      <c r="C1853" s="303" t="s">
        <v>2416</v>
      </c>
      <c r="D1853" s="303" t="s">
        <v>2646</v>
      </c>
      <c r="E1853" s="304" t="s">
        <v>4907</v>
      </c>
      <c r="F1853" s="304" t="s">
        <v>457</v>
      </c>
      <c r="G1853" s="304" t="s">
        <v>2028</v>
      </c>
      <c r="H1853" s="304" t="s">
        <v>5648</v>
      </c>
      <c r="I1853" s="303" t="s">
        <v>599</v>
      </c>
      <c r="J1853" s="305" t="s">
        <v>2830</v>
      </c>
      <c r="K1853" s="306">
        <v>2072919</v>
      </c>
      <c r="Q1853" s="270"/>
      <c r="R1853" s="270"/>
      <c r="S1853" s="271"/>
      <c r="T1853" s="270" t="s">
        <v>600</v>
      </c>
      <c r="U1853" s="272" t="s">
        <v>3020</v>
      </c>
      <c r="V1853" s="268" t="s">
        <v>602</v>
      </c>
      <c r="W1853" s="272"/>
      <c r="X1853" s="273">
        <v>2072919</v>
      </c>
      <c r="Y1853" s="273">
        <v>2072919</v>
      </c>
      <c r="Z1853" s="273">
        <v>0</v>
      </c>
      <c r="AA1853" s="273">
        <v>0</v>
      </c>
      <c r="AB1853" s="274">
        <v>2072919</v>
      </c>
      <c r="AC1853" s="274">
        <v>0</v>
      </c>
      <c r="AD1853" s="269"/>
      <c r="AE1853" s="269" t="s">
        <v>3021</v>
      </c>
    </row>
    <row r="1854" spans="1:31" ht="90" x14ac:dyDescent="0.25">
      <c r="A1854" s="303" t="s">
        <v>4495</v>
      </c>
      <c r="B1854" s="303" t="s">
        <v>2415</v>
      </c>
      <c r="C1854" s="303" t="s">
        <v>2416</v>
      </c>
      <c r="D1854" s="303" t="s">
        <v>2646</v>
      </c>
      <c r="E1854" s="304" t="s">
        <v>4909</v>
      </c>
      <c r="F1854" s="304" t="s">
        <v>457</v>
      </c>
      <c r="G1854" s="304" t="s">
        <v>2028</v>
      </c>
      <c r="H1854" s="304" t="s">
        <v>5648</v>
      </c>
      <c r="I1854" s="303" t="s">
        <v>599</v>
      </c>
      <c r="J1854" s="305" t="s">
        <v>2830</v>
      </c>
      <c r="K1854" s="306">
        <v>2072919</v>
      </c>
      <c r="Q1854" s="270"/>
      <c r="R1854" s="270"/>
      <c r="S1854" s="271"/>
      <c r="T1854" s="270" t="s">
        <v>600</v>
      </c>
      <c r="U1854" s="272" t="s">
        <v>3020</v>
      </c>
      <c r="V1854" s="268" t="s">
        <v>602</v>
      </c>
      <c r="W1854" s="272"/>
      <c r="X1854" s="273">
        <v>2072919</v>
      </c>
      <c r="Y1854" s="273">
        <v>2072919</v>
      </c>
      <c r="Z1854" s="273">
        <v>0</v>
      </c>
      <c r="AA1854" s="273">
        <v>0</v>
      </c>
      <c r="AB1854" s="274">
        <v>2072919</v>
      </c>
      <c r="AC1854" s="274">
        <v>0</v>
      </c>
      <c r="AD1854" s="269"/>
      <c r="AE1854" s="269" t="s">
        <v>3021</v>
      </c>
    </row>
    <row r="1855" spans="1:31" ht="90" x14ac:dyDescent="0.25">
      <c r="A1855" s="303" t="s">
        <v>4497</v>
      </c>
      <c r="B1855" s="303" t="s">
        <v>2415</v>
      </c>
      <c r="C1855" s="303" t="s">
        <v>2416</v>
      </c>
      <c r="D1855" s="303" t="s">
        <v>2646</v>
      </c>
      <c r="E1855" s="304" t="s">
        <v>4911</v>
      </c>
      <c r="F1855" s="304" t="s">
        <v>457</v>
      </c>
      <c r="G1855" s="304" t="s">
        <v>2028</v>
      </c>
      <c r="H1855" s="304" t="s">
        <v>5648</v>
      </c>
      <c r="I1855" s="303" t="s">
        <v>599</v>
      </c>
      <c r="J1855" s="305" t="s">
        <v>2830</v>
      </c>
      <c r="K1855" s="306">
        <v>2072919</v>
      </c>
      <c r="Q1855" s="270"/>
      <c r="R1855" s="270"/>
      <c r="S1855" s="271"/>
      <c r="T1855" s="270" t="s">
        <v>600</v>
      </c>
      <c r="U1855" s="272" t="s">
        <v>3020</v>
      </c>
      <c r="V1855" s="268" t="s">
        <v>602</v>
      </c>
      <c r="W1855" s="272"/>
      <c r="X1855" s="273">
        <v>2072919</v>
      </c>
      <c r="Y1855" s="273">
        <v>2072919</v>
      </c>
      <c r="Z1855" s="273">
        <v>0</v>
      </c>
      <c r="AA1855" s="273">
        <v>0</v>
      </c>
      <c r="AB1855" s="274">
        <v>2072919</v>
      </c>
      <c r="AC1855" s="274">
        <v>0</v>
      </c>
      <c r="AD1855" s="269"/>
      <c r="AE1855" s="269" t="s">
        <v>3021</v>
      </c>
    </row>
    <row r="1856" spans="1:31" ht="90" x14ac:dyDescent="0.25">
      <c r="A1856" s="303" t="s">
        <v>4499</v>
      </c>
      <c r="B1856" s="303" t="s">
        <v>2415</v>
      </c>
      <c r="C1856" s="303" t="s">
        <v>2416</v>
      </c>
      <c r="D1856" s="303" t="s">
        <v>2646</v>
      </c>
      <c r="E1856" s="304" t="s">
        <v>4913</v>
      </c>
      <c r="F1856" s="304" t="s">
        <v>457</v>
      </c>
      <c r="G1856" s="304" t="s">
        <v>2028</v>
      </c>
      <c r="H1856" s="304" t="s">
        <v>5648</v>
      </c>
      <c r="I1856" s="303" t="s">
        <v>599</v>
      </c>
      <c r="J1856" s="305" t="s">
        <v>2830</v>
      </c>
      <c r="K1856" s="306">
        <v>2072919</v>
      </c>
      <c r="Q1856" s="270"/>
      <c r="R1856" s="270"/>
      <c r="S1856" s="271"/>
      <c r="T1856" s="270" t="s">
        <v>600</v>
      </c>
      <c r="U1856" s="272" t="s">
        <v>3020</v>
      </c>
      <c r="V1856" s="268" t="s">
        <v>602</v>
      </c>
      <c r="W1856" s="272"/>
      <c r="X1856" s="273">
        <v>2072919</v>
      </c>
      <c r="Y1856" s="273">
        <v>2072919</v>
      </c>
      <c r="Z1856" s="273">
        <v>0</v>
      </c>
      <c r="AA1856" s="273">
        <v>0</v>
      </c>
      <c r="AB1856" s="274">
        <v>2072919</v>
      </c>
      <c r="AC1856" s="274">
        <v>0</v>
      </c>
      <c r="AD1856" s="269"/>
      <c r="AE1856" s="269" t="s">
        <v>3021</v>
      </c>
    </row>
    <row r="1857" spans="1:31" ht="90" x14ac:dyDescent="0.25">
      <c r="A1857" s="303" t="s">
        <v>4501</v>
      </c>
      <c r="B1857" s="303" t="s">
        <v>2415</v>
      </c>
      <c r="C1857" s="303" t="s">
        <v>2416</v>
      </c>
      <c r="D1857" s="303" t="s">
        <v>2646</v>
      </c>
      <c r="E1857" s="304" t="s">
        <v>4915</v>
      </c>
      <c r="F1857" s="304" t="s">
        <v>457</v>
      </c>
      <c r="G1857" s="304" t="s">
        <v>2028</v>
      </c>
      <c r="H1857" s="304" t="s">
        <v>5648</v>
      </c>
      <c r="I1857" s="303" t="s">
        <v>599</v>
      </c>
      <c r="J1857" s="305" t="s">
        <v>2830</v>
      </c>
      <c r="K1857" s="306">
        <v>2072919</v>
      </c>
      <c r="Q1857" s="270"/>
      <c r="R1857" s="270"/>
      <c r="S1857" s="271"/>
      <c r="T1857" s="270" t="s">
        <v>600</v>
      </c>
      <c r="U1857" s="272" t="s">
        <v>3020</v>
      </c>
      <c r="V1857" s="268" t="s">
        <v>602</v>
      </c>
      <c r="W1857" s="272"/>
      <c r="X1857" s="273">
        <v>2072919</v>
      </c>
      <c r="Y1857" s="273">
        <v>2072919</v>
      </c>
      <c r="Z1857" s="273">
        <v>0</v>
      </c>
      <c r="AA1857" s="273">
        <v>0</v>
      </c>
      <c r="AB1857" s="274">
        <v>2072919</v>
      </c>
      <c r="AC1857" s="274">
        <v>0</v>
      </c>
      <c r="AD1857" s="269"/>
      <c r="AE1857" s="269" t="s">
        <v>3021</v>
      </c>
    </row>
    <row r="1858" spans="1:31" ht="90" x14ac:dyDescent="0.25">
      <c r="A1858" s="303" t="s">
        <v>4503</v>
      </c>
      <c r="B1858" s="303" t="s">
        <v>2415</v>
      </c>
      <c r="C1858" s="303" t="s">
        <v>2416</v>
      </c>
      <c r="D1858" s="303" t="s">
        <v>2646</v>
      </c>
      <c r="E1858" s="304" t="s">
        <v>4917</v>
      </c>
      <c r="F1858" s="304" t="s">
        <v>457</v>
      </c>
      <c r="G1858" s="304" t="s">
        <v>2028</v>
      </c>
      <c r="H1858" s="304" t="s">
        <v>5648</v>
      </c>
      <c r="I1858" s="303" t="s">
        <v>599</v>
      </c>
      <c r="J1858" s="305" t="s">
        <v>2830</v>
      </c>
      <c r="K1858" s="306">
        <v>2072919</v>
      </c>
      <c r="Q1858" s="270"/>
      <c r="R1858" s="270"/>
      <c r="S1858" s="271"/>
      <c r="T1858" s="270" t="s">
        <v>600</v>
      </c>
      <c r="U1858" s="272" t="s">
        <v>3020</v>
      </c>
      <c r="V1858" s="268" t="s">
        <v>602</v>
      </c>
      <c r="W1858" s="272"/>
      <c r="X1858" s="273">
        <v>2072919</v>
      </c>
      <c r="Y1858" s="273">
        <v>2072919</v>
      </c>
      <c r="Z1858" s="273">
        <v>0</v>
      </c>
      <c r="AA1858" s="273">
        <v>0</v>
      </c>
      <c r="AB1858" s="274">
        <v>2072919</v>
      </c>
      <c r="AC1858" s="274">
        <v>0</v>
      </c>
      <c r="AD1858" s="269"/>
      <c r="AE1858" s="269" t="s">
        <v>3021</v>
      </c>
    </row>
    <row r="1859" spans="1:31" ht="90" x14ac:dyDescent="0.25">
      <c r="A1859" s="303" t="s">
        <v>4505</v>
      </c>
      <c r="B1859" s="303" t="s">
        <v>2415</v>
      </c>
      <c r="C1859" s="303" t="s">
        <v>2416</v>
      </c>
      <c r="D1859" s="303" t="s">
        <v>2646</v>
      </c>
      <c r="E1859" s="304" t="s">
        <v>4919</v>
      </c>
      <c r="F1859" s="304" t="s">
        <v>457</v>
      </c>
      <c r="G1859" s="304" t="s">
        <v>2028</v>
      </c>
      <c r="H1859" s="304" t="s">
        <v>5648</v>
      </c>
      <c r="I1859" s="303" t="s">
        <v>599</v>
      </c>
      <c r="J1859" s="305" t="s">
        <v>2830</v>
      </c>
      <c r="K1859" s="306">
        <v>2072919</v>
      </c>
      <c r="Q1859" s="270"/>
      <c r="R1859" s="270"/>
      <c r="S1859" s="271"/>
      <c r="T1859" s="270" t="s">
        <v>600</v>
      </c>
      <c r="U1859" s="272" t="s">
        <v>3020</v>
      </c>
      <c r="V1859" s="268" t="s">
        <v>602</v>
      </c>
      <c r="W1859" s="272"/>
      <c r="X1859" s="273">
        <v>2072919</v>
      </c>
      <c r="Y1859" s="273">
        <v>2072919</v>
      </c>
      <c r="Z1859" s="273">
        <v>0</v>
      </c>
      <c r="AA1859" s="273">
        <v>0</v>
      </c>
      <c r="AB1859" s="274">
        <v>2072919</v>
      </c>
      <c r="AC1859" s="274">
        <v>0</v>
      </c>
      <c r="AD1859" s="269"/>
      <c r="AE1859" s="269" t="s">
        <v>3021</v>
      </c>
    </row>
    <row r="1860" spans="1:31" ht="90" x14ac:dyDescent="0.25">
      <c r="A1860" s="303" t="s">
        <v>4507</v>
      </c>
      <c r="B1860" s="303" t="s">
        <v>2415</v>
      </c>
      <c r="C1860" s="303" t="s">
        <v>2416</v>
      </c>
      <c r="D1860" s="303" t="s">
        <v>2646</v>
      </c>
      <c r="E1860" s="304" t="s">
        <v>4921</v>
      </c>
      <c r="F1860" s="304" t="s">
        <v>457</v>
      </c>
      <c r="G1860" s="304" t="s">
        <v>2028</v>
      </c>
      <c r="H1860" s="304" t="s">
        <v>5648</v>
      </c>
      <c r="I1860" s="303" t="s">
        <v>599</v>
      </c>
      <c r="J1860" s="305" t="s">
        <v>2830</v>
      </c>
      <c r="K1860" s="306">
        <v>2072919</v>
      </c>
      <c r="Q1860" s="270"/>
      <c r="R1860" s="270"/>
      <c r="S1860" s="271"/>
      <c r="T1860" s="270" t="s">
        <v>600</v>
      </c>
      <c r="U1860" s="272" t="s">
        <v>3020</v>
      </c>
      <c r="V1860" s="268" t="s">
        <v>602</v>
      </c>
      <c r="W1860" s="272"/>
      <c r="X1860" s="273">
        <v>2072919</v>
      </c>
      <c r="Y1860" s="273">
        <v>2072919</v>
      </c>
      <c r="Z1860" s="273">
        <v>0</v>
      </c>
      <c r="AA1860" s="273">
        <v>0</v>
      </c>
      <c r="AB1860" s="274">
        <v>2072919</v>
      </c>
      <c r="AC1860" s="274">
        <v>0</v>
      </c>
      <c r="AD1860" s="269"/>
      <c r="AE1860" s="269" t="s">
        <v>3021</v>
      </c>
    </row>
    <row r="1861" spans="1:31" ht="90" x14ac:dyDescent="0.25">
      <c r="A1861" s="303" t="s">
        <v>4509</v>
      </c>
      <c r="B1861" s="303" t="s">
        <v>2415</v>
      </c>
      <c r="C1861" s="303" t="s">
        <v>2416</v>
      </c>
      <c r="D1861" s="303" t="s">
        <v>2646</v>
      </c>
      <c r="E1861" s="304" t="s">
        <v>4923</v>
      </c>
      <c r="F1861" s="304" t="s">
        <v>457</v>
      </c>
      <c r="G1861" s="304" t="s">
        <v>2028</v>
      </c>
      <c r="H1861" s="304" t="s">
        <v>5648</v>
      </c>
      <c r="I1861" s="303" t="s">
        <v>599</v>
      </c>
      <c r="J1861" s="305" t="s">
        <v>2830</v>
      </c>
      <c r="K1861" s="306">
        <v>2072919</v>
      </c>
      <c r="Q1861" s="270"/>
      <c r="R1861" s="270"/>
      <c r="S1861" s="271"/>
      <c r="T1861" s="270" t="s">
        <v>600</v>
      </c>
      <c r="U1861" s="272" t="s">
        <v>3020</v>
      </c>
      <c r="V1861" s="268" t="s">
        <v>602</v>
      </c>
      <c r="W1861" s="272"/>
      <c r="X1861" s="273">
        <v>2072919</v>
      </c>
      <c r="Y1861" s="273">
        <v>2072919</v>
      </c>
      <c r="Z1861" s="273">
        <v>0</v>
      </c>
      <c r="AA1861" s="273">
        <v>0</v>
      </c>
      <c r="AB1861" s="274">
        <v>2072919</v>
      </c>
      <c r="AC1861" s="274">
        <v>0</v>
      </c>
      <c r="AD1861" s="269"/>
      <c r="AE1861" s="269" t="s">
        <v>3021</v>
      </c>
    </row>
    <row r="1862" spans="1:31" ht="90" x14ac:dyDescent="0.25">
      <c r="A1862" s="303" t="s">
        <v>4511</v>
      </c>
      <c r="B1862" s="303" t="s">
        <v>2415</v>
      </c>
      <c r="C1862" s="303" t="s">
        <v>2416</v>
      </c>
      <c r="D1862" s="303" t="s">
        <v>2646</v>
      </c>
      <c r="E1862" s="304" t="s">
        <v>4925</v>
      </c>
      <c r="F1862" s="304" t="s">
        <v>457</v>
      </c>
      <c r="G1862" s="304" t="s">
        <v>2028</v>
      </c>
      <c r="H1862" s="304" t="s">
        <v>5648</v>
      </c>
      <c r="I1862" s="303" t="s">
        <v>599</v>
      </c>
      <c r="J1862" s="305" t="s">
        <v>2830</v>
      </c>
      <c r="K1862" s="306">
        <v>2072919</v>
      </c>
      <c r="Q1862" s="270"/>
      <c r="R1862" s="270"/>
      <c r="S1862" s="271"/>
      <c r="T1862" s="270" t="s">
        <v>600</v>
      </c>
      <c r="U1862" s="272" t="s">
        <v>3020</v>
      </c>
      <c r="V1862" s="268" t="s">
        <v>602</v>
      </c>
      <c r="W1862" s="272"/>
      <c r="X1862" s="273">
        <v>2072919</v>
      </c>
      <c r="Y1862" s="273">
        <v>2072919</v>
      </c>
      <c r="Z1862" s="273">
        <v>0</v>
      </c>
      <c r="AA1862" s="273">
        <v>0</v>
      </c>
      <c r="AB1862" s="274">
        <v>2072919</v>
      </c>
      <c r="AC1862" s="274">
        <v>0</v>
      </c>
      <c r="AD1862" s="269"/>
      <c r="AE1862" s="269" t="s">
        <v>3021</v>
      </c>
    </row>
    <row r="1863" spans="1:31" ht="90" x14ac:dyDescent="0.25">
      <c r="A1863" s="303" t="s">
        <v>4513</v>
      </c>
      <c r="B1863" s="303" t="s">
        <v>2415</v>
      </c>
      <c r="C1863" s="303" t="s">
        <v>2416</v>
      </c>
      <c r="D1863" s="303" t="s">
        <v>2646</v>
      </c>
      <c r="E1863" s="304" t="s">
        <v>4927</v>
      </c>
      <c r="F1863" s="304" t="s">
        <v>457</v>
      </c>
      <c r="G1863" s="304" t="s">
        <v>2028</v>
      </c>
      <c r="H1863" s="304" t="s">
        <v>5648</v>
      </c>
      <c r="I1863" s="303" t="s">
        <v>599</v>
      </c>
      <c r="J1863" s="305" t="s">
        <v>2830</v>
      </c>
      <c r="K1863" s="306">
        <v>2072919</v>
      </c>
      <c r="Q1863" s="270"/>
      <c r="R1863" s="270"/>
      <c r="S1863" s="271"/>
      <c r="T1863" s="270" t="s">
        <v>600</v>
      </c>
      <c r="U1863" s="272" t="s">
        <v>3020</v>
      </c>
      <c r="V1863" s="268" t="s">
        <v>602</v>
      </c>
      <c r="W1863" s="272"/>
      <c r="X1863" s="273">
        <v>2072919</v>
      </c>
      <c r="Y1863" s="273">
        <v>2072919</v>
      </c>
      <c r="Z1863" s="273">
        <v>0</v>
      </c>
      <c r="AA1863" s="273">
        <v>0</v>
      </c>
      <c r="AB1863" s="274">
        <v>2072919</v>
      </c>
      <c r="AC1863" s="274">
        <v>0</v>
      </c>
      <c r="AD1863" s="269"/>
      <c r="AE1863" s="269" t="s">
        <v>3021</v>
      </c>
    </row>
    <row r="1864" spans="1:31" ht="90" x14ac:dyDescent="0.25">
      <c r="A1864" s="303" t="s">
        <v>4515</v>
      </c>
      <c r="B1864" s="303" t="s">
        <v>2415</v>
      </c>
      <c r="C1864" s="303" t="s">
        <v>2416</v>
      </c>
      <c r="D1864" s="303" t="s">
        <v>2646</v>
      </c>
      <c r="E1864" s="304" t="s">
        <v>4929</v>
      </c>
      <c r="F1864" s="304" t="s">
        <v>457</v>
      </c>
      <c r="G1864" s="304" t="s">
        <v>2028</v>
      </c>
      <c r="H1864" s="304" t="s">
        <v>5648</v>
      </c>
      <c r="I1864" s="303" t="s">
        <v>599</v>
      </c>
      <c r="J1864" s="305" t="s">
        <v>2830</v>
      </c>
      <c r="K1864" s="306">
        <v>2072919</v>
      </c>
      <c r="Q1864" s="270"/>
      <c r="R1864" s="270"/>
      <c r="S1864" s="271"/>
      <c r="T1864" s="270" t="s">
        <v>600</v>
      </c>
      <c r="U1864" s="272" t="s">
        <v>3020</v>
      </c>
      <c r="V1864" s="268" t="s">
        <v>602</v>
      </c>
      <c r="W1864" s="272"/>
      <c r="X1864" s="273">
        <v>2072919</v>
      </c>
      <c r="Y1864" s="273">
        <v>2072919</v>
      </c>
      <c r="Z1864" s="273">
        <v>0</v>
      </c>
      <c r="AA1864" s="273">
        <v>0</v>
      </c>
      <c r="AB1864" s="274">
        <v>2072919</v>
      </c>
      <c r="AC1864" s="274">
        <v>0</v>
      </c>
      <c r="AD1864" s="269"/>
      <c r="AE1864" s="269" t="s">
        <v>3021</v>
      </c>
    </row>
    <row r="1865" spans="1:31" ht="90" x14ac:dyDescent="0.25">
      <c r="A1865" s="303" t="s">
        <v>4517</v>
      </c>
      <c r="B1865" s="303" t="s">
        <v>2415</v>
      </c>
      <c r="C1865" s="303" t="s">
        <v>2416</v>
      </c>
      <c r="D1865" s="303" t="s">
        <v>2646</v>
      </c>
      <c r="E1865" s="304" t="s">
        <v>4931</v>
      </c>
      <c r="F1865" s="304" t="s">
        <v>457</v>
      </c>
      <c r="G1865" s="304" t="s">
        <v>2028</v>
      </c>
      <c r="H1865" s="304" t="s">
        <v>5648</v>
      </c>
      <c r="I1865" s="303" t="s">
        <v>599</v>
      </c>
      <c r="J1865" s="305" t="s">
        <v>2830</v>
      </c>
      <c r="K1865" s="306">
        <v>2072919</v>
      </c>
      <c r="Q1865" s="270"/>
      <c r="R1865" s="270"/>
      <c r="S1865" s="271"/>
      <c r="T1865" s="270" t="s">
        <v>600</v>
      </c>
      <c r="U1865" s="272" t="s">
        <v>3020</v>
      </c>
      <c r="V1865" s="268" t="s">
        <v>602</v>
      </c>
      <c r="W1865" s="272"/>
      <c r="X1865" s="273">
        <v>2072919</v>
      </c>
      <c r="Y1865" s="273">
        <v>2072919</v>
      </c>
      <c r="Z1865" s="273">
        <v>0</v>
      </c>
      <c r="AA1865" s="273">
        <v>0</v>
      </c>
      <c r="AB1865" s="274">
        <v>2072919</v>
      </c>
      <c r="AC1865" s="274">
        <v>0</v>
      </c>
      <c r="AD1865" s="269"/>
      <c r="AE1865" s="269" t="s">
        <v>3021</v>
      </c>
    </row>
    <row r="1866" spans="1:31" ht="90" x14ac:dyDescent="0.25">
      <c r="A1866" s="303" t="s">
        <v>4519</v>
      </c>
      <c r="B1866" s="303" t="s">
        <v>2415</v>
      </c>
      <c r="C1866" s="303" t="s">
        <v>2416</v>
      </c>
      <c r="D1866" s="303" t="s">
        <v>2646</v>
      </c>
      <c r="E1866" s="304" t="s">
        <v>4933</v>
      </c>
      <c r="F1866" s="304" t="s">
        <v>457</v>
      </c>
      <c r="G1866" s="304" t="s">
        <v>2028</v>
      </c>
      <c r="H1866" s="304" t="s">
        <v>5648</v>
      </c>
      <c r="I1866" s="303" t="s">
        <v>599</v>
      </c>
      <c r="J1866" s="305" t="s">
        <v>2830</v>
      </c>
      <c r="K1866" s="306">
        <v>2072919</v>
      </c>
      <c r="Q1866" s="270"/>
      <c r="R1866" s="270"/>
      <c r="S1866" s="271"/>
      <c r="T1866" s="270" t="s">
        <v>600</v>
      </c>
      <c r="U1866" s="272" t="s">
        <v>3020</v>
      </c>
      <c r="V1866" s="268" t="s">
        <v>602</v>
      </c>
      <c r="W1866" s="272"/>
      <c r="X1866" s="273">
        <v>2072919</v>
      </c>
      <c r="Y1866" s="273">
        <v>2072919</v>
      </c>
      <c r="Z1866" s="273">
        <v>0</v>
      </c>
      <c r="AA1866" s="273">
        <v>0</v>
      </c>
      <c r="AB1866" s="274">
        <v>2072919</v>
      </c>
      <c r="AC1866" s="274">
        <v>0</v>
      </c>
      <c r="AD1866" s="269"/>
      <c r="AE1866" s="269" t="s">
        <v>3021</v>
      </c>
    </row>
    <row r="1867" spans="1:31" ht="90" x14ac:dyDescent="0.25">
      <c r="A1867" s="303" t="s">
        <v>4521</v>
      </c>
      <c r="B1867" s="303" t="s">
        <v>2415</v>
      </c>
      <c r="C1867" s="303" t="s">
        <v>2416</v>
      </c>
      <c r="D1867" s="303" t="s">
        <v>2646</v>
      </c>
      <c r="E1867" s="304" t="s">
        <v>4935</v>
      </c>
      <c r="F1867" s="304" t="s">
        <v>457</v>
      </c>
      <c r="G1867" s="304" t="s">
        <v>2028</v>
      </c>
      <c r="H1867" s="304" t="s">
        <v>5648</v>
      </c>
      <c r="I1867" s="303" t="s">
        <v>599</v>
      </c>
      <c r="J1867" s="305" t="s">
        <v>2830</v>
      </c>
      <c r="K1867" s="306">
        <v>2072919</v>
      </c>
      <c r="Q1867" s="270"/>
      <c r="R1867" s="270"/>
      <c r="S1867" s="271"/>
      <c r="T1867" s="270" t="s">
        <v>600</v>
      </c>
      <c r="U1867" s="272" t="s">
        <v>3020</v>
      </c>
      <c r="V1867" s="268" t="s">
        <v>602</v>
      </c>
      <c r="W1867" s="272"/>
      <c r="X1867" s="273">
        <v>2072919</v>
      </c>
      <c r="Y1867" s="273">
        <v>2072919</v>
      </c>
      <c r="Z1867" s="273">
        <v>0</v>
      </c>
      <c r="AA1867" s="273">
        <v>0</v>
      </c>
      <c r="AB1867" s="274">
        <v>2072919</v>
      </c>
      <c r="AC1867" s="274">
        <v>0</v>
      </c>
      <c r="AD1867" s="269"/>
      <c r="AE1867" s="269" t="s">
        <v>3021</v>
      </c>
    </row>
    <row r="1868" spans="1:31" ht="90" x14ac:dyDescent="0.25">
      <c r="A1868" s="303" t="s">
        <v>4523</v>
      </c>
      <c r="B1868" s="303" t="s">
        <v>2415</v>
      </c>
      <c r="C1868" s="303" t="s">
        <v>2416</v>
      </c>
      <c r="D1868" s="303" t="s">
        <v>2646</v>
      </c>
      <c r="E1868" s="304" t="s">
        <v>4937</v>
      </c>
      <c r="F1868" s="304" t="s">
        <v>457</v>
      </c>
      <c r="G1868" s="304" t="s">
        <v>2028</v>
      </c>
      <c r="H1868" s="304" t="s">
        <v>5648</v>
      </c>
      <c r="I1868" s="303" t="s">
        <v>599</v>
      </c>
      <c r="J1868" s="305" t="s">
        <v>2830</v>
      </c>
      <c r="K1868" s="306">
        <v>2072919</v>
      </c>
      <c r="Q1868" s="270"/>
      <c r="R1868" s="270"/>
      <c r="S1868" s="271"/>
      <c r="T1868" s="270" t="s">
        <v>600</v>
      </c>
      <c r="U1868" s="272" t="s">
        <v>3020</v>
      </c>
      <c r="V1868" s="268" t="s">
        <v>602</v>
      </c>
      <c r="W1868" s="272"/>
      <c r="X1868" s="273">
        <v>2072919</v>
      </c>
      <c r="Y1868" s="273">
        <v>2072919</v>
      </c>
      <c r="Z1868" s="273">
        <v>0</v>
      </c>
      <c r="AA1868" s="273">
        <v>0</v>
      </c>
      <c r="AB1868" s="274">
        <v>2072919</v>
      </c>
      <c r="AC1868" s="274">
        <v>0</v>
      </c>
      <c r="AD1868" s="269"/>
      <c r="AE1868" s="269" t="s">
        <v>3021</v>
      </c>
    </row>
    <row r="1869" spans="1:31" ht="90" x14ac:dyDescent="0.25">
      <c r="A1869" s="303" t="s">
        <v>4525</v>
      </c>
      <c r="B1869" s="303" t="s">
        <v>2415</v>
      </c>
      <c r="C1869" s="303" t="s">
        <v>2416</v>
      </c>
      <c r="D1869" s="303" t="s">
        <v>2646</v>
      </c>
      <c r="E1869" s="304" t="s">
        <v>4939</v>
      </c>
      <c r="F1869" s="304" t="s">
        <v>457</v>
      </c>
      <c r="G1869" s="304" t="s">
        <v>2028</v>
      </c>
      <c r="H1869" s="304" t="s">
        <v>5648</v>
      </c>
      <c r="I1869" s="303" t="s">
        <v>599</v>
      </c>
      <c r="J1869" s="305" t="s">
        <v>2830</v>
      </c>
      <c r="K1869" s="306">
        <v>2072919</v>
      </c>
      <c r="Q1869" s="270"/>
      <c r="R1869" s="270"/>
      <c r="S1869" s="271"/>
      <c r="T1869" s="270" t="s">
        <v>600</v>
      </c>
      <c r="U1869" s="272" t="s">
        <v>3020</v>
      </c>
      <c r="V1869" s="268" t="s">
        <v>602</v>
      </c>
      <c r="W1869" s="272"/>
      <c r="X1869" s="273">
        <v>2072919</v>
      </c>
      <c r="Y1869" s="273">
        <v>2072919</v>
      </c>
      <c r="Z1869" s="273">
        <v>0</v>
      </c>
      <c r="AA1869" s="273">
        <v>0</v>
      </c>
      <c r="AB1869" s="274">
        <v>2072919</v>
      </c>
      <c r="AC1869" s="274">
        <v>0</v>
      </c>
      <c r="AD1869" s="269"/>
      <c r="AE1869" s="269" t="s">
        <v>3021</v>
      </c>
    </row>
    <row r="1870" spans="1:31" ht="90" x14ac:dyDescent="0.25">
      <c r="A1870" s="303" t="s">
        <v>4527</v>
      </c>
      <c r="B1870" s="303" t="s">
        <v>2415</v>
      </c>
      <c r="C1870" s="303" t="s">
        <v>2416</v>
      </c>
      <c r="D1870" s="303" t="s">
        <v>2646</v>
      </c>
      <c r="E1870" s="304" t="s">
        <v>4941</v>
      </c>
      <c r="F1870" s="304" t="s">
        <v>457</v>
      </c>
      <c r="G1870" s="304" t="s">
        <v>2028</v>
      </c>
      <c r="H1870" s="304" t="s">
        <v>5648</v>
      </c>
      <c r="I1870" s="303" t="s">
        <v>599</v>
      </c>
      <c r="J1870" s="305" t="s">
        <v>2830</v>
      </c>
      <c r="K1870" s="306">
        <v>2072919</v>
      </c>
      <c r="Q1870" s="270"/>
      <c r="R1870" s="270"/>
      <c r="S1870" s="271"/>
      <c r="T1870" s="270" t="s">
        <v>600</v>
      </c>
      <c r="U1870" s="272" t="s">
        <v>3020</v>
      </c>
      <c r="V1870" s="268" t="s">
        <v>602</v>
      </c>
      <c r="W1870" s="272"/>
      <c r="X1870" s="273">
        <v>2072919</v>
      </c>
      <c r="Y1870" s="273">
        <v>2072919</v>
      </c>
      <c r="Z1870" s="273">
        <v>0</v>
      </c>
      <c r="AA1870" s="273">
        <v>0</v>
      </c>
      <c r="AB1870" s="274">
        <v>2072919</v>
      </c>
      <c r="AC1870" s="274">
        <v>0</v>
      </c>
      <c r="AD1870" s="269"/>
      <c r="AE1870" s="269" t="s">
        <v>3021</v>
      </c>
    </row>
    <row r="1871" spans="1:31" ht="90" x14ac:dyDescent="0.25">
      <c r="A1871" s="303" t="s">
        <v>4529</v>
      </c>
      <c r="B1871" s="303" t="s">
        <v>2415</v>
      </c>
      <c r="C1871" s="303" t="s">
        <v>2416</v>
      </c>
      <c r="D1871" s="303" t="s">
        <v>2646</v>
      </c>
      <c r="E1871" s="304" t="s">
        <v>4943</v>
      </c>
      <c r="F1871" s="304" t="s">
        <v>457</v>
      </c>
      <c r="G1871" s="304" t="s">
        <v>2028</v>
      </c>
      <c r="H1871" s="304" t="s">
        <v>5648</v>
      </c>
      <c r="I1871" s="303" t="s">
        <v>599</v>
      </c>
      <c r="J1871" s="305" t="s">
        <v>2830</v>
      </c>
      <c r="K1871" s="306">
        <v>2072919</v>
      </c>
      <c r="Q1871" s="270"/>
      <c r="R1871" s="270"/>
      <c r="S1871" s="271"/>
      <c r="T1871" s="270" t="s">
        <v>600</v>
      </c>
      <c r="U1871" s="272" t="s">
        <v>3020</v>
      </c>
      <c r="V1871" s="268" t="s">
        <v>602</v>
      </c>
      <c r="W1871" s="272"/>
      <c r="X1871" s="273">
        <v>2072919</v>
      </c>
      <c r="Y1871" s="273">
        <v>2072919</v>
      </c>
      <c r="Z1871" s="273">
        <v>0</v>
      </c>
      <c r="AA1871" s="273">
        <v>0</v>
      </c>
      <c r="AB1871" s="274">
        <v>2072919</v>
      </c>
      <c r="AC1871" s="274">
        <v>0</v>
      </c>
      <c r="AD1871" s="269"/>
      <c r="AE1871" s="269" t="s">
        <v>3021</v>
      </c>
    </row>
    <row r="1872" spans="1:31" ht="90" x14ac:dyDescent="0.25">
      <c r="A1872" s="303" t="s">
        <v>4531</v>
      </c>
      <c r="B1872" s="303" t="s">
        <v>2415</v>
      </c>
      <c r="C1872" s="303" t="s">
        <v>2416</v>
      </c>
      <c r="D1872" s="303" t="s">
        <v>2646</v>
      </c>
      <c r="E1872" s="304" t="s">
        <v>4945</v>
      </c>
      <c r="F1872" s="304" t="s">
        <v>457</v>
      </c>
      <c r="G1872" s="304" t="s">
        <v>2028</v>
      </c>
      <c r="H1872" s="304" t="s">
        <v>5648</v>
      </c>
      <c r="I1872" s="303" t="s">
        <v>599</v>
      </c>
      <c r="J1872" s="305" t="s">
        <v>2830</v>
      </c>
      <c r="K1872" s="306">
        <v>2072919</v>
      </c>
      <c r="Q1872" s="270"/>
      <c r="R1872" s="270"/>
      <c r="S1872" s="271"/>
      <c r="T1872" s="270" t="s">
        <v>600</v>
      </c>
      <c r="U1872" s="272" t="s">
        <v>3020</v>
      </c>
      <c r="V1872" s="268" t="s">
        <v>602</v>
      </c>
      <c r="W1872" s="272"/>
      <c r="X1872" s="273">
        <v>2072919</v>
      </c>
      <c r="Y1872" s="273">
        <v>2072919</v>
      </c>
      <c r="Z1872" s="273">
        <v>0</v>
      </c>
      <c r="AA1872" s="273">
        <v>0</v>
      </c>
      <c r="AB1872" s="274">
        <v>2072919</v>
      </c>
      <c r="AC1872" s="274">
        <v>0</v>
      </c>
      <c r="AD1872" s="269"/>
      <c r="AE1872" s="269" t="s">
        <v>3021</v>
      </c>
    </row>
    <row r="1873" spans="1:31" ht="90" x14ac:dyDescent="0.25">
      <c r="A1873" s="303" t="s">
        <v>4533</v>
      </c>
      <c r="B1873" s="303" t="s">
        <v>2415</v>
      </c>
      <c r="C1873" s="303" t="s">
        <v>2416</v>
      </c>
      <c r="D1873" s="303" t="s">
        <v>2646</v>
      </c>
      <c r="E1873" s="304" t="s">
        <v>4947</v>
      </c>
      <c r="F1873" s="304" t="s">
        <v>457</v>
      </c>
      <c r="G1873" s="304" t="s">
        <v>2028</v>
      </c>
      <c r="H1873" s="304" t="s">
        <v>5648</v>
      </c>
      <c r="I1873" s="303" t="s">
        <v>599</v>
      </c>
      <c r="J1873" s="305" t="s">
        <v>2830</v>
      </c>
      <c r="K1873" s="306">
        <v>2072919</v>
      </c>
      <c r="Q1873" s="270"/>
      <c r="R1873" s="270"/>
      <c r="S1873" s="271"/>
      <c r="T1873" s="270" t="s">
        <v>600</v>
      </c>
      <c r="U1873" s="272" t="s">
        <v>3020</v>
      </c>
      <c r="V1873" s="268" t="s">
        <v>602</v>
      </c>
      <c r="W1873" s="272"/>
      <c r="X1873" s="273">
        <v>2072919</v>
      </c>
      <c r="Y1873" s="273">
        <v>2072919</v>
      </c>
      <c r="Z1873" s="273">
        <v>0</v>
      </c>
      <c r="AA1873" s="273">
        <v>0</v>
      </c>
      <c r="AB1873" s="274">
        <v>2072919</v>
      </c>
      <c r="AC1873" s="274">
        <v>0</v>
      </c>
      <c r="AD1873" s="269"/>
      <c r="AE1873" s="269" t="s">
        <v>3021</v>
      </c>
    </row>
    <row r="1874" spans="1:31" ht="90" x14ac:dyDescent="0.25">
      <c r="A1874" s="303" t="s">
        <v>4535</v>
      </c>
      <c r="B1874" s="303" t="s">
        <v>2415</v>
      </c>
      <c r="C1874" s="303" t="s">
        <v>2416</v>
      </c>
      <c r="D1874" s="303" t="s">
        <v>2646</v>
      </c>
      <c r="E1874" s="304" t="s">
        <v>4949</v>
      </c>
      <c r="F1874" s="304" t="s">
        <v>457</v>
      </c>
      <c r="G1874" s="304" t="s">
        <v>2028</v>
      </c>
      <c r="H1874" s="304" t="s">
        <v>5648</v>
      </c>
      <c r="I1874" s="303" t="s">
        <v>599</v>
      </c>
      <c r="J1874" s="305" t="s">
        <v>2830</v>
      </c>
      <c r="K1874" s="306">
        <v>2072919</v>
      </c>
      <c r="Q1874" s="270"/>
      <c r="R1874" s="270"/>
      <c r="S1874" s="271"/>
      <c r="T1874" s="270" t="s">
        <v>600</v>
      </c>
      <c r="U1874" s="272" t="s">
        <v>3020</v>
      </c>
      <c r="V1874" s="268" t="s">
        <v>602</v>
      </c>
      <c r="W1874" s="272"/>
      <c r="X1874" s="273">
        <v>2072919</v>
      </c>
      <c r="Y1874" s="273">
        <v>2072919</v>
      </c>
      <c r="Z1874" s="273">
        <v>0</v>
      </c>
      <c r="AA1874" s="273">
        <v>0</v>
      </c>
      <c r="AB1874" s="274">
        <v>2072919</v>
      </c>
      <c r="AC1874" s="274">
        <v>0</v>
      </c>
      <c r="AD1874" s="269"/>
      <c r="AE1874" s="269" t="s">
        <v>3021</v>
      </c>
    </row>
    <row r="1875" spans="1:31" ht="90" x14ac:dyDescent="0.25">
      <c r="A1875" s="303" t="s">
        <v>4537</v>
      </c>
      <c r="B1875" s="303" t="s">
        <v>2415</v>
      </c>
      <c r="C1875" s="303" t="s">
        <v>2416</v>
      </c>
      <c r="D1875" s="303" t="s">
        <v>2646</v>
      </c>
      <c r="E1875" s="304" t="s">
        <v>4951</v>
      </c>
      <c r="F1875" s="304" t="s">
        <v>457</v>
      </c>
      <c r="G1875" s="304" t="s">
        <v>2028</v>
      </c>
      <c r="H1875" s="304" t="s">
        <v>5648</v>
      </c>
      <c r="I1875" s="303" t="s">
        <v>599</v>
      </c>
      <c r="J1875" s="305" t="s">
        <v>2830</v>
      </c>
      <c r="K1875" s="306">
        <v>2072919</v>
      </c>
      <c r="Q1875" s="270"/>
      <c r="R1875" s="270"/>
      <c r="S1875" s="271"/>
      <c r="T1875" s="270" t="s">
        <v>600</v>
      </c>
      <c r="U1875" s="272" t="s">
        <v>3020</v>
      </c>
      <c r="V1875" s="268" t="s">
        <v>602</v>
      </c>
      <c r="W1875" s="272"/>
      <c r="X1875" s="273">
        <v>2072919</v>
      </c>
      <c r="Y1875" s="273">
        <v>2072919</v>
      </c>
      <c r="Z1875" s="273">
        <v>0</v>
      </c>
      <c r="AA1875" s="273">
        <v>0</v>
      </c>
      <c r="AB1875" s="274">
        <v>2072919</v>
      </c>
      <c r="AC1875" s="274">
        <v>0</v>
      </c>
      <c r="AD1875" s="269"/>
      <c r="AE1875" s="269" t="s">
        <v>3021</v>
      </c>
    </row>
    <row r="1876" spans="1:31" ht="90" x14ac:dyDescent="0.25">
      <c r="A1876" s="303" t="s">
        <v>4539</v>
      </c>
      <c r="B1876" s="303" t="s">
        <v>2415</v>
      </c>
      <c r="C1876" s="303" t="s">
        <v>2416</v>
      </c>
      <c r="D1876" s="303" t="s">
        <v>2646</v>
      </c>
      <c r="E1876" s="304" t="s">
        <v>4953</v>
      </c>
      <c r="F1876" s="304" t="s">
        <v>457</v>
      </c>
      <c r="G1876" s="304" t="s">
        <v>2028</v>
      </c>
      <c r="H1876" s="304" t="s">
        <v>5648</v>
      </c>
      <c r="I1876" s="303" t="s">
        <v>599</v>
      </c>
      <c r="J1876" s="305" t="s">
        <v>2830</v>
      </c>
      <c r="K1876" s="306">
        <v>2072919</v>
      </c>
      <c r="Q1876" s="270"/>
      <c r="R1876" s="270"/>
      <c r="S1876" s="271"/>
      <c r="T1876" s="270" t="s">
        <v>600</v>
      </c>
      <c r="U1876" s="272" t="s">
        <v>3020</v>
      </c>
      <c r="V1876" s="268" t="s">
        <v>602</v>
      </c>
      <c r="W1876" s="272"/>
      <c r="X1876" s="273">
        <v>2072919</v>
      </c>
      <c r="Y1876" s="273">
        <v>2072919</v>
      </c>
      <c r="Z1876" s="273">
        <v>0</v>
      </c>
      <c r="AA1876" s="273">
        <v>0</v>
      </c>
      <c r="AB1876" s="274">
        <v>2072919</v>
      </c>
      <c r="AC1876" s="274">
        <v>0</v>
      </c>
      <c r="AD1876" s="269"/>
      <c r="AE1876" s="269" t="s">
        <v>3021</v>
      </c>
    </row>
    <row r="1877" spans="1:31" ht="90" x14ac:dyDescent="0.25">
      <c r="A1877" s="303" t="s">
        <v>4541</v>
      </c>
      <c r="B1877" s="303" t="s">
        <v>2415</v>
      </c>
      <c r="C1877" s="303" t="s">
        <v>2416</v>
      </c>
      <c r="D1877" s="303" t="s">
        <v>2646</v>
      </c>
      <c r="E1877" s="304" t="s">
        <v>4955</v>
      </c>
      <c r="F1877" s="304" t="s">
        <v>457</v>
      </c>
      <c r="G1877" s="304" t="s">
        <v>2028</v>
      </c>
      <c r="H1877" s="304" t="s">
        <v>5648</v>
      </c>
      <c r="I1877" s="303" t="s">
        <v>599</v>
      </c>
      <c r="J1877" s="305" t="s">
        <v>2830</v>
      </c>
      <c r="K1877" s="306">
        <v>2072919</v>
      </c>
      <c r="Q1877" s="270"/>
      <c r="R1877" s="270"/>
      <c r="S1877" s="271"/>
      <c r="T1877" s="270" t="s">
        <v>600</v>
      </c>
      <c r="U1877" s="272" t="s">
        <v>3020</v>
      </c>
      <c r="V1877" s="268" t="s">
        <v>602</v>
      </c>
      <c r="W1877" s="272"/>
      <c r="X1877" s="273">
        <v>2072919</v>
      </c>
      <c r="Y1877" s="273">
        <v>2072919</v>
      </c>
      <c r="Z1877" s="273">
        <v>0</v>
      </c>
      <c r="AA1877" s="273">
        <v>0</v>
      </c>
      <c r="AB1877" s="274">
        <v>2072919</v>
      </c>
      <c r="AC1877" s="274">
        <v>0</v>
      </c>
      <c r="AD1877" s="269"/>
      <c r="AE1877" s="269" t="s">
        <v>3021</v>
      </c>
    </row>
    <row r="1878" spans="1:31" ht="90" x14ac:dyDescent="0.25">
      <c r="A1878" s="303" t="s">
        <v>4543</v>
      </c>
      <c r="B1878" s="303" t="s">
        <v>2415</v>
      </c>
      <c r="C1878" s="303" t="s">
        <v>2416</v>
      </c>
      <c r="D1878" s="303" t="s">
        <v>2646</v>
      </c>
      <c r="E1878" s="304" t="s">
        <v>4957</v>
      </c>
      <c r="F1878" s="304" t="s">
        <v>4958</v>
      </c>
      <c r="G1878" s="304" t="s">
        <v>2592</v>
      </c>
      <c r="H1878" s="304" t="s">
        <v>2593</v>
      </c>
      <c r="I1878" s="303" t="s">
        <v>599</v>
      </c>
      <c r="J1878" s="305" t="s">
        <v>4959</v>
      </c>
      <c r="K1878" s="306">
        <v>2072919</v>
      </c>
      <c r="Q1878" s="270"/>
      <c r="R1878" s="270"/>
      <c r="S1878" s="271"/>
      <c r="T1878" s="270" t="s">
        <v>600</v>
      </c>
      <c r="U1878" s="272" t="s">
        <v>3020</v>
      </c>
      <c r="V1878" s="268" t="s">
        <v>602</v>
      </c>
      <c r="W1878" s="272"/>
      <c r="X1878" s="273">
        <v>2072919</v>
      </c>
      <c r="Y1878" s="273">
        <v>2072919</v>
      </c>
      <c r="Z1878" s="273">
        <v>0</v>
      </c>
      <c r="AA1878" s="273">
        <v>0</v>
      </c>
      <c r="AB1878" s="274">
        <v>2072919</v>
      </c>
      <c r="AC1878" s="274">
        <v>0</v>
      </c>
      <c r="AD1878" s="269"/>
      <c r="AE1878" s="269" t="s">
        <v>3021</v>
      </c>
    </row>
    <row r="1879" spans="1:31" ht="90" x14ac:dyDescent="0.25">
      <c r="A1879" s="303" t="s">
        <v>4545</v>
      </c>
      <c r="B1879" s="303" t="s">
        <v>2415</v>
      </c>
      <c r="C1879" s="303" t="s">
        <v>2416</v>
      </c>
      <c r="D1879" s="303" t="s">
        <v>2646</v>
      </c>
      <c r="E1879" s="304" t="s">
        <v>4962</v>
      </c>
      <c r="F1879" s="304" t="s">
        <v>4958</v>
      </c>
      <c r="G1879" s="304" t="s">
        <v>2592</v>
      </c>
      <c r="H1879" s="304" t="s">
        <v>2593</v>
      </c>
      <c r="I1879" s="303" t="s">
        <v>599</v>
      </c>
      <c r="J1879" s="305" t="s">
        <v>4959</v>
      </c>
      <c r="K1879" s="306">
        <v>2072919</v>
      </c>
      <c r="Q1879" s="270"/>
      <c r="R1879" s="270"/>
      <c r="S1879" s="271"/>
      <c r="T1879" s="270" t="s">
        <v>600</v>
      </c>
      <c r="U1879" s="272" t="s">
        <v>3020</v>
      </c>
      <c r="V1879" s="268" t="s">
        <v>602</v>
      </c>
      <c r="W1879" s="272"/>
      <c r="X1879" s="273">
        <v>2072919</v>
      </c>
      <c r="Y1879" s="273">
        <v>2072919</v>
      </c>
      <c r="Z1879" s="273">
        <v>0</v>
      </c>
      <c r="AA1879" s="273">
        <v>0</v>
      </c>
      <c r="AB1879" s="274">
        <v>2072919</v>
      </c>
      <c r="AC1879" s="274">
        <v>0</v>
      </c>
      <c r="AD1879" s="269"/>
      <c r="AE1879" s="269" t="s">
        <v>3021</v>
      </c>
    </row>
    <row r="1880" spans="1:31" ht="90" x14ac:dyDescent="0.25">
      <c r="A1880" s="303" t="s">
        <v>4547</v>
      </c>
      <c r="B1880" s="303" t="s">
        <v>2415</v>
      </c>
      <c r="C1880" s="303" t="s">
        <v>2416</v>
      </c>
      <c r="D1880" s="303" t="s">
        <v>2646</v>
      </c>
      <c r="E1880" s="304" t="s">
        <v>4964</v>
      </c>
      <c r="F1880" s="304" t="s">
        <v>4958</v>
      </c>
      <c r="G1880" s="304" t="s">
        <v>2592</v>
      </c>
      <c r="H1880" s="304" t="s">
        <v>2593</v>
      </c>
      <c r="I1880" s="303" t="s">
        <v>599</v>
      </c>
      <c r="J1880" s="305" t="s">
        <v>4959</v>
      </c>
      <c r="K1880" s="306">
        <v>2072919</v>
      </c>
      <c r="Q1880" s="270"/>
      <c r="R1880" s="270"/>
      <c r="S1880" s="271"/>
      <c r="T1880" s="270" t="s">
        <v>600</v>
      </c>
      <c r="U1880" s="272" t="s">
        <v>3020</v>
      </c>
      <c r="V1880" s="268" t="s">
        <v>602</v>
      </c>
      <c r="W1880" s="272"/>
      <c r="X1880" s="273">
        <v>2072919</v>
      </c>
      <c r="Y1880" s="273">
        <v>2072919</v>
      </c>
      <c r="Z1880" s="273">
        <v>0</v>
      </c>
      <c r="AA1880" s="273">
        <v>0</v>
      </c>
      <c r="AB1880" s="274">
        <v>2072919</v>
      </c>
      <c r="AC1880" s="274">
        <v>0</v>
      </c>
      <c r="AD1880" s="269"/>
      <c r="AE1880" s="269" t="s">
        <v>3021</v>
      </c>
    </row>
    <row r="1881" spans="1:31" ht="90" x14ac:dyDescent="0.25">
      <c r="A1881" s="303" t="s">
        <v>4549</v>
      </c>
      <c r="B1881" s="303" t="s">
        <v>2415</v>
      </c>
      <c r="C1881" s="303" t="s">
        <v>2416</v>
      </c>
      <c r="D1881" s="303" t="s">
        <v>2646</v>
      </c>
      <c r="E1881" s="304" t="s">
        <v>4966</v>
      </c>
      <c r="F1881" s="304" t="s">
        <v>4958</v>
      </c>
      <c r="G1881" s="304" t="s">
        <v>2592</v>
      </c>
      <c r="H1881" s="304" t="s">
        <v>2593</v>
      </c>
      <c r="I1881" s="303" t="s">
        <v>599</v>
      </c>
      <c r="J1881" s="305" t="s">
        <v>4959</v>
      </c>
      <c r="K1881" s="306">
        <v>2072919</v>
      </c>
      <c r="Q1881" s="270"/>
      <c r="R1881" s="270"/>
      <c r="S1881" s="271"/>
      <c r="T1881" s="270" t="s">
        <v>600</v>
      </c>
      <c r="U1881" s="272" t="s">
        <v>3020</v>
      </c>
      <c r="V1881" s="268" t="s">
        <v>602</v>
      </c>
      <c r="W1881" s="272"/>
      <c r="X1881" s="273">
        <v>2072919</v>
      </c>
      <c r="Y1881" s="273">
        <v>2072919</v>
      </c>
      <c r="Z1881" s="273">
        <v>0</v>
      </c>
      <c r="AA1881" s="273">
        <v>0</v>
      </c>
      <c r="AB1881" s="274">
        <v>2072919</v>
      </c>
      <c r="AC1881" s="274">
        <v>0</v>
      </c>
      <c r="AD1881" s="269"/>
      <c r="AE1881" s="269" t="s">
        <v>3021</v>
      </c>
    </row>
    <row r="1882" spans="1:31" ht="90" x14ac:dyDescent="0.25">
      <c r="A1882" s="303" t="s">
        <v>4551</v>
      </c>
      <c r="B1882" s="303" t="s">
        <v>2415</v>
      </c>
      <c r="C1882" s="303" t="s">
        <v>2416</v>
      </c>
      <c r="D1882" s="303" t="s">
        <v>2646</v>
      </c>
      <c r="E1882" s="304" t="s">
        <v>4968</v>
      </c>
      <c r="F1882" s="304" t="s">
        <v>4958</v>
      </c>
      <c r="G1882" s="304" t="s">
        <v>2592</v>
      </c>
      <c r="H1882" s="304" t="s">
        <v>2593</v>
      </c>
      <c r="I1882" s="303" t="s">
        <v>599</v>
      </c>
      <c r="J1882" s="305" t="s">
        <v>4959</v>
      </c>
      <c r="K1882" s="306">
        <v>2072919</v>
      </c>
      <c r="Q1882" s="270"/>
      <c r="R1882" s="270"/>
      <c r="S1882" s="271"/>
      <c r="T1882" s="270" t="s">
        <v>600</v>
      </c>
      <c r="U1882" s="272" t="s">
        <v>3020</v>
      </c>
      <c r="V1882" s="268" t="s">
        <v>602</v>
      </c>
      <c r="W1882" s="272"/>
      <c r="X1882" s="273">
        <v>2072919</v>
      </c>
      <c r="Y1882" s="273">
        <v>2072919</v>
      </c>
      <c r="Z1882" s="273">
        <v>0</v>
      </c>
      <c r="AA1882" s="273">
        <v>0</v>
      </c>
      <c r="AB1882" s="274">
        <v>2072919</v>
      </c>
      <c r="AC1882" s="274">
        <v>0</v>
      </c>
      <c r="AD1882" s="269"/>
      <c r="AE1882" s="269" t="s">
        <v>3021</v>
      </c>
    </row>
    <row r="1883" spans="1:31" ht="90" x14ac:dyDescent="0.25">
      <c r="A1883" s="303" t="s">
        <v>4553</v>
      </c>
      <c r="B1883" s="303" t="s">
        <v>2415</v>
      </c>
      <c r="C1883" s="303" t="s">
        <v>2416</v>
      </c>
      <c r="D1883" s="303" t="s">
        <v>2646</v>
      </c>
      <c r="E1883" s="304" t="s">
        <v>4970</v>
      </c>
      <c r="F1883" s="304" t="s">
        <v>4958</v>
      </c>
      <c r="G1883" s="304" t="s">
        <v>2592</v>
      </c>
      <c r="H1883" s="304" t="s">
        <v>2593</v>
      </c>
      <c r="I1883" s="303" t="s">
        <v>599</v>
      </c>
      <c r="J1883" s="305" t="s">
        <v>4959</v>
      </c>
      <c r="K1883" s="306">
        <v>2072919</v>
      </c>
      <c r="Q1883" s="270"/>
      <c r="R1883" s="270"/>
      <c r="S1883" s="271"/>
      <c r="T1883" s="270" t="s">
        <v>600</v>
      </c>
      <c r="U1883" s="272" t="s">
        <v>3020</v>
      </c>
      <c r="V1883" s="268" t="s">
        <v>602</v>
      </c>
      <c r="W1883" s="272"/>
      <c r="X1883" s="273">
        <v>2072919</v>
      </c>
      <c r="Y1883" s="273">
        <v>2072919</v>
      </c>
      <c r="Z1883" s="273">
        <v>0</v>
      </c>
      <c r="AA1883" s="273">
        <v>0</v>
      </c>
      <c r="AB1883" s="274">
        <v>2072919</v>
      </c>
      <c r="AC1883" s="274">
        <v>0</v>
      </c>
      <c r="AD1883" s="269"/>
      <c r="AE1883" s="269" t="s">
        <v>3021</v>
      </c>
    </row>
    <row r="1884" spans="1:31" ht="90" x14ac:dyDescent="0.25">
      <c r="A1884" s="303" t="s">
        <v>4555</v>
      </c>
      <c r="B1884" s="303" t="s">
        <v>2415</v>
      </c>
      <c r="C1884" s="303" t="s">
        <v>2416</v>
      </c>
      <c r="D1884" s="303" t="s">
        <v>2646</v>
      </c>
      <c r="E1884" s="304" t="s">
        <v>4972</v>
      </c>
      <c r="F1884" s="304" t="s">
        <v>4958</v>
      </c>
      <c r="G1884" s="304" t="s">
        <v>2592</v>
      </c>
      <c r="H1884" s="304" t="s">
        <v>2593</v>
      </c>
      <c r="I1884" s="303" t="s">
        <v>599</v>
      </c>
      <c r="J1884" s="305" t="s">
        <v>4959</v>
      </c>
      <c r="K1884" s="306">
        <v>2072919</v>
      </c>
      <c r="Q1884" s="270"/>
      <c r="R1884" s="270"/>
      <c r="S1884" s="271"/>
      <c r="T1884" s="270" t="s">
        <v>600</v>
      </c>
      <c r="U1884" s="272" t="s">
        <v>3020</v>
      </c>
      <c r="V1884" s="268" t="s">
        <v>602</v>
      </c>
      <c r="W1884" s="272"/>
      <c r="X1884" s="273">
        <v>2072919</v>
      </c>
      <c r="Y1884" s="273">
        <v>2072919</v>
      </c>
      <c r="Z1884" s="273">
        <v>0</v>
      </c>
      <c r="AA1884" s="273">
        <v>0</v>
      </c>
      <c r="AB1884" s="274">
        <v>2072919</v>
      </c>
      <c r="AC1884" s="274">
        <v>0</v>
      </c>
      <c r="AD1884" s="269"/>
      <c r="AE1884" s="269" t="s">
        <v>3021</v>
      </c>
    </row>
    <row r="1885" spans="1:31" ht="90" x14ac:dyDescent="0.25">
      <c r="A1885" s="303" t="s">
        <v>4557</v>
      </c>
      <c r="B1885" s="303" t="s">
        <v>2415</v>
      </c>
      <c r="C1885" s="303" t="s">
        <v>2416</v>
      </c>
      <c r="D1885" s="303" t="s">
        <v>2646</v>
      </c>
      <c r="E1885" s="304" t="s">
        <v>4974</v>
      </c>
      <c r="F1885" s="304" t="s">
        <v>4958</v>
      </c>
      <c r="G1885" s="304" t="s">
        <v>2592</v>
      </c>
      <c r="H1885" s="304" t="s">
        <v>2593</v>
      </c>
      <c r="I1885" s="303" t="s">
        <v>599</v>
      </c>
      <c r="J1885" s="305" t="s">
        <v>4959</v>
      </c>
      <c r="K1885" s="306">
        <v>2072919</v>
      </c>
      <c r="Q1885" s="270"/>
      <c r="R1885" s="270"/>
      <c r="S1885" s="271"/>
      <c r="T1885" s="270" t="s">
        <v>600</v>
      </c>
      <c r="U1885" s="272" t="s">
        <v>3020</v>
      </c>
      <c r="V1885" s="268" t="s">
        <v>602</v>
      </c>
      <c r="W1885" s="272"/>
      <c r="X1885" s="273">
        <v>2072919</v>
      </c>
      <c r="Y1885" s="273">
        <v>2072919</v>
      </c>
      <c r="Z1885" s="273">
        <v>0</v>
      </c>
      <c r="AA1885" s="273">
        <v>0</v>
      </c>
      <c r="AB1885" s="274">
        <v>2072919</v>
      </c>
      <c r="AC1885" s="274">
        <v>0</v>
      </c>
      <c r="AD1885" s="269"/>
      <c r="AE1885" s="269" t="s">
        <v>3021</v>
      </c>
    </row>
    <row r="1886" spans="1:31" ht="90" x14ac:dyDescent="0.25">
      <c r="A1886" s="303" t="s">
        <v>4559</v>
      </c>
      <c r="B1886" s="303" t="s">
        <v>2415</v>
      </c>
      <c r="C1886" s="303" t="s">
        <v>2416</v>
      </c>
      <c r="D1886" s="303" t="s">
        <v>2646</v>
      </c>
      <c r="E1886" s="304" t="s">
        <v>4976</v>
      </c>
      <c r="F1886" s="304" t="s">
        <v>4958</v>
      </c>
      <c r="G1886" s="304" t="s">
        <v>2592</v>
      </c>
      <c r="H1886" s="304" t="s">
        <v>2593</v>
      </c>
      <c r="I1886" s="303" t="s">
        <v>599</v>
      </c>
      <c r="J1886" s="305" t="s">
        <v>4959</v>
      </c>
      <c r="K1886" s="306">
        <v>2072919</v>
      </c>
      <c r="Q1886" s="270"/>
      <c r="R1886" s="270"/>
      <c r="S1886" s="271"/>
      <c r="T1886" s="270" t="s">
        <v>600</v>
      </c>
      <c r="U1886" s="272" t="s">
        <v>3020</v>
      </c>
      <c r="V1886" s="268" t="s">
        <v>602</v>
      </c>
      <c r="W1886" s="272"/>
      <c r="X1886" s="273">
        <v>2072919</v>
      </c>
      <c r="Y1886" s="273">
        <v>2072919</v>
      </c>
      <c r="Z1886" s="273">
        <v>0</v>
      </c>
      <c r="AA1886" s="273">
        <v>0</v>
      </c>
      <c r="AB1886" s="274">
        <v>2072919</v>
      </c>
      <c r="AC1886" s="274">
        <v>0</v>
      </c>
      <c r="AD1886" s="269"/>
      <c r="AE1886" s="269" t="s">
        <v>3021</v>
      </c>
    </row>
    <row r="1887" spans="1:31" ht="90" x14ac:dyDescent="0.25">
      <c r="A1887" s="303" t="s">
        <v>4561</v>
      </c>
      <c r="B1887" s="303" t="s">
        <v>2415</v>
      </c>
      <c r="C1887" s="303" t="s">
        <v>2416</v>
      </c>
      <c r="D1887" s="303" t="s">
        <v>2646</v>
      </c>
      <c r="E1887" s="304" t="s">
        <v>4978</v>
      </c>
      <c r="F1887" s="304" t="s">
        <v>4958</v>
      </c>
      <c r="G1887" s="304" t="s">
        <v>2592</v>
      </c>
      <c r="H1887" s="304" t="s">
        <v>2593</v>
      </c>
      <c r="I1887" s="303" t="s">
        <v>599</v>
      </c>
      <c r="J1887" s="305" t="s">
        <v>4959</v>
      </c>
      <c r="K1887" s="306">
        <v>2072919</v>
      </c>
      <c r="Q1887" s="270"/>
      <c r="R1887" s="270"/>
      <c r="S1887" s="271"/>
      <c r="T1887" s="270" t="s">
        <v>600</v>
      </c>
      <c r="U1887" s="272" t="s">
        <v>3020</v>
      </c>
      <c r="V1887" s="268" t="s">
        <v>602</v>
      </c>
      <c r="W1887" s="272"/>
      <c r="X1887" s="273">
        <v>2072919</v>
      </c>
      <c r="Y1887" s="273">
        <v>2072919</v>
      </c>
      <c r="Z1887" s="273">
        <v>0</v>
      </c>
      <c r="AA1887" s="273">
        <v>0</v>
      </c>
      <c r="AB1887" s="274">
        <v>2072919</v>
      </c>
      <c r="AC1887" s="274">
        <v>0</v>
      </c>
      <c r="AD1887" s="269"/>
      <c r="AE1887" s="269" t="s">
        <v>3021</v>
      </c>
    </row>
    <row r="1888" spans="1:31" ht="90" x14ac:dyDescent="0.25">
      <c r="A1888" s="303" t="s">
        <v>4563</v>
      </c>
      <c r="B1888" s="303" t="s">
        <v>2415</v>
      </c>
      <c r="C1888" s="303" t="s">
        <v>2416</v>
      </c>
      <c r="D1888" s="303" t="s">
        <v>2646</v>
      </c>
      <c r="E1888" s="304" t="s">
        <v>4980</v>
      </c>
      <c r="F1888" s="304" t="s">
        <v>4958</v>
      </c>
      <c r="G1888" s="304" t="s">
        <v>2592</v>
      </c>
      <c r="H1888" s="304" t="s">
        <v>2593</v>
      </c>
      <c r="I1888" s="303" t="s">
        <v>599</v>
      </c>
      <c r="J1888" s="305" t="s">
        <v>4959</v>
      </c>
      <c r="K1888" s="306">
        <v>2072919</v>
      </c>
      <c r="Q1888" s="270"/>
      <c r="R1888" s="270"/>
      <c r="S1888" s="271"/>
      <c r="T1888" s="270" t="s">
        <v>600</v>
      </c>
      <c r="U1888" s="272" t="s">
        <v>3020</v>
      </c>
      <c r="V1888" s="268" t="s">
        <v>602</v>
      </c>
      <c r="W1888" s="272"/>
      <c r="X1888" s="273">
        <v>2072919</v>
      </c>
      <c r="Y1888" s="273">
        <v>2072919</v>
      </c>
      <c r="Z1888" s="273">
        <v>0</v>
      </c>
      <c r="AA1888" s="273">
        <v>0</v>
      </c>
      <c r="AB1888" s="274">
        <v>2072919</v>
      </c>
      <c r="AC1888" s="274">
        <v>0</v>
      </c>
      <c r="AD1888" s="269"/>
      <c r="AE1888" s="269" t="s">
        <v>3021</v>
      </c>
    </row>
    <row r="1889" spans="1:31" ht="90" x14ac:dyDescent="0.25">
      <c r="A1889" s="303" t="s">
        <v>4565</v>
      </c>
      <c r="B1889" s="303" t="s">
        <v>2415</v>
      </c>
      <c r="C1889" s="303" t="s">
        <v>2416</v>
      </c>
      <c r="D1889" s="303" t="s">
        <v>2646</v>
      </c>
      <c r="E1889" s="304" t="s">
        <v>4985</v>
      </c>
      <c r="F1889" s="304" t="s">
        <v>457</v>
      </c>
      <c r="G1889" s="304" t="s">
        <v>2440</v>
      </c>
      <c r="H1889" s="304" t="s">
        <v>2441</v>
      </c>
      <c r="I1889" s="303" t="s">
        <v>599</v>
      </c>
      <c r="J1889" s="305" t="s">
        <v>4982</v>
      </c>
      <c r="K1889" s="306">
        <v>2072919</v>
      </c>
      <c r="Q1889" s="270"/>
      <c r="R1889" s="270"/>
      <c r="S1889" s="271"/>
      <c r="T1889" s="270" t="s">
        <v>600</v>
      </c>
      <c r="U1889" s="272" t="s">
        <v>3020</v>
      </c>
      <c r="V1889" s="268" t="s">
        <v>602</v>
      </c>
      <c r="W1889" s="272"/>
      <c r="X1889" s="273">
        <v>2072919</v>
      </c>
      <c r="Y1889" s="273">
        <v>2072919</v>
      </c>
      <c r="Z1889" s="273">
        <v>0</v>
      </c>
      <c r="AA1889" s="273">
        <v>0</v>
      </c>
      <c r="AB1889" s="274">
        <v>2072919</v>
      </c>
      <c r="AC1889" s="274">
        <v>0</v>
      </c>
      <c r="AD1889" s="269"/>
      <c r="AE1889" s="269" t="s">
        <v>3021</v>
      </c>
    </row>
    <row r="1890" spans="1:31" ht="90" x14ac:dyDescent="0.25">
      <c r="A1890" s="303" t="s">
        <v>4567</v>
      </c>
      <c r="B1890" s="303" t="s">
        <v>2415</v>
      </c>
      <c r="C1890" s="303" t="s">
        <v>2416</v>
      </c>
      <c r="D1890" s="303" t="s">
        <v>2646</v>
      </c>
      <c r="E1890" s="304" t="s">
        <v>4987</v>
      </c>
      <c r="F1890" s="304" t="s">
        <v>457</v>
      </c>
      <c r="G1890" s="304" t="s">
        <v>2440</v>
      </c>
      <c r="H1890" s="304" t="s">
        <v>2441</v>
      </c>
      <c r="I1890" s="303" t="s">
        <v>599</v>
      </c>
      <c r="J1890" s="305" t="s">
        <v>4982</v>
      </c>
      <c r="K1890" s="306">
        <v>2072919</v>
      </c>
      <c r="Q1890" s="270"/>
      <c r="R1890" s="270"/>
      <c r="S1890" s="271"/>
      <c r="T1890" s="270" t="s">
        <v>600</v>
      </c>
      <c r="U1890" s="272" t="s">
        <v>3020</v>
      </c>
      <c r="V1890" s="268" t="s">
        <v>602</v>
      </c>
      <c r="W1890" s="272"/>
      <c r="X1890" s="273">
        <v>2072919</v>
      </c>
      <c r="Y1890" s="273">
        <v>2072919</v>
      </c>
      <c r="Z1890" s="273">
        <v>0</v>
      </c>
      <c r="AA1890" s="273">
        <v>0</v>
      </c>
      <c r="AB1890" s="274">
        <v>2072919</v>
      </c>
      <c r="AC1890" s="274">
        <v>0</v>
      </c>
      <c r="AD1890" s="269"/>
      <c r="AE1890" s="269" t="s">
        <v>3021</v>
      </c>
    </row>
    <row r="1891" spans="1:31" ht="90" x14ac:dyDescent="0.25">
      <c r="A1891" s="303" t="s">
        <v>4569</v>
      </c>
      <c r="B1891" s="303" t="s">
        <v>2415</v>
      </c>
      <c r="C1891" s="303" t="s">
        <v>2416</v>
      </c>
      <c r="D1891" s="303" t="s">
        <v>2646</v>
      </c>
      <c r="E1891" s="304" t="s">
        <v>4989</v>
      </c>
      <c r="F1891" s="304" t="s">
        <v>457</v>
      </c>
      <c r="G1891" s="304" t="s">
        <v>2440</v>
      </c>
      <c r="H1891" s="304" t="s">
        <v>2441</v>
      </c>
      <c r="I1891" s="303" t="s">
        <v>599</v>
      </c>
      <c r="J1891" s="305" t="s">
        <v>4982</v>
      </c>
      <c r="K1891" s="306">
        <v>2072919</v>
      </c>
      <c r="Q1891" s="270"/>
      <c r="R1891" s="270"/>
      <c r="S1891" s="271"/>
      <c r="T1891" s="270" t="s">
        <v>600</v>
      </c>
      <c r="U1891" s="272" t="s">
        <v>3020</v>
      </c>
      <c r="V1891" s="268" t="s">
        <v>602</v>
      </c>
      <c r="W1891" s="272"/>
      <c r="X1891" s="273">
        <v>2072919</v>
      </c>
      <c r="Y1891" s="273">
        <v>2072919</v>
      </c>
      <c r="Z1891" s="273">
        <v>0</v>
      </c>
      <c r="AA1891" s="273">
        <v>0</v>
      </c>
      <c r="AB1891" s="274">
        <v>2072919</v>
      </c>
      <c r="AC1891" s="274">
        <v>0</v>
      </c>
      <c r="AD1891" s="269"/>
      <c r="AE1891" s="269" t="s">
        <v>3021</v>
      </c>
    </row>
    <row r="1892" spans="1:31" ht="90" x14ac:dyDescent="0.25">
      <c r="A1892" s="303" t="s">
        <v>4571</v>
      </c>
      <c r="B1892" s="303" t="s">
        <v>2415</v>
      </c>
      <c r="C1892" s="303" t="s">
        <v>2416</v>
      </c>
      <c r="D1892" s="303" t="s">
        <v>2646</v>
      </c>
      <c r="E1892" s="304" t="s">
        <v>4991</v>
      </c>
      <c r="F1892" s="304" t="s">
        <v>457</v>
      </c>
      <c r="G1892" s="304" t="s">
        <v>2440</v>
      </c>
      <c r="H1892" s="304" t="s">
        <v>2441</v>
      </c>
      <c r="I1892" s="303" t="s">
        <v>599</v>
      </c>
      <c r="J1892" s="305" t="s">
        <v>4982</v>
      </c>
      <c r="K1892" s="306">
        <v>2072919</v>
      </c>
      <c r="Q1892" s="270"/>
      <c r="R1892" s="270"/>
      <c r="S1892" s="271"/>
      <c r="T1892" s="270" t="s">
        <v>600</v>
      </c>
      <c r="U1892" s="272" t="s">
        <v>3020</v>
      </c>
      <c r="V1892" s="268" t="s">
        <v>602</v>
      </c>
      <c r="W1892" s="272"/>
      <c r="X1892" s="273">
        <v>2072919</v>
      </c>
      <c r="Y1892" s="273">
        <v>2072919</v>
      </c>
      <c r="Z1892" s="273">
        <v>0</v>
      </c>
      <c r="AA1892" s="273">
        <v>0</v>
      </c>
      <c r="AB1892" s="274">
        <v>2072919</v>
      </c>
      <c r="AC1892" s="274">
        <v>0</v>
      </c>
      <c r="AD1892" s="269"/>
      <c r="AE1892" s="269" t="s">
        <v>3021</v>
      </c>
    </row>
    <row r="1893" spans="1:31" ht="90" x14ac:dyDescent="0.25">
      <c r="A1893" s="303" t="s">
        <v>4573</v>
      </c>
      <c r="B1893" s="303" t="s">
        <v>2415</v>
      </c>
      <c r="C1893" s="303" t="s">
        <v>2416</v>
      </c>
      <c r="D1893" s="303" t="s">
        <v>2646</v>
      </c>
      <c r="E1893" s="304" t="s">
        <v>4993</v>
      </c>
      <c r="F1893" s="304" t="s">
        <v>457</v>
      </c>
      <c r="G1893" s="304" t="s">
        <v>2440</v>
      </c>
      <c r="H1893" s="304" t="s">
        <v>2441</v>
      </c>
      <c r="I1893" s="303" t="s">
        <v>599</v>
      </c>
      <c r="J1893" s="305" t="s">
        <v>4982</v>
      </c>
      <c r="K1893" s="306">
        <v>2072919</v>
      </c>
      <c r="Q1893" s="270"/>
      <c r="R1893" s="270"/>
      <c r="S1893" s="271"/>
      <c r="T1893" s="270" t="s">
        <v>600</v>
      </c>
      <c r="U1893" s="272" t="s">
        <v>3020</v>
      </c>
      <c r="V1893" s="268" t="s">
        <v>602</v>
      </c>
      <c r="W1893" s="272"/>
      <c r="X1893" s="273">
        <v>2072919</v>
      </c>
      <c r="Y1893" s="273">
        <v>2072919</v>
      </c>
      <c r="Z1893" s="273">
        <v>0</v>
      </c>
      <c r="AA1893" s="273">
        <v>0</v>
      </c>
      <c r="AB1893" s="274">
        <v>2072919</v>
      </c>
      <c r="AC1893" s="274">
        <v>0</v>
      </c>
      <c r="AD1893" s="269"/>
      <c r="AE1893" s="269" t="s">
        <v>3021</v>
      </c>
    </row>
    <row r="1894" spans="1:31" ht="90" x14ac:dyDescent="0.25">
      <c r="A1894" s="303" t="s">
        <v>4575</v>
      </c>
      <c r="B1894" s="303" t="s">
        <v>2415</v>
      </c>
      <c r="C1894" s="303" t="s">
        <v>2416</v>
      </c>
      <c r="D1894" s="303" t="s">
        <v>2646</v>
      </c>
      <c r="E1894" s="304" t="s">
        <v>4995</v>
      </c>
      <c r="F1894" s="304" t="s">
        <v>457</v>
      </c>
      <c r="G1894" s="304" t="s">
        <v>2440</v>
      </c>
      <c r="H1894" s="304" t="s">
        <v>2441</v>
      </c>
      <c r="I1894" s="303" t="s">
        <v>599</v>
      </c>
      <c r="J1894" s="305" t="s">
        <v>4982</v>
      </c>
      <c r="K1894" s="306">
        <v>2072919</v>
      </c>
      <c r="Q1894" s="270"/>
      <c r="R1894" s="270"/>
      <c r="S1894" s="271"/>
      <c r="T1894" s="270" t="s">
        <v>600</v>
      </c>
      <c r="U1894" s="272" t="s">
        <v>3020</v>
      </c>
      <c r="V1894" s="268" t="s">
        <v>602</v>
      </c>
      <c r="W1894" s="272"/>
      <c r="X1894" s="273">
        <v>2072919</v>
      </c>
      <c r="Y1894" s="273">
        <v>2072919</v>
      </c>
      <c r="Z1894" s="273">
        <v>0</v>
      </c>
      <c r="AA1894" s="273">
        <v>0</v>
      </c>
      <c r="AB1894" s="274">
        <v>2072919</v>
      </c>
      <c r="AC1894" s="274">
        <v>0</v>
      </c>
      <c r="AD1894" s="269"/>
      <c r="AE1894" s="269" t="s">
        <v>3021</v>
      </c>
    </row>
    <row r="1895" spans="1:31" ht="90" x14ac:dyDescent="0.25">
      <c r="A1895" s="303" t="s">
        <v>4577</v>
      </c>
      <c r="B1895" s="303" t="s">
        <v>2415</v>
      </c>
      <c r="C1895" s="303" t="s">
        <v>2416</v>
      </c>
      <c r="D1895" s="303" t="s">
        <v>2646</v>
      </c>
      <c r="E1895" s="304" t="s">
        <v>4997</v>
      </c>
      <c r="F1895" s="304" t="s">
        <v>457</v>
      </c>
      <c r="G1895" s="304" t="s">
        <v>2440</v>
      </c>
      <c r="H1895" s="304" t="s">
        <v>2441</v>
      </c>
      <c r="I1895" s="303" t="s">
        <v>599</v>
      </c>
      <c r="J1895" s="305" t="s">
        <v>4982</v>
      </c>
      <c r="K1895" s="306">
        <v>2072919</v>
      </c>
      <c r="Q1895" s="270"/>
      <c r="R1895" s="270"/>
      <c r="S1895" s="271"/>
      <c r="T1895" s="270" t="s">
        <v>600</v>
      </c>
      <c r="U1895" s="272" t="s">
        <v>3020</v>
      </c>
      <c r="V1895" s="268" t="s">
        <v>602</v>
      </c>
      <c r="W1895" s="272"/>
      <c r="X1895" s="273">
        <v>2072919</v>
      </c>
      <c r="Y1895" s="273">
        <v>2072919</v>
      </c>
      <c r="Z1895" s="273">
        <v>0</v>
      </c>
      <c r="AA1895" s="273">
        <v>0</v>
      </c>
      <c r="AB1895" s="274">
        <v>2072919</v>
      </c>
      <c r="AC1895" s="274">
        <v>0</v>
      </c>
      <c r="AD1895" s="269"/>
      <c r="AE1895" s="269" t="s">
        <v>3021</v>
      </c>
    </row>
    <row r="1896" spans="1:31" ht="90" x14ac:dyDescent="0.25">
      <c r="A1896" s="303" t="s">
        <v>4579</v>
      </c>
      <c r="B1896" s="303" t="s">
        <v>2415</v>
      </c>
      <c r="C1896" s="303" t="s">
        <v>2416</v>
      </c>
      <c r="D1896" s="303" t="s">
        <v>2646</v>
      </c>
      <c r="E1896" s="304" t="s">
        <v>4999</v>
      </c>
      <c r="F1896" s="304" t="s">
        <v>457</v>
      </c>
      <c r="G1896" s="304" t="s">
        <v>2440</v>
      </c>
      <c r="H1896" s="304" t="s">
        <v>2441</v>
      </c>
      <c r="I1896" s="303" t="s">
        <v>599</v>
      </c>
      <c r="J1896" s="305" t="s">
        <v>4982</v>
      </c>
      <c r="K1896" s="306">
        <v>2072919</v>
      </c>
      <c r="Q1896" s="270"/>
      <c r="R1896" s="270"/>
      <c r="S1896" s="271"/>
      <c r="T1896" s="270" t="s">
        <v>600</v>
      </c>
      <c r="U1896" s="272" t="s">
        <v>3020</v>
      </c>
      <c r="V1896" s="268" t="s">
        <v>602</v>
      </c>
      <c r="W1896" s="272"/>
      <c r="X1896" s="273">
        <v>2072919</v>
      </c>
      <c r="Y1896" s="273">
        <v>2072919</v>
      </c>
      <c r="Z1896" s="273">
        <v>0</v>
      </c>
      <c r="AA1896" s="273">
        <v>0</v>
      </c>
      <c r="AB1896" s="274">
        <v>2072919</v>
      </c>
      <c r="AC1896" s="274">
        <v>0</v>
      </c>
      <c r="AD1896" s="269"/>
      <c r="AE1896" s="269" t="s">
        <v>3021</v>
      </c>
    </row>
    <row r="1897" spans="1:31" ht="90" x14ac:dyDescent="0.25">
      <c r="A1897" s="303" t="s">
        <v>4581</v>
      </c>
      <c r="B1897" s="303" t="s">
        <v>2415</v>
      </c>
      <c r="C1897" s="303" t="s">
        <v>2416</v>
      </c>
      <c r="D1897" s="303" t="s">
        <v>2646</v>
      </c>
      <c r="E1897" s="304" t="s">
        <v>5001</v>
      </c>
      <c r="F1897" s="304" t="s">
        <v>457</v>
      </c>
      <c r="G1897" s="304" t="s">
        <v>2440</v>
      </c>
      <c r="H1897" s="304" t="s">
        <v>2441</v>
      </c>
      <c r="I1897" s="303" t="s">
        <v>599</v>
      </c>
      <c r="J1897" s="305" t="s">
        <v>4982</v>
      </c>
      <c r="K1897" s="306">
        <v>2072919</v>
      </c>
      <c r="Q1897" s="270"/>
      <c r="R1897" s="270"/>
      <c r="S1897" s="271"/>
      <c r="T1897" s="270" t="s">
        <v>600</v>
      </c>
      <c r="U1897" s="272" t="s">
        <v>3020</v>
      </c>
      <c r="V1897" s="268" t="s">
        <v>602</v>
      </c>
      <c r="W1897" s="272"/>
      <c r="X1897" s="273">
        <v>2072919</v>
      </c>
      <c r="Y1897" s="273">
        <v>2072919</v>
      </c>
      <c r="Z1897" s="273">
        <v>0</v>
      </c>
      <c r="AA1897" s="273">
        <v>0</v>
      </c>
      <c r="AB1897" s="274">
        <v>2072919</v>
      </c>
      <c r="AC1897" s="274">
        <v>0</v>
      </c>
      <c r="AD1897" s="269"/>
      <c r="AE1897" s="269" t="s">
        <v>3021</v>
      </c>
    </row>
    <row r="1898" spans="1:31" ht="90" x14ac:dyDescent="0.25">
      <c r="A1898" s="303" t="s">
        <v>4583</v>
      </c>
      <c r="B1898" s="303" t="s">
        <v>2415</v>
      </c>
      <c r="C1898" s="303" t="s">
        <v>2416</v>
      </c>
      <c r="D1898" s="303" t="s">
        <v>2646</v>
      </c>
      <c r="E1898" s="304" t="s">
        <v>5003</v>
      </c>
      <c r="F1898" s="304" t="s">
        <v>457</v>
      </c>
      <c r="G1898" s="304" t="s">
        <v>2440</v>
      </c>
      <c r="H1898" s="304" t="s">
        <v>2441</v>
      </c>
      <c r="I1898" s="303" t="s">
        <v>599</v>
      </c>
      <c r="J1898" s="305" t="s">
        <v>4982</v>
      </c>
      <c r="K1898" s="306">
        <v>2072919</v>
      </c>
      <c r="Q1898" s="270"/>
      <c r="R1898" s="270"/>
      <c r="S1898" s="271"/>
      <c r="T1898" s="270" t="s">
        <v>600</v>
      </c>
      <c r="U1898" s="272" t="s">
        <v>3020</v>
      </c>
      <c r="V1898" s="268" t="s">
        <v>602</v>
      </c>
      <c r="W1898" s="272"/>
      <c r="X1898" s="273">
        <v>2072919</v>
      </c>
      <c r="Y1898" s="273">
        <v>2072919</v>
      </c>
      <c r="Z1898" s="273">
        <v>0</v>
      </c>
      <c r="AA1898" s="273">
        <v>0</v>
      </c>
      <c r="AB1898" s="274">
        <v>2072919</v>
      </c>
      <c r="AC1898" s="274">
        <v>0</v>
      </c>
      <c r="AD1898" s="269"/>
      <c r="AE1898" s="269" t="s">
        <v>3021</v>
      </c>
    </row>
    <row r="1899" spans="1:31" ht="90" x14ac:dyDescent="0.25">
      <c r="A1899" s="303" t="s">
        <v>4585</v>
      </c>
      <c r="B1899" s="303" t="s">
        <v>2415</v>
      </c>
      <c r="C1899" s="303" t="s">
        <v>2416</v>
      </c>
      <c r="D1899" s="303" t="s">
        <v>2646</v>
      </c>
      <c r="E1899" s="304" t="s">
        <v>5005</v>
      </c>
      <c r="F1899" s="304" t="s">
        <v>457</v>
      </c>
      <c r="G1899" s="304" t="s">
        <v>2440</v>
      </c>
      <c r="H1899" s="304" t="s">
        <v>2441</v>
      </c>
      <c r="I1899" s="303" t="s">
        <v>599</v>
      </c>
      <c r="J1899" s="305" t="s">
        <v>4982</v>
      </c>
      <c r="K1899" s="306">
        <v>2072919</v>
      </c>
      <c r="Q1899" s="270"/>
      <c r="R1899" s="270"/>
      <c r="S1899" s="271"/>
      <c r="T1899" s="270" t="s">
        <v>600</v>
      </c>
      <c r="U1899" s="272" t="s">
        <v>3020</v>
      </c>
      <c r="V1899" s="268" t="s">
        <v>602</v>
      </c>
      <c r="W1899" s="272"/>
      <c r="X1899" s="273">
        <v>2072919</v>
      </c>
      <c r="Y1899" s="273">
        <v>2072919</v>
      </c>
      <c r="Z1899" s="273">
        <v>0</v>
      </c>
      <c r="AA1899" s="273">
        <v>0</v>
      </c>
      <c r="AB1899" s="274">
        <v>2072919</v>
      </c>
      <c r="AC1899" s="274">
        <v>0</v>
      </c>
      <c r="AD1899" s="269"/>
      <c r="AE1899" s="269" t="s">
        <v>3021</v>
      </c>
    </row>
    <row r="1900" spans="1:31" ht="90" x14ac:dyDescent="0.25">
      <c r="A1900" s="303" t="s">
        <v>4587</v>
      </c>
      <c r="B1900" s="303" t="s">
        <v>2415</v>
      </c>
      <c r="C1900" s="303" t="s">
        <v>2416</v>
      </c>
      <c r="D1900" s="303" t="s">
        <v>2646</v>
      </c>
      <c r="E1900" s="304" t="s">
        <v>5007</v>
      </c>
      <c r="F1900" s="304" t="s">
        <v>457</v>
      </c>
      <c r="G1900" s="304" t="s">
        <v>2440</v>
      </c>
      <c r="H1900" s="304" t="s">
        <v>2441</v>
      </c>
      <c r="I1900" s="303" t="s">
        <v>599</v>
      </c>
      <c r="J1900" s="305" t="s">
        <v>4982</v>
      </c>
      <c r="K1900" s="306">
        <v>2072919</v>
      </c>
      <c r="Q1900" s="270"/>
      <c r="R1900" s="270"/>
      <c r="S1900" s="271"/>
      <c r="T1900" s="270" t="s">
        <v>600</v>
      </c>
      <c r="U1900" s="272" t="s">
        <v>3020</v>
      </c>
      <c r="V1900" s="268" t="s">
        <v>602</v>
      </c>
      <c r="W1900" s="272"/>
      <c r="X1900" s="273">
        <v>2072919</v>
      </c>
      <c r="Y1900" s="273">
        <v>2072919</v>
      </c>
      <c r="Z1900" s="273">
        <v>0</v>
      </c>
      <c r="AA1900" s="273">
        <v>0</v>
      </c>
      <c r="AB1900" s="274">
        <v>2072919</v>
      </c>
      <c r="AC1900" s="274">
        <v>0</v>
      </c>
      <c r="AD1900" s="269"/>
      <c r="AE1900" s="269" t="s">
        <v>3021</v>
      </c>
    </row>
    <row r="1901" spans="1:31" ht="90" x14ac:dyDescent="0.25">
      <c r="A1901" s="303" t="s">
        <v>4589</v>
      </c>
      <c r="B1901" s="303" t="s">
        <v>2415</v>
      </c>
      <c r="C1901" s="303" t="s">
        <v>2416</v>
      </c>
      <c r="D1901" s="303" t="s">
        <v>2646</v>
      </c>
      <c r="E1901" s="304" t="s">
        <v>5009</v>
      </c>
      <c r="F1901" s="304" t="s">
        <v>457</v>
      </c>
      <c r="G1901" s="304" t="s">
        <v>2440</v>
      </c>
      <c r="H1901" s="304" t="s">
        <v>2441</v>
      </c>
      <c r="I1901" s="303" t="s">
        <v>599</v>
      </c>
      <c r="J1901" s="305" t="s">
        <v>4982</v>
      </c>
      <c r="K1901" s="306">
        <v>2072919</v>
      </c>
      <c r="Q1901" s="270"/>
      <c r="R1901" s="270"/>
      <c r="S1901" s="271"/>
      <c r="T1901" s="270" t="s">
        <v>600</v>
      </c>
      <c r="U1901" s="272" t="s">
        <v>3020</v>
      </c>
      <c r="V1901" s="268" t="s">
        <v>602</v>
      </c>
      <c r="W1901" s="272"/>
      <c r="X1901" s="273">
        <v>2072919</v>
      </c>
      <c r="Y1901" s="273">
        <v>2072919</v>
      </c>
      <c r="Z1901" s="273">
        <v>0</v>
      </c>
      <c r="AA1901" s="273">
        <v>0</v>
      </c>
      <c r="AB1901" s="274">
        <v>2072919</v>
      </c>
      <c r="AC1901" s="274">
        <v>0</v>
      </c>
      <c r="AD1901" s="269"/>
      <c r="AE1901" s="269" t="s">
        <v>3021</v>
      </c>
    </row>
    <row r="1902" spans="1:31" ht="90" x14ac:dyDescent="0.25">
      <c r="A1902" s="303" t="s">
        <v>4591</v>
      </c>
      <c r="B1902" s="303" t="s">
        <v>2415</v>
      </c>
      <c r="C1902" s="303" t="s">
        <v>2416</v>
      </c>
      <c r="D1902" s="303" t="s">
        <v>2646</v>
      </c>
      <c r="E1902" s="304" t="s">
        <v>5011</v>
      </c>
      <c r="F1902" s="304" t="s">
        <v>457</v>
      </c>
      <c r="G1902" s="304" t="s">
        <v>2440</v>
      </c>
      <c r="H1902" s="304" t="s">
        <v>2441</v>
      </c>
      <c r="I1902" s="303" t="s">
        <v>599</v>
      </c>
      <c r="J1902" s="305" t="s">
        <v>4982</v>
      </c>
      <c r="K1902" s="306">
        <v>2072919</v>
      </c>
      <c r="Q1902" s="270"/>
      <c r="R1902" s="270"/>
      <c r="S1902" s="271"/>
      <c r="T1902" s="270" t="s">
        <v>600</v>
      </c>
      <c r="U1902" s="272" t="s">
        <v>3020</v>
      </c>
      <c r="V1902" s="268" t="s">
        <v>602</v>
      </c>
      <c r="W1902" s="272"/>
      <c r="X1902" s="273">
        <v>2072919</v>
      </c>
      <c r="Y1902" s="273">
        <v>2072919</v>
      </c>
      <c r="Z1902" s="273">
        <v>0</v>
      </c>
      <c r="AA1902" s="273">
        <v>0</v>
      </c>
      <c r="AB1902" s="274">
        <v>2072919</v>
      </c>
      <c r="AC1902" s="274">
        <v>0</v>
      </c>
      <c r="AD1902" s="269"/>
      <c r="AE1902" s="269" t="s">
        <v>3021</v>
      </c>
    </row>
    <row r="1903" spans="1:31" ht="90" x14ac:dyDescent="0.25">
      <c r="A1903" s="303" t="s">
        <v>4593</v>
      </c>
      <c r="B1903" s="303" t="s">
        <v>2415</v>
      </c>
      <c r="C1903" s="303" t="s">
        <v>2416</v>
      </c>
      <c r="D1903" s="303" t="s">
        <v>2646</v>
      </c>
      <c r="E1903" s="304" t="s">
        <v>5013</v>
      </c>
      <c r="F1903" s="304" t="s">
        <v>457</v>
      </c>
      <c r="G1903" s="304" t="s">
        <v>2440</v>
      </c>
      <c r="H1903" s="304" t="s">
        <v>2441</v>
      </c>
      <c r="I1903" s="303" t="s">
        <v>599</v>
      </c>
      <c r="J1903" s="305" t="s">
        <v>4982</v>
      </c>
      <c r="K1903" s="306">
        <v>2072919</v>
      </c>
      <c r="Q1903" s="270"/>
      <c r="R1903" s="270"/>
      <c r="S1903" s="271"/>
      <c r="T1903" s="270" t="s">
        <v>600</v>
      </c>
      <c r="U1903" s="272" t="s">
        <v>3020</v>
      </c>
      <c r="V1903" s="268" t="s">
        <v>602</v>
      </c>
      <c r="W1903" s="272"/>
      <c r="X1903" s="273">
        <v>2072919</v>
      </c>
      <c r="Y1903" s="273">
        <v>2072919</v>
      </c>
      <c r="Z1903" s="273">
        <v>0</v>
      </c>
      <c r="AA1903" s="273">
        <v>0</v>
      </c>
      <c r="AB1903" s="274">
        <v>2072919</v>
      </c>
      <c r="AC1903" s="274">
        <v>0</v>
      </c>
      <c r="AD1903" s="269"/>
      <c r="AE1903" s="269" t="s">
        <v>3021</v>
      </c>
    </row>
    <row r="1904" spans="1:31" ht="90" x14ac:dyDescent="0.25">
      <c r="A1904" s="303" t="s">
        <v>4595</v>
      </c>
      <c r="B1904" s="303" t="s">
        <v>2415</v>
      </c>
      <c r="C1904" s="303" t="s">
        <v>2416</v>
      </c>
      <c r="D1904" s="303" t="s">
        <v>2646</v>
      </c>
      <c r="E1904" s="304" t="s">
        <v>5015</v>
      </c>
      <c r="F1904" s="304" t="s">
        <v>457</v>
      </c>
      <c r="G1904" s="304" t="s">
        <v>2440</v>
      </c>
      <c r="H1904" s="304" t="s">
        <v>2441</v>
      </c>
      <c r="I1904" s="303" t="s">
        <v>599</v>
      </c>
      <c r="J1904" s="305" t="s">
        <v>4982</v>
      </c>
      <c r="K1904" s="306">
        <v>2072919</v>
      </c>
      <c r="Q1904" s="270"/>
      <c r="R1904" s="270"/>
      <c r="S1904" s="271"/>
      <c r="T1904" s="270" t="s">
        <v>600</v>
      </c>
      <c r="U1904" s="272" t="s">
        <v>3020</v>
      </c>
      <c r="V1904" s="268" t="s">
        <v>602</v>
      </c>
      <c r="W1904" s="272"/>
      <c r="X1904" s="273">
        <v>2072919</v>
      </c>
      <c r="Y1904" s="273">
        <v>2072919</v>
      </c>
      <c r="Z1904" s="273">
        <v>0</v>
      </c>
      <c r="AA1904" s="273">
        <v>0</v>
      </c>
      <c r="AB1904" s="274">
        <v>2072919</v>
      </c>
      <c r="AC1904" s="274">
        <v>0</v>
      </c>
      <c r="AD1904" s="269"/>
      <c r="AE1904" s="269" t="s">
        <v>3021</v>
      </c>
    </row>
    <row r="1905" spans="1:31" ht="90" x14ac:dyDescent="0.25">
      <c r="A1905" s="303" t="s">
        <v>4597</v>
      </c>
      <c r="B1905" s="303" t="s">
        <v>2415</v>
      </c>
      <c r="C1905" s="303" t="s">
        <v>2416</v>
      </c>
      <c r="D1905" s="303" t="s">
        <v>2646</v>
      </c>
      <c r="E1905" s="304" t="s">
        <v>5017</v>
      </c>
      <c r="F1905" s="304" t="s">
        <v>457</v>
      </c>
      <c r="G1905" s="304" t="s">
        <v>2440</v>
      </c>
      <c r="H1905" s="304" t="s">
        <v>2441</v>
      </c>
      <c r="I1905" s="303" t="s">
        <v>599</v>
      </c>
      <c r="J1905" s="305" t="s">
        <v>4982</v>
      </c>
      <c r="K1905" s="306">
        <v>2072919</v>
      </c>
      <c r="Q1905" s="270"/>
      <c r="R1905" s="270"/>
      <c r="S1905" s="271"/>
      <c r="T1905" s="270" t="s">
        <v>600</v>
      </c>
      <c r="U1905" s="272" t="s">
        <v>3020</v>
      </c>
      <c r="V1905" s="268" t="s">
        <v>602</v>
      </c>
      <c r="W1905" s="272"/>
      <c r="X1905" s="273">
        <v>2072919</v>
      </c>
      <c r="Y1905" s="273">
        <v>2072919</v>
      </c>
      <c r="Z1905" s="273">
        <v>0</v>
      </c>
      <c r="AA1905" s="273">
        <v>0</v>
      </c>
      <c r="AB1905" s="274">
        <v>2072919</v>
      </c>
      <c r="AC1905" s="274">
        <v>0</v>
      </c>
      <c r="AD1905" s="269"/>
      <c r="AE1905" s="269" t="s">
        <v>3021</v>
      </c>
    </row>
    <row r="1906" spans="1:31" ht="90" x14ac:dyDescent="0.25">
      <c r="A1906" s="303" t="s">
        <v>4599</v>
      </c>
      <c r="B1906" s="303" t="s">
        <v>2415</v>
      </c>
      <c r="C1906" s="303" t="s">
        <v>2416</v>
      </c>
      <c r="D1906" s="303" t="s">
        <v>2646</v>
      </c>
      <c r="E1906" s="304" t="s">
        <v>5019</v>
      </c>
      <c r="F1906" s="304" t="s">
        <v>457</v>
      </c>
      <c r="G1906" s="304" t="s">
        <v>2440</v>
      </c>
      <c r="H1906" s="304" t="s">
        <v>2441</v>
      </c>
      <c r="I1906" s="303" t="s">
        <v>599</v>
      </c>
      <c r="J1906" s="305" t="s">
        <v>4982</v>
      </c>
      <c r="K1906" s="306">
        <v>2072919</v>
      </c>
      <c r="Q1906" s="270"/>
      <c r="R1906" s="270"/>
      <c r="S1906" s="271"/>
      <c r="T1906" s="270" t="s">
        <v>600</v>
      </c>
      <c r="U1906" s="272" t="s">
        <v>3020</v>
      </c>
      <c r="V1906" s="268" t="s">
        <v>602</v>
      </c>
      <c r="W1906" s="272"/>
      <c r="X1906" s="273">
        <v>2072919</v>
      </c>
      <c r="Y1906" s="273">
        <v>2072919</v>
      </c>
      <c r="Z1906" s="273">
        <v>0</v>
      </c>
      <c r="AA1906" s="273">
        <v>0</v>
      </c>
      <c r="AB1906" s="274">
        <v>2072919</v>
      </c>
      <c r="AC1906" s="274">
        <v>0</v>
      </c>
      <c r="AD1906" s="269"/>
      <c r="AE1906" s="269" t="s">
        <v>3021</v>
      </c>
    </row>
    <row r="1907" spans="1:31" ht="90" x14ac:dyDescent="0.25">
      <c r="A1907" s="303" t="s">
        <v>4601</v>
      </c>
      <c r="B1907" s="303" t="s">
        <v>2415</v>
      </c>
      <c r="C1907" s="303" t="s">
        <v>2416</v>
      </c>
      <c r="D1907" s="303" t="s">
        <v>2646</v>
      </c>
      <c r="E1907" s="304" t="s">
        <v>5021</v>
      </c>
      <c r="F1907" s="304" t="s">
        <v>457</v>
      </c>
      <c r="G1907" s="304" t="s">
        <v>2440</v>
      </c>
      <c r="H1907" s="304" t="s">
        <v>2441</v>
      </c>
      <c r="I1907" s="303" t="s">
        <v>599</v>
      </c>
      <c r="J1907" s="305" t="s">
        <v>4982</v>
      </c>
      <c r="K1907" s="306">
        <v>2072919</v>
      </c>
      <c r="Q1907" s="270"/>
      <c r="R1907" s="270"/>
      <c r="S1907" s="271"/>
      <c r="T1907" s="270" t="s">
        <v>600</v>
      </c>
      <c r="U1907" s="272" t="s">
        <v>3020</v>
      </c>
      <c r="V1907" s="268" t="s">
        <v>602</v>
      </c>
      <c r="W1907" s="272"/>
      <c r="X1907" s="273">
        <v>2072919</v>
      </c>
      <c r="Y1907" s="273">
        <v>2072919</v>
      </c>
      <c r="Z1907" s="273">
        <v>0</v>
      </c>
      <c r="AA1907" s="273">
        <v>0</v>
      </c>
      <c r="AB1907" s="274">
        <v>2072919</v>
      </c>
      <c r="AC1907" s="274">
        <v>0</v>
      </c>
      <c r="AD1907" s="269"/>
      <c r="AE1907" s="269" t="s">
        <v>3021</v>
      </c>
    </row>
    <row r="1908" spans="1:31" ht="90" x14ac:dyDescent="0.25">
      <c r="A1908" s="303" t="s">
        <v>4603</v>
      </c>
      <c r="B1908" s="303" t="s">
        <v>2415</v>
      </c>
      <c r="C1908" s="303" t="s">
        <v>2416</v>
      </c>
      <c r="D1908" s="303" t="s">
        <v>2646</v>
      </c>
      <c r="E1908" s="304" t="s">
        <v>5023</v>
      </c>
      <c r="F1908" s="304" t="s">
        <v>457</v>
      </c>
      <c r="G1908" s="304" t="s">
        <v>2440</v>
      </c>
      <c r="H1908" s="304" t="s">
        <v>2441</v>
      </c>
      <c r="I1908" s="303" t="s">
        <v>599</v>
      </c>
      <c r="J1908" s="305" t="s">
        <v>4982</v>
      </c>
      <c r="K1908" s="306">
        <v>2072919</v>
      </c>
      <c r="Q1908" s="270"/>
      <c r="R1908" s="270"/>
      <c r="S1908" s="271"/>
      <c r="T1908" s="270" t="s">
        <v>600</v>
      </c>
      <c r="U1908" s="272" t="s">
        <v>3020</v>
      </c>
      <c r="V1908" s="268" t="s">
        <v>602</v>
      </c>
      <c r="W1908" s="272"/>
      <c r="X1908" s="273">
        <v>2072919</v>
      </c>
      <c r="Y1908" s="273">
        <v>2072919</v>
      </c>
      <c r="Z1908" s="273">
        <v>0</v>
      </c>
      <c r="AA1908" s="273">
        <v>0</v>
      </c>
      <c r="AB1908" s="274">
        <v>2072919</v>
      </c>
      <c r="AC1908" s="274">
        <v>0</v>
      </c>
      <c r="AD1908" s="269"/>
      <c r="AE1908" s="269" t="s">
        <v>3021</v>
      </c>
    </row>
    <row r="1909" spans="1:31" ht="90" x14ac:dyDescent="0.25">
      <c r="A1909" s="303" t="s">
        <v>4605</v>
      </c>
      <c r="B1909" s="303" t="s">
        <v>2415</v>
      </c>
      <c r="C1909" s="303" t="s">
        <v>2416</v>
      </c>
      <c r="D1909" s="303" t="s">
        <v>2646</v>
      </c>
      <c r="E1909" s="304" t="s">
        <v>5025</v>
      </c>
      <c r="F1909" s="304" t="s">
        <v>457</v>
      </c>
      <c r="G1909" s="304" t="s">
        <v>2440</v>
      </c>
      <c r="H1909" s="304" t="s">
        <v>2441</v>
      </c>
      <c r="I1909" s="303" t="s">
        <v>599</v>
      </c>
      <c r="J1909" s="305" t="s">
        <v>4982</v>
      </c>
      <c r="K1909" s="306">
        <v>2072919</v>
      </c>
      <c r="Q1909" s="270"/>
      <c r="R1909" s="270"/>
      <c r="S1909" s="271"/>
      <c r="T1909" s="270" t="s">
        <v>600</v>
      </c>
      <c r="U1909" s="272" t="s">
        <v>3020</v>
      </c>
      <c r="V1909" s="268" t="s">
        <v>602</v>
      </c>
      <c r="W1909" s="272"/>
      <c r="X1909" s="273">
        <v>2072919</v>
      </c>
      <c r="Y1909" s="273">
        <v>2072919</v>
      </c>
      <c r="Z1909" s="273">
        <v>0</v>
      </c>
      <c r="AA1909" s="273">
        <v>0</v>
      </c>
      <c r="AB1909" s="274">
        <v>2072919</v>
      </c>
      <c r="AC1909" s="274">
        <v>0</v>
      </c>
      <c r="AD1909" s="269"/>
      <c r="AE1909" s="269" t="s">
        <v>3021</v>
      </c>
    </row>
    <row r="1910" spans="1:31" ht="90" x14ac:dyDescent="0.25">
      <c r="A1910" s="303" t="s">
        <v>4607</v>
      </c>
      <c r="B1910" s="303" t="s">
        <v>2415</v>
      </c>
      <c r="C1910" s="303" t="s">
        <v>2416</v>
      </c>
      <c r="D1910" s="303" t="s">
        <v>2646</v>
      </c>
      <c r="E1910" s="304" t="s">
        <v>5027</v>
      </c>
      <c r="F1910" s="304" t="s">
        <v>457</v>
      </c>
      <c r="G1910" s="304" t="s">
        <v>2440</v>
      </c>
      <c r="H1910" s="304" t="s">
        <v>2441</v>
      </c>
      <c r="I1910" s="303" t="s">
        <v>599</v>
      </c>
      <c r="J1910" s="305" t="s">
        <v>4982</v>
      </c>
      <c r="K1910" s="306">
        <v>2072919</v>
      </c>
      <c r="Q1910" s="270"/>
      <c r="R1910" s="270"/>
      <c r="S1910" s="271"/>
      <c r="T1910" s="270" t="s">
        <v>600</v>
      </c>
      <c r="U1910" s="272" t="s">
        <v>3020</v>
      </c>
      <c r="V1910" s="268" t="s">
        <v>602</v>
      </c>
      <c r="W1910" s="272"/>
      <c r="X1910" s="273">
        <v>2072919</v>
      </c>
      <c r="Y1910" s="273">
        <v>2072919</v>
      </c>
      <c r="Z1910" s="273">
        <v>0</v>
      </c>
      <c r="AA1910" s="273">
        <v>0</v>
      </c>
      <c r="AB1910" s="274">
        <v>2072919</v>
      </c>
      <c r="AC1910" s="274">
        <v>0</v>
      </c>
      <c r="AD1910" s="269"/>
      <c r="AE1910" s="269" t="s">
        <v>3021</v>
      </c>
    </row>
    <row r="1911" spans="1:31" ht="90" x14ac:dyDescent="0.25">
      <c r="A1911" s="303" t="s">
        <v>4609</v>
      </c>
      <c r="B1911" s="303" t="s">
        <v>2415</v>
      </c>
      <c r="C1911" s="303" t="s">
        <v>2416</v>
      </c>
      <c r="D1911" s="303" t="s">
        <v>2646</v>
      </c>
      <c r="E1911" s="304" t="s">
        <v>5029</v>
      </c>
      <c r="F1911" s="304" t="s">
        <v>457</v>
      </c>
      <c r="G1911" s="304" t="s">
        <v>2440</v>
      </c>
      <c r="H1911" s="304" t="s">
        <v>2441</v>
      </c>
      <c r="I1911" s="303" t="s">
        <v>599</v>
      </c>
      <c r="J1911" s="305" t="s">
        <v>4982</v>
      </c>
      <c r="K1911" s="306">
        <v>2072919</v>
      </c>
      <c r="Q1911" s="270"/>
      <c r="R1911" s="270"/>
      <c r="S1911" s="271"/>
      <c r="T1911" s="270" t="s">
        <v>600</v>
      </c>
      <c r="U1911" s="272" t="s">
        <v>3020</v>
      </c>
      <c r="V1911" s="268" t="s">
        <v>602</v>
      </c>
      <c r="W1911" s="272"/>
      <c r="X1911" s="273">
        <v>2072919</v>
      </c>
      <c r="Y1911" s="273">
        <v>2072919</v>
      </c>
      <c r="Z1911" s="273">
        <v>0</v>
      </c>
      <c r="AA1911" s="273">
        <v>0</v>
      </c>
      <c r="AB1911" s="274">
        <v>2072919</v>
      </c>
      <c r="AC1911" s="274">
        <v>0</v>
      </c>
      <c r="AD1911" s="269"/>
      <c r="AE1911" s="269" t="s">
        <v>3021</v>
      </c>
    </row>
    <row r="1912" spans="1:31" ht="90" x14ac:dyDescent="0.25">
      <c r="A1912" s="303" t="s">
        <v>4611</v>
      </c>
      <c r="B1912" s="303" t="s">
        <v>2415</v>
      </c>
      <c r="C1912" s="303" t="s">
        <v>2416</v>
      </c>
      <c r="D1912" s="303" t="s">
        <v>2646</v>
      </c>
      <c r="E1912" s="304" t="s">
        <v>5031</v>
      </c>
      <c r="F1912" s="304" t="s">
        <v>457</v>
      </c>
      <c r="G1912" s="304" t="s">
        <v>2440</v>
      </c>
      <c r="H1912" s="304" t="s">
        <v>2441</v>
      </c>
      <c r="I1912" s="303" t="s">
        <v>599</v>
      </c>
      <c r="J1912" s="305" t="s">
        <v>4982</v>
      </c>
      <c r="K1912" s="306">
        <v>2072919</v>
      </c>
      <c r="Q1912" s="270"/>
      <c r="R1912" s="270"/>
      <c r="S1912" s="271"/>
      <c r="T1912" s="270" t="s">
        <v>600</v>
      </c>
      <c r="U1912" s="272" t="s">
        <v>3020</v>
      </c>
      <c r="V1912" s="268" t="s">
        <v>602</v>
      </c>
      <c r="W1912" s="272"/>
      <c r="X1912" s="273">
        <v>2072919</v>
      </c>
      <c r="Y1912" s="273">
        <v>2072919</v>
      </c>
      <c r="Z1912" s="273">
        <v>0</v>
      </c>
      <c r="AA1912" s="273">
        <v>0</v>
      </c>
      <c r="AB1912" s="274">
        <v>2072919</v>
      </c>
      <c r="AC1912" s="274">
        <v>0</v>
      </c>
      <c r="AD1912" s="269"/>
      <c r="AE1912" s="269" t="s">
        <v>3021</v>
      </c>
    </row>
    <row r="1913" spans="1:31" ht="90" x14ac:dyDescent="0.25">
      <c r="A1913" s="303" t="s">
        <v>4613</v>
      </c>
      <c r="B1913" s="303" t="s">
        <v>2415</v>
      </c>
      <c r="C1913" s="303" t="s">
        <v>2416</v>
      </c>
      <c r="D1913" s="303" t="s">
        <v>2646</v>
      </c>
      <c r="E1913" s="304" t="s">
        <v>5033</v>
      </c>
      <c r="F1913" s="304" t="s">
        <v>457</v>
      </c>
      <c r="G1913" s="304" t="s">
        <v>2440</v>
      </c>
      <c r="H1913" s="304" t="s">
        <v>2441</v>
      </c>
      <c r="I1913" s="303" t="s">
        <v>599</v>
      </c>
      <c r="J1913" s="305" t="s">
        <v>4982</v>
      </c>
      <c r="K1913" s="306">
        <v>2072919</v>
      </c>
      <c r="Q1913" s="270"/>
      <c r="R1913" s="270"/>
      <c r="S1913" s="271"/>
      <c r="T1913" s="270" t="s">
        <v>600</v>
      </c>
      <c r="U1913" s="272" t="s">
        <v>3020</v>
      </c>
      <c r="V1913" s="268" t="s">
        <v>602</v>
      </c>
      <c r="W1913" s="272"/>
      <c r="X1913" s="273">
        <v>2072919</v>
      </c>
      <c r="Y1913" s="273">
        <v>2072919</v>
      </c>
      <c r="Z1913" s="273">
        <v>0</v>
      </c>
      <c r="AA1913" s="273">
        <v>0</v>
      </c>
      <c r="AB1913" s="274">
        <v>2072919</v>
      </c>
      <c r="AC1913" s="274">
        <v>0</v>
      </c>
      <c r="AD1913" s="269"/>
      <c r="AE1913" s="269" t="s">
        <v>3021</v>
      </c>
    </row>
    <row r="1914" spans="1:31" ht="90" x14ac:dyDescent="0.25">
      <c r="A1914" s="303" t="s">
        <v>4615</v>
      </c>
      <c r="B1914" s="303" t="s">
        <v>2415</v>
      </c>
      <c r="C1914" s="303" t="s">
        <v>2416</v>
      </c>
      <c r="D1914" s="303" t="s">
        <v>2646</v>
      </c>
      <c r="E1914" s="304" t="s">
        <v>5035</v>
      </c>
      <c r="F1914" s="304" t="s">
        <v>457</v>
      </c>
      <c r="G1914" s="304" t="s">
        <v>2440</v>
      </c>
      <c r="H1914" s="304" t="s">
        <v>2441</v>
      </c>
      <c r="I1914" s="303" t="s">
        <v>599</v>
      </c>
      <c r="J1914" s="305" t="s">
        <v>4982</v>
      </c>
      <c r="K1914" s="306">
        <v>2072919</v>
      </c>
      <c r="Q1914" s="270"/>
      <c r="R1914" s="270"/>
      <c r="S1914" s="271"/>
      <c r="T1914" s="270" t="s">
        <v>600</v>
      </c>
      <c r="U1914" s="272" t="s">
        <v>3020</v>
      </c>
      <c r="V1914" s="268" t="s">
        <v>602</v>
      </c>
      <c r="W1914" s="272"/>
      <c r="X1914" s="273">
        <v>2072919</v>
      </c>
      <c r="Y1914" s="273">
        <v>2072919</v>
      </c>
      <c r="Z1914" s="273">
        <v>0</v>
      </c>
      <c r="AA1914" s="273">
        <v>0</v>
      </c>
      <c r="AB1914" s="274">
        <v>2072919</v>
      </c>
      <c r="AC1914" s="274">
        <v>0</v>
      </c>
      <c r="AD1914" s="269"/>
      <c r="AE1914" s="269" t="s">
        <v>3021</v>
      </c>
    </row>
    <row r="1915" spans="1:31" ht="90" x14ac:dyDescent="0.25">
      <c r="A1915" s="303" t="s">
        <v>4617</v>
      </c>
      <c r="B1915" s="303" t="s">
        <v>2415</v>
      </c>
      <c r="C1915" s="303" t="s">
        <v>2416</v>
      </c>
      <c r="D1915" s="303" t="s">
        <v>2646</v>
      </c>
      <c r="E1915" s="304" t="s">
        <v>5037</v>
      </c>
      <c r="F1915" s="304" t="s">
        <v>457</v>
      </c>
      <c r="G1915" s="304" t="s">
        <v>2440</v>
      </c>
      <c r="H1915" s="304" t="s">
        <v>2441</v>
      </c>
      <c r="I1915" s="303" t="s">
        <v>599</v>
      </c>
      <c r="J1915" s="305" t="s">
        <v>4982</v>
      </c>
      <c r="K1915" s="306">
        <v>2072919</v>
      </c>
      <c r="Q1915" s="270"/>
      <c r="R1915" s="270"/>
      <c r="S1915" s="271"/>
      <c r="T1915" s="270" t="s">
        <v>600</v>
      </c>
      <c r="U1915" s="272" t="s">
        <v>3020</v>
      </c>
      <c r="V1915" s="268" t="s">
        <v>602</v>
      </c>
      <c r="W1915" s="272"/>
      <c r="X1915" s="273">
        <v>2072919</v>
      </c>
      <c r="Y1915" s="273">
        <v>2072919</v>
      </c>
      <c r="Z1915" s="273">
        <v>0</v>
      </c>
      <c r="AA1915" s="273">
        <v>0</v>
      </c>
      <c r="AB1915" s="274">
        <v>2072919</v>
      </c>
      <c r="AC1915" s="274">
        <v>0</v>
      </c>
      <c r="AD1915" s="269"/>
      <c r="AE1915" s="269" t="s">
        <v>3021</v>
      </c>
    </row>
    <row r="1916" spans="1:31" ht="90" x14ac:dyDescent="0.25">
      <c r="A1916" s="303" t="s">
        <v>4619</v>
      </c>
      <c r="B1916" s="303" t="s">
        <v>2415</v>
      </c>
      <c r="C1916" s="303" t="s">
        <v>2416</v>
      </c>
      <c r="D1916" s="303" t="s">
        <v>2646</v>
      </c>
      <c r="E1916" s="304" t="s">
        <v>5039</v>
      </c>
      <c r="F1916" s="304" t="s">
        <v>457</v>
      </c>
      <c r="G1916" s="304" t="s">
        <v>2440</v>
      </c>
      <c r="H1916" s="304" t="s">
        <v>2441</v>
      </c>
      <c r="I1916" s="303" t="s">
        <v>599</v>
      </c>
      <c r="J1916" s="305" t="s">
        <v>4982</v>
      </c>
      <c r="K1916" s="306">
        <v>2072919</v>
      </c>
      <c r="Q1916" s="270"/>
      <c r="R1916" s="270"/>
      <c r="S1916" s="271"/>
      <c r="T1916" s="270" t="s">
        <v>600</v>
      </c>
      <c r="U1916" s="272" t="s">
        <v>3020</v>
      </c>
      <c r="V1916" s="268" t="s">
        <v>602</v>
      </c>
      <c r="W1916" s="272"/>
      <c r="X1916" s="273">
        <v>2072919</v>
      </c>
      <c r="Y1916" s="273">
        <v>2072919</v>
      </c>
      <c r="Z1916" s="273">
        <v>0</v>
      </c>
      <c r="AA1916" s="273">
        <v>0</v>
      </c>
      <c r="AB1916" s="274">
        <v>2072919</v>
      </c>
      <c r="AC1916" s="274">
        <v>0</v>
      </c>
      <c r="AD1916" s="269"/>
      <c r="AE1916" s="269" t="s">
        <v>3021</v>
      </c>
    </row>
    <row r="1917" spans="1:31" ht="90" x14ac:dyDescent="0.25">
      <c r="A1917" s="303" t="s">
        <v>4621</v>
      </c>
      <c r="B1917" s="303" t="s">
        <v>2415</v>
      </c>
      <c r="C1917" s="303" t="s">
        <v>2416</v>
      </c>
      <c r="D1917" s="303" t="s">
        <v>2646</v>
      </c>
      <c r="E1917" s="304" t="s">
        <v>5041</v>
      </c>
      <c r="F1917" s="304" t="s">
        <v>457</v>
      </c>
      <c r="G1917" s="304" t="s">
        <v>2440</v>
      </c>
      <c r="H1917" s="304" t="s">
        <v>2441</v>
      </c>
      <c r="I1917" s="303" t="s">
        <v>599</v>
      </c>
      <c r="J1917" s="305" t="s">
        <v>4982</v>
      </c>
      <c r="K1917" s="306">
        <v>2072919</v>
      </c>
      <c r="Q1917" s="270"/>
      <c r="R1917" s="270"/>
      <c r="S1917" s="271"/>
      <c r="T1917" s="270" t="s">
        <v>600</v>
      </c>
      <c r="U1917" s="272" t="s">
        <v>3020</v>
      </c>
      <c r="V1917" s="268" t="s">
        <v>602</v>
      </c>
      <c r="W1917" s="272"/>
      <c r="X1917" s="273">
        <v>2072919</v>
      </c>
      <c r="Y1917" s="273">
        <v>2072919</v>
      </c>
      <c r="Z1917" s="273">
        <v>0</v>
      </c>
      <c r="AA1917" s="273">
        <v>0</v>
      </c>
      <c r="AB1917" s="274">
        <v>2072919</v>
      </c>
      <c r="AC1917" s="274">
        <v>0</v>
      </c>
      <c r="AD1917" s="269"/>
      <c r="AE1917" s="269" t="s">
        <v>3021</v>
      </c>
    </row>
    <row r="1918" spans="1:31" ht="90" x14ac:dyDescent="0.25">
      <c r="A1918" s="303" t="s">
        <v>4623</v>
      </c>
      <c r="B1918" s="303" t="s">
        <v>2415</v>
      </c>
      <c r="C1918" s="303" t="s">
        <v>2416</v>
      </c>
      <c r="D1918" s="303" t="s">
        <v>2646</v>
      </c>
      <c r="E1918" s="304" t="s">
        <v>5043</v>
      </c>
      <c r="F1918" s="304" t="s">
        <v>457</v>
      </c>
      <c r="G1918" s="304" t="s">
        <v>2440</v>
      </c>
      <c r="H1918" s="304" t="s">
        <v>2441</v>
      </c>
      <c r="I1918" s="303" t="s">
        <v>599</v>
      </c>
      <c r="J1918" s="305" t="s">
        <v>4982</v>
      </c>
      <c r="K1918" s="306">
        <v>2072919</v>
      </c>
      <c r="Q1918" s="270"/>
      <c r="R1918" s="270"/>
      <c r="S1918" s="271"/>
      <c r="T1918" s="270" t="s">
        <v>600</v>
      </c>
      <c r="U1918" s="272" t="s">
        <v>3020</v>
      </c>
      <c r="V1918" s="268" t="s">
        <v>602</v>
      </c>
      <c r="W1918" s="272"/>
      <c r="X1918" s="273">
        <v>2072919</v>
      </c>
      <c r="Y1918" s="273">
        <v>2072919</v>
      </c>
      <c r="Z1918" s="273">
        <v>0</v>
      </c>
      <c r="AA1918" s="273">
        <v>0</v>
      </c>
      <c r="AB1918" s="274">
        <v>2072919</v>
      </c>
      <c r="AC1918" s="274">
        <v>0</v>
      </c>
      <c r="AD1918" s="269"/>
      <c r="AE1918" s="269" t="s">
        <v>3021</v>
      </c>
    </row>
    <row r="1919" spans="1:31" ht="90" x14ac:dyDescent="0.25">
      <c r="A1919" s="303" t="s">
        <v>4625</v>
      </c>
      <c r="B1919" s="303" t="s">
        <v>2415</v>
      </c>
      <c r="C1919" s="303" t="s">
        <v>2416</v>
      </c>
      <c r="D1919" s="303" t="s">
        <v>2646</v>
      </c>
      <c r="E1919" s="304" t="s">
        <v>5045</v>
      </c>
      <c r="F1919" s="304" t="s">
        <v>457</v>
      </c>
      <c r="G1919" s="304" t="s">
        <v>2440</v>
      </c>
      <c r="H1919" s="304" t="s">
        <v>2441</v>
      </c>
      <c r="I1919" s="303" t="s">
        <v>599</v>
      </c>
      <c r="J1919" s="305" t="s">
        <v>4982</v>
      </c>
      <c r="K1919" s="306">
        <v>2072919</v>
      </c>
      <c r="Q1919" s="270"/>
      <c r="R1919" s="270"/>
      <c r="S1919" s="271"/>
      <c r="T1919" s="270" t="s">
        <v>600</v>
      </c>
      <c r="U1919" s="272" t="s">
        <v>3020</v>
      </c>
      <c r="V1919" s="268" t="s">
        <v>602</v>
      </c>
      <c r="W1919" s="272"/>
      <c r="X1919" s="273">
        <v>2072919</v>
      </c>
      <c r="Y1919" s="273">
        <v>2072919</v>
      </c>
      <c r="Z1919" s="273">
        <v>0</v>
      </c>
      <c r="AA1919" s="273">
        <v>0</v>
      </c>
      <c r="AB1919" s="274">
        <v>2072919</v>
      </c>
      <c r="AC1919" s="274">
        <v>0</v>
      </c>
      <c r="AD1919" s="269"/>
      <c r="AE1919" s="269" t="s">
        <v>3021</v>
      </c>
    </row>
    <row r="1920" spans="1:31" ht="90" x14ac:dyDescent="0.25">
      <c r="A1920" s="303" t="s">
        <v>4627</v>
      </c>
      <c r="B1920" s="303" t="s">
        <v>2415</v>
      </c>
      <c r="C1920" s="303" t="s">
        <v>2416</v>
      </c>
      <c r="D1920" s="303" t="s">
        <v>2646</v>
      </c>
      <c r="E1920" s="304" t="s">
        <v>5047</v>
      </c>
      <c r="F1920" s="304" t="s">
        <v>457</v>
      </c>
      <c r="G1920" s="304" t="s">
        <v>2440</v>
      </c>
      <c r="H1920" s="304" t="s">
        <v>2441</v>
      </c>
      <c r="I1920" s="303" t="s">
        <v>599</v>
      </c>
      <c r="J1920" s="305" t="s">
        <v>4982</v>
      </c>
      <c r="K1920" s="306">
        <v>2072919</v>
      </c>
      <c r="Q1920" s="270"/>
      <c r="R1920" s="270"/>
      <c r="S1920" s="271"/>
      <c r="T1920" s="270" t="s">
        <v>600</v>
      </c>
      <c r="U1920" s="272" t="s">
        <v>3020</v>
      </c>
      <c r="V1920" s="268" t="s">
        <v>602</v>
      </c>
      <c r="W1920" s="272"/>
      <c r="X1920" s="273">
        <v>2072919</v>
      </c>
      <c r="Y1920" s="273">
        <v>2072919</v>
      </c>
      <c r="Z1920" s="273">
        <v>0</v>
      </c>
      <c r="AA1920" s="273">
        <v>0</v>
      </c>
      <c r="AB1920" s="274">
        <v>2072919</v>
      </c>
      <c r="AC1920" s="274">
        <v>0</v>
      </c>
      <c r="AD1920" s="269"/>
      <c r="AE1920" s="269" t="s">
        <v>3021</v>
      </c>
    </row>
    <row r="1921" spans="1:31" ht="90" x14ac:dyDescent="0.25">
      <c r="A1921" s="303" t="s">
        <v>4629</v>
      </c>
      <c r="B1921" s="303" t="s">
        <v>2415</v>
      </c>
      <c r="C1921" s="303" t="s">
        <v>2416</v>
      </c>
      <c r="D1921" s="303" t="s">
        <v>2646</v>
      </c>
      <c r="E1921" s="304" t="s">
        <v>5049</v>
      </c>
      <c r="F1921" s="304" t="s">
        <v>457</v>
      </c>
      <c r="G1921" s="304" t="s">
        <v>2440</v>
      </c>
      <c r="H1921" s="304" t="s">
        <v>2441</v>
      </c>
      <c r="I1921" s="303" t="s">
        <v>599</v>
      </c>
      <c r="J1921" s="305" t="s">
        <v>4982</v>
      </c>
      <c r="K1921" s="306">
        <v>2072919</v>
      </c>
      <c r="Q1921" s="270"/>
      <c r="R1921" s="270"/>
      <c r="S1921" s="271"/>
      <c r="T1921" s="270" t="s">
        <v>600</v>
      </c>
      <c r="U1921" s="272" t="s">
        <v>3020</v>
      </c>
      <c r="V1921" s="268" t="s">
        <v>602</v>
      </c>
      <c r="W1921" s="272"/>
      <c r="X1921" s="273">
        <v>2072919</v>
      </c>
      <c r="Y1921" s="273">
        <v>2072919</v>
      </c>
      <c r="Z1921" s="273">
        <v>0</v>
      </c>
      <c r="AA1921" s="273">
        <v>0</v>
      </c>
      <c r="AB1921" s="274">
        <v>2072919</v>
      </c>
      <c r="AC1921" s="274">
        <v>0</v>
      </c>
      <c r="AD1921" s="269"/>
      <c r="AE1921" s="269" t="s">
        <v>3021</v>
      </c>
    </row>
    <row r="1922" spans="1:31" ht="90" x14ac:dyDescent="0.25">
      <c r="A1922" s="303" t="s">
        <v>4631</v>
      </c>
      <c r="B1922" s="303" t="s">
        <v>2415</v>
      </c>
      <c r="C1922" s="303" t="s">
        <v>2416</v>
      </c>
      <c r="D1922" s="303" t="s">
        <v>2646</v>
      </c>
      <c r="E1922" s="304" t="s">
        <v>5051</v>
      </c>
      <c r="F1922" s="304" t="s">
        <v>457</v>
      </c>
      <c r="G1922" s="304" t="s">
        <v>2440</v>
      </c>
      <c r="H1922" s="304" t="s">
        <v>2441</v>
      </c>
      <c r="I1922" s="303" t="s">
        <v>599</v>
      </c>
      <c r="J1922" s="305" t="s">
        <v>4982</v>
      </c>
      <c r="K1922" s="306">
        <v>2072919</v>
      </c>
      <c r="Q1922" s="270"/>
      <c r="R1922" s="270"/>
      <c r="S1922" s="271"/>
      <c r="T1922" s="270" t="s">
        <v>600</v>
      </c>
      <c r="U1922" s="272" t="s">
        <v>3020</v>
      </c>
      <c r="V1922" s="268" t="s">
        <v>602</v>
      </c>
      <c r="W1922" s="272"/>
      <c r="X1922" s="273">
        <v>2072919</v>
      </c>
      <c r="Y1922" s="273">
        <v>2072919</v>
      </c>
      <c r="Z1922" s="273">
        <v>0</v>
      </c>
      <c r="AA1922" s="273">
        <v>0</v>
      </c>
      <c r="AB1922" s="274">
        <v>2072919</v>
      </c>
      <c r="AC1922" s="274">
        <v>0</v>
      </c>
      <c r="AD1922" s="269"/>
      <c r="AE1922" s="269" t="s">
        <v>3021</v>
      </c>
    </row>
    <row r="1923" spans="1:31" ht="90" x14ac:dyDescent="0.25">
      <c r="A1923" s="303" t="s">
        <v>4633</v>
      </c>
      <c r="B1923" s="303" t="s">
        <v>2415</v>
      </c>
      <c r="C1923" s="303" t="s">
        <v>2416</v>
      </c>
      <c r="D1923" s="303" t="s">
        <v>2646</v>
      </c>
      <c r="E1923" s="304" t="s">
        <v>5053</v>
      </c>
      <c r="F1923" s="304" t="s">
        <v>457</v>
      </c>
      <c r="G1923" s="304" t="s">
        <v>2440</v>
      </c>
      <c r="H1923" s="304" t="s">
        <v>2441</v>
      </c>
      <c r="I1923" s="303" t="s">
        <v>599</v>
      </c>
      <c r="J1923" s="305" t="s">
        <v>4982</v>
      </c>
      <c r="K1923" s="306">
        <v>2072919</v>
      </c>
      <c r="Q1923" s="270"/>
      <c r="R1923" s="270"/>
      <c r="S1923" s="271"/>
      <c r="T1923" s="270" t="s">
        <v>600</v>
      </c>
      <c r="U1923" s="272" t="s">
        <v>3020</v>
      </c>
      <c r="V1923" s="268" t="s">
        <v>602</v>
      </c>
      <c r="W1923" s="272"/>
      <c r="X1923" s="273">
        <v>2072919</v>
      </c>
      <c r="Y1923" s="273">
        <v>2072919</v>
      </c>
      <c r="Z1923" s="273">
        <v>0</v>
      </c>
      <c r="AA1923" s="273">
        <v>0</v>
      </c>
      <c r="AB1923" s="274">
        <v>2072919</v>
      </c>
      <c r="AC1923" s="274">
        <v>0</v>
      </c>
      <c r="AD1923" s="269"/>
      <c r="AE1923" s="269" t="s">
        <v>3021</v>
      </c>
    </row>
    <row r="1924" spans="1:31" ht="90" x14ac:dyDescent="0.25">
      <c r="A1924" s="303" t="s">
        <v>4635</v>
      </c>
      <c r="B1924" s="303" t="s">
        <v>2415</v>
      </c>
      <c r="C1924" s="303" t="s">
        <v>2416</v>
      </c>
      <c r="D1924" s="303" t="s">
        <v>2646</v>
      </c>
      <c r="E1924" s="304" t="s">
        <v>5055</v>
      </c>
      <c r="F1924" s="304" t="s">
        <v>457</v>
      </c>
      <c r="G1924" s="304" t="s">
        <v>2440</v>
      </c>
      <c r="H1924" s="304" t="s">
        <v>2441</v>
      </c>
      <c r="I1924" s="303" t="s">
        <v>599</v>
      </c>
      <c r="J1924" s="305" t="s">
        <v>4982</v>
      </c>
      <c r="K1924" s="306">
        <v>2072919</v>
      </c>
      <c r="Q1924" s="270"/>
      <c r="R1924" s="270"/>
      <c r="S1924" s="271"/>
      <c r="T1924" s="270" t="s">
        <v>600</v>
      </c>
      <c r="U1924" s="272" t="s">
        <v>3020</v>
      </c>
      <c r="V1924" s="268" t="s">
        <v>602</v>
      </c>
      <c r="W1924" s="272"/>
      <c r="X1924" s="273">
        <v>2072919</v>
      </c>
      <c r="Y1924" s="273">
        <v>2072919</v>
      </c>
      <c r="Z1924" s="273">
        <v>0</v>
      </c>
      <c r="AA1924" s="273">
        <v>0</v>
      </c>
      <c r="AB1924" s="274">
        <v>2072919</v>
      </c>
      <c r="AC1924" s="274">
        <v>0</v>
      </c>
      <c r="AD1924" s="269"/>
      <c r="AE1924" s="269" t="s">
        <v>3021</v>
      </c>
    </row>
    <row r="1925" spans="1:31" ht="90" x14ac:dyDescent="0.25">
      <c r="A1925" s="303" t="s">
        <v>4637</v>
      </c>
      <c r="B1925" s="303" t="s">
        <v>2415</v>
      </c>
      <c r="C1925" s="303" t="s">
        <v>2416</v>
      </c>
      <c r="D1925" s="303" t="s">
        <v>2646</v>
      </c>
      <c r="E1925" s="304" t="s">
        <v>5057</v>
      </c>
      <c r="F1925" s="304" t="s">
        <v>457</v>
      </c>
      <c r="G1925" s="304" t="s">
        <v>2440</v>
      </c>
      <c r="H1925" s="304" t="s">
        <v>2441</v>
      </c>
      <c r="I1925" s="303" t="s">
        <v>599</v>
      </c>
      <c r="J1925" s="305" t="s">
        <v>4982</v>
      </c>
      <c r="K1925" s="306">
        <v>2072919</v>
      </c>
      <c r="Q1925" s="270"/>
      <c r="R1925" s="270"/>
      <c r="S1925" s="271"/>
      <c r="T1925" s="270" t="s">
        <v>600</v>
      </c>
      <c r="U1925" s="272" t="s">
        <v>3020</v>
      </c>
      <c r="V1925" s="268" t="s">
        <v>602</v>
      </c>
      <c r="W1925" s="272"/>
      <c r="X1925" s="273">
        <v>2072919</v>
      </c>
      <c r="Y1925" s="273">
        <v>2072919</v>
      </c>
      <c r="Z1925" s="273">
        <v>0</v>
      </c>
      <c r="AA1925" s="273">
        <v>0</v>
      </c>
      <c r="AB1925" s="274">
        <v>2072919</v>
      </c>
      <c r="AC1925" s="274">
        <v>0</v>
      </c>
      <c r="AD1925" s="269"/>
      <c r="AE1925" s="269" t="s">
        <v>3021</v>
      </c>
    </row>
    <row r="1926" spans="1:31" ht="90" x14ac:dyDescent="0.25">
      <c r="A1926" s="303" t="s">
        <v>4639</v>
      </c>
      <c r="B1926" s="303" t="s">
        <v>2415</v>
      </c>
      <c r="C1926" s="303" t="s">
        <v>2416</v>
      </c>
      <c r="D1926" s="303" t="s">
        <v>2646</v>
      </c>
      <c r="E1926" s="304" t="s">
        <v>5059</v>
      </c>
      <c r="F1926" s="304" t="s">
        <v>457</v>
      </c>
      <c r="G1926" s="304" t="s">
        <v>2440</v>
      </c>
      <c r="H1926" s="304" t="s">
        <v>2441</v>
      </c>
      <c r="I1926" s="303" t="s">
        <v>599</v>
      </c>
      <c r="J1926" s="305" t="s">
        <v>4982</v>
      </c>
      <c r="K1926" s="306">
        <v>2072919</v>
      </c>
      <c r="Q1926" s="270"/>
      <c r="R1926" s="270"/>
      <c r="S1926" s="271"/>
      <c r="T1926" s="270" t="s">
        <v>600</v>
      </c>
      <c r="U1926" s="272" t="s">
        <v>3020</v>
      </c>
      <c r="V1926" s="268" t="s">
        <v>602</v>
      </c>
      <c r="W1926" s="272"/>
      <c r="X1926" s="273">
        <v>2072919</v>
      </c>
      <c r="Y1926" s="273">
        <v>2072919</v>
      </c>
      <c r="Z1926" s="273">
        <v>0</v>
      </c>
      <c r="AA1926" s="273">
        <v>0</v>
      </c>
      <c r="AB1926" s="274">
        <v>2072919</v>
      </c>
      <c r="AC1926" s="274">
        <v>0</v>
      </c>
      <c r="AD1926" s="269"/>
      <c r="AE1926" s="269" t="s">
        <v>3021</v>
      </c>
    </row>
    <row r="1927" spans="1:31" ht="90" x14ac:dyDescent="0.25">
      <c r="A1927" s="303" t="s">
        <v>4641</v>
      </c>
      <c r="B1927" s="303" t="s">
        <v>2415</v>
      </c>
      <c r="C1927" s="303" t="s">
        <v>2416</v>
      </c>
      <c r="D1927" s="303" t="s">
        <v>2646</v>
      </c>
      <c r="E1927" s="304" t="s">
        <v>5061</v>
      </c>
      <c r="F1927" s="304" t="s">
        <v>457</v>
      </c>
      <c r="G1927" s="304" t="s">
        <v>2440</v>
      </c>
      <c r="H1927" s="304" t="s">
        <v>2441</v>
      </c>
      <c r="I1927" s="303" t="s">
        <v>599</v>
      </c>
      <c r="J1927" s="305" t="s">
        <v>4982</v>
      </c>
      <c r="K1927" s="306">
        <v>2072919</v>
      </c>
      <c r="Q1927" s="270"/>
      <c r="R1927" s="270"/>
      <c r="S1927" s="271"/>
      <c r="T1927" s="270" t="s">
        <v>600</v>
      </c>
      <c r="U1927" s="272" t="s">
        <v>3020</v>
      </c>
      <c r="V1927" s="268" t="s">
        <v>602</v>
      </c>
      <c r="W1927" s="272"/>
      <c r="X1927" s="273">
        <v>2072919</v>
      </c>
      <c r="Y1927" s="273">
        <v>2072919</v>
      </c>
      <c r="Z1927" s="273">
        <v>0</v>
      </c>
      <c r="AA1927" s="273">
        <v>0</v>
      </c>
      <c r="AB1927" s="274">
        <v>2072919</v>
      </c>
      <c r="AC1927" s="274">
        <v>0</v>
      </c>
      <c r="AD1927" s="269"/>
      <c r="AE1927" s="269" t="s">
        <v>3021</v>
      </c>
    </row>
    <row r="1928" spans="1:31" ht="90" x14ac:dyDescent="0.25">
      <c r="A1928" s="303" t="s">
        <v>4643</v>
      </c>
      <c r="B1928" s="303" t="s">
        <v>2415</v>
      </c>
      <c r="C1928" s="303" t="s">
        <v>2416</v>
      </c>
      <c r="D1928" s="303" t="s">
        <v>2646</v>
      </c>
      <c r="E1928" s="304" t="s">
        <v>5063</v>
      </c>
      <c r="F1928" s="304" t="s">
        <v>457</v>
      </c>
      <c r="G1928" s="304" t="s">
        <v>2440</v>
      </c>
      <c r="H1928" s="304" t="s">
        <v>2441</v>
      </c>
      <c r="I1928" s="303" t="s">
        <v>599</v>
      </c>
      <c r="J1928" s="305" t="s">
        <v>4982</v>
      </c>
      <c r="K1928" s="306">
        <v>2072919</v>
      </c>
      <c r="Q1928" s="270"/>
      <c r="R1928" s="270"/>
      <c r="S1928" s="271"/>
      <c r="T1928" s="270" t="s">
        <v>600</v>
      </c>
      <c r="U1928" s="272" t="s">
        <v>3020</v>
      </c>
      <c r="V1928" s="268" t="s">
        <v>602</v>
      </c>
      <c r="W1928" s="272"/>
      <c r="X1928" s="273">
        <v>2072919</v>
      </c>
      <c r="Y1928" s="273">
        <v>2072919</v>
      </c>
      <c r="Z1928" s="273">
        <v>0</v>
      </c>
      <c r="AA1928" s="273">
        <v>0</v>
      </c>
      <c r="AB1928" s="274">
        <v>2072919</v>
      </c>
      <c r="AC1928" s="274">
        <v>0</v>
      </c>
      <c r="AD1928" s="269"/>
      <c r="AE1928" s="269" t="s">
        <v>3021</v>
      </c>
    </row>
    <row r="1929" spans="1:31" ht="90" x14ac:dyDescent="0.25">
      <c r="A1929" s="303" t="s">
        <v>4645</v>
      </c>
      <c r="B1929" s="303" t="s">
        <v>2415</v>
      </c>
      <c r="C1929" s="303" t="s">
        <v>2416</v>
      </c>
      <c r="D1929" s="303" t="s">
        <v>2646</v>
      </c>
      <c r="E1929" s="304" t="s">
        <v>5065</v>
      </c>
      <c r="F1929" s="304" t="s">
        <v>457</v>
      </c>
      <c r="G1929" s="304" t="s">
        <v>2440</v>
      </c>
      <c r="H1929" s="304" t="s">
        <v>2441</v>
      </c>
      <c r="I1929" s="303" t="s">
        <v>599</v>
      </c>
      <c r="J1929" s="305" t="s">
        <v>4982</v>
      </c>
      <c r="K1929" s="306">
        <v>2072919</v>
      </c>
      <c r="Q1929" s="270"/>
      <c r="R1929" s="270"/>
      <c r="S1929" s="271"/>
      <c r="T1929" s="270" t="s">
        <v>600</v>
      </c>
      <c r="U1929" s="272" t="s">
        <v>3020</v>
      </c>
      <c r="V1929" s="268" t="s">
        <v>602</v>
      </c>
      <c r="W1929" s="272"/>
      <c r="X1929" s="273">
        <v>2072919</v>
      </c>
      <c r="Y1929" s="273">
        <v>2072919</v>
      </c>
      <c r="Z1929" s="273">
        <v>0</v>
      </c>
      <c r="AA1929" s="273">
        <v>0</v>
      </c>
      <c r="AB1929" s="274">
        <v>2072919</v>
      </c>
      <c r="AC1929" s="274">
        <v>0</v>
      </c>
      <c r="AD1929" s="269"/>
      <c r="AE1929" s="269" t="s">
        <v>3021</v>
      </c>
    </row>
    <row r="1930" spans="1:31" ht="90" x14ac:dyDescent="0.25">
      <c r="A1930" s="303" t="s">
        <v>4647</v>
      </c>
      <c r="B1930" s="303" t="s">
        <v>2415</v>
      </c>
      <c r="C1930" s="303" t="s">
        <v>2416</v>
      </c>
      <c r="D1930" s="303" t="s">
        <v>2646</v>
      </c>
      <c r="E1930" s="304" t="s">
        <v>5067</v>
      </c>
      <c r="F1930" s="304" t="s">
        <v>457</v>
      </c>
      <c r="G1930" s="304" t="s">
        <v>2440</v>
      </c>
      <c r="H1930" s="304" t="s">
        <v>2441</v>
      </c>
      <c r="I1930" s="303" t="s">
        <v>599</v>
      </c>
      <c r="J1930" s="305" t="s">
        <v>4982</v>
      </c>
      <c r="K1930" s="306">
        <v>2072919</v>
      </c>
      <c r="Q1930" s="270"/>
      <c r="R1930" s="270"/>
      <c r="S1930" s="271"/>
      <c r="T1930" s="270" t="s">
        <v>600</v>
      </c>
      <c r="U1930" s="272" t="s">
        <v>3020</v>
      </c>
      <c r="V1930" s="268" t="s">
        <v>602</v>
      </c>
      <c r="W1930" s="272"/>
      <c r="X1930" s="273">
        <v>2072919</v>
      </c>
      <c r="Y1930" s="273">
        <v>2072919</v>
      </c>
      <c r="Z1930" s="273">
        <v>0</v>
      </c>
      <c r="AA1930" s="273">
        <v>0</v>
      </c>
      <c r="AB1930" s="274">
        <v>2072919</v>
      </c>
      <c r="AC1930" s="274">
        <v>0</v>
      </c>
      <c r="AD1930" s="269"/>
      <c r="AE1930" s="269" t="s">
        <v>3021</v>
      </c>
    </row>
    <row r="1931" spans="1:31" ht="90" x14ac:dyDescent="0.25">
      <c r="A1931" s="303" t="s">
        <v>4649</v>
      </c>
      <c r="B1931" s="303" t="s">
        <v>2415</v>
      </c>
      <c r="C1931" s="303" t="s">
        <v>2416</v>
      </c>
      <c r="D1931" s="303" t="s">
        <v>2646</v>
      </c>
      <c r="E1931" s="304" t="s">
        <v>5069</v>
      </c>
      <c r="F1931" s="304" t="s">
        <v>457</v>
      </c>
      <c r="G1931" s="304" t="s">
        <v>2440</v>
      </c>
      <c r="H1931" s="304" t="s">
        <v>2441</v>
      </c>
      <c r="I1931" s="303" t="s">
        <v>599</v>
      </c>
      <c r="J1931" s="305" t="s">
        <v>4982</v>
      </c>
      <c r="K1931" s="306">
        <v>2072919</v>
      </c>
      <c r="Q1931" s="270"/>
      <c r="R1931" s="270"/>
      <c r="S1931" s="271"/>
      <c r="T1931" s="270" t="s">
        <v>600</v>
      </c>
      <c r="U1931" s="272" t="s">
        <v>3020</v>
      </c>
      <c r="V1931" s="268" t="s">
        <v>602</v>
      </c>
      <c r="W1931" s="272"/>
      <c r="X1931" s="273">
        <v>2072919</v>
      </c>
      <c r="Y1931" s="273">
        <v>2072919</v>
      </c>
      <c r="Z1931" s="273">
        <v>0</v>
      </c>
      <c r="AA1931" s="273">
        <v>0</v>
      </c>
      <c r="AB1931" s="274">
        <v>2072919</v>
      </c>
      <c r="AC1931" s="274">
        <v>0</v>
      </c>
      <c r="AD1931" s="269"/>
      <c r="AE1931" s="269" t="s">
        <v>3021</v>
      </c>
    </row>
    <row r="1932" spans="1:31" ht="90" x14ac:dyDescent="0.25">
      <c r="A1932" s="303" t="s">
        <v>4651</v>
      </c>
      <c r="B1932" s="303" t="s">
        <v>2415</v>
      </c>
      <c r="C1932" s="303" t="s">
        <v>2416</v>
      </c>
      <c r="D1932" s="303" t="s">
        <v>2646</v>
      </c>
      <c r="E1932" s="304" t="s">
        <v>5071</v>
      </c>
      <c r="F1932" s="304" t="s">
        <v>457</v>
      </c>
      <c r="G1932" s="304" t="s">
        <v>2440</v>
      </c>
      <c r="H1932" s="304" t="s">
        <v>2441</v>
      </c>
      <c r="I1932" s="303" t="s">
        <v>599</v>
      </c>
      <c r="J1932" s="305" t="s">
        <v>4982</v>
      </c>
      <c r="K1932" s="306">
        <v>2072919</v>
      </c>
      <c r="Q1932" s="270"/>
      <c r="R1932" s="270"/>
      <c r="S1932" s="271"/>
      <c r="T1932" s="270" t="s">
        <v>600</v>
      </c>
      <c r="U1932" s="272" t="s">
        <v>3020</v>
      </c>
      <c r="V1932" s="268" t="s">
        <v>602</v>
      </c>
      <c r="W1932" s="272"/>
      <c r="X1932" s="273">
        <v>2072919</v>
      </c>
      <c r="Y1932" s="273">
        <v>2072919</v>
      </c>
      <c r="Z1932" s="273">
        <v>0</v>
      </c>
      <c r="AA1932" s="273">
        <v>0</v>
      </c>
      <c r="AB1932" s="274">
        <v>2072919</v>
      </c>
      <c r="AC1932" s="274">
        <v>0</v>
      </c>
      <c r="AD1932" s="269"/>
      <c r="AE1932" s="269" t="s">
        <v>3021</v>
      </c>
    </row>
    <row r="1933" spans="1:31" ht="90" x14ac:dyDescent="0.25">
      <c r="A1933" s="303" t="s">
        <v>4653</v>
      </c>
      <c r="B1933" s="303" t="s">
        <v>2415</v>
      </c>
      <c r="C1933" s="303" t="s">
        <v>2416</v>
      </c>
      <c r="D1933" s="303" t="s">
        <v>2646</v>
      </c>
      <c r="E1933" s="304" t="s">
        <v>5073</v>
      </c>
      <c r="F1933" s="304" t="s">
        <v>457</v>
      </c>
      <c r="G1933" s="304" t="s">
        <v>2440</v>
      </c>
      <c r="H1933" s="304" t="s">
        <v>2441</v>
      </c>
      <c r="I1933" s="303" t="s">
        <v>599</v>
      </c>
      <c r="J1933" s="305" t="s">
        <v>4982</v>
      </c>
      <c r="K1933" s="306">
        <v>2072919</v>
      </c>
      <c r="Q1933" s="270"/>
      <c r="R1933" s="270"/>
      <c r="S1933" s="271"/>
      <c r="T1933" s="270" t="s">
        <v>600</v>
      </c>
      <c r="U1933" s="272" t="s">
        <v>3020</v>
      </c>
      <c r="V1933" s="268" t="s">
        <v>602</v>
      </c>
      <c r="W1933" s="272"/>
      <c r="X1933" s="273">
        <v>2072919</v>
      </c>
      <c r="Y1933" s="273">
        <v>2072919</v>
      </c>
      <c r="Z1933" s="273">
        <v>0</v>
      </c>
      <c r="AA1933" s="273">
        <v>0</v>
      </c>
      <c r="AB1933" s="274">
        <v>2072919</v>
      </c>
      <c r="AC1933" s="274">
        <v>0</v>
      </c>
      <c r="AD1933" s="269"/>
      <c r="AE1933" s="269" t="s">
        <v>3021</v>
      </c>
    </row>
    <row r="1934" spans="1:31" ht="90" x14ac:dyDescent="0.25">
      <c r="A1934" s="303" t="s">
        <v>4655</v>
      </c>
      <c r="B1934" s="303" t="s">
        <v>2415</v>
      </c>
      <c r="C1934" s="303" t="s">
        <v>2416</v>
      </c>
      <c r="D1934" s="303" t="s">
        <v>2646</v>
      </c>
      <c r="E1934" s="304" t="s">
        <v>5075</v>
      </c>
      <c r="F1934" s="304" t="s">
        <v>457</v>
      </c>
      <c r="G1934" s="304" t="s">
        <v>2440</v>
      </c>
      <c r="H1934" s="304" t="s">
        <v>2441</v>
      </c>
      <c r="I1934" s="303" t="s">
        <v>599</v>
      </c>
      <c r="J1934" s="305" t="s">
        <v>4982</v>
      </c>
      <c r="K1934" s="306">
        <v>2072919</v>
      </c>
      <c r="Q1934" s="270"/>
      <c r="R1934" s="270"/>
      <c r="S1934" s="271"/>
      <c r="T1934" s="270" t="s">
        <v>600</v>
      </c>
      <c r="U1934" s="272" t="s">
        <v>3020</v>
      </c>
      <c r="V1934" s="268" t="s">
        <v>602</v>
      </c>
      <c r="W1934" s="272"/>
      <c r="X1934" s="273">
        <v>2072919</v>
      </c>
      <c r="Y1934" s="273">
        <v>2072919</v>
      </c>
      <c r="Z1934" s="273">
        <v>0</v>
      </c>
      <c r="AA1934" s="273">
        <v>0</v>
      </c>
      <c r="AB1934" s="274">
        <v>2072919</v>
      </c>
      <c r="AC1934" s="274">
        <v>0</v>
      </c>
      <c r="AD1934" s="269"/>
      <c r="AE1934" s="269" t="s">
        <v>3021</v>
      </c>
    </row>
    <row r="1935" spans="1:31" ht="90" x14ac:dyDescent="0.25">
      <c r="A1935" s="303" t="s">
        <v>4657</v>
      </c>
      <c r="B1935" s="303" t="s">
        <v>2415</v>
      </c>
      <c r="C1935" s="303" t="s">
        <v>2416</v>
      </c>
      <c r="D1935" s="303" t="s">
        <v>2646</v>
      </c>
      <c r="E1935" s="304" t="s">
        <v>5077</v>
      </c>
      <c r="F1935" s="304" t="s">
        <v>457</v>
      </c>
      <c r="G1935" s="304" t="s">
        <v>2440</v>
      </c>
      <c r="H1935" s="304" t="s">
        <v>2441</v>
      </c>
      <c r="I1935" s="303" t="s">
        <v>599</v>
      </c>
      <c r="J1935" s="305" t="s">
        <v>4982</v>
      </c>
      <c r="K1935" s="306">
        <v>2072919</v>
      </c>
      <c r="Q1935" s="270"/>
      <c r="R1935" s="270"/>
      <c r="S1935" s="271"/>
      <c r="T1935" s="270" t="s">
        <v>600</v>
      </c>
      <c r="U1935" s="272" t="s">
        <v>3020</v>
      </c>
      <c r="V1935" s="268" t="s">
        <v>602</v>
      </c>
      <c r="W1935" s="272"/>
      <c r="X1935" s="273">
        <v>2072919</v>
      </c>
      <c r="Y1935" s="273">
        <v>2072919</v>
      </c>
      <c r="Z1935" s="273">
        <v>0</v>
      </c>
      <c r="AA1935" s="273">
        <v>0</v>
      </c>
      <c r="AB1935" s="274">
        <v>2072919</v>
      </c>
      <c r="AC1935" s="274">
        <v>0</v>
      </c>
      <c r="AD1935" s="269"/>
      <c r="AE1935" s="269" t="s">
        <v>3021</v>
      </c>
    </row>
    <row r="1936" spans="1:31" ht="90" x14ac:dyDescent="0.25">
      <c r="A1936" s="303" t="s">
        <v>4659</v>
      </c>
      <c r="B1936" s="303" t="s">
        <v>2415</v>
      </c>
      <c r="C1936" s="303" t="s">
        <v>2416</v>
      </c>
      <c r="D1936" s="303" t="s">
        <v>2646</v>
      </c>
      <c r="E1936" s="304" t="s">
        <v>5079</v>
      </c>
      <c r="F1936" s="304" t="s">
        <v>457</v>
      </c>
      <c r="G1936" s="304" t="s">
        <v>2440</v>
      </c>
      <c r="H1936" s="304" t="s">
        <v>2441</v>
      </c>
      <c r="I1936" s="303" t="s">
        <v>599</v>
      </c>
      <c r="J1936" s="305" t="s">
        <v>5080</v>
      </c>
      <c r="K1936" s="306">
        <v>2072919</v>
      </c>
      <c r="Q1936" s="270"/>
      <c r="R1936" s="270"/>
      <c r="S1936" s="271"/>
      <c r="T1936" s="270" t="s">
        <v>600</v>
      </c>
      <c r="U1936" s="272" t="s">
        <v>3020</v>
      </c>
      <c r="V1936" s="268" t="s">
        <v>602</v>
      </c>
      <c r="W1936" s="272"/>
      <c r="X1936" s="273">
        <v>2072919</v>
      </c>
      <c r="Y1936" s="273">
        <v>2072919</v>
      </c>
      <c r="Z1936" s="273">
        <v>0</v>
      </c>
      <c r="AA1936" s="273">
        <v>0</v>
      </c>
      <c r="AB1936" s="274">
        <v>2072919</v>
      </c>
      <c r="AC1936" s="274">
        <v>0</v>
      </c>
      <c r="AD1936" s="269"/>
      <c r="AE1936" s="269" t="s">
        <v>3021</v>
      </c>
    </row>
    <row r="1937" spans="1:31" ht="90" x14ac:dyDescent="0.25">
      <c r="A1937" s="303" t="s">
        <v>4661</v>
      </c>
      <c r="B1937" s="303" t="s">
        <v>2415</v>
      </c>
      <c r="C1937" s="303" t="s">
        <v>2416</v>
      </c>
      <c r="D1937" s="303" t="s">
        <v>2646</v>
      </c>
      <c r="E1937" s="304" t="s">
        <v>5087</v>
      </c>
      <c r="F1937" s="304" t="s">
        <v>457</v>
      </c>
      <c r="G1937" s="304" t="s">
        <v>2076</v>
      </c>
      <c r="H1937" s="304" t="s">
        <v>523</v>
      </c>
      <c r="I1937" s="303" t="s">
        <v>599</v>
      </c>
      <c r="J1937" s="305" t="s">
        <v>5083</v>
      </c>
      <c r="K1937" s="306">
        <v>2072919</v>
      </c>
      <c r="Q1937" s="270"/>
      <c r="R1937" s="270"/>
      <c r="S1937" s="271"/>
      <c r="T1937" s="270" t="s">
        <v>600</v>
      </c>
      <c r="U1937" s="272" t="s">
        <v>3020</v>
      </c>
      <c r="V1937" s="268" t="s">
        <v>602</v>
      </c>
      <c r="W1937" s="272"/>
      <c r="X1937" s="273">
        <v>2072919</v>
      </c>
      <c r="Y1937" s="273">
        <v>2072919</v>
      </c>
      <c r="Z1937" s="273">
        <v>0</v>
      </c>
      <c r="AA1937" s="273">
        <v>0</v>
      </c>
      <c r="AB1937" s="274">
        <v>2072919</v>
      </c>
      <c r="AC1937" s="274">
        <v>0</v>
      </c>
      <c r="AD1937" s="269"/>
      <c r="AE1937" s="269" t="s">
        <v>3021</v>
      </c>
    </row>
    <row r="1938" spans="1:31" ht="90" x14ac:dyDescent="0.25">
      <c r="A1938" s="303" t="s">
        <v>4663</v>
      </c>
      <c r="B1938" s="303" t="s">
        <v>2415</v>
      </c>
      <c r="C1938" s="303" t="s">
        <v>2416</v>
      </c>
      <c r="D1938" s="303" t="s">
        <v>2646</v>
      </c>
      <c r="E1938" s="304" t="s">
        <v>5089</v>
      </c>
      <c r="F1938" s="304" t="s">
        <v>457</v>
      </c>
      <c r="G1938" s="304" t="s">
        <v>2076</v>
      </c>
      <c r="H1938" s="304" t="s">
        <v>523</v>
      </c>
      <c r="I1938" s="303" t="s">
        <v>599</v>
      </c>
      <c r="J1938" s="305" t="s">
        <v>5083</v>
      </c>
      <c r="K1938" s="306">
        <v>2072919</v>
      </c>
      <c r="Q1938" s="270"/>
      <c r="R1938" s="270"/>
      <c r="S1938" s="271"/>
      <c r="T1938" s="270" t="s">
        <v>600</v>
      </c>
      <c r="U1938" s="272" t="s">
        <v>3020</v>
      </c>
      <c r="V1938" s="268" t="s">
        <v>602</v>
      </c>
      <c r="W1938" s="272"/>
      <c r="X1938" s="273">
        <v>2072919</v>
      </c>
      <c r="Y1938" s="273">
        <v>2072919</v>
      </c>
      <c r="Z1938" s="273">
        <v>0</v>
      </c>
      <c r="AA1938" s="273">
        <v>0</v>
      </c>
      <c r="AB1938" s="274">
        <v>2072919</v>
      </c>
      <c r="AC1938" s="274">
        <v>0</v>
      </c>
      <c r="AD1938" s="269"/>
      <c r="AE1938" s="269" t="s">
        <v>3021</v>
      </c>
    </row>
    <row r="1939" spans="1:31" ht="90" x14ac:dyDescent="0.25">
      <c r="A1939" s="303" t="s">
        <v>4665</v>
      </c>
      <c r="B1939" s="303" t="s">
        <v>2415</v>
      </c>
      <c r="C1939" s="303" t="s">
        <v>2416</v>
      </c>
      <c r="D1939" s="303" t="s">
        <v>2646</v>
      </c>
      <c r="E1939" s="304" t="s">
        <v>5091</v>
      </c>
      <c r="F1939" s="304" t="s">
        <v>457</v>
      </c>
      <c r="G1939" s="304" t="s">
        <v>2076</v>
      </c>
      <c r="H1939" s="304" t="s">
        <v>523</v>
      </c>
      <c r="I1939" s="303" t="s">
        <v>599</v>
      </c>
      <c r="J1939" s="305" t="s">
        <v>5083</v>
      </c>
      <c r="K1939" s="306">
        <v>2072919</v>
      </c>
      <c r="Q1939" s="270"/>
      <c r="R1939" s="270"/>
      <c r="S1939" s="271"/>
      <c r="T1939" s="270" t="s">
        <v>600</v>
      </c>
      <c r="U1939" s="272" t="s">
        <v>3020</v>
      </c>
      <c r="V1939" s="268" t="s">
        <v>602</v>
      </c>
      <c r="W1939" s="272"/>
      <c r="X1939" s="273">
        <v>2072919</v>
      </c>
      <c r="Y1939" s="273">
        <v>2072919</v>
      </c>
      <c r="Z1939" s="273">
        <v>0</v>
      </c>
      <c r="AA1939" s="273">
        <v>0</v>
      </c>
      <c r="AB1939" s="274">
        <v>2072919</v>
      </c>
      <c r="AC1939" s="274">
        <v>0</v>
      </c>
      <c r="AD1939" s="269"/>
      <c r="AE1939" s="269" t="s">
        <v>3021</v>
      </c>
    </row>
    <row r="1940" spans="1:31" ht="90" x14ac:dyDescent="0.25">
      <c r="A1940" s="303" t="s">
        <v>4667</v>
      </c>
      <c r="B1940" s="303" t="s">
        <v>2415</v>
      </c>
      <c r="C1940" s="303" t="s">
        <v>2416</v>
      </c>
      <c r="D1940" s="303" t="s">
        <v>2646</v>
      </c>
      <c r="E1940" s="304" t="s">
        <v>5093</v>
      </c>
      <c r="F1940" s="304" t="s">
        <v>457</v>
      </c>
      <c r="G1940" s="304" t="s">
        <v>2076</v>
      </c>
      <c r="H1940" s="304" t="s">
        <v>523</v>
      </c>
      <c r="I1940" s="303" t="s">
        <v>599</v>
      </c>
      <c r="J1940" s="305" t="s">
        <v>5083</v>
      </c>
      <c r="K1940" s="306">
        <v>2072919</v>
      </c>
      <c r="Q1940" s="270"/>
      <c r="R1940" s="270"/>
      <c r="S1940" s="271"/>
      <c r="T1940" s="270" t="s">
        <v>600</v>
      </c>
      <c r="U1940" s="272" t="s">
        <v>3020</v>
      </c>
      <c r="V1940" s="268" t="s">
        <v>602</v>
      </c>
      <c r="W1940" s="272"/>
      <c r="X1940" s="273">
        <v>2072919</v>
      </c>
      <c r="Y1940" s="273">
        <v>2072919</v>
      </c>
      <c r="Z1940" s="273">
        <v>0</v>
      </c>
      <c r="AA1940" s="273">
        <v>0</v>
      </c>
      <c r="AB1940" s="274">
        <v>2072919</v>
      </c>
      <c r="AC1940" s="274">
        <v>0</v>
      </c>
      <c r="AD1940" s="269"/>
      <c r="AE1940" s="269" t="s">
        <v>3021</v>
      </c>
    </row>
    <row r="1941" spans="1:31" ht="90" x14ac:dyDescent="0.25">
      <c r="A1941" s="303" t="s">
        <v>4669</v>
      </c>
      <c r="B1941" s="303" t="s">
        <v>2415</v>
      </c>
      <c r="C1941" s="303" t="s">
        <v>2416</v>
      </c>
      <c r="D1941" s="303" t="s">
        <v>2646</v>
      </c>
      <c r="E1941" s="304" t="s">
        <v>5095</v>
      </c>
      <c r="F1941" s="304" t="s">
        <v>457</v>
      </c>
      <c r="G1941" s="304" t="s">
        <v>2076</v>
      </c>
      <c r="H1941" s="304" t="s">
        <v>523</v>
      </c>
      <c r="I1941" s="303" t="s">
        <v>599</v>
      </c>
      <c r="J1941" s="305" t="s">
        <v>5083</v>
      </c>
      <c r="K1941" s="306">
        <v>2072919</v>
      </c>
      <c r="Q1941" s="270"/>
      <c r="R1941" s="270"/>
      <c r="S1941" s="271"/>
      <c r="T1941" s="270" t="s">
        <v>600</v>
      </c>
      <c r="U1941" s="272" t="s">
        <v>3020</v>
      </c>
      <c r="V1941" s="268" t="s">
        <v>602</v>
      </c>
      <c r="W1941" s="272"/>
      <c r="X1941" s="273">
        <v>2072919</v>
      </c>
      <c r="Y1941" s="273">
        <v>2072919</v>
      </c>
      <c r="Z1941" s="273">
        <v>0</v>
      </c>
      <c r="AA1941" s="273">
        <v>0</v>
      </c>
      <c r="AB1941" s="274">
        <v>2072919</v>
      </c>
      <c r="AC1941" s="274">
        <v>0</v>
      </c>
      <c r="AD1941" s="269"/>
      <c r="AE1941" s="269" t="s">
        <v>3021</v>
      </c>
    </row>
    <row r="1942" spans="1:31" ht="90" x14ac:dyDescent="0.25">
      <c r="A1942" s="303" t="s">
        <v>4671</v>
      </c>
      <c r="B1942" s="303" t="s">
        <v>2415</v>
      </c>
      <c r="C1942" s="303" t="s">
        <v>2416</v>
      </c>
      <c r="D1942" s="303" t="s">
        <v>2646</v>
      </c>
      <c r="E1942" s="304" t="s">
        <v>5097</v>
      </c>
      <c r="F1942" s="304" t="s">
        <v>457</v>
      </c>
      <c r="G1942" s="304" t="s">
        <v>2076</v>
      </c>
      <c r="H1942" s="304" t="s">
        <v>523</v>
      </c>
      <c r="I1942" s="303" t="s">
        <v>599</v>
      </c>
      <c r="J1942" s="305" t="s">
        <v>5083</v>
      </c>
      <c r="K1942" s="306">
        <v>2072919</v>
      </c>
      <c r="Q1942" s="270"/>
      <c r="R1942" s="270"/>
      <c r="S1942" s="271"/>
      <c r="T1942" s="270" t="s">
        <v>600</v>
      </c>
      <c r="U1942" s="272" t="s">
        <v>3020</v>
      </c>
      <c r="V1942" s="268" t="s">
        <v>602</v>
      </c>
      <c r="W1942" s="272"/>
      <c r="X1942" s="273">
        <v>2072919</v>
      </c>
      <c r="Y1942" s="273">
        <v>2072919</v>
      </c>
      <c r="Z1942" s="273">
        <v>0</v>
      </c>
      <c r="AA1942" s="273">
        <v>0</v>
      </c>
      <c r="AB1942" s="274">
        <v>2072919</v>
      </c>
      <c r="AC1942" s="274">
        <v>0</v>
      </c>
      <c r="AD1942" s="269"/>
      <c r="AE1942" s="269" t="s">
        <v>3021</v>
      </c>
    </row>
    <row r="1943" spans="1:31" ht="90" x14ac:dyDescent="0.25">
      <c r="A1943" s="303" t="s">
        <v>4673</v>
      </c>
      <c r="B1943" s="303" t="s">
        <v>2415</v>
      </c>
      <c r="C1943" s="303" t="s">
        <v>2416</v>
      </c>
      <c r="D1943" s="303" t="s">
        <v>2646</v>
      </c>
      <c r="E1943" s="304" t="s">
        <v>5099</v>
      </c>
      <c r="F1943" s="304" t="s">
        <v>457</v>
      </c>
      <c r="G1943" s="304" t="s">
        <v>2076</v>
      </c>
      <c r="H1943" s="304" t="s">
        <v>523</v>
      </c>
      <c r="I1943" s="303" t="s">
        <v>599</v>
      </c>
      <c r="J1943" s="305" t="s">
        <v>5083</v>
      </c>
      <c r="K1943" s="306">
        <v>2072919</v>
      </c>
      <c r="Q1943" s="270"/>
      <c r="R1943" s="270"/>
      <c r="S1943" s="271"/>
      <c r="T1943" s="270" t="s">
        <v>600</v>
      </c>
      <c r="U1943" s="272" t="s">
        <v>3020</v>
      </c>
      <c r="V1943" s="268" t="s">
        <v>602</v>
      </c>
      <c r="W1943" s="272"/>
      <c r="X1943" s="273">
        <v>2072919</v>
      </c>
      <c r="Y1943" s="273">
        <v>2072919</v>
      </c>
      <c r="Z1943" s="273">
        <v>0</v>
      </c>
      <c r="AA1943" s="273">
        <v>0</v>
      </c>
      <c r="AB1943" s="274">
        <v>2072919</v>
      </c>
      <c r="AC1943" s="274">
        <v>0</v>
      </c>
      <c r="AD1943" s="269"/>
      <c r="AE1943" s="269" t="s">
        <v>3021</v>
      </c>
    </row>
    <row r="1944" spans="1:31" ht="90" x14ac:dyDescent="0.25">
      <c r="A1944" s="303" t="s">
        <v>4675</v>
      </c>
      <c r="B1944" s="303" t="s">
        <v>2415</v>
      </c>
      <c r="C1944" s="303" t="s">
        <v>2416</v>
      </c>
      <c r="D1944" s="303" t="s">
        <v>2646</v>
      </c>
      <c r="E1944" s="304" t="s">
        <v>5101</v>
      </c>
      <c r="F1944" s="304" t="s">
        <v>457</v>
      </c>
      <c r="G1944" s="304" t="s">
        <v>2076</v>
      </c>
      <c r="H1944" s="304" t="s">
        <v>523</v>
      </c>
      <c r="I1944" s="303" t="s">
        <v>599</v>
      </c>
      <c r="J1944" s="305" t="s">
        <v>5083</v>
      </c>
      <c r="K1944" s="306">
        <v>2072919</v>
      </c>
      <c r="Q1944" s="270"/>
      <c r="R1944" s="270"/>
      <c r="S1944" s="271"/>
      <c r="T1944" s="270" t="s">
        <v>600</v>
      </c>
      <c r="U1944" s="272" t="s">
        <v>3020</v>
      </c>
      <c r="V1944" s="268" t="s">
        <v>602</v>
      </c>
      <c r="W1944" s="272"/>
      <c r="X1944" s="273">
        <v>2072919</v>
      </c>
      <c r="Y1944" s="273">
        <v>2072919</v>
      </c>
      <c r="Z1944" s="273">
        <v>0</v>
      </c>
      <c r="AA1944" s="273">
        <v>0</v>
      </c>
      <c r="AB1944" s="274">
        <v>2072919</v>
      </c>
      <c r="AC1944" s="274">
        <v>0</v>
      </c>
      <c r="AD1944" s="269"/>
      <c r="AE1944" s="269" t="s">
        <v>3021</v>
      </c>
    </row>
    <row r="1945" spans="1:31" ht="90" x14ac:dyDescent="0.25">
      <c r="A1945" s="303" t="s">
        <v>4677</v>
      </c>
      <c r="B1945" s="303" t="s">
        <v>2415</v>
      </c>
      <c r="C1945" s="303" t="s">
        <v>2416</v>
      </c>
      <c r="D1945" s="303" t="s">
        <v>2646</v>
      </c>
      <c r="E1945" s="304" t="s">
        <v>5103</v>
      </c>
      <c r="F1945" s="304" t="s">
        <v>457</v>
      </c>
      <c r="G1945" s="304" t="s">
        <v>2076</v>
      </c>
      <c r="H1945" s="304" t="s">
        <v>523</v>
      </c>
      <c r="I1945" s="303" t="s">
        <v>599</v>
      </c>
      <c r="J1945" s="305" t="s">
        <v>5083</v>
      </c>
      <c r="K1945" s="306">
        <v>2072919</v>
      </c>
      <c r="Q1945" s="270"/>
      <c r="R1945" s="270"/>
      <c r="S1945" s="271"/>
      <c r="T1945" s="270" t="s">
        <v>600</v>
      </c>
      <c r="U1945" s="272" t="s">
        <v>3020</v>
      </c>
      <c r="V1945" s="268" t="s">
        <v>602</v>
      </c>
      <c r="W1945" s="272"/>
      <c r="X1945" s="273">
        <v>2072919</v>
      </c>
      <c r="Y1945" s="273">
        <v>2072919</v>
      </c>
      <c r="Z1945" s="273">
        <v>0</v>
      </c>
      <c r="AA1945" s="273">
        <v>0</v>
      </c>
      <c r="AB1945" s="274">
        <v>2072919</v>
      </c>
      <c r="AC1945" s="274">
        <v>0</v>
      </c>
      <c r="AD1945" s="269"/>
      <c r="AE1945" s="269" t="s">
        <v>3021</v>
      </c>
    </row>
    <row r="1946" spans="1:31" ht="90" x14ac:dyDescent="0.25">
      <c r="A1946" s="303" t="s">
        <v>4679</v>
      </c>
      <c r="B1946" s="303" t="s">
        <v>2415</v>
      </c>
      <c r="C1946" s="303" t="s">
        <v>2416</v>
      </c>
      <c r="D1946" s="303" t="s">
        <v>2646</v>
      </c>
      <c r="E1946" s="304" t="s">
        <v>5105</v>
      </c>
      <c r="F1946" s="304" t="s">
        <v>457</v>
      </c>
      <c r="G1946" s="304" t="s">
        <v>2076</v>
      </c>
      <c r="H1946" s="304" t="s">
        <v>523</v>
      </c>
      <c r="I1946" s="303" t="s">
        <v>599</v>
      </c>
      <c r="J1946" s="305" t="s">
        <v>5083</v>
      </c>
      <c r="K1946" s="306">
        <v>2072919</v>
      </c>
      <c r="Q1946" s="270"/>
      <c r="R1946" s="270"/>
      <c r="S1946" s="271"/>
      <c r="T1946" s="270" t="s">
        <v>600</v>
      </c>
      <c r="U1946" s="272" t="s">
        <v>3020</v>
      </c>
      <c r="V1946" s="268" t="s">
        <v>602</v>
      </c>
      <c r="W1946" s="272"/>
      <c r="X1946" s="273">
        <v>2072919</v>
      </c>
      <c r="Y1946" s="273">
        <v>2072919</v>
      </c>
      <c r="Z1946" s="273">
        <v>0</v>
      </c>
      <c r="AA1946" s="273">
        <v>0</v>
      </c>
      <c r="AB1946" s="274">
        <v>2072919</v>
      </c>
      <c r="AC1946" s="274">
        <v>0</v>
      </c>
      <c r="AD1946" s="269"/>
      <c r="AE1946" s="269" t="s">
        <v>3021</v>
      </c>
    </row>
    <row r="1947" spans="1:31" ht="90" x14ac:dyDescent="0.25">
      <c r="A1947" s="303" t="s">
        <v>4681</v>
      </c>
      <c r="B1947" s="303" t="s">
        <v>2415</v>
      </c>
      <c r="C1947" s="303" t="s">
        <v>2416</v>
      </c>
      <c r="D1947" s="303" t="s">
        <v>2646</v>
      </c>
      <c r="E1947" s="304" t="s">
        <v>5107</v>
      </c>
      <c r="F1947" s="304" t="s">
        <v>457</v>
      </c>
      <c r="G1947" s="304" t="s">
        <v>2076</v>
      </c>
      <c r="H1947" s="304" t="s">
        <v>523</v>
      </c>
      <c r="I1947" s="303" t="s">
        <v>599</v>
      </c>
      <c r="J1947" s="305" t="s">
        <v>5083</v>
      </c>
      <c r="K1947" s="306">
        <v>2072919</v>
      </c>
      <c r="Q1947" s="270"/>
      <c r="R1947" s="270"/>
      <c r="S1947" s="271"/>
      <c r="T1947" s="270" t="s">
        <v>600</v>
      </c>
      <c r="U1947" s="272" t="s">
        <v>3020</v>
      </c>
      <c r="V1947" s="268" t="s">
        <v>602</v>
      </c>
      <c r="W1947" s="272"/>
      <c r="X1947" s="273">
        <v>2072919</v>
      </c>
      <c r="Y1947" s="273">
        <v>2072919</v>
      </c>
      <c r="Z1947" s="273">
        <v>0</v>
      </c>
      <c r="AA1947" s="273">
        <v>0</v>
      </c>
      <c r="AB1947" s="274">
        <v>2072919</v>
      </c>
      <c r="AC1947" s="274">
        <v>0</v>
      </c>
      <c r="AD1947" s="269"/>
      <c r="AE1947" s="269" t="s">
        <v>3021</v>
      </c>
    </row>
    <row r="1948" spans="1:31" ht="90" x14ac:dyDescent="0.25">
      <c r="A1948" s="303" t="s">
        <v>4683</v>
      </c>
      <c r="B1948" s="303" t="s">
        <v>2415</v>
      </c>
      <c r="C1948" s="303" t="s">
        <v>2416</v>
      </c>
      <c r="D1948" s="303" t="s">
        <v>2646</v>
      </c>
      <c r="E1948" s="304" t="s">
        <v>5109</v>
      </c>
      <c r="F1948" s="304" t="s">
        <v>457</v>
      </c>
      <c r="G1948" s="304" t="s">
        <v>2076</v>
      </c>
      <c r="H1948" s="304" t="s">
        <v>523</v>
      </c>
      <c r="I1948" s="303" t="s">
        <v>599</v>
      </c>
      <c r="J1948" s="305" t="s">
        <v>5083</v>
      </c>
      <c r="K1948" s="306">
        <v>2072919</v>
      </c>
      <c r="Q1948" s="270"/>
      <c r="R1948" s="270"/>
      <c r="S1948" s="271"/>
      <c r="T1948" s="270" t="s">
        <v>600</v>
      </c>
      <c r="U1948" s="272" t="s">
        <v>3020</v>
      </c>
      <c r="V1948" s="268" t="s">
        <v>602</v>
      </c>
      <c r="W1948" s="272"/>
      <c r="X1948" s="273">
        <v>2072919</v>
      </c>
      <c r="Y1948" s="273">
        <v>2072919</v>
      </c>
      <c r="Z1948" s="273">
        <v>0</v>
      </c>
      <c r="AA1948" s="273">
        <v>0</v>
      </c>
      <c r="AB1948" s="274">
        <v>2072919</v>
      </c>
      <c r="AC1948" s="274">
        <v>0</v>
      </c>
      <c r="AD1948" s="269"/>
      <c r="AE1948" s="269" t="s">
        <v>3021</v>
      </c>
    </row>
    <row r="1949" spans="1:31" ht="90" x14ac:dyDescent="0.25">
      <c r="A1949" s="303" t="s">
        <v>4685</v>
      </c>
      <c r="B1949" s="303" t="s">
        <v>2415</v>
      </c>
      <c r="C1949" s="303" t="s">
        <v>2416</v>
      </c>
      <c r="D1949" s="303" t="s">
        <v>2646</v>
      </c>
      <c r="E1949" s="304" t="s">
        <v>5111</v>
      </c>
      <c r="F1949" s="304" t="s">
        <v>457</v>
      </c>
      <c r="G1949" s="304" t="s">
        <v>2076</v>
      </c>
      <c r="H1949" s="304" t="s">
        <v>523</v>
      </c>
      <c r="I1949" s="303" t="s">
        <v>599</v>
      </c>
      <c r="J1949" s="305" t="s">
        <v>5083</v>
      </c>
      <c r="K1949" s="306">
        <v>2072919</v>
      </c>
      <c r="Q1949" s="270"/>
      <c r="R1949" s="270"/>
      <c r="S1949" s="271"/>
      <c r="T1949" s="270" t="s">
        <v>600</v>
      </c>
      <c r="U1949" s="272" t="s">
        <v>3020</v>
      </c>
      <c r="V1949" s="268" t="s">
        <v>602</v>
      </c>
      <c r="W1949" s="272"/>
      <c r="X1949" s="273">
        <v>2072919</v>
      </c>
      <c r="Y1949" s="273">
        <v>2072919</v>
      </c>
      <c r="Z1949" s="273">
        <v>0</v>
      </c>
      <c r="AA1949" s="273">
        <v>0</v>
      </c>
      <c r="AB1949" s="274">
        <v>2072919</v>
      </c>
      <c r="AC1949" s="274">
        <v>0</v>
      </c>
      <c r="AD1949" s="269"/>
      <c r="AE1949" s="269" t="s">
        <v>3021</v>
      </c>
    </row>
    <row r="1950" spans="1:31" ht="90" x14ac:dyDescent="0.25">
      <c r="A1950" s="303" t="s">
        <v>4687</v>
      </c>
      <c r="B1950" s="303" t="s">
        <v>2415</v>
      </c>
      <c r="C1950" s="303" t="s">
        <v>2416</v>
      </c>
      <c r="D1950" s="303" t="s">
        <v>2646</v>
      </c>
      <c r="E1950" s="304" t="s">
        <v>5113</v>
      </c>
      <c r="F1950" s="304" t="s">
        <v>457</v>
      </c>
      <c r="G1950" s="304" t="s">
        <v>2076</v>
      </c>
      <c r="H1950" s="304" t="s">
        <v>523</v>
      </c>
      <c r="I1950" s="303" t="s">
        <v>599</v>
      </c>
      <c r="J1950" s="305" t="s">
        <v>5083</v>
      </c>
      <c r="K1950" s="306">
        <v>2072919</v>
      </c>
      <c r="Q1950" s="270"/>
      <c r="R1950" s="270"/>
      <c r="S1950" s="271"/>
      <c r="T1950" s="270" t="s">
        <v>600</v>
      </c>
      <c r="U1950" s="272" t="s">
        <v>3020</v>
      </c>
      <c r="V1950" s="268" t="s">
        <v>602</v>
      </c>
      <c r="W1950" s="272"/>
      <c r="X1950" s="273">
        <v>2072919</v>
      </c>
      <c r="Y1950" s="273">
        <v>2072919</v>
      </c>
      <c r="Z1950" s="273">
        <v>0</v>
      </c>
      <c r="AA1950" s="273">
        <v>0</v>
      </c>
      <c r="AB1950" s="274">
        <v>2072919</v>
      </c>
      <c r="AC1950" s="274">
        <v>0</v>
      </c>
      <c r="AD1950" s="269"/>
      <c r="AE1950" s="269" t="s">
        <v>3021</v>
      </c>
    </row>
    <row r="1951" spans="1:31" ht="90" x14ac:dyDescent="0.25">
      <c r="A1951" s="303" t="s">
        <v>4689</v>
      </c>
      <c r="B1951" s="303" t="s">
        <v>2415</v>
      </c>
      <c r="C1951" s="303" t="s">
        <v>2416</v>
      </c>
      <c r="D1951" s="303" t="s">
        <v>2646</v>
      </c>
      <c r="E1951" s="304" t="s">
        <v>5115</v>
      </c>
      <c r="F1951" s="304" t="s">
        <v>457</v>
      </c>
      <c r="G1951" s="304" t="s">
        <v>2076</v>
      </c>
      <c r="H1951" s="304" t="s">
        <v>523</v>
      </c>
      <c r="I1951" s="303" t="s">
        <v>599</v>
      </c>
      <c r="J1951" s="305" t="s">
        <v>5083</v>
      </c>
      <c r="K1951" s="306">
        <v>2072919</v>
      </c>
      <c r="Q1951" s="270"/>
      <c r="R1951" s="270"/>
      <c r="S1951" s="271"/>
      <c r="T1951" s="270" t="s">
        <v>600</v>
      </c>
      <c r="U1951" s="272" t="s">
        <v>3020</v>
      </c>
      <c r="V1951" s="268" t="s">
        <v>602</v>
      </c>
      <c r="W1951" s="272"/>
      <c r="X1951" s="273">
        <v>2072919</v>
      </c>
      <c r="Y1951" s="273">
        <v>2072919</v>
      </c>
      <c r="Z1951" s="273">
        <v>0</v>
      </c>
      <c r="AA1951" s="273">
        <v>0</v>
      </c>
      <c r="AB1951" s="274">
        <v>2072919</v>
      </c>
      <c r="AC1951" s="274">
        <v>0</v>
      </c>
      <c r="AD1951" s="269"/>
      <c r="AE1951" s="269" t="s">
        <v>3021</v>
      </c>
    </row>
    <row r="1952" spans="1:31" ht="90" x14ac:dyDescent="0.25">
      <c r="A1952" s="303" t="s">
        <v>4691</v>
      </c>
      <c r="B1952" s="303" t="s">
        <v>2415</v>
      </c>
      <c r="C1952" s="303" t="s">
        <v>2416</v>
      </c>
      <c r="D1952" s="303" t="s">
        <v>2646</v>
      </c>
      <c r="E1952" s="304" t="s">
        <v>5117</v>
      </c>
      <c r="F1952" s="304" t="s">
        <v>457</v>
      </c>
      <c r="G1952" s="304" t="s">
        <v>2076</v>
      </c>
      <c r="H1952" s="304" t="s">
        <v>523</v>
      </c>
      <c r="I1952" s="303" t="s">
        <v>599</v>
      </c>
      <c r="J1952" s="305" t="s">
        <v>5083</v>
      </c>
      <c r="K1952" s="306">
        <v>2072919</v>
      </c>
      <c r="Q1952" s="270"/>
      <c r="R1952" s="270"/>
      <c r="S1952" s="271"/>
      <c r="T1952" s="270" t="s">
        <v>600</v>
      </c>
      <c r="U1952" s="272" t="s">
        <v>3020</v>
      </c>
      <c r="V1952" s="268" t="s">
        <v>602</v>
      </c>
      <c r="W1952" s="272"/>
      <c r="X1952" s="273">
        <v>2072919</v>
      </c>
      <c r="Y1952" s="273">
        <v>2072919</v>
      </c>
      <c r="Z1952" s="273">
        <v>0</v>
      </c>
      <c r="AA1952" s="273">
        <v>0</v>
      </c>
      <c r="AB1952" s="274">
        <v>2072919</v>
      </c>
      <c r="AC1952" s="274">
        <v>0</v>
      </c>
      <c r="AD1952" s="269"/>
      <c r="AE1952" s="269" t="s">
        <v>3021</v>
      </c>
    </row>
    <row r="1953" spans="1:31" ht="90" x14ac:dyDescent="0.25">
      <c r="A1953" s="303" t="s">
        <v>4693</v>
      </c>
      <c r="B1953" s="303" t="s">
        <v>2415</v>
      </c>
      <c r="C1953" s="303" t="s">
        <v>2416</v>
      </c>
      <c r="D1953" s="303" t="s">
        <v>2646</v>
      </c>
      <c r="E1953" s="304" t="s">
        <v>5119</v>
      </c>
      <c r="F1953" s="304" t="s">
        <v>457</v>
      </c>
      <c r="G1953" s="304" t="s">
        <v>2076</v>
      </c>
      <c r="H1953" s="304" t="s">
        <v>523</v>
      </c>
      <c r="I1953" s="303" t="s">
        <v>599</v>
      </c>
      <c r="J1953" s="305" t="s">
        <v>5083</v>
      </c>
      <c r="K1953" s="306">
        <v>2072919</v>
      </c>
      <c r="Q1953" s="270"/>
      <c r="R1953" s="270"/>
      <c r="S1953" s="271"/>
      <c r="T1953" s="270" t="s">
        <v>600</v>
      </c>
      <c r="U1953" s="272" t="s">
        <v>3020</v>
      </c>
      <c r="V1953" s="268" t="s">
        <v>602</v>
      </c>
      <c r="W1953" s="272"/>
      <c r="X1953" s="273">
        <v>2072919</v>
      </c>
      <c r="Y1953" s="273">
        <v>2072919</v>
      </c>
      <c r="Z1953" s="273">
        <v>0</v>
      </c>
      <c r="AA1953" s="273">
        <v>0</v>
      </c>
      <c r="AB1953" s="274">
        <v>2072919</v>
      </c>
      <c r="AC1953" s="274">
        <v>0</v>
      </c>
      <c r="AD1953" s="269"/>
      <c r="AE1953" s="269" t="s">
        <v>3021</v>
      </c>
    </row>
    <row r="1954" spans="1:31" ht="90" x14ac:dyDescent="0.25">
      <c r="A1954" s="303" t="s">
        <v>4695</v>
      </c>
      <c r="B1954" s="303" t="s">
        <v>2415</v>
      </c>
      <c r="C1954" s="303" t="s">
        <v>2416</v>
      </c>
      <c r="D1954" s="303" t="s">
        <v>2646</v>
      </c>
      <c r="E1954" s="304" t="s">
        <v>5121</v>
      </c>
      <c r="F1954" s="304" t="s">
        <v>457</v>
      </c>
      <c r="G1954" s="304" t="s">
        <v>2076</v>
      </c>
      <c r="H1954" s="304" t="s">
        <v>523</v>
      </c>
      <c r="I1954" s="303" t="s">
        <v>599</v>
      </c>
      <c r="J1954" s="305" t="s">
        <v>5083</v>
      </c>
      <c r="K1954" s="306">
        <v>2072919</v>
      </c>
      <c r="Q1954" s="270"/>
      <c r="R1954" s="270"/>
      <c r="S1954" s="271"/>
      <c r="T1954" s="270" t="s">
        <v>600</v>
      </c>
      <c r="U1954" s="272" t="s">
        <v>3020</v>
      </c>
      <c r="V1954" s="268" t="s">
        <v>602</v>
      </c>
      <c r="W1954" s="272"/>
      <c r="X1954" s="273">
        <v>2072919</v>
      </c>
      <c r="Y1954" s="273">
        <v>2072919</v>
      </c>
      <c r="Z1954" s="273">
        <v>0</v>
      </c>
      <c r="AA1954" s="273">
        <v>0</v>
      </c>
      <c r="AB1954" s="274">
        <v>2072919</v>
      </c>
      <c r="AC1954" s="274">
        <v>0</v>
      </c>
      <c r="AD1954" s="269"/>
      <c r="AE1954" s="269" t="s">
        <v>3021</v>
      </c>
    </row>
    <row r="1955" spans="1:31" ht="90" x14ac:dyDescent="0.25">
      <c r="A1955" s="303" t="s">
        <v>4697</v>
      </c>
      <c r="B1955" s="303" t="s">
        <v>2415</v>
      </c>
      <c r="C1955" s="303" t="s">
        <v>2416</v>
      </c>
      <c r="D1955" s="303" t="s">
        <v>2646</v>
      </c>
      <c r="E1955" s="304" t="s">
        <v>5123</v>
      </c>
      <c r="F1955" s="304" t="s">
        <v>457</v>
      </c>
      <c r="G1955" s="304" t="s">
        <v>2076</v>
      </c>
      <c r="H1955" s="304" t="s">
        <v>523</v>
      </c>
      <c r="I1955" s="303" t="s">
        <v>599</v>
      </c>
      <c r="J1955" s="305" t="s">
        <v>5083</v>
      </c>
      <c r="K1955" s="306">
        <v>2072919</v>
      </c>
      <c r="Q1955" s="270"/>
      <c r="R1955" s="270"/>
      <c r="S1955" s="271"/>
      <c r="T1955" s="270" t="s">
        <v>600</v>
      </c>
      <c r="U1955" s="272" t="s">
        <v>3020</v>
      </c>
      <c r="V1955" s="268" t="s">
        <v>602</v>
      </c>
      <c r="W1955" s="272"/>
      <c r="X1955" s="273">
        <v>2072919</v>
      </c>
      <c r="Y1955" s="273">
        <v>2072919</v>
      </c>
      <c r="Z1955" s="273">
        <v>0</v>
      </c>
      <c r="AA1955" s="273">
        <v>0</v>
      </c>
      <c r="AB1955" s="274">
        <v>2072919</v>
      </c>
      <c r="AC1955" s="274">
        <v>0</v>
      </c>
      <c r="AD1955" s="269"/>
      <c r="AE1955" s="269" t="s">
        <v>3021</v>
      </c>
    </row>
    <row r="1956" spans="1:31" ht="90" x14ac:dyDescent="0.25">
      <c r="A1956" s="303" t="s">
        <v>4699</v>
      </c>
      <c r="B1956" s="303" t="s">
        <v>2415</v>
      </c>
      <c r="C1956" s="303" t="s">
        <v>2416</v>
      </c>
      <c r="D1956" s="303" t="s">
        <v>2646</v>
      </c>
      <c r="E1956" s="304" t="s">
        <v>5125</v>
      </c>
      <c r="F1956" s="304" t="s">
        <v>457</v>
      </c>
      <c r="G1956" s="304" t="s">
        <v>2076</v>
      </c>
      <c r="H1956" s="304" t="s">
        <v>523</v>
      </c>
      <c r="I1956" s="303" t="s">
        <v>599</v>
      </c>
      <c r="J1956" s="305" t="s">
        <v>5083</v>
      </c>
      <c r="K1956" s="306">
        <v>2072919</v>
      </c>
      <c r="Q1956" s="270"/>
      <c r="R1956" s="270"/>
      <c r="S1956" s="271"/>
      <c r="T1956" s="270" t="s">
        <v>600</v>
      </c>
      <c r="U1956" s="272" t="s">
        <v>3020</v>
      </c>
      <c r="V1956" s="268" t="s">
        <v>602</v>
      </c>
      <c r="W1956" s="272"/>
      <c r="X1956" s="273">
        <v>2072919</v>
      </c>
      <c r="Y1956" s="273">
        <v>2072919</v>
      </c>
      <c r="Z1956" s="273">
        <v>0</v>
      </c>
      <c r="AA1956" s="273">
        <v>0</v>
      </c>
      <c r="AB1956" s="274">
        <v>2072919</v>
      </c>
      <c r="AC1956" s="274">
        <v>0</v>
      </c>
      <c r="AD1956" s="269"/>
      <c r="AE1956" s="269" t="s">
        <v>3021</v>
      </c>
    </row>
    <row r="1957" spans="1:31" ht="90" x14ac:dyDescent="0.25">
      <c r="A1957" s="303" t="s">
        <v>4701</v>
      </c>
      <c r="B1957" s="303" t="s">
        <v>2415</v>
      </c>
      <c r="C1957" s="303" t="s">
        <v>2416</v>
      </c>
      <c r="D1957" s="303" t="s">
        <v>2646</v>
      </c>
      <c r="E1957" s="304" t="s">
        <v>5127</v>
      </c>
      <c r="F1957" s="304" t="s">
        <v>457</v>
      </c>
      <c r="G1957" s="304" t="s">
        <v>2076</v>
      </c>
      <c r="H1957" s="304" t="s">
        <v>523</v>
      </c>
      <c r="I1957" s="303" t="s">
        <v>599</v>
      </c>
      <c r="J1957" s="305" t="s">
        <v>5083</v>
      </c>
      <c r="K1957" s="306">
        <v>2072919</v>
      </c>
      <c r="Q1957" s="270"/>
      <c r="R1957" s="270"/>
      <c r="S1957" s="271"/>
      <c r="T1957" s="270" t="s">
        <v>600</v>
      </c>
      <c r="U1957" s="272" t="s">
        <v>3020</v>
      </c>
      <c r="V1957" s="268" t="s">
        <v>602</v>
      </c>
      <c r="W1957" s="272"/>
      <c r="X1957" s="273">
        <v>2072919</v>
      </c>
      <c r="Y1957" s="273">
        <v>2072919</v>
      </c>
      <c r="Z1957" s="273">
        <v>0</v>
      </c>
      <c r="AA1957" s="273">
        <v>0</v>
      </c>
      <c r="AB1957" s="274">
        <v>2072919</v>
      </c>
      <c r="AC1957" s="274">
        <v>0</v>
      </c>
      <c r="AD1957" s="269"/>
      <c r="AE1957" s="269" t="s">
        <v>3021</v>
      </c>
    </row>
    <row r="1958" spans="1:31" ht="90" x14ac:dyDescent="0.25">
      <c r="A1958" s="303" t="s">
        <v>4703</v>
      </c>
      <c r="B1958" s="303" t="s">
        <v>2415</v>
      </c>
      <c r="C1958" s="303" t="s">
        <v>2416</v>
      </c>
      <c r="D1958" s="303" t="s">
        <v>2646</v>
      </c>
      <c r="E1958" s="304" t="s">
        <v>5129</v>
      </c>
      <c r="F1958" s="304" t="s">
        <v>457</v>
      </c>
      <c r="G1958" s="304" t="s">
        <v>2076</v>
      </c>
      <c r="H1958" s="304" t="s">
        <v>523</v>
      </c>
      <c r="I1958" s="303" t="s">
        <v>599</v>
      </c>
      <c r="J1958" s="305" t="s">
        <v>5083</v>
      </c>
      <c r="K1958" s="306">
        <v>2072919</v>
      </c>
      <c r="Q1958" s="270"/>
      <c r="R1958" s="270"/>
      <c r="S1958" s="271"/>
      <c r="T1958" s="270" t="s">
        <v>600</v>
      </c>
      <c r="U1958" s="272" t="s">
        <v>3020</v>
      </c>
      <c r="V1958" s="268" t="s">
        <v>602</v>
      </c>
      <c r="W1958" s="272"/>
      <c r="X1958" s="273">
        <v>2072919</v>
      </c>
      <c r="Y1958" s="273">
        <v>2072919</v>
      </c>
      <c r="Z1958" s="273">
        <v>0</v>
      </c>
      <c r="AA1958" s="273">
        <v>0</v>
      </c>
      <c r="AB1958" s="274">
        <v>2072919</v>
      </c>
      <c r="AC1958" s="274">
        <v>0</v>
      </c>
      <c r="AD1958" s="269"/>
      <c r="AE1958" s="269" t="s">
        <v>3021</v>
      </c>
    </row>
    <row r="1959" spans="1:31" ht="90" x14ac:dyDescent="0.25">
      <c r="A1959" s="303" t="s">
        <v>4705</v>
      </c>
      <c r="B1959" s="303" t="s">
        <v>2415</v>
      </c>
      <c r="C1959" s="303" t="s">
        <v>2416</v>
      </c>
      <c r="D1959" s="303" t="s">
        <v>2646</v>
      </c>
      <c r="E1959" s="304" t="s">
        <v>5131</v>
      </c>
      <c r="F1959" s="304" t="s">
        <v>457</v>
      </c>
      <c r="G1959" s="304" t="s">
        <v>2076</v>
      </c>
      <c r="H1959" s="304" t="s">
        <v>523</v>
      </c>
      <c r="I1959" s="303" t="s">
        <v>599</v>
      </c>
      <c r="J1959" s="305" t="s">
        <v>5083</v>
      </c>
      <c r="K1959" s="306">
        <v>2072919</v>
      </c>
      <c r="Q1959" s="270"/>
      <c r="R1959" s="270"/>
      <c r="S1959" s="271"/>
      <c r="T1959" s="270" t="s">
        <v>600</v>
      </c>
      <c r="U1959" s="272" t="s">
        <v>3020</v>
      </c>
      <c r="V1959" s="268" t="s">
        <v>602</v>
      </c>
      <c r="W1959" s="272"/>
      <c r="X1959" s="273">
        <v>2072919</v>
      </c>
      <c r="Y1959" s="273">
        <v>2072919</v>
      </c>
      <c r="Z1959" s="273">
        <v>0</v>
      </c>
      <c r="AA1959" s="273">
        <v>0</v>
      </c>
      <c r="AB1959" s="274">
        <v>2072919</v>
      </c>
      <c r="AC1959" s="274">
        <v>0</v>
      </c>
      <c r="AD1959" s="269"/>
      <c r="AE1959" s="269" t="s">
        <v>3021</v>
      </c>
    </row>
    <row r="1960" spans="1:31" ht="90" x14ac:dyDescent="0.25">
      <c r="A1960" s="303" t="s">
        <v>4707</v>
      </c>
      <c r="B1960" s="303" t="s">
        <v>2415</v>
      </c>
      <c r="C1960" s="303" t="s">
        <v>2416</v>
      </c>
      <c r="D1960" s="303" t="s">
        <v>2646</v>
      </c>
      <c r="E1960" s="304" t="s">
        <v>5133</v>
      </c>
      <c r="F1960" s="304" t="s">
        <v>457</v>
      </c>
      <c r="G1960" s="304" t="s">
        <v>2076</v>
      </c>
      <c r="H1960" s="304" t="s">
        <v>523</v>
      </c>
      <c r="I1960" s="303" t="s">
        <v>599</v>
      </c>
      <c r="J1960" s="305" t="s">
        <v>5083</v>
      </c>
      <c r="K1960" s="306">
        <v>2072919</v>
      </c>
      <c r="Q1960" s="270"/>
      <c r="R1960" s="270"/>
      <c r="S1960" s="271"/>
      <c r="T1960" s="270" t="s">
        <v>600</v>
      </c>
      <c r="U1960" s="272" t="s">
        <v>3020</v>
      </c>
      <c r="V1960" s="268" t="s">
        <v>602</v>
      </c>
      <c r="W1960" s="272"/>
      <c r="X1960" s="273">
        <v>2072919</v>
      </c>
      <c r="Y1960" s="273">
        <v>2072919</v>
      </c>
      <c r="Z1960" s="273">
        <v>0</v>
      </c>
      <c r="AA1960" s="273">
        <v>0</v>
      </c>
      <c r="AB1960" s="274">
        <v>2072919</v>
      </c>
      <c r="AC1960" s="274">
        <v>0</v>
      </c>
      <c r="AD1960" s="269"/>
      <c r="AE1960" s="269" t="s">
        <v>3021</v>
      </c>
    </row>
    <row r="1961" spans="1:31" ht="90" x14ac:dyDescent="0.25">
      <c r="A1961" s="303" t="s">
        <v>4709</v>
      </c>
      <c r="B1961" s="303" t="s">
        <v>2415</v>
      </c>
      <c r="C1961" s="303" t="s">
        <v>2416</v>
      </c>
      <c r="D1961" s="303" t="s">
        <v>2646</v>
      </c>
      <c r="E1961" s="304" t="s">
        <v>5135</v>
      </c>
      <c r="F1961" s="304" t="s">
        <v>457</v>
      </c>
      <c r="G1961" s="304" t="s">
        <v>2076</v>
      </c>
      <c r="H1961" s="304" t="s">
        <v>523</v>
      </c>
      <c r="I1961" s="303" t="s">
        <v>599</v>
      </c>
      <c r="J1961" s="305" t="s">
        <v>5083</v>
      </c>
      <c r="K1961" s="306">
        <v>2072919</v>
      </c>
      <c r="Q1961" s="270"/>
      <c r="R1961" s="270"/>
      <c r="S1961" s="271"/>
      <c r="T1961" s="270" t="s">
        <v>600</v>
      </c>
      <c r="U1961" s="272" t="s">
        <v>3020</v>
      </c>
      <c r="V1961" s="268" t="s">
        <v>602</v>
      </c>
      <c r="W1961" s="272"/>
      <c r="X1961" s="273">
        <v>2072919</v>
      </c>
      <c r="Y1961" s="273">
        <v>2072919</v>
      </c>
      <c r="Z1961" s="273">
        <v>0</v>
      </c>
      <c r="AA1961" s="273">
        <v>0</v>
      </c>
      <c r="AB1961" s="274">
        <v>2072919</v>
      </c>
      <c r="AC1961" s="274">
        <v>0</v>
      </c>
      <c r="AD1961" s="269"/>
      <c r="AE1961" s="269" t="s">
        <v>3021</v>
      </c>
    </row>
    <row r="1962" spans="1:31" ht="90" x14ac:dyDescent="0.25">
      <c r="A1962" s="303" t="s">
        <v>4711</v>
      </c>
      <c r="B1962" s="303" t="s">
        <v>2415</v>
      </c>
      <c r="C1962" s="303" t="s">
        <v>2416</v>
      </c>
      <c r="D1962" s="303" t="s">
        <v>2646</v>
      </c>
      <c r="E1962" s="304" t="s">
        <v>5137</v>
      </c>
      <c r="F1962" s="304" t="s">
        <v>457</v>
      </c>
      <c r="G1962" s="304" t="s">
        <v>2076</v>
      </c>
      <c r="H1962" s="304" t="s">
        <v>523</v>
      </c>
      <c r="I1962" s="303" t="s">
        <v>599</v>
      </c>
      <c r="J1962" s="305" t="s">
        <v>5083</v>
      </c>
      <c r="K1962" s="306">
        <v>2072919</v>
      </c>
      <c r="Q1962" s="270"/>
      <c r="R1962" s="270"/>
      <c r="S1962" s="271"/>
      <c r="T1962" s="270" t="s">
        <v>600</v>
      </c>
      <c r="U1962" s="272" t="s">
        <v>3020</v>
      </c>
      <c r="V1962" s="268" t="s">
        <v>602</v>
      </c>
      <c r="W1962" s="272"/>
      <c r="X1962" s="273">
        <v>2072919</v>
      </c>
      <c r="Y1962" s="273">
        <v>2072919</v>
      </c>
      <c r="Z1962" s="273">
        <v>0</v>
      </c>
      <c r="AA1962" s="273">
        <v>0</v>
      </c>
      <c r="AB1962" s="274">
        <v>2072919</v>
      </c>
      <c r="AC1962" s="274">
        <v>0</v>
      </c>
      <c r="AD1962" s="269"/>
      <c r="AE1962" s="269" t="s">
        <v>3021</v>
      </c>
    </row>
    <row r="1963" spans="1:31" ht="90" x14ac:dyDescent="0.25">
      <c r="A1963" s="303" t="s">
        <v>4713</v>
      </c>
      <c r="B1963" s="303" t="s">
        <v>2415</v>
      </c>
      <c r="C1963" s="303" t="s">
        <v>2416</v>
      </c>
      <c r="D1963" s="303" t="s">
        <v>2646</v>
      </c>
      <c r="E1963" s="304" t="s">
        <v>5139</v>
      </c>
      <c r="F1963" s="304" t="s">
        <v>457</v>
      </c>
      <c r="G1963" s="304" t="s">
        <v>2076</v>
      </c>
      <c r="H1963" s="304" t="s">
        <v>523</v>
      </c>
      <c r="I1963" s="303" t="s">
        <v>599</v>
      </c>
      <c r="J1963" s="305" t="s">
        <v>5083</v>
      </c>
      <c r="K1963" s="306">
        <v>2072919</v>
      </c>
      <c r="Q1963" s="270"/>
      <c r="R1963" s="270"/>
      <c r="S1963" s="271"/>
      <c r="T1963" s="270" t="s">
        <v>600</v>
      </c>
      <c r="U1963" s="272" t="s">
        <v>3020</v>
      </c>
      <c r="V1963" s="268" t="s">
        <v>602</v>
      </c>
      <c r="W1963" s="272"/>
      <c r="X1963" s="273">
        <v>2072919</v>
      </c>
      <c r="Y1963" s="273">
        <v>2072919</v>
      </c>
      <c r="Z1963" s="273">
        <v>0</v>
      </c>
      <c r="AA1963" s="273">
        <v>0</v>
      </c>
      <c r="AB1963" s="274">
        <v>2072919</v>
      </c>
      <c r="AC1963" s="274">
        <v>0</v>
      </c>
      <c r="AD1963" s="269"/>
      <c r="AE1963" s="269" t="s">
        <v>3021</v>
      </c>
    </row>
    <row r="1964" spans="1:31" ht="90" x14ac:dyDescent="0.25">
      <c r="A1964" s="303" t="s">
        <v>4715</v>
      </c>
      <c r="B1964" s="303" t="s">
        <v>2415</v>
      </c>
      <c r="C1964" s="303" t="s">
        <v>2416</v>
      </c>
      <c r="D1964" s="303" t="s">
        <v>2646</v>
      </c>
      <c r="E1964" s="304" t="s">
        <v>5141</v>
      </c>
      <c r="F1964" s="304" t="s">
        <v>457</v>
      </c>
      <c r="G1964" s="304" t="s">
        <v>2076</v>
      </c>
      <c r="H1964" s="304" t="s">
        <v>523</v>
      </c>
      <c r="I1964" s="303" t="s">
        <v>599</v>
      </c>
      <c r="J1964" s="305" t="s">
        <v>5083</v>
      </c>
      <c r="K1964" s="306">
        <v>2072919</v>
      </c>
      <c r="Q1964" s="270"/>
      <c r="R1964" s="270"/>
      <c r="S1964" s="271"/>
      <c r="T1964" s="270" t="s">
        <v>600</v>
      </c>
      <c r="U1964" s="272" t="s">
        <v>3020</v>
      </c>
      <c r="V1964" s="268" t="s">
        <v>602</v>
      </c>
      <c r="W1964" s="272"/>
      <c r="X1964" s="273">
        <v>2072919</v>
      </c>
      <c r="Y1964" s="273">
        <v>2072919</v>
      </c>
      <c r="Z1964" s="273">
        <v>0</v>
      </c>
      <c r="AA1964" s="273">
        <v>0</v>
      </c>
      <c r="AB1964" s="274">
        <v>2072919</v>
      </c>
      <c r="AC1964" s="274">
        <v>0</v>
      </c>
      <c r="AD1964" s="269"/>
      <c r="AE1964" s="269" t="s">
        <v>3021</v>
      </c>
    </row>
    <row r="1965" spans="1:31" ht="90" x14ac:dyDescent="0.25">
      <c r="A1965" s="303" t="s">
        <v>4717</v>
      </c>
      <c r="B1965" s="303" t="s">
        <v>2415</v>
      </c>
      <c r="C1965" s="303" t="s">
        <v>2416</v>
      </c>
      <c r="D1965" s="303" t="s">
        <v>2646</v>
      </c>
      <c r="E1965" s="304" t="s">
        <v>5143</v>
      </c>
      <c r="F1965" s="304" t="s">
        <v>457</v>
      </c>
      <c r="G1965" s="304" t="s">
        <v>2076</v>
      </c>
      <c r="H1965" s="304" t="s">
        <v>523</v>
      </c>
      <c r="I1965" s="303" t="s">
        <v>599</v>
      </c>
      <c r="J1965" s="305" t="s">
        <v>5083</v>
      </c>
      <c r="K1965" s="306">
        <v>2072919</v>
      </c>
      <c r="Q1965" s="270"/>
      <c r="R1965" s="270"/>
      <c r="S1965" s="271"/>
      <c r="T1965" s="270" t="s">
        <v>600</v>
      </c>
      <c r="U1965" s="272" t="s">
        <v>3020</v>
      </c>
      <c r="V1965" s="268" t="s">
        <v>602</v>
      </c>
      <c r="W1965" s="272"/>
      <c r="X1965" s="273">
        <v>2072919</v>
      </c>
      <c r="Y1965" s="273">
        <v>2072919</v>
      </c>
      <c r="Z1965" s="273">
        <v>0</v>
      </c>
      <c r="AA1965" s="273">
        <v>0</v>
      </c>
      <c r="AB1965" s="274">
        <v>2072919</v>
      </c>
      <c r="AC1965" s="274">
        <v>0</v>
      </c>
      <c r="AD1965" s="269"/>
      <c r="AE1965" s="269" t="s">
        <v>3021</v>
      </c>
    </row>
    <row r="1966" spans="1:31" ht="90" x14ac:dyDescent="0.25">
      <c r="A1966" s="303" t="s">
        <v>4719</v>
      </c>
      <c r="B1966" s="303" t="s">
        <v>2415</v>
      </c>
      <c r="C1966" s="303" t="s">
        <v>2416</v>
      </c>
      <c r="D1966" s="303" t="s">
        <v>2646</v>
      </c>
      <c r="E1966" s="304" t="s">
        <v>5145</v>
      </c>
      <c r="F1966" s="304" t="s">
        <v>457</v>
      </c>
      <c r="G1966" s="304" t="s">
        <v>2076</v>
      </c>
      <c r="H1966" s="304" t="s">
        <v>523</v>
      </c>
      <c r="I1966" s="303" t="s">
        <v>599</v>
      </c>
      <c r="J1966" s="305" t="s">
        <v>5083</v>
      </c>
      <c r="K1966" s="306">
        <v>2072919</v>
      </c>
      <c r="Q1966" s="270"/>
      <c r="R1966" s="270"/>
      <c r="S1966" s="271"/>
      <c r="T1966" s="270" t="s">
        <v>600</v>
      </c>
      <c r="U1966" s="272" t="s">
        <v>3020</v>
      </c>
      <c r="V1966" s="268" t="s">
        <v>602</v>
      </c>
      <c r="W1966" s="272"/>
      <c r="X1966" s="273">
        <v>2072919</v>
      </c>
      <c r="Y1966" s="273">
        <v>2072919</v>
      </c>
      <c r="Z1966" s="273">
        <v>0</v>
      </c>
      <c r="AA1966" s="273">
        <v>0</v>
      </c>
      <c r="AB1966" s="274">
        <v>2072919</v>
      </c>
      <c r="AC1966" s="274">
        <v>0</v>
      </c>
      <c r="AD1966" s="269"/>
      <c r="AE1966" s="269" t="s">
        <v>3021</v>
      </c>
    </row>
    <row r="1967" spans="1:31" ht="90" x14ac:dyDescent="0.25">
      <c r="A1967" s="303" t="s">
        <v>4721</v>
      </c>
      <c r="B1967" s="303" t="s">
        <v>2415</v>
      </c>
      <c r="C1967" s="303" t="s">
        <v>2416</v>
      </c>
      <c r="D1967" s="303" t="s">
        <v>2646</v>
      </c>
      <c r="E1967" s="304" t="s">
        <v>5147</v>
      </c>
      <c r="F1967" s="304" t="s">
        <v>457</v>
      </c>
      <c r="G1967" s="304" t="s">
        <v>2076</v>
      </c>
      <c r="H1967" s="304" t="s">
        <v>523</v>
      </c>
      <c r="I1967" s="303" t="s">
        <v>599</v>
      </c>
      <c r="J1967" s="305" t="s">
        <v>5083</v>
      </c>
      <c r="K1967" s="306">
        <v>2072919</v>
      </c>
      <c r="Q1967" s="270"/>
      <c r="R1967" s="270"/>
      <c r="S1967" s="271"/>
      <c r="T1967" s="270" t="s">
        <v>600</v>
      </c>
      <c r="U1967" s="272" t="s">
        <v>3020</v>
      </c>
      <c r="V1967" s="268" t="s">
        <v>602</v>
      </c>
      <c r="W1967" s="272"/>
      <c r="X1967" s="273">
        <v>2072919</v>
      </c>
      <c r="Y1967" s="273">
        <v>2072919</v>
      </c>
      <c r="Z1967" s="273">
        <v>0</v>
      </c>
      <c r="AA1967" s="273">
        <v>0</v>
      </c>
      <c r="AB1967" s="274">
        <v>2072919</v>
      </c>
      <c r="AC1967" s="274">
        <v>0</v>
      </c>
      <c r="AD1967" s="269"/>
      <c r="AE1967" s="269" t="s">
        <v>3021</v>
      </c>
    </row>
    <row r="1968" spans="1:31" ht="90" x14ac:dyDescent="0.25">
      <c r="A1968" s="303" t="s">
        <v>4723</v>
      </c>
      <c r="B1968" s="303" t="s">
        <v>2415</v>
      </c>
      <c r="C1968" s="303" t="s">
        <v>2416</v>
      </c>
      <c r="D1968" s="303" t="s">
        <v>2646</v>
      </c>
      <c r="E1968" s="304" t="s">
        <v>5149</v>
      </c>
      <c r="F1968" s="304" t="s">
        <v>457</v>
      </c>
      <c r="G1968" s="304" t="s">
        <v>2076</v>
      </c>
      <c r="H1968" s="304" t="s">
        <v>523</v>
      </c>
      <c r="I1968" s="303" t="s">
        <v>599</v>
      </c>
      <c r="J1968" s="305" t="s">
        <v>5083</v>
      </c>
      <c r="K1968" s="306">
        <v>2072919</v>
      </c>
      <c r="Q1968" s="270"/>
      <c r="R1968" s="270"/>
      <c r="S1968" s="271"/>
      <c r="T1968" s="270" t="s">
        <v>600</v>
      </c>
      <c r="U1968" s="272" t="s">
        <v>3020</v>
      </c>
      <c r="V1968" s="268" t="s">
        <v>602</v>
      </c>
      <c r="W1968" s="272"/>
      <c r="X1968" s="273">
        <v>2072919</v>
      </c>
      <c r="Y1968" s="273">
        <v>2072919</v>
      </c>
      <c r="Z1968" s="273">
        <v>0</v>
      </c>
      <c r="AA1968" s="273">
        <v>0</v>
      </c>
      <c r="AB1968" s="274">
        <v>2072919</v>
      </c>
      <c r="AC1968" s="274">
        <v>0</v>
      </c>
      <c r="AD1968" s="269"/>
      <c r="AE1968" s="269" t="s">
        <v>3021</v>
      </c>
    </row>
    <row r="1969" spans="1:31" ht="90" x14ac:dyDescent="0.25">
      <c r="A1969" s="303" t="s">
        <v>4725</v>
      </c>
      <c r="B1969" s="303" t="s">
        <v>2415</v>
      </c>
      <c r="C1969" s="303" t="s">
        <v>2416</v>
      </c>
      <c r="D1969" s="303" t="s">
        <v>2646</v>
      </c>
      <c r="E1969" s="304" t="s">
        <v>5151</v>
      </c>
      <c r="F1969" s="304" t="s">
        <v>457</v>
      </c>
      <c r="G1969" s="304" t="s">
        <v>2076</v>
      </c>
      <c r="H1969" s="304" t="s">
        <v>523</v>
      </c>
      <c r="I1969" s="303" t="s">
        <v>599</v>
      </c>
      <c r="J1969" s="305" t="s">
        <v>5083</v>
      </c>
      <c r="K1969" s="306">
        <v>2072919</v>
      </c>
      <c r="Q1969" s="270"/>
      <c r="R1969" s="270"/>
      <c r="S1969" s="271"/>
      <c r="T1969" s="270" t="s">
        <v>600</v>
      </c>
      <c r="U1969" s="272" t="s">
        <v>3020</v>
      </c>
      <c r="V1969" s="268" t="s">
        <v>602</v>
      </c>
      <c r="W1969" s="272"/>
      <c r="X1969" s="273">
        <v>2072919</v>
      </c>
      <c r="Y1969" s="273">
        <v>2072919</v>
      </c>
      <c r="Z1969" s="273">
        <v>0</v>
      </c>
      <c r="AA1969" s="273">
        <v>0</v>
      </c>
      <c r="AB1969" s="274">
        <v>2072919</v>
      </c>
      <c r="AC1969" s="274">
        <v>0</v>
      </c>
      <c r="AD1969" s="269"/>
      <c r="AE1969" s="269" t="s">
        <v>3021</v>
      </c>
    </row>
    <row r="1970" spans="1:31" ht="90" x14ac:dyDescent="0.25">
      <c r="A1970" s="303" t="s">
        <v>4727</v>
      </c>
      <c r="B1970" s="303" t="s">
        <v>2415</v>
      </c>
      <c r="C1970" s="303" t="s">
        <v>2416</v>
      </c>
      <c r="D1970" s="303" t="s">
        <v>2646</v>
      </c>
      <c r="E1970" s="304" t="s">
        <v>5153</v>
      </c>
      <c r="F1970" s="304" t="s">
        <v>457</v>
      </c>
      <c r="G1970" s="304" t="s">
        <v>2076</v>
      </c>
      <c r="H1970" s="304" t="s">
        <v>523</v>
      </c>
      <c r="I1970" s="303" t="s">
        <v>599</v>
      </c>
      <c r="J1970" s="305" t="s">
        <v>5083</v>
      </c>
      <c r="K1970" s="306">
        <v>2072919</v>
      </c>
      <c r="Q1970" s="270"/>
      <c r="R1970" s="270"/>
      <c r="S1970" s="271"/>
      <c r="T1970" s="270" t="s">
        <v>600</v>
      </c>
      <c r="U1970" s="272" t="s">
        <v>3020</v>
      </c>
      <c r="V1970" s="268" t="s">
        <v>602</v>
      </c>
      <c r="W1970" s="272"/>
      <c r="X1970" s="273">
        <v>2072919</v>
      </c>
      <c r="Y1970" s="273">
        <v>2072919</v>
      </c>
      <c r="Z1970" s="273">
        <v>0</v>
      </c>
      <c r="AA1970" s="273">
        <v>0</v>
      </c>
      <c r="AB1970" s="274">
        <v>2072919</v>
      </c>
      <c r="AC1970" s="274">
        <v>0</v>
      </c>
      <c r="AD1970" s="269"/>
      <c r="AE1970" s="269" t="s">
        <v>3021</v>
      </c>
    </row>
    <row r="1971" spans="1:31" ht="90" x14ac:dyDescent="0.25">
      <c r="A1971" s="303" t="s">
        <v>4729</v>
      </c>
      <c r="B1971" s="303" t="s">
        <v>2415</v>
      </c>
      <c r="C1971" s="303" t="s">
        <v>2416</v>
      </c>
      <c r="D1971" s="303" t="s">
        <v>2646</v>
      </c>
      <c r="E1971" s="304" t="s">
        <v>5156</v>
      </c>
      <c r="F1971" s="304" t="s">
        <v>457</v>
      </c>
      <c r="G1971" s="304" t="s">
        <v>2076</v>
      </c>
      <c r="H1971" s="304" t="s">
        <v>523</v>
      </c>
      <c r="I1971" s="303" t="s">
        <v>599</v>
      </c>
      <c r="J1971" s="305" t="s">
        <v>5083</v>
      </c>
      <c r="K1971" s="306">
        <v>2072919</v>
      </c>
      <c r="Q1971" s="270"/>
      <c r="R1971" s="270"/>
      <c r="S1971" s="271"/>
      <c r="T1971" s="270" t="s">
        <v>600</v>
      </c>
      <c r="U1971" s="272" t="s">
        <v>3020</v>
      </c>
      <c r="V1971" s="268" t="s">
        <v>602</v>
      </c>
      <c r="W1971" s="272"/>
      <c r="X1971" s="273">
        <v>2072919</v>
      </c>
      <c r="Y1971" s="273">
        <v>2072919</v>
      </c>
      <c r="Z1971" s="273">
        <v>0</v>
      </c>
      <c r="AA1971" s="273">
        <v>0</v>
      </c>
      <c r="AB1971" s="274">
        <v>2072919</v>
      </c>
      <c r="AC1971" s="274">
        <v>0</v>
      </c>
      <c r="AD1971" s="269"/>
      <c r="AE1971" s="269" t="s">
        <v>3021</v>
      </c>
    </row>
    <row r="1972" spans="1:31" ht="90" x14ac:dyDescent="0.25">
      <c r="A1972" s="303" t="s">
        <v>4731</v>
      </c>
      <c r="B1972" s="303" t="s">
        <v>2415</v>
      </c>
      <c r="C1972" s="303" t="s">
        <v>2416</v>
      </c>
      <c r="D1972" s="303" t="s">
        <v>2646</v>
      </c>
      <c r="E1972" s="304" t="s">
        <v>5159</v>
      </c>
      <c r="F1972" s="304" t="s">
        <v>457</v>
      </c>
      <c r="G1972" s="304" t="s">
        <v>2076</v>
      </c>
      <c r="H1972" s="304" t="s">
        <v>523</v>
      </c>
      <c r="I1972" s="303" t="s">
        <v>599</v>
      </c>
      <c r="J1972" s="305" t="s">
        <v>5083</v>
      </c>
      <c r="K1972" s="306">
        <v>2072919</v>
      </c>
      <c r="Q1972" s="270"/>
      <c r="R1972" s="270"/>
      <c r="S1972" s="271"/>
      <c r="T1972" s="270" t="s">
        <v>600</v>
      </c>
      <c r="U1972" s="272" t="s">
        <v>3020</v>
      </c>
      <c r="V1972" s="268" t="s">
        <v>602</v>
      </c>
      <c r="W1972" s="272"/>
      <c r="X1972" s="273">
        <v>2072919</v>
      </c>
      <c r="Y1972" s="273">
        <v>2072919</v>
      </c>
      <c r="Z1972" s="273">
        <v>0</v>
      </c>
      <c r="AA1972" s="273">
        <v>0</v>
      </c>
      <c r="AB1972" s="274">
        <v>2072919</v>
      </c>
      <c r="AC1972" s="274">
        <v>0</v>
      </c>
      <c r="AD1972" s="269"/>
      <c r="AE1972" s="269" t="s">
        <v>3021</v>
      </c>
    </row>
    <row r="1973" spans="1:31" ht="90" x14ac:dyDescent="0.25">
      <c r="A1973" s="303" t="s">
        <v>4733</v>
      </c>
      <c r="B1973" s="303" t="s">
        <v>2415</v>
      </c>
      <c r="C1973" s="303" t="s">
        <v>2416</v>
      </c>
      <c r="D1973" s="303" t="s">
        <v>2646</v>
      </c>
      <c r="E1973" s="304" t="s">
        <v>5162</v>
      </c>
      <c r="F1973" s="304" t="s">
        <v>457</v>
      </c>
      <c r="G1973" s="304" t="s">
        <v>2076</v>
      </c>
      <c r="H1973" s="304" t="s">
        <v>523</v>
      </c>
      <c r="I1973" s="303" t="s">
        <v>599</v>
      </c>
      <c r="J1973" s="305" t="s">
        <v>5083</v>
      </c>
      <c r="K1973" s="306">
        <v>2072919</v>
      </c>
      <c r="Q1973" s="270"/>
      <c r="R1973" s="270"/>
      <c r="S1973" s="271"/>
      <c r="T1973" s="270" t="s">
        <v>600</v>
      </c>
      <c r="U1973" s="272" t="s">
        <v>3020</v>
      </c>
      <c r="V1973" s="268" t="s">
        <v>602</v>
      </c>
      <c r="W1973" s="272"/>
      <c r="X1973" s="273">
        <v>2072919</v>
      </c>
      <c r="Y1973" s="273">
        <v>2072919</v>
      </c>
      <c r="Z1973" s="273">
        <v>0</v>
      </c>
      <c r="AA1973" s="273">
        <v>0</v>
      </c>
      <c r="AB1973" s="274">
        <v>2072919</v>
      </c>
      <c r="AC1973" s="274">
        <v>0</v>
      </c>
      <c r="AD1973" s="269"/>
      <c r="AE1973" s="269" t="s">
        <v>3021</v>
      </c>
    </row>
    <row r="1974" spans="1:31" ht="90" x14ac:dyDescent="0.25">
      <c r="A1974" s="303" t="s">
        <v>4735</v>
      </c>
      <c r="B1974" s="303" t="s">
        <v>2415</v>
      </c>
      <c r="C1974" s="303" t="s">
        <v>2416</v>
      </c>
      <c r="D1974" s="303" t="s">
        <v>2646</v>
      </c>
      <c r="E1974" s="304" t="s">
        <v>5165</v>
      </c>
      <c r="F1974" s="304" t="s">
        <v>457</v>
      </c>
      <c r="G1974" s="304" t="s">
        <v>2076</v>
      </c>
      <c r="H1974" s="304" t="s">
        <v>523</v>
      </c>
      <c r="I1974" s="303" t="s">
        <v>599</v>
      </c>
      <c r="J1974" s="305" t="s">
        <v>5167</v>
      </c>
      <c r="K1974" s="306">
        <v>2072919</v>
      </c>
      <c r="Q1974" s="270"/>
      <c r="R1974" s="270"/>
      <c r="S1974" s="271"/>
      <c r="T1974" s="270" t="s">
        <v>600</v>
      </c>
      <c r="U1974" s="272" t="s">
        <v>3020</v>
      </c>
      <c r="V1974" s="268" t="s">
        <v>602</v>
      </c>
      <c r="W1974" s="272"/>
      <c r="X1974" s="273">
        <v>2072919</v>
      </c>
      <c r="Y1974" s="273">
        <v>2072919</v>
      </c>
      <c r="Z1974" s="273">
        <v>0</v>
      </c>
      <c r="AA1974" s="273">
        <v>0</v>
      </c>
      <c r="AB1974" s="274">
        <v>2072919</v>
      </c>
      <c r="AC1974" s="274">
        <v>0</v>
      </c>
      <c r="AD1974" s="269"/>
      <c r="AE1974" s="269" t="s">
        <v>3021</v>
      </c>
    </row>
    <row r="1975" spans="1:31" ht="90" x14ac:dyDescent="0.25">
      <c r="A1975" s="303" t="s">
        <v>4737</v>
      </c>
      <c r="B1975" s="303" t="s">
        <v>2415</v>
      </c>
      <c r="C1975" s="303" t="s">
        <v>2416</v>
      </c>
      <c r="D1975" s="303" t="s">
        <v>2646</v>
      </c>
      <c r="E1975" s="304" t="s">
        <v>5170</v>
      </c>
      <c r="F1975" s="304" t="s">
        <v>457</v>
      </c>
      <c r="G1975" s="304" t="s">
        <v>2086</v>
      </c>
      <c r="H1975" s="304" t="s">
        <v>2087</v>
      </c>
      <c r="I1975" s="303" t="s">
        <v>599</v>
      </c>
      <c r="J1975" s="305" t="s">
        <v>5171</v>
      </c>
      <c r="K1975" s="306">
        <v>2072919</v>
      </c>
      <c r="Q1975" s="270"/>
      <c r="R1975" s="270"/>
      <c r="S1975" s="271"/>
      <c r="T1975" s="270" t="s">
        <v>600</v>
      </c>
      <c r="U1975" s="272" t="s">
        <v>3020</v>
      </c>
      <c r="V1975" s="268" t="s">
        <v>602</v>
      </c>
      <c r="W1975" s="272"/>
      <c r="X1975" s="273">
        <v>2072919</v>
      </c>
      <c r="Y1975" s="273">
        <v>2072919</v>
      </c>
      <c r="Z1975" s="273">
        <v>0</v>
      </c>
      <c r="AA1975" s="273">
        <v>0</v>
      </c>
      <c r="AB1975" s="274">
        <v>2072919</v>
      </c>
      <c r="AC1975" s="274">
        <v>0</v>
      </c>
      <c r="AD1975" s="269"/>
      <c r="AE1975" s="269" t="s">
        <v>3021</v>
      </c>
    </row>
    <row r="1976" spans="1:31" ht="90" x14ac:dyDescent="0.25">
      <c r="A1976" s="303" t="s">
        <v>4739</v>
      </c>
      <c r="B1976" s="303" t="s">
        <v>2415</v>
      </c>
      <c r="C1976" s="303" t="s">
        <v>2416</v>
      </c>
      <c r="D1976" s="303" t="s">
        <v>2646</v>
      </c>
      <c r="E1976" s="304" t="s">
        <v>5174</v>
      </c>
      <c r="F1976" s="304" t="s">
        <v>457</v>
      </c>
      <c r="G1976" s="304" t="s">
        <v>2086</v>
      </c>
      <c r="H1976" s="304" t="s">
        <v>2087</v>
      </c>
      <c r="I1976" s="303" t="s">
        <v>599</v>
      </c>
      <c r="J1976" s="305" t="s">
        <v>5171</v>
      </c>
      <c r="K1976" s="306">
        <v>2072919</v>
      </c>
      <c r="Q1976" s="270"/>
      <c r="R1976" s="270"/>
      <c r="S1976" s="271"/>
      <c r="T1976" s="270" t="s">
        <v>600</v>
      </c>
      <c r="U1976" s="272" t="s">
        <v>3020</v>
      </c>
      <c r="V1976" s="268" t="s">
        <v>602</v>
      </c>
      <c r="W1976" s="272"/>
      <c r="X1976" s="273">
        <v>2072919</v>
      </c>
      <c r="Y1976" s="273">
        <v>2072919</v>
      </c>
      <c r="Z1976" s="273">
        <v>0</v>
      </c>
      <c r="AA1976" s="273">
        <v>0</v>
      </c>
      <c r="AB1976" s="274">
        <v>2072919</v>
      </c>
      <c r="AC1976" s="274">
        <v>0</v>
      </c>
      <c r="AD1976" s="269"/>
      <c r="AE1976" s="269" t="s">
        <v>3021</v>
      </c>
    </row>
    <row r="1977" spans="1:31" ht="90" x14ac:dyDescent="0.25">
      <c r="A1977" s="303" t="s">
        <v>4741</v>
      </c>
      <c r="B1977" s="303" t="s">
        <v>2415</v>
      </c>
      <c r="C1977" s="303" t="s">
        <v>2416</v>
      </c>
      <c r="D1977" s="303" t="s">
        <v>2646</v>
      </c>
      <c r="E1977" s="304" t="s">
        <v>5176</v>
      </c>
      <c r="F1977" s="304" t="s">
        <v>457</v>
      </c>
      <c r="G1977" s="304" t="s">
        <v>2086</v>
      </c>
      <c r="H1977" s="304" t="s">
        <v>2087</v>
      </c>
      <c r="I1977" s="303" t="s">
        <v>599</v>
      </c>
      <c r="J1977" s="305" t="s">
        <v>5171</v>
      </c>
      <c r="K1977" s="306">
        <v>2072919</v>
      </c>
      <c r="Q1977" s="270"/>
      <c r="R1977" s="270"/>
      <c r="S1977" s="271"/>
      <c r="T1977" s="270" t="s">
        <v>600</v>
      </c>
      <c r="U1977" s="272" t="s">
        <v>3020</v>
      </c>
      <c r="V1977" s="268" t="s">
        <v>602</v>
      </c>
      <c r="W1977" s="272"/>
      <c r="X1977" s="273">
        <v>2072919</v>
      </c>
      <c r="Y1977" s="273">
        <v>2072919</v>
      </c>
      <c r="Z1977" s="273">
        <v>0</v>
      </c>
      <c r="AA1977" s="273">
        <v>0</v>
      </c>
      <c r="AB1977" s="274">
        <v>2072919</v>
      </c>
      <c r="AC1977" s="274">
        <v>0</v>
      </c>
      <c r="AD1977" s="269"/>
      <c r="AE1977" s="269" t="s">
        <v>3021</v>
      </c>
    </row>
    <row r="1978" spans="1:31" ht="90" x14ac:dyDescent="0.25">
      <c r="A1978" s="303" t="s">
        <v>4743</v>
      </c>
      <c r="B1978" s="303" t="s">
        <v>2415</v>
      </c>
      <c r="C1978" s="303" t="s">
        <v>2416</v>
      </c>
      <c r="D1978" s="303" t="s">
        <v>2646</v>
      </c>
      <c r="E1978" s="304" t="s">
        <v>5178</v>
      </c>
      <c r="F1978" s="304" t="s">
        <v>457</v>
      </c>
      <c r="G1978" s="304" t="s">
        <v>2086</v>
      </c>
      <c r="H1978" s="304" t="s">
        <v>2087</v>
      </c>
      <c r="I1978" s="303" t="s">
        <v>599</v>
      </c>
      <c r="J1978" s="305" t="s">
        <v>5171</v>
      </c>
      <c r="K1978" s="306">
        <v>2072919</v>
      </c>
      <c r="Q1978" s="270"/>
      <c r="R1978" s="270"/>
      <c r="S1978" s="271"/>
      <c r="T1978" s="270" t="s">
        <v>600</v>
      </c>
      <c r="U1978" s="272" t="s">
        <v>3020</v>
      </c>
      <c r="V1978" s="268" t="s">
        <v>602</v>
      </c>
      <c r="W1978" s="272"/>
      <c r="X1978" s="273">
        <v>2072919</v>
      </c>
      <c r="Y1978" s="273">
        <v>2072919</v>
      </c>
      <c r="Z1978" s="273">
        <v>0</v>
      </c>
      <c r="AA1978" s="273">
        <v>0</v>
      </c>
      <c r="AB1978" s="274">
        <v>2072919</v>
      </c>
      <c r="AC1978" s="274">
        <v>0</v>
      </c>
      <c r="AD1978" s="269"/>
      <c r="AE1978" s="269" t="s">
        <v>3021</v>
      </c>
    </row>
    <row r="1979" spans="1:31" ht="90" x14ac:dyDescent="0.25">
      <c r="A1979" s="303" t="s">
        <v>4745</v>
      </c>
      <c r="B1979" s="303" t="s">
        <v>2415</v>
      </c>
      <c r="C1979" s="303" t="s">
        <v>2416</v>
      </c>
      <c r="D1979" s="303" t="s">
        <v>2646</v>
      </c>
      <c r="E1979" s="304" t="s">
        <v>5180</v>
      </c>
      <c r="F1979" s="304" t="s">
        <v>457</v>
      </c>
      <c r="G1979" s="304" t="s">
        <v>2086</v>
      </c>
      <c r="H1979" s="304" t="s">
        <v>2087</v>
      </c>
      <c r="I1979" s="303" t="s">
        <v>599</v>
      </c>
      <c r="J1979" s="305" t="s">
        <v>5171</v>
      </c>
      <c r="K1979" s="306">
        <v>2072919</v>
      </c>
      <c r="Q1979" s="270"/>
      <c r="R1979" s="270"/>
      <c r="S1979" s="271"/>
      <c r="T1979" s="270" t="s">
        <v>600</v>
      </c>
      <c r="U1979" s="272" t="s">
        <v>3020</v>
      </c>
      <c r="V1979" s="268" t="s">
        <v>602</v>
      </c>
      <c r="W1979" s="272"/>
      <c r="X1979" s="273">
        <v>2072919</v>
      </c>
      <c r="Y1979" s="273">
        <v>2072919</v>
      </c>
      <c r="Z1979" s="273">
        <v>0</v>
      </c>
      <c r="AA1979" s="273">
        <v>0</v>
      </c>
      <c r="AB1979" s="274">
        <v>2072919</v>
      </c>
      <c r="AC1979" s="274">
        <v>0</v>
      </c>
      <c r="AD1979" s="269"/>
      <c r="AE1979" s="269" t="s">
        <v>3021</v>
      </c>
    </row>
    <row r="1980" spans="1:31" ht="90" x14ac:dyDescent="0.25">
      <c r="A1980" s="303" t="s">
        <v>4747</v>
      </c>
      <c r="B1980" s="303" t="s">
        <v>2415</v>
      </c>
      <c r="C1980" s="303" t="s">
        <v>2416</v>
      </c>
      <c r="D1980" s="303" t="s">
        <v>2646</v>
      </c>
      <c r="E1980" s="304" t="s">
        <v>5182</v>
      </c>
      <c r="F1980" s="304" t="s">
        <v>457</v>
      </c>
      <c r="G1980" s="304" t="s">
        <v>2086</v>
      </c>
      <c r="H1980" s="304" t="s">
        <v>2087</v>
      </c>
      <c r="I1980" s="303" t="s">
        <v>599</v>
      </c>
      <c r="J1980" s="305" t="s">
        <v>5171</v>
      </c>
      <c r="K1980" s="306">
        <v>2072919</v>
      </c>
      <c r="Q1980" s="270"/>
      <c r="R1980" s="270"/>
      <c r="S1980" s="271"/>
      <c r="T1980" s="270" t="s">
        <v>600</v>
      </c>
      <c r="U1980" s="272" t="s">
        <v>3020</v>
      </c>
      <c r="V1980" s="268" t="s">
        <v>602</v>
      </c>
      <c r="W1980" s="272"/>
      <c r="X1980" s="273">
        <v>2072919</v>
      </c>
      <c r="Y1980" s="273">
        <v>2072919</v>
      </c>
      <c r="Z1980" s="273">
        <v>0</v>
      </c>
      <c r="AA1980" s="273">
        <v>0</v>
      </c>
      <c r="AB1980" s="274">
        <v>2072919</v>
      </c>
      <c r="AC1980" s="274">
        <v>0</v>
      </c>
      <c r="AD1980" s="269"/>
      <c r="AE1980" s="269" t="s">
        <v>3021</v>
      </c>
    </row>
    <row r="1981" spans="1:31" ht="90" x14ac:dyDescent="0.25">
      <c r="A1981" s="303" t="s">
        <v>4749</v>
      </c>
      <c r="B1981" s="303" t="s">
        <v>2415</v>
      </c>
      <c r="C1981" s="303" t="s">
        <v>2416</v>
      </c>
      <c r="D1981" s="303" t="s">
        <v>2646</v>
      </c>
      <c r="E1981" s="304" t="s">
        <v>5184</v>
      </c>
      <c r="F1981" s="304" t="s">
        <v>457</v>
      </c>
      <c r="G1981" s="304" t="s">
        <v>2086</v>
      </c>
      <c r="H1981" s="304" t="s">
        <v>2087</v>
      </c>
      <c r="I1981" s="303" t="s">
        <v>599</v>
      </c>
      <c r="J1981" s="305" t="s">
        <v>5171</v>
      </c>
      <c r="K1981" s="306">
        <v>2072919</v>
      </c>
      <c r="Q1981" s="270"/>
      <c r="R1981" s="270"/>
      <c r="S1981" s="271"/>
      <c r="T1981" s="270" t="s">
        <v>600</v>
      </c>
      <c r="U1981" s="272" t="s">
        <v>3020</v>
      </c>
      <c r="V1981" s="268" t="s">
        <v>602</v>
      </c>
      <c r="W1981" s="272"/>
      <c r="X1981" s="273">
        <v>2072919</v>
      </c>
      <c r="Y1981" s="273">
        <v>2072919</v>
      </c>
      <c r="Z1981" s="273">
        <v>0</v>
      </c>
      <c r="AA1981" s="273">
        <v>0</v>
      </c>
      <c r="AB1981" s="274">
        <v>2072919</v>
      </c>
      <c r="AC1981" s="274">
        <v>0</v>
      </c>
      <c r="AD1981" s="269"/>
      <c r="AE1981" s="269" t="s">
        <v>3021</v>
      </c>
    </row>
    <row r="1982" spans="1:31" ht="90" x14ac:dyDescent="0.25">
      <c r="A1982" s="303" t="s">
        <v>4751</v>
      </c>
      <c r="B1982" s="303" t="s">
        <v>2415</v>
      </c>
      <c r="C1982" s="303" t="s">
        <v>2416</v>
      </c>
      <c r="D1982" s="303" t="s">
        <v>2646</v>
      </c>
      <c r="E1982" s="304" t="s">
        <v>5186</v>
      </c>
      <c r="F1982" s="304" t="s">
        <v>457</v>
      </c>
      <c r="G1982" s="304" t="s">
        <v>2086</v>
      </c>
      <c r="H1982" s="304" t="s">
        <v>2087</v>
      </c>
      <c r="I1982" s="303" t="s">
        <v>599</v>
      </c>
      <c r="J1982" s="305" t="s">
        <v>5171</v>
      </c>
      <c r="K1982" s="306">
        <v>2072919</v>
      </c>
      <c r="Q1982" s="270"/>
      <c r="R1982" s="270"/>
      <c r="S1982" s="271"/>
      <c r="T1982" s="270" t="s">
        <v>600</v>
      </c>
      <c r="U1982" s="272" t="s">
        <v>3020</v>
      </c>
      <c r="V1982" s="268" t="s">
        <v>602</v>
      </c>
      <c r="W1982" s="272"/>
      <c r="X1982" s="273">
        <v>2072919</v>
      </c>
      <c r="Y1982" s="273">
        <v>2072919</v>
      </c>
      <c r="Z1982" s="273">
        <v>0</v>
      </c>
      <c r="AA1982" s="273">
        <v>0</v>
      </c>
      <c r="AB1982" s="274">
        <v>2072919</v>
      </c>
      <c r="AC1982" s="274">
        <v>0</v>
      </c>
      <c r="AD1982" s="269"/>
      <c r="AE1982" s="269" t="s">
        <v>3021</v>
      </c>
    </row>
    <row r="1983" spans="1:31" ht="90" x14ac:dyDescent="0.25">
      <c r="A1983" s="303" t="s">
        <v>4753</v>
      </c>
      <c r="B1983" s="303" t="s">
        <v>2415</v>
      </c>
      <c r="C1983" s="303" t="s">
        <v>2416</v>
      </c>
      <c r="D1983" s="303" t="s">
        <v>2646</v>
      </c>
      <c r="E1983" s="304" t="s">
        <v>5188</v>
      </c>
      <c r="F1983" s="304" t="s">
        <v>457</v>
      </c>
      <c r="G1983" s="304" t="s">
        <v>2086</v>
      </c>
      <c r="H1983" s="304" t="s">
        <v>2087</v>
      </c>
      <c r="I1983" s="303" t="s">
        <v>599</v>
      </c>
      <c r="J1983" s="305" t="s">
        <v>5171</v>
      </c>
      <c r="K1983" s="306">
        <v>2072919</v>
      </c>
      <c r="Q1983" s="270"/>
      <c r="R1983" s="270"/>
      <c r="S1983" s="271"/>
      <c r="T1983" s="270" t="s">
        <v>600</v>
      </c>
      <c r="U1983" s="272" t="s">
        <v>3020</v>
      </c>
      <c r="V1983" s="268" t="s">
        <v>602</v>
      </c>
      <c r="W1983" s="272"/>
      <c r="X1983" s="273">
        <v>2072919</v>
      </c>
      <c r="Y1983" s="273">
        <v>2072919</v>
      </c>
      <c r="Z1983" s="273">
        <v>0</v>
      </c>
      <c r="AA1983" s="273">
        <v>0</v>
      </c>
      <c r="AB1983" s="274">
        <v>2072919</v>
      </c>
      <c r="AC1983" s="274">
        <v>0</v>
      </c>
      <c r="AD1983" s="269"/>
      <c r="AE1983" s="269" t="s">
        <v>3021</v>
      </c>
    </row>
    <row r="1984" spans="1:31" ht="90" x14ac:dyDescent="0.25">
      <c r="A1984" s="303" t="s">
        <v>4755</v>
      </c>
      <c r="B1984" s="303" t="s">
        <v>2415</v>
      </c>
      <c r="C1984" s="303" t="s">
        <v>2416</v>
      </c>
      <c r="D1984" s="303" t="s">
        <v>2646</v>
      </c>
      <c r="E1984" s="304" t="s">
        <v>5190</v>
      </c>
      <c r="F1984" s="304" t="s">
        <v>457</v>
      </c>
      <c r="G1984" s="304" t="s">
        <v>2086</v>
      </c>
      <c r="H1984" s="304" t="s">
        <v>2087</v>
      </c>
      <c r="I1984" s="303" t="s">
        <v>599</v>
      </c>
      <c r="J1984" s="305" t="s">
        <v>5171</v>
      </c>
      <c r="K1984" s="306">
        <v>2072919</v>
      </c>
      <c r="Q1984" s="270"/>
      <c r="R1984" s="270"/>
      <c r="S1984" s="271"/>
      <c r="T1984" s="270" t="s">
        <v>600</v>
      </c>
      <c r="U1984" s="272" t="s">
        <v>3020</v>
      </c>
      <c r="V1984" s="268" t="s">
        <v>602</v>
      </c>
      <c r="W1984" s="272"/>
      <c r="X1984" s="273">
        <v>2072919</v>
      </c>
      <c r="Y1984" s="273">
        <v>2072919</v>
      </c>
      <c r="Z1984" s="273">
        <v>0</v>
      </c>
      <c r="AA1984" s="273">
        <v>0</v>
      </c>
      <c r="AB1984" s="274">
        <v>2072919</v>
      </c>
      <c r="AC1984" s="274">
        <v>0</v>
      </c>
      <c r="AD1984" s="269"/>
      <c r="AE1984" s="269" t="s">
        <v>3021</v>
      </c>
    </row>
    <row r="1985" spans="1:31" ht="90" x14ac:dyDescent="0.25">
      <c r="A1985" s="303" t="s">
        <v>4757</v>
      </c>
      <c r="B1985" s="303" t="s">
        <v>2415</v>
      </c>
      <c r="C1985" s="303" t="s">
        <v>2416</v>
      </c>
      <c r="D1985" s="303" t="s">
        <v>2646</v>
      </c>
      <c r="E1985" s="304" t="s">
        <v>5192</v>
      </c>
      <c r="F1985" s="304" t="s">
        <v>457</v>
      </c>
      <c r="G1985" s="304" t="s">
        <v>2086</v>
      </c>
      <c r="H1985" s="304" t="s">
        <v>2087</v>
      </c>
      <c r="I1985" s="303" t="s">
        <v>599</v>
      </c>
      <c r="J1985" s="305" t="s">
        <v>5171</v>
      </c>
      <c r="K1985" s="306">
        <v>2072919</v>
      </c>
      <c r="Q1985" s="270"/>
      <c r="R1985" s="270"/>
      <c r="S1985" s="271"/>
      <c r="T1985" s="270" t="s">
        <v>600</v>
      </c>
      <c r="U1985" s="272" t="s">
        <v>3020</v>
      </c>
      <c r="V1985" s="268" t="s">
        <v>602</v>
      </c>
      <c r="W1985" s="272"/>
      <c r="X1985" s="273">
        <v>2072919</v>
      </c>
      <c r="Y1985" s="273">
        <v>2072919</v>
      </c>
      <c r="Z1985" s="273">
        <v>0</v>
      </c>
      <c r="AA1985" s="273">
        <v>0</v>
      </c>
      <c r="AB1985" s="274">
        <v>2072919</v>
      </c>
      <c r="AC1985" s="274">
        <v>0</v>
      </c>
      <c r="AD1985" s="269"/>
      <c r="AE1985" s="269" t="s">
        <v>3021</v>
      </c>
    </row>
    <row r="1986" spans="1:31" ht="90" x14ac:dyDescent="0.25">
      <c r="A1986" s="303" t="s">
        <v>4759</v>
      </c>
      <c r="B1986" s="303" t="s">
        <v>2415</v>
      </c>
      <c r="C1986" s="303" t="s">
        <v>2416</v>
      </c>
      <c r="D1986" s="303" t="s">
        <v>2646</v>
      </c>
      <c r="E1986" s="304" t="s">
        <v>5194</v>
      </c>
      <c r="F1986" s="304" t="s">
        <v>457</v>
      </c>
      <c r="G1986" s="304" t="s">
        <v>2086</v>
      </c>
      <c r="H1986" s="304" t="s">
        <v>2087</v>
      </c>
      <c r="I1986" s="303" t="s">
        <v>599</v>
      </c>
      <c r="J1986" s="305" t="s">
        <v>5171</v>
      </c>
      <c r="K1986" s="306">
        <v>2072919</v>
      </c>
      <c r="Q1986" s="270"/>
      <c r="R1986" s="270"/>
      <c r="S1986" s="271"/>
      <c r="T1986" s="270" t="s">
        <v>600</v>
      </c>
      <c r="U1986" s="272" t="s">
        <v>3020</v>
      </c>
      <c r="V1986" s="268" t="s">
        <v>602</v>
      </c>
      <c r="W1986" s="272"/>
      <c r="X1986" s="273">
        <v>2072919</v>
      </c>
      <c r="Y1986" s="273">
        <v>2072919</v>
      </c>
      <c r="Z1986" s="273">
        <v>0</v>
      </c>
      <c r="AA1986" s="273">
        <v>0</v>
      </c>
      <c r="AB1986" s="274">
        <v>2072919</v>
      </c>
      <c r="AC1986" s="274">
        <v>0</v>
      </c>
      <c r="AD1986" s="269"/>
      <c r="AE1986" s="269" t="s">
        <v>3021</v>
      </c>
    </row>
    <row r="1987" spans="1:31" ht="90" x14ac:dyDescent="0.25">
      <c r="A1987" s="303" t="s">
        <v>4761</v>
      </c>
      <c r="B1987" s="303" t="s">
        <v>2415</v>
      </c>
      <c r="C1987" s="303" t="s">
        <v>2416</v>
      </c>
      <c r="D1987" s="303" t="s">
        <v>2646</v>
      </c>
      <c r="E1987" s="304" t="s">
        <v>5196</v>
      </c>
      <c r="F1987" s="304" t="s">
        <v>457</v>
      </c>
      <c r="G1987" s="304" t="s">
        <v>2086</v>
      </c>
      <c r="H1987" s="304" t="s">
        <v>2087</v>
      </c>
      <c r="I1987" s="303" t="s">
        <v>599</v>
      </c>
      <c r="J1987" s="305" t="s">
        <v>5171</v>
      </c>
      <c r="K1987" s="306">
        <v>2072919</v>
      </c>
      <c r="Q1987" s="270"/>
      <c r="R1987" s="270"/>
      <c r="S1987" s="271"/>
      <c r="T1987" s="270" t="s">
        <v>600</v>
      </c>
      <c r="U1987" s="272" t="s">
        <v>3020</v>
      </c>
      <c r="V1987" s="268" t="s">
        <v>602</v>
      </c>
      <c r="W1987" s="272"/>
      <c r="X1987" s="273">
        <v>2072919</v>
      </c>
      <c r="Y1987" s="273">
        <v>2072919</v>
      </c>
      <c r="Z1987" s="273">
        <v>0</v>
      </c>
      <c r="AA1987" s="273">
        <v>0</v>
      </c>
      <c r="AB1987" s="274">
        <v>2072919</v>
      </c>
      <c r="AC1987" s="274">
        <v>0</v>
      </c>
      <c r="AD1987" s="269"/>
      <c r="AE1987" s="269" t="s">
        <v>3021</v>
      </c>
    </row>
    <row r="1988" spans="1:31" ht="90" x14ac:dyDescent="0.25">
      <c r="A1988" s="303" t="s">
        <v>4763</v>
      </c>
      <c r="B1988" s="303" t="s">
        <v>2415</v>
      </c>
      <c r="C1988" s="303" t="s">
        <v>2416</v>
      </c>
      <c r="D1988" s="303" t="s">
        <v>2646</v>
      </c>
      <c r="E1988" s="304" t="s">
        <v>5198</v>
      </c>
      <c r="F1988" s="304" t="s">
        <v>457</v>
      </c>
      <c r="G1988" s="304" t="s">
        <v>2086</v>
      </c>
      <c r="H1988" s="304" t="s">
        <v>2087</v>
      </c>
      <c r="I1988" s="303" t="s">
        <v>599</v>
      </c>
      <c r="J1988" s="305" t="s">
        <v>5171</v>
      </c>
      <c r="K1988" s="306">
        <v>2072919</v>
      </c>
      <c r="Q1988" s="270"/>
      <c r="R1988" s="270"/>
      <c r="S1988" s="271"/>
      <c r="T1988" s="270" t="s">
        <v>600</v>
      </c>
      <c r="U1988" s="272" t="s">
        <v>3020</v>
      </c>
      <c r="V1988" s="268" t="s">
        <v>602</v>
      </c>
      <c r="W1988" s="272"/>
      <c r="X1988" s="273">
        <v>2072919</v>
      </c>
      <c r="Y1988" s="273">
        <v>2072919</v>
      </c>
      <c r="Z1988" s="273">
        <v>0</v>
      </c>
      <c r="AA1988" s="273">
        <v>0</v>
      </c>
      <c r="AB1988" s="274">
        <v>2072919</v>
      </c>
      <c r="AC1988" s="274">
        <v>0</v>
      </c>
      <c r="AD1988" s="269"/>
      <c r="AE1988" s="269" t="s">
        <v>3021</v>
      </c>
    </row>
    <row r="1989" spans="1:31" ht="90" x14ac:dyDescent="0.25">
      <c r="A1989" s="303" t="s">
        <v>4765</v>
      </c>
      <c r="B1989" s="303" t="s">
        <v>2415</v>
      </c>
      <c r="C1989" s="303" t="s">
        <v>2416</v>
      </c>
      <c r="D1989" s="303" t="s">
        <v>2646</v>
      </c>
      <c r="E1989" s="304" t="s">
        <v>5200</v>
      </c>
      <c r="F1989" s="304" t="s">
        <v>457</v>
      </c>
      <c r="G1989" s="304" t="s">
        <v>2086</v>
      </c>
      <c r="H1989" s="304" t="s">
        <v>2087</v>
      </c>
      <c r="I1989" s="303" t="s">
        <v>599</v>
      </c>
      <c r="J1989" s="305" t="s">
        <v>5171</v>
      </c>
      <c r="K1989" s="306">
        <v>2072919</v>
      </c>
      <c r="Q1989" s="270"/>
      <c r="R1989" s="270"/>
      <c r="S1989" s="271"/>
      <c r="T1989" s="270" t="s">
        <v>600</v>
      </c>
      <c r="U1989" s="272" t="s">
        <v>3020</v>
      </c>
      <c r="V1989" s="268" t="s">
        <v>602</v>
      </c>
      <c r="W1989" s="272"/>
      <c r="X1989" s="273">
        <v>2072919</v>
      </c>
      <c r="Y1989" s="273">
        <v>2072919</v>
      </c>
      <c r="Z1989" s="273">
        <v>0</v>
      </c>
      <c r="AA1989" s="273">
        <v>0</v>
      </c>
      <c r="AB1989" s="274">
        <v>2072919</v>
      </c>
      <c r="AC1989" s="274">
        <v>0</v>
      </c>
      <c r="AD1989" s="269"/>
      <c r="AE1989" s="269" t="s">
        <v>3021</v>
      </c>
    </row>
    <row r="1990" spans="1:31" ht="90" x14ac:dyDescent="0.25">
      <c r="A1990" s="303" t="s">
        <v>4767</v>
      </c>
      <c r="B1990" s="303" t="s">
        <v>2415</v>
      </c>
      <c r="C1990" s="303" t="s">
        <v>2416</v>
      </c>
      <c r="D1990" s="303" t="s">
        <v>2646</v>
      </c>
      <c r="E1990" s="304" t="s">
        <v>5202</v>
      </c>
      <c r="F1990" s="304" t="s">
        <v>457</v>
      </c>
      <c r="G1990" s="304" t="s">
        <v>2086</v>
      </c>
      <c r="H1990" s="304" t="s">
        <v>2087</v>
      </c>
      <c r="I1990" s="303" t="s">
        <v>599</v>
      </c>
      <c r="J1990" s="305" t="s">
        <v>5171</v>
      </c>
      <c r="K1990" s="306">
        <v>2072919</v>
      </c>
      <c r="Q1990" s="270"/>
      <c r="R1990" s="270"/>
      <c r="S1990" s="271"/>
      <c r="T1990" s="270" t="s">
        <v>600</v>
      </c>
      <c r="U1990" s="272" t="s">
        <v>3020</v>
      </c>
      <c r="V1990" s="268" t="s">
        <v>602</v>
      </c>
      <c r="W1990" s="272"/>
      <c r="X1990" s="273">
        <v>2072919</v>
      </c>
      <c r="Y1990" s="273">
        <v>2072919</v>
      </c>
      <c r="Z1990" s="273">
        <v>0</v>
      </c>
      <c r="AA1990" s="273">
        <v>0</v>
      </c>
      <c r="AB1990" s="274">
        <v>2072919</v>
      </c>
      <c r="AC1990" s="274">
        <v>0</v>
      </c>
      <c r="AD1990" s="269"/>
      <c r="AE1990" s="269" t="s">
        <v>3021</v>
      </c>
    </row>
    <row r="1991" spans="1:31" ht="90" x14ac:dyDescent="0.25">
      <c r="A1991" s="303" t="s">
        <v>4769</v>
      </c>
      <c r="B1991" s="303" t="s">
        <v>2415</v>
      </c>
      <c r="C1991" s="303" t="s">
        <v>2416</v>
      </c>
      <c r="D1991" s="303" t="s">
        <v>2646</v>
      </c>
      <c r="E1991" s="304" t="s">
        <v>5204</v>
      </c>
      <c r="F1991" s="304" t="s">
        <v>457</v>
      </c>
      <c r="G1991" s="304" t="s">
        <v>2086</v>
      </c>
      <c r="H1991" s="304" t="s">
        <v>2087</v>
      </c>
      <c r="I1991" s="303" t="s">
        <v>599</v>
      </c>
      <c r="J1991" s="305" t="s">
        <v>5171</v>
      </c>
      <c r="K1991" s="306">
        <v>2072919</v>
      </c>
      <c r="Q1991" s="270"/>
      <c r="R1991" s="270"/>
      <c r="S1991" s="271"/>
      <c r="T1991" s="270" t="s">
        <v>600</v>
      </c>
      <c r="U1991" s="272" t="s">
        <v>3020</v>
      </c>
      <c r="V1991" s="268" t="s">
        <v>602</v>
      </c>
      <c r="W1991" s="272"/>
      <c r="X1991" s="273">
        <v>2072919</v>
      </c>
      <c r="Y1991" s="273">
        <v>2072919</v>
      </c>
      <c r="Z1991" s="273">
        <v>0</v>
      </c>
      <c r="AA1991" s="273">
        <v>0</v>
      </c>
      <c r="AB1991" s="274">
        <v>2072919</v>
      </c>
      <c r="AC1991" s="274">
        <v>0</v>
      </c>
      <c r="AD1991" s="269"/>
      <c r="AE1991" s="269" t="s">
        <v>3021</v>
      </c>
    </row>
    <row r="1992" spans="1:31" ht="90" x14ac:dyDescent="0.25">
      <c r="A1992" s="303" t="s">
        <v>4771</v>
      </c>
      <c r="B1992" s="303" t="s">
        <v>2415</v>
      </c>
      <c r="C1992" s="303" t="s">
        <v>2416</v>
      </c>
      <c r="D1992" s="303" t="s">
        <v>2646</v>
      </c>
      <c r="E1992" s="304" t="s">
        <v>5206</v>
      </c>
      <c r="F1992" s="304" t="s">
        <v>457</v>
      </c>
      <c r="G1992" s="304" t="s">
        <v>2086</v>
      </c>
      <c r="H1992" s="304" t="s">
        <v>2087</v>
      </c>
      <c r="I1992" s="303" t="s">
        <v>599</v>
      </c>
      <c r="J1992" s="305" t="s">
        <v>5171</v>
      </c>
      <c r="K1992" s="306">
        <v>2072919</v>
      </c>
      <c r="Q1992" s="270"/>
      <c r="R1992" s="270"/>
      <c r="S1992" s="271"/>
      <c r="T1992" s="270" t="s">
        <v>600</v>
      </c>
      <c r="U1992" s="272" t="s">
        <v>3020</v>
      </c>
      <c r="V1992" s="268" t="s">
        <v>602</v>
      </c>
      <c r="W1992" s="272"/>
      <c r="X1992" s="273">
        <v>2072919</v>
      </c>
      <c r="Y1992" s="273">
        <v>2072919</v>
      </c>
      <c r="Z1992" s="273">
        <v>0</v>
      </c>
      <c r="AA1992" s="273">
        <v>0</v>
      </c>
      <c r="AB1992" s="274">
        <v>2072919</v>
      </c>
      <c r="AC1992" s="274">
        <v>0</v>
      </c>
      <c r="AD1992" s="269"/>
      <c r="AE1992" s="269" t="s">
        <v>3021</v>
      </c>
    </row>
    <row r="1993" spans="1:31" ht="90" x14ac:dyDescent="0.25">
      <c r="A1993" s="303" t="s">
        <v>4773</v>
      </c>
      <c r="B1993" s="303" t="s">
        <v>2415</v>
      </c>
      <c r="C1993" s="303" t="s">
        <v>2416</v>
      </c>
      <c r="D1993" s="303" t="s">
        <v>2646</v>
      </c>
      <c r="E1993" s="304" t="s">
        <v>5208</v>
      </c>
      <c r="F1993" s="304" t="s">
        <v>457</v>
      </c>
      <c r="G1993" s="304" t="s">
        <v>2086</v>
      </c>
      <c r="H1993" s="304" t="s">
        <v>2087</v>
      </c>
      <c r="I1993" s="303" t="s">
        <v>599</v>
      </c>
      <c r="J1993" s="305" t="s">
        <v>5171</v>
      </c>
      <c r="K1993" s="306">
        <v>2072919</v>
      </c>
      <c r="Q1993" s="270"/>
      <c r="R1993" s="270"/>
      <c r="S1993" s="271"/>
      <c r="T1993" s="270" t="s">
        <v>600</v>
      </c>
      <c r="U1993" s="272" t="s">
        <v>3020</v>
      </c>
      <c r="V1993" s="268" t="s">
        <v>602</v>
      </c>
      <c r="W1993" s="272"/>
      <c r="X1993" s="273">
        <v>2072919</v>
      </c>
      <c r="Y1993" s="273">
        <v>2072919</v>
      </c>
      <c r="Z1993" s="273">
        <v>0</v>
      </c>
      <c r="AA1993" s="273">
        <v>0</v>
      </c>
      <c r="AB1993" s="274">
        <v>2072919</v>
      </c>
      <c r="AC1993" s="274">
        <v>0</v>
      </c>
      <c r="AD1993" s="269"/>
      <c r="AE1993" s="269" t="s">
        <v>3021</v>
      </c>
    </row>
    <row r="1994" spans="1:31" ht="90" x14ac:dyDescent="0.25">
      <c r="A1994" s="303" t="s">
        <v>4775</v>
      </c>
      <c r="B1994" s="303" t="s">
        <v>2415</v>
      </c>
      <c r="C1994" s="303" t="s">
        <v>2416</v>
      </c>
      <c r="D1994" s="303" t="s">
        <v>2646</v>
      </c>
      <c r="E1994" s="304" t="s">
        <v>5210</v>
      </c>
      <c r="F1994" s="304" t="s">
        <v>457</v>
      </c>
      <c r="G1994" s="304" t="s">
        <v>2086</v>
      </c>
      <c r="H1994" s="304" t="s">
        <v>2087</v>
      </c>
      <c r="I1994" s="303" t="s">
        <v>599</v>
      </c>
      <c r="J1994" s="305" t="s">
        <v>5171</v>
      </c>
      <c r="K1994" s="306">
        <v>2072919</v>
      </c>
      <c r="Q1994" s="270"/>
      <c r="R1994" s="270"/>
      <c r="S1994" s="271"/>
      <c r="T1994" s="270" t="s">
        <v>600</v>
      </c>
      <c r="U1994" s="272" t="s">
        <v>3020</v>
      </c>
      <c r="V1994" s="268" t="s">
        <v>602</v>
      </c>
      <c r="W1994" s="272"/>
      <c r="X1994" s="273">
        <v>2072919</v>
      </c>
      <c r="Y1994" s="273">
        <v>2072919</v>
      </c>
      <c r="Z1994" s="273">
        <v>0</v>
      </c>
      <c r="AA1994" s="273">
        <v>0</v>
      </c>
      <c r="AB1994" s="274">
        <v>2072919</v>
      </c>
      <c r="AC1994" s="274">
        <v>0</v>
      </c>
      <c r="AD1994" s="269"/>
      <c r="AE1994" s="269" t="s">
        <v>3021</v>
      </c>
    </row>
    <row r="1995" spans="1:31" ht="90" x14ac:dyDescent="0.25">
      <c r="A1995" s="303" t="s">
        <v>4777</v>
      </c>
      <c r="B1995" s="303" t="s">
        <v>2415</v>
      </c>
      <c r="C1995" s="303" t="s">
        <v>2416</v>
      </c>
      <c r="D1995" s="303" t="s">
        <v>2646</v>
      </c>
      <c r="E1995" s="304" t="s">
        <v>5212</v>
      </c>
      <c r="F1995" s="304" t="s">
        <v>457</v>
      </c>
      <c r="G1995" s="304" t="s">
        <v>2086</v>
      </c>
      <c r="H1995" s="304" t="s">
        <v>2087</v>
      </c>
      <c r="I1995" s="303" t="s">
        <v>599</v>
      </c>
      <c r="J1995" s="305" t="s">
        <v>5171</v>
      </c>
      <c r="K1995" s="306">
        <v>2072919</v>
      </c>
      <c r="Q1995" s="270"/>
      <c r="R1995" s="270"/>
      <c r="S1995" s="271"/>
      <c r="T1995" s="270" t="s">
        <v>600</v>
      </c>
      <c r="U1995" s="272" t="s">
        <v>3020</v>
      </c>
      <c r="V1995" s="268" t="s">
        <v>602</v>
      </c>
      <c r="W1995" s="272"/>
      <c r="X1995" s="273">
        <v>2072919</v>
      </c>
      <c r="Y1995" s="273">
        <v>2072919</v>
      </c>
      <c r="Z1995" s="273">
        <v>0</v>
      </c>
      <c r="AA1995" s="273">
        <v>0</v>
      </c>
      <c r="AB1995" s="274">
        <v>2072919</v>
      </c>
      <c r="AC1995" s="274">
        <v>0</v>
      </c>
      <c r="AD1995" s="269"/>
      <c r="AE1995" s="269" t="s">
        <v>3021</v>
      </c>
    </row>
    <row r="1996" spans="1:31" ht="90" x14ac:dyDescent="0.25">
      <c r="A1996" s="303" t="s">
        <v>4779</v>
      </c>
      <c r="B1996" s="303" t="s">
        <v>2415</v>
      </c>
      <c r="C1996" s="303" t="s">
        <v>2416</v>
      </c>
      <c r="D1996" s="303" t="s">
        <v>2646</v>
      </c>
      <c r="E1996" s="304" t="s">
        <v>5214</v>
      </c>
      <c r="F1996" s="304" t="s">
        <v>457</v>
      </c>
      <c r="G1996" s="304" t="s">
        <v>2086</v>
      </c>
      <c r="H1996" s="304" t="s">
        <v>2087</v>
      </c>
      <c r="I1996" s="303" t="s">
        <v>599</v>
      </c>
      <c r="J1996" s="305" t="s">
        <v>5171</v>
      </c>
      <c r="K1996" s="306">
        <v>2072919</v>
      </c>
      <c r="Q1996" s="270"/>
      <c r="R1996" s="270"/>
      <c r="S1996" s="271"/>
      <c r="T1996" s="270" t="s">
        <v>600</v>
      </c>
      <c r="U1996" s="272" t="s">
        <v>3020</v>
      </c>
      <c r="V1996" s="268" t="s">
        <v>602</v>
      </c>
      <c r="W1996" s="272"/>
      <c r="X1996" s="273">
        <v>2072919</v>
      </c>
      <c r="Y1996" s="273">
        <v>2072919</v>
      </c>
      <c r="Z1996" s="273">
        <v>0</v>
      </c>
      <c r="AA1996" s="273">
        <v>0</v>
      </c>
      <c r="AB1996" s="274">
        <v>2072919</v>
      </c>
      <c r="AC1996" s="274">
        <v>0</v>
      </c>
      <c r="AD1996" s="269"/>
      <c r="AE1996" s="269" t="s">
        <v>3021</v>
      </c>
    </row>
    <row r="1997" spans="1:31" ht="90" x14ac:dyDescent="0.25">
      <c r="A1997" s="303" t="s">
        <v>4781</v>
      </c>
      <c r="B1997" s="303" t="s">
        <v>2415</v>
      </c>
      <c r="C1997" s="303" t="s">
        <v>2416</v>
      </c>
      <c r="D1997" s="303" t="s">
        <v>2646</v>
      </c>
      <c r="E1997" s="304" t="s">
        <v>5216</v>
      </c>
      <c r="F1997" s="304" t="s">
        <v>457</v>
      </c>
      <c r="G1997" s="304" t="s">
        <v>2086</v>
      </c>
      <c r="H1997" s="304" t="s">
        <v>2087</v>
      </c>
      <c r="I1997" s="303" t="s">
        <v>599</v>
      </c>
      <c r="J1997" s="305" t="s">
        <v>5171</v>
      </c>
      <c r="K1997" s="306">
        <v>2072919</v>
      </c>
      <c r="Q1997" s="270"/>
      <c r="R1997" s="270"/>
      <c r="S1997" s="271"/>
      <c r="T1997" s="270" t="s">
        <v>600</v>
      </c>
      <c r="U1997" s="272" t="s">
        <v>3020</v>
      </c>
      <c r="V1997" s="268" t="s">
        <v>602</v>
      </c>
      <c r="W1997" s="272"/>
      <c r="X1997" s="273">
        <v>2072919</v>
      </c>
      <c r="Y1997" s="273">
        <v>2072919</v>
      </c>
      <c r="Z1997" s="273">
        <v>0</v>
      </c>
      <c r="AA1997" s="273">
        <v>0</v>
      </c>
      <c r="AB1997" s="274">
        <v>2072919</v>
      </c>
      <c r="AC1997" s="274">
        <v>0</v>
      </c>
      <c r="AD1997" s="269"/>
      <c r="AE1997" s="269" t="s">
        <v>3021</v>
      </c>
    </row>
    <row r="1998" spans="1:31" ht="90" x14ac:dyDescent="0.25">
      <c r="A1998" s="303" t="s">
        <v>4783</v>
      </c>
      <c r="B1998" s="303" t="s">
        <v>2415</v>
      </c>
      <c r="C1998" s="303" t="s">
        <v>2416</v>
      </c>
      <c r="D1998" s="303" t="s">
        <v>2646</v>
      </c>
      <c r="E1998" s="304" t="s">
        <v>5218</v>
      </c>
      <c r="F1998" s="304" t="s">
        <v>457</v>
      </c>
      <c r="G1998" s="304" t="s">
        <v>2086</v>
      </c>
      <c r="H1998" s="304" t="s">
        <v>2087</v>
      </c>
      <c r="I1998" s="303" t="s">
        <v>599</v>
      </c>
      <c r="J1998" s="305" t="s">
        <v>5171</v>
      </c>
      <c r="K1998" s="306">
        <v>2072919</v>
      </c>
      <c r="Q1998" s="270"/>
      <c r="R1998" s="270"/>
      <c r="S1998" s="271"/>
      <c r="T1998" s="270" t="s">
        <v>600</v>
      </c>
      <c r="U1998" s="272" t="s">
        <v>3020</v>
      </c>
      <c r="V1998" s="268" t="s">
        <v>602</v>
      </c>
      <c r="W1998" s="272"/>
      <c r="X1998" s="273">
        <v>2072919</v>
      </c>
      <c r="Y1998" s="273">
        <v>2072919</v>
      </c>
      <c r="Z1998" s="273">
        <v>0</v>
      </c>
      <c r="AA1998" s="273">
        <v>0</v>
      </c>
      <c r="AB1998" s="274">
        <v>2072919</v>
      </c>
      <c r="AC1998" s="274">
        <v>0</v>
      </c>
      <c r="AD1998" s="269"/>
      <c r="AE1998" s="269" t="s">
        <v>3021</v>
      </c>
    </row>
    <row r="1999" spans="1:31" ht="90" x14ac:dyDescent="0.25">
      <c r="A1999" s="303" t="s">
        <v>4785</v>
      </c>
      <c r="B1999" s="303" t="s">
        <v>2415</v>
      </c>
      <c r="C1999" s="303" t="s">
        <v>2416</v>
      </c>
      <c r="D1999" s="303" t="s">
        <v>2646</v>
      </c>
      <c r="E1999" s="304" t="s">
        <v>5220</v>
      </c>
      <c r="F1999" s="304" t="s">
        <v>457</v>
      </c>
      <c r="G1999" s="304" t="s">
        <v>2086</v>
      </c>
      <c r="H1999" s="304" t="s">
        <v>2087</v>
      </c>
      <c r="I1999" s="303" t="s">
        <v>599</v>
      </c>
      <c r="J1999" s="305" t="s">
        <v>5171</v>
      </c>
      <c r="K1999" s="306">
        <v>2072919</v>
      </c>
      <c r="Q1999" s="270"/>
      <c r="R1999" s="270"/>
      <c r="S1999" s="271"/>
      <c r="T1999" s="270" t="s">
        <v>600</v>
      </c>
      <c r="U1999" s="272" t="s">
        <v>3020</v>
      </c>
      <c r="V1999" s="268" t="s">
        <v>602</v>
      </c>
      <c r="W1999" s="272"/>
      <c r="X1999" s="273">
        <v>2072919</v>
      </c>
      <c r="Y1999" s="273">
        <v>2072919</v>
      </c>
      <c r="Z1999" s="273">
        <v>0</v>
      </c>
      <c r="AA1999" s="273">
        <v>0</v>
      </c>
      <c r="AB1999" s="274">
        <v>2072919</v>
      </c>
      <c r="AC1999" s="274">
        <v>0</v>
      </c>
      <c r="AD1999" s="269"/>
      <c r="AE1999" s="269" t="s">
        <v>3021</v>
      </c>
    </row>
    <row r="2000" spans="1:31" ht="90" x14ac:dyDescent="0.25">
      <c r="A2000" s="303" t="s">
        <v>4787</v>
      </c>
      <c r="B2000" s="303" t="s">
        <v>2415</v>
      </c>
      <c r="C2000" s="303" t="s">
        <v>2416</v>
      </c>
      <c r="D2000" s="303" t="s">
        <v>2646</v>
      </c>
      <c r="E2000" s="304" t="s">
        <v>5222</v>
      </c>
      <c r="F2000" s="304" t="s">
        <v>457</v>
      </c>
      <c r="G2000" s="304" t="s">
        <v>2086</v>
      </c>
      <c r="H2000" s="304" t="s">
        <v>2087</v>
      </c>
      <c r="I2000" s="303" t="s">
        <v>599</v>
      </c>
      <c r="J2000" s="305" t="s">
        <v>5171</v>
      </c>
      <c r="K2000" s="306">
        <v>2072919</v>
      </c>
      <c r="Q2000" s="270"/>
      <c r="R2000" s="270"/>
      <c r="S2000" s="271"/>
      <c r="T2000" s="270" t="s">
        <v>600</v>
      </c>
      <c r="U2000" s="272" t="s">
        <v>3020</v>
      </c>
      <c r="V2000" s="268" t="s">
        <v>602</v>
      </c>
      <c r="W2000" s="272"/>
      <c r="X2000" s="273">
        <v>2072919</v>
      </c>
      <c r="Y2000" s="273">
        <v>2072919</v>
      </c>
      <c r="Z2000" s="273">
        <v>0</v>
      </c>
      <c r="AA2000" s="273">
        <v>0</v>
      </c>
      <c r="AB2000" s="274">
        <v>2072919</v>
      </c>
      <c r="AC2000" s="274">
        <v>0</v>
      </c>
      <c r="AD2000" s="269"/>
      <c r="AE2000" s="269" t="s">
        <v>3021</v>
      </c>
    </row>
    <row r="2001" spans="1:31" ht="90" x14ac:dyDescent="0.25">
      <c r="A2001" s="303" t="s">
        <v>4789</v>
      </c>
      <c r="B2001" s="303" t="s">
        <v>2415</v>
      </c>
      <c r="C2001" s="303" t="s">
        <v>2416</v>
      </c>
      <c r="D2001" s="303" t="s">
        <v>2646</v>
      </c>
      <c r="E2001" s="304" t="s">
        <v>5224</v>
      </c>
      <c r="F2001" s="304" t="s">
        <v>457</v>
      </c>
      <c r="G2001" s="304" t="s">
        <v>2086</v>
      </c>
      <c r="H2001" s="304" t="s">
        <v>2087</v>
      </c>
      <c r="I2001" s="303" t="s">
        <v>599</v>
      </c>
      <c r="J2001" s="305" t="s">
        <v>5171</v>
      </c>
      <c r="K2001" s="306">
        <v>2072919</v>
      </c>
      <c r="Q2001" s="270"/>
      <c r="R2001" s="270"/>
      <c r="S2001" s="271"/>
      <c r="T2001" s="270" t="s">
        <v>600</v>
      </c>
      <c r="U2001" s="272" t="s">
        <v>3020</v>
      </c>
      <c r="V2001" s="268" t="s">
        <v>602</v>
      </c>
      <c r="W2001" s="272"/>
      <c r="X2001" s="273">
        <v>2072919</v>
      </c>
      <c r="Y2001" s="273">
        <v>2072919</v>
      </c>
      <c r="Z2001" s="273">
        <v>0</v>
      </c>
      <c r="AA2001" s="273">
        <v>0</v>
      </c>
      <c r="AB2001" s="274">
        <v>2072919</v>
      </c>
      <c r="AC2001" s="274">
        <v>0</v>
      </c>
      <c r="AD2001" s="269"/>
      <c r="AE2001" s="269" t="s">
        <v>3021</v>
      </c>
    </row>
    <row r="2002" spans="1:31" ht="90" x14ac:dyDescent="0.25">
      <c r="A2002" s="303" t="s">
        <v>4791</v>
      </c>
      <c r="B2002" s="303" t="s">
        <v>2415</v>
      </c>
      <c r="C2002" s="303" t="s">
        <v>2416</v>
      </c>
      <c r="D2002" s="303" t="s">
        <v>2646</v>
      </c>
      <c r="E2002" s="304" t="s">
        <v>5226</v>
      </c>
      <c r="F2002" s="304" t="s">
        <v>457</v>
      </c>
      <c r="G2002" s="304" t="s">
        <v>2086</v>
      </c>
      <c r="H2002" s="304" t="s">
        <v>2087</v>
      </c>
      <c r="I2002" s="303" t="s">
        <v>599</v>
      </c>
      <c r="J2002" s="305" t="s">
        <v>5171</v>
      </c>
      <c r="K2002" s="306">
        <v>2072919</v>
      </c>
      <c r="Q2002" s="270"/>
      <c r="R2002" s="270"/>
      <c r="S2002" s="271"/>
      <c r="T2002" s="270" t="s">
        <v>600</v>
      </c>
      <c r="U2002" s="272" t="s">
        <v>3020</v>
      </c>
      <c r="V2002" s="268" t="s">
        <v>602</v>
      </c>
      <c r="W2002" s="272"/>
      <c r="X2002" s="273">
        <v>2072919</v>
      </c>
      <c r="Y2002" s="273">
        <v>2072919</v>
      </c>
      <c r="Z2002" s="273">
        <v>0</v>
      </c>
      <c r="AA2002" s="273">
        <v>0</v>
      </c>
      <c r="AB2002" s="274">
        <v>2072919</v>
      </c>
      <c r="AC2002" s="274">
        <v>0</v>
      </c>
      <c r="AD2002" s="269"/>
      <c r="AE2002" s="269" t="s">
        <v>3021</v>
      </c>
    </row>
    <row r="2003" spans="1:31" ht="90" x14ac:dyDescent="0.25">
      <c r="A2003" s="303" t="s">
        <v>4793</v>
      </c>
      <c r="B2003" s="303" t="s">
        <v>2415</v>
      </c>
      <c r="C2003" s="303" t="s">
        <v>2416</v>
      </c>
      <c r="D2003" s="303" t="s">
        <v>2646</v>
      </c>
      <c r="E2003" s="304" t="s">
        <v>5228</v>
      </c>
      <c r="F2003" s="304" t="s">
        <v>457</v>
      </c>
      <c r="G2003" s="304" t="s">
        <v>2086</v>
      </c>
      <c r="H2003" s="304" t="s">
        <v>2087</v>
      </c>
      <c r="I2003" s="303" t="s">
        <v>599</v>
      </c>
      <c r="J2003" s="305" t="s">
        <v>5171</v>
      </c>
      <c r="K2003" s="306">
        <v>2072919</v>
      </c>
      <c r="Q2003" s="270"/>
      <c r="R2003" s="270"/>
      <c r="S2003" s="271"/>
      <c r="T2003" s="270" t="s">
        <v>600</v>
      </c>
      <c r="U2003" s="272" t="s">
        <v>3020</v>
      </c>
      <c r="V2003" s="268" t="s">
        <v>602</v>
      </c>
      <c r="W2003" s="272"/>
      <c r="X2003" s="273">
        <v>2072919</v>
      </c>
      <c r="Y2003" s="273">
        <v>2072919</v>
      </c>
      <c r="Z2003" s="273">
        <v>0</v>
      </c>
      <c r="AA2003" s="273">
        <v>0</v>
      </c>
      <c r="AB2003" s="274">
        <v>2072919</v>
      </c>
      <c r="AC2003" s="274">
        <v>0</v>
      </c>
      <c r="AD2003" s="269"/>
      <c r="AE2003" s="269" t="s">
        <v>3021</v>
      </c>
    </row>
    <row r="2004" spans="1:31" ht="90" x14ac:dyDescent="0.25">
      <c r="A2004" s="303" t="s">
        <v>4795</v>
      </c>
      <c r="B2004" s="303" t="s">
        <v>2415</v>
      </c>
      <c r="C2004" s="303" t="s">
        <v>2416</v>
      </c>
      <c r="D2004" s="303" t="s">
        <v>2646</v>
      </c>
      <c r="E2004" s="304" t="s">
        <v>5230</v>
      </c>
      <c r="F2004" s="304" t="s">
        <v>457</v>
      </c>
      <c r="G2004" s="304" t="s">
        <v>2086</v>
      </c>
      <c r="H2004" s="304" t="s">
        <v>2087</v>
      </c>
      <c r="I2004" s="303" t="s">
        <v>599</v>
      </c>
      <c r="J2004" s="305" t="s">
        <v>5171</v>
      </c>
      <c r="K2004" s="306">
        <v>2072919</v>
      </c>
      <c r="Q2004" s="270"/>
      <c r="R2004" s="270"/>
      <c r="S2004" s="271"/>
      <c r="T2004" s="270" t="s">
        <v>600</v>
      </c>
      <c r="U2004" s="272" t="s">
        <v>3020</v>
      </c>
      <c r="V2004" s="268" t="s">
        <v>602</v>
      </c>
      <c r="W2004" s="272"/>
      <c r="X2004" s="273">
        <v>2072919</v>
      </c>
      <c r="Y2004" s="273">
        <v>2072919</v>
      </c>
      <c r="Z2004" s="273">
        <v>0</v>
      </c>
      <c r="AA2004" s="273">
        <v>0</v>
      </c>
      <c r="AB2004" s="274">
        <v>2072919</v>
      </c>
      <c r="AC2004" s="274">
        <v>0</v>
      </c>
      <c r="AD2004" s="269"/>
      <c r="AE2004" s="269" t="s">
        <v>3021</v>
      </c>
    </row>
    <row r="2005" spans="1:31" ht="90" x14ac:dyDescent="0.25">
      <c r="A2005" s="303" t="s">
        <v>4797</v>
      </c>
      <c r="B2005" s="303" t="s">
        <v>2415</v>
      </c>
      <c r="C2005" s="303" t="s">
        <v>2416</v>
      </c>
      <c r="D2005" s="303" t="s">
        <v>2646</v>
      </c>
      <c r="E2005" s="304" t="s">
        <v>5232</v>
      </c>
      <c r="F2005" s="304" t="s">
        <v>457</v>
      </c>
      <c r="G2005" s="304" t="s">
        <v>2086</v>
      </c>
      <c r="H2005" s="304" t="s">
        <v>2087</v>
      </c>
      <c r="I2005" s="303" t="s">
        <v>599</v>
      </c>
      <c r="J2005" s="305" t="s">
        <v>5171</v>
      </c>
      <c r="K2005" s="306">
        <v>2072919</v>
      </c>
      <c r="Q2005" s="270"/>
      <c r="R2005" s="270"/>
      <c r="S2005" s="271"/>
      <c r="T2005" s="270" t="s">
        <v>600</v>
      </c>
      <c r="U2005" s="272" t="s">
        <v>3020</v>
      </c>
      <c r="V2005" s="268" t="s">
        <v>602</v>
      </c>
      <c r="W2005" s="272"/>
      <c r="X2005" s="273">
        <v>2072919</v>
      </c>
      <c r="Y2005" s="273">
        <v>2072919</v>
      </c>
      <c r="Z2005" s="273">
        <v>0</v>
      </c>
      <c r="AA2005" s="273">
        <v>0</v>
      </c>
      <c r="AB2005" s="274">
        <v>2072919</v>
      </c>
      <c r="AC2005" s="274">
        <v>0</v>
      </c>
      <c r="AD2005" s="269"/>
      <c r="AE2005" s="269" t="s">
        <v>3021</v>
      </c>
    </row>
    <row r="2006" spans="1:31" ht="90" x14ac:dyDescent="0.25">
      <c r="A2006" s="303" t="s">
        <v>4799</v>
      </c>
      <c r="B2006" s="303" t="s">
        <v>2415</v>
      </c>
      <c r="C2006" s="303" t="s">
        <v>2416</v>
      </c>
      <c r="D2006" s="303" t="s">
        <v>2646</v>
      </c>
      <c r="E2006" s="304" t="s">
        <v>5234</v>
      </c>
      <c r="F2006" s="304" t="s">
        <v>457</v>
      </c>
      <c r="G2006" s="304" t="s">
        <v>2086</v>
      </c>
      <c r="H2006" s="304" t="s">
        <v>2087</v>
      </c>
      <c r="I2006" s="303" t="s">
        <v>599</v>
      </c>
      <c r="J2006" s="305" t="s">
        <v>5171</v>
      </c>
      <c r="K2006" s="306">
        <v>2072919</v>
      </c>
      <c r="Q2006" s="270"/>
      <c r="R2006" s="270"/>
      <c r="S2006" s="271"/>
      <c r="T2006" s="270" t="s">
        <v>600</v>
      </c>
      <c r="U2006" s="272" t="s">
        <v>3020</v>
      </c>
      <c r="V2006" s="268" t="s">
        <v>602</v>
      </c>
      <c r="W2006" s="272"/>
      <c r="X2006" s="273">
        <v>2072919</v>
      </c>
      <c r="Y2006" s="273">
        <v>2072919</v>
      </c>
      <c r="Z2006" s="273">
        <v>0</v>
      </c>
      <c r="AA2006" s="273">
        <v>0</v>
      </c>
      <c r="AB2006" s="274">
        <v>2072919</v>
      </c>
      <c r="AC2006" s="274">
        <v>0</v>
      </c>
      <c r="AD2006" s="269"/>
      <c r="AE2006" s="269" t="s">
        <v>3021</v>
      </c>
    </row>
    <row r="2007" spans="1:31" ht="90" x14ac:dyDescent="0.25">
      <c r="A2007" s="303" t="s">
        <v>4801</v>
      </c>
      <c r="B2007" s="303" t="s">
        <v>2415</v>
      </c>
      <c r="C2007" s="303" t="s">
        <v>2416</v>
      </c>
      <c r="D2007" s="303" t="s">
        <v>2646</v>
      </c>
      <c r="E2007" s="304" t="s">
        <v>5236</v>
      </c>
      <c r="F2007" s="304" t="s">
        <v>457</v>
      </c>
      <c r="G2007" s="304" t="s">
        <v>2086</v>
      </c>
      <c r="H2007" s="304" t="s">
        <v>2087</v>
      </c>
      <c r="I2007" s="303" t="s">
        <v>599</v>
      </c>
      <c r="J2007" s="305" t="s">
        <v>5171</v>
      </c>
      <c r="K2007" s="306">
        <v>2072919</v>
      </c>
      <c r="Q2007" s="270"/>
      <c r="R2007" s="270"/>
      <c r="S2007" s="271"/>
      <c r="T2007" s="270" t="s">
        <v>600</v>
      </c>
      <c r="U2007" s="272" t="s">
        <v>3020</v>
      </c>
      <c r="V2007" s="268" t="s">
        <v>602</v>
      </c>
      <c r="W2007" s="272"/>
      <c r="X2007" s="273">
        <v>2072919</v>
      </c>
      <c r="Y2007" s="273">
        <v>2072919</v>
      </c>
      <c r="Z2007" s="273">
        <v>0</v>
      </c>
      <c r="AA2007" s="273">
        <v>0</v>
      </c>
      <c r="AB2007" s="274">
        <v>2072919</v>
      </c>
      <c r="AC2007" s="274">
        <v>0</v>
      </c>
      <c r="AD2007" s="269"/>
      <c r="AE2007" s="269" t="s">
        <v>3021</v>
      </c>
    </row>
    <row r="2008" spans="1:31" ht="90" x14ac:dyDescent="0.25">
      <c r="A2008" s="303" t="s">
        <v>4803</v>
      </c>
      <c r="B2008" s="303" t="s">
        <v>2415</v>
      </c>
      <c r="C2008" s="303" t="s">
        <v>2416</v>
      </c>
      <c r="D2008" s="303" t="s">
        <v>2646</v>
      </c>
      <c r="E2008" s="304" t="s">
        <v>5238</v>
      </c>
      <c r="F2008" s="304" t="s">
        <v>457</v>
      </c>
      <c r="G2008" s="304" t="s">
        <v>2086</v>
      </c>
      <c r="H2008" s="304" t="s">
        <v>2087</v>
      </c>
      <c r="I2008" s="303" t="s">
        <v>599</v>
      </c>
      <c r="J2008" s="305" t="s">
        <v>5171</v>
      </c>
      <c r="K2008" s="306">
        <v>2072919</v>
      </c>
      <c r="Q2008" s="270"/>
      <c r="R2008" s="270"/>
      <c r="S2008" s="271"/>
      <c r="T2008" s="270" t="s">
        <v>600</v>
      </c>
      <c r="U2008" s="272" t="s">
        <v>3020</v>
      </c>
      <c r="V2008" s="268" t="s">
        <v>602</v>
      </c>
      <c r="W2008" s="272"/>
      <c r="X2008" s="273">
        <v>2072919</v>
      </c>
      <c r="Y2008" s="273">
        <v>2072919</v>
      </c>
      <c r="Z2008" s="273">
        <v>0</v>
      </c>
      <c r="AA2008" s="273">
        <v>0</v>
      </c>
      <c r="AB2008" s="274">
        <v>2072919</v>
      </c>
      <c r="AC2008" s="274">
        <v>0</v>
      </c>
      <c r="AD2008" s="269"/>
      <c r="AE2008" s="269" t="s">
        <v>3021</v>
      </c>
    </row>
    <row r="2009" spans="1:31" ht="90" x14ac:dyDescent="0.25">
      <c r="A2009" s="303" t="s">
        <v>4805</v>
      </c>
      <c r="B2009" s="303" t="s">
        <v>2415</v>
      </c>
      <c r="C2009" s="303" t="s">
        <v>2416</v>
      </c>
      <c r="D2009" s="303" t="s">
        <v>2646</v>
      </c>
      <c r="E2009" s="304" t="s">
        <v>5240</v>
      </c>
      <c r="F2009" s="304" t="s">
        <v>457</v>
      </c>
      <c r="G2009" s="304" t="s">
        <v>2086</v>
      </c>
      <c r="H2009" s="304" t="s">
        <v>2087</v>
      </c>
      <c r="I2009" s="303" t="s">
        <v>599</v>
      </c>
      <c r="J2009" s="305" t="s">
        <v>5171</v>
      </c>
      <c r="K2009" s="306">
        <v>2072919</v>
      </c>
      <c r="Q2009" s="270"/>
      <c r="R2009" s="270"/>
      <c r="S2009" s="271"/>
      <c r="T2009" s="270" t="s">
        <v>600</v>
      </c>
      <c r="U2009" s="272" t="s">
        <v>3020</v>
      </c>
      <c r="V2009" s="268" t="s">
        <v>602</v>
      </c>
      <c r="W2009" s="272"/>
      <c r="X2009" s="273">
        <v>2072919</v>
      </c>
      <c r="Y2009" s="273">
        <v>2072919</v>
      </c>
      <c r="Z2009" s="273">
        <v>0</v>
      </c>
      <c r="AA2009" s="273">
        <v>0</v>
      </c>
      <c r="AB2009" s="274">
        <v>2072919</v>
      </c>
      <c r="AC2009" s="274">
        <v>0</v>
      </c>
      <c r="AD2009" s="269"/>
      <c r="AE2009" s="269" t="s">
        <v>3021</v>
      </c>
    </row>
    <row r="2010" spans="1:31" ht="90" x14ac:dyDescent="0.25">
      <c r="A2010" s="303" t="s">
        <v>4807</v>
      </c>
      <c r="B2010" s="303" t="s">
        <v>2415</v>
      </c>
      <c r="C2010" s="303" t="s">
        <v>2416</v>
      </c>
      <c r="D2010" s="303" t="s">
        <v>2646</v>
      </c>
      <c r="E2010" s="304" t="s">
        <v>5242</v>
      </c>
      <c r="F2010" s="304" t="s">
        <v>457</v>
      </c>
      <c r="G2010" s="304" t="s">
        <v>2086</v>
      </c>
      <c r="H2010" s="304" t="s">
        <v>2087</v>
      </c>
      <c r="I2010" s="303" t="s">
        <v>599</v>
      </c>
      <c r="J2010" s="305" t="s">
        <v>5171</v>
      </c>
      <c r="K2010" s="306">
        <v>2072919</v>
      </c>
      <c r="Q2010" s="270"/>
      <c r="R2010" s="270"/>
      <c r="S2010" s="271"/>
      <c r="T2010" s="270" t="s">
        <v>600</v>
      </c>
      <c r="U2010" s="272" t="s">
        <v>3020</v>
      </c>
      <c r="V2010" s="268" t="s">
        <v>602</v>
      </c>
      <c r="W2010" s="272"/>
      <c r="X2010" s="273">
        <v>2072919</v>
      </c>
      <c r="Y2010" s="273">
        <v>2072919</v>
      </c>
      <c r="Z2010" s="273">
        <v>0</v>
      </c>
      <c r="AA2010" s="273">
        <v>0</v>
      </c>
      <c r="AB2010" s="274">
        <v>2072919</v>
      </c>
      <c r="AC2010" s="274">
        <v>0</v>
      </c>
      <c r="AD2010" s="269"/>
      <c r="AE2010" s="269" t="s">
        <v>3021</v>
      </c>
    </row>
    <row r="2011" spans="1:31" ht="90" x14ac:dyDescent="0.25">
      <c r="A2011" s="303" t="s">
        <v>4809</v>
      </c>
      <c r="B2011" s="303" t="s">
        <v>2415</v>
      </c>
      <c r="C2011" s="303" t="s">
        <v>2416</v>
      </c>
      <c r="D2011" s="303" t="s">
        <v>2646</v>
      </c>
      <c r="E2011" s="304" t="s">
        <v>5244</v>
      </c>
      <c r="F2011" s="304" t="s">
        <v>457</v>
      </c>
      <c r="G2011" s="304" t="s">
        <v>2086</v>
      </c>
      <c r="H2011" s="304" t="s">
        <v>2087</v>
      </c>
      <c r="I2011" s="303" t="s">
        <v>599</v>
      </c>
      <c r="J2011" s="305" t="s">
        <v>5171</v>
      </c>
      <c r="K2011" s="306">
        <v>2072919</v>
      </c>
      <c r="Q2011" s="270"/>
      <c r="R2011" s="270"/>
      <c r="S2011" s="271"/>
      <c r="T2011" s="270" t="s">
        <v>600</v>
      </c>
      <c r="U2011" s="272" t="s">
        <v>3020</v>
      </c>
      <c r="V2011" s="268" t="s">
        <v>602</v>
      </c>
      <c r="W2011" s="272"/>
      <c r="X2011" s="273">
        <v>2072919</v>
      </c>
      <c r="Y2011" s="273">
        <v>2072919</v>
      </c>
      <c r="Z2011" s="273">
        <v>0</v>
      </c>
      <c r="AA2011" s="273">
        <v>0</v>
      </c>
      <c r="AB2011" s="274">
        <v>2072919</v>
      </c>
      <c r="AC2011" s="274">
        <v>0</v>
      </c>
      <c r="AD2011" s="269"/>
      <c r="AE2011" s="269" t="s">
        <v>3021</v>
      </c>
    </row>
    <row r="2012" spans="1:31" ht="90" x14ac:dyDescent="0.25">
      <c r="A2012" s="303" t="s">
        <v>4811</v>
      </c>
      <c r="B2012" s="303" t="s">
        <v>2415</v>
      </c>
      <c r="C2012" s="303" t="s">
        <v>2416</v>
      </c>
      <c r="D2012" s="303" t="s">
        <v>2646</v>
      </c>
      <c r="E2012" s="304" t="s">
        <v>5246</v>
      </c>
      <c r="F2012" s="304" t="s">
        <v>457</v>
      </c>
      <c r="G2012" s="304" t="s">
        <v>2086</v>
      </c>
      <c r="H2012" s="304" t="s">
        <v>2087</v>
      </c>
      <c r="I2012" s="303" t="s">
        <v>599</v>
      </c>
      <c r="J2012" s="305" t="s">
        <v>5171</v>
      </c>
      <c r="K2012" s="306">
        <v>2072919</v>
      </c>
      <c r="Q2012" s="270"/>
      <c r="R2012" s="270"/>
      <c r="S2012" s="271"/>
      <c r="T2012" s="270" t="s">
        <v>600</v>
      </c>
      <c r="U2012" s="272" t="s">
        <v>3020</v>
      </c>
      <c r="V2012" s="268" t="s">
        <v>602</v>
      </c>
      <c r="W2012" s="272"/>
      <c r="X2012" s="273">
        <v>2072919</v>
      </c>
      <c r="Y2012" s="273">
        <v>2072919</v>
      </c>
      <c r="Z2012" s="273">
        <v>0</v>
      </c>
      <c r="AA2012" s="273">
        <v>0</v>
      </c>
      <c r="AB2012" s="274">
        <v>2072919</v>
      </c>
      <c r="AC2012" s="274">
        <v>0</v>
      </c>
      <c r="AD2012" s="269"/>
      <c r="AE2012" s="269" t="s">
        <v>3021</v>
      </c>
    </row>
    <row r="2013" spans="1:31" ht="90" x14ac:dyDescent="0.25">
      <c r="A2013" s="303" t="s">
        <v>4813</v>
      </c>
      <c r="B2013" s="303" t="s">
        <v>2415</v>
      </c>
      <c r="C2013" s="303" t="s">
        <v>2416</v>
      </c>
      <c r="D2013" s="303" t="s">
        <v>2646</v>
      </c>
      <c r="E2013" s="304" t="s">
        <v>5248</v>
      </c>
      <c r="F2013" s="304" t="s">
        <v>457</v>
      </c>
      <c r="G2013" s="304" t="s">
        <v>2086</v>
      </c>
      <c r="H2013" s="304" t="s">
        <v>2087</v>
      </c>
      <c r="I2013" s="303" t="s">
        <v>599</v>
      </c>
      <c r="J2013" s="305" t="s">
        <v>5171</v>
      </c>
      <c r="K2013" s="306">
        <v>2072919</v>
      </c>
      <c r="Q2013" s="270"/>
      <c r="R2013" s="270"/>
      <c r="S2013" s="271"/>
      <c r="T2013" s="270" t="s">
        <v>600</v>
      </c>
      <c r="U2013" s="272" t="s">
        <v>3020</v>
      </c>
      <c r="V2013" s="268" t="s">
        <v>602</v>
      </c>
      <c r="W2013" s="272"/>
      <c r="X2013" s="273">
        <v>2072919</v>
      </c>
      <c r="Y2013" s="273">
        <v>2072919</v>
      </c>
      <c r="Z2013" s="273">
        <v>0</v>
      </c>
      <c r="AA2013" s="273">
        <v>0</v>
      </c>
      <c r="AB2013" s="274">
        <v>2072919</v>
      </c>
      <c r="AC2013" s="274">
        <v>0</v>
      </c>
      <c r="AD2013" s="269"/>
      <c r="AE2013" s="269" t="s">
        <v>3021</v>
      </c>
    </row>
    <row r="2014" spans="1:31" ht="90" x14ac:dyDescent="0.25">
      <c r="A2014" s="303" t="s">
        <v>4815</v>
      </c>
      <c r="B2014" s="303" t="s">
        <v>2415</v>
      </c>
      <c r="C2014" s="303" t="s">
        <v>2416</v>
      </c>
      <c r="D2014" s="303" t="s">
        <v>2646</v>
      </c>
      <c r="E2014" s="304" t="s">
        <v>5250</v>
      </c>
      <c r="F2014" s="304" t="s">
        <v>457</v>
      </c>
      <c r="G2014" s="304" t="s">
        <v>2086</v>
      </c>
      <c r="H2014" s="304" t="s">
        <v>2087</v>
      </c>
      <c r="I2014" s="303" t="s">
        <v>599</v>
      </c>
      <c r="J2014" s="305" t="s">
        <v>5171</v>
      </c>
      <c r="K2014" s="306">
        <v>2072919</v>
      </c>
      <c r="Q2014" s="270"/>
      <c r="R2014" s="270"/>
      <c r="S2014" s="271"/>
      <c r="T2014" s="270" t="s">
        <v>600</v>
      </c>
      <c r="U2014" s="272" t="s">
        <v>3020</v>
      </c>
      <c r="V2014" s="268" t="s">
        <v>602</v>
      </c>
      <c r="W2014" s="272"/>
      <c r="X2014" s="273">
        <v>2072919</v>
      </c>
      <c r="Y2014" s="273">
        <v>2072919</v>
      </c>
      <c r="Z2014" s="273">
        <v>0</v>
      </c>
      <c r="AA2014" s="273">
        <v>0</v>
      </c>
      <c r="AB2014" s="274">
        <v>2072919</v>
      </c>
      <c r="AC2014" s="274">
        <v>0</v>
      </c>
      <c r="AD2014" s="269"/>
      <c r="AE2014" s="269" t="s">
        <v>3021</v>
      </c>
    </row>
    <row r="2015" spans="1:31" ht="90" x14ac:dyDescent="0.25">
      <c r="A2015" s="303" t="s">
        <v>4817</v>
      </c>
      <c r="B2015" s="303" t="s">
        <v>2415</v>
      </c>
      <c r="C2015" s="303" t="s">
        <v>2416</v>
      </c>
      <c r="D2015" s="303" t="s">
        <v>2646</v>
      </c>
      <c r="E2015" s="304" t="s">
        <v>5252</v>
      </c>
      <c r="F2015" s="304" t="s">
        <v>457</v>
      </c>
      <c r="G2015" s="304" t="s">
        <v>2086</v>
      </c>
      <c r="H2015" s="304" t="s">
        <v>2087</v>
      </c>
      <c r="I2015" s="303" t="s">
        <v>599</v>
      </c>
      <c r="J2015" s="305" t="s">
        <v>5171</v>
      </c>
      <c r="K2015" s="306">
        <v>2072919</v>
      </c>
      <c r="Q2015" s="270"/>
      <c r="R2015" s="270"/>
      <c r="S2015" s="271"/>
      <c r="T2015" s="270" t="s">
        <v>600</v>
      </c>
      <c r="U2015" s="272" t="s">
        <v>3020</v>
      </c>
      <c r="V2015" s="268" t="s">
        <v>602</v>
      </c>
      <c r="W2015" s="272"/>
      <c r="X2015" s="273">
        <v>2072919</v>
      </c>
      <c r="Y2015" s="273">
        <v>2072919</v>
      </c>
      <c r="Z2015" s="273">
        <v>0</v>
      </c>
      <c r="AA2015" s="273">
        <v>0</v>
      </c>
      <c r="AB2015" s="274">
        <v>2072919</v>
      </c>
      <c r="AC2015" s="274">
        <v>0</v>
      </c>
      <c r="AD2015" s="269"/>
      <c r="AE2015" s="269" t="s">
        <v>3021</v>
      </c>
    </row>
    <row r="2016" spans="1:31" ht="90" x14ac:dyDescent="0.25">
      <c r="A2016" s="303" t="s">
        <v>4819</v>
      </c>
      <c r="B2016" s="303" t="s">
        <v>2415</v>
      </c>
      <c r="C2016" s="303" t="s">
        <v>2416</v>
      </c>
      <c r="D2016" s="303" t="s">
        <v>2646</v>
      </c>
      <c r="E2016" s="304" t="s">
        <v>5254</v>
      </c>
      <c r="F2016" s="304" t="s">
        <v>457</v>
      </c>
      <c r="G2016" s="304" t="s">
        <v>2086</v>
      </c>
      <c r="H2016" s="304" t="s">
        <v>2087</v>
      </c>
      <c r="I2016" s="303" t="s">
        <v>599</v>
      </c>
      <c r="J2016" s="305" t="s">
        <v>5171</v>
      </c>
      <c r="K2016" s="306">
        <v>2072919</v>
      </c>
      <c r="Q2016" s="270"/>
      <c r="R2016" s="270"/>
      <c r="S2016" s="271"/>
      <c r="T2016" s="270" t="s">
        <v>600</v>
      </c>
      <c r="U2016" s="272" t="s">
        <v>3020</v>
      </c>
      <c r="V2016" s="268" t="s">
        <v>602</v>
      </c>
      <c r="W2016" s="272"/>
      <c r="X2016" s="273">
        <v>2072919</v>
      </c>
      <c r="Y2016" s="273">
        <v>2072919</v>
      </c>
      <c r="Z2016" s="273">
        <v>0</v>
      </c>
      <c r="AA2016" s="273">
        <v>0</v>
      </c>
      <c r="AB2016" s="274">
        <v>2072919</v>
      </c>
      <c r="AC2016" s="274">
        <v>0</v>
      </c>
      <c r="AD2016" s="269"/>
      <c r="AE2016" s="269" t="s">
        <v>3021</v>
      </c>
    </row>
    <row r="2017" spans="1:31" ht="90" x14ac:dyDescent="0.25">
      <c r="A2017" s="303" t="s">
        <v>4821</v>
      </c>
      <c r="B2017" s="303" t="s">
        <v>2415</v>
      </c>
      <c r="C2017" s="303" t="s">
        <v>2416</v>
      </c>
      <c r="D2017" s="303" t="s">
        <v>2646</v>
      </c>
      <c r="E2017" s="304" t="s">
        <v>5256</v>
      </c>
      <c r="F2017" s="304" t="s">
        <v>457</v>
      </c>
      <c r="G2017" s="304" t="s">
        <v>2086</v>
      </c>
      <c r="H2017" s="304" t="s">
        <v>2087</v>
      </c>
      <c r="I2017" s="303" t="s">
        <v>599</v>
      </c>
      <c r="J2017" s="305" t="s">
        <v>5171</v>
      </c>
      <c r="K2017" s="306">
        <v>2072919</v>
      </c>
      <c r="Q2017" s="270"/>
      <c r="R2017" s="270"/>
      <c r="S2017" s="271"/>
      <c r="T2017" s="270" t="s">
        <v>600</v>
      </c>
      <c r="U2017" s="272" t="s">
        <v>3020</v>
      </c>
      <c r="V2017" s="268" t="s">
        <v>602</v>
      </c>
      <c r="W2017" s="272"/>
      <c r="X2017" s="273">
        <v>2072919</v>
      </c>
      <c r="Y2017" s="273">
        <v>2072919</v>
      </c>
      <c r="Z2017" s="273">
        <v>0</v>
      </c>
      <c r="AA2017" s="273">
        <v>0</v>
      </c>
      <c r="AB2017" s="274">
        <v>2072919</v>
      </c>
      <c r="AC2017" s="274">
        <v>0</v>
      </c>
      <c r="AD2017" s="269"/>
      <c r="AE2017" s="269" t="s">
        <v>3021</v>
      </c>
    </row>
    <row r="2018" spans="1:31" ht="90" x14ac:dyDescent="0.25">
      <c r="A2018" s="303" t="s">
        <v>4823</v>
      </c>
      <c r="B2018" s="303" t="s">
        <v>2415</v>
      </c>
      <c r="C2018" s="303" t="s">
        <v>2416</v>
      </c>
      <c r="D2018" s="303" t="s">
        <v>2646</v>
      </c>
      <c r="E2018" s="304" t="s">
        <v>5258</v>
      </c>
      <c r="F2018" s="304" t="s">
        <v>457</v>
      </c>
      <c r="G2018" s="304" t="s">
        <v>2086</v>
      </c>
      <c r="H2018" s="304" t="s">
        <v>2087</v>
      </c>
      <c r="I2018" s="303" t="s">
        <v>599</v>
      </c>
      <c r="J2018" s="305" t="s">
        <v>5171</v>
      </c>
      <c r="K2018" s="306">
        <v>2072919</v>
      </c>
      <c r="Q2018" s="270"/>
      <c r="R2018" s="270"/>
      <c r="S2018" s="271"/>
      <c r="T2018" s="270" t="s">
        <v>600</v>
      </c>
      <c r="U2018" s="272" t="s">
        <v>3020</v>
      </c>
      <c r="V2018" s="268" t="s">
        <v>602</v>
      </c>
      <c r="W2018" s="272"/>
      <c r="X2018" s="273">
        <v>2072919</v>
      </c>
      <c r="Y2018" s="273">
        <v>2072919</v>
      </c>
      <c r="Z2018" s="273">
        <v>0</v>
      </c>
      <c r="AA2018" s="273">
        <v>0</v>
      </c>
      <c r="AB2018" s="274">
        <v>2072919</v>
      </c>
      <c r="AC2018" s="274">
        <v>0</v>
      </c>
      <c r="AD2018" s="269"/>
      <c r="AE2018" s="269" t="s">
        <v>3021</v>
      </c>
    </row>
    <row r="2019" spans="1:31" ht="90" x14ac:dyDescent="0.25">
      <c r="A2019" s="303" t="s">
        <v>4825</v>
      </c>
      <c r="B2019" s="303" t="s">
        <v>2415</v>
      </c>
      <c r="C2019" s="303" t="s">
        <v>2416</v>
      </c>
      <c r="D2019" s="303" t="s">
        <v>2646</v>
      </c>
      <c r="E2019" s="304" t="s">
        <v>5260</v>
      </c>
      <c r="F2019" s="304" t="s">
        <v>457</v>
      </c>
      <c r="G2019" s="304" t="s">
        <v>2086</v>
      </c>
      <c r="H2019" s="304" t="s">
        <v>2087</v>
      </c>
      <c r="I2019" s="303" t="s">
        <v>599</v>
      </c>
      <c r="J2019" s="305" t="s">
        <v>5171</v>
      </c>
      <c r="K2019" s="306">
        <v>2072919</v>
      </c>
      <c r="Q2019" s="270"/>
      <c r="R2019" s="270"/>
      <c r="S2019" s="271"/>
      <c r="T2019" s="270" t="s">
        <v>600</v>
      </c>
      <c r="U2019" s="272" t="s">
        <v>3020</v>
      </c>
      <c r="V2019" s="268" t="s">
        <v>602</v>
      </c>
      <c r="W2019" s="272"/>
      <c r="X2019" s="273">
        <v>2072919</v>
      </c>
      <c r="Y2019" s="273">
        <v>2072919</v>
      </c>
      <c r="Z2019" s="273">
        <v>0</v>
      </c>
      <c r="AA2019" s="273">
        <v>0</v>
      </c>
      <c r="AB2019" s="274">
        <v>2072919</v>
      </c>
      <c r="AC2019" s="274">
        <v>0</v>
      </c>
      <c r="AD2019" s="269"/>
      <c r="AE2019" s="269" t="s">
        <v>3021</v>
      </c>
    </row>
    <row r="2020" spans="1:31" ht="90" x14ac:dyDescent="0.25">
      <c r="A2020" s="303" t="s">
        <v>4827</v>
      </c>
      <c r="B2020" s="303" t="s">
        <v>2415</v>
      </c>
      <c r="C2020" s="303" t="s">
        <v>2416</v>
      </c>
      <c r="D2020" s="303" t="s">
        <v>2646</v>
      </c>
      <c r="E2020" s="304" t="s">
        <v>5262</v>
      </c>
      <c r="F2020" s="304" t="s">
        <v>457</v>
      </c>
      <c r="G2020" s="304" t="s">
        <v>2086</v>
      </c>
      <c r="H2020" s="304" t="s">
        <v>2087</v>
      </c>
      <c r="I2020" s="303" t="s">
        <v>599</v>
      </c>
      <c r="J2020" s="305" t="s">
        <v>5171</v>
      </c>
      <c r="K2020" s="306">
        <v>2072919</v>
      </c>
      <c r="Q2020" s="270"/>
      <c r="R2020" s="270"/>
      <c r="S2020" s="271"/>
      <c r="T2020" s="270" t="s">
        <v>600</v>
      </c>
      <c r="U2020" s="272" t="s">
        <v>3020</v>
      </c>
      <c r="V2020" s="268" t="s">
        <v>602</v>
      </c>
      <c r="W2020" s="272"/>
      <c r="X2020" s="273">
        <v>2072919</v>
      </c>
      <c r="Y2020" s="273">
        <v>2072919</v>
      </c>
      <c r="Z2020" s="273">
        <v>0</v>
      </c>
      <c r="AA2020" s="273">
        <v>0</v>
      </c>
      <c r="AB2020" s="274">
        <v>2072919</v>
      </c>
      <c r="AC2020" s="274">
        <v>0</v>
      </c>
      <c r="AD2020" s="269"/>
      <c r="AE2020" s="269" t="s">
        <v>3021</v>
      </c>
    </row>
    <row r="2021" spans="1:31" ht="90" x14ac:dyDescent="0.25">
      <c r="A2021" s="303" t="s">
        <v>4829</v>
      </c>
      <c r="B2021" s="303" t="s">
        <v>2415</v>
      </c>
      <c r="C2021" s="303" t="s">
        <v>2416</v>
      </c>
      <c r="D2021" s="303" t="s">
        <v>2646</v>
      </c>
      <c r="E2021" s="304" t="s">
        <v>5264</v>
      </c>
      <c r="F2021" s="304" t="s">
        <v>457</v>
      </c>
      <c r="G2021" s="304" t="s">
        <v>2086</v>
      </c>
      <c r="H2021" s="304" t="s">
        <v>2087</v>
      </c>
      <c r="I2021" s="303" t="s">
        <v>599</v>
      </c>
      <c r="J2021" s="305" t="s">
        <v>5171</v>
      </c>
      <c r="K2021" s="306">
        <v>2072919</v>
      </c>
      <c r="Q2021" s="270"/>
      <c r="R2021" s="270"/>
      <c r="S2021" s="271"/>
      <c r="T2021" s="270" t="s">
        <v>600</v>
      </c>
      <c r="U2021" s="272" t="s">
        <v>3020</v>
      </c>
      <c r="V2021" s="268" t="s">
        <v>602</v>
      </c>
      <c r="W2021" s="272"/>
      <c r="X2021" s="273">
        <v>2072919</v>
      </c>
      <c r="Y2021" s="273">
        <v>2072919</v>
      </c>
      <c r="Z2021" s="273">
        <v>0</v>
      </c>
      <c r="AA2021" s="273">
        <v>0</v>
      </c>
      <c r="AB2021" s="274">
        <v>2072919</v>
      </c>
      <c r="AC2021" s="274">
        <v>0</v>
      </c>
      <c r="AD2021" s="269"/>
      <c r="AE2021" s="269" t="s">
        <v>3021</v>
      </c>
    </row>
    <row r="2022" spans="1:31" ht="90" x14ac:dyDescent="0.25">
      <c r="A2022" s="303" t="s">
        <v>4831</v>
      </c>
      <c r="B2022" s="303" t="s">
        <v>2415</v>
      </c>
      <c r="C2022" s="303" t="s">
        <v>2416</v>
      </c>
      <c r="D2022" s="303" t="s">
        <v>2646</v>
      </c>
      <c r="E2022" s="304" t="s">
        <v>5266</v>
      </c>
      <c r="F2022" s="304" t="s">
        <v>457</v>
      </c>
      <c r="G2022" s="304" t="s">
        <v>2086</v>
      </c>
      <c r="H2022" s="304" t="s">
        <v>2087</v>
      </c>
      <c r="I2022" s="303" t="s">
        <v>599</v>
      </c>
      <c r="J2022" s="305" t="s">
        <v>5171</v>
      </c>
      <c r="K2022" s="306">
        <v>2072919</v>
      </c>
      <c r="Q2022" s="270"/>
      <c r="R2022" s="270"/>
      <c r="S2022" s="271"/>
      <c r="T2022" s="270" t="s">
        <v>600</v>
      </c>
      <c r="U2022" s="272" t="s">
        <v>3020</v>
      </c>
      <c r="V2022" s="268" t="s">
        <v>602</v>
      </c>
      <c r="W2022" s="272"/>
      <c r="X2022" s="273">
        <v>2072919</v>
      </c>
      <c r="Y2022" s="273">
        <v>2072919</v>
      </c>
      <c r="Z2022" s="273">
        <v>0</v>
      </c>
      <c r="AA2022" s="273">
        <v>0</v>
      </c>
      <c r="AB2022" s="274">
        <v>2072919</v>
      </c>
      <c r="AC2022" s="274">
        <v>0</v>
      </c>
      <c r="AD2022" s="269"/>
      <c r="AE2022" s="269" t="s">
        <v>3021</v>
      </c>
    </row>
    <row r="2023" spans="1:31" ht="90" x14ac:dyDescent="0.25">
      <c r="A2023" s="303" t="s">
        <v>4833</v>
      </c>
      <c r="B2023" s="303" t="s">
        <v>2415</v>
      </c>
      <c r="C2023" s="303" t="s">
        <v>2416</v>
      </c>
      <c r="D2023" s="303" t="s">
        <v>2646</v>
      </c>
      <c r="E2023" s="304" t="s">
        <v>5268</v>
      </c>
      <c r="F2023" s="304" t="s">
        <v>457</v>
      </c>
      <c r="G2023" s="304" t="s">
        <v>2086</v>
      </c>
      <c r="H2023" s="304" t="s">
        <v>2087</v>
      </c>
      <c r="I2023" s="303" t="s">
        <v>599</v>
      </c>
      <c r="J2023" s="305" t="s">
        <v>5171</v>
      </c>
      <c r="K2023" s="306">
        <v>2072919</v>
      </c>
      <c r="Q2023" s="270"/>
      <c r="R2023" s="270"/>
      <c r="S2023" s="271"/>
      <c r="T2023" s="270" t="s">
        <v>600</v>
      </c>
      <c r="U2023" s="272" t="s">
        <v>3020</v>
      </c>
      <c r="V2023" s="268" t="s">
        <v>602</v>
      </c>
      <c r="W2023" s="272"/>
      <c r="X2023" s="273">
        <v>2072919</v>
      </c>
      <c r="Y2023" s="273">
        <v>2072919</v>
      </c>
      <c r="Z2023" s="273">
        <v>0</v>
      </c>
      <c r="AA2023" s="273">
        <v>0</v>
      </c>
      <c r="AB2023" s="274">
        <v>2072919</v>
      </c>
      <c r="AC2023" s="274">
        <v>0</v>
      </c>
      <c r="AD2023" s="269"/>
      <c r="AE2023" s="269" t="s">
        <v>3021</v>
      </c>
    </row>
    <row r="2024" spans="1:31" ht="90" x14ac:dyDescent="0.25">
      <c r="A2024" s="303" t="s">
        <v>4835</v>
      </c>
      <c r="B2024" s="303" t="s">
        <v>2415</v>
      </c>
      <c r="C2024" s="303" t="s">
        <v>2416</v>
      </c>
      <c r="D2024" s="303" t="s">
        <v>2646</v>
      </c>
      <c r="E2024" s="304" t="s">
        <v>5270</v>
      </c>
      <c r="F2024" s="304" t="s">
        <v>457</v>
      </c>
      <c r="G2024" s="304" t="s">
        <v>2086</v>
      </c>
      <c r="H2024" s="304" t="s">
        <v>2087</v>
      </c>
      <c r="I2024" s="303" t="s">
        <v>599</v>
      </c>
      <c r="J2024" s="305" t="s">
        <v>5171</v>
      </c>
      <c r="K2024" s="306">
        <v>2072919</v>
      </c>
      <c r="Q2024" s="270"/>
      <c r="R2024" s="270"/>
      <c r="S2024" s="271"/>
      <c r="T2024" s="270" t="s">
        <v>600</v>
      </c>
      <c r="U2024" s="272" t="s">
        <v>3020</v>
      </c>
      <c r="V2024" s="268" t="s">
        <v>602</v>
      </c>
      <c r="W2024" s="272"/>
      <c r="X2024" s="273">
        <v>2072919</v>
      </c>
      <c r="Y2024" s="273">
        <v>2072919</v>
      </c>
      <c r="Z2024" s="273">
        <v>0</v>
      </c>
      <c r="AA2024" s="273">
        <v>0</v>
      </c>
      <c r="AB2024" s="274">
        <v>2072919</v>
      </c>
      <c r="AC2024" s="274">
        <v>0</v>
      </c>
      <c r="AD2024" s="269"/>
      <c r="AE2024" s="269" t="s">
        <v>3021</v>
      </c>
    </row>
    <row r="2025" spans="1:31" ht="90" x14ac:dyDescent="0.25">
      <c r="A2025" s="303" t="s">
        <v>4837</v>
      </c>
      <c r="B2025" s="303" t="s">
        <v>2415</v>
      </c>
      <c r="C2025" s="303" t="s">
        <v>2416</v>
      </c>
      <c r="D2025" s="303" t="s">
        <v>2646</v>
      </c>
      <c r="E2025" s="304" t="s">
        <v>5272</v>
      </c>
      <c r="F2025" s="304" t="s">
        <v>457</v>
      </c>
      <c r="G2025" s="304" t="s">
        <v>5273</v>
      </c>
      <c r="H2025" s="304" t="s">
        <v>5274</v>
      </c>
      <c r="I2025" s="303" t="s">
        <v>599</v>
      </c>
      <c r="J2025" s="305" t="s">
        <v>2612</v>
      </c>
      <c r="K2025" s="306">
        <v>2072919</v>
      </c>
      <c r="Q2025" s="270"/>
      <c r="R2025" s="270"/>
      <c r="S2025" s="271"/>
      <c r="T2025" s="270" t="s">
        <v>600</v>
      </c>
      <c r="U2025" s="272" t="s">
        <v>3020</v>
      </c>
      <c r="V2025" s="268" t="s">
        <v>602</v>
      </c>
      <c r="W2025" s="272"/>
      <c r="X2025" s="273">
        <v>2072919</v>
      </c>
      <c r="Y2025" s="273">
        <v>2072919</v>
      </c>
      <c r="Z2025" s="273">
        <v>0</v>
      </c>
      <c r="AA2025" s="273">
        <v>0</v>
      </c>
      <c r="AB2025" s="274">
        <v>2072919</v>
      </c>
      <c r="AC2025" s="274">
        <v>0</v>
      </c>
      <c r="AD2025" s="269"/>
      <c r="AE2025" s="269" t="s">
        <v>3021</v>
      </c>
    </row>
    <row r="2026" spans="1:31" ht="90" x14ac:dyDescent="0.25">
      <c r="A2026" s="303" t="s">
        <v>4839</v>
      </c>
      <c r="B2026" s="303" t="s">
        <v>2415</v>
      </c>
      <c r="C2026" s="303" t="s">
        <v>2416</v>
      </c>
      <c r="D2026" s="303" t="s">
        <v>2646</v>
      </c>
      <c r="E2026" s="304" t="s">
        <v>5277</v>
      </c>
      <c r="F2026" s="304" t="s">
        <v>457</v>
      </c>
      <c r="G2026" s="304" t="s">
        <v>5273</v>
      </c>
      <c r="H2026" s="304" t="s">
        <v>5274</v>
      </c>
      <c r="I2026" s="303" t="s">
        <v>599</v>
      </c>
      <c r="J2026" s="305" t="s">
        <v>2612</v>
      </c>
      <c r="K2026" s="306">
        <v>2072919</v>
      </c>
      <c r="Q2026" s="270"/>
      <c r="R2026" s="270"/>
      <c r="S2026" s="271"/>
      <c r="T2026" s="270" t="s">
        <v>600</v>
      </c>
      <c r="U2026" s="272" t="s">
        <v>3020</v>
      </c>
      <c r="V2026" s="268" t="s">
        <v>602</v>
      </c>
      <c r="W2026" s="272"/>
      <c r="X2026" s="273">
        <v>2072919</v>
      </c>
      <c r="Y2026" s="273">
        <v>2072919</v>
      </c>
      <c r="Z2026" s="273">
        <v>0</v>
      </c>
      <c r="AA2026" s="273">
        <v>0</v>
      </c>
      <c r="AB2026" s="274">
        <v>2072919</v>
      </c>
      <c r="AC2026" s="274">
        <v>0</v>
      </c>
      <c r="AD2026" s="269"/>
      <c r="AE2026" s="269" t="s">
        <v>3021</v>
      </c>
    </row>
    <row r="2027" spans="1:31" ht="90" x14ac:dyDescent="0.25">
      <c r="A2027" s="303" t="s">
        <v>4841</v>
      </c>
      <c r="B2027" s="303" t="s">
        <v>2415</v>
      </c>
      <c r="C2027" s="303" t="s">
        <v>2416</v>
      </c>
      <c r="D2027" s="303" t="s">
        <v>2646</v>
      </c>
      <c r="E2027" s="304" t="s">
        <v>5279</v>
      </c>
      <c r="F2027" s="304" t="s">
        <v>457</v>
      </c>
      <c r="G2027" s="304" t="s">
        <v>5273</v>
      </c>
      <c r="H2027" s="304" t="s">
        <v>5274</v>
      </c>
      <c r="I2027" s="303" t="s">
        <v>599</v>
      </c>
      <c r="J2027" s="305" t="s">
        <v>2612</v>
      </c>
      <c r="K2027" s="306">
        <v>2072919</v>
      </c>
      <c r="Q2027" s="270"/>
      <c r="R2027" s="270"/>
      <c r="S2027" s="271"/>
      <c r="T2027" s="270" t="s">
        <v>600</v>
      </c>
      <c r="U2027" s="272" t="s">
        <v>3020</v>
      </c>
      <c r="V2027" s="268" t="s">
        <v>602</v>
      </c>
      <c r="W2027" s="272"/>
      <c r="X2027" s="273">
        <v>2072919</v>
      </c>
      <c r="Y2027" s="273">
        <v>2072919</v>
      </c>
      <c r="Z2027" s="273">
        <v>0</v>
      </c>
      <c r="AA2027" s="273">
        <v>0</v>
      </c>
      <c r="AB2027" s="274">
        <v>2072919</v>
      </c>
      <c r="AC2027" s="274">
        <v>0</v>
      </c>
      <c r="AD2027" s="269"/>
      <c r="AE2027" s="269" t="s">
        <v>3021</v>
      </c>
    </row>
    <row r="2028" spans="1:31" ht="90" x14ac:dyDescent="0.25">
      <c r="A2028" s="303" t="s">
        <v>4843</v>
      </c>
      <c r="B2028" s="303" t="s">
        <v>2415</v>
      </c>
      <c r="C2028" s="303" t="s">
        <v>2416</v>
      </c>
      <c r="D2028" s="303" t="s">
        <v>2646</v>
      </c>
      <c r="E2028" s="304" t="s">
        <v>5281</v>
      </c>
      <c r="F2028" s="304" t="s">
        <v>457</v>
      </c>
      <c r="G2028" s="304" t="s">
        <v>5273</v>
      </c>
      <c r="H2028" s="304" t="s">
        <v>5274</v>
      </c>
      <c r="I2028" s="303" t="s">
        <v>599</v>
      </c>
      <c r="J2028" s="305" t="s">
        <v>2612</v>
      </c>
      <c r="K2028" s="306">
        <v>2072919</v>
      </c>
      <c r="Q2028" s="270"/>
      <c r="R2028" s="270"/>
      <c r="S2028" s="271"/>
      <c r="T2028" s="270" t="s">
        <v>600</v>
      </c>
      <c r="U2028" s="272" t="s">
        <v>3020</v>
      </c>
      <c r="V2028" s="268" t="s">
        <v>602</v>
      </c>
      <c r="W2028" s="272"/>
      <c r="X2028" s="273">
        <v>2072919</v>
      </c>
      <c r="Y2028" s="273">
        <v>2072919</v>
      </c>
      <c r="Z2028" s="273">
        <v>0</v>
      </c>
      <c r="AA2028" s="273">
        <v>0</v>
      </c>
      <c r="AB2028" s="274">
        <v>2072919</v>
      </c>
      <c r="AC2028" s="274">
        <v>0</v>
      </c>
      <c r="AD2028" s="269"/>
      <c r="AE2028" s="269" t="s">
        <v>3021</v>
      </c>
    </row>
    <row r="2029" spans="1:31" ht="90" x14ac:dyDescent="0.25">
      <c r="A2029" s="303" t="s">
        <v>4845</v>
      </c>
      <c r="B2029" s="303" t="s">
        <v>2415</v>
      </c>
      <c r="C2029" s="303" t="s">
        <v>2416</v>
      </c>
      <c r="D2029" s="303" t="s">
        <v>2646</v>
      </c>
      <c r="E2029" s="304" t="s">
        <v>5283</v>
      </c>
      <c r="F2029" s="304" t="s">
        <v>457</v>
      </c>
      <c r="G2029" s="304" t="s">
        <v>5273</v>
      </c>
      <c r="H2029" s="304" t="s">
        <v>5274</v>
      </c>
      <c r="I2029" s="303" t="s">
        <v>599</v>
      </c>
      <c r="J2029" s="305" t="s">
        <v>2612</v>
      </c>
      <c r="K2029" s="306">
        <v>2072919</v>
      </c>
      <c r="Q2029" s="270"/>
      <c r="R2029" s="270"/>
      <c r="S2029" s="271"/>
      <c r="T2029" s="270" t="s">
        <v>600</v>
      </c>
      <c r="U2029" s="272" t="s">
        <v>3020</v>
      </c>
      <c r="V2029" s="268" t="s">
        <v>602</v>
      </c>
      <c r="W2029" s="272"/>
      <c r="X2029" s="273">
        <v>2072919</v>
      </c>
      <c r="Y2029" s="273">
        <v>2072919</v>
      </c>
      <c r="Z2029" s="273">
        <v>0</v>
      </c>
      <c r="AA2029" s="273">
        <v>0</v>
      </c>
      <c r="AB2029" s="274">
        <v>2072919</v>
      </c>
      <c r="AC2029" s="274">
        <v>0</v>
      </c>
      <c r="AD2029" s="269"/>
      <c r="AE2029" s="269" t="s">
        <v>3021</v>
      </c>
    </row>
    <row r="2030" spans="1:31" ht="90" x14ac:dyDescent="0.25">
      <c r="A2030" s="303" t="s">
        <v>4847</v>
      </c>
      <c r="B2030" s="303" t="s">
        <v>2415</v>
      </c>
      <c r="C2030" s="303" t="s">
        <v>2416</v>
      </c>
      <c r="D2030" s="303" t="s">
        <v>2646</v>
      </c>
      <c r="E2030" s="304" t="s">
        <v>5285</v>
      </c>
      <c r="F2030" s="304" t="s">
        <v>457</v>
      </c>
      <c r="G2030" s="304" t="s">
        <v>5273</v>
      </c>
      <c r="H2030" s="304" t="s">
        <v>5274</v>
      </c>
      <c r="I2030" s="303" t="s">
        <v>599</v>
      </c>
      <c r="J2030" s="305" t="s">
        <v>2612</v>
      </c>
      <c r="K2030" s="306">
        <v>2072919</v>
      </c>
      <c r="Q2030" s="270"/>
      <c r="R2030" s="270"/>
      <c r="S2030" s="271"/>
      <c r="T2030" s="270" t="s">
        <v>600</v>
      </c>
      <c r="U2030" s="272" t="s">
        <v>3020</v>
      </c>
      <c r="V2030" s="268" t="s">
        <v>602</v>
      </c>
      <c r="W2030" s="272"/>
      <c r="X2030" s="273">
        <v>2072919</v>
      </c>
      <c r="Y2030" s="273">
        <v>2072919</v>
      </c>
      <c r="Z2030" s="273">
        <v>0</v>
      </c>
      <c r="AA2030" s="273">
        <v>0</v>
      </c>
      <c r="AB2030" s="274">
        <v>2072919</v>
      </c>
      <c r="AC2030" s="274">
        <v>0</v>
      </c>
      <c r="AD2030" s="269"/>
      <c r="AE2030" s="269" t="s">
        <v>3021</v>
      </c>
    </row>
    <row r="2031" spans="1:31" ht="90" x14ac:dyDescent="0.25">
      <c r="A2031" s="303" t="s">
        <v>4849</v>
      </c>
      <c r="B2031" s="303" t="s">
        <v>2415</v>
      </c>
      <c r="C2031" s="303" t="s">
        <v>2416</v>
      </c>
      <c r="D2031" s="303" t="s">
        <v>2646</v>
      </c>
      <c r="E2031" s="304" t="s">
        <v>5287</v>
      </c>
      <c r="F2031" s="304" t="s">
        <v>457</v>
      </c>
      <c r="G2031" s="304" t="s">
        <v>5273</v>
      </c>
      <c r="H2031" s="304" t="s">
        <v>5274</v>
      </c>
      <c r="I2031" s="303" t="s">
        <v>599</v>
      </c>
      <c r="J2031" s="305" t="s">
        <v>2612</v>
      </c>
      <c r="K2031" s="306">
        <v>2072919</v>
      </c>
      <c r="Q2031" s="270"/>
      <c r="R2031" s="270"/>
      <c r="S2031" s="271"/>
      <c r="T2031" s="270" t="s">
        <v>600</v>
      </c>
      <c r="U2031" s="272" t="s">
        <v>3020</v>
      </c>
      <c r="V2031" s="268" t="s">
        <v>602</v>
      </c>
      <c r="W2031" s="272"/>
      <c r="X2031" s="273">
        <v>2072919</v>
      </c>
      <c r="Y2031" s="273">
        <v>2072919</v>
      </c>
      <c r="Z2031" s="273">
        <v>0</v>
      </c>
      <c r="AA2031" s="273">
        <v>0</v>
      </c>
      <c r="AB2031" s="274">
        <v>2072919</v>
      </c>
      <c r="AC2031" s="274">
        <v>0</v>
      </c>
      <c r="AD2031" s="269"/>
      <c r="AE2031" s="269" t="s">
        <v>3021</v>
      </c>
    </row>
    <row r="2032" spans="1:31" ht="90" x14ac:dyDescent="0.25">
      <c r="A2032" s="303" t="s">
        <v>4851</v>
      </c>
      <c r="B2032" s="303" t="s">
        <v>2415</v>
      </c>
      <c r="C2032" s="303" t="s">
        <v>2416</v>
      </c>
      <c r="D2032" s="303" t="s">
        <v>2646</v>
      </c>
      <c r="E2032" s="304" t="s">
        <v>5289</v>
      </c>
      <c r="F2032" s="304" t="s">
        <v>457</v>
      </c>
      <c r="G2032" s="304" t="s">
        <v>5273</v>
      </c>
      <c r="H2032" s="304" t="s">
        <v>5274</v>
      </c>
      <c r="I2032" s="303" t="s">
        <v>599</v>
      </c>
      <c r="J2032" s="305" t="s">
        <v>2612</v>
      </c>
      <c r="K2032" s="306">
        <v>2072919</v>
      </c>
      <c r="Q2032" s="270"/>
      <c r="R2032" s="270"/>
      <c r="S2032" s="271"/>
      <c r="T2032" s="270" t="s">
        <v>600</v>
      </c>
      <c r="U2032" s="272" t="s">
        <v>3020</v>
      </c>
      <c r="V2032" s="268" t="s">
        <v>602</v>
      </c>
      <c r="W2032" s="272"/>
      <c r="X2032" s="273">
        <v>2072919</v>
      </c>
      <c r="Y2032" s="273">
        <v>2072919</v>
      </c>
      <c r="Z2032" s="273">
        <v>0</v>
      </c>
      <c r="AA2032" s="273">
        <v>0</v>
      </c>
      <c r="AB2032" s="274">
        <v>2072919</v>
      </c>
      <c r="AC2032" s="274">
        <v>0</v>
      </c>
      <c r="AD2032" s="269"/>
      <c r="AE2032" s="269" t="s">
        <v>3021</v>
      </c>
    </row>
    <row r="2033" spans="1:31" ht="90" x14ac:dyDescent="0.25">
      <c r="A2033" s="303" t="s">
        <v>4853</v>
      </c>
      <c r="B2033" s="303" t="s">
        <v>2415</v>
      </c>
      <c r="C2033" s="303" t="s">
        <v>2416</v>
      </c>
      <c r="D2033" s="303" t="s">
        <v>2646</v>
      </c>
      <c r="E2033" s="304" t="s">
        <v>5291</v>
      </c>
      <c r="F2033" s="304" t="s">
        <v>457</v>
      </c>
      <c r="G2033" s="304" t="s">
        <v>5273</v>
      </c>
      <c r="H2033" s="304" t="s">
        <v>5274</v>
      </c>
      <c r="I2033" s="303" t="s">
        <v>599</v>
      </c>
      <c r="J2033" s="305" t="s">
        <v>2612</v>
      </c>
      <c r="K2033" s="306">
        <v>2072919</v>
      </c>
      <c r="Q2033" s="270"/>
      <c r="R2033" s="270"/>
      <c r="S2033" s="271"/>
      <c r="T2033" s="270" t="s">
        <v>600</v>
      </c>
      <c r="U2033" s="272" t="s">
        <v>3020</v>
      </c>
      <c r="V2033" s="268" t="s">
        <v>602</v>
      </c>
      <c r="W2033" s="272"/>
      <c r="X2033" s="273">
        <v>2072919</v>
      </c>
      <c r="Y2033" s="273">
        <v>2072919</v>
      </c>
      <c r="Z2033" s="273">
        <v>0</v>
      </c>
      <c r="AA2033" s="273">
        <v>0</v>
      </c>
      <c r="AB2033" s="274">
        <v>2072919</v>
      </c>
      <c r="AC2033" s="274">
        <v>0</v>
      </c>
      <c r="AD2033" s="269"/>
      <c r="AE2033" s="269" t="s">
        <v>3021</v>
      </c>
    </row>
    <row r="2034" spans="1:31" ht="90" x14ac:dyDescent="0.25">
      <c r="A2034" s="303" t="s">
        <v>4855</v>
      </c>
      <c r="B2034" s="303" t="s">
        <v>2415</v>
      </c>
      <c r="C2034" s="303" t="s">
        <v>2416</v>
      </c>
      <c r="D2034" s="303" t="s">
        <v>2646</v>
      </c>
      <c r="E2034" s="304" t="s">
        <v>5293</v>
      </c>
      <c r="F2034" s="304" t="s">
        <v>457</v>
      </c>
      <c r="G2034" s="304" t="s">
        <v>5273</v>
      </c>
      <c r="H2034" s="304" t="s">
        <v>5274</v>
      </c>
      <c r="I2034" s="303" t="s">
        <v>599</v>
      </c>
      <c r="J2034" s="305" t="s">
        <v>2612</v>
      </c>
      <c r="K2034" s="306">
        <v>2072919</v>
      </c>
      <c r="Q2034" s="270"/>
      <c r="R2034" s="270"/>
      <c r="S2034" s="271"/>
      <c r="T2034" s="270" t="s">
        <v>600</v>
      </c>
      <c r="U2034" s="272" t="s">
        <v>3020</v>
      </c>
      <c r="V2034" s="268" t="s">
        <v>602</v>
      </c>
      <c r="W2034" s="272"/>
      <c r="X2034" s="273">
        <v>2072919</v>
      </c>
      <c r="Y2034" s="273">
        <v>2072919</v>
      </c>
      <c r="Z2034" s="273">
        <v>0</v>
      </c>
      <c r="AA2034" s="273">
        <v>0</v>
      </c>
      <c r="AB2034" s="274">
        <v>2072919</v>
      </c>
      <c r="AC2034" s="274">
        <v>0</v>
      </c>
      <c r="AD2034" s="269"/>
      <c r="AE2034" s="269" t="s">
        <v>3021</v>
      </c>
    </row>
    <row r="2035" spans="1:31" ht="90" x14ac:dyDescent="0.25">
      <c r="A2035" s="303" t="s">
        <v>4857</v>
      </c>
      <c r="B2035" s="303" t="s">
        <v>2415</v>
      </c>
      <c r="C2035" s="303" t="s">
        <v>2416</v>
      </c>
      <c r="D2035" s="303" t="s">
        <v>2646</v>
      </c>
      <c r="E2035" s="304" t="s">
        <v>5295</v>
      </c>
      <c r="F2035" s="304" t="s">
        <v>457</v>
      </c>
      <c r="G2035" s="304" t="s">
        <v>5273</v>
      </c>
      <c r="H2035" s="304" t="s">
        <v>5274</v>
      </c>
      <c r="I2035" s="303" t="s">
        <v>599</v>
      </c>
      <c r="J2035" s="305" t="s">
        <v>2612</v>
      </c>
      <c r="K2035" s="306">
        <v>2072919</v>
      </c>
      <c r="Q2035" s="270"/>
      <c r="R2035" s="270"/>
      <c r="S2035" s="271"/>
      <c r="T2035" s="270" t="s">
        <v>600</v>
      </c>
      <c r="U2035" s="272" t="s">
        <v>3020</v>
      </c>
      <c r="V2035" s="268" t="s">
        <v>602</v>
      </c>
      <c r="W2035" s="272"/>
      <c r="X2035" s="273">
        <v>2072919</v>
      </c>
      <c r="Y2035" s="273">
        <v>2072919</v>
      </c>
      <c r="Z2035" s="273">
        <v>0</v>
      </c>
      <c r="AA2035" s="273">
        <v>0</v>
      </c>
      <c r="AB2035" s="274">
        <v>2072919</v>
      </c>
      <c r="AC2035" s="274">
        <v>0</v>
      </c>
      <c r="AD2035" s="269"/>
      <c r="AE2035" s="269" t="s">
        <v>3021</v>
      </c>
    </row>
    <row r="2036" spans="1:31" ht="90" x14ac:dyDescent="0.25">
      <c r="A2036" s="303" t="s">
        <v>4859</v>
      </c>
      <c r="B2036" s="303" t="s">
        <v>2415</v>
      </c>
      <c r="C2036" s="303" t="s">
        <v>2416</v>
      </c>
      <c r="D2036" s="303" t="s">
        <v>2646</v>
      </c>
      <c r="E2036" s="304" t="s">
        <v>5297</v>
      </c>
      <c r="F2036" s="304" t="s">
        <v>457</v>
      </c>
      <c r="G2036" s="304" t="s">
        <v>5273</v>
      </c>
      <c r="H2036" s="304" t="s">
        <v>5274</v>
      </c>
      <c r="I2036" s="303" t="s">
        <v>599</v>
      </c>
      <c r="J2036" s="305" t="s">
        <v>2612</v>
      </c>
      <c r="K2036" s="306">
        <v>2072919</v>
      </c>
      <c r="Q2036" s="270"/>
      <c r="R2036" s="270"/>
      <c r="S2036" s="271"/>
      <c r="T2036" s="270" t="s">
        <v>600</v>
      </c>
      <c r="U2036" s="272" t="s">
        <v>3020</v>
      </c>
      <c r="V2036" s="268" t="s">
        <v>602</v>
      </c>
      <c r="W2036" s="272"/>
      <c r="X2036" s="273">
        <v>2072919</v>
      </c>
      <c r="Y2036" s="273">
        <v>2072919</v>
      </c>
      <c r="Z2036" s="273">
        <v>0</v>
      </c>
      <c r="AA2036" s="273">
        <v>0</v>
      </c>
      <c r="AB2036" s="274">
        <v>2072919</v>
      </c>
      <c r="AC2036" s="274">
        <v>0</v>
      </c>
      <c r="AD2036" s="269"/>
      <c r="AE2036" s="269" t="s">
        <v>3021</v>
      </c>
    </row>
    <row r="2037" spans="1:31" ht="90" x14ac:dyDescent="0.25">
      <c r="A2037" s="303" t="s">
        <v>4861</v>
      </c>
      <c r="B2037" s="303" t="s">
        <v>2415</v>
      </c>
      <c r="C2037" s="303" t="s">
        <v>2416</v>
      </c>
      <c r="D2037" s="303" t="s">
        <v>2646</v>
      </c>
      <c r="E2037" s="304" t="s">
        <v>5299</v>
      </c>
      <c r="F2037" s="304" t="s">
        <v>457</v>
      </c>
      <c r="G2037" s="304" t="s">
        <v>5273</v>
      </c>
      <c r="H2037" s="304" t="s">
        <v>5274</v>
      </c>
      <c r="I2037" s="303" t="s">
        <v>599</v>
      </c>
      <c r="J2037" s="305" t="s">
        <v>2612</v>
      </c>
      <c r="K2037" s="306">
        <v>2072919</v>
      </c>
      <c r="Q2037" s="270"/>
      <c r="R2037" s="270"/>
      <c r="S2037" s="271"/>
      <c r="T2037" s="270" t="s">
        <v>600</v>
      </c>
      <c r="U2037" s="272" t="s">
        <v>3020</v>
      </c>
      <c r="V2037" s="268" t="s">
        <v>602</v>
      </c>
      <c r="W2037" s="272"/>
      <c r="X2037" s="273">
        <v>2072919</v>
      </c>
      <c r="Y2037" s="273">
        <v>2072919</v>
      </c>
      <c r="Z2037" s="273">
        <v>0</v>
      </c>
      <c r="AA2037" s="273">
        <v>0</v>
      </c>
      <c r="AB2037" s="274">
        <v>2072919</v>
      </c>
      <c r="AC2037" s="274">
        <v>0</v>
      </c>
      <c r="AD2037" s="269"/>
      <c r="AE2037" s="269" t="s">
        <v>3021</v>
      </c>
    </row>
    <row r="2038" spans="1:31" ht="90" x14ac:dyDescent="0.25">
      <c r="A2038" s="303" t="s">
        <v>4863</v>
      </c>
      <c r="B2038" s="303" t="s">
        <v>2415</v>
      </c>
      <c r="C2038" s="303" t="s">
        <v>2416</v>
      </c>
      <c r="D2038" s="303" t="s">
        <v>2646</v>
      </c>
      <c r="E2038" s="304" t="s">
        <v>5301</v>
      </c>
      <c r="F2038" s="304" t="s">
        <v>457</v>
      </c>
      <c r="G2038" s="304" t="s">
        <v>5273</v>
      </c>
      <c r="H2038" s="304" t="s">
        <v>5274</v>
      </c>
      <c r="I2038" s="303" t="s">
        <v>599</v>
      </c>
      <c r="J2038" s="305" t="s">
        <v>2612</v>
      </c>
      <c r="K2038" s="306">
        <v>2072919</v>
      </c>
      <c r="Q2038" s="270"/>
      <c r="R2038" s="270"/>
      <c r="S2038" s="271"/>
      <c r="T2038" s="270" t="s">
        <v>600</v>
      </c>
      <c r="U2038" s="272" t="s">
        <v>3020</v>
      </c>
      <c r="V2038" s="268" t="s">
        <v>602</v>
      </c>
      <c r="W2038" s="272"/>
      <c r="X2038" s="273">
        <v>2072919</v>
      </c>
      <c r="Y2038" s="273">
        <v>2072919</v>
      </c>
      <c r="Z2038" s="273">
        <v>0</v>
      </c>
      <c r="AA2038" s="273">
        <v>0</v>
      </c>
      <c r="AB2038" s="274">
        <v>2072919</v>
      </c>
      <c r="AC2038" s="274">
        <v>0</v>
      </c>
      <c r="AD2038" s="269"/>
      <c r="AE2038" s="269" t="s">
        <v>3021</v>
      </c>
    </row>
    <row r="2039" spans="1:31" ht="90" x14ac:dyDescent="0.25">
      <c r="A2039" s="303" t="s">
        <v>4865</v>
      </c>
      <c r="B2039" s="303" t="s">
        <v>2415</v>
      </c>
      <c r="C2039" s="303" t="s">
        <v>2416</v>
      </c>
      <c r="D2039" s="303" t="s">
        <v>2646</v>
      </c>
      <c r="E2039" s="304" t="s">
        <v>5303</v>
      </c>
      <c r="F2039" s="304" t="s">
        <v>457</v>
      </c>
      <c r="G2039" s="304" t="s">
        <v>5273</v>
      </c>
      <c r="H2039" s="304" t="s">
        <v>5274</v>
      </c>
      <c r="I2039" s="303" t="s">
        <v>599</v>
      </c>
      <c r="J2039" s="305" t="s">
        <v>2612</v>
      </c>
      <c r="K2039" s="306">
        <v>2072919</v>
      </c>
      <c r="Q2039" s="270"/>
      <c r="R2039" s="270"/>
      <c r="S2039" s="271"/>
      <c r="T2039" s="270" t="s">
        <v>600</v>
      </c>
      <c r="U2039" s="272" t="s">
        <v>3020</v>
      </c>
      <c r="V2039" s="268" t="s">
        <v>602</v>
      </c>
      <c r="W2039" s="272"/>
      <c r="X2039" s="273">
        <v>2072919</v>
      </c>
      <c r="Y2039" s="273">
        <v>2072919</v>
      </c>
      <c r="Z2039" s="273">
        <v>0</v>
      </c>
      <c r="AA2039" s="273">
        <v>0</v>
      </c>
      <c r="AB2039" s="274">
        <v>2072919</v>
      </c>
      <c r="AC2039" s="274">
        <v>0</v>
      </c>
      <c r="AD2039" s="269"/>
      <c r="AE2039" s="269" t="s">
        <v>3021</v>
      </c>
    </row>
    <row r="2040" spans="1:31" ht="90" x14ac:dyDescent="0.25">
      <c r="A2040" s="303" t="s">
        <v>4867</v>
      </c>
      <c r="B2040" s="303" t="s">
        <v>2415</v>
      </c>
      <c r="C2040" s="303" t="s">
        <v>2416</v>
      </c>
      <c r="D2040" s="303" t="s">
        <v>2646</v>
      </c>
      <c r="E2040" s="304" t="s">
        <v>5305</v>
      </c>
      <c r="F2040" s="304" t="s">
        <v>457</v>
      </c>
      <c r="G2040" s="304" t="s">
        <v>5273</v>
      </c>
      <c r="H2040" s="304" t="s">
        <v>5274</v>
      </c>
      <c r="I2040" s="303" t="s">
        <v>599</v>
      </c>
      <c r="J2040" s="305" t="s">
        <v>2612</v>
      </c>
      <c r="K2040" s="306">
        <v>2072919</v>
      </c>
      <c r="Q2040" s="270"/>
      <c r="R2040" s="270"/>
      <c r="S2040" s="271"/>
      <c r="T2040" s="270" t="s">
        <v>600</v>
      </c>
      <c r="U2040" s="272" t="s">
        <v>3020</v>
      </c>
      <c r="V2040" s="268" t="s">
        <v>602</v>
      </c>
      <c r="W2040" s="272"/>
      <c r="X2040" s="273">
        <v>2072919</v>
      </c>
      <c r="Y2040" s="273">
        <v>2072919</v>
      </c>
      <c r="Z2040" s="273">
        <v>0</v>
      </c>
      <c r="AA2040" s="273">
        <v>0</v>
      </c>
      <c r="AB2040" s="274">
        <v>2072919</v>
      </c>
      <c r="AC2040" s="274">
        <v>0</v>
      </c>
      <c r="AD2040" s="269"/>
      <c r="AE2040" s="269" t="s">
        <v>3021</v>
      </c>
    </row>
    <row r="2041" spans="1:31" ht="90" x14ac:dyDescent="0.25">
      <c r="A2041" s="303" t="s">
        <v>4869</v>
      </c>
      <c r="B2041" s="303" t="s">
        <v>2415</v>
      </c>
      <c r="C2041" s="303" t="s">
        <v>2416</v>
      </c>
      <c r="D2041" s="303" t="s">
        <v>2646</v>
      </c>
      <c r="E2041" s="304" t="s">
        <v>5307</v>
      </c>
      <c r="F2041" s="304" t="s">
        <v>457</v>
      </c>
      <c r="G2041" s="304" t="s">
        <v>5273</v>
      </c>
      <c r="H2041" s="304" t="s">
        <v>5274</v>
      </c>
      <c r="I2041" s="303" t="s">
        <v>599</v>
      </c>
      <c r="J2041" s="305" t="s">
        <v>2612</v>
      </c>
      <c r="K2041" s="306">
        <v>2072919</v>
      </c>
      <c r="Q2041" s="270"/>
      <c r="R2041" s="270"/>
      <c r="S2041" s="271"/>
      <c r="T2041" s="270" t="s">
        <v>600</v>
      </c>
      <c r="U2041" s="272" t="s">
        <v>3020</v>
      </c>
      <c r="V2041" s="268" t="s">
        <v>602</v>
      </c>
      <c r="W2041" s="272"/>
      <c r="X2041" s="273">
        <v>2072919</v>
      </c>
      <c r="Y2041" s="273">
        <v>2072919</v>
      </c>
      <c r="Z2041" s="273">
        <v>0</v>
      </c>
      <c r="AA2041" s="273">
        <v>0</v>
      </c>
      <c r="AB2041" s="274">
        <v>2072919</v>
      </c>
      <c r="AC2041" s="274">
        <v>0</v>
      </c>
      <c r="AD2041" s="269"/>
      <c r="AE2041" s="269" t="s">
        <v>3021</v>
      </c>
    </row>
    <row r="2042" spans="1:31" ht="90" x14ac:dyDescent="0.25">
      <c r="A2042" s="303" t="s">
        <v>4871</v>
      </c>
      <c r="B2042" s="303" t="s">
        <v>2415</v>
      </c>
      <c r="C2042" s="303" t="s">
        <v>2416</v>
      </c>
      <c r="D2042" s="303" t="s">
        <v>2646</v>
      </c>
      <c r="E2042" s="304" t="s">
        <v>5309</v>
      </c>
      <c r="F2042" s="304" t="s">
        <v>457</v>
      </c>
      <c r="G2042" s="304" t="s">
        <v>5273</v>
      </c>
      <c r="H2042" s="304" t="s">
        <v>5274</v>
      </c>
      <c r="I2042" s="303" t="s">
        <v>599</v>
      </c>
      <c r="J2042" s="305" t="s">
        <v>2612</v>
      </c>
      <c r="K2042" s="306">
        <v>2072919</v>
      </c>
      <c r="Q2042" s="270"/>
      <c r="R2042" s="270"/>
      <c r="S2042" s="271"/>
      <c r="T2042" s="270" t="s">
        <v>600</v>
      </c>
      <c r="U2042" s="272" t="s">
        <v>3020</v>
      </c>
      <c r="V2042" s="268" t="s">
        <v>602</v>
      </c>
      <c r="W2042" s="272"/>
      <c r="X2042" s="273">
        <v>2072919</v>
      </c>
      <c r="Y2042" s="273">
        <v>2072919</v>
      </c>
      <c r="Z2042" s="273">
        <v>0</v>
      </c>
      <c r="AA2042" s="273">
        <v>0</v>
      </c>
      <c r="AB2042" s="274">
        <v>2072919</v>
      </c>
      <c r="AC2042" s="274">
        <v>0</v>
      </c>
      <c r="AD2042" s="269"/>
      <c r="AE2042" s="269" t="s">
        <v>3021</v>
      </c>
    </row>
    <row r="2043" spans="1:31" ht="90" x14ac:dyDescent="0.25">
      <c r="A2043" s="303" t="s">
        <v>4873</v>
      </c>
      <c r="B2043" s="303" t="s">
        <v>2415</v>
      </c>
      <c r="C2043" s="303" t="s">
        <v>2416</v>
      </c>
      <c r="D2043" s="303" t="s">
        <v>2646</v>
      </c>
      <c r="E2043" s="304" t="s">
        <v>5311</v>
      </c>
      <c r="F2043" s="304" t="s">
        <v>457</v>
      </c>
      <c r="G2043" s="304" t="s">
        <v>5273</v>
      </c>
      <c r="H2043" s="304" t="s">
        <v>5274</v>
      </c>
      <c r="I2043" s="303" t="s">
        <v>599</v>
      </c>
      <c r="J2043" s="305" t="s">
        <v>2612</v>
      </c>
      <c r="K2043" s="306">
        <v>2072919</v>
      </c>
      <c r="Q2043" s="270"/>
      <c r="R2043" s="270"/>
      <c r="S2043" s="271"/>
      <c r="T2043" s="270" t="s">
        <v>600</v>
      </c>
      <c r="U2043" s="272" t="s">
        <v>3020</v>
      </c>
      <c r="V2043" s="268" t="s">
        <v>602</v>
      </c>
      <c r="W2043" s="272"/>
      <c r="X2043" s="273">
        <v>2072919</v>
      </c>
      <c r="Y2043" s="273">
        <v>2072919</v>
      </c>
      <c r="Z2043" s="273">
        <v>0</v>
      </c>
      <c r="AA2043" s="273">
        <v>0</v>
      </c>
      <c r="AB2043" s="274">
        <v>2072919</v>
      </c>
      <c r="AC2043" s="274">
        <v>0</v>
      </c>
      <c r="AD2043" s="269"/>
      <c r="AE2043" s="269" t="s">
        <v>3021</v>
      </c>
    </row>
    <row r="2044" spans="1:31" ht="90" x14ac:dyDescent="0.25">
      <c r="A2044" s="303" t="s">
        <v>4875</v>
      </c>
      <c r="B2044" s="303" t="s">
        <v>2415</v>
      </c>
      <c r="C2044" s="303" t="s">
        <v>2416</v>
      </c>
      <c r="D2044" s="303" t="s">
        <v>2646</v>
      </c>
      <c r="E2044" s="304" t="s">
        <v>5313</v>
      </c>
      <c r="F2044" s="304" t="s">
        <v>457</v>
      </c>
      <c r="G2044" s="304" t="s">
        <v>5273</v>
      </c>
      <c r="H2044" s="304" t="s">
        <v>5274</v>
      </c>
      <c r="I2044" s="303" t="s">
        <v>599</v>
      </c>
      <c r="J2044" s="305" t="s">
        <v>2612</v>
      </c>
      <c r="K2044" s="306">
        <v>2072919</v>
      </c>
      <c r="Q2044" s="270"/>
      <c r="R2044" s="270"/>
      <c r="S2044" s="271"/>
      <c r="T2044" s="270" t="s">
        <v>600</v>
      </c>
      <c r="U2044" s="272" t="s">
        <v>3020</v>
      </c>
      <c r="V2044" s="268" t="s">
        <v>602</v>
      </c>
      <c r="W2044" s="272"/>
      <c r="X2044" s="273">
        <v>2072919</v>
      </c>
      <c r="Y2044" s="273">
        <v>2072919</v>
      </c>
      <c r="Z2044" s="273">
        <v>0</v>
      </c>
      <c r="AA2044" s="273">
        <v>0</v>
      </c>
      <c r="AB2044" s="274">
        <v>2072919</v>
      </c>
      <c r="AC2044" s="274">
        <v>0</v>
      </c>
      <c r="AD2044" s="269"/>
      <c r="AE2044" s="269" t="s">
        <v>3021</v>
      </c>
    </row>
    <row r="2045" spans="1:31" ht="90" x14ac:dyDescent="0.25">
      <c r="A2045" s="303" t="s">
        <v>4877</v>
      </c>
      <c r="B2045" s="303" t="s">
        <v>2415</v>
      </c>
      <c r="C2045" s="303" t="s">
        <v>2416</v>
      </c>
      <c r="D2045" s="303" t="s">
        <v>2646</v>
      </c>
      <c r="E2045" s="304" t="s">
        <v>5314</v>
      </c>
      <c r="F2045" s="304" t="s">
        <v>457</v>
      </c>
      <c r="G2045" s="304" t="s">
        <v>5273</v>
      </c>
      <c r="H2045" s="304" t="s">
        <v>5274</v>
      </c>
      <c r="I2045" s="303" t="s">
        <v>599</v>
      </c>
      <c r="J2045" s="305" t="s">
        <v>2612</v>
      </c>
      <c r="K2045" s="306">
        <v>2072919</v>
      </c>
      <c r="Q2045" s="270"/>
      <c r="R2045" s="270"/>
      <c r="S2045" s="271"/>
      <c r="T2045" s="270" t="s">
        <v>600</v>
      </c>
      <c r="U2045" s="272" t="s">
        <v>3020</v>
      </c>
      <c r="V2045" s="268" t="s">
        <v>602</v>
      </c>
      <c r="W2045" s="272"/>
      <c r="X2045" s="273">
        <v>2072919</v>
      </c>
      <c r="Y2045" s="273">
        <v>2072919</v>
      </c>
      <c r="Z2045" s="273">
        <v>0</v>
      </c>
      <c r="AA2045" s="273">
        <v>0</v>
      </c>
      <c r="AB2045" s="274">
        <v>2072919</v>
      </c>
      <c r="AC2045" s="274">
        <v>0</v>
      </c>
      <c r="AD2045" s="269"/>
      <c r="AE2045" s="269" t="s">
        <v>3021</v>
      </c>
    </row>
    <row r="2046" spans="1:31" ht="90" x14ac:dyDescent="0.25">
      <c r="A2046" s="303" t="s">
        <v>4879</v>
      </c>
      <c r="B2046" s="303" t="s">
        <v>2415</v>
      </c>
      <c r="C2046" s="303" t="s">
        <v>2416</v>
      </c>
      <c r="D2046" s="303" t="s">
        <v>2646</v>
      </c>
      <c r="E2046" s="304" t="s">
        <v>5315</v>
      </c>
      <c r="F2046" s="304" t="s">
        <v>457</v>
      </c>
      <c r="G2046" s="304" t="s">
        <v>5273</v>
      </c>
      <c r="H2046" s="304" t="s">
        <v>5274</v>
      </c>
      <c r="I2046" s="303" t="s">
        <v>599</v>
      </c>
      <c r="J2046" s="305" t="s">
        <v>2612</v>
      </c>
      <c r="K2046" s="306">
        <v>2072919</v>
      </c>
      <c r="Q2046" s="270"/>
      <c r="R2046" s="270"/>
      <c r="S2046" s="271"/>
      <c r="T2046" s="270" t="s">
        <v>600</v>
      </c>
      <c r="U2046" s="272" t="s">
        <v>3020</v>
      </c>
      <c r="V2046" s="268" t="s">
        <v>602</v>
      </c>
      <c r="W2046" s="272"/>
      <c r="X2046" s="273">
        <v>2072919</v>
      </c>
      <c r="Y2046" s="273">
        <v>2072919</v>
      </c>
      <c r="Z2046" s="273">
        <v>0</v>
      </c>
      <c r="AA2046" s="273">
        <v>0</v>
      </c>
      <c r="AB2046" s="274">
        <v>2072919</v>
      </c>
      <c r="AC2046" s="274">
        <v>0</v>
      </c>
      <c r="AD2046" s="269"/>
      <c r="AE2046" s="269" t="s">
        <v>3021</v>
      </c>
    </row>
    <row r="2047" spans="1:31" ht="90" x14ac:dyDescent="0.25">
      <c r="A2047" s="303" t="s">
        <v>4881</v>
      </c>
      <c r="B2047" s="303" t="s">
        <v>2415</v>
      </c>
      <c r="C2047" s="303" t="s">
        <v>2416</v>
      </c>
      <c r="D2047" s="303" t="s">
        <v>2646</v>
      </c>
      <c r="E2047" s="304" t="s">
        <v>5316</v>
      </c>
      <c r="F2047" s="304" t="s">
        <v>457</v>
      </c>
      <c r="G2047" s="304" t="s">
        <v>5273</v>
      </c>
      <c r="H2047" s="304" t="s">
        <v>5274</v>
      </c>
      <c r="I2047" s="303" t="s">
        <v>599</v>
      </c>
      <c r="J2047" s="305" t="s">
        <v>2612</v>
      </c>
      <c r="K2047" s="306">
        <v>2072919</v>
      </c>
      <c r="Q2047" s="270"/>
      <c r="R2047" s="270"/>
      <c r="S2047" s="271"/>
      <c r="T2047" s="270" t="s">
        <v>600</v>
      </c>
      <c r="U2047" s="272" t="s">
        <v>3020</v>
      </c>
      <c r="V2047" s="268" t="s">
        <v>602</v>
      </c>
      <c r="W2047" s="272"/>
      <c r="X2047" s="273">
        <v>2072919</v>
      </c>
      <c r="Y2047" s="273">
        <v>2072919</v>
      </c>
      <c r="Z2047" s="273">
        <v>0</v>
      </c>
      <c r="AA2047" s="273">
        <v>0</v>
      </c>
      <c r="AB2047" s="274">
        <v>2072919</v>
      </c>
      <c r="AC2047" s="274">
        <v>0</v>
      </c>
      <c r="AD2047" s="269"/>
      <c r="AE2047" s="269" t="s">
        <v>3021</v>
      </c>
    </row>
    <row r="2048" spans="1:31" ht="90" x14ac:dyDescent="0.25">
      <c r="A2048" s="303" t="s">
        <v>4883</v>
      </c>
      <c r="B2048" s="303" t="s">
        <v>2415</v>
      </c>
      <c r="C2048" s="303" t="s">
        <v>2416</v>
      </c>
      <c r="D2048" s="303" t="s">
        <v>2646</v>
      </c>
      <c r="E2048" s="304" t="s">
        <v>5317</v>
      </c>
      <c r="F2048" s="304" t="s">
        <v>457</v>
      </c>
      <c r="G2048" s="304" t="s">
        <v>5273</v>
      </c>
      <c r="H2048" s="304" t="s">
        <v>5274</v>
      </c>
      <c r="I2048" s="303" t="s">
        <v>599</v>
      </c>
      <c r="J2048" s="305" t="s">
        <v>2612</v>
      </c>
      <c r="K2048" s="306">
        <v>2072919</v>
      </c>
      <c r="Q2048" s="270"/>
      <c r="R2048" s="270"/>
      <c r="S2048" s="271"/>
      <c r="T2048" s="270" t="s">
        <v>600</v>
      </c>
      <c r="U2048" s="272" t="s">
        <v>3020</v>
      </c>
      <c r="V2048" s="268" t="s">
        <v>602</v>
      </c>
      <c r="W2048" s="272"/>
      <c r="X2048" s="273">
        <v>2072919</v>
      </c>
      <c r="Y2048" s="273">
        <v>2072919</v>
      </c>
      <c r="Z2048" s="273">
        <v>0</v>
      </c>
      <c r="AA2048" s="273">
        <v>0</v>
      </c>
      <c r="AB2048" s="274">
        <v>2072919</v>
      </c>
      <c r="AC2048" s="274">
        <v>0</v>
      </c>
      <c r="AD2048" s="269"/>
      <c r="AE2048" s="269" t="s">
        <v>3021</v>
      </c>
    </row>
    <row r="2049" spans="1:31" ht="90" x14ac:dyDescent="0.25">
      <c r="A2049" s="303" t="s">
        <v>4885</v>
      </c>
      <c r="B2049" s="303" t="s">
        <v>2415</v>
      </c>
      <c r="C2049" s="303" t="s">
        <v>2416</v>
      </c>
      <c r="D2049" s="303" t="s">
        <v>2646</v>
      </c>
      <c r="E2049" s="304" t="s">
        <v>5318</v>
      </c>
      <c r="F2049" s="304" t="s">
        <v>457</v>
      </c>
      <c r="G2049" s="304" t="s">
        <v>5273</v>
      </c>
      <c r="H2049" s="304" t="s">
        <v>5274</v>
      </c>
      <c r="I2049" s="303" t="s">
        <v>599</v>
      </c>
      <c r="J2049" s="305" t="s">
        <v>2612</v>
      </c>
      <c r="K2049" s="306">
        <v>2072919</v>
      </c>
      <c r="Q2049" s="270"/>
      <c r="R2049" s="270"/>
      <c r="S2049" s="271"/>
      <c r="T2049" s="270" t="s">
        <v>600</v>
      </c>
      <c r="U2049" s="272" t="s">
        <v>3020</v>
      </c>
      <c r="V2049" s="268" t="s">
        <v>602</v>
      </c>
      <c r="W2049" s="272"/>
      <c r="X2049" s="273">
        <v>2072919</v>
      </c>
      <c r="Y2049" s="273">
        <v>2072919</v>
      </c>
      <c r="Z2049" s="273">
        <v>0</v>
      </c>
      <c r="AA2049" s="273">
        <v>0</v>
      </c>
      <c r="AB2049" s="274">
        <v>2072919</v>
      </c>
      <c r="AC2049" s="274">
        <v>0</v>
      </c>
      <c r="AD2049" s="269"/>
      <c r="AE2049" s="269" t="s">
        <v>3021</v>
      </c>
    </row>
    <row r="2050" spans="1:31" ht="90" x14ac:dyDescent="0.25">
      <c r="A2050" s="303" t="s">
        <v>4887</v>
      </c>
      <c r="B2050" s="303" t="s">
        <v>2415</v>
      </c>
      <c r="C2050" s="303" t="s">
        <v>2416</v>
      </c>
      <c r="D2050" s="303" t="s">
        <v>2646</v>
      </c>
      <c r="E2050" s="304" t="s">
        <v>5319</v>
      </c>
      <c r="F2050" s="304" t="s">
        <v>457</v>
      </c>
      <c r="G2050" s="304" t="s">
        <v>5273</v>
      </c>
      <c r="H2050" s="304" t="s">
        <v>5274</v>
      </c>
      <c r="I2050" s="303" t="s">
        <v>599</v>
      </c>
      <c r="J2050" s="305" t="s">
        <v>2612</v>
      </c>
      <c r="K2050" s="306">
        <v>2072919</v>
      </c>
      <c r="Q2050" s="270"/>
      <c r="R2050" s="270"/>
      <c r="S2050" s="271"/>
      <c r="T2050" s="270" t="s">
        <v>600</v>
      </c>
      <c r="U2050" s="272" t="s">
        <v>3020</v>
      </c>
      <c r="V2050" s="268" t="s">
        <v>602</v>
      </c>
      <c r="W2050" s="272"/>
      <c r="X2050" s="273">
        <v>2072919</v>
      </c>
      <c r="Y2050" s="273">
        <v>2072919</v>
      </c>
      <c r="Z2050" s="273">
        <v>0</v>
      </c>
      <c r="AA2050" s="273">
        <v>0</v>
      </c>
      <c r="AB2050" s="274">
        <v>2072919</v>
      </c>
      <c r="AC2050" s="274">
        <v>0</v>
      </c>
      <c r="AD2050" s="269"/>
      <c r="AE2050" s="269" t="s">
        <v>3021</v>
      </c>
    </row>
    <row r="2051" spans="1:31" ht="90" x14ac:dyDescent="0.25">
      <c r="A2051" s="303" t="s">
        <v>4889</v>
      </c>
      <c r="B2051" s="303" t="s">
        <v>2415</v>
      </c>
      <c r="C2051" s="303" t="s">
        <v>2416</v>
      </c>
      <c r="D2051" s="303" t="s">
        <v>2646</v>
      </c>
      <c r="E2051" s="304" t="s">
        <v>5320</v>
      </c>
      <c r="F2051" s="304" t="s">
        <v>457</v>
      </c>
      <c r="G2051" s="304" t="s">
        <v>5273</v>
      </c>
      <c r="H2051" s="304" t="s">
        <v>5274</v>
      </c>
      <c r="I2051" s="303" t="s">
        <v>599</v>
      </c>
      <c r="J2051" s="305" t="s">
        <v>2612</v>
      </c>
      <c r="K2051" s="306">
        <v>2072919</v>
      </c>
      <c r="Q2051" s="270"/>
      <c r="R2051" s="270"/>
      <c r="S2051" s="271"/>
      <c r="T2051" s="270" t="s">
        <v>600</v>
      </c>
      <c r="U2051" s="272" t="s">
        <v>3020</v>
      </c>
      <c r="V2051" s="268" t="s">
        <v>602</v>
      </c>
      <c r="W2051" s="272"/>
      <c r="X2051" s="273">
        <v>2072919</v>
      </c>
      <c r="Y2051" s="273">
        <v>2072919</v>
      </c>
      <c r="Z2051" s="273">
        <v>0</v>
      </c>
      <c r="AA2051" s="273">
        <v>0</v>
      </c>
      <c r="AB2051" s="274">
        <v>2072919</v>
      </c>
      <c r="AC2051" s="274">
        <v>0</v>
      </c>
      <c r="AD2051" s="269"/>
      <c r="AE2051" s="269" t="s">
        <v>3021</v>
      </c>
    </row>
    <row r="2052" spans="1:31" ht="90" x14ac:dyDescent="0.25">
      <c r="A2052" s="303" t="s">
        <v>4891</v>
      </c>
      <c r="B2052" s="303" t="s">
        <v>2415</v>
      </c>
      <c r="C2052" s="303" t="s">
        <v>2416</v>
      </c>
      <c r="D2052" s="303" t="s">
        <v>2646</v>
      </c>
      <c r="E2052" s="304" t="s">
        <v>5321</v>
      </c>
      <c r="F2052" s="304" t="s">
        <v>457</v>
      </c>
      <c r="G2052" s="304" t="s">
        <v>5273</v>
      </c>
      <c r="H2052" s="304" t="s">
        <v>5274</v>
      </c>
      <c r="I2052" s="303" t="s">
        <v>599</v>
      </c>
      <c r="J2052" s="305" t="s">
        <v>2612</v>
      </c>
      <c r="K2052" s="306">
        <v>2072919</v>
      </c>
      <c r="Q2052" s="270"/>
      <c r="R2052" s="270"/>
      <c r="S2052" s="271"/>
      <c r="T2052" s="270" t="s">
        <v>600</v>
      </c>
      <c r="U2052" s="272" t="s">
        <v>3020</v>
      </c>
      <c r="V2052" s="268" t="s">
        <v>602</v>
      </c>
      <c r="W2052" s="272"/>
      <c r="X2052" s="273">
        <v>2072919</v>
      </c>
      <c r="Y2052" s="273">
        <v>2072919</v>
      </c>
      <c r="Z2052" s="273">
        <v>0</v>
      </c>
      <c r="AA2052" s="273">
        <v>0</v>
      </c>
      <c r="AB2052" s="274">
        <v>2072919</v>
      </c>
      <c r="AC2052" s="274">
        <v>0</v>
      </c>
      <c r="AD2052" s="269"/>
      <c r="AE2052" s="269" t="s">
        <v>3021</v>
      </c>
    </row>
    <row r="2053" spans="1:31" ht="90" x14ac:dyDescent="0.25">
      <c r="A2053" s="303" t="s">
        <v>4893</v>
      </c>
      <c r="B2053" s="303" t="s">
        <v>2415</v>
      </c>
      <c r="C2053" s="303" t="s">
        <v>2416</v>
      </c>
      <c r="D2053" s="303" t="s">
        <v>2646</v>
      </c>
      <c r="E2053" s="304" t="s">
        <v>5322</v>
      </c>
      <c r="F2053" s="304" t="s">
        <v>457</v>
      </c>
      <c r="G2053" s="304" t="s">
        <v>5273</v>
      </c>
      <c r="H2053" s="304" t="s">
        <v>5274</v>
      </c>
      <c r="I2053" s="303" t="s">
        <v>599</v>
      </c>
      <c r="J2053" s="305" t="s">
        <v>2612</v>
      </c>
      <c r="K2053" s="306">
        <v>2072919</v>
      </c>
      <c r="Q2053" s="270"/>
      <c r="R2053" s="270"/>
      <c r="S2053" s="271"/>
      <c r="T2053" s="270" t="s">
        <v>600</v>
      </c>
      <c r="U2053" s="272" t="s">
        <v>3020</v>
      </c>
      <c r="V2053" s="268" t="s">
        <v>602</v>
      </c>
      <c r="W2053" s="272"/>
      <c r="X2053" s="273">
        <v>2072919</v>
      </c>
      <c r="Y2053" s="273">
        <v>2072919</v>
      </c>
      <c r="Z2053" s="273">
        <v>0</v>
      </c>
      <c r="AA2053" s="273">
        <v>0</v>
      </c>
      <c r="AB2053" s="274">
        <v>2072919</v>
      </c>
      <c r="AC2053" s="274">
        <v>0</v>
      </c>
      <c r="AD2053" s="269"/>
      <c r="AE2053" s="269" t="s">
        <v>3021</v>
      </c>
    </row>
    <row r="2054" spans="1:31" ht="90" x14ac:dyDescent="0.25">
      <c r="A2054" s="303" t="s">
        <v>4895</v>
      </c>
      <c r="B2054" s="303" t="s">
        <v>2415</v>
      </c>
      <c r="C2054" s="303" t="s">
        <v>2416</v>
      </c>
      <c r="D2054" s="303" t="s">
        <v>2646</v>
      </c>
      <c r="E2054" s="304" t="s">
        <v>5323</v>
      </c>
      <c r="F2054" s="304" t="s">
        <v>457</v>
      </c>
      <c r="G2054" s="304" t="s">
        <v>5273</v>
      </c>
      <c r="H2054" s="304" t="s">
        <v>5274</v>
      </c>
      <c r="I2054" s="303" t="s">
        <v>599</v>
      </c>
      <c r="J2054" s="305" t="s">
        <v>2612</v>
      </c>
      <c r="K2054" s="306">
        <v>2072919</v>
      </c>
      <c r="Q2054" s="270"/>
      <c r="R2054" s="270"/>
      <c r="S2054" s="271"/>
      <c r="T2054" s="270" t="s">
        <v>600</v>
      </c>
      <c r="U2054" s="272" t="s">
        <v>3020</v>
      </c>
      <c r="V2054" s="268" t="s">
        <v>602</v>
      </c>
      <c r="W2054" s="272"/>
      <c r="X2054" s="273">
        <v>2072919</v>
      </c>
      <c r="Y2054" s="273">
        <v>2072919</v>
      </c>
      <c r="Z2054" s="273">
        <v>0</v>
      </c>
      <c r="AA2054" s="273">
        <v>0</v>
      </c>
      <c r="AB2054" s="274">
        <v>2072919</v>
      </c>
      <c r="AC2054" s="274">
        <v>0</v>
      </c>
      <c r="AD2054" s="269"/>
      <c r="AE2054" s="269" t="s">
        <v>3021</v>
      </c>
    </row>
    <row r="2055" spans="1:31" ht="90" x14ac:dyDescent="0.25">
      <c r="A2055" s="303" t="s">
        <v>4898</v>
      </c>
      <c r="B2055" s="303" t="s">
        <v>2415</v>
      </c>
      <c r="C2055" s="303" t="s">
        <v>2416</v>
      </c>
      <c r="D2055" s="303" t="s">
        <v>2646</v>
      </c>
      <c r="E2055" s="304" t="s">
        <v>5324</v>
      </c>
      <c r="F2055" s="304" t="s">
        <v>457</v>
      </c>
      <c r="G2055" s="304" t="s">
        <v>5273</v>
      </c>
      <c r="H2055" s="304" t="s">
        <v>5274</v>
      </c>
      <c r="I2055" s="303" t="s">
        <v>599</v>
      </c>
      <c r="J2055" s="305" t="s">
        <v>2612</v>
      </c>
      <c r="K2055" s="306">
        <v>2072919</v>
      </c>
      <c r="Q2055" s="270"/>
      <c r="R2055" s="270"/>
      <c r="S2055" s="271"/>
      <c r="T2055" s="270" t="s">
        <v>600</v>
      </c>
      <c r="U2055" s="272" t="s">
        <v>3020</v>
      </c>
      <c r="V2055" s="268" t="s">
        <v>602</v>
      </c>
      <c r="W2055" s="272"/>
      <c r="X2055" s="273">
        <v>2072919</v>
      </c>
      <c r="Y2055" s="273">
        <v>2072919</v>
      </c>
      <c r="Z2055" s="273">
        <v>0</v>
      </c>
      <c r="AA2055" s="273">
        <v>0</v>
      </c>
      <c r="AB2055" s="274">
        <v>2072919</v>
      </c>
      <c r="AC2055" s="274">
        <v>0</v>
      </c>
      <c r="AD2055" s="269"/>
      <c r="AE2055" s="269" t="s">
        <v>3021</v>
      </c>
    </row>
    <row r="2056" spans="1:31" ht="90" x14ac:dyDescent="0.25">
      <c r="A2056" s="303" t="s">
        <v>4900</v>
      </c>
      <c r="B2056" s="303" t="s">
        <v>2415</v>
      </c>
      <c r="C2056" s="303" t="s">
        <v>2416</v>
      </c>
      <c r="D2056" s="303" t="s">
        <v>2646</v>
      </c>
      <c r="E2056" s="304" t="s">
        <v>5325</v>
      </c>
      <c r="F2056" s="304" t="s">
        <v>457</v>
      </c>
      <c r="G2056" s="304" t="s">
        <v>5273</v>
      </c>
      <c r="H2056" s="304" t="s">
        <v>5274</v>
      </c>
      <c r="I2056" s="303" t="s">
        <v>599</v>
      </c>
      <c r="J2056" s="305" t="s">
        <v>2612</v>
      </c>
      <c r="K2056" s="306">
        <v>2072919</v>
      </c>
      <c r="Q2056" s="270"/>
      <c r="R2056" s="270"/>
      <c r="S2056" s="271"/>
      <c r="T2056" s="270" t="s">
        <v>600</v>
      </c>
      <c r="U2056" s="272" t="s">
        <v>3020</v>
      </c>
      <c r="V2056" s="268" t="s">
        <v>602</v>
      </c>
      <c r="W2056" s="272"/>
      <c r="X2056" s="273">
        <v>2072919</v>
      </c>
      <c r="Y2056" s="273">
        <v>2072919</v>
      </c>
      <c r="Z2056" s="273">
        <v>0</v>
      </c>
      <c r="AA2056" s="273">
        <v>0</v>
      </c>
      <c r="AB2056" s="274">
        <v>2072919</v>
      </c>
      <c r="AC2056" s="274">
        <v>0</v>
      </c>
      <c r="AD2056" s="269"/>
      <c r="AE2056" s="269" t="s">
        <v>3021</v>
      </c>
    </row>
    <row r="2057" spans="1:31" ht="90" x14ac:dyDescent="0.25">
      <c r="A2057" s="303" t="s">
        <v>4902</v>
      </c>
      <c r="B2057" s="303" t="s">
        <v>2415</v>
      </c>
      <c r="C2057" s="303" t="s">
        <v>2416</v>
      </c>
      <c r="D2057" s="303" t="s">
        <v>2646</v>
      </c>
      <c r="E2057" s="304" t="s">
        <v>5326</v>
      </c>
      <c r="F2057" s="304" t="s">
        <v>457</v>
      </c>
      <c r="G2057" s="304" t="s">
        <v>5273</v>
      </c>
      <c r="H2057" s="304" t="s">
        <v>5274</v>
      </c>
      <c r="I2057" s="303" t="s">
        <v>599</v>
      </c>
      <c r="J2057" s="305" t="s">
        <v>2612</v>
      </c>
      <c r="K2057" s="306">
        <v>2072919</v>
      </c>
      <c r="Q2057" s="270"/>
      <c r="R2057" s="270"/>
      <c r="S2057" s="271"/>
      <c r="T2057" s="270" t="s">
        <v>600</v>
      </c>
      <c r="U2057" s="272" t="s">
        <v>3020</v>
      </c>
      <c r="V2057" s="268" t="s">
        <v>602</v>
      </c>
      <c r="W2057" s="272"/>
      <c r="X2057" s="273">
        <v>2072919</v>
      </c>
      <c r="Y2057" s="273">
        <v>2072919</v>
      </c>
      <c r="Z2057" s="273">
        <v>0</v>
      </c>
      <c r="AA2057" s="273">
        <v>0</v>
      </c>
      <c r="AB2057" s="274">
        <v>2072919</v>
      </c>
      <c r="AC2057" s="274">
        <v>0</v>
      </c>
      <c r="AD2057" s="269"/>
      <c r="AE2057" s="269" t="s">
        <v>3021</v>
      </c>
    </row>
    <row r="2058" spans="1:31" ht="90" x14ac:dyDescent="0.25">
      <c r="A2058" s="303" t="s">
        <v>4904</v>
      </c>
      <c r="B2058" s="303" t="s">
        <v>2415</v>
      </c>
      <c r="C2058" s="303" t="s">
        <v>2416</v>
      </c>
      <c r="D2058" s="303" t="s">
        <v>2646</v>
      </c>
      <c r="E2058" s="304" t="s">
        <v>5327</v>
      </c>
      <c r="F2058" s="304" t="s">
        <v>457</v>
      </c>
      <c r="G2058" s="304" t="s">
        <v>5273</v>
      </c>
      <c r="H2058" s="304" t="s">
        <v>5274</v>
      </c>
      <c r="I2058" s="303" t="s">
        <v>599</v>
      </c>
      <c r="J2058" s="305" t="s">
        <v>2612</v>
      </c>
      <c r="K2058" s="306">
        <v>2072919</v>
      </c>
      <c r="Q2058" s="270"/>
      <c r="R2058" s="270"/>
      <c r="S2058" s="271"/>
      <c r="T2058" s="270" t="s">
        <v>600</v>
      </c>
      <c r="U2058" s="272" t="s">
        <v>3020</v>
      </c>
      <c r="V2058" s="268" t="s">
        <v>602</v>
      </c>
      <c r="W2058" s="272"/>
      <c r="X2058" s="273">
        <v>2072919</v>
      </c>
      <c r="Y2058" s="273">
        <v>2072919</v>
      </c>
      <c r="Z2058" s="273">
        <v>0</v>
      </c>
      <c r="AA2058" s="273">
        <v>0</v>
      </c>
      <c r="AB2058" s="274">
        <v>2072919</v>
      </c>
      <c r="AC2058" s="274">
        <v>0</v>
      </c>
      <c r="AD2058" s="269"/>
      <c r="AE2058" s="269" t="s">
        <v>3021</v>
      </c>
    </row>
    <row r="2059" spans="1:31" ht="90" x14ac:dyDescent="0.25">
      <c r="A2059" s="303" t="s">
        <v>4906</v>
      </c>
      <c r="B2059" s="303" t="s">
        <v>2415</v>
      </c>
      <c r="C2059" s="303" t="s">
        <v>2416</v>
      </c>
      <c r="D2059" s="303" t="s">
        <v>2646</v>
      </c>
      <c r="E2059" s="304" t="s">
        <v>5328</v>
      </c>
      <c r="F2059" s="304" t="s">
        <v>457</v>
      </c>
      <c r="G2059" s="304" t="s">
        <v>5273</v>
      </c>
      <c r="H2059" s="304" t="s">
        <v>5274</v>
      </c>
      <c r="I2059" s="303" t="s">
        <v>599</v>
      </c>
      <c r="J2059" s="305" t="s">
        <v>2612</v>
      </c>
      <c r="K2059" s="306">
        <v>2072919</v>
      </c>
      <c r="Q2059" s="270"/>
      <c r="R2059" s="270"/>
      <c r="S2059" s="271"/>
      <c r="T2059" s="270" t="s">
        <v>600</v>
      </c>
      <c r="U2059" s="272" t="s">
        <v>3020</v>
      </c>
      <c r="V2059" s="268" t="s">
        <v>602</v>
      </c>
      <c r="W2059" s="272"/>
      <c r="X2059" s="273">
        <v>2072919</v>
      </c>
      <c r="Y2059" s="273">
        <v>2072919</v>
      </c>
      <c r="Z2059" s="273">
        <v>0</v>
      </c>
      <c r="AA2059" s="273">
        <v>0</v>
      </c>
      <c r="AB2059" s="274">
        <v>2072919</v>
      </c>
      <c r="AC2059" s="274">
        <v>0</v>
      </c>
      <c r="AD2059" s="269"/>
      <c r="AE2059" s="269" t="s">
        <v>3021</v>
      </c>
    </row>
    <row r="2060" spans="1:31" ht="90" x14ac:dyDescent="0.25">
      <c r="A2060" s="303" t="s">
        <v>4908</v>
      </c>
      <c r="B2060" s="303" t="s">
        <v>2415</v>
      </c>
      <c r="C2060" s="303" t="s">
        <v>2416</v>
      </c>
      <c r="D2060" s="303" t="s">
        <v>2646</v>
      </c>
      <c r="E2060" s="304" t="s">
        <v>5329</v>
      </c>
      <c r="F2060" s="304" t="s">
        <v>457</v>
      </c>
      <c r="G2060" s="304" t="s">
        <v>5273</v>
      </c>
      <c r="H2060" s="304" t="s">
        <v>5274</v>
      </c>
      <c r="I2060" s="303" t="s">
        <v>599</v>
      </c>
      <c r="J2060" s="305" t="s">
        <v>2612</v>
      </c>
      <c r="K2060" s="306">
        <v>2072919</v>
      </c>
      <c r="Q2060" s="270"/>
      <c r="R2060" s="270"/>
      <c r="S2060" s="271"/>
      <c r="T2060" s="270" t="s">
        <v>600</v>
      </c>
      <c r="U2060" s="272" t="s">
        <v>3020</v>
      </c>
      <c r="V2060" s="268" t="s">
        <v>602</v>
      </c>
      <c r="W2060" s="272"/>
      <c r="X2060" s="273">
        <v>2072919</v>
      </c>
      <c r="Y2060" s="273">
        <v>2072919</v>
      </c>
      <c r="Z2060" s="273">
        <v>0</v>
      </c>
      <c r="AA2060" s="273">
        <v>0</v>
      </c>
      <c r="AB2060" s="274">
        <v>2072919</v>
      </c>
      <c r="AC2060" s="274">
        <v>0</v>
      </c>
      <c r="AD2060" s="269"/>
      <c r="AE2060" s="269" t="s">
        <v>3021</v>
      </c>
    </row>
    <row r="2061" spans="1:31" ht="90" x14ac:dyDescent="0.25">
      <c r="A2061" s="303" t="s">
        <v>4910</v>
      </c>
      <c r="B2061" s="303" t="s">
        <v>2415</v>
      </c>
      <c r="C2061" s="303" t="s">
        <v>2416</v>
      </c>
      <c r="D2061" s="303" t="s">
        <v>2646</v>
      </c>
      <c r="E2061" s="304" t="s">
        <v>5330</v>
      </c>
      <c r="F2061" s="304" t="s">
        <v>457</v>
      </c>
      <c r="G2061" s="304" t="s">
        <v>5273</v>
      </c>
      <c r="H2061" s="304" t="s">
        <v>5274</v>
      </c>
      <c r="I2061" s="303" t="s">
        <v>599</v>
      </c>
      <c r="J2061" s="305" t="s">
        <v>2612</v>
      </c>
      <c r="K2061" s="306">
        <v>2072919</v>
      </c>
      <c r="Q2061" s="270"/>
      <c r="R2061" s="270"/>
      <c r="S2061" s="271"/>
      <c r="T2061" s="270" t="s">
        <v>600</v>
      </c>
      <c r="U2061" s="272" t="s">
        <v>3020</v>
      </c>
      <c r="V2061" s="268" t="s">
        <v>602</v>
      </c>
      <c r="W2061" s="272"/>
      <c r="X2061" s="273">
        <v>2072919</v>
      </c>
      <c r="Y2061" s="273">
        <v>2072919</v>
      </c>
      <c r="Z2061" s="273">
        <v>0</v>
      </c>
      <c r="AA2061" s="273">
        <v>0</v>
      </c>
      <c r="AB2061" s="274">
        <v>2072919</v>
      </c>
      <c r="AC2061" s="274">
        <v>0</v>
      </c>
      <c r="AD2061" s="269"/>
      <c r="AE2061" s="269" t="s">
        <v>3021</v>
      </c>
    </row>
    <row r="2062" spans="1:31" ht="90" x14ac:dyDescent="0.25">
      <c r="A2062" s="303" t="s">
        <v>4912</v>
      </c>
      <c r="B2062" s="303" t="s">
        <v>2415</v>
      </c>
      <c r="C2062" s="303" t="s">
        <v>2416</v>
      </c>
      <c r="D2062" s="303" t="s">
        <v>2646</v>
      </c>
      <c r="E2062" s="304" t="s">
        <v>5331</v>
      </c>
      <c r="F2062" s="304" t="s">
        <v>457</v>
      </c>
      <c r="G2062" s="304" t="s">
        <v>5273</v>
      </c>
      <c r="H2062" s="304" t="s">
        <v>5274</v>
      </c>
      <c r="I2062" s="303" t="s">
        <v>599</v>
      </c>
      <c r="J2062" s="305" t="s">
        <v>2612</v>
      </c>
      <c r="K2062" s="306">
        <v>2072919</v>
      </c>
      <c r="Q2062" s="270"/>
      <c r="R2062" s="270"/>
      <c r="S2062" s="271"/>
      <c r="T2062" s="270" t="s">
        <v>600</v>
      </c>
      <c r="U2062" s="272" t="s">
        <v>3020</v>
      </c>
      <c r="V2062" s="268" t="s">
        <v>602</v>
      </c>
      <c r="W2062" s="272"/>
      <c r="X2062" s="273">
        <v>2072919</v>
      </c>
      <c r="Y2062" s="273">
        <v>2072919</v>
      </c>
      <c r="Z2062" s="273">
        <v>0</v>
      </c>
      <c r="AA2062" s="273">
        <v>0</v>
      </c>
      <c r="AB2062" s="274">
        <v>2072919</v>
      </c>
      <c r="AC2062" s="274">
        <v>0</v>
      </c>
      <c r="AD2062" s="269"/>
      <c r="AE2062" s="269" t="s">
        <v>3021</v>
      </c>
    </row>
    <row r="2063" spans="1:31" ht="90" x14ac:dyDescent="0.25">
      <c r="A2063" s="303" t="s">
        <v>4914</v>
      </c>
      <c r="B2063" s="303" t="s">
        <v>2415</v>
      </c>
      <c r="C2063" s="303" t="s">
        <v>2416</v>
      </c>
      <c r="D2063" s="303" t="s">
        <v>2646</v>
      </c>
      <c r="E2063" s="304" t="s">
        <v>5332</v>
      </c>
      <c r="F2063" s="304" t="s">
        <v>457</v>
      </c>
      <c r="G2063" s="304" t="s">
        <v>5273</v>
      </c>
      <c r="H2063" s="304" t="s">
        <v>5274</v>
      </c>
      <c r="I2063" s="303" t="s">
        <v>599</v>
      </c>
      <c r="J2063" s="305" t="s">
        <v>2612</v>
      </c>
      <c r="K2063" s="306">
        <v>2072919</v>
      </c>
      <c r="Q2063" s="270"/>
      <c r="R2063" s="270"/>
      <c r="S2063" s="271"/>
      <c r="T2063" s="270" t="s">
        <v>600</v>
      </c>
      <c r="U2063" s="272" t="s">
        <v>3020</v>
      </c>
      <c r="V2063" s="268" t="s">
        <v>602</v>
      </c>
      <c r="W2063" s="272"/>
      <c r="X2063" s="273">
        <v>2072919</v>
      </c>
      <c r="Y2063" s="273">
        <v>2072919</v>
      </c>
      <c r="Z2063" s="273">
        <v>0</v>
      </c>
      <c r="AA2063" s="273">
        <v>0</v>
      </c>
      <c r="AB2063" s="274">
        <v>2072919</v>
      </c>
      <c r="AC2063" s="274">
        <v>0</v>
      </c>
      <c r="AD2063" s="269"/>
      <c r="AE2063" s="269" t="s">
        <v>3021</v>
      </c>
    </row>
    <row r="2064" spans="1:31" ht="90" x14ac:dyDescent="0.25">
      <c r="A2064" s="303" t="s">
        <v>4916</v>
      </c>
      <c r="B2064" s="303" t="s">
        <v>2415</v>
      </c>
      <c r="C2064" s="303" t="s">
        <v>2416</v>
      </c>
      <c r="D2064" s="303" t="s">
        <v>2646</v>
      </c>
      <c r="E2064" s="304" t="s">
        <v>5333</v>
      </c>
      <c r="F2064" s="304" t="s">
        <v>457</v>
      </c>
      <c r="G2064" s="304" t="s">
        <v>5273</v>
      </c>
      <c r="H2064" s="304" t="s">
        <v>5274</v>
      </c>
      <c r="I2064" s="303" t="s">
        <v>599</v>
      </c>
      <c r="J2064" s="305" t="s">
        <v>2612</v>
      </c>
      <c r="K2064" s="306">
        <v>2072919</v>
      </c>
      <c r="Q2064" s="270"/>
      <c r="R2064" s="270"/>
      <c r="S2064" s="271"/>
      <c r="T2064" s="270" t="s">
        <v>600</v>
      </c>
      <c r="U2064" s="272" t="s">
        <v>3020</v>
      </c>
      <c r="V2064" s="268" t="s">
        <v>602</v>
      </c>
      <c r="W2064" s="272"/>
      <c r="X2064" s="273">
        <v>2072919</v>
      </c>
      <c r="Y2064" s="273">
        <v>2072919</v>
      </c>
      <c r="Z2064" s="273">
        <v>0</v>
      </c>
      <c r="AA2064" s="273">
        <v>0</v>
      </c>
      <c r="AB2064" s="274">
        <v>2072919</v>
      </c>
      <c r="AC2064" s="274">
        <v>0</v>
      </c>
      <c r="AD2064" s="269"/>
      <c r="AE2064" s="269" t="s">
        <v>3021</v>
      </c>
    </row>
    <row r="2065" spans="1:31" ht="90" x14ac:dyDescent="0.25">
      <c r="A2065" s="303" t="s">
        <v>4918</v>
      </c>
      <c r="B2065" s="303" t="s">
        <v>2415</v>
      </c>
      <c r="C2065" s="303" t="s">
        <v>2416</v>
      </c>
      <c r="D2065" s="303" t="s">
        <v>2646</v>
      </c>
      <c r="E2065" s="304" t="s">
        <v>5334</v>
      </c>
      <c r="F2065" s="304" t="s">
        <v>457</v>
      </c>
      <c r="G2065" s="304" t="s">
        <v>5273</v>
      </c>
      <c r="H2065" s="304" t="s">
        <v>5274</v>
      </c>
      <c r="I2065" s="303" t="s">
        <v>599</v>
      </c>
      <c r="J2065" s="305" t="s">
        <v>2612</v>
      </c>
      <c r="K2065" s="306">
        <v>2072919</v>
      </c>
      <c r="Q2065" s="270"/>
      <c r="R2065" s="270"/>
      <c r="S2065" s="271"/>
      <c r="T2065" s="270" t="s">
        <v>600</v>
      </c>
      <c r="U2065" s="272" t="s">
        <v>3020</v>
      </c>
      <c r="V2065" s="268" t="s">
        <v>602</v>
      </c>
      <c r="W2065" s="272"/>
      <c r="X2065" s="273">
        <v>2072919</v>
      </c>
      <c r="Y2065" s="273">
        <v>2072919</v>
      </c>
      <c r="Z2065" s="273">
        <v>0</v>
      </c>
      <c r="AA2065" s="273">
        <v>0</v>
      </c>
      <c r="AB2065" s="274">
        <v>2072919</v>
      </c>
      <c r="AC2065" s="274">
        <v>0</v>
      </c>
      <c r="AD2065" s="269"/>
      <c r="AE2065" s="269" t="s">
        <v>3021</v>
      </c>
    </row>
    <row r="2066" spans="1:31" ht="90" x14ac:dyDescent="0.25">
      <c r="A2066" s="303" t="s">
        <v>4920</v>
      </c>
      <c r="B2066" s="303" t="s">
        <v>2415</v>
      </c>
      <c r="C2066" s="303" t="s">
        <v>2416</v>
      </c>
      <c r="D2066" s="303" t="s">
        <v>2646</v>
      </c>
      <c r="E2066" s="304" t="s">
        <v>5335</v>
      </c>
      <c r="F2066" s="304" t="s">
        <v>457</v>
      </c>
      <c r="G2066" s="304" t="s">
        <v>5273</v>
      </c>
      <c r="H2066" s="304" t="s">
        <v>5274</v>
      </c>
      <c r="I2066" s="303" t="s">
        <v>599</v>
      </c>
      <c r="J2066" s="305" t="s">
        <v>2612</v>
      </c>
      <c r="K2066" s="306">
        <v>2072919</v>
      </c>
      <c r="Q2066" s="270"/>
      <c r="R2066" s="270"/>
      <c r="S2066" s="271"/>
      <c r="T2066" s="270" t="s">
        <v>600</v>
      </c>
      <c r="U2066" s="272" t="s">
        <v>3020</v>
      </c>
      <c r="V2066" s="268" t="s">
        <v>602</v>
      </c>
      <c r="W2066" s="272"/>
      <c r="X2066" s="273">
        <v>2072919</v>
      </c>
      <c r="Y2066" s="273">
        <v>2072919</v>
      </c>
      <c r="Z2066" s="273">
        <v>0</v>
      </c>
      <c r="AA2066" s="273">
        <v>0</v>
      </c>
      <c r="AB2066" s="274">
        <v>2072919</v>
      </c>
      <c r="AC2066" s="274">
        <v>0</v>
      </c>
      <c r="AD2066" s="269"/>
      <c r="AE2066" s="269" t="s">
        <v>3021</v>
      </c>
    </row>
    <row r="2067" spans="1:31" ht="90" x14ac:dyDescent="0.25">
      <c r="A2067" s="303" t="s">
        <v>4922</v>
      </c>
      <c r="B2067" s="303" t="s">
        <v>2415</v>
      </c>
      <c r="C2067" s="303" t="s">
        <v>2416</v>
      </c>
      <c r="D2067" s="303" t="s">
        <v>2646</v>
      </c>
      <c r="E2067" s="304" t="s">
        <v>5336</v>
      </c>
      <c r="F2067" s="304" t="s">
        <v>457</v>
      </c>
      <c r="G2067" s="304" t="s">
        <v>5273</v>
      </c>
      <c r="H2067" s="304" t="s">
        <v>5274</v>
      </c>
      <c r="I2067" s="303" t="s">
        <v>599</v>
      </c>
      <c r="J2067" s="305" t="s">
        <v>2612</v>
      </c>
      <c r="K2067" s="306">
        <v>2072919</v>
      </c>
      <c r="Q2067" s="270"/>
      <c r="R2067" s="270"/>
      <c r="S2067" s="271"/>
      <c r="T2067" s="270" t="s">
        <v>600</v>
      </c>
      <c r="U2067" s="272" t="s">
        <v>3020</v>
      </c>
      <c r="V2067" s="268" t="s">
        <v>602</v>
      </c>
      <c r="W2067" s="272"/>
      <c r="X2067" s="273">
        <v>2072919</v>
      </c>
      <c r="Y2067" s="273">
        <v>2072919</v>
      </c>
      <c r="Z2067" s="273">
        <v>0</v>
      </c>
      <c r="AA2067" s="273">
        <v>0</v>
      </c>
      <c r="AB2067" s="274">
        <v>2072919</v>
      </c>
      <c r="AC2067" s="274">
        <v>0</v>
      </c>
      <c r="AD2067" s="269"/>
      <c r="AE2067" s="269" t="s">
        <v>3021</v>
      </c>
    </row>
    <row r="2068" spans="1:31" ht="90" x14ac:dyDescent="0.25">
      <c r="A2068" s="303" t="s">
        <v>4924</v>
      </c>
      <c r="B2068" s="303" t="s">
        <v>2415</v>
      </c>
      <c r="C2068" s="303" t="s">
        <v>2416</v>
      </c>
      <c r="D2068" s="303" t="s">
        <v>2646</v>
      </c>
      <c r="E2068" s="304" t="s">
        <v>5337</v>
      </c>
      <c r="F2068" s="304" t="s">
        <v>457</v>
      </c>
      <c r="G2068" s="304" t="s">
        <v>5273</v>
      </c>
      <c r="H2068" s="304" t="s">
        <v>5274</v>
      </c>
      <c r="I2068" s="303" t="s">
        <v>599</v>
      </c>
      <c r="J2068" s="305" t="s">
        <v>2612</v>
      </c>
      <c r="K2068" s="306">
        <v>2072919</v>
      </c>
      <c r="Q2068" s="270"/>
      <c r="R2068" s="270"/>
      <c r="S2068" s="271"/>
      <c r="T2068" s="270" t="s">
        <v>600</v>
      </c>
      <c r="U2068" s="272" t="s">
        <v>3020</v>
      </c>
      <c r="V2068" s="268" t="s">
        <v>602</v>
      </c>
      <c r="W2068" s="272"/>
      <c r="X2068" s="273">
        <v>2072919</v>
      </c>
      <c r="Y2068" s="273">
        <v>2072919</v>
      </c>
      <c r="Z2068" s="273">
        <v>0</v>
      </c>
      <c r="AA2068" s="273">
        <v>0</v>
      </c>
      <c r="AB2068" s="274">
        <v>2072919</v>
      </c>
      <c r="AC2068" s="274">
        <v>0</v>
      </c>
      <c r="AD2068" s="269"/>
      <c r="AE2068" s="269" t="s">
        <v>3021</v>
      </c>
    </row>
    <row r="2069" spans="1:31" ht="90" x14ac:dyDescent="0.25">
      <c r="A2069" s="303" t="s">
        <v>4926</v>
      </c>
      <c r="B2069" s="303" t="s">
        <v>2415</v>
      </c>
      <c r="C2069" s="303" t="s">
        <v>2416</v>
      </c>
      <c r="D2069" s="303" t="s">
        <v>2646</v>
      </c>
      <c r="E2069" s="304" t="s">
        <v>5338</v>
      </c>
      <c r="F2069" s="304" t="s">
        <v>457</v>
      </c>
      <c r="G2069" s="304" t="s">
        <v>5273</v>
      </c>
      <c r="H2069" s="304" t="s">
        <v>5274</v>
      </c>
      <c r="I2069" s="303" t="s">
        <v>599</v>
      </c>
      <c r="J2069" s="305" t="s">
        <v>5339</v>
      </c>
      <c r="K2069" s="306">
        <v>2072919</v>
      </c>
      <c r="Q2069" s="270"/>
      <c r="R2069" s="270"/>
      <c r="S2069" s="271"/>
      <c r="T2069" s="270" t="s">
        <v>600</v>
      </c>
      <c r="U2069" s="272" t="s">
        <v>3020</v>
      </c>
      <c r="V2069" s="268" t="s">
        <v>602</v>
      </c>
      <c r="W2069" s="272"/>
      <c r="X2069" s="273">
        <v>2072919</v>
      </c>
      <c r="Y2069" s="273">
        <v>2072919</v>
      </c>
      <c r="Z2069" s="273">
        <v>0</v>
      </c>
      <c r="AA2069" s="273">
        <v>0</v>
      </c>
      <c r="AB2069" s="274">
        <v>2072919</v>
      </c>
      <c r="AC2069" s="274">
        <v>0</v>
      </c>
      <c r="AD2069" s="269"/>
      <c r="AE2069" s="269" t="s">
        <v>3021</v>
      </c>
    </row>
    <row r="2070" spans="1:31" ht="90" x14ac:dyDescent="0.25">
      <c r="A2070" s="303" t="s">
        <v>4928</v>
      </c>
      <c r="B2070" s="303" t="s">
        <v>2415</v>
      </c>
      <c r="C2070" s="303" t="s">
        <v>2416</v>
      </c>
      <c r="D2070" s="303" t="s">
        <v>2646</v>
      </c>
      <c r="E2070" s="304" t="s">
        <v>5341</v>
      </c>
      <c r="F2070" s="304" t="s">
        <v>457</v>
      </c>
      <c r="G2070" s="304" t="s">
        <v>2246</v>
      </c>
      <c r="H2070" s="304" t="s">
        <v>2247</v>
      </c>
      <c r="I2070" s="303" t="s">
        <v>599</v>
      </c>
      <c r="J2070" s="305" t="s">
        <v>4959</v>
      </c>
      <c r="K2070" s="306">
        <v>2072919</v>
      </c>
      <c r="Q2070" s="270"/>
      <c r="R2070" s="270"/>
      <c r="S2070" s="271"/>
      <c r="T2070" s="270" t="s">
        <v>600</v>
      </c>
      <c r="U2070" s="272" t="s">
        <v>3020</v>
      </c>
      <c r="V2070" s="268" t="s">
        <v>602</v>
      </c>
      <c r="W2070" s="272"/>
      <c r="X2070" s="273">
        <v>2072919</v>
      </c>
      <c r="Y2070" s="273">
        <v>2072919</v>
      </c>
      <c r="Z2070" s="273">
        <v>0</v>
      </c>
      <c r="AA2070" s="273">
        <v>0</v>
      </c>
      <c r="AB2070" s="274">
        <v>2072919</v>
      </c>
      <c r="AC2070" s="274">
        <v>0</v>
      </c>
      <c r="AD2070" s="269"/>
      <c r="AE2070" s="269" t="s">
        <v>3021</v>
      </c>
    </row>
    <row r="2071" spans="1:31" ht="90" x14ac:dyDescent="0.25">
      <c r="A2071" s="303" t="s">
        <v>4930</v>
      </c>
      <c r="B2071" s="303" t="s">
        <v>2415</v>
      </c>
      <c r="C2071" s="303" t="s">
        <v>2416</v>
      </c>
      <c r="D2071" s="303" t="s">
        <v>2646</v>
      </c>
      <c r="E2071" s="304" t="s">
        <v>5343</v>
      </c>
      <c r="F2071" s="304" t="s">
        <v>457</v>
      </c>
      <c r="G2071" s="304" t="s">
        <v>2246</v>
      </c>
      <c r="H2071" s="304" t="s">
        <v>2247</v>
      </c>
      <c r="I2071" s="303" t="s">
        <v>599</v>
      </c>
      <c r="J2071" s="305" t="s">
        <v>4959</v>
      </c>
      <c r="K2071" s="306">
        <v>2072919</v>
      </c>
      <c r="Q2071" s="270"/>
      <c r="R2071" s="270"/>
      <c r="S2071" s="271"/>
      <c r="T2071" s="270" t="s">
        <v>600</v>
      </c>
      <c r="U2071" s="272" t="s">
        <v>3020</v>
      </c>
      <c r="V2071" s="268" t="s">
        <v>602</v>
      </c>
      <c r="W2071" s="272"/>
      <c r="X2071" s="273">
        <v>2072919</v>
      </c>
      <c r="Y2071" s="273">
        <v>2072919</v>
      </c>
      <c r="Z2071" s="273">
        <v>0</v>
      </c>
      <c r="AA2071" s="273">
        <v>0</v>
      </c>
      <c r="AB2071" s="274">
        <v>2072919</v>
      </c>
      <c r="AC2071" s="274">
        <v>0</v>
      </c>
      <c r="AD2071" s="269"/>
      <c r="AE2071" s="269" t="s">
        <v>3021</v>
      </c>
    </row>
    <row r="2072" spans="1:31" ht="90" x14ac:dyDescent="0.25">
      <c r="A2072" s="303" t="s">
        <v>4932</v>
      </c>
      <c r="B2072" s="303" t="s">
        <v>2415</v>
      </c>
      <c r="C2072" s="303" t="s">
        <v>2416</v>
      </c>
      <c r="D2072" s="303" t="s">
        <v>2646</v>
      </c>
      <c r="E2072" s="304" t="s">
        <v>5344</v>
      </c>
      <c r="F2072" s="304" t="s">
        <v>457</v>
      </c>
      <c r="G2072" s="304" t="s">
        <v>2246</v>
      </c>
      <c r="H2072" s="304" t="s">
        <v>2247</v>
      </c>
      <c r="I2072" s="303" t="s">
        <v>599</v>
      </c>
      <c r="J2072" s="305" t="s">
        <v>4959</v>
      </c>
      <c r="K2072" s="306">
        <v>2072919</v>
      </c>
      <c r="Q2072" s="270"/>
      <c r="R2072" s="270"/>
      <c r="S2072" s="271"/>
      <c r="T2072" s="270" t="s">
        <v>600</v>
      </c>
      <c r="U2072" s="272" t="s">
        <v>3020</v>
      </c>
      <c r="V2072" s="268" t="s">
        <v>602</v>
      </c>
      <c r="W2072" s="272"/>
      <c r="X2072" s="273">
        <v>2072919</v>
      </c>
      <c r="Y2072" s="273">
        <v>2072919</v>
      </c>
      <c r="Z2072" s="273">
        <v>0</v>
      </c>
      <c r="AA2072" s="273">
        <v>0</v>
      </c>
      <c r="AB2072" s="274">
        <v>2072919</v>
      </c>
      <c r="AC2072" s="274">
        <v>0</v>
      </c>
      <c r="AD2072" s="269"/>
      <c r="AE2072" s="269" t="s">
        <v>3021</v>
      </c>
    </row>
    <row r="2073" spans="1:31" ht="90" x14ac:dyDescent="0.25">
      <c r="A2073" s="303" t="s">
        <v>4934</v>
      </c>
      <c r="B2073" s="303" t="s">
        <v>2415</v>
      </c>
      <c r="C2073" s="303" t="s">
        <v>2416</v>
      </c>
      <c r="D2073" s="303" t="s">
        <v>2646</v>
      </c>
      <c r="E2073" s="304" t="s">
        <v>5345</v>
      </c>
      <c r="F2073" s="304" t="s">
        <v>457</v>
      </c>
      <c r="G2073" s="304" t="s">
        <v>2246</v>
      </c>
      <c r="H2073" s="304" t="s">
        <v>2247</v>
      </c>
      <c r="I2073" s="303" t="s">
        <v>599</v>
      </c>
      <c r="J2073" s="305" t="s">
        <v>4959</v>
      </c>
      <c r="K2073" s="306">
        <v>2072919</v>
      </c>
      <c r="Q2073" s="270"/>
      <c r="R2073" s="270"/>
      <c r="S2073" s="271"/>
      <c r="T2073" s="270" t="s">
        <v>600</v>
      </c>
      <c r="U2073" s="272" t="s">
        <v>3020</v>
      </c>
      <c r="V2073" s="268" t="s">
        <v>602</v>
      </c>
      <c r="W2073" s="272"/>
      <c r="X2073" s="273">
        <v>2072919</v>
      </c>
      <c r="Y2073" s="273">
        <v>2072919</v>
      </c>
      <c r="Z2073" s="273">
        <v>0</v>
      </c>
      <c r="AA2073" s="273">
        <v>0</v>
      </c>
      <c r="AB2073" s="274">
        <v>2072919</v>
      </c>
      <c r="AC2073" s="274">
        <v>0</v>
      </c>
      <c r="AD2073" s="269"/>
      <c r="AE2073" s="269" t="s">
        <v>3021</v>
      </c>
    </row>
    <row r="2074" spans="1:31" ht="90" x14ac:dyDescent="0.25">
      <c r="A2074" s="303" t="s">
        <v>4936</v>
      </c>
      <c r="B2074" s="303" t="s">
        <v>2415</v>
      </c>
      <c r="C2074" s="303" t="s">
        <v>2416</v>
      </c>
      <c r="D2074" s="303" t="s">
        <v>2646</v>
      </c>
      <c r="E2074" s="304" t="s">
        <v>5346</v>
      </c>
      <c r="F2074" s="304" t="s">
        <v>457</v>
      </c>
      <c r="G2074" s="304" t="s">
        <v>2246</v>
      </c>
      <c r="H2074" s="304" t="s">
        <v>2247</v>
      </c>
      <c r="I2074" s="303" t="s">
        <v>599</v>
      </c>
      <c r="J2074" s="305" t="s">
        <v>4959</v>
      </c>
      <c r="K2074" s="306">
        <v>2072919</v>
      </c>
      <c r="Q2074" s="270"/>
      <c r="R2074" s="270"/>
      <c r="S2074" s="271"/>
      <c r="T2074" s="270" t="s">
        <v>600</v>
      </c>
      <c r="U2074" s="272" t="s">
        <v>3020</v>
      </c>
      <c r="V2074" s="268" t="s">
        <v>602</v>
      </c>
      <c r="W2074" s="272"/>
      <c r="X2074" s="273">
        <v>2072919</v>
      </c>
      <c r="Y2074" s="273">
        <v>2072919</v>
      </c>
      <c r="Z2074" s="273">
        <v>0</v>
      </c>
      <c r="AA2074" s="273">
        <v>0</v>
      </c>
      <c r="AB2074" s="274">
        <v>2072919</v>
      </c>
      <c r="AC2074" s="274">
        <v>0</v>
      </c>
      <c r="AD2074" s="269"/>
      <c r="AE2074" s="269" t="s">
        <v>3021</v>
      </c>
    </row>
    <row r="2075" spans="1:31" ht="90" x14ac:dyDescent="0.25">
      <c r="A2075" s="303" t="s">
        <v>4938</v>
      </c>
      <c r="B2075" s="303" t="s">
        <v>2415</v>
      </c>
      <c r="C2075" s="303" t="s">
        <v>2416</v>
      </c>
      <c r="D2075" s="303" t="s">
        <v>2646</v>
      </c>
      <c r="E2075" s="304" t="s">
        <v>5347</v>
      </c>
      <c r="F2075" s="304" t="s">
        <v>457</v>
      </c>
      <c r="G2075" s="304" t="s">
        <v>2246</v>
      </c>
      <c r="H2075" s="304" t="s">
        <v>2247</v>
      </c>
      <c r="I2075" s="303" t="s">
        <v>599</v>
      </c>
      <c r="J2075" s="305" t="s">
        <v>4959</v>
      </c>
      <c r="K2075" s="306">
        <v>2072919</v>
      </c>
      <c r="Q2075" s="270"/>
      <c r="R2075" s="270"/>
      <c r="S2075" s="271"/>
      <c r="T2075" s="270" t="s">
        <v>600</v>
      </c>
      <c r="U2075" s="272" t="s">
        <v>3020</v>
      </c>
      <c r="V2075" s="268" t="s">
        <v>602</v>
      </c>
      <c r="W2075" s="272"/>
      <c r="X2075" s="273">
        <v>2072919</v>
      </c>
      <c r="Y2075" s="273">
        <v>2072919</v>
      </c>
      <c r="Z2075" s="273">
        <v>0</v>
      </c>
      <c r="AA2075" s="273">
        <v>0</v>
      </c>
      <c r="AB2075" s="274">
        <v>2072919</v>
      </c>
      <c r="AC2075" s="274">
        <v>0</v>
      </c>
      <c r="AD2075" s="269"/>
      <c r="AE2075" s="269" t="s">
        <v>3021</v>
      </c>
    </row>
    <row r="2076" spans="1:31" ht="90" x14ac:dyDescent="0.25">
      <c r="A2076" s="303" t="s">
        <v>4940</v>
      </c>
      <c r="B2076" s="303" t="s">
        <v>2415</v>
      </c>
      <c r="C2076" s="303" t="s">
        <v>2416</v>
      </c>
      <c r="D2076" s="303" t="s">
        <v>2646</v>
      </c>
      <c r="E2076" s="304" t="s">
        <v>5348</v>
      </c>
      <c r="F2076" s="304" t="s">
        <v>457</v>
      </c>
      <c r="G2076" s="304" t="s">
        <v>2246</v>
      </c>
      <c r="H2076" s="304" t="s">
        <v>2247</v>
      </c>
      <c r="I2076" s="303" t="s">
        <v>599</v>
      </c>
      <c r="J2076" s="305" t="s">
        <v>4959</v>
      </c>
      <c r="K2076" s="306">
        <v>2072919</v>
      </c>
      <c r="Q2076" s="270"/>
      <c r="R2076" s="270"/>
      <c r="S2076" s="271"/>
      <c r="T2076" s="270" t="s">
        <v>600</v>
      </c>
      <c r="U2076" s="272" t="s">
        <v>3020</v>
      </c>
      <c r="V2076" s="268" t="s">
        <v>602</v>
      </c>
      <c r="W2076" s="272"/>
      <c r="X2076" s="273">
        <v>2072919</v>
      </c>
      <c r="Y2076" s="273">
        <v>2072919</v>
      </c>
      <c r="Z2076" s="273">
        <v>0</v>
      </c>
      <c r="AA2076" s="273">
        <v>0</v>
      </c>
      <c r="AB2076" s="274">
        <v>2072919</v>
      </c>
      <c r="AC2076" s="274">
        <v>0</v>
      </c>
      <c r="AD2076" s="269"/>
      <c r="AE2076" s="269" t="s">
        <v>3021</v>
      </c>
    </row>
    <row r="2077" spans="1:31" ht="90" x14ac:dyDescent="0.25">
      <c r="A2077" s="303" t="s">
        <v>4942</v>
      </c>
      <c r="B2077" s="303" t="s">
        <v>2415</v>
      </c>
      <c r="C2077" s="303" t="s">
        <v>2416</v>
      </c>
      <c r="D2077" s="303" t="s">
        <v>2646</v>
      </c>
      <c r="E2077" s="304" t="s">
        <v>5349</v>
      </c>
      <c r="F2077" s="304" t="s">
        <v>457</v>
      </c>
      <c r="G2077" s="304" t="s">
        <v>2246</v>
      </c>
      <c r="H2077" s="304" t="s">
        <v>2247</v>
      </c>
      <c r="I2077" s="303" t="s">
        <v>599</v>
      </c>
      <c r="J2077" s="305" t="s">
        <v>4959</v>
      </c>
      <c r="K2077" s="306">
        <v>2072919</v>
      </c>
      <c r="Q2077" s="270"/>
      <c r="R2077" s="270"/>
      <c r="S2077" s="271"/>
      <c r="T2077" s="270" t="s">
        <v>600</v>
      </c>
      <c r="U2077" s="272" t="s">
        <v>3020</v>
      </c>
      <c r="V2077" s="268" t="s">
        <v>602</v>
      </c>
      <c r="W2077" s="272"/>
      <c r="X2077" s="273">
        <v>2072919</v>
      </c>
      <c r="Y2077" s="273">
        <v>2072919</v>
      </c>
      <c r="Z2077" s="273">
        <v>0</v>
      </c>
      <c r="AA2077" s="273">
        <v>0</v>
      </c>
      <c r="AB2077" s="274">
        <v>2072919</v>
      </c>
      <c r="AC2077" s="274">
        <v>0</v>
      </c>
      <c r="AD2077" s="269"/>
      <c r="AE2077" s="269" t="s">
        <v>3021</v>
      </c>
    </row>
    <row r="2078" spans="1:31" ht="90" x14ac:dyDescent="0.25">
      <c r="A2078" s="303" t="s">
        <v>4944</v>
      </c>
      <c r="B2078" s="303" t="s">
        <v>2415</v>
      </c>
      <c r="C2078" s="303" t="s">
        <v>2416</v>
      </c>
      <c r="D2078" s="303" t="s">
        <v>2646</v>
      </c>
      <c r="E2078" s="304" t="s">
        <v>5350</v>
      </c>
      <c r="F2078" s="304" t="s">
        <v>457</v>
      </c>
      <c r="G2078" s="304" t="s">
        <v>2246</v>
      </c>
      <c r="H2078" s="304" t="s">
        <v>2247</v>
      </c>
      <c r="I2078" s="303" t="s">
        <v>599</v>
      </c>
      <c r="J2078" s="305" t="s">
        <v>4959</v>
      </c>
      <c r="K2078" s="306">
        <v>2072919</v>
      </c>
      <c r="Q2078" s="270"/>
      <c r="R2078" s="270"/>
      <c r="S2078" s="271"/>
      <c r="T2078" s="270" t="s">
        <v>600</v>
      </c>
      <c r="U2078" s="272" t="s">
        <v>3020</v>
      </c>
      <c r="V2078" s="268" t="s">
        <v>602</v>
      </c>
      <c r="W2078" s="272"/>
      <c r="X2078" s="273">
        <v>2072919</v>
      </c>
      <c r="Y2078" s="273">
        <v>2072919</v>
      </c>
      <c r="Z2078" s="273">
        <v>0</v>
      </c>
      <c r="AA2078" s="273">
        <v>0</v>
      </c>
      <c r="AB2078" s="274">
        <v>2072919</v>
      </c>
      <c r="AC2078" s="274">
        <v>0</v>
      </c>
      <c r="AD2078" s="269"/>
      <c r="AE2078" s="269" t="s">
        <v>3021</v>
      </c>
    </row>
    <row r="2079" spans="1:31" ht="90" x14ac:dyDescent="0.25">
      <c r="A2079" s="303" t="s">
        <v>4946</v>
      </c>
      <c r="B2079" s="303" t="s">
        <v>2415</v>
      </c>
      <c r="C2079" s="303" t="s">
        <v>2416</v>
      </c>
      <c r="D2079" s="303" t="s">
        <v>2646</v>
      </c>
      <c r="E2079" s="304" t="s">
        <v>5351</v>
      </c>
      <c r="F2079" s="304" t="s">
        <v>457</v>
      </c>
      <c r="G2079" s="304" t="s">
        <v>2246</v>
      </c>
      <c r="H2079" s="304" t="s">
        <v>2247</v>
      </c>
      <c r="I2079" s="303" t="s">
        <v>599</v>
      </c>
      <c r="J2079" s="305" t="s">
        <v>4959</v>
      </c>
      <c r="K2079" s="306">
        <v>2072919</v>
      </c>
      <c r="Q2079" s="270"/>
      <c r="R2079" s="270"/>
      <c r="S2079" s="271"/>
      <c r="T2079" s="270" t="s">
        <v>600</v>
      </c>
      <c r="U2079" s="272" t="s">
        <v>3020</v>
      </c>
      <c r="V2079" s="268" t="s">
        <v>602</v>
      </c>
      <c r="W2079" s="272"/>
      <c r="X2079" s="273">
        <v>2072919</v>
      </c>
      <c r="Y2079" s="273">
        <v>2072919</v>
      </c>
      <c r="Z2079" s="273">
        <v>0</v>
      </c>
      <c r="AA2079" s="273">
        <v>0</v>
      </c>
      <c r="AB2079" s="274">
        <v>2072919</v>
      </c>
      <c r="AC2079" s="274">
        <v>0</v>
      </c>
      <c r="AD2079" s="269"/>
      <c r="AE2079" s="269" t="s">
        <v>3021</v>
      </c>
    </row>
    <row r="2080" spans="1:31" ht="90" x14ac:dyDescent="0.25">
      <c r="A2080" s="303" t="s">
        <v>4948</v>
      </c>
      <c r="B2080" s="303" t="s">
        <v>2415</v>
      </c>
      <c r="C2080" s="303" t="s">
        <v>2416</v>
      </c>
      <c r="D2080" s="303" t="s">
        <v>2646</v>
      </c>
      <c r="E2080" s="304" t="s">
        <v>5352</v>
      </c>
      <c r="F2080" s="304" t="s">
        <v>457</v>
      </c>
      <c r="G2080" s="304" t="s">
        <v>2246</v>
      </c>
      <c r="H2080" s="304" t="s">
        <v>2247</v>
      </c>
      <c r="I2080" s="303" t="s">
        <v>599</v>
      </c>
      <c r="J2080" s="305" t="s">
        <v>4959</v>
      </c>
      <c r="K2080" s="306">
        <v>2072919</v>
      </c>
      <c r="Q2080" s="270"/>
      <c r="R2080" s="270"/>
      <c r="S2080" s="271"/>
      <c r="T2080" s="270" t="s">
        <v>600</v>
      </c>
      <c r="U2080" s="272" t="s">
        <v>3020</v>
      </c>
      <c r="V2080" s="268" t="s">
        <v>602</v>
      </c>
      <c r="W2080" s="272"/>
      <c r="X2080" s="273">
        <v>2072919</v>
      </c>
      <c r="Y2080" s="273">
        <v>2072919</v>
      </c>
      <c r="Z2080" s="273">
        <v>0</v>
      </c>
      <c r="AA2080" s="273">
        <v>0</v>
      </c>
      <c r="AB2080" s="274">
        <v>2072919</v>
      </c>
      <c r="AC2080" s="274">
        <v>0</v>
      </c>
      <c r="AD2080" s="269"/>
      <c r="AE2080" s="269" t="s">
        <v>3021</v>
      </c>
    </row>
    <row r="2081" spans="1:31" ht="90" x14ac:dyDescent="0.25">
      <c r="A2081" s="303" t="s">
        <v>4950</v>
      </c>
      <c r="B2081" s="303" t="s">
        <v>2415</v>
      </c>
      <c r="C2081" s="303" t="s">
        <v>2416</v>
      </c>
      <c r="D2081" s="303" t="s">
        <v>2646</v>
      </c>
      <c r="E2081" s="304" t="s">
        <v>5353</v>
      </c>
      <c r="F2081" s="304" t="s">
        <v>457</v>
      </c>
      <c r="G2081" s="304" t="s">
        <v>2246</v>
      </c>
      <c r="H2081" s="304" t="s">
        <v>2247</v>
      </c>
      <c r="I2081" s="303" t="s">
        <v>599</v>
      </c>
      <c r="J2081" s="305" t="s">
        <v>4959</v>
      </c>
      <c r="K2081" s="306">
        <v>2072919</v>
      </c>
      <c r="Q2081" s="270"/>
      <c r="R2081" s="270"/>
      <c r="S2081" s="271"/>
      <c r="T2081" s="270" t="s">
        <v>600</v>
      </c>
      <c r="U2081" s="272" t="s">
        <v>3020</v>
      </c>
      <c r="V2081" s="268" t="s">
        <v>602</v>
      </c>
      <c r="W2081" s="272"/>
      <c r="X2081" s="273">
        <v>2072919</v>
      </c>
      <c r="Y2081" s="273">
        <v>2072919</v>
      </c>
      <c r="Z2081" s="273">
        <v>0</v>
      </c>
      <c r="AA2081" s="273">
        <v>0</v>
      </c>
      <c r="AB2081" s="274">
        <v>2072919</v>
      </c>
      <c r="AC2081" s="274">
        <v>0</v>
      </c>
      <c r="AD2081" s="269"/>
      <c r="AE2081" s="269" t="s">
        <v>3021</v>
      </c>
    </row>
    <row r="2082" spans="1:31" ht="90" x14ac:dyDescent="0.25">
      <c r="A2082" s="303" t="s">
        <v>4952</v>
      </c>
      <c r="B2082" s="303" t="s">
        <v>2415</v>
      </c>
      <c r="C2082" s="303" t="s">
        <v>2416</v>
      </c>
      <c r="D2082" s="303" t="s">
        <v>2646</v>
      </c>
      <c r="E2082" s="304" t="s">
        <v>5354</v>
      </c>
      <c r="F2082" s="304" t="s">
        <v>457</v>
      </c>
      <c r="G2082" s="304" t="s">
        <v>2246</v>
      </c>
      <c r="H2082" s="304" t="s">
        <v>2247</v>
      </c>
      <c r="I2082" s="303" t="s">
        <v>599</v>
      </c>
      <c r="J2082" s="305" t="s">
        <v>4959</v>
      </c>
      <c r="K2082" s="306">
        <v>2072919</v>
      </c>
      <c r="Q2082" s="270"/>
      <c r="R2082" s="270"/>
      <c r="S2082" s="271"/>
      <c r="T2082" s="270" t="s">
        <v>600</v>
      </c>
      <c r="U2082" s="272" t="s">
        <v>3020</v>
      </c>
      <c r="V2082" s="268" t="s">
        <v>602</v>
      </c>
      <c r="W2082" s="272"/>
      <c r="X2082" s="273">
        <v>2072919</v>
      </c>
      <c r="Y2082" s="273">
        <v>2072919</v>
      </c>
      <c r="Z2082" s="273">
        <v>0</v>
      </c>
      <c r="AA2082" s="273">
        <v>0</v>
      </c>
      <c r="AB2082" s="274">
        <v>2072919</v>
      </c>
      <c r="AC2082" s="274">
        <v>0</v>
      </c>
      <c r="AD2082" s="269"/>
      <c r="AE2082" s="269" t="s">
        <v>3021</v>
      </c>
    </row>
    <row r="2083" spans="1:31" ht="90" x14ac:dyDescent="0.25">
      <c r="A2083" s="303" t="s">
        <v>4954</v>
      </c>
      <c r="B2083" s="303" t="s">
        <v>2415</v>
      </c>
      <c r="C2083" s="303" t="s">
        <v>2416</v>
      </c>
      <c r="D2083" s="303" t="s">
        <v>2646</v>
      </c>
      <c r="E2083" s="304" t="s">
        <v>5355</v>
      </c>
      <c r="F2083" s="304" t="s">
        <v>457</v>
      </c>
      <c r="G2083" s="304" t="s">
        <v>2246</v>
      </c>
      <c r="H2083" s="304" t="s">
        <v>2247</v>
      </c>
      <c r="I2083" s="303" t="s">
        <v>599</v>
      </c>
      <c r="J2083" s="305" t="s">
        <v>4959</v>
      </c>
      <c r="K2083" s="306">
        <v>2072919</v>
      </c>
      <c r="Q2083" s="270"/>
      <c r="R2083" s="270"/>
      <c r="S2083" s="271"/>
      <c r="T2083" s="270" t="s">
        <v>600</v>
      </c>
      <c r="U2083" s="272" t="s">
        <v>3020</v>
      </c>
      <c r="V2083" s="268" t="s">
        <v>602</v>
      </c>
      <c r="W2083" s="272"/>
      <c r="X2083" s="273">
        <v>2072919</v>
      </c>
      <c r="Y2083" s="273">
        <v>2072919</v>
      </c>
      <c r="Z2083" s="273">
        <v>0</v>
      </c>
      <c r="AA2083" s="273">
        <v>0</v>
      </c>
      <c r="AB2083" s="274">
        <v>2072919</v>
      </c>
      <c r="AC2083" s="274">
        <v>0</v>
      </c>
      <c r="AD2083" s="269"/>
      <c r="AE2083" s="269" t="s">
        <v>3021</v>
      </c>
    </row>
    <row r="2084" spans="1:31" ht="90" x14ac:dyDescent="0.25">
      <c r="A2084" s="303" t="s">
        <v>4956</v>
      </c>
      <c r="B2084" s="303" t="s">
        <v>2415</v>
      </c>
      <c r="C2084" s="303" t="s">
        <v>2416</v>
      </c>
      <c r="D2084" s="303" t="s">
        <v>2646</v>
      </c>
      <c r="E2084" s="304" t="s">
        <v>5356</v>
      </c>
      <c r="F2084" s="304" t="s">
        <v>457</v>
      </c>
      <c r="G2084" s="304" t="s">
        <v>2246</v>
      </c>
      <c r="H2084" s="304" t="s">
        <v>2247</v>
      </c>
      <c r="I2084" s="303" t="s">
        <v>599</v>
      </c>
      <c r="J2084" s="305" t="s">
        <v>4959</v>
      </c>
      <c r="K2084" s="306">
        <v>2072919</v>
      </c>
      <c r="Q2084" s="270"/>
      <c r="R2084" s="270"/>
      <c r="S2084" s="271"/>
      <c r="T2084" s="270" t="s">
        <v>600</v>
      </c>
      <c r="U2084" s="272" t="s">
        <v>3020</v>
      </c>
      <c r="V2084" s="268" t="s">
        <v>602</v>
      </c>
      <c r="W2084" s="272"/>
      <c r="X2084" s="273">
        <v>2072919</v>
      </c>
      <c r="Y2084" s="273">
        <v>2072919</v>
      </c>
      <c r="Z2084" s="273">
        <v>0</v>
      </c>
      <c r="AA2084" s="273">
        <v>0</v>
      </c>
      <c r="AB2084" s="274">
        <v>2072919</v>
      </c>
      <c r="AC2084" s="274">
        <v>0</v>
      </c>
      <c r="AD2084" s="269"/>
      <c r="AE2084" s="269" t="s">
        <v>3021</v>
      </c>
    </row>
    <row r="2085" spans="1:31" ht="90" x14ac:dyDescent="0.25">
      <c r="A2085" s="303" t="s">
        <v>4961</v>
      </c>
      <c r="B2085" s="303" t="s">
        <v>2415</v>
      </c>
      <c r="C2085" s="303" t="s">
        <v>2416</v>
      </c>
      <c r="D2085" s="303" t="s">
        <v>2646</v>
      </c>
      <c r="E2085" s="304" t="s">
        <v>5357</v>
      </c>
      <c r="F2085" s="304" t="s">
        <v>457</v>
      </c>
      <c r="G2085" s="304" t="s">
        <v>2246</v>
      </c>
      <c r="H2085" s="304" t="s">
        <v>2247</v>
      </c>
      <c r="I2085" s="303" t="s">
        <v>599</v>
      </c>
      <c r="J2085" s="305" t="s">
        <v>4959</v>
      </c>
      <c r="K2085" s="306">
        <v>2072919</v>
      </c>
      <c r="Q2085" s="270"/>
      <c r="R2085" s="270"/>
      <c r="S2085" s="271"/>
      <c r="T2085" s="270" t="s">
        <v>600</v>
      </c>
      <c r="U2085" s="272" t="s">
        <v>3020</v>
      </c>
      <c r="V2085" s="268" t="s">
        <v>602</v>
      </c>
      <c r="W2085" s="272"/>
      <c r="X2085" s="273">
        <v>2072919</v>
      </c>
      <c r="Y2085" s="273">
        <v>2072919</v>
      </c>
      <c r="Z2085" s="273">
        <v>0</v>
      </c>
      <c r="AA2085" s="273">
        <v>0</v>
      </c>
      <c r="AB2085" s="274">
        <v>2072919</v>
      </c>
      <c r="AC2085" s="274">
        <v>0</v>
      </c>
      <c r="AD2085" s="269"/>
      <c r="AE2085" s="269" t="s">
        <v>3021</v>
      </c>
    </row>
    <row r="2086" spans="1:31" ht="90" x14ac:dyDescent="0.25">
      <c r="A2086" s="303" t="s">
        <v>4963</v>
      </c>
      <c r="B2086" s="303" t="s">
        <v>2415</v>
      </c>
      <c r="C2086" s="303" t="s">
        <v>2416</v>
      </c>
      <c r="D2086" s="303" t="s">
        <v>2646</v>
      </c>
      <c r="E2086" s="304" t="s">
        <v>5358</v>
      </c>
      <c r="F2086" s="304" t="s">
        <v>457</v>
      </c>
      <c r="G2086" s="304" t="s">
        <v>2246</v>
      </c>
      <c r="H2086" s="304" t="s">
        <v>2247</v>
      </c>
      <c r="I2086" s="303" t="s">
        <v>599</v>
      </c>
      <c r="J2086" s="305" t="s">
        <v>4959</v>
      </c>
      <c r="K2086" s="306">
        <v>2072919</v>
      </c>
      <c r="Q2086" s="270"/>
      <c r="R2086" s="270"/>
      <c r="S2086" s="271"/>
      <c r="T2086" s="270" t="s">
        <v>600</v>
      </c>
      <c r="U2086" s="272" t="s">
        <v>3020</v>
      </c>
      <c r="V2086" s="268" t="s">
        <v>602</v>
      </c>
      <c r="W2086" s="272"/>
      <c r="X2086" s="273">
        <v>2072919</v>
      </c>
      <c r="Y2086" s="273">
        <v>2072919</v>
      </c>
      <c r="Z2086" s="273">
        <v>0</v>
      </c>
      <c r="AA2086" s="273">
        <v>0</v>
      </c>
      <c r="AB2086" s="274">
        <v>2072919</v>
      </c>
      <c r="AC2086" s="274">
        <v>0</v>
      </c>
      <c r="AD2086" s="269"/>
      <c r="AE2086" s="269" t="s">
        <v>3021</v>
      </c>
    </row>
    <row r="2087" spans="1:31" ht="90" x14ac:dyDescent="0.25">
      <c r="A2087" s="303" t="s">
        <v>4965</v>
      </c>
      <c r="B2087" s="303" t="s">
        <v>2415</v>
      </c>
      <c r="C2087" s="303" t="s">
        <v>2416</v>
      </c>
      <c r="D2087" s="303" t="s">
        <v>2646</v>
      </c>
      <c r="E2087" s="304" t="s">
        <v>5359</v>
      </c>
      <c r="F2087" s="304" t="s">
        <v>457</v>
      </c>
      <c r="G2087" s="304" t="s">
        <v>2246</v>
      </c>
      <c r="H2087" s="304" t="s">
        <v>2247</v>
      </c>
      <c r="I2087" s="303" t="s">
        <v>599</v>
      </c>
      <c r="J2087" s="305" t="s">
        <v>4959</v>
      </c>
      <c r="K2087" s="306">
        <v>2072919</v>
      </c>
      <c r="Q2087" s="270"/>
      <c r="R2087" s="270"/>
      <c r="S2087" s="271"/>
      <c r="T2087" s="270" t="s">
        <v>600</v>
      </c>
      <c r="U2087" s="272" t="s">
        <v>3020</v>
      </c>
      <c r="V2087" s="268" t="s">
        <v>602</v>
      </c>
      <c r="W2087" s="272"/>
      <c r="X2087" s="273">
        <v>2072919</v>
      </c>
      <c r="Y2087" s="273">
        <v>2072919</v>
      </c>
      <c r="Z2087" s="273">
        <v>0</v>
      </c>
      <c r="AA2087" s="273">
        <v>0</v>
      </c>
      <c r="AB2087" s="274">
        <v>2072919</v>
      </c>
      <c r="AC2087" s="274">
        <v>0</v>
      </c>
      <c r="AD2087" s="269"/>
      <c r="AE2087" s="269" t="s">
        <v>3021</v>
      </c>
    </row>
    <row r="2088" spans="1:31" ht="90" x14ac:dyDescent="0.25">
      <c r="A2088" s="303" t="s">
        <v>4967</v>
      </c>
      <c r="B2088" s="303" t="s">
        <v>2415</v>
      </c>
      <c r="C2088" s="303" t="s">
        <v>2416</v>
      </c>
      <c r="D2088" s="303" t="s">
        <v>2646</v>
      </c>
      <c r="E2088" s="304" t="s">
        <v>5360</v>
      </c>
      <c r="F2088" s="304" t="s">
        <v>457</v>
      </c>
      <c r="G2088" s="304" t="s">
        <v>2246</v>
      </c>
      <c r="H2088" s="304" t="s">
        <v>2247</v>
      </c>
      <c r="I2088" s="303" t="s">
        <v>599</v>
      </c>
      <c r="J2088" s="305" t="s">
        <v>4959</v>
      </c>
      <c r="K2088" s="306">
        <v>2072919</v>
      </c>
      <c r="Q2088" s="270"/>
      <c r="R2088" s="270"/>
      <c r="S2088" s="271"/>
      <c r="T2088" s="270" t="s">
        <v>600</v>
      </c>
      <c r="U2088" s="272" t="s">
        <v>3020</v>
      </c>
      <c r="V2088" s="268" t="s">
        <v>602</v>
      </c>
      <c r="W2088" s="272"/>
      <c r="X2088" s="273">
        <v>2072919</v>
      </c>
      <c r="Y2088" s="273">
        <v>2072919</v>
      </c>
      <c r="Z2088" s="273">
        <v>0</v>
      </c>
      <c r="AA2088" s="273">
        <v>0</v>
      </c>
      <c r="AB2088" s="274">
        <v>2072919</v>
      </c>
      <c r="AC2088" s="274">
        <v>0</v>
      </c>
      <c r="AD2088" s="269"/>
      <c r="AE2088" s="269" t="s">
        <v>3021</v>
      </c>
    </row>
    <row r="2089" spans="1:31" ht="90" x14ac:dyDescent="0.25">
      <c r="A2089" s="303" t="s">
        <v>4969</v>
      </c>
      <c r="B2089" s="303" t="s">
        <v>2415</v>
      </c>
      <c r="C2089" s="303" t="s">
        <v>2416</v>
      </c>
      <c r="D2089" s="303" t="s">
        <v>2646</v>
      </c>
      <c r="E2089" s="304" t="s">
        <v>5361</v>
      </c>
      <c r="F2089" s="304" t="s">
        <v>457</v>
      </c>
      <c r="G2089" s="304" t="s">
        <v>2246</v>
      </c>
      <c r="H2089" s="304" t="s">
        <v>2247</v>
      </c>
      <c r="I2089" s="303" t="s">
        <v>599</v>
      </c>
      <c r="J2089" s="305" t="s">
        <v>4959</v>
      </c>
      <c r="K2089" s="306">
        <v>2072919</v>
      </c>
      <c r="Q2089" s="270"/>
      <c r="R2089" s="270"/>
      <c r="S2089" s="271"/>
      <c r="T2089" s="270" t="s">
        <v>600</v>
      </c>
      <c r="U2089" s="272" t="s">
        <v>3020</v>
      </c>
      <c r="V2089" s="268" t="s">
        <v>602</v>
      </c>
      <c r="W2089" s="272"/>
      <c r="X2089" s="273">
        <v>2072919</v>
      </c>
      <c r="Y2089" s="273">
        <v>2072919</v>
      </c>
      <c r="Z2089" s="273">
        <v>0</v>
      </c>
      <c r="AA2089" s="273">
        <v>0</v>
      </c>
      <c r="AB2089" s="274">
        <v>2072919</v>
      </c>
      <c r="AC2089" s="274">
        <v>0</v>
      </c>
      <c r="AD2089" s="269"/>
      <c r="AE2089" s="269" t="s">
        <v>3021</v>
      </c>
    </row>
    <row r="2090" spans="1:31" ht="90" x14ac:dyDescent="0.25">
      <c r="A2090" s="303" t="s">
        <v>4971</v>
      </c>
      <c r="B2090" s="303" t="s">
        <v>2415</v>
      </c>
      <c r="C2090" s="303" t="s">
        <v>2416</v>
      </c>
      <c r="D2090" s="303" t="s">
        <v>2646</v>
      </c>
      <c r="E2090" s="304" t="s">
        <v>5362</v>
      </c>
      <c r="F2090" s="304" t="s">
        <v>457</v>
      </c>
      <c r="G2090" s="304" t="s">
        <v>2246</v>
      </c>
      <c r="H2090" s="304" t="s">
        <v>2247</v>
      </c>
      <c r="I2090" s="303" t="s">
        <v>599</v>
      </c>
      <c r="J2090" s="305" t="s">
        <v>4959</v>
      </c>
      <c r="K2090" s="306">
        <v>2072919</v>
      </c>
      <c r="Q2090" s="270"/>
      <c r="R2090" s="270"/>
      <c r="S2090" s="271"/>
      <c r="T2090" s="270" t="s">
        <v>600</v>
      </c>
      <c r="U2090" s="272" t="s">
        <v>3020</v>
      </c>
      <c r="V2090" s="268" t="s">
        <v>602</v>
      </c>
      <c r="W2090" s="272"/>
      <c r="X2090" s="273">
        <v>2072919</v>
      </c>
      <c r="Y2090" s="273">
        <v>2072919</v>
      </c>
      <c r="Z2090" s="273">
        <v>0</v>
      </c>
      <c r="AA2090" s="273">
        <v>0</v>
      </c>
      <c r="AB2090" s="274">
        <v>2072919</v>
      </c>
      <c r="AC2090" s="274">
        <v>0</v>
      </c>
      <c r="AD2090" s="269"/>
      <c r="AE2090" s="269" t="s">
        <v>3021</v>
      </c>
    </row>
    <row r="2091" spans="1:31" ht="90" x14ac:dyDescent="0.25">
      <c r="A2091" s="303" t="s">
        <v>4973</v>
      </c>
      <c r="B2091" s="303" t="s">
        <v>2415</v>
      </c>
      <c r="C2091" s="303" t="s">
        <v>2416</v>
      </c>
      <c r="D2091" s="303" t="s">
        <v>2646</v>
      </c>
      <c r="E2091" s="304" t="s">
        <v>5363</v>
      </c>
      <c r="F2091" s="304" t="s">
        <v>457</v>
      </c>
      <c r="G2091" s="304" t="s">
        <v>2246</v>
      </c>
      <c r="H2091" s="304" t="s">
        <v>2247</v>
      </c>
      <c r="I2091" s="303" t="s">
        <v>599</v>
      </c>
      <c r="J2091" s="305" t="s">
        <v>4959</v>
      </c>
      <c r="K2091" s="306">
        <v>2072919</v>
      </c>
      <c r="Q2091" s="270"/>
      <c r="R2091" s="270"/>
      <c r="S2091" s="271"/>
      <c r="T2091" s="270" t="s">
        <v>600</v>
      </c>
      <c r="U2091" s="272" t="s">
        <v>3020</v>
      </c>
      <c r="V2091" s="268" t="s">
        <v>602</v>
      </c>
      <c r="W2091" s="272"/>
      <c r="X2091" s="273">
        <v>2072919</v>
      </c>
      <c r="Y2091" s="273">
        <v>2072919</v>
      </c>
      <c r="Z2091" s="273">
        <v>0</v>
      </c>
      <c r="AA2091" s="273">
        <v>0</v>
      </c>
      <c r="AB2091" s="274">
        <v>2072919</v>
      </c>
      <c r="AC2091" s="274">
        <v>0</v>
      </c>
      <c r="AD2091" s="269"/>
      <c r="AE2091" s="269" t="s">
        <v>3021</v>
      </c>
    </row>
    <row r="2092" spans="1:31" ht="90" x14ac:dyDescent="0.25">
      <c r="A2092" s="303" t="s">
        <v>4975</v>
      </c>
      <c r="B2092" s="303" t="s">
        <v>2415</v>
      </c>
      <c r="C2092" s="303" t="s">
        <v>2416</v>
      </c>
      <c r="D2092" s="303" t="s">
        <v>2646</v>
      </c>
      <c r="E2092" s="304" t="s">
        <v>5364</v>
      </c>
      <c r="F2092" s="304" t="s">
        <v>457</v>
      </c>
      <c r="G2092" s="304" t="s">
        <v>2246</v>
      </c>
      <c r="H2092" s="304" t="s">
        <v>2247</v>
      </c>
      <c r="I2092" s="303" t="s">
        <v>599</v>
      </c>
      <c r="J2092" s="305" t="s">
        <v>4959</v>
      </c>
      <c r="K2092" s="306">
        <v>2072919</v>
      </c>
      <c r="Q2092" s="270"/>
      <c r="R2092" s="270"/>
      <c r="S2092" s="271"/>
      <c r="T2092" s="270" t="s">
        <v>600</v>
      </c>
      <c r="U2092" s="272" t="s">
        <v>3020</v>
      </c>
      <c r="V2092" s="268" t="s">
        <v>602</v>
      </c>
      <c r="W2092" s="272"/>
      <c r="X2092" s="273">
        <v>2072919</v>
      </c>
      <c r="Y2092" s="273">
        <v>2072919</v>
      </c>
      <c r="Z2092" s="273">
        <v>0</v>
      </c>
      <c r="AA2092" s="273">
        <v>0</v>
      </c>
      <c r="AB2092" s="274">
        <v>2072919</v>
      </c>
      <c r="AC2092" s="274">
        <v>0</v>
      </c>
      <c r="AD2092" s="269"/>
      <c r="AE2092" s="269" t="s">
        <v>3021</v>
      </c>
    </row>
    <row r="2093" spans="1:31" ht="90" x14ac:dyDescent="0.25">
      <c r="A2093" s="303" t="s">
        <v>4977</v>
      </c>
      <c r="B2093" s="303" t="s">
        <v>2415</v>
      </c>
      <c r="C2093" s="303" t="s">
        <v>2416</v>
      </c>
      <c r="D2093" s="303" t="s">
        <v>2646</v>
      </c>
      <c r="E2093" s="304" t="s">
        <v>5365</v>
      </c>
      <c r="F2093" s="304" t="s">
        <v>457</v>
      </c>
      <c r="G2093" s="304" t="s">
        <v>2246</v>
      </c>
      <c r="H2093" s="304" t="s">
        <v>2247</v>
      </c>
      <c r="I2093" s="303" t="s">
        <v>599</v>
      </c>
      <c r="J2093" s="305" t="s">
        <v>4959</v>
      </c>
      <c r="K2093" s="306">
        <v>2072919</v>
      </c>
      <c r="Q2093" s="270"/>
      <c r="R2093" s="270"/>
      <c r="S2093" s="271"/>
      <c r="T2093" s="270" t="s">
        <v>600</v>
      </c>
      <c r="U2093" s="272" t="s">
        <v>3020</v>
      </c>
      <c r="V2093" s="268" t="s">
        <v>602</v>
      </c>
      <c r="W2093" s="272"/>
      <c r="X2093" s="273">
        <v>2072919</v>
      </c>
      <c r="Y2093" s="273">
        <v>2072919</v>
      </c>
      <c r="Z2093" s="273">
        <v>0</v>
      </c>
      <c r="AA2093" s="273">
        <v>0</v>
      </c>
      <c r="AB2093" s="274">
        <v>2072919</v>
      </c>
      <c r="AC2093" s="274">
        <v>0</v>
      </c>
      <c r="AD2093" s="269"/>
      <c r="AE2093" s="269" t="s">
        <v>3021</v>
      </c>
    </row>
    <row r="2094" spans="1:31" ht="90" x14ac:dyDescent="0.25">
      <c r="A2094" s="303" t="s">
        <v>4979</v>
      </c>
      <c r="B2094" s="303" t="s">
        <v>2415</v>
      </c>
      <c r="C2094" s="303" t="s">
        <v>2416</v>
      </c>
      <c r="D2094" s="303" t="s">
        <v>2646</v>
      </c>
      <c r="E2094" s="304" t="s">
        <v>5366</v>
      </c>
      <c r="F2094" s="304" t="s">
        <v>457</v>
      </c>
      <c r="G2094" s="304" t="s">
        <v>2246</v>
      </c>
      <c r="H2094" s="304" t="s">
        <v>2247</v>
      </c>
      <c r="I2094" s="303" t="s">
        <v>599</v>
      </c>
      <c r="J2094" s="305" t="s">
        <v>4959</v>
      </c>
      <c r="K2094" s="306">
        <v>2072919</v>
      </c>
      <c r="Q2094" s="270"/>
      <c r="R2094" s="270"/>
      <c r="S2094" s="271"/>
      <c r="T2094" s="270" t="s">
        <v>600</v>
      </c>
      <c r="U2094" s="272" t="s">
        <v>3020</v>
      </c>
      <c r="V2094" s="268" t="s">
        <v>602</v>
      </c>
      <c r="W2094" s="272"/>
      <c r="X2094" s="273">
        <v>2072919</v>
      </c>
      <c r="Y2094" s="273">
        <v>2072919</v>
      </c>
      <c r="Z2094" s="273">
        <v>0</v>
      </c>
      <c r="AA2094" s="273">
        <v>0</v>
      </c>
      <c r="AB2094" s="274">
        <v>2072919</v>
      </c>
      <c r="AC2094" s="274">
        <v>0</v>
      </c>
      <c r="AD2094" s="269"/>
      <c r="AE2094" s="269" t="s">
        <v>3021</v>
      </c>
    </row>
    <row r="2095" spans="1:31" ht="90" x14ac:dyDescent="0.25">
      <c r="A2095" s="303" t="s">
        <v>4981</v>
      </c>
      <c r="B2095" s="303" t="s">
        <v>2415</v>
      </c>
      <c r="C2095" s="303" t="s">
        <v>2416</v>
      </c>
      <c r="D2095" s="303" t="s">
        <v>2646</v>
      </c>
      <c r="E2095" s="304" t="s">
        <v>5367</v>
      </c>
      <c r="F2095" s="304" t="s">
        <v>457</v>
      </c>
      <c r="G2095" s="304" t="s">
        <v>2246</v>
      </c>
      <c r="H2095" s="304" t="s">
        <v>2247</v>
      </c>
      <c r="I2095" s="303" t="s">
        <v>599</v>
      </c>
      <c r="J2095" s="305" t="s">
        <v>4959</v>
      </c>
      <c r="K2095" s="306">
        <v>2072919</v>
      </c>
      <c r="Q2095" s="270"/>
      <c r="R2095" s="270"/>
      <c r="S2095" s="271"/>
      <c r="T2095" s="270" t="s">
        <v>600</v>
      </c>
      <c r="U2095" s="272" t="s">
        <v>3020</v>
      </c>
      <c r="V2095" s="268" t="s">
        <v>602</v>
      </c>
      <c r="W2095" s="272"/>
      <c r="X2095" s="273">
        <v>2072919</v>
      </c>
      <c r="Y2095" s="273">
        <v>2072919</v>
      </c>
      <c r="Z2095" s="273">
        <v>0</v>
      </c>
      <c r="AA2095" s="273">
        <v>0</v>
      </c>
      <c r="AB2095" s="274">
        <v>2072919</v>
      </c>
      <c r="AC2095" s="274">
        <v>0</v>
      </c>
      <c r="AD2095" s="269"/>
      <c r="AE2095" s="269" t="s">
        <v>3021</v>
      </c>
    </row>
    <row r="2096" spans="1:31" ht="90" x14ac:dyDescent="0.25">
      <c r="A2096" s="303" t="s">
        <v>4984</v>
      </c>
      <c r="B2096" s="303" t="s">
        <v>2415</v>
      </c>
      <c r="C2096" s="303" t="s">
        <v>2416</v>
      </c>
      <c r="D2096" s="303" t="s">
        <v>2646</v>
      </c>
      <c r="E2096" s="304" t="s">
        <v>5368</v>
      </c>
      <c r="F2096" s="304" t="s">
        <v>457</v>
      </c>
      <c r="G2096" s="304" t="s">
        <v>2246</v>
      </c>
      <c r="H2096" s="304" t="s">
        <v>2247</v>
      </c>
      <c r="I2096" s="303" t="s">
        <v>599</v>
      </c>
      <c r="J2096" s="305" t="s">
        <v>4959</v>
      </c>
      <c r="K2096" s="306">
        <v>2072919</v>
      </c>
      <c r="Q2096" s="270"/>
      <c r="R2096" s="270"/>
      <c r="S2096" s="271"/>
      <c r="T2096" s="270" t="s">
        <v>600</v>
      </c>
      <c r="U2096" s="272" t="s">
        <v>3020</v>
      </c>
      <c r="V2096" s="268" t="s">
        <v>602</v>
      </c>
      <c r="W2096" s="272"/>
      <c r="X2096" s="273">
        <v>2072919</v>
      </c>
      <c r="Y2096" s="273">
        <v>2072919</v>
      </c>
      <c r="Z2096" s="273">
        <v>0</v>
      </c>
      <c r="AA2096" s="273">
        <v>0</v>
      </c>
      <c r="AB2096" s="274">
        <v>2072919</v>
      </c>
      <c r="AC2096" s="274">
        <v>0</v>
      </c>
      <c r="AD2096" s="269"/>
      <c r="AE2096" s="269" t="s">
        <v>3021</v>
      </c>
    </row>
    <row r="2097" spans="1:31" ht="90" x14ac:dyDescent="0.25">
      <c r="A2097" s="303" t="s">
        <v>4986</v>
      </c>
      <c r="B2097" s="303" t="s">
        <v>2415</v>
      </c>
      <c r="C2097" s="303" t="s">
        <v>2416</v>
      </c>
      <c r="D2097" s="303" t="s">
        <v>2646</v>
      </c>
      <c r="E2097" s="304" t="s">
        <v>5369</v>
      </c>
      <c r="F2097" s="304" t="s">
        <v>457</v>
      </c>
      <c r="G2097" s="304" t="s">
        <v>2246</v>
      </c>
      <c r="H2097" s="304" t="s">
        <v>2247</v>
      </c>
      <c r="I2097" s="303" t="s">
        <v>599</v>
      </c>
      <c r="J2097" s="305" t="s">
        <v>4959</v>
      </c>
      <c r="K2097" s="306">
        <v>2072919</v>
      </c>
      <c r="Q2097" s="270"/>
      <c r="R2097" s="270"/>
      <c r="S2097" s="271"/>
      <c r="T2097" s="270" t="s">
        <v>600</v>
      </c>
      <c r="U2097" s="272" t="s">
        <v>3020</v>
      </c>
      <c r="V2097" s="268" t="s">
        <v>602</v>
      </c>
      <c r="W2097" s="272"/>
      <c r="X2097" s="273">
        <v>2072919</v>
      </c>
      <c r="Y2097" s="273">
        <v>2072919</v>
      </c>
      <c r="Z2097" s="273">
        <v>0</v>
      </c>
      <c r="AA2097" s="273">
        <v>0</v>
      </c>
      <c r="AB2097" s="274">
        <v>2072919</v>
      </c>
      <c r="AC2097" s="274">
        <v>0</v>
      </c>
      <c r="AD2097" s="269"/>
      <c r="AE2097" s="269" t="s">
        <v>3021</v>
      </c>
    </row>
    <row r="2098" spans="1:31" ht="90" x14ac:dyDescent="0.25">
      <c r="A2098" s="303" t="s">
        <v>4988</v>
      </c>
      <c r="B2098" s="303" t="s">
        <v>2415</v>
      </c>
      <c r="C2098" s="303" t="s">
        <v>2416</v>
      </c>
      <c r="D2098" s="303" t="s">
        <v>2646</v>
      </c>
      <c r="E2098" s="304" t="s">
        <v>5370</v>
      </c>
      <c r="F2098" s="304" t="s">
        <v>457</v>
      </c>
      <c r="G2098" s="304" t="s">
        <v>2246</v>
      </c>
      <c r="H2098" s="304" t="s">
        <v>2247</v>
      </c>
      <c r="I2098" s="303" t="s">
        <v>599</v>
      </c>
      <c r="J2098" s="305" t="s">
        <v>4959</v>
      </c>
      <c r="K2098" s="306">
        <v>2072919</v>
      </c>
      <c r="Q2098" s="270"/>
      <c r="R2098" s="270"/>
      <c r="S2098" s="271"/>
      <c r="T2098" s="270" t="s">
        <v>600</v>
      </c>
      <c r="U2098" s="272" t="s">
        <v>3020</v>
      </c>
      <c r="V2098" s="268" t="s">
        <v>602</v>
      </c>
      <c r="W2098" s="272"/>
      <c r="X2098" s="273">
        <v>2072919</v>
      </c>
      <c r="Y2098" s="273">
        <v>2072919</v>
      </c>
      <c r="Z2098" s="273">
        <v>0</v>
      </c>
      <c r="AA2098" s="273">
        <v>0</v>
      </c>
      <c r="AB2098" s="274">
        <v>2072919</v>
      </c>
      <c r="AC2098" s="274">
        <v>0</v>
      </c>
      <c r="AD2098" s="269"/>
      <c r="AE2098" s="269" t="s">
        <v>3021</v>
      </c>
    </row>
    <row r="2099" spans="1:31" ht="90" x14ac:dyDescent="0.25">
      <c r="A2099" s="303" t="s">
        <v>4990</v>
      </c>
      <c r="B2099" s="303" t="s">
        <v>2415</v>
      </c>
      <c r="C2099" s="303" t="s">
        <v>2416</v>
      </c>
      <c r="D2099" s="303" t="s">
        <v>2646</v>
      </c>
      <c r="E2099" s="304" t="s">
        <v>5371</v>
      </c>
      <c r="F2099" s="304" t="s">
        <v>457</v>
      </c>
      <c r="G2099" s="304" t="s">
        <v>2246</v>
      </c>
      <c r="H2099" s="304" t="s">
        <v>2247</v>
      </c>
      <c r="I2099" s="303" t="s">
        <v>599</v>
      </c>
      <c r="J2099" s="305" t="s">
        <v>4959</v>
      </c>
      <c r="K2099" s="306">
        <v>2072919</v>
      </c>
      <c r="Q2099" s="270"/>
      <c r="R2099" s="270"/>
      <c r="S2099" s="271"/>
      <c r="T2099" s="270" t="s">
        <v>600</v>
      </c>
      <c r="U2099" s="272" t="s">
        <v>3020</v>
      </c>
      <c r="V2099" s="268" t="s">
        <v>602</v>
      </c>
      <c r="W2099" s="272"/>
      <c r="X2099" s="273">
        <v>2072919</v>
      </c>
      <c r="Y2099" s="273">
        <v>2072919</v>
      </c>
      <c r="Z2099" s="273">
        <v>0</v>
      </c>
      <c r="AA2099" s="273">
        <v>0</v>
      </c>
      <c r="AB2099" s="274">
        <v>2072919</v>
      </c>
      <c r="AC2099" s="274">
        <v>0</v>
      </c>
      <c r="AD2099" s="269"/>
      <c r="AE2099" s="269" t="s">
        <v>3021</v>
      </c>
    </row>
    <row r="2100" spans="1:31" ht="90" x14ac:dyDescent="0.25">
      <c r="A2100" s="303" t="s">
        <v>4992</v>
      </c>
      <c r="B2100" s="303" t="s">
        <v>2415</v>
      </c>
      <c r="C2100" s="303" t="s">
        <v>2416</v>
      </c>
      <c r="D2100" s="303" t="s">
        <v>2646</v>
      </c>
      <c r="E2100" s="304" t="s">
        <v>5372</v>
      </c>
      <c r="F2100" s="304" t="s">
        <v>457</v>
      </c>
      <c r="G2100" s="304" t="s">
        <v>2246</v>
      </c>
      <c r="H2100" s="304" t="s">
        <v>2247</v>
      </c>
      <c r="I2100" s="303" t="s">
        <v>599</v>
      </c>
      <c r="J2100" s="305" t="s">
        <v>4959</v>
      </c>
      <c r="K2100" s="306">
        <v>2072919</v>
      </c>
      <c r="Q2100" s="270"/>
      <c r="R2100" s="270"/>
      <c r="S2100" s="271"/>
      <c r="T2100" s="270" t="s">
        <v>600</v>
      </c>
      <c r="U2100" s="272" t="s">
        <v>3020</v>
      </c>
      <c r="V2100" s="268" t="s">
        <v>602</v>
      </c>
      <c r="W2100" s="272"/>
      <c r="X2100" s="273">
        <v>2072919</v>
      </c>
      <c r="Y2100" s="273">
        <v>2072919</v>
      </c>
      <c r="Z2100" s="273">
        <v>0</v>
      </c>
      <c r="AA2100" s="273">
        <v>0</v>
      </c>
      <c r="AB2100" s="274">
        <v>2072919</v>
      </c>
      <c r="AC2100" s="274">
        <v>0</v>
      </c>
      <c r="AD2100" s="269"/>
      <c r="AE2100" s="269" t="s">
        <v>3021</v>
      </c>
    </row>
    <row r="2101" spans="1:31" ht="90" x14ac:dyDescent="0.25">
      <c r="A2101" s="303" t="s">
        <v>4994</v>
      </c>
      <c r="B2101" s="303" t="s">
        <v>2415</v>
      </c>
      <c r="C2101" s="303" t="s">
        <v>2416</v>
      </c>
      <c r="D2101" s="303" t="s">
        <v>2646</v>
      </c>
      <c r="E2101" s="304" t="s">
        <v>5373</v>
      </c>
      <c r="F2101" s="304" t="s">
        <v>457</v>
      </c>
      <c r="G2101" s="304" t="s">
        <v>2246</v>
      </c>
      <c r="H2101" s="304" t="s">
        <v>2247</v>
      </c>
      <c r="I2101" s="303" t="s">
        <v>599</v>
      </c>
      <c r="J2101" s="305" t="s">
        <v>4959</v>
      </c>
      <c r="K2101" s="306">
        <v>2072919</v>
      </c>
      <c r="Q2101" s="270"/>
      <c r="R2101" s="270"/>
      <c r="S2101" s="271"/>
      <c r="T2101" s="270" t="s">
        <v>600</v>
      </c>
      <c r="U2101" s="272" t="s">
        <v>3020</v>
      </c>
      <c r="V2101" s="268" t="s">
        <v>602</v>
      </c>
      <c r="W2101" s="272"/>
      <c r="X2101" s="273">
        <v>2072919</v>
      </c>
      <c r="Y2101" s="273">
        <v>2072919</v>
      </c>
      <c r="Z2101" s="273">
        <v>0</v>
      </c>
      <c r="AA2101" s="273">
        <v>0</v>
      </c>
      <c r="AB2101" s="274">
        <v>2072919</v>
      </c>
      <c r="AC2101" s="274">
        <v>0</v>
      </c>
      <c r="AD2101" s="269"/>
      <c r="AE2101" s="269" t="s">
        <v>3021</v>
      </c>
    </row>
    <row r="2102" spans="1:31" ht="90" x14ac:dyDescent="0.25">
      <c r="A2102" s="303" t="s">
        <v>4996</v>
      </c>
      <c r="B2102" s="303" t="s">
        <v>2415</v>
      </c>
      <c r="C2102" s="303" t="s">
        <v>2416</v>
      </c>
      <c r="D2102" s="303" t="s">
        <v>2646</v>
      </c>
      <c r="E2102" s="304" t="s">
        <v>5374</v>
      </c>
      <c r="F2102" s="304" t="s">
        <v>457</v>
      </c>
      <c r="G2102" s="304" t="s">
        <v>2246</v>
      </c>
      <c r="H2102" s="304" t="s">
        <v>2247</v>
      </c>
      <c r="I2102" s="303" t="s">
        <v>599</v>
      </c>
      <c r="J2102" s="305" t="s">
        <v>4959</v>
      </c>
      <c r="K2102" s="306">
        <v>2072919</v>
      </c>
      <c r="Q2102" s="270"/>
      <c r="R2102" s="270"/>
      <c r="S2102" s="271"/>
      <c r="T2102" s="270" t="s">
        <v>600</v>
      </c>
      <c r="U2102" s="272" t="s">
        <v>3020</v>
      </c>
      <c r="V2102" s="268" t="s">
        <v>602</v>
      </c>
      <c r="W2102" s="272"/>
      <c r="X2102" s="273">
        <v>2072919</v>
      </c>
      <c r="Y2102" s="273">
        <v>2072919</v>
      </c>
      <c r="Z2102" s="273">
        <v>0</v>
      </c>
      <c r="AA2102" s="273">
        <v>0</v>
      </c>
      <c r="AB2102" s="274">
        <v>2072919</v>
      </c>
      <c r="AC2102" s="274">
        <v>0</v>
      </c>
      <c r="AD2102" s="269"/>
      <c r="AE2102" s="269" t="s">
        <v>3021</v>
      </c>
    </row>
    <row r="2103" spans="1:31" ht="90" x14ac:dyDescent="0.25">
      <c r="A2103" s="303" t="s">
        <v>4998</v>
      </c>
      <c r="B2103" s="303" t="s">
        <v>2415</v>
      </c>
      <c r="C2103" s="303" t="s">
        <v>2416</v>
      </c>
      <c r="D2103" s="303" t="s">
        <v>2646</v>
      </c>
      <c r="E2103" s="304" t="s">
        <v>5375</v>
      </c>
      <c r="F2103" s="304" t="s">
        <v>457</v>
      </c>
      <c r="G2103" s="304" t="s">
        <v>1988</v>
      </c>
      <c r="H2103" s="304" t="s">
        <v>1989</v>
      </c>
      <c r="I2103" s="303" t="s">
        <v>599</v>
      </c>
      <c r="J2103" s="305" t="s">
        <v>2649</v>
      </c>
      <c r="K2103" s="306">
        <v>2072919</v>
      </c>
      <c r="Q2103" s="270"/>
      <c r="R2103" s="270"/>
      <c r="S2103" s="271"/>
      <c r="T2103" s="270" t="s">
        <v>600</v>
      </c>
      <c r="U2103" s="272" t="s">
        <v>3020</v>
      </c>
      <c r="V2103" s="268" t="s">
        <v>602</v>
      </c>
      <c r="W2103" s="272"/>
      <c r="X2103" s="273">
        <v>2072919</v>
      </c>
      <c r="Y2103" s="273">
        <v>2072919</v>
      </c>
      <c r="Z2103" s="273">
        <v>0</v>
      </c>
      <c r="AA2103" s="273">
        <v>0</v>
      </c>
      <c r="AB2103" s="274">
        <v>2072919</v>
      </c>
      <c r="AC2103" s="274">
        <v>0</v>
      </c>
      <c r="AD2103" s="269"/>
      <c r="AE2103" s="269" t="s">
        <v>3021</v>
      </c>
    </row>
    <row r="2104" spans="1:31" ht="90" x14ac:dyDescent="0.25">
      <c r="A2104" s="303" t="s">
        <v>5000</v>
      </c>
      <c r="B2104" s="303" t="s">
        <v>2415</v>
      </c>
      <c r="C2104" s="303" t="s">
        <v>2416</v>
      </c>
      <c r="D2104" s="303" t="s">
        <v>2646</v>
      </c>
      <c r="E2104" s="304" t="s">
        <v>5377</v>
      </c>
      <c r="F2104" s="304" t="s">
        <v>457</v>
      </c>
      <c r="G2104" s="304" t="s">
        <v>1988</v>
      </c>
      <c r="H2104" s="304" t="s">
        <v>1989</v>
      </c>
      <c r="I2104" s="303" t="s">
        <v>599</v>
      </c>
      <c r="J2104" s="305" t="s">
        <v>2649</v>
      </c>
      <c r="K2104" s="306">
        <v>2072919</v>
      </c>
      <c r="Q2104" s="270"/>
      <c r="R2104" s="270"/>
      <c r="S2104" s="271"/>
      <c r="T2104" s="270" t="s">
        <v>600</v>
      </c>
      <c r="U2104" s="272" t="s">
        <v>3020</v>
      </c>
      <c r="V2104" s="268" t="s">
        <v>602</v>
      </c>
      <c r="W2104" s="272"/>
      <c r="X2104" s="273">
        <v>2072919</v>
      </c>
      <c r="Y2104" s="273">
        <v>2072919</v>
      </c>
      <c r="Z2104" s="273">
        <v>0</v>
      </c>
      <c r="AA2104" s="273">
        <v>0</v>
      </c>
      <c r="AB2104" s="274">
        <v>2072919</v>
      </c>
      <c r="AC2104" s="274">
        <v>0</v>
      </c>
      <c r="AD2104" s="269"/>
      <c r="AE2104" s="269" t="s">
        <v>3021</v>
      </c>
    </row>
    <row r="2105" spans="1:31" ht="90" x14ac:dyDescent="0.25">
      <c r="A2105" s="303" t="s">
        <v>5002</v>
      </c>
      <c r="B2105" s="303" t="s">
        <v>2415</v>
      </c>
      <c r="C2105" s="303" t="s">
        <v>2416</v>
      </c>
      <c r="D2105" s="303" t="s">
        <v>2646</v>
      </c>
      <c r="E2105" s="304" t="s">
        <v>5378</v>
      </c>
      <c r="F2105" s="304" t="s">
        <v>457</v>
      </c>
      <c r="G2105" s="304" t="s">
        <v>1988</v>
      </c>
      <c r="H2105" s="304" t="s">
        <v>1989</v>
      </c>
      <c r="I2105" s="303" t="s">
        <v>599</v>
      </c>
      <c r="J2105" s="305" t="s">
        <v>2649</v>
      </c>
      <c r="K2105" s="306">
        <v>2072919</v>
      </c>
      <c r="Q2105" s="270"/>
      <c r="R2105" s="270"/>
      <c r="S2105" s="271"/>
      <c r="T2105" s="270" t="s">
        <v>600</v>
      </c>
      <c r="U2105" s="272" t="s">
        <v>3020</v>
      </c>
      <c r="V2105" s="268" t="s">
        <v>602</v>
      </c>
      <c r="W2105" s="272"/>
      <c r="X2105" s="273">
        <v>2072919</v>
      </c>
      <c r="Y2105" s="273">
        <v>2072919</v>
      </c>
      <c r="Z2105" s="273">
        <v>0</v>
      </c>
      <c r="AA2105" s="273">
        <v>0</v>
      </c>
      <c r="AB2105" s="274">
        <v>2072919</v>
      </c>
      <c r="AC2105" s="274">
        <v>0</v>
      </c>
      <c r="AD2105" s="269"/>
      <c r="AE2105" s="269" t="s">
        <v>3021</v>
      </c>
    </row>
    <row r="2106" spans="1:31" ht="90" x14ac:dyDescent="0.25">
      <c r="A2106" s="303" t="s">
        <v>5004</v>
      </c>
      <c r="B2106" s="303" t="s">
        <v>2415</v>
      </c>
      <c r="C2106" s="303" t="s">
        <v>2416</v>
      </c>
      <c r="D2106" s="303" t="s">
        <v>2646</v>
      </c>
      <c r="E2106" s="304" t="s">
        <v>5379</v>
      </c>
      <c r="F2106" s="304" t="s">
        <v>457</v>
      </c>
      <c r="G2106" s="304" t="s">
        <v>1988</v>
      </c>
      <c r="H2106" s="304" t="s">
        <v>1989</v>
      </c>
      <c r="I2106" s="303" t="s">
        <v>599</v>
      </c>
      <c r="J2106" s="305" t="s">
        <v>2649</v>
      </c>
      <c r="K2106" s="306">
        <v>2072919</v>
      </c>
      <c r="Q2106" s="270"/>
      <c r="R2106" s="270"/>
      <c r="S2106" s="271"/>
      <c r="T2106" s="270" t="s">
        <v>600</v>
      </c>
      <c r="U2106" s="272" t="s">
        <v>3020</v>
      </c>
      <c r="V2106" s="268" t="s">
        <v>602</v>
      </c>
      <c r="W2106" s="272"/>
      <c r="X2106" s="273">
        <v>2072919</v>
      </c>
      <c r="Y2106" s="273">
        <v>2072919</v>
      </c>
      <c r="Z2106" s="273">
        <v>0</v>
      </c>
      <c r="AA2106" s="273">
        <v>0</v>
      </c>
      <c r="AB2106" s="274">
        <v>2072919</v>
      </c>
      <c r="AC2106" s="274">
        <v>0</v>
      </c>
      <c r="AD2106" s="269"/>
      <c r="AE2106" s="269" t="s">
        <v>3021</v>
      </c>
    </row>
    <row r="2107" spans="1:31" ht="90" x14ac:dyDescent="0.25">
      <c r="A2107" s="303" t="s">
        <v>5006</v>
      </c>
      <c r="B2107" s="303" t="s">
        <v>2415</v>
      </c>
      <c r="C2107" s="303" t="s">
        <v>2416</v>
      </c>
      <c r="D2107" s="303" t="s">
        <v>2646</v>
      </c>
      <c r="E2107" s="304" t="s">
        <v>5380</v>
      </c>
      <c r="F2107" s="304" t="s">
        <v>457</v>
      </c>
      <c r="G2107" s="304" t="s">
        <v>1988</v>
      </c>
      <c r="H2107" s="304" t="s">
        <v>1989</v>
      </c>
      <c r="I2107" s="303" t="s">
        <v>599</v>
      </c>
      <c r="J2107" s="305" t="s">
        <v>2649</v>
      </c>
      <c r="K2107" s="306">
        <v>2072919</v>
      </c>
      <c r="Q2107" s="270"/>
      <c r="R2107" s="270"/>
      <c r="S2107" s="271"/>
      <c r="T2107" s="270" t="s">
        <v>600</v>
      </c>
      <c r="U2107" s="272" t="s">
        <v>3020</v>
      </c>
      <c r="V2107" s="268" t="s">
        <v>602</v>
      </c>
      <c r="W2107" s="272"/>
      <c r="X2107" s="273">
        <v>2072919</v>
      </c>
      <c r="Y2107" s="273">
        <v>2072919</v>
      </c>
      <c r="Z2107" s="273">
        <v>0</v>
      </c>
      <c r="AA2107" s="273">
        <v>0</v>
      </c>
      <c r="AB2107" s="274">
        <v>2072919</v>
      </c>
      <c r="AC2107" s="274">
        <v>0</v>
      </c>
      <c r="AD2107" s="269"/>
      <c r="AE2107" s="269" t="s">
        <v>3021</v>
      </c>
    </row>
    <row r="2108" spans="1:31" ht="90" x14ac:dyDescent="0.25">
      <c r="A2108" s="303" t="s">
        <v>5008</v>
      </c>
      <c r="B2108" s="303" t="s">
        <v>2415</v>
      </c>
      <c r="C2108" s="303" t="s">
        <v>2416</v>
      </c>
      <c r="D2108" s="303" t="s">
        <v>2646</v>
      </c>
      <c r="E2108" s="304" t="s">
        <v>5381</v>
      </c>
      <c r="F2108" s="304" t="s">
        <v>457</v>
      </c>
      <c r="G2108" s="304" t="s">
        <v>1988</v>
      </c>
      <c r="H2108" s="304" t="s">
        <v>1989</v>
      </c>
      <c r="I2108" s="303" t="s">
        <v>599</v>
      </c>
      <c r="J2108" s="305" t="s">
        <v>2649</v>
      </c>
      <c r="K2108" s="306">
        <v>2072919</v>
      </c>
      <c r="Q2108" s="270"/>
      <c r="R2108" s="270"/>
      <c r="S2108" s="271"/>
      <c r="T2108" s="270" t="s">
        <v>600</v>
      </c>
      <c r="U2108" s="272" t="s">
        <v>3020</v>
      </c>
      <c r="V2108" s="268" t="s">
        <v>602</v>
      </c>
      <c r="W2108" s="272"/>
      <c r="X2108" s="273">
        <v>2072919</v>
      </c>
      <c r="Y2108" s="273">
        <v>2072919</v>
      </c>
      <c r="Z2108" s="273">
        <v>0</v>
      </c>
      <c r="AA2108" s="273">
        <v>0</v>
      </c>
      <c r="AB2108" s="274">
        <v>2072919</v>
      </c>
      <c r="AC2108" s="274">
        <v>0</v>
      </c>
      <c r="AD2108" s="269"/>
      <c r="AE2108" s="269" t="s">
        <v>3021</v>
      </c>
    </row>
    <row r="2109" spans="1:31" ht="90" x14ac:dyDescent="0.25">
      <c r="A2109" s="303" t="s">
        <v>5010</v>
      </c>
      <c r="B2109" s="303" t="s">
        <v>2415</v>
      </c>
      <c r="C2109" s="303" t="s">
        <v>2416</v>
      </c>
      <c r="D2109" s="303" t="s">
        <v>2646</v>
      </c>
      <c r="E2109" s="304" t="s">
        <v>5382</v>
      </c>
      <c r="F2109" s="304" t="s">
        <v>457</v>
      </c>
      <c r="G2109" s="304" t="s">
        <v>1988</v>
      </c>
      <c r="H2109" s="304" t="s">
        <v>1989</v>
      </c>
      <c r="I2109" s="303" t="s">
        <v>599</v>
      </c>
      <c r="J2109" s="305" t="s">
        <v>2649</v>
      </c>
      <c r="K2109" s="306">
        <v>2072919</v>
      </c>
      <c r="Q2109" s="270"/>
      <c r="R2109" s="270"/>
      <c r="S2109" s="271"/>
      <c r="T2109" s="270" t="s">
        <v>600</v>
      </c>
      <c r="U2109" s="272" t="s">
        <v>3020</v>
      </c>
      <c r="V2109" s="268" t="s">
        <v>602</v>
      </c>
      <c r="W2109" s="272"/>
      <c r="X2109" s="273">
        <v>2072919</v>
      </c>
      <c r="Y2109" s="273">
        <v>2072919</v>
      </c>
      <c r="Z2109" s="273">
        <v>0</v>
      </c>
      <c r="AA2109" s="273">
        <v>0</v>
      </c>
      <c r="AB2109" s="274">
        <v>2072919</v>
      </c>
      <c r="AC2109" s="274">
        <v>0</v>
      </c>
      <c r="AD2109" s="269"/>
      <c r="AE2109" s="269" t="s">
        <v>3021</v>
      </c>
    </row>
    <row r="2110" spans="1:31" ht="90" x14ac:dyDescent="0.25">
      <c r="A2110" s="303" t="s">
        <v>5012</v>
      </c>
      <c r="B2110" s="303" t="s">
        <v>2415</v>
      </c>
      <c r="C2110" s="303" t="s">
        <v>2416</v>
      </c>
      <c r="D2110" s="303" t="s">
        <v>2646</v>
      </c>
      <c r="E2110" s="304" t="s">
        <v>5383</v>
      </c>
      <c r="F2110" s="304" t="s">
        <v>457</v>
      </c>
      <c r="G2110" s="304" t="s">
        <v>1988</v>
      </c>
      <c r="H2110" s="304" t="s">
        <v>1989</v>
      </c>
      <c r="I2110" s="303" t="s">
        <v>599</v>
      </c>
      <c r="J2110" s="305" t="s">
        <v>2649</v>
      </c>
      <c r="K2110" s="306">
        <v>2072919</v>
      </c>
      <c r="Q2110" s="270"/>
      <c r="R2110" s="270"/>
      <c r="S2110" s="271"/>
      <c r="T2110" s="270" t="s">
        <v>600</v>
      </c>
      <c r="U2110" s="272" t="s">
        <v>3020</v>
      </c>
      <c r="V2110" s="268" t="s">
        <v>602</v>
      </c>
      <c r="W2110" s="272"/>
      <c r="X2110" s="273">
        <v>2072919</v>
      </c>
      <c r="Y2110" s="273">
        <v>2072919</v>
      </c>
      <c r="Z2110" s="273">
        <v>0</v>
      </c>
      <c r="AA2110" s="273">
        <v>0</v>
      </c>
      <c r="AB2110" s="274">
        <v>2072919</v>
      </c>
      <c r="AC2110" s="274">
        <v>0</v>
      </c>
      <c r="AD2110" s="269"/>
      <c r="AE2110" s="269" t="s">
        <v>3021</v>
      </c>
    </row>
    <row r="2111" spans="1:31" ht="90" x14ac:dyDescent="0.25">
      <c r="A2111" s="303" t="s">
        <v>5014</v>
      </c>
      <c r="B2111" s="303" t="s">
        <v>2415</v>
      </c>
      <c r="C2111" s="303" t="s">
        <v>2416</v>
      </c>
      <c r="D2111" s="303" t="s">
        <v>2646</v>
      </c>
      <c r="E2111" s="304" t="s">
        <v>5384</v>
      </c>
      <c r="F2111" s="304" t="s">
        <v>457</v>
      </c>
      <c r="G2111" s="304" t="s">
        <v>1988</v>
      </c>
      <c r="H2111" s="304" t="s">
        <v>1989</v>
      </c>
      <c r="I2111" s="303" t="s">
        <v>599</v>
      </c>
      <c r="J2111" s="305" t="s">
        <v>2649</v>
      </c>
      <c r="K2111" s="306">
        <v>2072919</v>
      </c>
      <c r="Q2111" s="270"/>
      <c r="R2111" s="270"/>
      <c r="S2111" s="271"/>
      <c r="T2111" s="270" t="s">
        <v>600</v>
      </c>
      <c r="U2111" s="272" t="s">
        <v>3020</v>
      </c>
      <c r="V2111" s="268" t="s">
        <v>602</v>
      </c>
      <c r="W2111" s="272"/>
      <c r="X2111" s="273">
        <v>2072919</v>
      </c>
      <c r="Y2111" s="273">
        <v>2072919</v>
      </c>
      <c r="Z2111" s="273">
        <v>0</v>
      </c>
      <c r="AA2111" s="273">
        <v>0</v>
      </c>
      <c r="AB2111" s="274">
        <v>2072919</v>
      </c>
      <c r="AC2111" s="274">
        <v>0</v>
      </c>
      <c r="AD2111" s="269"/>
      <c r="AE2111" s="269" t="s">
        <v>3021</v>
      </c>
    </row>
    <row r="2112" spans="1:31" ht="90" x14ac:dyDescent="0.25">
      <c r="A2112" s="303" t="s">
        <v>5016</v>
      </c>
      <c r="B2112" s="303" t="s">
        <v>2415</v>
      </c>
      <c r="C2112" s="303" t="s">
        <v>2416</v>
      </c>
      <c r="D2112" s="303" t="s">
        <v>2646</v>
      </c>
      <c r="E2112" s="304" t="s">
        <v>5385</v>
      </c>
      <c r="F2112" s="304" t="s">
        <v>457</v>
      </c>
      <c r="G2112" s="304" t="s">
        <v>1988</v>
      </c>
      <c r="H2112" s="304" t="s">
        <v>1989</v>
      </c>
      <c r="I2112" s="303" t="s">
        <v>599</v>
      </c>
      <c r="J2112" s="305" t="s">
        <v>2649</v>
      </c>
      <c r="K2112" s="306">
        <v>2072919</v>
      </c>
      <c r="Q2112" s="270"/>
      <c r="R2112" s="270"/>
      <c r="S2112" s="271"/>
      <c r="T2112" s="270" t="s">
        <v>600</v>
      </c>
      <c r="U2112" s="272" t="s">
        <v>3020</v>
      </c>
      <c r="V2112" s="268" t="s">
        <v>602</v>
      </c>
      <c r="W2112" s="272"/>
      <c r="X2112" s="273">
        <v>2072919</v>
      </c>
      <c r="Y2112" s="273">
        <v>2072919</v>
      </c>
      <c r="Z2112" s="273">
        <v>0</v>
      </c>
      <c r="AA2112" s="273">
        <v>0</v>
      </c>
      <c r="AB2112" s="274">
        <v>2072919</v>
      </c>
      <c r="AC2112" s="274">
        <v>0</v>
      </c>
      <c r="AD2112" s="269"/>
      <c r="AE2112" s="269" t="s">
        <v>3021</v>
      </c>
    </row>
    <row r="2113" spans="1:31" ht="90" x14ac:dyDescent="0.25">
      <c r="A2113" s="303" t="s">
        <v>5018</v>
      </c>
      <c r="B2113" s="303" t="s">
        <v>2415</v>
      </c>
      <c r="C2113" s="303" t="s">
        <v>2416</v>
      </c>
      <c r="D2113" s="303" t="s">
        <v>2646</v>
      </c>
      <c r="E2113" s="304" t="s">
        <v>5386</v>
      </c>
      <c r="F2113" s="304" t="s">
        <v>457</v>
      </c>
      <c r="G2113" s="304" t="s">
        <v>1988</v>
      </c>
      <c r="H2113" s="304" t="s">
        <v>1989</v>
      </c>
      <c r="I2113" s="303" t="s">
        <v>599</v>
      </c>
      <c r="J2113" s="305" t="s">
        <v>2649</v>
      </c>
      <c r="K2113" s="306">
        <v>2072919</v>
      </c>
      <c r="Q2113" s="270"/>
      <c r="R2113" s="270"/>
      <c r="S2113" s="271"/>
      <c r="T2113" s="270" t="s">
        <v>600</v>
      </c>
      <c r="U2113" s="272" t="s">
        <v>3020</v>
      </c>
      <c r="V2113" s="268" t="s">
        <v>602</v>
      </c>
      <c r="W2113" s="272"/>
      <c r="X2113" s="273">
        <v>2072919</v>
      </c>
      <c r="Y2113" s="273">
        <v>2072919</v>
      </c>
      <c r="Z2113" s="273">
        <v>0</v>
      </c>
      <c r="AA2113" s="273">
        <v>0</v>
      </c>
      <c r="AB2113" s="274">
        <v>2072919</v>
      </c>
      <c r="AC2113" s="274">
        <v>0</v>
      </c>
      <c r="AD2113" s="269"/>
      <c r="AE2113" s="269" t="s">
        <v>3021</v>
      </c>
    </row>
    <row r="2114" spans="1:31" ht="90" x14ac:dyDescent="0.25">
      <c r="A2114" s="303" t="s">
        <v>5020</v>
      </c>
      <c r="B2114" s="303" t="s">
        <v>2415</v>
      </c>
      <c r="C2114" s="303" t="s">
        <v>2416</v>
      </c>
      <c r="D2114" s="303" t="s">
        <v>2646</v>
      </c>
      <c r="E2114" s="304" t="s">
        <v>5387</v>
      </c>
      <c r="F2114" s="304" t="s">
        <v>457</v>
      </c>
      <c r="G2114" s="304" t="s">
        <v>1988</v>
      </c>
      <c r="H2114" s="304" t="s">
        <v>1989</v>
      </c>
      <c r="I2114" s="303" t="s">
        <v>599</v>
      </c>
      <c r="J2114" s="305" t="s">
        <v>2649</v>
      </c>
      <c r="K2114" s="306">
        <v>2072919</v>
      </c>
      <c r="Q2114" s="270"/>
      <c r="R2114" s="270"/>
      <c r="S2114" s="271"/>
      <c r="T2114" s="270" t="s">
        <v>600</v>
      </c>
      <c r="U2114" s="272" t="s">
        <v>3020</v>
      </c>
      <c r="V2114" s="268" t="s">
        <v>602</v>
      </c>
      <c r="W2114" s="272"/>
      <c r="X2114" s="273">
        <v>2072919</v>
      </c>
      <c r="Y2114" s="273">
        <v>2072919</v>
      </c>
      <c r="Z2114" s="273">
        <v>0</v>
      </c>
      <c r="AA2114" s="273">
        <v>0</v>
      </c>
      <c r="AB2114" s="274">
        <v>2072919</v>
      </c>
      <c r="AC2114" s="274">
        <v>0</v>
      </c>
      <c r="AD2114" s="269"/>
      <c r="AE2114" s="269" t="s">
        <v>3021</v>
      </c>
    </row>
    <row r="2115" spans="1:31" ht="90" x14ac:dyDescent="0.25">
      <c r="A2115" s="303" t="s">
        <v>5022</v>
      </c>
      <c r="B2115" s="303" t="s">
        <v>2415</v>
      </c>
      <c r="C2115" s="303" t="s">
        <v>2416</v>
      </c>
      <c r="D2115" s="303" t="s">
        <v>2646</v>
      </c>
      <c r="E2115" s="304" t="s">
        <v>5388</v>
      </c>
      <c r="F2115" s="304" t="s">
        <v>457</v>
      </c>
      <c r="G2115" s="304" t="s">
        <v>1988</v>
      </c>
      <c r="H2115" s="304" t="s">
        <v>1989</v>
      </c>
      <c r="I2115" s="303" t="s">
        <v>599</v>
      </c>
      <c r="J2115" s="305" t="s">
        <v>2649</v>
      </c>
      <c r="K2115" s="306">
        <v>2072919</v>
      </c>
      <c r="Q2115" s="270"/>
      <c r="R2115" s="270"/>
      <c r="S2115" s="271"/>
      <c r="T2115" s="270" t="s">
        <v>600</v>
      </c>
      <c r="U2115" s="272" t="s">
        <v>3020</v>
      </c>
      <c r="V2115" s="268" t="s">
        <v>602</v>
      </c>
      <c r="W2115" s="272"/>
      <c r="X2115" s="273">
        <v>2072919</v>
      </c>
      <c r="Y2115" s="273">
        <v>2072919</v>
      </c>
      <c r="Z2115" s="273">
        <v>0</v>
      </c>
      <c r="AA2115" s="273">
        <v>0</v>
      </c>
      <c r="AB2115" s="274">
        <v>2072919</v>
      </c>
      <c r="AC2115" s="274">
        <v>0</v>
      </c>
      <c r="AD2115" s="269"/>
      <c r="AE2115" s="269" t="s">
        <v>3021</v>
      </c>
    </row>
    <row r="2116" spans="1:31" ht="90" x14ac:dyDescent="0.25">
      <c r="A2116" s="303" t="s">
        <v>5024</v>
      </c>
      <c r="B2116" s="303" t="s">
        <v>2415</v>
      </c>
      <c r="C2116" s="303" t="s">
        <v>2416</v>
      </c>
      <c r="D2116" s="303" t="s">
        <v>2646</v>
      </c>
      <c r="E2116" s="304" t="s">
        <v>5389</v>
      </c>
      <c r="F2116" s="304" t="s">
        <v>457</v>
      </c>
      <c r="G2116" s="304" t="s">
        <v>1988</v>
      </c>
      <c r="H2116" s="304" t="s">
        <v>1989</v>
      </c>
      <c r="I2116" s="303" t="s">
        <v>599</v>
      </c>
      <c r="J2116" s="305" t="s">
        <v>2649</v>
      </c>
      <c r="K2116" s="306">
        <v>2072919</v>
      </c>
      <c r="Q2116" s="270"/>
      <c r="R2116" s="270"/>
      <c r="S2116" s="271"/>
      <c r="T2116" s="270" t="s">
        <v>600</v>
      </c>
      <c r="U2116" s="272" t="s">
        <v>3020</v>
      </c>
      <c r="V2116" s="268" t="s">
        <v>602</v>
      </c>
      <c r="W2116" s="272"/>
      <c r="X2116" s="273">
        <v>2072919</v>
      </c>
      <c r="Y2116" s="273">
        <v>2072919</v>
      </c>
      <c r="Z2116" s="273">
        <v>0</v>
      </c>
      <c r="AA2116" s="273">
        <v>0</v>
      </c>
      <c r="AB2116" s="274">
        <v>2072919</v>
      </c>
      <c r="AC2116" s="274">
        <v>0</v>
      </c>
      <c r="AD2116" s="269"/>
      <c r="AE2116" s="269" t="s">
        <v>3021</v>
      </c>
    </row>
    <row r="2117" spans="1:31" ht="90" x14ac:dyDescent="0.25">
      <c r="A2117" s="303" t="s">
        <v>5026</v>
      </c>
      <c r="B2117" s="303" t="s">
        <v>2415</v>
      </c>
      <c r="C2117" s="303" t="s">
        <v>2416</v>
      </c>
      <c r="D2117" s="303" t="s">
        <v>2646</v>
      </c>
      <c r="E2117" s="304" t="s">
        <v>5390</v>
      </c>
      <c r="F2117" s="304" t="s">
        <v>457</v>
      </c>
      <c r="G2117" s="304" t="s">
        <v>1988</v>
      </c>
      <c r="H2117" s="304" t="s">
        <v>1989</v>
      </c>
      <c r="I2117" s="303" t="s">
        <v>599</v>
      </c>
      <c r="J2117" s="305" t="s">
        <v>2649</v>
      </c>
      <c r="K2117" s="306">
        <v>2072919</v>
      </c>
      <c r="Q2117" s="270"/>
      <c r="R2117" s="270"/>
      <c r="S2117" s="271"/>
      <c r="T2117" s="270" t="s">
        <v>600</v>
      </c>
      <c r="U2117" s="272" t="s">
        <v>3020</v>
      </c>
      <c r="V2117" s="268" t="s">
        <v>602</v>
      </c>
      <c r="W2117" s="272"/>
      <c r="X2117" s="273">
        <v>2072919</v>
      </c>
      <c r="Y2117" s="273">
        <v>2072919</v>
      </c>
      <c r="Z2117" s="273">
        <v>0</v>
      </c>
      <c r="AA2117" s="273">
        <v>0</v>
      </c>
      <c r="AB2117" s="274">
        <v>2072919</v>
      </c>
      <c r="AC2117" s="274">
        <v>0</v>
      </c>
      <c r="AD2117" s="269"/>
      <c r="AE2117" s="269" t="s">
        <v>3021</v>
      </c>
    </row>
    <row r="2118" spans="1:31" ht="90" x14ac:dyDescent="0.25">
      <c r="A2118" s="303" t="s">
        <v>5028</v>
      </c>
      <c r="B2118" s="303" t="s">
        <v>2415</v>
      </c>
      <c r="C2118" s="303" t="s">
        <v>2416</v>
      </c>
      <c r="D2118" s="303" t="s">
        <v>2646</v>
      </c>
      <c r="E2118" s="304" t="s">
        <v>5391</v>
      </c>
      <c r="F2118" s="304" t="s">
        <v>457</v>
      </c>
      <c r="G2118" s="304" t="s">
        <v>1988</v>
      </c>
      <c r="H2118" s="304" t="s">
        <v>1989</v>
      </c>
      <c r="I2118" s="303" t="s">
        <v>599</v>
      </c>
      <c r="J2118" s="305" t="s">
        <v>2649</v>
      </c>
      <c r="K2118" s="306">
        <v>2072919</v>
      </c>
      <c r="Q2118" s="270"/>
      <c r="R2118" s="270"/>
      <c r="S2118" s="271"/>
      <c r="T2118" s="270" t="s">
        <v>600</v>
      </c>
      <c r="U2118" s="272" t="s">
        <v>3020</v>
      </c>
      <c r="V2118" s="268" t="s">
        <v>602</v>
      </c>
      <c r="W2118" s="272"/>
      <c r="X2118" s="273">
        <v>2072919</v>
      </c>
      <c r="Y2118" s="273">
        <v>2072919</v>
      </c>
      <c r="Z2118" s="273">
        <v>0</v>
      </c>
      <c r="AA2118" s="273">
        <v>0</v>
      </c>
      <c r="AB2118" s="274">
        <v>2072919</v>
      </c>
      <c r="AC2118" s="274">
        <v>0</v>
      </c>
      <c r="AD2118" s="269"/>
      <c r="AE2118" s="269" t="s">
        <v>3021</v>
      </c>
    </row>
    <row r="2119" spans="1:31" ht="90" x14ac:dyDescent="0.25">
      <c r="A2119" s="303" t="s">
        <v>5030</v>
      </c>
      <c r="B2119" s="303" t="s">
        <v>2415</v>
      </c>
      <c r="C2119" s="303" t="s">
        <v>2416</v>
      </c>
      <c r="D2119" s="303" t="s">
        <v>2646</v>
      </c>
      <c r="E2119" s="304" t="s">
        <v>5392</v>
      </c>
      <c r="F2119" s="304" t="s">
        <v>457</v>
      </c>
      <c r="G2119" s="304" t="s">
        <v>1988</v>
      </c>
      <c r="H2119" s="304" t="s">
        <v>1989</v>
      </c>
      <c r="I2119" s="303" t="s">
        <v>599</v>
      </c>
      <c r="J2119" s="305" t="s">
        <v>2649</v>
      </c>
      <c r="K2119" s="306">
        <v>2072919</v>
      </c>
      <c r="Q2119" s="270"/>
      <c r="R2119" s="270"/>
      <c r="S2119" s="271"/>
      <c r="T2119" s="270" t="s">
        <v>600</v>
      </c>
      <c r="U2119" s="272" t="s">
        <v>3020</v>
      </c>
      <c r="V2119" s="268" t="s">
        <v>602</v>
      </c>
      <c r="W2119" s="272"/>
      <c r="X2119" s="273">
        <v>2072919</v>
      </c>
      <c r="Y2119" s="273">
        <v>2072919</v>
      </c>
      <c r="Z2119" s="273">
        <v>0</v>
      </c>
      <c r="AA2119" s="273">
        <v>0</v>
      </c>
      <c r="AB2119" s="274">
        <v>2072919</v>
      </c>
      <c r="AC2119" s="274">
        <v>0</v>
      </c>
      <c r="AD2119" s="269"/>
      <c r="AE2119" s="269" t="s">
        <v>3021</v>
      </c>
    </row>
    <row r="2120" spans="1:31" ht="90" x14ac:dyDescent="0.25">
      <c r="A2120" s="303" t="s">
        <v>5032</v>
      </c>
      <c r="B2120" s="303" t="s">
        <v>2415</v>
      </c>
      <c r="C2120" s="303" t="s">
        <v>2416</v>
      </c>
      <c r="D2120" s="303" t="s">
        <v>2646</v>
      </c>
      <c r="E2120" s="304" t="s">
        <v>5393</v>
      </c>
      <c r="F2120" s="304" t="s">
        <v>457</v>
      </c>
      <c r="G2120" s="304" t="s">
        <v>1988</v>
      </c>
      <c r="H2120" s="304" t="s">
        <v>1989</v>
      </c>
      <c r="I2120" s="303" t="s">
        <v>599</v>
      </c>
      <c r="J2120" s="305" t="s">
        <v>2649</v>
      </c>
      <c r="K2120" s="306">
        <v>2072919</v>
      </c>
      <c r="Q2120" s="270"/>
      <c r="R2120" s="270"/>
      <c r="S2120" s="271"/>
      <c r="T2120" s="270" t="s">
        <v>600</v>
      </c>
      <c r="U2120" s="272" t="s">
        <v>3020</v>
      </c>
      <c r="V2120" s="268" t="s">
        <v>602</v>
      </c>
      <c r="W2120" s="272"/>
      <c r="X2120" s="273">
        <v>2072919</v>
      </c>
      <c r="Y2120" s="273">
        <v>2072919</v>
      </c>
      <c r="Z2120" s="273">
        <v>0</v>
      </c>
      <c r="AA2120" s="273">
        <v>0</v>
      </c>
      <c r="AB2120" s="274">
        <v>2072919</v>
      </c>
      <c r="AC2120" s="274">
        <v>0</v>
      </c>
      <c r="AD2120" s="269"/>
      <c r="AE2120" s="269" t="s">
        <v>3021</v>
      </c>
    </row>
    <row r="2121" spans="1:31" ht="90" x14ac:dyDescent="0.25">
      <c r="A2121" s="303" t="s">
        <v>5034</v>
      </c>
      <c r="B2121" s="303" t="s">
        <v>2415</v>
      </c>
      <c r="C2121" s="303" t="s">
        <v>2416</v>
      </c>
      <c r="D2121" s="303" t="s">
        <v>2646</v>
      </c>
      <c r="E2121" s="304" t="s">
        <v>5394</v>
      </c>
      <c r="F2121" s="304" t="s">
        <v>457</v>
      </c>
      <c r="G2121" s="304" t="s">
        <v>1988</v>
      </c>
      <c r="H2121" s="304" t="s">
        <v>1989</v>
      </c>
      <c r="I2121" s="303" t="s">
        <v>599</v>
      </c>
      <c r="J2121" s="305" t="s">
        <v>2649</v>
      </c>
      <c r="K2121" s="306">
        <v>2072919</v>
      </c>
      <c r="Q2121" s="270"/>
      <c r="R2121" s="270"/>
      <c r="S2121" s="271"/>
      <c r="T2121" s="270" t="s">
        <v>600</v>
      </c>
      <c r="U2121" s="272" t="s">
        <v>3020</v>
      </c>
      <c r="V2121" s="268" t="s">
        <v>602</v>
      </c>
      <c r="W2121" s="272"/>
      <c r="X2121" s="273">
        <v>2072919</v>
      </c>
      <c r="Y2121" s="273">
        <v>2072919</v>
      </c>
      <c r="Z2121" s="273">
        <v>0</v>
      </c>
      <c r="AA2121" s="273">
        <v>0</v>
      </c>
      <c r="AB2121" s="274">
        <v>2072919</v>
      </c>
      <c r="AC2121" s="274">
        <v>0</v>
      </c>
      <c r="AD2121" s="269"/>
      <c r="AE2121" s="269" t="s">
        <v>3021</v>
      </c>
    </row>
    <row r="2122" spans="1:31" ht="90" x14ac:dyDescent="0.25">
      <c r="A2122" s="303" t="s">
        <v>5036</v>
      </c>
      <c r="B2122" s="303" t="s">
        <v>2415</v>
      </c>
      <c r="C2122" s="303" t="s">
        <v>2416</v>
      </c>
      <c r="D2122" s="303" t="s">
        <v>2646</v>
      </c>
      <c r="E2122" s="304" t="s">
        <v>5395</v>
      </c>
      <c r="F2122" s="304" t="s">
        <v>457</v>
      </c>
      <c r="G2122" s="304" t="s">
        <v>1988</v>
      </c>
      <c r="H2122" s="304" t="s">
        <v>1989</v>
      </c>
      <c r="I2122" s="303" t="s">
        <v>599</v>
      </c>
      <c r="J2122" s="305" t="s">
        <v>2649</v>
      </c>
      <c r="K2122" s="306">
        <v>2072919</v>
      </c>
      <c r="Q2122" s="270"/>
      <c r="R2122" s="270"/>
      <c r="S2122" s="271"/>
      <c r="T2122" s="270" t="s">
        <v>600</v>
      </c>
      <c r="U2122" s="272" t="s">
        <v>3020</v>
      </c>
      <c r="V2122" s="268" t="s">
        <v>602</v>
      </c>
      <c r="W2122" s="272"/>
      <c r="X2122" s="273">
        <v>2072919</v>
      </c>
      <c r="Y2122" s="273">
        <v>2072919</v>
      </c>
      <c r="Z2122" s="273">
        <v>0</v>
      </c>
      <c r="AA2122" s="273">
        <v>0</v>
      </c>
      <c r="AB2122" s="274">
        <v>2072919</v>
      </c>
      <c r="AC2122" s="274">
        <v>0</v>
      </c>
      <c r="AD2122" s="269"/>
      <c r="AE2122" s="269" t="s">
        <v>3021</v>
      </c>
    </row>
    <row r="2123" spans="1:31" ht="90" x14ac:dyDescent="0.25">
      <c r="A2123" s="303" t="s">
        <v>5038</v>
      </c>
      <c r="B2123" s="303" t="s">
        <v>2415</v>
      </c>
      <c r="C2123" s="303" t="s">
        <v>2416</v>
      </c>
      <c r="D2123" s="303" t="s">
        <v>2646</v>
      </c>
      <c r="E2123" s="304" t="s">
        <v>5396</v>
      </c>
      <c r="F2123" s="304" t="s">
        <v>457</v>
      </c>
      <c r="G2123" s="304" t="s">
        <v>1988</v>
      </c>
      <c r="H2123" s="304" t="s">
        <v>1989</v>
      </c>
      <c r="I2123" s="303" t="s">
        <v>599</v>
      </c>
      <c r="J2123" s="305" t="s">
        <v>2649</v>
      </c>
      <c r="K2123" s="306">
        <v>2072919</v>
      </c>
      <c r="Q2123" s="270"/>
      <c r="R2123" s="270"/>
      <c r="S2123" s="271"/>
      <c r="T2123" s="270" t="s">
        <v>600</v>
      </c>
      <c r="U2123" s="272" t="s">
        <v>3020</v>
      </c>
      <c r="V2123" s="268" t="s">
        <v>602</v>
      </c>
      <c r="W2123" s="272"/>
      <c r="X2123" s="273">
        <v>2072919</v>
      </c>
      <c r="Y2123" s="273">
        <v>2072919</v>
      </c>
      <c r="Z2123" s="273">
        <v>0</v>
      </c>
      <c r="AA2123" s="273">
        <v>0</v>
      </c>
      <c r="AB2123" s="274">
        <v>2072919</v>
      </c>
      <c r="AC2123" s="274">
        <v>0</v>
      </c>
      <c r="AD2123" s="269"/>
      <c r="AE2123" s="269" t="s">
        <v>3021</v>
      </c>
    </row>
    <row r="2124" spans="1:31" ht="90" x14ac:dyDescent="0.25">
      <c r="A2124" s="303" t="s">
        <v>5040</v>
      </c>
      <c r="B2124" s="303" t="s">
        <v>2415</v>
      </c>
      <c r="C2124" s="303" t="s">
        <v>2416</v>
      </c>
      <c r="D2124" s="303" t="s">
        <v>2646</v>
      </c>
      <c r="E2124" s="304" t="s">
        <v>5397</v>
      </c>
      <c r="F2124" s="304" t="s">
        <v>457</v>
      </c>
      <c r="G2124" s="304" t="s">
        <v>1988</v>
      </c>
      <c r="H2124" s="304" t="s">
        <v>1989</v>
      </c>
      <c r="I2124" s="303" t="s">
        <v>599</v>
      </c>
      <c r="J2124" s="305" t="s">
        <v>2649</v>
      </c>
      <c r="K2124" s="306">
        <v>2072919</v>
      </c>
      <c r="Q2124" s="270"/>
      <c r="R2124" s="270"/>
      <c r="S2124" s="271"/>
      <c r="T2124" s="270" t="s">
        <v>600</v>
      </c>
      <c r="U2124" s="272" t="s">
        <v>3020</v>
      </c>
      <c r="V2124" s="268" t="s">
        <v>602</v>
      </c>
      <c r="W2124" s="272"/>
      <c r="X2124" s="273">
        <v>2072919</v>
      </c>
      <c r="Y2124" s="273">
        <v>2072919</v>
      </c>
      <c r="Z2124" s="273">
        <v>0</v>
      </c>
      <c r="AA2124" s="273">
        <v>0</v>
      </c>
      <c r="AB2124" s="274">
        <v>2072919</v>
      </c>
      <c r="AC2124" s="274">
        <v>0</v>
      </c>
      <c r="AD2124" s="269"/>
      <c r="AE2124" s="269" t="s">
        <v>3021</v>
      </c>
    </row>
    <row r="2125" spans="1:31" ht="90" x14ac:dyDescent="0.25">
      <c r="A2125" s="303" t="s">
        <v>5042</v>
      </c>
      <c r="B2125" s="303" t="s">
        <v>2415</v>
      </c>
      <c r="C2125" s="303" t="s">
        <v>2416</v>
      </c>
      <c r="D2125" s="303" t="s">
        <v>2646</v>
      </c>
      <c r="E2125" s="304" t="s">
        <v>5398</v>
      </c>
      <c r="F2125" s="304" t="s">
        <v>457</v>
      </c>
      <c r="G2125" s="304" t="s">
        <v>1988</v>
      </c>
      <c r="H2125" s="304" t="s">
        <v>1989</v>
      </c>
      <c r="I2125" s="303" t="s">
        <v>599</v>
      </c>
      <c r="J2125" s="305" t="s">
        <v>2649</v>
      </c>
      <c r="K2125" s="306">
        <v>2072919</v>
      </c>
      <c r="Q2125" s="270"/>
      <c r="R2125" s="270"/>
      <c r="S2125" s="271"/>
      <c r="T2125" s="270" t="s">
        <v>600</v>
      </c>
      <c r="U2125" s="272" t="s">
        <v>3020</v>
      </c>
      <c r="V2125" s="268" t="s">
        <v>602</v>
      </c>
      <c r="W2125" s="272"/>
      <c r="X2125" s="273">
        <v>2072919</v>
      </c>
      <c r="Y2125" s="273">
        <v>2072919</v>
      </c>
      <c r="Z2125" s="273">
        <v>0</v>
      </c>
      <c r="AA2125" s="273">
        <v>0</v>
      </c>
      <c r="AB2125" s="274">
        <v>2072919</v>
      </c>
      <c r="AC2125" s="274">
        <v>0</v>
      </c>
      <c r="AD2125" s="269"/>
      <c r="AE2125" s="269" t="s">
        <v>3021</v>
      </c>
    </row>
    <row r="2126" spans="1:31" ht="90" x14ac:dyDescent="0.25">
      <c r="A2126" s="303" t="s">
        <v>5044</v>
      </c>
      <c r="B2126" s="303" t="s">
        <v>2415</v>
      </c>
      <c r="C2126" s="303" t="s">
        <v>2416</v>
      </c>
      <c r="D2126" s="303" t="s">
        <v>2646</v>
      </c>
      <c r="E2126" s="304" t="s">
        <v>5399</v>
      </c>
      <c r="F2126" s="304" t="s">
        <v>457</v>
      </c>
      <c r="G2126" s="304" t="s">
        <v>1988</v>
      </c>
      <c r="H2126" s="304" t="s">
        <v>1989</v>
      </c>
      <c r="I2126" s="303" t="s">
        <v>599</v>
      </c>
      <c r="J2126" s="305" t="s">
        <v>2649</v>
      </c>
      <c r="K2126" s="306">
        <v>2072919</v>
      </c>
      <c r="Q2126" s="270"/>
      <c r="R2126" s="270"/>
      <c r="S2126" s="271"/>
      <c r="T2126" s="270" t="s">
        <v>600</v>
      </c>
      <c r="U2126" s="272" t="s">
        <v>3020</v>
      </c>
      <c r="V2126" s="268" t="s">
        <v>602</v>
      </c>
      <c r="W2126" s="272"/>
      <c r="X2126" s="273">
        <v>2072919</v>
      </c>
      <c r="Y2126" s="273">
        <v>2072919</v>
      </c>
      <c r="Z2126" s="273">
        <v>0</v>
      </c>
      <c r="AA2126" s="273">
        <v>0</v>
      </c>
      <c r="AB2126" s="274">
        <v>2072919</v>
      </c>
      <c r="AC2126" s="274">
        <v>0</v>
      </c>
      <c r="AD2126" s="269"/>
      <c r="AE2126" s="269" t="s">
        <v>3021</v>
      </c>
    </row>
    <row r="2127" spans="1:31" ht="90" x14ac:dyDescent="0.25">
      <c r="A2127" s="303" t="s">
        <v>5046</v>
      </c>
      <c r="B2127" s="303" t="s">
        <v>2415</v>
      </c>
      <c r="C2127" s="303" t="s">
        <v>2416</v>
      </c>
      <c r="D2127" s="303" t="s">
        <v>2646</v>
      </c>
      <c r="E2127" s="304" t="s">
        <v>5400</v>
      </c>
      <c r="F2127" s="304" t="s">
        <v>457</v>
      </c>
      <c r="G2127" s="304" t="s">
        <v>1988</v>
      </c>
      <c r="H2127" s="304" t="s">
        <v>1989</v>
      </c>
      <c r="I2127" s="303" t="s">
        <v>599</v>
      </c>
      <c r="J2127" s="305" t="s">
        <v>2649</v>
      </c>
      <c r="K2127" s="306">
        <v>2072919</v>
      </c>
      <c r="Q2127" s="270"/>
      <c r="R2127" s="270"/>
      <c r="S2127" s="271"/>
      <c r="T2127" s="270" t="s">
        <v>600</v>
      </c>
      <c r="U2127" s="272" t="s">
        <v>3020</v>
      </c>
      <c r="V2127" s="268" t="s">
        <v>602</v>
      </c>
      <c r="W2127" s="272"/>
      <c r="X2127" s="273">
        <v>2072919</v>
      </c>
      <c r="Y2127" s="273">
        <v>2072919</v>
      </c>
      <c r="Z2127" s="273">
        <v>0</v>
      </c>
      <c r="AA2127" s="273">
        <v>0</v>
      </c>
      <c r="AB2127" s="274">
        <v>2072919</v>
      </c>
      <c r="AC2127" s="274">
        <v>0</v>
      </c>
      <c r="AD2127" s="269"/>
      <c r="AE2127" s="269" t="s">
        <v>3021</v>
      </c>
    </row>
    <row r="2128" spans="1:31" ht="90" x14ac:dyDescent="0.25">
      <c r="A2128" s="303" t="s">
        <v>5048</v>
      </c>
      <c r="B2128" s="303" t="s">
        <v>2415</v>
      </c>
      <c r="C2128" s="303" t="s">
        <v>2416</v>
      </c>
      <c r="D2128" s="303" t="s">
        <v>2646</v>
      </c>
      <c r="E2128" s="304" t="s">
        <v>5401</v>
      </c>
      <c r="F2128" s="304" t="s">
        <v>457</v>
      </c>
      <c r="G2128" s="304" t="s">
        <v>1988</v>
      </c>
      <c r="H2128" s="304" t="s">
        <v>1989</v>
      </c>
      <c r="I2128" s="303" t="s">
        <v>599</v>
      </c>
      <c r="J2128" s="305" t="s">
        <v>5402</v>
      </c>
      <c r="K2128" s="306">
        <v>2072919</v>
      </c>
      <c r="Q2128" s="270"/>
      <c r="R2128" s="270"/>
      <c r="S2128" s="271"/>
      <c r="T2128" s="270" t="s">
        <v>600</v>
      </c>
      <c r="U2128" s="272" t="s">
        <v>3020</v>
      </c>
      <c r="V2128" s="268" t="s">
        <v>602</v>
      </c>
      <c r="W2128" s="272"/>
      <c r="X2128" s="273">
        <v>2072919</v>
      </c>
      <c r="Y2128" s="273">
        <v>2072919</v>
      </c>
      <c r="Z2128" s="273">
        <v>0</v>
      </c>
      <c r="AA2128" s="273">
        <v>0</v>
      </c>
      <c r="AB2128" s="274">
        <v>2072919</v>
      </c>
      <c r="AC2128" s="274">
        <v>0</v>
      </c>
      <c r="AD2128" s="269"/>
      <c r="AE2128" s="269" t="s">
        <v>3021</v>
      </c>
    </row>
    <row r="2129" spans="1:31" ht="90" x14ac:dyDescent="0.25">
      <c r="A2129" s="303" t="s">
        <v>5050</v>
      </c>
      <c r="B2129" s="303" t="s">
        <v>2415</v>
      </c>
      <c r="C2129" s="303" t="s">
        <v>2416</v>
      </c>
      <c r="D2129" s="303" t="s">
        <v>2646</v>
      </c>
      <c r="E2129" s="304" t="s">
        <v>5404</v>
      </c>
      <c r="F2129" s="304" t="s">
        <v>457</v>
      </c>
      <c r="G2129" s="304" t="s">
        <v>2288</v>
      </c>
      <c r="H2129" s="304" t="s">
        <v>2289</v>
      </c>
      <c r="I2129" s="303" t="s">
        <v>599</v>
      </c>
      <c r="J2129" s="305" t="s">
        <v>2660</v>
      </c>
      <c r="K2129" s="306">
        <v>2072919</v>
      </c>
      <c r="Q2129" s="270"/>
      <c r="R2129" s="270"/>
      <c r="S2129" s="271"/>
      <c r="T2129" s="270" t="s">
        <v>600</v>
      </c>
      <c r="U2129" s="272" t="s">
        <v>3020</v>
      </c>
      <c r="V2129" s="268" t="s">
        <v>602</v>
      </c>
      <c r="W2129" s="272"/>
      <c r="X2129" s="273">
        <v>2072919</v>
      </c>
      <c r="Y2129" s="273">
        <v>2072919</v>
      </c>
      <c r="Z2129" s="273">
        <v>0</v>
      </c>
      <c r="AA2129" s="273">
        <v>0</v>
      </c>
      <c r="AB2129" s="274">
        <v>2072919</v>
      </c>
      <c r="AC2129" s="274">
        <v>0</v>
      </c>
      <c r="AD2129" s="269"/>
      <c r="AE2129" s="269" t="s">
        <v>3021</v>
      </c>
    </row>
    <row r="2130" spans="1:31" ht="90" x14ac:dyDescent="0.25">
      <c r="A2130" s="303" t="s">
        <v>5052</v>
      </c>
      <c r="B2130" s="303" t="s">
        <v>2415</v>
      </c>
      <c r="C2130" s="303" t="s">
        <v>2416</v>
      </c>
      <c r="D2130" s="303" t="s">
        <v>2646</v>
      </c>
      <c r="E2130" s="304" t="s">
        <v>5406</v>
      </c>
      <c r="F2130" s="304" t="s">
        <v>457</v>
      </c>
      <c r="G2130" s="304" t="s">
        <v>2288</v>
      </c>
      <c r="H2130" s="304" t="s">
        <v>2289</v>
      </c>
      <c r="I2130" s="303" t="s">
        <v>599</v>
      </c>
      <c r="J2130" s="305" t="s">
        <v>2660</v>
      </c>
      <c r="K2130" s="306">
        <v>2072919</v>
      </c>
      <c r="Q2130" s="270"/>
      <c r="R2130" s="270"/>
      <c r="S2130" s="271"/>
      <c r="T2130" s="270" t="s">
        <v>600</v>
      </c>
      <c r="U2130" s="272" t="s">
        <v>3020</v>
      </c>
      <c r="V2130" s="268" t="s">
        <v>602</v>
      </c>
      <c r="W2130" s="272"/>
      <c r="X2130" s="273">
        <v>2072919</v>
      </c>
      <c r="Y2130" s="273">
        <v>2072919</v>
      </c>
      <c r="Z2130" s="273">
        <v>0</v>
      </c>
      <c r="AA2130" s="273">
        <v>0</v>
      </c>
      <c r="AB2130" s="274">
        <v>2072919</v>
      </c>
      <c r="AC2130" s="274">
        <v>0</v>
      </c>
      <c r="AD2130" s="269"/>
      <c r="AE2130" s="269" t="s">
        <v>3021</v>
      </c>
    </row>
    <row r="2131" spans="1:31" ht="90" x14ac:dyDescent="0.25">
      <c r="A2131" s="303" t="s">
        <v>5054</v>
      </c>
      <c r="B2131" s="303" t="s">
        <v>2415</v>
      </c>
      <c r="C2131" s="303" t="s">
        <v>2416</v>
      </c>
      <c r="D2131" s="303" t="s">
        <v>2646</v>
      </c>
      <c r="E2131" s="304" t="s">
        <v>5407</v>
      </c>
      <c r="F2131" s="304" t="s">
        <v>457</v>
      </c>
      <c r="G2131" s="304" t="s">
        <v>2288</v>
      </c>
      <c r="H2131" s="304" t="s">
        <v>2289</v>
      </c>
      <c r="I2131" s="303" t="s">
        <v>599</v>
      </c>
      <c r="J2131" s="305" t="s">
        <v>2660</v>
      </c>
      <c r="K2131" s="306">
        <v>2072919</v>
      </c>
      <c r="Q2131" s="270"/>
      <c r="R2131" s="270"/>
      <c r="S2131" s="271"/>
      <c r="T2131" s="270" t="s">
        <v>600</v>
      </c>
      <c r="U2131" s="272" t="s">
        <v>3020</v>
      </c>
      <c r="V2131" s="268" t="s">
        <v>602</v>
      </c>
      <c r="W2131" s="272"/>
      <c r="X2131" s="273">
        <v>2072919</v>
      </c>
      <c r="Y2131" s="273">
        <v>2072919</v>
      </c>
      <c r="Z2131" s="273">
        <v>0</v>
      </c>
      <c r="AA2131" s="273">
        <v>0</v>
      </c>
      <c r="AB2131" s="274">
        <v>2072919</v>
      </c>
      <c r="AC2131" s="274">
        <v>0</v>
      </c>
      <c r="AD2131" s="269"/>
      <c r="AE2131" s="269" t="s">
        <v>3021</v>
      </c>
    </row>
    <row r="2132" spans="1:31" ht="90" x14ac:dyDescent="0.25">
      <c r="A2132" s="303" t="s">
        <v>5056</v>
      </c>
      <c r="B2132" s="303" t="s">
        <v>2415</v>
      </c>
      <c r="C2132" s="303" t="s">
        <v>2416</v>
      </c>
      <c r="D2132" s="303" t="s">
        <v>2646</v>
      </c>
      <c r="E2132" s="304" t="s">
        <v>5408</v>
      </c>
      <c r="F2132" s="304" t="s">
        <v>457</v>
      </c>
      <c r="G2132" s="304" t="s">
        <v>2288</v>
      </c>
      <c r="H2132" s="304" t="s">
        <v>2289</v>
      </c>
      <c r="I2132" s="303" t="s">
        <v>599</v>
      </c>
      <c r="J2132" s="305" t="s">
        <v>2660</v>
      </c>
      <c r="K2132" s="306">
        <v>2072919</v>
      </c>
      <c r="Q2132" s="270"/>
      <c r="R2132" s="270"/>
      <c r="S2132" s="271"/>
      <c r="T2132" s="270" t="s">
        <v>600</v>
      </c>
      <c r="U2132" s="272" t="s">
        <v>3020</v>
      </c>
      <c r="V2132" s="268" t="s">
        <v>602</v>
      </c>
      <c r="W2132" s="272"/>
      <c r="X2132" s="273">
        <v>2072919</v>
      </c>
      <c r="Y2132" s="273">
        <v>2072919</v>
      </c>
      <c r="Z2132" s="273">
        <v>0</v>
      </c>
      <c r="AA2132" s="273">
        <v>0</v>
      </c>
      <c r="AB2132" s="274">
        <v>2072919</v>
      </c>
      <c r="AC2132" s="274">
        <v>0</v>
      </c>
      <c r="AD2132" s="269"/>
      <c r="AE2132" s="269" t="s">
        <v>3021</v>
      </c>
    </row>
    <row r="2133" spans="1:31" ht="90" x14ac:dyDescent="0.25">
      <c r="A2133" s="303" t="s">
        <v>5058</v>
      </c>
      <c r="B2133" s="303" t="s">
        <v>2415</v>
      </c>
      <c r="C2133" s="303" t="s">
        <v>2416</v>
      </c>
      <c r="D2133" s="303" t="s">
        <v>2646</v>
      </c>
      <c r="E2133" s="304" t="s">
        <v>5409</v>
      </c>
      <c r="F2133" s="304" t="s">
        <v>457</v>
      </c>
      <c r="G2133" s="304" t="s">
        <v>2239</v>
      </c>
      <c r="H2133" s="304" t="s">
        <v>2240</v>
      </c>
      <c r="I2133" s="303" t="s">
        <v>599</v>
      </c>
      <c r="J2133" s="305" t="s">
        <v>5410</v>
      </c>
      <c r="K2133" s="306">
        <v>2072919</v>
      </c>
      <c r="Q2133" s="270"/>
      <c r="R2133" s="270"/>
      <c r="S2133" s="271"/>
      <c r="T2133" s="270" t="s">
        <v>600</v>
      </c>
      <c r="U2133" s="272" t="s">
        <v>3020</v>
      </c>
      <c r="V2133" s="268" t="s">
        <v>602</v>
      </c>
      <c r="W2133" s="272"/>
      <c r="X2133" s="273">
        <v>2072919</v>
      </c>
      <c r="Y2133" s="273">
        <v>2072919</v>
      </c>
      <c r="Z2133" s="273">
        <v>0</v>
      </c>
      <c r="AA2133" s="273">
        <v>0</v>
      </c>
      <c r="AB2133" s="274">
        <v>2072919</v>
      </c>
      <c r="AC2133" s="274">
        <v>0</v>
      </c>
      <c r="AD2133" s="269"/>
      <c r="AE2133" s="269" t="s">
        <v>3021</v>
      </c>
    </row>
    <row r="2134" spans="1:31" ht="90" x14ac:dyDescent="0.25">
      <c r="A2134" s="303" t="s">
        <v>5060</v>
      </c>
      <c r="B2134" s="303" t="s">
        <v>2415</v>
      </c>
      <c r="C2134" s="303" t="s">
        <v>2416</v>
      </c>
      <c r="D2134" s="303" t="s">
        <v>2646</v>
      </c>
      <c r="E2134" s="304" t="s">
        <v>5411</v>
      </c>
      <c r="F2134" s="304" t="s">
        <v>457</v>
      </c>
      <c r="G2134" s="304" t="s">
        <v>2239</v>
      </c>
      <c r="H2134" s="304" t="s">
        <v>2240</v>
      </c>
      <c r="I2134" s="303" t="s">
        <v>599</v>
      </c>
      <c r="J2134" s="305" t="s">
        <v>5410</v>
      </c>
      <c r="K2134" s="306">
        <v>2072919</v>
      </c>
      <c r="Q2134" s="270"/>
      <c r="R2134" s="270"/>
      <c r="S2134" s="271"/>
      <c r="T2134" s="270" t="s">
        <v>600</v>
      </c>
      <c r="U2134" s="272" t="s">
        <v>3020</v>
      </c>
      <c r="V2134" s="268" t="s">
        <v>602</v>
      </c>
      <c r="W2134" s="272"/>
      <c r="X2134" s="273">
        <v>2072919</v>
      </c>
      <c r="Y2134" s="273">
        <v>2072919</v>
      </c>
      <c r="Z2134" s="273">
        <v>0</v>
      </c>
      <c r="AA2134" s="273">
        <v>0</v>
      </c>
      <c r="AB2134" s="274">
        <v>2072919</v>
      </c>
      <c r="AC2134" s="274">
        <v>0</v>
      </c>
      <c r="AD2134" s="269"/>
      <c r="AE2134" s="269" t="s">
        <v>3021</v>
      </c>
    </row>
    <row r="2135" spans="1:31" ht="90" x14ac:dyDescent="0.25">
      <c r="A2135" s="303" t="s">
        <v>5062</v>
      </c>
      <c r="B2135" s="303" t="s">
        <v>2415</v>
      </c>
      <c r="C2135" s="303" t="s">
        <v>2416</v>
      </c>
      <c r="D2135" s="303" t="s">
        <v>2646</v>
      </c>
      <c r="E2135" s="304" t="s">
        <v>5412</v>
      </c>
      <c r="F2135" s="304" t="s">
        <v>457</v>
      </c>
      <c r="G2135" s="304" t="s">
        <v>2239</v>
      </c>
      <c r="H2135" s="304" t="s">
        <v>2240</v>
      </c>
      <c r="I2135" s="303" t="s">
        <v>599</v>
      </c>
      <c r="J2135" s="305" t="s">
        <v>5410</v>
      </c>
      <c r="K2135" s="306">
        <v>2072919</v>
      </c>
      <c r="Q2135" s="270"/>
      <c r="R2135" s="270"/>
      <c r="S2135" s="271"/>
      <c r="T2135" s="270" t="s">
        <v>600</v>
      </c>
      <c r="U2135" s="272" t="s">
        <v>2830</v>
      </c>
      <c r="V2135" s="268" t="s">
        <v>602</v>
      </c>
      <c r="W2135" s="272"/>
      <c r="X2135" s="273">
        <v>2072919</v>
      </c>
      <c r="Y2135" s="273">
        <v>2072919</v>
      </c>
      <c r="Z2135" s="273">
        <v>0</v>
      </c>
      <c r="AA2135" s="273">
        <v>0</v>
      </c>
      <c r="AB2135" s="274">
        <v>2072919</v>
      </c>
      <c r="AC2135" s="274">
        <v>0</v>
      </c>
      <c r="AD2135" s="269"/>
      <c r="AE2135" s="269" t="s">
        <v>4897</v>
      </c>
    </row>
    <row r="2136" spans="1:31" ht="90" x14ac:dyDescent="0.25">
      <c r="A2136" s="303" t="s">
        <v>5064</v>
      </c>
      <c r="B2136" s="303" t="s">
        <v>2415</v>
      </c>
      <c r="C2136" s="303" t="s">
        <v>2416</v>
      </c>
      <c r="D2136" s="303" t="s">
        <v>2646</v>
      </c>
      <c r="E2136" s="304" t="s">
        <v>5413</v>
      </c>
      <c r="F2136" s="304" t="s">
        <v>457</v>
      </c>
      <c r="G2136" s="304" t="s">
        <v>2239</v>
      </c>
      <c r="H2136" s="304" t="s">
        <v>2240</v>
      </c>
      <c r="I2136" s="303" t="s">
        <v>599</v>
      </c>
      <c r="J2136" s="305" t="s">
        <v>5410</v>
      </c>
      <c r="K2136" s="306">
        <v>2072919</v>
      </c>
      <c r="Q2136" s="270"/>
      <c r="R2136" s="270"/>
      <c r="S2136" s="271"/>
      <c r="T2136" s="270" t="s">
        <v>600</v>
      </c>
      <c r="U2136" s="272" t="s">
        <v>2830</v>
      </c>
      <c r="V2136" s="268" t="s">
        <v>602</v>
      </c>
      <c r="W2136" s="272"/>
      <c r="X2136" s="273">
        <v>2072919</v>
      </c>
      <c r="Y2136" s="273">
        <v>2072919</v>
      </c>
      <c r="Z2136" s="273">
        <v>0</v>
      </c>
      <c r="AA2136" s="273">
        <v>0</v>
      </c>
      <c r="AB2136" s="274">
        <v>2072919</v>
      </c>
      <c r="AC2136" s="274">
        <v>0</v>
      </c>
      <c r="AD2136" s="269"/>
      <c r="AE2136" s="269" t="s">
        <v>4897</v>
      </c>
    </row>
    <row r="2137" spans="1:31" ht="90" x14ac:dyDescent="0.25">
      <c r="A2137" s="303" t="s">
        <v>5066</v>
      </c>
      <c r="B2137" s="303" t="s">
        <v>2415</v>
      </c>
      <c r="C2137" s="303" t="s">
        <v>2416</v>
      </c>
      <c r="D2137" s="303" t="s">
        <v>2646</v>
      </c>
      <c r="E2137" s="304" t="s">
        <v>5414</v>
      </c>
      <c r="F2137" s="304" t="s">
        <v>457</v>
      </c>
      <c r="G2137" s="304" t="s">
        <v>2239</v>
      </c>
      <c r="H2137" s="304" t="s">
        <v>2240</v>
      </c>
      <c r="I2137" s="303" t="s">
        <v>599</v>
      </c>
      <c r="J2137" s="305" t="s">
        <v>5410</v>
      </c>
      <c r="K2137" s="306">
        <v>2072919</v>
      </c>
      <c r="Q2137" s="270"/>
      <c r="R2137" s="270"/>
      <c r="S2137" s="271"/>
      <c r="T2137" s="270" t="s">
        <v>600</v>
      </c>
      <c r="U2137" s="272" t="s">
        <v>2830</v>
      </c>
      <c r="V2137" s="268" t="s">
        <v>602</v>
      </c>
      <c r="W2137" s="272"/>
      <c r="X2137" s="273">
        <v>2072919</v>
      </c>
      <c r="Y2137" s="273">
        <v>2072919</v>
      </c>
      <c r="Z2137" s="273">
        <v>0</v>
      </c>
      <c r="AA2137" s="273">
        <v>0</v>
      </c>
      <c r="AB2137" s="274">
        <v>2072919</v>
      </c>
      <c r="AC2137" s="274">
        <v>0</v>
      </c>
      <c r="AD2137" s="269"/>
      <c r="AE2137" s="269" t="s">
        <v>4897</v>
      </c>
    </row>
    <row r="2138" spans="1:31" ht="90" x14ac:dyDescent="0.25">
      <c r="A2138" s="303" t="s">
        <v>5068</v>
      </c>
      <c r="B2138" s="303" t="s">
        <v>2415</v>
      </c>
      <c r="C2138" s="303" t="s">
        <v>2416</v>
      </c>
      <c r="D2138" s="303" t="s">
        <v>2646</v>
      </c>
      <c r="E2138" s="304" t="s">
        <v>5415</v>
      </c>
      <c r="F2138" s="304" t="s">
        <v>457</v>
      </c>
      <c r="G2138" s="304" t="s">
        <v>2239</v>
      </c>
      <c r="H2138" s="304" t="s">
        <v>2240</v>
      </c>
      <c r="I2138" s="303" t="s">
        <v>599</v>
      </c>
      <c r="J2138" s="305" t="s">
        <v>2721</v>
      </c>
      <c r="K2138" s="306">
        <v>2072919</v>
      </c>
      <c r="Q2138" s="270"/>
      <c r="R2138" s="270"/>
      <c r="S2138" s="271"/>
      <c r="T2138" s="270" t="s">
        <v>600</v>
      </c>
      <c r="U2138" s="272" t="s">
        <v>2830</v>
      </c>
      <c r="V2138" s="268" t="s">
        <v>602</v>
      </c>
      <c r="W2138" s="272"/>
      <c r="X2138" s="273">
        <v>2072919</v>
      </c>
      <c r="Y2138" s="273">
        <v>2072919</v>
      </c>
      <c r="Z2138" s="273">
        <v>0</v>
      </c>
      <c r="AA2138" s="273">
        <v>0</v>
      </c>
      <c r="AB2138" s="274">
        <v>2072919</v>
      </c>
      <c r="AC2138" s="274">
        <v>0</v>
      </c>
      <c r="AD2138" s="269"/>
      <c r="AE2138" s="269" t="s">
        <v>4897</v>
      </c>
    </row>
    <row r="2139" spans="1:31" ht="90" x14ac:dyDescent="0.25">
      <c r="A2139" s="303" t="s">
        <v>5070</v>
      </c>
      <c r="B2139" s="303" t="s">
        <v>2415</v>
      </c>
      <c r="C2139" s="303" t="s">
        <v>2416</v>
      </c>
      <c r="D2139" s="303" t="s">
        <v>5417</v>
      </c>
      <c r="E2139" s="304" t="s">
        <v>5418</v>
      </c>
      <c r="F2139" s="304" t="s">
        <v>495</v>
      </c>
      <c r="G2139" s="304" t="s">
        <v>597</v>
      </c>
      <c r="H2139" s="304" t="s">
        <v>598</v>
      </c>
      <c r="I2139" s="303" t="s">
        <v>599</v>
      </c>
      <c r="J2139" s="305" t="s">
        <v>5419</v>
      </c>
      <c r="K2139" s="306">
        <v>63098415.920000002</v>
      </c>
      <c r="Q2139" s="270"/>
      <c r="R2139" s="270"/>
      <c r="S2139" s="271"/>
      <c r="T2139" s="270" t="s">
        <v>600</v>
      </c>
      <c r="U2139" s="272" t="s">
        <v>2830</v>
      </c>
      <c r="V2139" s="268" t="s">
        <v>602</v>
      </c>
      <c r="W2139" s="272"/>
      <c r="X2139" s="273">
        <v>2072919</v>
      </c>
      <c r="Y2139" s="273">
        <v>2072919</v>
      </c>
      <c r="Z2139" s="273">
        <v>0</v>
      </c>
      <c r="AA2139" s="273">
        <v>0</v>
      </c>
      <c r="AB2139" s="274">
        <v>2072919</v>
      </c>
      <c r="AC2139" s="274">
        <v>0</v>
      </c>
      <c r="AD2139" s="269"/>
      <c r="AE2139" s="269" t="s">
        <v>4897</v>
      </c>
    </row>
    <row r="2140" spans="1:31" ht="90" x14ac:dyDescent="0.25">
      <c r="A2140" s="303" t="s">
        <v>5072</v>
      </c>
      <c r="B2140" s="303" t="s">
        <v>2415</v>
      </c>
      <c r="C2140" s="303" t="s">
        <v>2416</v>
      </c>
      <c r="D2140" s="303" t="s">
        <v>5417</v>
      </c>
      <c r="E2140" s="304" t="s">
        <v>5421</v>
      </c>
      <c r="F2140" s="304" t="s">
        <v>467</v>
      </c>
      <c r="G2140" s="304" t="s">
        <v>597</v>
      </c>
      <c r="H2140" s="304" t="s">
        <v>598</v>
      </c>
      <c r="I2140" s="303" t="s">
        <v>599</v>
      </c>
      <c r="J2140" s="305" t="s">
        <v>5422</v>
      </c>
      <c r="K2140" s="306">
        <v>105827950</v>
      </c>
      <c r="Q2140" s="270"/>
      <c r="R2140" s="270"/>
      <c r="S2140" s="271"/>
      <c r="T2140" s="270" t="s">
        <v>600</v>
      </c>
      <c r="U2140" s="272" t="s">
        <v>2830</v>
      </c>
      <c r="V2140" s="268" t="s">
        <v>602</v>
      </c>
      <c r="W2140" s="272"/>
      <c r="X2140" s="273">
        <v>2072919</v>
      </c>
      <c r="Y2140" s="273">
        <v>2072919</v>
      </c>
      <c r="Z2140" s="273">
        <v>0</v>
      </c>
      <c r="AA2140" s="273">
        <v>0</v>
      </c>
      <c r="AB2140" s="274">
        <v>2072919</v>
      </c>
      <c r="AC2140" s="274">
        <v>0</v>
      </c>
      <c r="AD2140" s="269"/>
      <c r="AE2140" s="269" t="s">
        <v>4897</v>
      </c>
    </row>
    <row r="2141" spans="1:31" ht="90" x14ac:dyDescent="0.25">
      <c r="A2141" s="303" t="s">
        <v>5074</v>
      </c>
      <c r="B2141" s="303" t="s">
        <v>2415</v>
      </c>
      <c r="C2141" s="303" t="s">
        <v>2416</v>
      </c>
      <c r="D2141" s="303" t="s">
        <v>5417</v>
      </c>
      <c r="E2141" s="304" t="s">
        <v>5424</v>
      </c>
      <c r="F2141" s="304" t="s">
        <v>467</v>
      </c>
      <c r="G2141" s="304" t="s">
        <v>597</v>
      </c>
      <c r="H2141" s="304" t="s">
        <v>598</v>
      </c>
      <c r="I2141" s="303" t="s">
        <v>599</v>
      </c>
      <c r="J2141" s="305" t="s">
        <v>5422</v>
      </c>
      <c r="K2141" s="306">
        <v>105827950</v>
      </c>
      <c r="Q2141" s="270"/>
      <c r="R2141" s="270"/>
      <c r="S2141" s="271"/>
      <c r="T2141" s="270" t="s">
        <v>600</v>
      </c>
      <c r="U2141" s="272" t="s">
        <v>2830</v>
      </c>
      <c r="V2141" s="268" t="s">
        <v>602</v>
      </c>
      <c r="W2141" s="272"/>
      <c r="X2141" s="273">
        <v>2072919</v>
      </c>
      <c r="Y2141" s="273">
        <v>2072919</v>
      </c>
      <c r="Z2141" s="273">
        <v>0</v>
      </c>
      <c r="AA2141" s="273">
        <v>0</v>
      </c>
      <c r="AB2141" s="274">
        <v>2072919</v>
      </c>
      <c r="AC2141" s="274">
        <v>0</v>
      </c>
      <c r="AD2141" s="269"/>
      <c r="AE2141" s="269" t="s">
        <v>4897</v>
      </c>
    </row>
    <row r="2142" spans="1:31" ht="90" x14ac:dyDescent="0.25">
      <c r="A2142" s="303" t="s">
        <v>5076</v>
      </c>
      <c r="B2142" s="303" t="s">
        <v>2415</v>
      </c>
      <c r="C2142" s="303" t="s">
        <v>2416</v>
      </c>
      <c r="D2142" s="303" t="s">
        <v>5417</v>
      </c>
      <c r="E2142" s="304" t="s">
        <v>5425</v>
      </c>
      <c r="F2142" s="304" t="s">
        <v>467</v>
      </c>
      <c r="G2142" s="304" t="s">
        <v>597</v>
      </c>
      <c r="H2142" s="304" t="s">
        <v>598</v>
      </c>
      <c r="I2142" s="303" t="s">
        <v>599</v>
      </c>
      <c r="J2142" s="305" t="s">
        <v>5422</v>
      </c>
      <c r="K2142" s="306">
        <v>105827950</v>
      </c>
      <c r="Q2142" s="270"/>
      <c r="R2142" s="270"/>
      <c r="S2142" s="271"/>
      <c r="T2142" s="270" t="s">
        <v>600</v>
      </c>
      <c r="U2142" s="272" t="s">
        <v>2830</v>
      </c>
      <c r="V2142" s="268" t="s">
        <v>602</v>
      </c>
      <c r="W2142" s="272"/>
      <c r="X2142" s="273">
        <v>2072919</v>
      </c>
      <c r="Y2142" s="273">
        <v>2072919</v>
      </c>
      <c r="Z2142" s="273">
        <v>0</v>
      </c>
      <c r="AA2142" s="273">
        <v>0</v>
      </c>
      <c r="AB2142" s="274">
        <v>2072919</v>
      </c>
      <c r="AC2142" s="274">
        <v>0</v>
      </c>
      <c r="AD2142" s="269"/>
      <c r="AE2142" s="269" t="s">
        <v>4897</v>
      </c>
    </row>
    <row r="2143" spans="1:31" ht="90" x14ac:dyDescent="0.25">
      <c r="A2143" s="303" t="s">
        <v>5078</v>
      </c>
      <c r="B2143" s="303" t="s">
        <v>2415</v>
      </c>
      <c r="C2143" s="303" t="s">
        <v>2416</v>
      </c>
      <c r="D2143" s="303" t="s">
        <v>5417</v>
      </c>
      <c r="E2143" s="304" t="s">
        <v>5426</v>
      </c>
      <c r="F2143" s="304" t="s">
        <v>467</v>
      </c>
      <c r="G2143" s="304" t="s">
        <v>597</v>
      </c>
      <c r="H2143" s="304" t="s">
        <v>598</v>
      </c>
      <c r="I2143" s="303" t="s">
        <v>599</v>
      </c>
      <c r="J2143" s="305" t="s">
        <v>5422</v>
      </c>
      <c r="K2143" s="306">
        <v>105827950</v>
      </c>
      <c r="Q2143" s="270"/>
      <c r="R2143" s="270"/>
      <c r="S2143" s="271"/>
      <c r="T2143" s="270" t="s">
        <v>600</v>
      </c>
      <c r="U2143" s="272" t="s">
        <v>2830</v>
      </c>
      <c r="V2143" s="268" t="s">
        <v>602</v>
      </c>
      <c r="W2143" s="272"/>
      <c r="X2143" s="273">
        <v>2072919</v>
      </c>
      <c r="Y2143" s="273">
        <v>2072919</v>
      </c>
      <c r="Z2143" s="273">
        <v>0</v>
      </c>
      <c r="AA2143" s="273">
        <v>0</v>
      </c>
      <c r="AB2143" s="274">
        <v>2072919</v>
      </c>
      <c r="AC2143" s="274">
        <v>0</v>
      </c>
      <c r="AD2143" s="269"/>
      <c r="AE2143" s="269" t="s">
        <v>4897</v>
      </c>
    </row>
    <row r="2144" spans="1:31" ht="90" x14ac:dyDescent="0.25">
      <c r="A2144" s="303" t="s">
        <v>5082</v>
      </c>
      <c r="B2144" s="303" t="s">
        <v>2415</v>
      </c>
      <c r="C2144" s="303" t="s">
        <v>2416</v>
      </c>
      <c r="D2144" s="303" t="s">
        <v>5417</v>
      </c>
      <c r="E2144" s="304" t="s">
        <v>5427</v>
      </c>
      <c r="F2144" s="304" t="s">
        <v>496</v>
      </c>
      <c r="G2144" s="304" t="s">
        <v>2246</v>
      </c>
      <c r="H2144" s="304" t="s">
        <v>2247</v>
      </c>
      <c r="I2144" s="303" t="s">
        <v>599</v>
      </c>
      <c r="J2144" s="305" t="s">
        <v>2530</v>
      </c>
      <c r="K2144" s="306">
        <v>168243023</v>
      </c>
      <c r="Q2144" s="270"/>
      <c r="R2144" s="270"/>
      <c r="S2144" s="271"/>
      <c r="T2144" s="270" t="s">
        <v>600</v>
      </c>
      <c r="U2144" s="272" t="s">
        <v>2830</v>
      </c>
      <c r="V2144" s="268" t="s">
        <v>602</v>
      </c>
      <c r="W2144" s="272"/>
      <c r="X2144" s="273">
        <v>2072919</v>
      </c>
      <c r="Y2144" s="273">
        <v>2072919</v>
      </c>
      <c r="Z2144" s="273">
        <v>0</v>
      </c>
      <c r="AA2144" s="273">
        <v>0</v>
      </c>
      <c r="AB2144" s="274">
        <v>2072919</v>
      </c>
      <c r="AC2144" s="274">
        <v>0</v>
      </c>
      <c r="AD2144" s="269"/>
      <c r="AE2144" s="269" t="s">
        <v>4897</v>
      </c>
    </row>
    <row r="2145" spans="1:31" ht="90" x14ac:dyDescent="0.25">
      <c r="A2145" s="303" t="s">
        <v>5085</v>
      </c>
      <c r="B2145" s="303" t="s">
        <v>2415</v>
      </c>
      <c r="C2145" s="303" t="s">
        <v>2416</v>
      </c>
      <c r="D2145" s="303" t="s">
        <v>5417</v>
      </c>
      <c r="E2145" s="304" t="s">
        <v>5429</v>
      </c>
      <c r="F2145" s="304" t="s">
        <v>467</v>
      </c>
      <c r="G2145" s="304" t="s">
        <v>2246</v>
      </c>
      <c r="H2145" s="304" t="s">
        <v>2247</v>
      </c>
      <c r="I2145" s="303" t="s">
        <v>599</v>
      </c>
      <c r="J2145" s="305" t="s">
        <v>5430</v>
      </c>
      <c r="K2145" s="306">
        <v>105827950</v>
      </c>
      <c r="Q2145" s="270"/>
      <c r="R2145" s="270"/>
      <c r="S2145" s="271"/>
      <c r="T2145" s="270" t="s">
        <v>600</v>
      </c>
      <c r="U2145" s="272" t="s">
        <v>2830</v>
      </c>
      <c r="V2145" s="268" t="s">
        <v>602</v>
      </c>
      <c r="W2145" s="272"/>
      <c r="X2145" s="273">
        <v>2072919</v>
      </c>
      <c r="Y2145" s="273">
        <v>2072919</v>
      </c>
      <c r="Z2145" s="273">
        <v>0</v>
      </c>
      <c r="AA2145" s="273">
        <v>0</v>
      </c>
      <c r="AB2145" s="274">
        <v>2072919</v>
      </c>
      <c r="AC2145" s="274">
        <v>0</v>
      </c>
      <c r="AD2145" s="269"/>
      <c r="AE2145" s="269" t="s">
        <v>4897</v>
      </c>
    </row>
    <row r="2146" spans="1:31" ht="90" x14ac:dyDescent="0.25">
      <c r="A2146" s="303" t="s">
        <v>5086</v>
      </c>
      <c r="B2146" s="303" t="s">
        <v>2415</v>
      </c>
      <c r="C2146" s="303" t="s">
        <v>2416</v>
      </c>
      <c r="D2146" s="303" t="s">
        <v>5417</v>
      </c>
      <c r="E2146" s="304" t="s">
        <v>5432</v>
      </c>
      <c r="F2146" s="304" t="s">
        <v>496</v>
      </c>
      <c r="G2146" s="304" t="s">
        <v>1988</v>
      </c>
      <c r="H2146" s="304" t="s">
        <v>1989</v>
      </c>
      <c r="I2146" s="303" t="s">
        <v>599</v>
      </c>
      <c r="J2146" s="305" t="s">
        <v>5433</v>
      </c>
      <c r="K2146" s="306">
        <v>168243023</v>
      </c>
      <c r="Q2146" s="270"/>
      <c r="R2146" s="270"/>
      <c r="S2146" s="271"/>
      <c r="T2146" s="270" t="s">
        <v>600</v>
      </c>
      <c r="U2146" s="272" t="s">
        <v>2830</v>
      </c>
      <c r="V2146" s="268" t="s">
        <v>602</v>
      </c>
      <c r="W2146" s="272"/>
      <c r="X2146" s="273">
        <v>2072919</v>
      </c>
      <c r="Y2146" s="273">
        <v>2072919</v>
      </c>
      <c r="Z2146" s="273">
        <v>0</v>
      </c>
      <c r="AA2146" s="273">
        <v>0</v>
      </c>
      <c r="AB2146" s="274">
        <v>2072919</v>
      </c>
      <c r="AC2146" s="274">
        <v>0</v>
      </c>
      <c r="AD2146" s="269"/>
      <c r="AE2146" s="269" t="s">
        <v>4897</v>
      </c>
    </row>
    <row r="2147" spans="1:31" ht="90" x14ac:dyDescent="0.25">
      <c r="A2147" s="303" t="s">
        <v>5088</v>
      </c>
      <c r="B2147" s="303" t="s">
        <v>2415</v>
      </c>
      <c r="C2147" s="303" t="s">
        <v>2416</v>
      </c>
      <c r="D2147" s="303" t="s">
        <v>5417</v>
      </c>
      <c r="E2147" s="304" t="s">
        <v>5435</v>
      </c>
      <c r="F2147" s="304" t="s">
        <v>496</v>
      </c>
      <c r="G2147" s="304" t="s">
        <v>1988</v>
      </c>
      <c r="H2147" s="304" t="s">
        <v>1989</v>
      </c>
      <c r="I2147" s="303" t="s">
        <v>599</v>
      </c>
      <c r="J2147" s="305" t="s">
        <v>5436</v>
      </c>
      <c r="K2147" s="306">
        <v>168243023</v>
      </c>
      <c r="Q2147" s="270"/>
      <c r="R2147" s="270"/>
      <c r="S2147" s="271"/>
      <c r="T2147" s="270" t="s">
        <v>600</v>
      </c>
      <c r="U2147" s="272" t="s">
        <v>2830</v>
      </c>
      <c r="V2147" s="268" t="s">
        <v>602</v>
      </c>
      <c r="W2147" s="272"/>
      <c r="X2147" s="273">
        <v>2072919</v>
      </c>
      <c r="Y2147" s="273">
        <v>2072919</v>
      </c>
      <c r="Z2147" s="273">
        <v>0</v>
      </c>
      <c r="AA2147" s="273">
        <v>0</v>
      </c>
      <c r="AB2147" s="274">
        <v>2072919</v>
      </c>
      <c r="AC2147" s="274">
        <v>0</v>
      </c>
      <c r="AD2147" s="269"/>
      <c r="AE2147" s="269" t="s">
        <v>4897</v>
      </c>
    </row>
    <row r="2148" spans="1:31" ht="90" x14ac:dyDescent="0.25">
      <c r="A2148" s="303" t="s">
        <v>5090</v>
      </c>
      <c r="B2148" s="303" t="s">
        <v>2415</v>
      </c>
      <c r="C2148" s="303" t="s">
        <v>2416</v>
      </c>
      <c r="D2148" s="303" t="s">
        <v>5438</v>
      </c>
      <c r="E2148" s="304" t="s">
        <v>5439</v>
      </c>
      <c r="F2148" s="304" t="s">
        <v>502</v>
      </c>
      <c r="G2148" s="304" t="s">
        <v>597</v>
      </c>
      <c r="H2148" s="304" t="s">
        <v>598</v>
      </c>
      <c r="I2148" s="303" t="s">
        <v>599</v>
      </c>
      <c r="J2148" s="305" t="s">
        <v>5440</v>
      </c>
      <c r="K2148" s="306">
        <v>216557286.44999999</v>
      </c>
      <c r="Q2148" s="270"/>
      <c r="R2148" s="270"/>
      <c r="S2148" s="271"/>
      <c r="T2148" s="270" t="s">
        <v>600</v>
      </c>
      <c r="U2148" s="272" t="s">
        <v>2830</v>
      </c>
      <c r="V2148" s="268" t="s">
        <v>602</v>
      </c>
      <c r="W2148" s="272"/>
      <c r="X2148" s="273">
        <v>2072919</v>
      </c>
      <c r="Y2148" s="273">
        <v>2072919</v>
      </c>
      <c r="Z2148" s="273">
        <v>0</v>
      </c>
      <c r="AA2148" s="273">
        <v>0</v>
      </c>
      <c r="AB2148" s="274">
        <v>2072919</v>
      </c>
      <c r="AC2148" s="274">
        <v>0</v>
      </c>
      <c r="AD2148" s="269"/>
      <c r="AE2148" s="269" t="s">
        <v>4897</v>
      </c>
    </row>
    <row r="2149" spans="1:31" ht="90" x14ac:dyDescent="0.25">
      <c r="A2149" s="303" t="s">
        <v>5092</v>
      </c>
      <c r="B2149" s="303" t="s">
        <v>2415</v>
      </c>
      <c r="C2149" s="303" t="s">
        <v>2416</v>
      </c>
      <c r="D2149" s="303" t="s">
        <v>1920</v>
      </c>
      <c r="E2149" s="304" t="s">
        <v>5442</v>
      </c>
      <c r="F2149" s="304" t="s">
        <v>5443</v>
      </c>
      <c r="G2149" s="304" t="s">
        <v>597</v>
      </c>
      <c r="H2149" s="304" t="s">
        <v>598</v>
      </c>
      <c r="I2149" s="303" t="s">
        <v>599</v>
      </c>
      <c r="J2149" s="305" t="s">
        <v>5444</v>
      </c>
      <c r="K2149" s="306">
        <v>361443.49</v>
      </c>
      <c r="Q2149" s="270"/>
      <c r="R2149" s="270"/>
      <c r="S2149" s="271"/>
      <c r="T2149" s="270" t="s">
        <v>600</v>
      </c>
      <c r="U2149" s="272" t="s">
        <v>2830</v>
      </c>
      <c r="V2149" s="268" t="s">
        <v>602</v>
      </c>
      <c r="W2149" s="272"/>
      <c r="X2149" s="273">
        <v>2072919</v>
      </c>
      <c r="Y2149" s="273">
        <v>2072919</v>
      </c>
      <c r="Z2149" s="273">
        <v>0</v>
      </c>
      <c r="AA2149" s="273">
        <v>0</v>
      </c>
      <c r="AB2149" s="274">
        <v>2072919</v>
      </c>
      <c r="AC2149" s="274">
        <v>0</v>
      </c>
      <c r="AD2149" s="269"/>
      <c r="AE2149" s="269" t="s">
        <v>4897</v>
      </c>
    </row>
    <row r="2150" spans="1:31" ht="90" x14ac:dyDescent="0.25">
      <c r="A2150" s="303" t="s">
        <v>5094</v>
      </c>
      <c r="B2150" s="303" t="s">
        <v>2415</v>
      </c>
      <c r="C2150" s="303" t="s">
        <v>2416</v>
      </c>
      <c r="D2150" s="303" t="s">
        <v>1920</v>
      </c>
      <c r="E2150" s="304" t="s">
        <v>5446</v>
      </c>
      <c r="F2150" s="304" t="s">
        <v>5443</v>
      </c>
      <c r="G2150" s="304" t="s">
        <v>597</v>
      </c>
      <c r="H2150" s="304" t="s">
        <v>598</v>
      </c>
      <c r="I2150" s="303" t="s">
        <v>599</v>
      </c>
      <c r="J2150" s="305" t="s">
        <v>5444</v>
      </c>
      <c r="K2150" s="306">
        <v>361443.49</v>
      </c>
      <c r="Q2150" s="270"/>
      <c r="R2150" s="270"/>
      <c r="S2150" s="271"/>
      <c r="T2150" s="270" t="s">
        <v>600</v>
      </c>
      <c r="U2150" s="272" t="s">
        <v>2830</v>
      </c>
      <c r="V2150" s="268" t="s">
        <v>602</v>
      </c>
      <c r="W2150" s="272"/>
      <c r="X2150" s="273">
        <v>2072919</v>
      </c>
      <c r="Y2150" s="273">
        <v>2072919</v>
      </c>
      <c r="Z2150" s="273">
        <v>0</v>
      </c>
      <c r="AA2150" s="273">
        <v>0</v>
      </c>
      <c r="AB2150" s="274">
        <v>2072919</v>
      </c>
      <c r="AC2150" s="274">
        <v>0</v>
      </c>
      <c r="AD2150" s="269"/>
      <c r="AE2150" s="269" t="s">
        <v>4897</v>
      </c>
    </row>
    <row r="2151" spans="1:31" ht="90" x14ac:dyDescent="0.25">
      <c r="A2151" s="303" t="s">
        <v>5096</v>
      </c>
      <c r="B2151" s="303" t="s">
        <v>2415</v>
      </c>
      <c r="C2151" s="303" t="s">
        <v>2416</v>
      </c>
      <c r="D2151" s="303" t="s">
        <v>1920</v>
      </c>
      <c r="E2151" s="304" t="s">
        <v>5447</v>
      </c>
      <c r="F2151" s="304" t="s">
        <v>5443</v>
      </c>
      <c r="G2151" s="304" t="s">
        <v>597</v>
      </c>
      <c r="H2151" s="304" t="s">
        <v>598</v>
      </c>
      <c r="I2151" s="303" t="s">
        <v>599</v>
      </c>
      <c r="J2151" s="305" t="s">
        <v>5444</v>
      </c>
      <c r="K2151" s="306">
        <v>361443.49</v>
      </c>
      <c r="Q2151" s="270"/>
      <c r="R2151" s="270"/>
      <c r="S2151" s="271"/>
      <c r="T2151" s="270" t="s">
        <v>600</v>
      </c>
      <c r="U2151" s="272" t="s">
        <v>2830</v>
      </c>
      <c r="V2151" s="268" t="s">
        <v>602</v>
      </c>
      <c r="W2151" s="272"/>
      <c r="X2151" s="273">
        <v>2072919</v>
      </c>
      <c r="Y2151" s="273">
        <v>2072919</v>
      </c>
      <c r="Z2151" s="273">
        <v>0</v>
      </c>
      <c r="AA2151" s="273">
        <v>0</v>
      </c>
      <c r="AB2151" s="274">
        <v>2072919</v>
      </c>
      <c r="AC2151" s="274">
        <v>0</v>
      </c>
      <c r="AD2151" s="269"/>
      <c r="AE2151" s="269" t="s">
        <v>4897</v>
      </c>
    </row>
    <row r="2152" spans="1:31" ht="90" x14ac:dyDescent="0.25">
      <c r="A2152" s="303" t="s">
        <v>5098</v>
      </c>
      <c r="B2152" s="303" t="s">
        <v>2415</v>
      </c>
      <c r="C2152" s="303" t="s">
        <v>2416</v>
      </c>
      <c r="D2152" s="303" t="s">
        <v>1920</v>
      </c>
      <c r="E2152" s="304" t="s">
        <v>5448</v>
      </c>
      <c r="F2152" s="304" t="s">
        <v>5443</v>
      </c>
      <c r="G2152" s="304" t="s">
        <v>597</v>
      </c>
      <c r="H2152" s="304" t="s">
        <v>598</v>
      </c>
      <c r="I2152" s="303" t="s">
        <v>599</v>
      </c>
      <c r="J2152" s="305" t="s">
        <v>5444</v>
      </c>
      <c r="K2152" s="306">
        <v>361443.49</v>
      </c>
      <c r="Q2152" s="270"/>
      <c r="R2152" s="270"/>
      <c r="S2152" s="271"/>
      <c r="T2152" s="270" t="s">
        <v>600</v>
      </c>
      <c r="U2152" s="272" t="s">
        <v>2830</v>
      </c>
      <c r="V2152" s="268" t="s">
        <v>602</v>
      </c>
      <c r="W2152" s="272"/>
      <c r="X2152" s="273">
        <v>2072919</v>
      </c>
      <c r="Y2152" s="273">
        <v>2072919</v>
      </c>
      <c r="Z2152" s="273">
        <v>0</v>
      </c>
      <c r="AA2152" s="273">
        <v>0</v>
      </c>
      <c r="AB2152" s="274">
        <v>2072919</v>
      </c>
      <c r="AC2152" s="274">
        <v>0</v>
      </c>
      <c r="AD2152" s="269"/>
      <c r="AE2152" s="269" t="s">
        <v>4897</v>
      </c>
    </row>
    <row r="2153" spans="1:31" ht="90" x14ac:dyDescent="0.25">
      <c r="A2153" s="303" t="s">
        <v>5100</v>
      </c>
      <c r="B2153" s="303" t="s">
        <v>2415</v>
      </c>
      <c r="C2153" s="303" t="s">
        <v>2416</v>
      </c>
      <c r="D2153" s="303" t="s">
        <v>1920</v>
      </c>
      <c r="E2153" s="304" t="s">
        <v>5449</v>
      </c>
      <c r="F2153" s="304" t="s">
        <v>5443</v>
      </c>
      <c r="G2153" s="304" t="s">
        <v>597</v>
      </c>
      <c r="H2153" s="304" t="s">
        <v>598</v>
      </c>
      <c r="I2153" s="303" t="s">
        <v>599</v>
      </c>
      <c r="J2153" s="305" t="s">
        <v>5444</v>
      </c>
      <c r="K2153" s="306">
        <v>361443.49</v>
      </c>
      <c r="Q2153" s="270"/>
      <c r="R2153" s="270"/>
      <c r="S2153" s="271"/>
      <c r="T2153" s="270" t="s">
        <v>600</v>
      </c>
      <c r="U2153" s="272" t="s">
        <v>2830</v>
      </c>
      <c r="V2153" s="268" t="s">
        <v>602</v>
      </c>
      <c r="W2153" s="272"/>
      <c r="X2153" s="273">
        <v>2072919</v>
      </c>
      <c r="Y2153" s="273">
        <v>2072919</v>
      </c>
      <c r="Z2153" s="273">
        <v>0</v>
      </c>
      <c r="AA2153" s="273">
        <v>0</v>
      </c>
      <c r="AB2153" s="274">
        <v>2072919</v>
      </c>
      <c r="AC2153" s="274">
        <v>0</v>
      </c>
      <c r="AD2153" s="269"/>
      <c r="AE2153" s="269" t="s">
        <v>4897</v>
      </c>
    </row>
    <row r="2154" spans="1:31" ht="90" x14ac:dyDescent="0.25">
      <c r="A2154" s="303" t="s">
        <v>5102</v>
      </c>
      <c r="B2154" s="303" t="s">
        <v>2415</v>
      </c>
      <c r="C2154" s="303" t="s">
        <v>2416</v>
      </c>
      <c r="D2154" s="303" t="s">
        <v>1920</v>
      </c>
      <c r="E2154" s="304" t="s">
        <v>5450</v>
      </c>
      <c r="F2154" s="304" t="s">
        <v>5443</v>
      </c>
      <c r="G2154" s="304" t="s">
        <v>597</v>
      </c>
      <c r="H2154" s="304" t="s">
        <v>598</v>
      </c>
      <c r="I2154" s="303" t="s">
        <v>599</v>
      </c>
      <c r="J2154" s="305" t="s">
        <v>5444</v>
      </c>
      <c r="K2154" s="306">
        <v>361443.49</v>
      </c>
      <c r="Q2154" s="270"/>
      <c r="R2154" s="270"/>
      <c r="S2154" s="271"/>
      <c r="T2154" s="270" t="s">
        <v>600</v>
      </c>
      <c r="U2154" s="272" t="s">
        <v>2830</v>
      </c>
      <c r="V2154" s="268" t="s">
        <v>602</v>
      </c>
      <c r="W2154" s="272"/>
      <c r="X2154" s="273">
        <v>2072919</v>
      </c>
      <c r="Y2154" s="273">
        <v>2072919</v>
      </c>
      <c r="Z2154" s="273">
        <v>0</v>
      </c>
      <c r="AA2154" s="273">
        <v>0</v>
      </c>
      <c r="AB2154" s="274">
        <v>2072919</v>
      </c>
      <c r="AC2154" s="274">
        <v>0</v>
      </c>
      <c r="AD2154" s="269"/>
      <c r="AE2154" s="269" t="s">
        <v>4897</v>
      </c>
    </row>
    <row r="2155" spans="1:31" ht="90" x14ac:dyDescent="0.25">
      <c r="A2155" s="303" t="s">
        <v>5104</v>
      </c>
      <c r="B2155" s="303" t="s">
        <v>2415</v>
      </c>
      <c r="C2155" s="303" t="s">
        <v>2416</v>
      </c>
      <c r="D2155" s="303" t="s">
        <v>1920</v>
      </c>
      <c r="E2155" s="304" t="s">
        <v>5451</v>
      </c>
      <c r="F2155" s="304" t="s">
        <v>5443</v>
      </c>
      <c r="G2155" s="304" t="s">
        <v>597</v>
      </c>
      <c r="H2155" s="304" t="s">
        <v>598</v>
      </c>
      <c r="I2155" s="303" t="s">
        <v>599</v>
      </c>
      <c r="J2155" s="305" t="s">
        <v>5444</v>
      </c>
      <c r="K2155" s="306">
        <v>361443.49</v>
      </c>
      <c r="Q2155" s="270"/>
      <c r="R2155" s="270"/>
      <c r="S2155" s="271"/>
      <c r="T2155" s="270" t="s">
        <v>600</v>
      </c>
      <c r="U2155" s="272" t="s">
        <v>2830</v>
      </c>
      <c r="V2155" s="268" t="s">
        <v>602</v>
      </c>
      <c r="W2155" s="272"/>
      <c r="X2155" s="273">
        <v>2072919</v>
      </c>
      <c r="Y2155" s="273">
        <v>2072919</v>
      </c>
      <c r="Z2155" s="273">
        <v>0</v>
      </c>
      <c r="AA2155" s="273">
        <v>0</v>
      </c>
      <c r="AB2155" s="274">
        <v>2072919</v>
      </c>
      <c r="AC2155" s="274">
        <v>0</v>
      </c>
      <c r="AD2155" s="269"/>
      <c r="AE2155" s="269" t="s">
        <v>4897</v>
      </c>
    </row>
    <row r="2156" spans="1:31" ht="90" x14ac:dyDescent="0.25">
      <c r="A2156" s="303" t="s">
        <v>5106</v>
      </c>
      <c r="B2156" s="303" t="s">
        <v>2415</v>
      </c>
      <c r="C2156" s="303" t="s">
        <v>2416</v>
      </c>
      <c r="D2156" s="303" t="s">
        <v>1920</v>
      </c>
      <c r="E2156" s="304" t="s">
        <v>5452</v>
      </c>
      <c r="F2156" s="304" t="s">
        <v>5443</v>
      </c>
      <c r="G2156" s="304" t="s">
        <v>597</v>
      </c>
      <c r="H2156" s="304" t="s">
        <v>598</v>
      </c>
      <c r="I2156" s="303" t="s">
        <v>599</v>
      </c>
      <c r="J2156" s="305" t="s">
        <v>5444</v>
      </c>
      <c r="K2156" s="306">
        <v>361443.49</v>
      </c>
      <c r="Q2156" s="270"/>
      <c r="R2156" s="270"/>
      <c r="S2156" s="271"/>
      <c r="T2156" s="270" t="s">
        <v>600</v>
      </c>
      <c r="U2156" s="272" t="s">
        <v>2830</v>
      </c>
      <c r="V2156" s="268" t="s">
        <v>602</v>
      </c>
      <c r="W2156" s="272"/>
      <c r="X2156" s="273">
        <v>2072919</v>
      </c>
      <c r="Y2156" s="273">
        <v>2072919</v>
      </c>
      <c r="Z2156" s="273">
        <v>0</v>
      </c>
      <c r="AA2156" s="273">
        <v>0</v>
      </c>
      <c r="AB2156" s="274">
        <v>2072919</v>
      </c>
      <c r="AC2156" s="274">
        <v>0</v>
      </c>
      <c r="AD2156" s="269"/>
      <c r="AE2156" s="269" t="s">
        <v>4897</v>
      </c>
    </row>
    <row r="2157" spans="1:31" ht="90" x14ac:dyDescent="0.25">
      <c r="A2157" s="303" t="s">
        <v>5108</v>
      </c>
      <c r="B2157" s="303" t="s">
        <v>2415</v>
      </c>
      <c r="C2157" s="303" t="s">
        <v>2416</v>
      </c>
      <c r="D2157" s="303" t="s">
        <v>1920</v>
      </c>
      <c r="E2157" s="304" t="s">
        <v>5453</v>
      </c>
      <c r="F2157" s="304" t="s">
        <v>5443</v>
      </c>
      <c r="G2157" s="304" t="s">
        <v>597</v>
      </c>
      <c r="H2157" s="304" t="s">
        <v>598</v>
      </c>
      <c r="I2157" s="303" t="s">
        <v>599</v>
      </c>
      <c r="J2157" s="305" t="s">
        <v>5444</v>
      </c>
      <c r="K2157" s="306">
        <v>361443.49</v>
      </c>
      <c r="Q2157" s="270"/>
      <c r="R2157" s="270"/>
      <c r="S2157" s="271"/>
      <c r="T2157" s="270" t="s">
        <v>600</v>
      </c>
      <c r="U2157" s="272" t="s">
        <v>2830</v>
      </c>
      <c r="V2157" s="268" t="s">
        <v>602</v>
      </c>
      <c r="W2157" s="272"/>
      <c r="X2157" s="273">
        <v>2072919</v>
      </c>
      <c r="Y2157" s="273">
        <v>2072919</v>
      </c>
      <c r="Z2157" s="273">
        <v>0</v>
      </c>
      <c r="AA2157" s="273">
        <v>0</v>
      </c>
      <c r="AB2157" s="274">
        <v>2072919</v>
      </c>
      <c r="AC2157" s="274">
        <v>0</v>
      </c>
      <c r="AD2157" s="269"/>
      <c r="AE2157" s="269" t="s">
        <v>4897</v>
      </c>
    </row>
    <row r="2158" spans="1:31" ht="90" x14ac:dyDescent="0.25">
      <c r="A2158" s="303" t="s">
        <v>5110</v>
      </c>
      <c r="B2158" s="303" t="s">
        <v>2415</v>
      </c>
      <c r="C2158" s="303" t="s">
        <v>2416</v>
      </c>
      <c r="D2158" s="303" t="s">
        <v>1920</v>
      </c>
      <c r="E2158" s="304" t="s">
        <v>5454</v>
      </c>
      <c r="F2158" s="304" t="s">
        <v>5443</v>
      </c>
      <c r="G2158" s="304" t="s">
        <v>597</v>
      </c>
      <c r="H2158" s="304" t="s">
        <v>598</v>
      </c>
      <c r="I2158" s="303" t="s">
        <v>599</v>
      </c>
      <c r="J2158" s="305" t="s">
        <v>5444</v>
      </c>
      <c r="K2158" s="306">
        <v>361443.49</v>
      </c>
      <c r="Q2158" s="270"/>
      <c r="R2158" s="270"/>
      <c r="S2158" s="271"/>
      <c r="T2158" s="270" t="s">
        <v>600</v>
      </c>
      <c r="U2158" s="272" t="s">
        <v>2830</v>
      </c>
      <c r="V2158" s="268" t="s">
        <v>602</v>
      </c>
      <c r="W2158" s="272"/>
      <c r="X2158" s="273">
        <v>2072919</v>
      </c>
      <c r="Y2158" s="273">
        <v>2072919</v>
      </c>
      <c r="Z2158" s="273">
        <v>0</v>
      </c>
      <c r="AA2158" s="273">
        <v>0</v>
      </c>
      <c r="AB2158" s="274">
        <v>2072919</v>
      </c>
      <c r="AC2158" s="274">
        <v>0</v>
      </c>
      <c r="AD2158" s="269"/>
      <c r="AE2158" s="269" t="s">
        <v>4897</v>
      </c>
    </row>
    <row r="2159" spans="1:31" ht="90" x14ac:dyDescent="0.25">
      <c r="A2159" s="303" t="s">
        <v>5112</v>
      </c>
      <c r="B2159" s="303" t="s">
        <v>2415</v>
      </c>
      <c r="C2159" s="303" t="s">
        <v>2416</v>
      </c>
      <c r="D2159" s="303" t="s">
        <v>1920</v>
      </c>
      <c r="E2159" s="304" t="s">
        <v>5455</v>
      </c>
      <c r="F2159" s="304" t="s">
        <v>5443</v>
      </c>
      <c r="G2159" s="304" t="s">
        <v>597</v>
      </c>
      <c r="H2159" s="304" t="s">
        <v>598</v>
      </c>
      <c r="I2159" s="303" t="s">
        <v>599</v>
      </c>
      <c r="J2159" s="305" t="s">
        <v>5444</v>
      </c>
      <c r="K2159" s="306">
        <v>361443.49</v>
      </c>
      <c r="Q2159" s="270"/>
      <c r="R2159" s="270"/>
      <c r="S2159" s="271"/>
      <c r="T2159" s="270" t="s">
        <v>600</v>
      </c>
      <c r="U2159" s="272" t="s">
        <v>2830</v>
      </c>
      <c r="V2159" s="268" t="s">
        <v>602</v>
      </c>
      <c r="W2159" s="272"/>
      <c r="X2159" s="273">
        <v>2072919</v>
      </c>
      <c r="Y2159" s="273">
        <v>2072919</v>
      </c>
      <c r="Z2159" s="273">
        <v>0</v>
      </c>
      <c r="AA2159" s="273">
        <v>0</v>
      </c>
      <c r="AB2159" s="274">
        <v>2072919</v>
      </c>
      <c r="AC2159" s="274">
        <v>0</v>
      </c>
      <c r="AD2159" s="269"/>
      <c r="AE2159" s="269" t="s">
        <v>4897</v>
      </c>
    </row>
    <row r="2160" spans="1:31" ht="90" x14ac:dyDescent="0.25">
      <c r="A2160" s="303" t="s">
        <v>5114</v>
      </c>
      <c r="B2160" s="303" t="s">
        <v>2415</v>
      </c>
      <c r="C2160" s="303" t="s">
        <v>2416</v>
      </c>
      <c r="D2160" s="303" t="s">
        <v>1920</v>
      </c>
      <c r="E2160" s="304" t="s">
        <v>5456</v>
      </c>
      <c r="F2160" s="304" t="s">
        <v>5443</v>
      </c>
      <c r="G2160" s="304" t="s">
        <v>597</v>
      </c>
      <c r="H2160" s="304" t="s">
        <v>598</v>
      </c>
      <c r="I2160" s="303" t="s">
        <v>599</v>
      </c>
      <c r="J2160" s="305" t="s">
        <v>5444</v>
      </c>
      <c r="K2160" s="306">
        <v>361443.49</v>
      </c>
      <c r="Q2160" s="270"/>
      <c r="R2160" s="270"/>
      <c r="S2160" s="271"/>
      <c r="T2160" s="270" t="s">
        <v>600</v>
      </c>
      <c r="U2160" s="272" t="s">
        <v>2830</v>
      </c>
      <c r="V2160" s="268" t="s">
        <v>602</v>
      </c>
      <c r="W2160" s="272"/>
      <c r="X2160" s="273">
        <v>2072919</v>
      </c>
      <c r="Y2160" s="273">
        <v>2072919</v>
      </c>
      <c r="Z2160" s="273">
        <v>0</v>
      </c>
      <c r="AA2160" s="273">
        <v>0</v>
      </c>
      <c r="AB2160" s="274">
        <v>2072919</v>
      </c>
      <c r="AC2160" s="274">
        <v>0</v>
      </c>
      <c r="AD2160" s="269"/>
      <c r="AE2160" s="269" t="s">
        <v>4897</v>
      </c>
    </row>
    <row r="2161" spans="1:31" ht="90" x14ac:dyDescent="0.25">
      <c r="A2161" s="303" t="s">
        <v>5116</v>
      </c>
      <c r="B2161" s="303" t="s">
        <v>2415</v>
      </c>
      <c r="C2161" s="303" t="s">
        <v>2416</v>
      </c>
      <c r="D2161" s="303" t="s">
        <v>1920</v>
      </c>
      <c r="E2161" s="304" t="s">
        <v>5457</v>
      </c>
      <c r="F2161" s="304" t="s">
        <v>5443</v>
      </c>
      <c r="G2161" s="304" t="s">
        <v>597</v>
      </c>
      <c r="H2161" s="304" t="s">
        <v>598</v>
      </c>
      <c r="I2161" s="303" t="s">
        <v>599</v>
      </c>
      <c r="J2161" s="305" t="s">
        <v>5444</v>
      </c>
      <c r="K2161" s="306">
        <v>361443.49</v>
      </c>
      <c r="Q2161" s="270"/>
      <c r="R2161" s="270"/>
      <c r="S2161" s="271"/>
      <c r="T2161" s="270" t="s">
        <v>600</v>
      </c>
      <c r="U2161" s="272" t="s">
        <v>2830</v>
      </c>
      <c r="V2161" s="268" t="s">
        <v>602</v>
      </c>
      <c r="W2161" s="272"/>
      <c r="X2161" s="273">
        <v>2072919</v>
      </c>
      <c r="Y2161" s="273">
        <v>2072919</v>
      </c>
      <c r="Z2161" s="273">
        <v>0</v>
      </c>
      <c r="AA2161" s="273">
        <v>0</v>
      </c>
      <c r="AB2161" s="274">
        <v>2072919</v>
      </c>
      <c r="AC2161" s="274">
        <v>0</v>
      </c>
      <c r="AD2161" s="269"/>
      <c r="AE2161" s="269" t="s">
        <v>4897</v>
      </c>
    </row>
    <row r="2162" spans="1:31" ht="90" x14ac:dyDescent="0.25">
      <c r="A2162" s="303" t="s">
        <v>5118</v>
      </c>
      <c r="B2162" s="303" t="s">
        <v>2415</v>
      </c>
      <c r="C2162" s="303" t="s">
        <v>2416</v>
      </c>
      <c r="D2162" s="303" t="s">
        <v>1920</v>
      </c>
      <c r="E2162" s="304" t="s">
        <v>5458</v>
      </c>
      <c r="F2162" s="304" t="s">
        <v>5443</v>
      </c>
      <c r="G2162" s="304" t="s">
        <v>597</v>
      </c>
      <c r="H2162" s="304" t="s">
        <v>598</v>
      </c>
      <c r="I2162" s="303" t="s">
        <v>599</v>
      </c>
      <c r="J2162" s="305" t="s">
        <v>5444</v>
      </c>
      <c r="K2162" s="306">
        <v>361443.49</v>
      </c>
      <c r="Q2162" s="270"/>
      <c r="R2162" s="270"/>
      <c r="S2162" s="271"/>
      <c r="T2162" s="270" t="s">
        <v>600</v>
      </c>
      <c r="U2162" s="272" t="s">
        <v>2830</v>
      </c>
      <c r="V2162" s="268" t="s">
        <v>602</v>
      </c>
      <c r="W2162" s="272"/>
      <c r="X2162" s="273">
        <v>2072919</v>
      </c>
      <c r="Y2162" s="273">
        <v>2072919</v>
      </c>
      <c r="Z2162" s="273">
        <v>0</v>
      </c>
      <c r="AA2162" s="273">
        <v>0</v>
      </c>
      <c r="AB2162" s="274">
        <v>2072919</v>
      </c>
      <c r="AC2162" s="274">
        <v>0</v>
      </c>
      <c r="AD2162" s="269"/>
      <c r="AE2162" s="269" t="s">
        <v>4897</v>
      </c>
    </row>
    <row r="2163" spans="1:31" ht="90" x14ac:dyDescent="0.25">
      <c r="A2163" s="303" t="s">
        <v>5120</v>
      </c>
      <c r="B2163" s="303" t="s">
        <v>2415</v>
      </c>
      <c r="C2163" s="303" t="s">
        <v>2416</v>
      </c>
      <c r="D2163" s="303" t="s">
        <v>1920</v>
      </c>
      <c r="E2163" s="304" t="s">
        <v>5459</v>
      </c>
      <c r="F2163" s="304" t="s">
        <v>5443</v>
      </c>
      <c r="G2163" s="304" t="s">
        <v>597</v>
      </c>
      <c r="H2163" s="304" t="s">
        <v>598</v>
      </c>
      <c r="I2163" s="303" t="s">
        <v>599</v>
      </c>
      <c r="J2163" s="305" t="s">
        <v>5444</v>
      </c>
      <c r="K2163" s="306">
        <v>361443.49</v>
      </c>
      <c r="Q2163" s="270"/>
      <c r="R2163" s="270"/>
      <c r="S2163" s="271"/>
      <c r="T2163" s="270" t="s">
        <v>600</v>
      </c>
      <c r="U2163" s="272" t="s">
        <v>2830</v>
      </c>
      <c r="V2163" s="268" t="s">
        <v>602</v>
      </c>
      <c r="W2163" s="272"/>
      <c r="X2163" s="273">
        <v>2072919</v>
      </c>
      <c r="Y2163" s="273">
        <v>2072919</v>
      </c>
      <c r="Z2163" s="273">
        <v>0</v>
      </c>
      <c r="AA2163" s="273">
        <v>0</v>
      </c>
      <c r="AB2163" s="274">
        <v>2072919</v>
      </c>
      <c r="AC2163" s="274">
        <v>0</v>
      </c>
      <c r="AD2163" s="269"/>
      <c r="AE2163" s="269" t="s">
        <v>4897</v>
      </c>
    </row>
    <row r="2164" spans="1:31" ht="90" x14ac:dyDescent="0.25">
      <c r="A2164" s="303" t="s">
        <v>5122</v>
      </c>
      <c r="B2164" s="303" t="s">
        <v>2415</v>
      </c>
      <c r="C2164" s="303" t="s">
        <v>2416</v>
      </c>
      <c r="D2164" s="303" t="s">
        <v>1920</v>
      </c>
      <c r="E2164" s="304" t="s">
        <v>5460</v>
      </c>
      <c r="F2164" s="304" t="s">
        <v>5443</v>
      </c>
      <c r="G2164" s="304" t="s">
        <v>597</v>
      </c>
      <c r="H2164" s="304" t="s">
        <v>598</v>
      </c>
      <c r="I2164" s="303" t="s">
        <v>599</v>
      </c>
      <c r="J2164" s="305" t="s">
        <v>5444</v>
      </c>
      <c r="K2164" s="306">
        <v>361443.49</v>
      </c>
      <c r="Q2164" s="270"/>
      <c r="R2164" s="270"/>
      <c r="S2164" s="271"/>
      <c r="T2164" s="270" t="s">
        <v>600</v>
      </c>
      <c r="U2164" s="272" t="s">
        <v>2830</v>
      </c>
      <c r="V2164" s="268" t="s">
        <v>602</v>
      </c>
      <c r="W2164" s="272"/>
      <c r="X2164" s="273">
        <v>2072919</v>
      </c>
      <c r="Y2164" s="273">
        <v>2072919</v>
      </c>
      <c r="Z2164" s="273">
        <v>0</v>
      </c>
      <c r="AA2164" s="273">
        <v>0</v>
      </c>
      <c r="AB2164" s="274">
        <v>2072919</v>
      </c>
      <c r="AC2164" s="274">
        <v>0</v>
      </c>
      <c r="AD2164" s="269"/>
      <c r="AE2164" s="269" t="s">
        <v>4897</v>
      </c>
    </row>
    <row r="2165" spans="1:31" ht="90" x14ac:dyDescent="0.25">
      <c r="A2165" s="303" t="s">
        <v>5124</v>
      </c>
      <c r="B2165" s="303" t="s">
        <v>2415</v>
      </c>
      <c r="C2165" s="303" t="s">
        <v>2416</v>
      </c>
      <c r="D2165" s="303" t="s">
        <v>1920</v>
      </c>
      <c r="E2165" s="304" t="s">
        <v>5461</v>
      </c>
      <c r="F2165" s="304" t="s">
        <v>5443</v>
      </c>
      <c r="G2165" s="304" t="s">
        <v>597</v>
      </c>
      <c r="H2165" s="304" t="s">
        <v>598</v>
      </c>
      <c r="I2165" s="303" t="s">
        <v>599</v>
      </c>
      <c r="J2165" s="305" t="s">
        <v>5444</v>
      </c>
      <c r="K2165" s="306">
        <v>361443.49</v>
      </c>
      <c r="Q2165" s="270"/>
      <c r="R2165" s="270"/>
      <c r="S2165" s="271"/>
      <c r="T2165" s="270" t="s">
        <v>600</v>
      </c>
      <c r="U2165" s="272" t="s">
        <v>4959</v>
      </c>
      <c r="V2165" s="268" t="s">
        <v>602</v>
      </c>
      <c r="W2165" s="272"/>
      <c r="X2165" s="273">
        <v>2072919</v>
      </c>
      <c r="Y2165" s="273">
        <v>2072919</v>
      </c>
      <c r="Z2165" s="273">
        <v>0</v>
      </c>
      <c r="AA2165" s="273">
        <v>0</v>
      </c>
      <c r="AB2165" s="274">
        <v>2072919</v>
      </c>
      <c r="AC2165" s="274">
        <v>0</v>
      </c>
      <c r="AD2165" s="269"/>
      <c r="AE2165" s="269" t="s">
        <v>4960</v>
      </c>
    </row>
    <row r="2166" spans="1:31" ht="90" x14ac:dyDescent="0.25">
      <c r="A2166" s="303" t="s">
        <v>5126</v>
      </c>
      <c r="B2166" s="303" t="s">
        <v>2415</v>
      </c>
      <c r="C2166" s="303" t="s">
        <v>2416</v>
      </c>
      <c r="D2166" s="303" t="s">
        <v>1920</v>
      </c>
      <c r="E2166" s="304" t="s">
        <v>5462</v>
      </c>
      <c r="F2166" s="304" t="s">
        <v>5443</v>
      </c>
      <c r="G2166" s="304" t="s">
        <v>597</v>
      </c>
      <c r="H2166" s="304" t="s">
        <v>598</v>
      </c>
      <c r="I2166" s="303" t="s">
        <v>599</v>
      </c>
      <c r="J2166" s="305" t="s">
        <v>5444</v>
      </c>
      <c r="K2166" s="306">
        <v>361443.49</v>
      </c>
      <c r="Q2166" s="270"/>
      <c r="R2166" s="270"/>
      <c r="S2166" s="271"/>
      <c r="T2166" s="270" t="s">
        <v>600</v>
      </c>
      <c r="U2166" s="272" t="s">
        <v>4959</v>
      </c>
      <c r="V2166" s="268" t="s">
        <v>602</v>
      </c>
      <c r="W2166" s="272"/>
      <c r="X2166" s="273">
        <v>2072919</v>
      </c>
      <c r="Y2166" s="273">
        <v>2072919</v>
      </c>
      <c r="Z2166" s="273">
        <v>0</v>
      </c>
      <c r="AA2166" s="273">
        <v>0</v>
      </c>
      <c r="AB2166" s="274">
        <v>2072919</v>
      </c>
      <c r="AC2166" s="274">
        <v>0</v>
      </c>
      <c r="AD2166" s="269"/>
      <c r="AE2166" s="269" t="s">
        <v>4960</v>
      </c>
    </row>
    <row r="2167" spans="1:31" ht="90" x14ac:dyDescent="0.25">
      <c r="A2167" s="303" t="s">
        <v>5128</v>
      </c>
      <c r="B2167" s="303" t="s">
        <v>2415</v>
      </c>
      <c r="C2167" s="303" t="s">
        <v>2416</v>
      </c>
      <c r="D2167" s="303" t="s">
        <v>1920</v>
      </c>
      <c r="E2167" s="304" t="s">
        <v>5463</v>
      </c>
      <c r="F2167" s="304" t="s">
        <v>5443</v>
      </c>
      <c r="G2167" s="304" t="s">
        <v>597</v>
      </c>
      <c r="H2167" s="304" t="s">
        <v>598</v>
      </c>
      <c r="I2167" s="303" t="s">
        <v>599</v>
      </c>
      <c r="J2167" s="305" t="s">
        <v>5444</v>
      </c>
      <c r="K2167" s="306">
        <v>361443.49</v>
      </c>
      <c r="Q2167" s="270"/>
      <c r="R2167" s="270"/>
      <c r="S2167" s="271"/>
      <c r="T2167" s="270" t="s">
        <v>600</v>
      </c>
      <c r="U2167" s="272" t="s">
        <v>4959</v>
      </c>
      <c r="V2167" s="268" t="s">
        <v>602</v>
      </c>
      <c r="W2167" s="272"/>
      <c r="X2167" s="273">
        <v>2072919</v>
      </c>
      <c r="Y2167" s="273">
        <v>2072919</v>
      </c>
      <c r="Z2167" s="273">
        <v>0</v>
      </c>
      <c r="AA2167" s="273">
        <v>0</v>
      </c>
      <c r="AB2167" s="274">
        <v>2072919</v>
      </c>
      <c r="AC2167" s="274">
        <v>0</v>
      </c>
      <c r="AD2167" s="269"/>
      <c r="AE2167" s="269" t="s">
        <v>4960</v>
      </c>
    </row>
    <row r="2168" spans="1:31" ht="90" x14ac:dyDescent="0.25">
      <c r="A2168" s="303" t="s">
        <v>5130</v>
      </c>
      <c r="B2168" s="303" t="s">
        <v>2415</v>
      </c>
      <c r="C2168" s="303" t="s">
        <v>2416</v>
      </c>
      <c r="D2168" s="303" t="s">
        <v>1920</v>
      </c>
      <c r="E2168" s="304" t="s">
        <v>5464</v>
      </c>
      <c r="F2168" s="304" t="s">
        <v>5443</v>
      </c>
      <c r="G2168" s="304" t="s">
        <v>597</v>
      </c>
      <c r="H2168" s="304" t="s">
        <v>598</v>
      </c>
      <c r="I2168" s="303" t="s">
        <v>599</v>
      </c>
      <c r="J2168" s="305" t="s">
        <v>5444</v>
      </c>
      <c r="K2168" s="306">
        <v>361443.49</v>
      </c>
      <c r="Q2168" s="270"/>
      <c r="R2168" s="270"/>
      <c r="S2168" s="271"/>
      <c r="T2168" s="270" t="s">
        <v>600</v>
      </c>
      <c r="U2168" s="272" t="s">
        <v>4959</v>
      </c>
      <c r="V2168" s="268" t="s">
        <v>602</v>
      </c>
      <c r="W2168" s="272"/>
      <c r="X2168" s="273">
        <v>2072919</v>
      </c>
      <c r="Y2168" s="273">
        <v>2072919</v>
      </c>
      <c r="Z2168" s="273">
        <v>0</v>
      </c>
      <c r="AA2168" s="273">
        <v>0</v>
      </c>
      <c r="AB2168" s="274">
        <v>2072919</v>
      </c>
      <c r="AC2168" s="274">
        <v>0</v>
      </c>
      <c r="AD2168" s="269"/>
      <c r="AE2168" s="269" t="s">
        <v>4960</v>
      </c>
    </row>
    <row r="2169" spans="1:31" ht="90" x14ac:dyDescent="0.25">
      <c r="A2169" s="303" t="s">
        <v>5132</v>
      </c>
      <c r="B2169" s="303" t="s">
        <v>2415</v>
      </c>
      <c r="C2169" s="303" t="s">
        <v>2416</v>
      </c>
      <c r="D2169" s="303" t="s">
        <v>1920</v>
      </c>
      <c r="E2169" s="304" t="s">
        <v>5465</v>
      </c>
      <c r="F2169" s="304" t="s">
        <v>5443</v>
      </c>
      <c r="G2169" s="304" t="s">
        <v>597</v>
      </c>
      <c r="H2169" s="304" t="s">
        <v>598</v>
      </c>
      <c r="I2169" s="303" t="s">
        <v>599</v>
      </c>
      <c r="J2169" s="305" t="s">
        <v>5444</v>
      </c>
      <c r="K2169" s="306">
        <v>361443.49</v>
      </c>
      <c r="Q2169" s="270"/>
      <c r="R2169" s="270"/>
      <c r="S2169" s="271"/>
      <c r="T2169" s="270" t="s">
        <v>600</v>
      </c>
      <c r="U2169" s="272" t="s">
        <v>4959</v>
      </c>
      <c r="V2169" s="268" t="s">
        <v>602</v>
      </c>
      <c r="W2169" s="272"/>
      <c r="X2169" s="273">
        <v>2072919</v>
      </c>
      <c r="Y2169" s="273">
        <v>2072919</v>
      </c>
      <c r="Z2169" s="273">
        <v>0</v>
      </c>
      <c r="AA2169" s="273">
        <v>0</v>
      </c>
      <c r="AB2169" s="274">
        <v>2072919</v>
      </c>
      <c r="AC2169" s="274">
        <v>0</v>
      </c>
      <c r="AD2169" s="269"/>
      <c r="AE2169" s="269" t="s">
        <v>4960</v>
      </c>
    </row>
    <row r="2170" spans="1:31" ht="90" x14ac:dyDescent="0.25">
      <c r="A2170" s="303" t="s">
        <v>5134</v>
      </c>
      <c r="B2170" s="303" t="s">
        <v>2415</v>
      </c>
      <c r="C2170" s="303" t="s">
        <v>2416</v>
      </c>
      <c r="D2170" s="303" t="s">
        <v>1920</v>
      </c>
      <c r="E2170" s="304" t="s">
        <v>5466</v>
      </c>
      <c r="F2170" s="304" t="s">
        <v>5443</v>
      </c>
      <c r="G2170" s="304" t="s">
        <v>597</v>
      </c>
      <c r="H2170" s="304" t="s">
        <v>598</v>
      </c>
      <c r="I2170" s="303" t="s">
        <v>599</v>
      </c>
      <c r="J2170" s="305" t="s">
        <v>5444</v>
      </c>
      <c r="K2170" s="306">
        <v>361443.49</v>
      </c>
      <c r="Q2170" s="270"/>
      <c r="R2170" s="270"/>
      <c r="S2170" s="271"/>
      <c r="T2170" s="270" t="s">
        <v>600</v>
      </c>
      <c r="U2170" s="272" t="s">
        <v>4959</v>
      </c>
      <c r="V2170" s="268" t="s">
        <v>602</v>
      </c>
      <c r="W2170" s="272"/>
      <c r="X2170" s="273">
        <v>2072919</v>
      </c>
      <c r="Y2170" s="273">
        <v>2072919</v>
      </c>
      <c r="Z2170" s="273">
        <v>0</v>
      </c>
      <c r="AA2170" s="273">
        <v>0</v>
      </c>
      <c r="AB2170" s="274">
        <v>2072919</v>
      </c>
      <c r="AC2170" s="274">
        <v>0</v>
      </c>
      <c r="AD2170" s="269"/>
      <c r="AE2170" s="269" t="s">
        <v>4960</v>
      </c>
    </row>
    <row r="2171" spans="1:31" ht="90" x14ac:dyDescent="0.25">
      <c r="A2171" s="303" t="s">
        <v>5136</v>
      </c>
      <c r="B2171" s="303" t="s">
        <v>2415</v>
      </c>
      <c r="C2171" s="303" t="s">
        <v>2416</v>
      </c>
      <c r="D2171" s="303" t="s">
        <v>1920</v>
      </c>
      <c r="E2171" s="304" t="s">
        <v>5467</v>
      </c>
      <c r="F2171" s="304" t="s">
        <v>5443</v>
      </c>
      <c r="G2171" s="304" t="s">
        <v>597</v>
      </c>
      <c r="H2171" s="304" t="s">
        <v>598</v>
      </c>
      <c r="I2171" s="303" t="s">
        <v>599</v>
      </c>
      <c r="J2171" s="305" t="s">
        <v>5444</v>
      </c>
      <c r="K2171" s="306">
        <v>361443.49</v>
      </c>
      <c r="Q2171" s="270"/>
      <c r="R2171" s="270"/>
      <c r="S2171" s="271"/>
      <c r="T2171" s="270" t="s">
        <v>600</v>
      </c>
      <c r="U2171" s="272" t="s">
        <v>4959</v>
      </c>
      <c r="V2171" s="268" t="s">
        <v>602</v>
      </c>
      <c r="W2171" s="272"/>
      <c r="X2171" s="273">
        <v>2072919</v>
      </c>
      <c r="Y2171" s="273">
        <v>2072919</v>
      </c>
      <c r="Z2171" s="273">
        <v>0</v>
      </c>
      <c r="AA2171" s="273">
        <v>0</v>
      </c>
      <c r="AB2171" s="274">
        <v>2072919</v>
      </c>
      <c r="AC2171" s="274">
        <v>0</v>
      </c>
      <c r="AD2171" s="269"/>
      <c r="AE2171" s="269" t="s">
        <v>4960</v>
      </c>
    </row>
    <row r="2172" spans="1:31" ht="90" x14ac:dyDescent="0.25">
      <c r="A2172" s="303" t="s">
        <v>5138</v>
      </c>
      <c r="B2172" s="303" t="s">
        <v>2415</v>
      </c>
      <c r="C2172" s="303" t="s">
        <v>2416</v>
      </c>
      <c r="D2172" s="303" t="s">
        <v>1920</v>
      </c>
      <c r="E2172" s="304" t="s">
        <v>5468</v>
      </c>
      <c r="F2172" s="304" t="s">
        <v>5443</v>
      </c>
      <c r="G2172" s="304" t="s">
        <v>597</v>
      </c>
      <c r="H2172" s="304" t="s">
        <v>598</v>
      </c>
      <c r="I2172" s="303" t="s">
        <v>599</v>
      </c>
      <c r="J2172" s="305" t="s">
        <v>5444</v>
      </c>
      <c r="K2172" s="306">
        <v>361443.49</v>
      </c>
      <c r="Q2172" s="270"/>
      <c r="R2172" s="270"/>
      <c r="S2172" s="271"/>
      <c r="T2172" s="270" t="s">
        <v>600</v>
      </c>
      <c r="U2172" s="272" t="s">
        <v>4959</v>
      </c>
      <c r="V2172" s="268" t="s">
        <v>602</v>
      </c>
      <c r="W2172" s="272"/>
      <c r="X2172" s="273">
        <v>2072919</v>
      </c>
      <c r="Y2172" s="273">
        <v>2072919</v>
      </c>
      <c r="Z2172" s="273">
        <v>0</v>
      </c>
      <c r="AA2172" s="273">
        <v>0</v>
      </c>
      <c r="AB2172" s="274">
        <v>2072919</v>
      </c>
      <c r="AC2172" s="274">
        <v>0</v>
      </c>
      <c r="AD2172" s="269"/>
      <c r="AE2172" s="269" t="s">
        <v>4960</v>
      </c>
    </row>
    <row r="2173" spans="1:31" ht="90" x14ac:dyDescent="0.25">
      <c r="A2173" s="303" t="s">
        <v>5140</v>
      </c>
      <c r="B2173" s="303" t="s">
        <v>2415</v>
      </c>
      <c r="C2173" s="303" t="s">
        <v>2416</v>
      </c>
      <c r="D2173" s="303" t="s">
        <v>1920</v>
      </c>
      <c r="E2173" s="304" t="s">
        <v>5469</v>
      </c>
      <c r="F2173" s="304" t="s">
        <v>5443</v>
      </c>
      <c r="G2173" s="304" t="s">
        <v>597</v>
      </c>
      <c r="H2173" s="304" t="s">
        <v>598</v>
      </c>
      <c r="I2173" s="303" t="s">
        <v>599</v>
      </c>
      <c r="J2173" s="305" t="s">
        <v>5444</v>
      </c>
      <c r="K2173" s="306">
        <v>361443.49</v>
      </c>
      <c r="Q2173" s="270"/>
      <c r="R2173" s="270"/>
      <c r="S2173" s="271"/>
      <c r="T2173" s="270" t="s">
        <v>600</v>
      </c>
      <c r="U2173" s="272" t="s">
        <v>4959</v>
      </c>
      <c r="V2173" s="268" t="s">
        <v>602</v>
      </c>
      <c r="W2173" s="272"/>
      <c r="X2173" s="273">
        <v>2072919</v>
      </c>
      <c r="Y2173" s="273">
        <v>2072919</v>
      </c>
      <c r="Z2173" s="273">
        <v>0</v>
      </c>
      <c r="AA2173" s="273">
        <v>0</v>
      </c>
      <c r="AB2173" s="274">
        <v>2072919</v>
      </c>
      <c r="AC2173" s="274">
        <v>0</v>
      </c>
      <c r="AD2173" s="269"/>
      <c r="AE2173" s="269" t="s">
        <v>4960</v>
      </c>
    </row>
    <row r="2174" spans="1:31" ht="90" x14ac:dyDescent="0.25">
      <c r="A2174" s="303" t="s">
        <v>5142</v>
      </c>
      <c r="B2174" s="303" t="s">
        <v>2415</v>
      </c>
      <c r="C2174" s="303" t="s">
        <v>2416</v>
      </c>
      <c r="D2174" s="303" t="s">
        <v>1920</v>
      </c>
      <c r="E2174" s="304" t="s">
        <v>5470</v>
      </c>
      <c r="F2174" s="304" t="s">
        <v>5443</v>
      </c>
      <c r="G2174" s="304" t="s">
        <v>597</v>
      </c>
      <c r="H2174" s="304" t="s">
        <v>598</v>
      </c>
      <c r="I2174" s="303" t="s">
        <v>599</v>
      </c>
      <c r="J2174" s="305" t="s">
        <v>5444</v>
      </c>
      <c r="K2174" s="306">
        <v>361443.49</v>
      </c>
      <c r="Q2174" s="270"/>
      <c r="R2174" s="270"/>
      <c r="S2174" s="271"/>
      <c r="T2174" s="270" t="s">
        <v>600</v>
      </c>
      <c r="U2174" s="272" t="s">
        <v>4959</v>
      </c>
      <c r="V2174" s="268" t="s">
        <v>602</v>
      </c>
      <c r="W2174" s="272"/>
      <c r="X2174" s="273">
        <v>2072919</v>
      </c>
      <c r="Y2174" s="273">
        <v>2072919</v>
      </c>
      <c r="Z2174" s="273">
        <v>0</v>
      </c>
      <c r="AA2174" s="273">
        <v>0</v>
      </c>
      <c r="AB2174" s="274">
        <v>2072919</v>
      </c>
      <c r="AC2174" s="274">
        <v>0</v>
      </c>
      <c r="AD2174" s="269"/>
      <c r="AE2174" s="269" t="s">
        <v>4960</v>
      </c>
    </row>
    <row r="2175" spans="1:31" ht="90" x14ac:dyDescent="0.25">
      <c r="A2175" s="303" t="s">
        <v>5144</v>
      </c>
      <c r="B2175" s="303" t="s">
        <v>2415</v>
      </c>
      <c r="C2175" s="303" t="s">
        <v>2416</v>
      </c>
      <c r="D2175" s="303" t="s">
        <v>1920</v>
      </c>
      <c r="E2175" s="304" t="s">
        <v>5471</v>
      </c>
      <c r="F2175" s="304" t="s">
        <v>5443</v>
      </c>
      <c r="G2175" s="304" t="s">
        <v>597</v>
      </c>
      <c r="H2175" s="304" t="s">
        <v>598</v>
      </c>
      <c r="I2175" s="303" t="s">
        <v>599</v>
      </c>
      <c r="J2175" s="305" t="s">
        <v>5444</v>
      </c>
      <c r="K2175" s="306">
        <v>361443.49</v>
      </c>
      <c r="Q2175" s="270"/>
      <c r="R2175" s="270"/>
      <c r="S2175" s="271"/>
      <c r="T2175" s="270" t="s">
        <v>600</v>
      </c>
      <c r="U2175" s="272" t="s">
        <v>4959</v>
      </c>
      <c r="V2175" s="268" t="s">
        <v>602</v>
      </c>
      <c r="W2175" s="272"/>
      <c r="X2175" s="273">
        <v>2072919</v>
      </c>
      <c r="Y2175" s="273">
        <v>2072919</v>
      </c>
      <c r="Z2175" s="273">
        <v>0</v>
      </c>
      <c r="AA2175" s="273">
        <v>0</v>
      </c>
      <c r="AB2175" s="274">
        <v>2072919</v>
      </c>
      <c r="AC2175" s="274">
        <v>0</v>
      </c>
      <c r="AD2175" s="269"/>
      <c r="AE2175" s="269" t="s">
        <v>4960</v>
      </c>
    </row>
    <row r="2176" spans="1:31" ht="90" x14ac:dyDescent="0.25">
      <c r="A2176" s="303" t="s">
        <v>5146</v>
      </c>
      <c r="B2176" s="303" t="s">
        <v>2415</v>
      </c>
      <c r="C2176" s="303" t="s">
        <v>2416</v>
      </c>
      <c r="D2176" s="303" t="s">
        <v>1920</v>
      </c>
      <c r="E2176" s="304" t="s">
        <v>5472</v>
      </c>
      <c r="F2176" s="304" t="s">
        <v>5443</v>
      </c>
      <c r="G2176" s="304" t="s">
        <v>597</v>
      </c>
      <c r="H2176" s="304" t="s">
        <v>598</v>
      </c>
      <c r="I2176" s="303" t="s">
        <v>599</v>
      </c>
      <c r="J2176" s="305" t="s">
        <v>5444</v>
      </c>
      <c r="K2176" s="306">
        <v>361443.49</v>
      </c>
      <c r="Q2176" s="270"/>
      <c r="R2176" s="270"/>
      <c r="S2176" s="271"/>
      <c r="T2176" s="270" t="s">
        <v>600</v>
      </c>
      <c r="U2176" s="272" t="s">
        <v>4982</v>
      </c>
      <c r="V2176" s="268" t="s">
        <v>602</v>
      </c>
      <c r="W2176" s="272"/>
      <c r="X2176" s="273">
        <v>2072919</v>
      </c>
      <c r="Y2176" s="273">
        <v>2072919</v>
      </c>
      <c r="Z2176" s="273">
        <v>0</v>
      </c>
      <c r="AA2176" s="273">
        <v>0</v>
      </c>
      <c r="AB2176" s="274">
        <v>2072919</v>
      </c>
      <c r="AC2176" s="274">
        <v>0</v>
      </c>
      <c r="AD2176" s="269"/>
      <c r="AE2176" s="269" t="s">
        <v>4983</v>
      </c>
    </row>
    <row r="2177" spans="1:31" ht="90" x14ac:dyDescent="0.25">
      <c r="A2177" s="303" t="s">
        <v>5148</v>
      </c>
      <c r="B2177" s="303" t="s">
        <v>2415</v>
      </c>
      <c r="C2177" s="303" t="s">
        <v>2416</v>
      </c>
      <c r="D2177" s="303" t="s">
        <v>1920</v>
      </c>
      <c r="E2177" s="304" t="s">
        <v>5473</v>
      </c>
      <c r="F2177" s="304" t="s">
        <v>5443</v>
      </c>
      <c r="G2177" s="304" t="s">
        <v>597</v>
      </c>
      <c r="H2177" s="304" t="s">
        <v>598</v>
      </c>
      <c r="I2177" s="303" t="s">
        <v>599</v>
      </c>
      <c r="J2177" s="305" t="s">
        <v>5444</v>
      </c>
      <c r="K2177" s="306">
        <v>361443.49</v>
      </c>
      <c r="Q2177" s="270"/>
      <c r="R2177" s="270"/>
      <c r="S2177" s="271"/>
      <c r="T2177" s="270" t="s">
        <v>600</v>
      </c>
      <c r="U2177" s="272" t="s">
        <v>4982</v>
      </c>
      <c r="V2177" s="268" t="s">
        <v>602</v>
      </c>
      <c r="W2177" s="272"/>
      <c r="X2177" s="273">
        <v>2072919</v>
      </c>
      <c r="Y2177" s="273">
        <v>2072919</v>
      </c>
      <c r="Z2177" s="273">
        <v>0</v>
      </c>
      <c r="AA2177" s="273">
        <v>0</v>
      </c>
      <c r="AB2177" s="274">
        <v>2072919</v>
      </c>
      <c r="AC2177" s="274">
        <v>0</v>
      </c>
      <c r="AD2177" s="269"/>
      <c r="AE2177" s="269" t="s">
        <v>4983</v>
      </c>
    </row>
    <row r="2178" spans="1:31" ht="90" x14ac:dyDescent="0.25">
      <c r="A2178" s="303" t="s">
        <v>5150</v>
      </c>
      <c r="B2178" s="303" t="s">
        <v>2415</v>
      </c>
      <c r="C2178" s="303" t="s">
        <v>2416</v>
      </c>
      <c r="D2178" s="303" t="s">
        <v>1920</v>
      </c>
      <c r="E2178" s="304" t="s">
        <v>5474</v>
      </c>
      <c r="F2178" s="304" t="s">
        <v>5443</v>
      </c>
      <c r="G2178" s="304" t="s">
        <v>597</v>
      </c>
      <c r="H2178" s="304" t="s">
        <v>598</v>
      </c>
      <c r="I2178" s="303" t="s">
        <v>599</v>
      </c>
      <c r="J2178" s="305" t="s">
        <v>5444</v>
      </c>
      <c r="K2178" s="306">
        <v>361443.49</v>
      </c>
      <c r="Q2178" s="270"/>
      <c r="R2178" s="270"/>
      <c r="S2178" s="271"/>
      <c r="T2178" s="270" t="s">
        <v>600</v>
      </c>
      <c r="U2178" s="272" t="s">
        <v>4982</v>
      </c>
      <c r="V2178" s="268" t="s">
        <v>602</v>
      </c>
      <c r="W2178" s="272"/>
      <c r="X2178" s="273">
        <v>2072919</v>
      </c>
      <c r="Y2178" s="273">
        <v>2072919</v>
      </c>
      <c r="Z2178" s="273">
        <v>0</v>
      </c>
      <c r="AA2178" s="273">
        <v>0</v>
      </c>
      <c r="AB2178" s="274">
        <v>2072919</v>
      </c>
      <c r="AC2178" s="274">
        <v>0</v>
      </c>
      <c r="AD2178" s="269"/>
      <c r="AE2178" s="269" t="s">
        <v>4983</v>
      </c>
    </row>
    <row r="2179" spans="1:31" ht="90" x14ac:dyDescent="0.25">
      <c r="A2179" s="303" t="s">
        <v>5152</v>
      </c>
      <c r="B2179" s="303" t="s">
        <v>2415</v>
      </c>
      <c r="C2179" s="303" t="s">
        <v>2416</v>
      </c>
      <c r="D2179" s="303" t="s">
        <v>1920</v>
      </c>
      <c r="E2179" s="304" t="s">
        <v>5475</v>
      </c>
      <c r="F2179" s="304" t="s">
        <v>5443</v>
      </c>
      <c r="G2179" s="304" t="s">
        <v>597</v>
      </c>
      <c r="H2179" s="304" t="s">
        <v>598</v>
      </c>
      <c r="I2179" s="303" t="s">
        <v>599</v>
      </c>
      <c r="J2179" s="305" t="s">
        <v>5444</v>
      </c>
      <c r="K2179" s="306">
        <v>361443.49</v>
      </c>
      <c r="Q2179" s="270"/>
      <c r="R2179" s="270"/>
      <c r="S2179" s="271"/>
      <c r="T2179" s="270" t="s">
        <v>600</v>
      </c>
      <c r="U2179" s="272" t="s">
        <v>4982</v>
      </c>
      <c r="V2179" s="268" t="s">
        <v>602</v>
      </c>
      <c r="W2179" s="272"/>
      <c r="X2179" s="273">
        <v>2072919</v>
      </c>
      <c r="Y2179" s="273">
        <v>2072919</v>
      </c>
      <c r="Z2179" s="273">
        <v>0</v>
      </c>
      <c r="AA2179" s="273">
        <v>0</v>
      </c>
      <c r="AB2179" s="274">
        <v>2072919</v>
      </c>
      <c r="AC2179" s="274">
        <v>0</v>
      </c>
      <c r="AD2179" s="269"/>
      <c r="AE2179" s="269" t="s">
        <v>4983</v>
      </c>
    </row>
    <row r="2180" spans="1:31" ht="90" x14ac:dyDescent="0.25">
      <c r="A2180" s="303" t="s">
        <v>5155</v>
      </c>
      <c r="B2180" s="303" t="s">
        <v>2415</v>
      </c>
      <c r="C2180" s="303" t="s">
        <v>2416</v>
      </c>
      <c r="D2180" s="303" t="s">
        <v>1920</v>
      </c>
      <c r="E2180" s="304" t="s">
        <v>5476</v>
      </c>
      <c r="F2180" s="304" t="s">
        <v>5443</v>
      </c>
      <c r="G2180" s="304" t="s">
        <v>597</v>
      </c>
      <c r="H2180" s="304" t="s">
        <v>598</v>
      </c>
      <c r="I2180" s="303" t="s">
        <v>599</v>
      </c>
      <c r="J2180" s="305" t="s">
        <v>5444</v>
      </c>
      <c r="K2180" s="306">
        <v>361443.49</v>
      </c>
      <c r="Q2180" s="270"/>
      <c r="R2180" s="270"/>
      <c r="S2180" s="271"/>
      <c r="T2180" s="270" t="s">
        <v>600</v>
      </c>
      <c r="U2180" s="272" t="s">
        <v>4982</v>
      </c>
      <c r="V2180" s="268" t="s">
        <v>602</v>
      </c>
      <c r="W2180" s="272"/>
      <c r="X2180" s="273">
        <v>2072919</v>
      </c>
      <c r="Y2180" s="273">
        <v>2072919</v>
      </c>
      <c r="Z2180" s="273">
        <v>0</v>
      </c>
      <c r="AA2180" s="273">
        <v>0</v>
      </c>
      <c r="AB2180" s="274">
        <v>2072919</v>
      </c>
      <c r="AC2180" s="274">
        <v>0</v>
      </c>
      <c r="AD2180" s="269"/>
      <c r="AE2180" s="269" t="s">
        <v>4983</v>
      </c>
    </row>
    <row r="2181" spans="1:31" ht="90" x14ac:dyDescent="0.25">
      <c r="A2181" s="303" t="s">
        <v>5158</v>
      </c>
      <c r="B2181" s="303" t="s">
        <v>2415</v>
      </c>
      <c r="C2181" s="303" t="s">
        <v>2416</v>
      </c>
      <c r="D2181" s="303" t="s">
        <v>1920</v>
      </c>
      <c r="E2181" s="304" t="s">
        <v>5477</v>
      </c>
      <c r="F2181" s="304" t="s">
        <v>5443</v>
      </c>
      <c r="G2181" s="304" t="s">
        <v>597</v>
      </c>
      <c r="H2181" s="304" t="s">
        <v>598</v>
      </c>
      <c r="I2181" s="303" t="s">
        <v>599</v>
      </c>
      <c r="J2181" s="305" t="s">
        <v>5444</v>
      </c>
      <c r="K2181" s="306">
        <v>361443.49</v>
      </c>
      <c r="Q2181" s="270"/>
      <c r="R2181" s="270"/>
      <c r="S2181" s="271"/>
      <c r="T2181" s="270" t="s">
        <v>600</v>
      </c>
      <c r="U2181" s="272" t="s">
        <v>4982</v>
      </c>
      <c r="V2181" s="268" t="s">
        <v>602</v>
      </c>
      <c r="W2181" s="272"/>
      <c r="X2181" s="273">
        <v>2072919</v>
      </c>
      <c r="Y2181" s="273">
        <v>2072919</v>
      </c>
      <c r="Z2181" s="273">
        <v>0</v>
      </c>
      <c r="AA2181" s="273">
        <v>0</v>
      </c>
      <c r="AB2181" s="274">
        <v>2072919</v>
      </c>
      <c r="AC2181" s="274">
        <v>0</v>
      </c>
      <c r="AD2181" s="269"/>
      <c r="AE2181" s="269" t="s">
        <v>4983</v>
      </c>
    </row>
    <row r="2182" spans="1:31" ht="90" x14ac:dyDescent="0.25">
      <c r="A2182" s="303" t="s">
        <v>5161</v>
      </c>
      <c r="B2182" s="303" t="s">
        <v>2415</v>
      </c>
      <c r="C2182" s="303" t="s">
        <v>2416</v>
      </c>
      <c r="D2182" s="303" t="s">
        <v>1920</v>
      </c>
      <c r="E2182" s="304" t="s">
        <v>5478</v>
      </c>
      <c r="F2182" s="304" t="s">
        <v>5443</v>
      </c>
      <c r="G2182" s="304" t="s">
        <v>597</v>
      </c>
      <c r="H2182" s="304" t="s">
        <v>598</v>
      </c>
      <c r="I2182" s="303" t="s">
        <v>599</v>
      </c>
      <c r="J2182" s="305" t="s">
        <v>5444</v>
      </c>
      <c r="K2182" s="306">
        <v>361443.49</v>
      </c>
      <c r="Q2182" s="270"/>
      <c r="R2182" s="270"/>
      <c r="S2182" s="271"/>
      <c r="T2182" s="270" t="s">
        <v>600</v>
      </c>
      <c r="U2182" s="272" t="s">
        <v>4982</v>
      </c>
      <c r="V2182" s="268" t="s">
        <v>602</v>
      </c>
      <c r="W2182" s="272"/>
      <c r="X2182" s="273">
        <v>2072919</v>
      </c>
      <c r="Y2182" s="273">
        <v>2072919</v>
      </c>
      <c r="Z2182" s="273">
        <v>0</v>
      </c>
      <c r="AA2182" s="273">
        <v>0</v>
      </c>
      <c r="AB2182" s="274">
        <v>2072919</v>
      </c>
      <c r="AC2182" s="274">
        <v>0</v>
      </c>
      <c r="AD2182" s="269"/>
      <c r="AE2182" s="269" t="s">
        <v>4983</v>
      </c>
    </row>
    <row r="2183" spans="1:31" ht="90" x14ac:dyDescent="0.25">
      <c r="A2183" s="303" t="s">
        <v>5164</v>
      </c>
      <c r="B2183" s="303" t="s">
        <v>2415</v>
      </c>
      <c r="C2183" s="303" t="s">
        <v>2416</v>
      </c>
      <c r="D2183" s="303" t="s">
        <v>1920</v>
      </c>
      <c r="E2183" s="304" t="s">
        <v>5479</v>
      </c>
      <c r="F2183" s="304" t="s">
        <v>5443</v>
      </c>
      <c r="G2183" s="304" t="s">
        <v>597</v>
      </c>
      <c r="H2183" s="304" t="s">
        <v>598</v>
      </c>
      <c r="I2183" s="303" t="s">
        <v>599</v>
      </c>
      <c r="J2183" s="305" t="s">
        <v>5444</v>
      </c>
      <c r="K2183" s="306">
        <v>361443.49</v>
      </c>
      <c r="Q2183" s="270"/>
      <c r="R2183" s="270"/>
      <c r="S2183" s="271"/>
      <c r="T2183" s="270" t="s">
        <v>600</v>
      </c>
      <c r="U2183" s="272" t="s">
        <v>4982</v>
      </c>
      <c r="V2183" s="268" t="s">
        <v>602</v>
      </c>
      <c r="W2183" s="272"/>
      <c r="X2183" s="273">
        <v>2072919</v>
      </c>
      <c r="Y2183" s="273">
        <v>2072919</v>
      </c>
      <c r="Z2183" s="273">
        <v>0</v>
      </c>
      <c r="AA2183" s="273">
        <v>0</v>
      </c>
      <c r="AB2183" s="274">
        <v>2072919</v>
      </c>
      <c r="AC2183" s="274">
        <v>0</v>
      </c>
      <c r="AD2183" s="269"/>
      <c r="AE2183" s="269" t="s">
        <v>4983</v>
      </c>
    </row>
    <row r="2184" spans="1:31" ht="90" x14ac:dyDescent="0.25">
      <c r="A2184" s="303" t="s">
        <v>5169</v>
      </c>
      <c r="B2184" s="303" t="s">
        <v>2415</v>
      </c>
      <c r="C2184" s="303" t="s">
        <v>2416</v>
      </c>
      <c r="D2184" s="303" t="s">
        <v>1920</v>
      </c>
      <c r="E2184" s="304" t="s">
        <v>5480</v>
      </c>
      <c r="F2184" s="304" t="s">
        <v>5443</v>
      </c>
      <c r="G2184" s="304" t="s">
        <v>597</v>
      </c>
      <c r="H2184" s="304" t="s">
        <v>598</v>
      </c>
      <c r="I2184" s="303" t="s">
        <v>599</v>
      </c>
      <c r="J2184" s="305" t="s">
        <v>5444</v>
      </c>
      <c r="K2184" s="306">
        <v>361443.49</v>
      </c>
      <c r="Q2184" s="270"/>
      <c r="R2184" s="270"/>
      <c r="S2184" s="271"/>
      <c r="T2184" s="270" t="s">
        <v>600</v>
      </c>
      <c r="U2184" s="272" t="s">
        <v>4982</v>
      </c>
      <c r="V2184" s="268" t="s">
        <v>602</v>
      </c>
      <c r="W2184" s="272"/>
      <c r="X2184" s="273">
        <v>2072919</v>
      </c>
      <c r="Y2184" s="273">
        <v>2072919</v>
      </c>
      <c r="Z2184" s="273">
        <v>0</v>
      </c>
      <c r="AA2184" s="273">
        <v>0</v>
      </c>
      <c r="AB2184" s="274">
        <v>2072919</v>
      </c>
      <c r="AC2184" s="274">
        <v>0</v>
      </c>
      <c r="AD2184" s="269"/>
      <c r="AE2184" s="269" t="s">
        <v>4983</v>
      </c>
    </row>
    <row r="2185" spans="1:31" ht="90" x14ac:dyDescent="0.25">
      <c r="A2185" s="303" t="s">
        <v>5173</v>
      </c>
      <c r="B2185" s="303" t="s">
        <v>2415</v>
      </c>
      <c r="C2185" s="303" t="s">
        <v>2416</v>
      </c>
      <c r="D2185" s="303" t="s">
        <v>1920</v>
      </c>
      <c r="E2185" s="304" t="s">
        <v>5481</v>
      </c>
      <c r="F2185" s="304" t="s">
        <v>5443</v>
      </c>
      <c r="G2185" s="304" t="s">
        <v>597</v>
      </c>
      <c r="H2185" s="304" t="s">
        <v>598</v>
      </c>
      <c r="I2185" s="303" t="s">
        <v>599</v>
      </c>
      <c r="J2185" s="305" t="s">
        <v>5444</v>
      </c>
      <c r="K2185" s="306">
        <v>361443.49</v>
      </c>
      <c r="Q2185" s="270"/>
      <c r="R2185" s="270"/>
      <c r="S2185" s="271"/>
      <c r="T2185" s="270" t="s">
        <v>600</v>
      </c>
      <c r="U2185" s="272" t="s">
        <v>4982</v>
      </c>
      <c r="V2185" s="268" t="s">
        <v>602</v>
      </c>
      <c r="W2185" s="272"/>
      <c r="X2185" s="273">
        <v>2072919</v>
      </c>
      <c r="Y2185" s="273">
        <v>2072919</v>
      </c>
      <c r="Z2185" s="273">
        <v>0</v>
      </c>
      <c r="AA2185" s="273">
        <v>0</v>
      </c>
      <c r="AB2185" s="274">
        <v>2072919</v>
      </c>
      <c r="AC2185" s="274">
        <v>0</v>
      </c>
      <c r="AD2185" s="269"/>
      <c r="AE2185" s="269" t="s">
        <v>4983</v>
      </c>
    </row>
    <row r="2186" spans="1:31" ht="90" x14ac:dyDescent="0.25">
      <c r="A2186" s="303" t="s">
        <v>5175</v>
      </c>
      <c r="B2186" s="303" t="s">
        <v>2415</v>
      </c>
      <c r="C2186" s="303" t="s">
        <v>2416</v>
      </c>
      <c r="D2186" s="303" t="s">
        <v>1920</v>
      </c>
      <c r="E2186" s="304" t="s">
        <v>5482</v>
      </c>
      <c r="F2186" s="304" t="s">
        <v>5443</v>
      </c>
      <c r="G2186" s="304" t="s">
        <v>597</v>
      </c>
      <c r="H2186" s="304" t="s">
        <v>598</v>
      </c>
      <c r="I2186" s="303" t="s">
        <v>599</v>
      </c>
      <c r="J2186" s="305" t="s">
        <v>5444</v>
      </c>
      <c r="K2186" s="306">
        <v>361443.49</v>
      </c>
      <c r="Q2186" s="270"/>
      <c r="R2186" s="270"/>
      <c r="S2186" s="271"/>
      <c r="T2186" s="270" t="s">
        <v>600</v>
      </c>
      <c r="U2186" s="272" t="s">
        <v>4982</v>
      </c>
      <c r="V2186" s="268" t="s">
        <v>602</v>
      </c>
      <c r="W2186" s="272"/>
      <c r="X2186" s="273">
        <v>2072919</v>
      </c>
      <c r="Y2186" s="273">
        <v>2072919</v>
      </c>
      <c r="Z2186" s="273">
        <v>0</v>
      </c>
      <c r="AA2186" s="273">
        <v>0</v>
      </c>
      <c r="AB2186" s="274">
        <v>2072919</v>
      </c>
      <c r="AC2186" s="274">
        <v>0</v>
      </c>
      <c r="AD2186" s="269"/>
      <c r="AE2186" s="269" t="s">
        <v>4983</v>
      </c>
    </row>
    <row r="2187" spans="1:31" ht="90" x14ac:dyDescent="0.25">
      <c r="A2187" s="303" t="s">
        <v>5177</v>
      </c>
      <c r="B2187" s="303" t="s">
        <v>2415</v>
      </c>
      <c r="C2187" s="303" t="s">
        <v>2416</v>
      </c>
      <c r="D2187" s="303" t="s">
        <v>1920</v>
      </c>
      <c r="E2187" s="304" t="s">
        <v>5483</v>
      </c>
      <c r="F2187" s="304" t="s">
        <v>5443</v>
      </c>
      <c r="G2187" s="304" t="s">
        <v>597</v>
      </c>
      <c r="H2187" s="304" t="s">
        <v>598</v>
      </c>
      <c r="I2187" s="303" t="s">
        <v>599</v>
      </c>
      <c r="J2187" s="305" t="s">
        <v>5444</v>
      </c>
      <c r="K2187" s="306">
        <v>361443.49</v>
      </c>
      <c r="Q2187" s="270"/>
      <c r="R2187" s="270"/>
      <c r="S2187" s="271"/>
      <c r="T2187" s="270" t="s">
        <v>600</v>
      </c>
      <c r="U2187" s="272" t="s">
        <v>4982</v>
      </c>
      <c r="V2187" s="268" t="s">
        <v>602</v>
      </c>
      <c r="W2187" s="272"/>
      <c r="X2187" s="273">
        <v>2072919</v>
      </c>
      <c r="Y2187" s="273">
        <v>2072919</v>
      </c>
      <c r="Z2187" s="273">
        <v>0</v>
      </c>
      <c r="AA2187" s="273">
        <v>0</v>
      </c>
      <c r="AB2187" s="274">
        <v>2072919</v>
      </c>
      <c r="AC2187" s="274">
        <v>0</v>
      </c>
      <c r="AD2187" s="269"/>
      <c r="AE2187" s="269" t="s">
        <v>4983</v>
      </c>
    </row>
    <row r="2188" spans="1:31" ht="90" x14ac:dyDescent="0.25">
      <c r="A2188" s="303" t="s">
        <v>5179</v>
      </c>
      <c r="B2188" s="303" t="s">
        <v>2415</v>
      </c>
      <c r="C2188" s="303" t="s">
        <v>2416</v>
      </c>
      <c r="D2188" s="303" t="s">
        <v>1920</v>
      </c>
      <c r="E2188" s="304" t="s">
        <v>5484</v>
      </c>
      <c r="F2188" s="304" t="s">
        <v>5443</v>
      </c>
      <c r="G2188" s="304" t="s">
        <v>597</v>
      </c>
      <c r="H2188" s="304" t="s">
        <v>598</v>
      </c>
      <c r="I2188" s="303" t="s">
        <v>599</v>
      </c>
      <c r="J2188" s="305" t="s">
        <v>5444</v>
      </c>
      <c r="K2188" s="306">
        <v>361443.49</v>
      </c>
      <c r="Q2188" s="270"/>
      <c r="R2188" s="270"/>
      <c r="S2188" s="271"/>
      <c r="T2188" s="270" t="s">
        <v>600</v>
      </c>
      <c r="U2188" s="272" t="s">
        <v>4982</v>
      </c>
      <c r="V2188" s="268" t="s">
        <v>602</v>
      </c>
      <c r="W2188" s="272"/>
      <c r="X2188" s="273">
        <v>2072919</v>
      </c>
      <c r="Y2188" s="273">
        <v>2072919</v>
      </c>
      <c r="Z2188" s="273">
        <v>0</v>
      </c>
      <c r="AA2188" s="273">
        <v>0</v>
      </c>
      <c r="AB2188" s="274">
        <v>2072919</v>
      </c>
      <c r="AC2188" s="274">
        <v>0</v>
      </c>
      <c r="AD2188" s="269"/>
      <c r="AE2188" s="269" t="s">
        <v>4983</v>
      </c>
    </row>
    <row r="2189" spans="1:31" ht="90" x14ac:dyDescent="0.25">
      <c r="A2189" s="303" t="s">
        <v>5181</v>
      </c>
      <c r="B2189" s="303" t="s">
        <v>2415</v>
      </c>
      <c r="C2189" s="303" t="s">
        <v>2416</v>
      </c>
      <c r="D2189" s="303" t="s">
        <v>1920</v>
      </c>
      <c r="E2189" s="304" t="s">
        <v>5485</v>
      </c>
      <c r="F2189" s="304" t="s">
        <v>5443</v>
      </c>
      <c r="G2189" s="304" t="s">
        <v>597</v>
      </c>
      <c r="H2189" s="304" t="s">
        <v>598</v>
      </c>
      <c r="I2189" s="303" t="s">
        <v>599</v>
      </c>
      <c r="J2189" s="305" t="s">
        <v>5444</v>
      </c>
      <c r="K2189" s="306">
        <v>361443.49</v>
      </c>
      <c r="Q2189" s="270"/>
      <c r="R2189" s="270"/>
      <c r="S2189" s="271"/>
      <c r="T2189" s="270" t="s">
        <v>600</v>
      </c>
      <c r="U2189" s="272" t="s">
        <v>4982</v>
      </c>
      <c r="V2189" s="268" t="s">
        <v>602</v>
      </c>
      <c r="W2189" s="272"/>
      <c r="X2189" s="273">
        <v>2072919</v>
      </c>
      <c r="Y2189" s="273">
        <v>2072919</v>
      </c>
      <c r="Z2189" s="273">
        <v>0</v>
      </c>
      <c r="AA2189" s="273">
        <v>0</v>
      </c>
      <c r="AB2189" s="274">
        <v>2072919</v>
      </c>
      <c r="AC2189" s="274">
        <v>0</v>
      </c>
      <c r="AD2189" s="269"/>
      <c r="AE2189" s="269" t="s">
        <v>4983</v>
      </c>
    </row>
    <row r="2190" spans="1:31" ht="90" x14ac:dyDescent="0.25">
      <c r="A2190" s="303" t="s">
        <v>5183</v>
      </c>
      <c r="B2190" s="303" t="s">
        <v>2415</v>
      </c>
      <c r="C2190" s="303" t="s">
        <v>2416</v>
      </c>
      <c r="D2190" s="303" t="s">
        <v>1920</v>
      </c>
      <c r="E2190" s="304" t="s">
        <v>5486</v>
      </c>
      <c r="F2190" s="304" t="s">
        <v>5443</v>
      </c>
      <c r="G2190" s="304" t="s">
        <v>597</v>
      </c>
      <c r="H2190" s="304" t="s">
        <v>598</v>
      </c>
      <c r="I2190" s="303" t="s">
        <v>599</v>
      </c>
      <c r="J2190" s="305" t="s">
        <v>5444</v>
      </c>
      <c r="K2190" s="306">
        <v>361443.49</v>
      </c>
      <c r="Q2190" s="270"/>
      <c r="R2190" s="270"/>
      <c r="S2190" s="271"/>
      <c r="T2190" s="270" t="s">
        <v>600</v>
      </c>
      <c r="U2190" s="272" t="s">
        <v>4982</v>
      </c>
      <c r="V2190" s="268" t="s">
        <v>602</v>
      </c>
      <c r="W2190" s="272"/>
      <c r="X2190" s="273">
        <v>2072919</v>
      </c>
      <c r="Y2190" s="273">
        <v>2072919</v>
      </c>
      <c r="Z2190" s="273">
        <v>0</v>
      </c>
      <c r="AA2190" s="273">
        <v>0</v>
      </c>
      <c r="AB2190" s="274">
        <v>2072919</v>
      </c>
      <c r="AC2190" s="274">
        <v>0</v>
      </c>
      <c r="AD2190" s="269"/>
      <c r="AE2190" s="269" t="s">
        <v>4983</v>
      </c>
    </row>
    <row r="2191" spans="1:31" ht="90" x14ac:dyDescent="0.25">
      <c r="A2191" s="303" t="s">
        <v>5185</v>
      </c>
      <c r="B2191" s="303" t="s">
        <v>2415</v>
      </c>
      <c r="C2191" s="303" t="s">
        <v>2416</v>
      </c>
      <c r="D2191" s="303" t="s">
        <v>1920</v>
      </c>
      <c r="E2191" s="304" t="s">
        <v>5487</v>
      </c>
      <c r="F2191" s="304" t="s">
        <v>5443</v>
      </c>
      <c r="G2191" s="304" t="s">
        <v>597</v>
      </c>
      <c r="H2191" s="304" t="s">
        <v>598</v>
      </c>
      <c r="I2191" s="303" t="s">
        <v>599</v>
      </c>
      <c r="J2191" s="305" t="s">
        <v>5444</v>
      </c>
      <c r="K2191" s="306">
        <v>361443.49</v>
      </c>
      <c r="Q2191" s="270"/>
      <c r="R2191" s="270"/>
      <c r="S2191" s="271"/>
      <c r="T2191" s="270" t="s">
        <v>600</v>
      </c>
      <c r="U2191" s="272" t="s">
        <v>4982</v>
      </c>
      <c r="V2191" s="268" t="s">
        <v>602</v>
      </c>
      <c r="W2191" s="272"/>
      <c r="X2191" s="273">
        <v>2072919</v>
      </c>
      <c r="Y2191" s="273">
        <v>2072919</v>
      </c>
      <c r="Z2191" s="273">
        <v>0</v>
      </c>
      <c r="AA2191" s="273">
        <v>0</v>
      </c>
      <c r="AB2191" s="274">
        <v>2072919</v>
      </c>
      <c r="AC2191" s="274">
        <v>0</v>
      </c>
      <c r="AD2191" s="269"/>
      <c r="AE2191" s="269" t="s">
        <v>4983</v>
      </c>
    </row>
    <row r="2192" spans="1:31" ht="90" x14ac:dyDescent="0.25">
      <c r="A2192" s="303" t="s">
        <v>5187</v>
      </c>
      <c r="B2192" s="303" t="s">
        <v>2415</v>
      </c>
      <c r="C2192" s="303" t="s">
        <v>2416</v>
      </c>
      <c r="D2192" s="303" t="s">
        <v>1920</v>
      </c>
      <c r="E2192" s="304" t="s">
        <v>5488</v>
      </c>
      <c r="F2192" s="304" t="s">
        <v>5443</v>
      </c>
      <c r="G2192" s="304" t="s">
        <v>597</v>
      </c>
      <c r="H2192" s="304" t="s">
        <v>598</v>
      </c>
      <c r="I2192" s="303" t="s">
        <v>599</v>
      </c>
      <c r="J2192" s="305" t="s">
        <v>5444</v>
      </c>
      <c r="K2192" s="306">
        <v>361443.49</v>
      </c>
      <c r="Q2192" s="270"/>
      <c r="R2192" s="270"/>
      <c r="S2192" s="271"/>
      <c r="T2192" s="270" t="s">
        <v>600</v>
      </c>
      <c r="U2192" s="272" t="s">
        <v>4982</v>
      </c>
      <c r="V2192" s="268" t="s">
        <v>602</v>
      </c>
      <c r="W2192" s="272"/>
      <c r="X2192" s="273">
        <v>2072919</v>
      </c>
      <c r="Y2192" s="273">
        <v>2072919</v>
      </c>
      <c r="Z2192" s="273">
        <v>0</v>
      </c>
      <c r="AA2192" s="273">
        <v>0</v>
      </c>
      <c r="AB2192" s="274">
        <v>2072919</v>
      </c>
      <c r="AC2192" s="274">
        <v>0</v>
      </c>
      <c r="AD2192" s="269"/>
      <c r="AE2192" s="269" t="s">
        <v>4983</v>
      </c>
    </row>
    <row r="2193" spans="1:31" ht="90" x14ac:dyDescent="0.25">
      <c r="A2193" s="303" t="s">
        <v>5189</v>
      </c>
      <c r="B2193" s="303" t="s">
        <v>2415</v>
      </c>
      <c r="C2193" s="303" t="s">
        <v>2416</v>
      </c>
      <c r="D2193" s="303" t="s">
        <v>1920</v>
      </c>
      <c r="E2193" s="304" t="s">
        <v>5489</v>
      </c>
      <c r="F2193" s="304" t="s">
        <v>5443</v>
      </c>
      <c r="G2193" s="304" t="s">
        <v>597</v>
      </c>
      <c r="H2193" s="304" t="s">
        <v>598</v>
      </c>
      <c r="I2193" s="303" t="s">
        <v>599</v>
      </c>
      <c r="J2193" s="305" t="s">
        <v>5444</v>
      </c>
      <c r="K2193" s="306">
        <v>361443.49</v>
      </c>
      <c r="Q2193" s="270"/>
      <c r="R2193" s="270"/>
      <c r="S2193" s="271"/>
      <c r="T2193" s="270" t="s">
        <v>600</v>
      </c>
      <c r="U2193" s="272" t="s">
        <v>4982</v>
      </c>
      <c r="V2193" s="268" t="s">
        <v>602</v>
      </c>
      <c r="W2193" s="272"/>
      <c r="X2193" s="273">
        <v>2072919</v>
      </c>
      <c r="Y2193" s="273">
        <v>2072919</v>
      </c>
      <c r="Z2193" s="273">
        <v>0</v>
      </c>
      <c r="AA2193" s="273">
        <v>0</v>
      </c>
      <c r="AB2193" s="274">
        <v>2072919</v>
      </c>
      <c r="AC2193" s="274">
        <v>0</v>
      </c>
      <c r="AD2193" s="269"/>
      <c r="AE2193" s="269" t="s">
        <v>4983</v>
      </c>
    </row>
    <row r="2194" spans="1:31" ht="90" x14ac:dyDescent="0.25">
      <c r="A2194" s="303" t="s">
        <v>5191</v>
      </c>
      <c r="B2194" s="303" t="s">
        <v>2415</v>
      </c>
      <c r="C2194" s="303" t="s">
        <v>2416</v>
      </c>
      <c r="D2194" s="303" t="s">
        <v>1920</v>
      </c>
      <c r="E2194" s="304" t="s">
        <v>5490</v>
      </c>
      <c r="F2194" s="304" t="s">
        <v>5443</v>
      </c>
      <c r="G2194" s="304" t="s">
        <v>597</v>
      </c>
      <c r="H2194" s="304" t="s">
        <v>598</v>
      </c>
      <c r="I2194" s="303" t="s">
        <v>599</v>
      </c>
      <c r="J2194" s="305" t="s">
        <v>5444</v>
      </c>
      <c r="K2194" s="306">
        <v>361443.49</v>
      </c>
      <c r="Q2194" s="270"/>
      <c r="R2194" s="270"/>
      <c r="S2194" s="271"/>
      <c r="T2194" s="270" t="s">
        <v>600</v>
      </c>
      <c r="U2194" s="272" t="s">
        <v>4982</v>
      </c>
      <c r="V2194" s="268" t="s">
        <v>602</v>
      </c>
      <c r="W2194" s="272"/>
      <c r="X2194" s="273">
        <v>2072919</v>
      </c>
      <c r="Y2194" s="273">
        <v>2072919</v>
      </c>
      <c r="Z2194" s="273">
        <v>0</v>
      </c>
      <c r="AA2194" s="273">
        <v>0</v>
      </c>
      <c r="AB2194" s="274">
        <v>2072919</v>
      </c>
      <c r="AC2194" s="274">
        <v>0</v>
      </c>
      <c r="AD2194" s="269"/>
      <c r="AE2194" s="269" t="s">
        <v>4983</v>
      </c>
    </row>
    <row r="2195" spans="1:31" ht="90" x14ac:dyDescent="0.25">
      <c r="A2195" s="303" t="s">
        <v>5193</v>
      </c>
      <c r="B2195" s="303" t="s">
        <v>2415</v>
      </c>
      <c r="C2195" s="303" t="s">
        <v>2416</v>
      </c>
      <c r="D2195" s="303" t="s">
        <v>1920</v>
      </c>
      <c r="E2195" s="304" t="s">
        <v>5491</v>
      </c>
      <c r="F2195" s="304" t="s">
        <v>5443</v>
      </c>
      <c r="G2195" s="304" t="s">
        <v>597</v>
      </c>
      <c r="H2195" s="304" t="s">
        <v>598</v>
      </c>
      <c r="I2195" s="303" t="s">
        <v>599</v>
      </c>
      <c r="J2195" s="305" t="s">
        <v>5444</v>
      </c>
      <c r="K2195" s="306">
        <v>361443.49</v>
      </c>
      <c r="Q2195" s="270"/>
      <c r="R2195" s="270"/>
      <c r="S2195" s="271"/>
      <c r="T2195" s="270" t="s">
        <v>600</v>
      </c>
      <c r="U2195" s="272" t="s">
        <v>4982</v>
      </c>
      <c r="V2195" s="268" t="s">
        <v>602</v>
      </c>
      <c r="W2195" s="272"/>
      <c r="X2195" s="273">
        <v>2072919</v>
      </c>
      <c r="Y2195" s="273">
        <v>2072919</v>
      </c>
      <c r="Z2195" s="273">
        <v>0</v>
      </c>
      <c r="AA2195" s="273">
        <v>0</v>
      </c>
      <c r="AB2195" s="274">
        <v>2072919</v>
      </c>
      <c r="AC2195" s="274">
        <v>0</v>
      </c>
      <c r="AD2195" s="269"/>
      <c r="AE2195" s="269" t="s">
        <v>4983</v>
      </c>
    </row>
    <row r="2196" spans="1:31" ht="90" x14ac:dyDescent="0.25">
      <c r="A2196" s="303" t="s">
        <v>5195</v>
      </c>
      <c r="B2196" s="303" t="s">
        <v>2415</v>
      </c>
      <c r="C2196" s="303" t="s">
        <v>2416</v>
      </c>
      <c r="D2196" s="303" t="s">
        <v>1920</v>
      </c>
      <c r="E2196" s="304" t="s">
        <v>5492</v>
      </c>
      <c r="F2196" s="304" t="s">
        <v>5443</v>
      </c>
      <c r="G2196" s="304" t="s">
        <v>597</v>
      </c>
      <c r="H2196" s="304" t="s">
        <v>598</v>
      </c>
      <c r="I2196" s="303" t="s">
        <v>599</v>
      </c>
      <c r="J2196" s="305" t="s">
        <v>5444</v>
      </c>
      <c r="K2196" s="306">
        <v>361443.49</v>
      </c>
      <c r="Q2196" s="270"/>
      <c r="R2196" s="270"/>
      <c r="S2196" s="271"/>
      <c r="T2196" s="270" t="s">
        <v>600</v>
      </c>
      <c r="U2196" s="272" t="s">
        <v>4982</v>
      </c>
      <c r="V2196" s="268" t="s">
        <v>602</v>
      </c>
      <c r="W2196" s="272"/>
      <c r="X2196" s="273">
        <v>2072919</v>
      </c>
      <c r="Y2196" s="273">
        <v>2072919</v>
      </c>
      <c r="Z2196" s="273">
        <v>0</v>
      </c>
      <c r="AA2196" s="273">
        <v>0</v>
      </c>
      <c r="AB2196" s="274">
        <v>2072919</v>
      </c>
      <c r="AC2196" s="274">
        <v>0</v>
      </c>
      <c r="AD2196" s="269"/>
      <c r="AE2196" s="269" t="s">
        <v>4983</v>
      </c>
    </row>
    <row r="2197" spans="1:31" ht="90" x14ac:dyDescent="0.25">
      <c r="A2197" s="303" t="s">
        <v>5197</v>
      </c>
      <c r="B2197" s="303" t="s">
        <v>2415</v>
      </c>
      <c r="C2197" s="303" t="s">
        <v>2416</v>
      </c>
      <c r="D2197" s="303" t="s">
        <v>1920</v>
      </c>
      <c r="E2197" s="304" t="s">
        <v>5493</v>
      </c>
      <c r="F2197" s="304" t="s">
        <v>5443</v>
      </c>
      <c r="G2197" s="304" t="s">
        <v>597</v>
      </c>
      <c r="H2197" s="304" t="s">
        <v>598</v>
      </c>
      <c r="I2197" s="303" t="s">
        <v>599</v>
      </c>
      <c r="J2197" s="305" t="s">
        <v>5444</v>
      </c>
      <c r="K2197" s="306">
        <v>361443.49</v>
      </c>
      <c r="Q2197" s="270"/>
      <c r="R2197" s="270"/>
      <c r="S2197" s="271"/>
      <c r="T2197" s="270" t="s">
        <v>600</v>
      </c>
      <c r="U2197" s="272" t="s">
        <v>4982</v>
      </c>
      <c r="V2197" s="268" t="s">
        <v>602</v>
      </c>
      <c r="W2197" s="272"/>
      <c r="X2197" s="273">
        <v>2072919</v>
      </c>
      <c r="Y2197" s="273">
        <v>2072919</v>
      </c>
      <c r="Z2197" s="273">
        <v>0</v>
      </c>
      <c r="AA2197" s="273">
        <v>0</v>
      </c>
      <c r="AB2197" s="274">
        <v>2072919</v>
      </c>
      <c r="AC2197" s="274">
        <v>0</v>
      </c>
      <c r="AD2197" s="269"/>
      <c r="AE2197" s="269" t="s">
        <v>4983</v>
      </c>
    </row>
    <row r="2198" spans="1:31" ht="90" x14ac:dyDescent="0.25">
      <c r="A2198" s="303" t="s">
        <v>5199</v>
      </c>
      <c r="B2198" s="303" t="s">
        <v>2415</v>
      </c>
      <c r="C2198" s="303" t="s">
        <v>2416</v>
      </c>
      <c r="D2198" s="303" t="s">
        <v>1920</v>
      </c>
      <c r="E2198" s="304" t="s">
        <v>5494</v>
      </c>
      <c r="F2198" s="304" t="s">
        <v>5443</v>
      </c>
      <c r="G2198" s="304" t="s">
        <v>597</v>
      </c>
      <c r="H2198" s="304" t="s">
        <v>598</v>
      </c>
      <c r="I2198" s="303" t="s">
        <v>599</v>
      </c>
      <c r="J2198" s="305" t="s">
        <v>5444</v>
      </c>
      <c r="K2198" s="306">
        <v>361443.49</v>
      </c>
      <c r="Q2198" s="270"/>
      <c r="R2198" s="270"/>
      <c r="S2198" s="271"/>
      <c r="T2198" s="270" t="s">
        <v>600</v>
      </c>
      <c r="U2198" s="272" t="s">
        <v>4982</v>
      </c>
      <c r="V2198" s="268" t="s">
        <v>602</v>
      </c>
      <c r="W2198" s="272"/>
      <c r="X2198" s="273">
        <v>2072919</v>
      </c>
      <c r="Y2198" s="273">
        <v>2072919</v>
      </c>
      <c r="Z2198" s="273">
        <v>0</v>
      </c>
      <c r="AA2198" s="273">
        <v>0</v>
      </c>
      <c r="AB2198" s="274">
        <v>2072919</v>
      </c>
      <c r="AC2198" s="274">
        <v>0</v>
      </c>
      <c r="AD2198" s="269"/>
      <c r="AE2198" s="269" t="s">
        <v>4983</v>
      </c>
    </row>
    <row r="2199" spans="1:31" ht="90" x14ac:dyDescent="0.25">
      <c r="A2199" s="303" t="s">
        <v>5201</v>
      </c>
      <c r="B2199" s="303" t="s">
        <v>2415</v>
      </c>
      <c r="C2199" s="303" t="s">
        <v>2416</v>
      </c>
      <c r="D2199" s="303" t="s">
        <v>1920</v>
      </c>
      <c r="E2199" s="304" t="s">
        <v>5495</v>
      </c>
      <c r="F2199" s="304" t="s">
        <v>5443</v>
      </c>
      <c r="G2199" s="304" t="s">
        <v>597</v>
      </c>
      <c r="H2199" s="304" t="s">
        <v>598</v>
      </c>
      <c r="I2199" s="303" t="s">
        <v>599</v>
      </c>
      <c r="J2199" s="305" t="s">
        <v>5444</v>
      </c>
      <c r="K2199" s="306">
        <v>361443.49</v>
      </c>
      <c r="Q2199" s="270"/>
      <c r="R2199" s="270"/>
      <c r="S2199" s="271"/>
      <c r="T2199" s="270" t="s">
        <v>600</v>
      </c>
      <c r="U2199" s="272" t="s">
        <v>4982</v>
      </c>
      <c r="V2199" s="268" t="s">
        <v>602</v>
      </c>
      <c r="W2199" s="272"/>
      <c r="X2199" s="273">
        <v>2072919</v>
      </c>
      <c r="Y2199" s="273">
        <v>2072919</v>
      </c>
      <c r="Z2199" s="273">
        <v>0</v>
      </c>
      <c r="AA2199" s="273">
        <v>0</v>
      </c>
      <c r="AB2199" s="274">
        <v>2072919</v>
      </c>
      <c r="AC2199" s="274">
        <v>0</v>
      </c>
      <c r="AD2199" s="269"/>
      <c r="AE2199" s="269" t="s">
        <v>4983</v>
      </c>
    </row>
    <row r="2200" spans="1:31" ht="90" x14ac:dyDescent="0.25">
      <c r="A2200" s="303" t="s">
        <v>5203</v>
      </c>
      <c r="B2200" s="303" t="s">
        <v>2415</v>
      </c>
      <c r="C2200" s="303" t="s">
        <v>2416</v>
      </c>
      <c r="D2200" s="303" t="s">
        <v>1920</v>
      </c>
      <c r="E2200" s="304" t="s">
        <v>5496</v>
      </c>
      <c r="F2200" s="304" t="s">
        <v>5443</v>
      </c>
      <c r="G2200" s="304" t="s">
        <v>597</v>
      </c>
      <c r="H2200" s="304" t="s">
        <v>598</v>
      </c>
      <c r="I2200" s="303" t="s">
        <v>599</v>
      </c>
      <c r="J2200" s="305" t="s">
        <v>5444</v>
      </c>
      <c r="K2200" s="306">
        <v>361443.49</v>
      </c>
      <c r="Q2200" s="270"/>
      <c r="R2200" s="270"/>
      <c r="S2200" s="271"/>
      <c r="T2200" s="270" t="s">
        <v>600</v>
      </c>
      <c r="U2200" s="272" t="s">
        <v>4982</v>
      </c>
      <c r="V2200" s="268" t="s">
        <v>602</v>
      </c>
      <c r="W2200" s="272"/>
      <c r="X2200" s="273">
        <v>2072919</v>
      </c>
      <c r="Y2200" s="273">
        <v>2072919</v>
      </c>
      <c r="Z2200" s="273">
        <v>0</v>
      </c>
      <c r="AA2200" s="273">
        <v>0</v>
      </c>
      <c r="AB2200" s="274">
        <v>2072919</v>
      </c>
      <c r="AC2200" s="274">
        <v>0</v>
      </c>
      <c r="AD2200" s="269"/>
      <c r="AE2200" s="269" t="s">
        <v>4983</v>
      </c>
    </row>
    <row r="2201" spans="1:31" ht="90" x14ac:dyDescent="0.25">
      <c r="A2201" s="303" t="s">
        <v>5205</v>
      </c>
      <c r="B2201" s="303" t="s">
        <v>2415</v>
      </c>
      <c r="C2201" s="303" t="s">
        <v>2416</v>
      </c>
      <c r="D2201" s="303" t="s">
        <v>1920</v>
      </c>
      <c r="E2201" s="304" t="s">
        <v>5497</v>
      </c>
      <c r="F2201" s="304" t="s">
        <v>5443</v>
      </c>
      <c r="G2201" s="304" t="s">
        <v>597</v>
      </c>
      <c r="H2201" s="304" t="s">
        <v>598</v>
      </c>
      <c r="I2201" s="303" t="s">
        <v>599</v>
      </c>
      <c r="J2201" s="305" t="s">
        <v>5444</v>
      </c>
      <c r="K2201" s="306">
        <v>361443.49</v>
      </c>
      <c r="Q2201" s="270"/>
      <c r="R2201" s="270"/>
      <c r="S2201" s="271"/>
      <c r="T2201" s="270" t="s">
        <v>600</v>
      </c>
      <c r="U2201" s="272" t="s">
        <v>4982</v>
      </c>
      <c r="V2201" s="268" t="s">
        <v>602</v>
      </c>
      <c r="W2201" s="272"/>
      <c r="X2201" s="273">
        <v>2072919</v>
      </c>
      <c r="Y2201" s="273">
        <v>2072919</v>
      </c>
      <c r="Z2201" s="273">
        <v>0</v>
      </c>
      <c r="AA2201" s="273">
        <v>0</v>
      </c>
      <c r="AB2201" s="274">
        <v>2072919</v>
      </c>
      <c r="AC2201" s="274">
        <v>0</v>
      </c>
      <c r="AD2201" s="269"/>
      <c r="AE2201" s="269" t="s">
        <v>4983</v>
      </c>
    </row>
    <row r="2202" spans="1:31" ht="90" x14ac:dyDescent="0.25">
      <c r="A2202" s="303" t="s">
        <v>5207</v>
      </c>
      <c r="B2202" s="303" t="s">
        <v>2415</v>
      </c>
      <c r="C2202" s="303" t="s">
        <v>2416</v>
      </c>
      <c r="D2202" s="303" t="s">
        <v>1920</v>
      </c>
      <c r="E2202" s="304" t="s">
        <v>5498</v>
      </c>
      <c r="F2202" s="304" t="s">
        <v>5443</v>
      </c>
      <c r="G2202" s="304" t="s">
        <v>597</v>
      </c>
      <c r="H2202" s="304" t="s">
        <v>598</v>
      </c>
      <c r="I2202" s="303" t="s">
        <v>599</v>
      </c>
      <c r="J2202" s="305" t="s">
        <v>5444</v>
      </c>
      <c r="K2202" s="306">
        <v>361443.49</v>
      </c>
      <c r="Q2202" s="270"/>
      <c r="R2202" s="270"/>
      <c r="S2202" s="271"/>
      <c r="T2202" s="270" t="s">
        <v>600</v>
      </c>
      <c r="U2202" s="272" t="s">
        <v>4982</v>
      </c>
      <c r="V2202" s="268" t="s">
        <v>602</v>
      </c>
      <c r="W2202" s="272"/>
      <c r="X2202" s="273">
        <v>2072919</v>
      </c>
      <c r="Y2202" s="273">
        <v>2072919</v>
      </c>
      <c r="Z2202" s="273">
        <v>0</v>
      </c>
      <c r="AA2202" s="273">
        <v>0</v>
      </c>
      <c r="AB2202" s="274">
        <v>2072919</v>
      </c>
      <c r="AC2202" s="274">
        <v>0</v>
      </c>
      <c r="AD2202" s="269"/>
      <c r="AE2202" s="269" t="s">
        <v>4983</v>
      </c>
    </row>
    <row r="2203" spans="1:31" ht="90" x14ac:dyDescent="0.25">
      <c r="A2203" s="303" t="s">
        <v>5209</v>
      </c>
      <c r="B2203" s="303" t="s">
        <v>2415</v>
      </c>
      <c r="C2203" s="303" t="s">
        <v>2416</v>
      </c>
      <c r="D2203" s="303" t="s">
        <v>1920</v>
      </c>
      <c r="E2203" s="304" t="s">
        <v>5499</v>
      </c>
      <c r="F2203" s="304" t="s">
        <v>5443</v>
      </c>
      <c r="G2203" s="304" t="s">
        <v>597</v>
      </c>
      <c r="H2203" s="304" t="s">
        <v>598</v>
      </c>
      <c r="I2203" s="303" t="s">
        <v>599</v>
      </c>
      <c r="J2203" s="305" t="s">
        <v>5444</v>
      </c>
      <c r="K2203" s="306">
        <v>361443.49</v>
      </c>
      <c r="Q2203" s="270"/>
      <c r="R2203" s="270"/>
      <c r="S2203" s="271"/>
      <c r="T2203" s="270" t="s">
        <v>600</v>
      </c>
      <c r="U2203" s="272" t="s">
        <v>4982</v>
      </c>
      <c r="V2203" s="268" t="s">
        <v>602</v>
      </c>
      <c r="W2203" s="272"/>
      <c r="X2203" s="273">
        <v>2072919</v>
      </c>
      <c r="Y2203" s="273">
        <v>2072919</v>
      </c>
      <c r="Z2203" s="273">
        <v>0</v>
      </c>
      <c r="AA2203" s="273">
        <v>0</v>
      </c>
      <c r="AB2203" s="274">
        <v>2072919</v>
      </c>
      <c r="AC2203" s="274">
        <v>0</v>
      </c>
      <c r="AD2203" s="269"/>
      <c r="AE2203" s="269" t="s">
        <v>4983</v>
      </c>
    </row>
    <row r="2204" spans="1:31" ht="90" x14ac:dyDescent="0.25">
      <c r="A2204" s="303" t="s">
        <v>5211</v>
      </c>
      <c r="B2204" s="303" t="s">
        <v>2415</v>
      </c>
      <c r="C2204" s="303" t="s">
        <v>2416</v>
      </c>
      <c r="D2204" s="303" t="s">
        <v>1920</v>
      </c>
      <c r="E2204" s="304" t="s">
        <v>5500</v>
      </c>
      <c r="F2204" s="304" t="s">
        <v>5443</v>
      </c>
      <c r="G2204" s="304" t="s">
        <v>597</v>
      </c>
      <c r="H2204" s="304" t="s">
        <v>598</v>
      </c>
      <c r="I2204" s="303" t="s">
        <v>599</v>
      </c>
      <c r="J2204" s="305" t="s">
        <v>5444</v>
      </c>
      <c r="K2204" s="306">
        <v>361443.49</v>
      </c>
      <c r="Q2204" s="270"/>
      <c r="R2204" s="270"/>
      <c r="S2204" s="271"/>
      <c r="T2204" s="270" t="s">
        <v>600</v>
      </c>
      <c r="U2204" s="272" t="s">
        <v>4982</v>
      </c>
      <c r="V2204" s="268" t="s">
        <v>602</v>
      </c>
      <c r="W2204" s="272"/>
      <c r="X2204" s="273">
        <v>2072919</v>
      </c>
      <c r="Y2204" s="273">
        <v>2072919</v>
      </c>
      <c r="Z2204" s="273">
        <v>0</v>
      </c>
      <c r="AA2204" s="273">
        <v>0</v>
      </c>
      <c r="AB2204" s="274">
        <v>2072919</v>
      </c>
      <c r="AC2204" s="274">
        <v>0</v>
      </c>
      <c r="AD2204" s="269"/>
      <c r="AE2204" s="269" t="s">
        <v>4983</v>
      </c>
    </row>
    <row r="2205" spans="1:31" ht="90" x14ac:dyDescent="0.25">
      <c r="A2205" s="303" t="s">
        <v>5213</v>
      </c>
      <c r="B2205" s="303" t="s">
        <v>2415</v>
      </c>
      <c r="C2205" s="303" t="s">
        <v>2416</v>
      </c>
      <c r="D2205" s="303" t="s">
        <v>1920</v>
      </c>
      <c r="E2205" s="304" t="s">
        <v>5501</v>
      </c>
      <c r="F2205" s="304" t="s">
        <v>5443</v>
      </c>
      <c r="G2205" s="304" t="s">
        <v>597</v>
      </c>
      <c r="H2205" s="304" t="s">
        <v>598</v>
      </c>
      <c r="I2205" s="303" t="s">
        <v>599</v>
      </c>
      <c r="J2205" s="305" t="s">
        <v>5444</v>
      </c>
      <c r="K2205" s="306">
        <v>361443.49</v>
      </c>
      <c r="Q2205" s="270"/>
      <c r="R2205" s="270"/>
      <c r="S2205" s="271"/>
      <c r="T2205" s="270" t="s">
        <v>600</v>
      </c>
      <c r="U2205" s="272" t="s">
        <v>4982</v>
      </c>
      <c r="V2205" s="268" t="s">
        <v>602</v>
      </c>
      <c r="W2205" s="272"/>
      <c r="X2205" s="273">
        <v>2072919</v>
      </c>
      <c r="Y2205" s="273">
        <v>2072919</v>
      </c>
      <c r="Z2205" s="273">
        <v>0</v>
      </c>
      <c r="AA2205" s="273">
        <v>0</v>
      </c>
      <c r="AB2205" s="274">
        <v>2072919</v>
      </c>
      <c r="AC2205" s="274">
        <v>0</v>
      </c>
      <c r="AD2205" s="269"/>
      <c r="AE2205" s="269" t="s">
        <v>4983</v>
      </c>
    </row>
    <row r="2206" spans="1:31" ht="90" x14ac:dyDescent="0.25">
      <c r="A2206" s="303" t="s">
        <v>5215</v>
      </c>
      <c r="B2206" s="303" t="s">
        <v>2415</v>
      </c>
      <c r="C2206" s="303" t="s">
        <v>2416</v>
      </c>
      <c r="D2206" s="303" t="s">
        <v>1920</v>
      </c>
      <c r="E2206" s="304" t="s">
        <v>5502</v>
      </c>
      <c r="F2206" s="304" t="s">
        <v>5443</v>
      </c>
      <c r="G2206" s="304" t="s">
        <v>597</v>
      </c>
      <c r="H2206" s="304" t="s">
        <v>598</v>
      </c>
      <c r="I2206" s="303" t="s">
        <v>599</v>
      </c>
      <c r="J2206" s="305" t="s">
        <v>5444</v>
      </c>
      <c r="K2206" s="306">
        <v>361443.49</v>
      </c>
      <c r="Q2206" s="270"/>
      <c r="R2206" s="270"/>
      <c r="S2206" s="271"/>
      <c r="T2206" s="270" t="s">
        <v>600</v>
      </c>
      <c r="U2206" s="272" t="s">
        <v>4982</v>
      </c>
      <c r="V2206" s="268" t="s">
        <v>602</v>
      </c>
      <c r="W2206" s="272"/>
      <c r="X2206" s="273">
        <v>2072919</v>
      </c>
      <c r="Y2206" s="273">
        <v>2072919</v>
      </c>
      <c r="Z2206" s="273">
        <v>0</v>
      </c>
      <c r="AA2206" s="273">
        <v>0</v>
      </c>
      <c r="AB2206" s="274">
        <v>2072919</v>
      </c>
      <c r="AC2206" s="274">
        <v>0</v>
      </c>
      <c r="AD2206" s="269"/>
      <c r="AE2206" s="269" t="s">
        <v>4983</v>
      </c>
    </row>
    <row r="2207" spans="1:31" ht="90" x14ac:dyDescent="0.25">
      <c r="A2207" s="303" t="s">
        <v>5217</v>
      </c>
      <c r="B2207" s="303" t="s">
        <v>2415</v>
      </c>
      <c r="C2207" s="303" t="s">
        <v>2416</v>
      </c>
      <c r="D2207" s="303" t="s">
        <v>1920</v>
      </c>
      <c r="E2207" s="304" t="s">
        <v>5503</v>
      </c>
      <c r="F2207" s="304" t="s">
        <v>5443</v>
      </c>
      <c r="G2207" s="304" t="s">
        <v>597</v>
      </c>
      <c r="H2207" s="304" t="s">
        <v>598</v>
      </c>
      <c r="I2207" s="303" t="s">
        <v>599</v>
      </c>
      <c r="J2207" s="305" t="s">
        <v>5444</v>
      </c>
      <c r="K2207" s="306">
        <v>361443.49</v>
      </c>
      <c r="Q2207" s="270"/>
      <c r="R2207" s="270"/>
      <c r="S2207" s="271"/>
      <c r="T2207" s="270" t="s">
        <v>600</v>
      </c>
      <c r="U2207" s="272" t="s">
        <v>4982</v>
      </c>
      <c r="V2207" s="268" t="s">
        <v>602</v>
      </c>
      <c r="W2207" s="272"/>
      <c r="X2207" s="273">
        <v>2072919</v>
      </c>
      <c r="Y2207" s="273">
        <v>2072919</v>
      </c>
      <c r="Z2207" s="273">
        <v>0</v>
      </c>
      <c r="AA2207" s="273">
        <v>0</v>
      </c>
      <c r="AB2207" s="274">
        <v>2072919</v>
      </c>
      <c r="AC2207" s="274">
        <v>0</v>
      </c>
      <c r="AD2207" s="269"/>
      <c r="AE2207" s="269" t="s">
        <v>4983</v>
      </c>
    </row>
    <row r="2208" spans="1:31" ht="90" x14ac:dyDescent="0.25">
      <c r="A2208" s="303" t="s">
        <v>5219</v>
      </c>
      <c r="B2208" s="303" t="s">
        <v>2415</v>
      </c>
      <c r="C2208" s="303" t="s">
        <v>2416</v>
      </c>
      <c r="D2208" s="303" t="s">
        <v>1920</v>
      </c>
      <c r="E2208" s="304" t="s">
        <v>5504</v>
      </c>
      <c r="F2208" s="304" t="s">
        <v>5443</v>
      </c>
      <c r="G2208" s="304" t="s">
        <v>597</v>
      </c>
      <c r="H2208" s="304" t="s">
        <v>598</v>
      </c>
      <c r="I2208" s="303" t="s">
        <v>599</v>
      </c>
      <c r="J2208" s="305" t="s">
        <v>5444</v>
      </c>
      <c r="K2208" s="306">
        <v>361443.49</v>
      </c>
      <c r="Q2208" s="270"/>
      <c r="R2208" s="270"/>
      <c r="S2208" s="271"/>
      <c r="T2208" s="270" t="s">
        <v>600</v>
      </c>
      <c r="U2208" s="272" t="s">
        <v>4982</v>
      </c>
      <c r="V2208" s="268" t="s">
        <v>602</v>
      </c>
      <c r="W2208" s="272"/>
      <c r="X2208" s="273">
        <v>2072919</v>
      </c>
      <c r="Y2208" s="273">
        <v>2072919</v>
      </c>
      <c r="Z2208" s="273">
        <v>0</v>
      </c>
      <c r="AA2208" s="273">
        <v>0</v>
      </c>
      <c r="AB2208" s="274">
        <v>2072919</v>
      </c>
      <c r="AC2208" s="274">
        <v>0</v>
      </c>
      <c r="AD2208" s="269"/>
      <c r="AE2208" s="269" t="s">
        <v>4983</v>
      </c>
    </row>
    <row r="2209" spans="1:31" ht="90" x14ac:dyDescent="0.25">
      <c r="A2209" s="303" t="s">
        <v>5221</v>
      </c>
      <c r="B2209" s="303" t="s">
        <v>2415</v>
      </c>
      <c r="C2209" s="303" t="s">
        <v>2416</v>
      </c>
      <c r="D2209" s="303" t="s">
        <v>1920</v>
      </c>
      <c r="E2209" s="304" t="s">
        <v>5505</v>
      </c>
      <c r="F2209" s="304" t="s">
        <v>5443</v>
      </c>
      <c r="G2209" s="304" t="s">
        <v>597</v>
      </c>
      <c r="H2209" s="304" t="s">
        <v>598</v>
      </c>
      <c r="I2209" s="303" t="s">
        <v>599</v>
      </c>
      <c r="J2209" s="305" t="s">
        <v>5444</v>
      </c>
      <c r="K2209" s="306">
        <v>361443.49</v>
      </c>
      <c r="Q2209" s="270"/>
      <c r="R2209" s="270"/>
      <c r="S2209" s="271"/>
      <c r="T2209" s="270" t="s">
        <v>600</v>
      </c>
      <c r="U2209" s="272" t="s">
        <v>4982</v>
      </c>
      <c r="V2209" s="268" t="s">
        <v>602</v>
      </c>
      <c r="W2209" s="272"/>
      <c r="X2209" s="273">
        <v>2072919</v>
      </c>
      <c r="Y2209" s="273">
        <v>2072919</v>
      </c>
      <c r="Z2209" s="273">
        <v>0</v>
      </c>
      <c r="AA2209" s="273">
        <v>0</v>
      </c>
      <c r="AB2209" s="274">
        <v>2072919</v>
      </c>
      <c r="AC2209" s="274">
        <v>0</v>
      </c>
      <c r="AD2209" s="269"/>
      <c r="AE2209" s="269" t="s">
        <v>4983</v>
      </c>
    </row>
    <row r="2210" spans="1:31" ht="90" x14ac:dyDescent="0.25">
      <c r="A2210" s="303" t="s">
        <v>5223</v>
      </c>
      <c r="B2210" s="303" t="s">
        <v>2415</v>
      </c>
      <c r="C2210" s="303" t="s">
        <v>2416</v>
      </c>
      <c r="D2210" s="303" t="s">
        <v>1920</v>
      </c>
      <c r="E2210" s="304" t="s">
        <v>5506</v>
      </c>
      <c r="F2210" s="304" t="s">
        <v>5443</v>
      </c>
      <c r="G2210" s="304" t="s">
        <v>597</v>
      </c>
      <c r="H2210" s="304" t="s">
        <v>598</v>
      </c>
      <c r="I2210" s="303" t="s">
        <v>599</v>
      </c>
      <c r="J2210" s="305" t="s">
        <v>5444</v>
      </c>
      <c r="K2210" s="306">
        <v>361443.49</v>
      </c>
      <c r="Q2210" s="270"/>
      <c r="R2210" s="270"/>
      <c r="S2210" s="271"/>
      <c r="T2210" s="270" t="s">
        <v>600</v>
      </c>
      <c r="U2210" s="272" t="s">
        <v>4982</v>
      </c>
      <c r="V2210" s="268" t="s">
        <v>602</v>
      </c>
      <c r="W2210" s="272"/>
      <c r="X2210" s="273">
        <v>2072919</v>
      </c>
      <c r="Y2210" s="273">
        <v>2072919</v>
      </c>
      <c r="Z2210" s="273">
        <v>0</v>
      </c>
      <c r="AA2210" s="273">
        <v>0</v>
      </c>
      <c r="AB2210" s="274">
        <v>2072919</v>
      </c>
      <c r="AC2210" s="274">
        <v>0</v>
      </c>
      <c r="AD2210" s="269"/>
      <c r="AE2210" s="269" t="s">
        <v>4983</v>
      </c>
    </row>
    <row r="2211" spans="1:31" ht="90" x14ac:dyDescent="0.25">
      <c r="A2211" s="303" t="s">
        <v>5225</v>
      </c>
      <c r="B2211" s="303" t="s">
        <v>2415</v>
      </c>
      <c r="C2211" s="303" t="s">
        <v>2416</v>
      </c>
      <c r="D2211" s="303" t="s">
        <v>1920</v>
      </c>
      <c r="E2211" s="304" t="s">
        <v>5507</v>
      </c>
      <c r="F2211" s="304" t="s">
        <v>5443</v>
      </c>
      <c r="G2211" s="304" t="s">
        <v>597</v>
      </c>
      <c r="H2211" s="304" t="s">
        <v>598</v>
      </c>
      <c r="I2211" s="303" t="s">
        <v>599</v>
      </c>
      <c r="J2211" s="305" t="s">
        <v>5444</v>
      </c>
      <c r="K2211" s="306">
        <v>361443.49</v>
      </c>
      <c r="Q2211" s="270"/>
      <c r="R2211" s="270"/>
      <c r="S2211" s="271"/>
      <c r="T2211" s="270" t="s">
        <v>600</v>
      </c>
      <c r="U2211" s="272" t="s">
        <v>4982</v>
      </c>
      <c r="V2211" s="268" t="s">
        <v>602</v>
      </c>
      <c r="W2211" s="272"/>
      <c r="X2211" s="273">
        <v>2072919</v>
      </c>
      <c r="Y2211" s="273">
        <v>2072919</v>
      </c>
      <c r="Z2211" s="273">
        <v>0</v>
      </c>
      <c r="AA2211" s="273">
        <v>0</v>
      </c>
      <c r="AB2211" s="274">
        <v>2072919</v>
      </c>
      <c r="AC2211" s="274">
        <v>0</v>
      </c>
      <c r="AD2211" s="269"/>
      <c r="AE2211" s="269" t="s">
        <v>4983</v>
      </c>
    </row>
    <row r="2212" spans="1:31" ht="90" x14ac:dyDescent="0.25">
      <c r="A2212" s="303" t="s">
        <v>5227</v>
      </c>
      <c r="B2212" s="303" t="s">
        <v>2415</v>
      </c>
      <c r="C2212" s="303" t="s">
        <v>2416</v>
      </c>
      <c r="D2212" s="303" t="s">
        <v>1920</v>
      </c>
      <c r="E2212" s="304" t="s">
        <v>5508</v>
      </c>
      <c r="F2212" s="304" t="s">
        <v>5443</v>
      </c>
      <c r="G2212" s="304" t="s">
        <v>597</v>
      </c>
      <c r="H2212" s="304" t="s">
        <v>598</v>
      </c>
      <c r="I2212" s="303" t="s">
        <v>599</v>
      </c>
      <c r="J2212" s="305" t="s">
        <v>5444</v>
      </c>
      <c r="K2212" s="306">
        <v>361443.49</v>
      </c>
      <c r="Q2212" s="270"/>
      <c r="R2212" s="270"/>
      <c r="S2212" s="271"/>
      <c r="T2212" s="270" t="s">
        <v>600</v>
      </c>
      <c r="U2212" s="272" t="s">
        <v>4982</v>
      </c>
      <c r="V2212" s="268" t="s">
        <v>602</v>
      </c>
      <c r="W2212" s="272"/>
      <c r="X2212" s="273">
        <v>2072919</v>
      </c>
      <c r="Y2212" s="273">
        <v>2072919</v>
      </c>
      <c r="Z2212" s="273">
        <v>0</v>
      </c>
      <c r="AA2212" s="273">
        <v>0</v>
      </c>
      <c r="AB2212" s="274">
        <v>2072919</v>
      </c>
      <c r="AC2212" s="274">
        <v>0</v>
      </c>
      <c r="AD2212" s="269"/>
      <c r="AE2212" s="269" t="s">
        <v>4983</v>
      </c>
    </row>
    <row r="2213" spans="1:31" ht="90" x14ac:dyDescent="0.25">
      <c r="A2213" s="303" t="s">
        <v>5229</v>
      </c>
      <c r="B2213" s="303" t="s">
        <v>2415</v>
      </c>
      <c r="C2213" s="303" t="s">
        <v>2416</v>
      </c>
      <c r="D2213" s="303" t="s">
        <v>1920</v>
      </c>
      <c r="E2213" s="304" t="s">
        <v>5509</v>
      </c>
      <c r="F2213" s="304" t="s">
        <v>5443</v>
      </c>
      <c r="G2213" s="304" t="s">
        <v>597</v>
      </c>
      <c r="H2213" s="304" t="s">
        <v>598</v>
      </c>
      <c r="I2213" s="303" t="s">
        <v>599</v>
      </c>
      <c r="J2213" s="305" t="s">
        <v>5444</v>
      </c>
      <c r="K2213" s="306">
        <v>361443.49</v>
      </c>
      <c r="Q2213" s="270"/>
      <c r="R2213" s="270"/>
      <c r="S2213" s="271"/>
      <c r="T2213" s="270" t="s">
        <v>600</v>
      </c>
      <c r="U2213" s="272" t="s">
        <v>4982</v>
      </c>
      <c r="V2213" s="268" t="s">
        <v>602</v>
      </c>
      <c r="W2213" s="272"/>
      <c r="X2213" s="273">
        <v>2072919</v>
      </c>
      <c r="Y2213" s="273">
        <v>2072919</v>
      </c>
      <c r="Z2213" s="273">
        <v>0</v>
      </c>
      <c r="AA2213" s="273">
        <v>0</v>
      </c>
      <c r="AB2213" s="274">
        <v>2072919</v>
      </c>
      <c r="AC2213" s="274">
        <v>0</v>
      </c>
      <c r="AD2213" s="269"/>
      <c r="AE2213" s="269" t="s">
        <v>4983</v>
      </c>
    </row>
    <row r="2214" spans="1:31" ht="90" x14ac:dyDescent="0.25">
      <c r="A2214" s="303" t="s">
        <v>5231</v>
      </c>
      <c r="B2214" s="303" t="s">
        <v>2415</v>
      </c>
      <c r="C2214" s="303" t="s">
        <v>2416</v>
      </c>
      <c r="D2214" s="303" t="s">
        <v>1920</v>
      </c>
      <c r="E2214" s="304" t="s">
        <v>5510</v>
      </c>
      <c r="F2214" s="304" t="s">
        <v>5443</v>
      </c>
      <c r="G2214" s="304" t="s">
        <v>597</v>
      </c>
      <c r="H2214" s="304" t="s">
        <v>598</v>
      </c>
      <c r="I2214" s="303" t="s">
        <v>599</v>
      </c>
      <c r="J2214" s="305" t="s">
        <v>5444</v>
      </c>
      <c r="K2214" s="306">
        <v>361443.49</v>
      </c>
      <c r="Q2214" s="270"/>
      <c r="R2214" s="270"/>
      <c r="S2214" s="271"/>
      <c r="T2214" s="270" t="s">
        <v>600</v>
      </c>
      <c r="U2214" s="272" t="s">
        <v>4982</v>
      </c>
      <c r="V2214" s="268" t="s">
        <v>602</v>
      </c>
      <c r="W2214" s="272"/>
      <c r="X2214" s="273">
        <v>2072919</v>
      </c>
      <c r="Y2214" s="273">
        <v>2072919</v>
      </c>
      <c r="Z2214" s="273">
        <v>0</v>
      </c>
      <c r="AA2214" s="273">
        <v>0</v>
      </c>
      <c r="AB2214" s="274">
        <v>2072919</v>
      </c>
      <c r="AC2214" s="274">
        <v>0</v>
      </c>
      <c r="AD2214" s="269"/>
      <c r="AE2214" s="269" t="s">
        <v>4983</v>
      </c>
    </row>
    <row r="2215" spans="1:31" ht="90" x14ac:dyDescent="0.25">
      <c r="A2215" s="303" t="s">
        <v>5233</v>
      </c>
      <c r="B2215" s="303" t="s">
        <v>2415</v>
      </c>
      <c r="C2215" s="303" t="s">
        <v>2416</v>
      </c>
      <c r="D2215" s="303" t="s">
        <v>1920</v>
      </c>
      <c r="E2215" s="304" t="s">
        <v>5511</v>
      </c>
      <c r="F2215" s="304" t="s">
        <v>5443</v>
      </c>
      <c r="G2215" s="304" t="s">
        <v>597</v>
      </c>
      <c r="H2215" s="304" t="s">
        <v>598</v>
      </c>
      <c r="I2215" s="303" t="s">
        <v>599</v>
      </c>
      <c r="J2215" s="305" t="s">
        <v>5444</v>
      </c>
      <c r="K2215" s="306">
        <v>361443.49</v>
      </c>
      <c r="Q2215" s="270"/>
      <c r="R2215" s="270"/>
      <c r="S2215" s="271"/>
      <c r="T2215" s="270" t="s">
        <v>600</v>
      </c>
      <c r="U2215" s="272" t="s">
        <v>4982</v>
      </c>
      <c r="V2215" s="268" t="s">
        <v>602</v>
      </c>
      <c r="W2215" s="272"/>
      <c r="X2215" s="273">
        <v>2072919</v>
      </c>
      <c r="Y2215" s="273">
        <v>2072919</v>
      </c>
      <c r="Z2215" s="273">
        <v>0</v>
      </c>
      <c r="AA2215" s="273">
        <v>0</v>
      </c>
      <c r="AB2215" s="274">
        <v>2072919</v>
      </c>
      <c r="AC2215" s="274">
        <v>0</v>
      </c>
      <c r="AD2215" s="269"/>
      <c r="AE2215" s="269" t="s">
        <v>4983</v>
      </c>
    </row>
    <row r="2216" spans="1:31" ht="90" x14ac:dyDescent="0.25">
      <c r="A2216" s="303" t="s">
        <v>5235</v>
      </c>
      <c r="B2216" s="303" t="s">
        <v>2415</v>
      </c>
      <c r="C2216" s="303" t="s">
        <v>2416</v>
      </c>
      <c r="D2216" s="303" t="s">
        <v>1920</v>
      </c>
      <c r="E2216" s="304" t="s">
        <v>5512</v>
      </c>
      <c r="F2216" s="304" t="s">
        <v>5443</v>
      </c>
      <c r="G2216" s="304" t="s">
        <v>597</v>
      </c>
      <c r="H2216" s="304" t="s">
        <v>598</v>
      </c>
      <c r="I2216" s="303" t="s">
        <v>599</v>
      </c>
      <c r="J2216" s="305" t="s">
        <v>5444</v>
      </c>
      <c r="K2216" s="306">
        <v>361443.49</v>
      </c>
      <c r="Q2216" s="270"/>
      <c r="R2216" s="270"/>
      <c r="S2216" s="271"/>
      <c r="T2216" s="270" t="s">
        <v>600</v>
      </c>
      <c r="U2216" s="272" t="s">
        <v>4982</v>
      </c>
      <c r="V2216" s="268" t="s">
        <v>602</v>
      </c>
      <c r="W2216" s="272"/>
      <c r="X2216" s="273">
        <v>2072919</v>
      </c>
      <c r="Y2216" s="273">
        <v>2072919</v>
      </c>
      <c r="Z2216" s="273">
        <v>0</v>
      </c>
      <c r="AA2216" s="273">
        <v>0</v>
      </c>
      <c r="AB2216" s="274">
        <v>2072919</v>
      </c>
      <c r="AC2216" s="274">
        <v>0</v>
      </c>
      <c r="AD2216" s="269"/>
      <c r="AE2216" s="269" t="s">
        <v>4983</v>
      </c>
    </row>
    <row r="2217" spans="1:31" ht="90" x14ac:dyDescent="0.25">
      <c r="A2217" s="303" t="s">
        <v>5237</v>
      </c>
      <c r="B2217" s="303" t="s">
        <v>2415</v>
      </c>
      <c r="C2217" s="303" t="s">
        <v>2416</v>
      </c>
      <c r="D2217" s="303" t="s">
        <v>1920</v>
      </c>
      <c r="E2217" s="304" t="s">
        <v>5513</v>
      </c>
      <c r="F2217" s="304" t="s">
        <v>5443</v>
      </c>
      <c r="G2217" s="304" t="s">
        <v>597</v>
      </c>
      <c r="H2217" s="304" t="s">
        <v>598</v>
      </c>
      <c r="I2217" s="303" t="s">
        <v>599</v>
      </c>
      <c r="J2217" s="305" t="s">
        <v>5444</v>
      </c>
      <c r="K2217" s="306">
        <v>361443.49</v>
      </c>
      <c r="Q2217" s="270"/>
      <c r="R2217" s="270"/>
      <c r="S2217" s="271"/>
      <c r="T2217" s="270" t="s">
        <v>600</v>
      </c>
      <c r="U2217" s="272" t="s">
        <v>4982</v>
      </c>
      <c r="V2217" s="268" t="s">
        <v>602</v>
      </c>
      <c r="W2217" s="272"/>
      <c r="X2217" s="273">
        <v>2072919</v>
      </c>
      <c r="Y2217" s="273">
        <v>2072919</v>
      </c>
      <c r="Z2217" s="273">
        <v>0</v>
      </c>
      <c r="AA2217" s="273">
        <v>0</v>
      </c>
      <c r="AB2217" s="274">
        <v>2072919</v>
      </c>
      <c r="AC2217" s="274">
        <v>0</v>
      </c>
      <c r="AD2217" s="269"/>
      <c r="AE2217" s="269" t="s">
        <v>4983</v>
      </c>
    </row>
    <row r="2218" spans="1:31" ht="90" x14ac:dyDescent="0.25">
      <c r="A2218" s="303" t="s">
        <v>5239</v>
      </c>
      <c r="B2218" s="303" t="s">
        <v>2415</v>
      </c>
      <c r="C2218" s="303" t="s">
        <v>2416</v>
      </c>
      <c r="D2218" s="303" t="s">
        <v>1920</v>
      </c>
      <c r="E2218" s="304" t="s">
        <v>5514</v>
      </c>
      <c r="F2218" s="304" t="s">
        <v>5443</v>
      </c>
      <c r="G2218" s="304" t="s">
        <v>597</v>
      </c>
      <c r="H2218" s="304" t="s">
        <v>598</v>
      </c>
      <c r="I2218" s="303" t="s">
        <v>599</v>
      </c>
      <c r="J2218" s="305" t="s">
        <v>5444</v>
      </c>
      <c r="K2218" s="306">
        <v>361443.49</v>
      </c>
      <c r="Q2218" s="270"/>
      <c r="R2218" s="270"/>
      <c r="S2218" s="271"/>
      <c r="T2218" s="270" t="s">
        <v>600</v>
      </c>
      <c r="U2218" s="272" t="s">
        <v>4982</v>
      </c>
      <c r="V2218" s="268" t="s">
        <v>602</v>
      </c>
      <c r="W2218" s="272"/>
      <c r="X2218" s="273">
        <v>2072919</v>
      </c>
      <c r="Y2218" s="273">
        <v>2072919</v>
      </c>
      <c r="Z2218" s="273">
        <v>0</v>
      </c>
      <c r="AA2218" s="273">
        <v>0</v>
      </c>
      <c r="AB2218" s="274">
        <v>2072919</v>
      </c>
      <c r="AC2218" s="274">
        <v>0</v>
      </c>
      <c r="AD2218" s="269"/>
      <c r="AE2218" s="269" t="s">
        <v>4983</v>
      </c>
    </row>
    <row r="2219" spans="1:31" ht="90" x14ac:dyDescent="0.25">
      <c r="A2219" s="303" t="s">
        <v>5241</v>
      </c>
      <c r="B2219" s="303" t="s">
        <v>2415</v>
      </c>
      <c r="C2219" s="303" t="s">
        <v>2416</v>
      </c>
      <c r="D2219" s="303" t="s">
        <v>1920</v>
      </c>
      <c r="E2219" s="304" t="s">
        <v>5515</v>
      </c>
      <c r="F2219" s="304" t="s">
        <v>5443</v>
      </c>
      <c r="G2219" s="304" t="s">
        <v>597</v>
      </c>
      <c r="H2219" s="304" t="s">
        <v>598</v>
      </c>
      <c r="I2219" s="303" t="s">
        <v>599</v>
      </c>
      <c r="J2219" s="305" t="s">
        <v>5444</v>
      </c>
      <c r="K2219" s="306">
        <v>361443.49</v>
      </c>
      <c r="Q2219" s="270"/>
      <c r="R2219" s="270"/>
      <c r="S2219" s="271"/>
      <c r="T2219" s="270" t="s">
        <v>600</v>
      </c>
      <c r="U2219" s="272" t="s">
        <v>4982</v>
      </c>
      <c r="V2219" s="268" t="s">
        <v>602</v>
      </c>
      <c r="W2219" s="272"/>
      <c r="X2219" s="273">
        <v>2072919</v>
      </c>
      <c r="Y2219" s="273">
        <v>2072919</v>
      </c>
      <c r="Z2219" s="273">
        <v>0</v>
      </c>
      <c r="AA2219" s="273">
        <v>0</v>
      </c>
      <c r="AB2219" s="274">
        <v>2072919</v>
      </c>
      <c r="AC2219" s="274">
        <v>0</v>
      </c>
      <c r="AD2219" s="269"/>
      <c r="AE2219" s="269" t="s">
        <v>4983</v>
      </c>
    </row>
    <row r="2220" spans="1:31" ht="90" x14ac:dyDescent="0.25">
      <c r="A2220" s="303" t="s">
        <v>5243</v>
      </c>
      <c r="B2220" s="303" t="s">
        <v>2415</v>
      </c>
      <c r="C2220" s="303" t="s">
        <v>2416</v>
      </c>
      <c r="D2220" s="303" t="s">
        <v>1920</v>
      </c>
      <c r="E2220" s="304" t="s">
        <v>5516</v>
      </c>
      <c r="F2220" s="304" t="s">
        <v>5443</v>
      </c>
      <c r="G2220" s="304" t="s">
        <v>597</v>
      </c>
      <c r="H2220" s="304" t="s">
        <v>598</v>
      </c>
      <c r="I2220" s="303" t="s">
        <v>599</v>
      </c>
      <c r="J2220" s="305" t="s">
        <v>5444</v>
      </c>
      <c r="K2220" s="306">
        <v>361443.49</v>
      </c>
      <c r="Q2220" s="270"/>
      <c r="R2220" s="270"/>
      <c r="S2220" s="271"/>
      <c r="T2220" s="270" t="s">
        <v>600</v>
      </c>
      <c r="U2220" s="272" t="s">
        <v>4982</v>
      </c>
      <c r="V2220" s="268" t="s">
        <v>602</v>
      </c>
      <c r="W2220" s="272"/>
      <c r="X2220" s="273">
        <v>2072919</v>
      </c>
      <c r="Y2220" s="273">
        <v>2072919</v>
      </c>
      <c r="Z2220" s="273">
        <v>0</v>
      </c>
      <c r="AA2220" s="273">
        <v>0</v>
      </c>
      <c r="AB2220" s="274">
        <v>2072919</v>
      </c>
      <c r="AC2220" s="274">
        <v>0</v>
      </c>
      <c r="AD2220" s="269"/>
      <c r="AE2220" s="269" t="s">
        <v>4983</v>
      </c>
    </row>
    <row r="2221" spans="1:31" ht="90" x14ac:dyDescent="0.25">
      <c r="A2221" s="303" t="s">
        <v>5245</v>
      </c>
      <c r="B2221" s="303" t="s">
        <v>2415</v>
      </c>
      <c r="C2221" s="303" t="s">
        <v>2416</v>
      </c>
      <c r="D2221" s="303" t="s">
        <v>1920</v>
      </c>
      <c r="E2221" s="304" t="s">
        <v>5517</v>
      </c>
      <c r="F2221" s="304" t="s">
        <v>5443</v>
      </c>
      <c r="G2221" s="304" t="s">
        <v>597</v>
      </c>
      <c r="H2221" s="304" t="s">
        <v>598</v>
      </c>
      <c r="I2221" s="303" t="s">
        <v>599</v>
      </c>
      <c r="J2221" s="305" t="s">
        <v>5444</v>
      </c>
      <c r="K2221" s="306">
        <v>361443.49</v>
      </c>
      <c r="Q2221" s="270"/>
      <c r="R2221" s="270"/>
      <c r="S2221" s="271"/>
      <c r="T2221" s="270" t="s">
        <v>600</v>
      </c>
      <c r="U2221" s="272" t="s">
        <v>4982</v>
      </c>
      <c r="V2221" s="268" t="s">
        <v>602</v>
      </c>
      <c r="W2221" s="272"/>
      <c r="X2221" s="273">
        <v>2072919</v>
      </c>
      <c r="Y2221" s="273">
        <v>2072919</v>
      </c>
      <c r="Z2221" s="273">
        <v>0</v>
      </c>
      <c r="AA2221" s="273">
        <v>0</v>
      </c>
      <c r="AB2221" s="274">
        <v>2072919</v>
      </c>
      <c r="AC2221" s="274">
        <v>0</v>
      </c>
      <c r="AD2221" s="269"/>
      <c r="AE2221" s="269" t="s">
        <v>4983</v>
      </c>
    </row>
    <row r="2222" spans="1:31" ht="90" x14ac:dyDescent="0.25">
      <c r="A2222" s="303" t="s">
        <v>5247</v>
      </c>
      <c r="B2222" s="303" t="s">
        <v>2415</v>
      </c>
      <c r="C2222" s="303" t="s">
        <v>2416</v>
      </c>
      <c r="D2222" s="303" t="s">
        <v>1920</v>
      </c>
      <c r="E2222" s="304" t="s">
        <v>5518</v>
      </c>
      <c r="F2222" s="304" t="s">
        <v>5443</v>
      </c>
      <c r="G2222" s="304" t="s">
        <v>597</v>
      </c>
      <c r="H2222" s="304" t="s">
        <v>598</v>
      </c>
      <c r="I2222" s="303" t="s">
        <v>599</v>
      </c>
      <c r="J2222" s="305" t="s">
        <v>5444</v>
      </c>
      <c r="K2222" s="306">
        <v>361443.49</v>
      </c>
      <c r="Q2222" s="270"/>
      <c r="R2222" s="270"/>
      <c r="S2222" s="271"/>
      <c r="T2222" s="270" t="s">
        <v>600</v>
      </c>
      <c r="U2222" s="272" t="s">
        <v>4982</v>
      </c>
      <c r="V2222" s="268" t="s">
        <v>602</v>
      </c>
      <c r="W2222" s="272"/>
      <c r="X2222" s="273">
        <v>2072919</v>
      </c>
      <c r="Y2222" s="273">
        <v>2072919</v>
      </c>
      <c r="Z2222" s="273">
        <v>0</v>
      </c>
      <c r="AA2222" s="273">
        <v>0</v>
      </c>
      <c r="AB2222" s="274">
        <v>2072919</v>
      </c>
      <c r="AC2222" s="274">
        <v>0</v>
      </c>
      <c r="AD2222" s="269"/>
      <c r="AE2222" s="269" t="s">
        <v>4983</v>
      </c>
    </row>
    <row r="2223" spans="1:31" ht="90" x14ac:dyDescent="0.25">
      <c r="A2223" s="303" t="s">
        <v>5249</v>
      </c>
      <c r="B2223" s="303" t="s">
        <v>2415</v>
      </c>
      <c r="C2223" s="303" t="s">
        <v>2416</v>
      </c>
      <c r="D2223" s="303" t="s">
        <v>1920</v>
      </c>
      <c r="E2223" s="304" t="s">
        <v>5519</v>
      </c>
      <c r="F2223" s="304" t="s">
        <v>5443</v>
      </c>
      <c r="G2223" s="304" t="s">
        <v>597</v>
      </c>
      <c r="H2223" s="304" t="s">
        <v>598</v>
      </c>
      <c r="I2223" s="303" t="s">
        <v>599</v>
      </c>
      <c r="J2223" s="305" t="s">
        <v>5444</v>
      </c>
      <c r="K2223" s="306">
        <v>361443.49</v>
      </c>
      <c r="Q2223" s="270"/>
      <c r="R2223" s="270"/>
      <c r="S2223" s="271"/>
      <c r="T2223" s="270" t="s">
        <v>600</v>
      </c>
      <c r="U2223" s="272" t="s">
        <v>4982</v>
      </c>
      <c r="V2223" s="268" t="s">
        <v>602</v>
      </c>
      <c r="W2223" s="272"/>
      <c r="X2223" s="273">
        <v>2072919</v>
      </c>
      <c r="Y2223" s="273">
        <v>2072919</v>
      </c>
      <c r="Z2223" s="273">
        <v>0</v>
      </c>
      <c r="AA2223" s="273">
        <v>0</v>
      </c>
      <c r="AB2223" s="274">
        <v>2072919</v>
      </c>
      <c r="AC2223" s="274">
        <v>0</v>
      </c>
      <c r="AD2223" s="269"/>
      <c r="AE2223" s="269" t="s">
        <v>4983</v>
      </c>
    </row>
    <row r="2224" spans="1:31" ht="90" x14ac:dyDescent="0.25">
      <c r="A2224" s="303" t="s">
        <v>5251</v>
      </c>
      <c r="B2224" s="303" t="s">
        <v>2415</v>
      </c>
      <c r="C2224" s="303" t="s">
        <v>2416</v>
      </c>
      <c r="D2224" s="303" t="s">
        <v>1920</v>
      </c>
      <c r="E2224" s="304" t="s">
        <v>5520</v>
      </c>
      <c r="F2224" s="304" t="s">
        <v>5443</v>
      </c>
      <c r="G2224" s="304" t="s">
        <v>597</v>
      </c>
      <c r="H2224" s="304" t="s">
        <v>598</v>
      </c>
      <c r="I2224" s="303" t="s">
        <v>599</v>
      </c>
      <c r="J2224" s="305" t="s">
        <v>5444</v>
      </c>
      <c r="K2224" s="306">
        <v>361443.49</v>
      </c>
      <c r="Q2224" s="270"/>
      <c r="R2224" s="270"/>
      <c r="S2224" s="271"/>
      <c r="T2224" s="270" t="s">
        <v>600</v>
      </c>
      <c r="U2224" s="272" t="s">
        <v>5080</v>
      </c>
      <c r="V2224" s="268" t="s">
        <v>602</v>
      </c>
      <c r="W2224" s="272"/>
      <c r="X2224" s="273">
        <v>2072919</v>
      </c>
      <c r="Y2224" s="273">
        <v>2072919</v>
      </c>
      <c r="Z2224" s="273">
        <v>0</v>
      </c>
      <c r="AA2224" s="273">
        <v>0</v>
      </c>
      <c r="AB2224" s="274">
        <v>2072919</v>
      </c>
      <c r="AC2224" s="274">
        <v>0</v>
      </c>
      <c r="AD2224" s="269"/>
      <c r="AE2224" s="269" t="s">
        <v>5081</v>
      </c>
    </row>
    <row r="2225" spans="1:31" ht="90" x14ac:dyDescent="0.25">
      <c r="A2225" s="303" t="s">
        <v>5253</v>
      </c>
      <c r="B2225" s="303" t="s">
        <v>2415</v>
      </c>
      <c r="C2225" s="303" t="s">
        <v>2416</v>
      </c>
      <c r="D2225" s="303" t="s">
        <v>1920</v>
      </c>
      <c r="E2225" s="304" t="s">
        <v>5521</v>
      </c>
      <c r="F2225" s="304" t="s">
        <v>5443</v>
      </c>
      <c r="G2225" s="304" t="s">
        <v>597</v>
      </c>
      <c r="H2225" s="304" t="s">
        <v>598</v>
      </c>
      <c r="I2225" s="303" t="s">
        <v>599</v>
      </c>
      <c r="J2225" s="305" t="s">
        <v>5444</v>
      </c>
      <c r="K2225" s="306">
        <v>361443.49</v>
      </c>
      <c r="Q2225" s="270"/>
      <c r="R2225" s="270"/>
      <c r="S2225" s="271"/>
      <c r="T2225" s="270" t="s">
        <v>600</v>
      </c>
      <c r="U2225" s="272" t="s">
        <v>5083</v>
      </c>
      <c r="V2225" s="268" t="s">
        <v>602</v>
      </c>
      <c r="W2225" s="272"/>
      <c r="X2225" s="273">
        <v>2072919</v>
      </c>
      <c r="Y2225" s="273">
        <v>2072919</v>
      </c>
      <c r="Z2225" s="273">
        <v>0</v>
      </c>
      <c r="AA2225" s="273">
        <v>0</v>
      </c>
      <c r="AB2225" s="274">
        <v>2072919</v>
      </c>
      <c r="AC2225" s="274">
        <v>0</v>
      </c>
      <c r="AD2225" s="269"/>
      <c r="AE2225" s="269" t="s">
        <v>5084</v>
      </c>
    </row>
    <row r="2226" spans="1:31" ht="90" x14ac:dyDescent="0.25">
      <c r="A2226" s="303" t="s">
        <v>5255</v>
      </c>
      <c r="B2226" s="303" t="s">
        <v>2415</v>
      </c>
      <c r="C2226" s="303" t="s">
        <v>2416</v>
      </c>
      <c r="D2226" s="303" t="s">
        <v>1920</v>
      </c>
      <c r="E2226" s="304" t="s">
        <v>5522</v>
      </c>
      <c r="F2226" s="304" t="s">
        <v>5443</v>
      </c>
      <c r="G2226" s="304" t="s">
        <v>597</v>
      </c>
      <c r="H2226" s="304" t="s">
        <v>598</v>
      </c>
      <c r="I2226" s="303" t="s">
        <v>599</v>
      </c>
      <c r="J2226" s="305" t="s">
        <v>5444</v>
      </c>
      <c r="K2226" s="306">
        <v>361443.49</v>
      </c>
      <c r="Q2226" s="270"/>
      <c r="R2226" s="270"/>
      <c r="S2226" s="271"/>
      <c r="T2226" s="270" t="s">
        <v>600</v>
      </c>
      <c r="U2226" s="272" t="s">
        <v>5083</v>
      </c>
      <c r="V2226" s="268" t="s">
        <v>602</v>
      </c>
      <c r="W2226" s="272"/>
      <c r="X2226" s="273">
        <v>2072919</v>
      </c>
      <c r="Y2226" s="273">
        <v>2072919</v>
      </c>
      <c r="Z2226" s="273">
        <v>0</v>
      </c>
      <c r="AA2226" s="273">
        <v>0</v>
      </c>
      <c r="AB2226" s="274">
        <v>2072919</v>
      </c>
      <c r="AC2226" s="274">
        <v>0</v>
      </c>
      <c r="AD2226" s="269"/>
      <c r="AE2226" s="269" t="s">
        <v>5084</v>
      </c>
    </row>
    <row r="2227" spans="1:31" ht="90" x14ac:dyDescent="0.25">
      <c r="A2227" s="303" t="s">
        <v>5257</v>
      </c>
      <c r="B2227" s="303" t="s">
        <v>2415</v>
      </c>
      <c r="C2227" s="303" t="s">
        <v>2416</v>
      </c>
      <c r="D2227" s="303" t="s">
        <v>1920</v>
      </c>
      <c r="E2227" s="304" t="s">
        <v>5523</v>
      </c>
      <c r="F2227" s="304" t="s">
        <v>5443</v>
      </c>
      <c r="G2227" s="304" t="s">
        <v>597</v>
      </c>
      <c r="H2227" s="304" t="s">
        <v>598</v>
      </c>
      <c r="I2227" s="303" t="s">
        <v>599</v>
      </c>
      <c r="J2227" s="305" t="s">
        <v>5444</v>
      </c>
      <c r="K2227" s="306">
        <v>361443.49</v>
      </c>
      <c r="Q2227" s="270"/>
      <c r="R2227" s="270"/>
      <c r="S2227" s="271"/>
      <c r="T2227" s="270" t="s">
        <v>600</v>
      </c>
      <c r="U2227" s="272" t="s">
        <v>5083</v>
      </c>
      <c r="V2227" s="268" t="s">
        <v>602</v>
      </c>
      <c r="W2227" s="272"/>
      <c r="X2227" s="273">
        <v>2072919</v>
      </c>
      <c r="Y2227" s="273">
        <v>2072919</v>
      </c>
      <c r="Z2227" s="273">
        <v>0</v>
      </c>
      <c r="AA2227" s="273">
        <v>0</v>
      </c>
      <c r="AB2227" s="274">
        <v>2072919</v>
      </c>
      <c r="AC2227" s="274">
        <v>0</v>
      </c>
      <c r="AD2227" s="269"/>
      <c r="AE2227" s="269" t="s">
        <v>5084</v>
      </c>
    </row>
    <row r="2228" spans="1:31" ht="90" x14ac:dyDescent="0.25">
      <c r="A2228" s="303" t="s">
        <v>5259</v>
      </c>
      <c r="B2228" s="303" t="s">
        <v>2415</v>
      </c>
      <c r="C2228" s="303" t="s">
        <v>2416</v>
      </c>
      <c r="D2228" s="303" t="s">
        <v>1920</v>
      </c>
      <c r="E2228" s="304" t="s">
        <v>5524</v>
      </c>
      <c r="F2228" s="304" t="s">
        <v>5443</v>
      </c>
      <c r="G2228" s="304" t="s">
        <v>597</v>
      </c>
      <c r="H2228" s="304" t="s">
        <v>598</v>
      </c>
      <c r="I2228" s="303" t="s">
        <v>599</v>
      </c>
      <c r="J2228" s="305" t="s">
        <v>5444</v>
      </c>
      <c r="K2228" s="306">
        <v>361443.49</v>
      </c>
      <c r="Q2228" s="270"/>
      <c r="R2228" s="270"/>
      <c r="S2228" s="271"/>
      <c r="T2228" s="270" t="s">
        <v>600</v>
      </c>
      <c r="U2228" s="272" t="s">
        <v>5083</v>
      </c>
      <c r="V2228" s="268" t="s">
        <v>602</v>
      </c>
      <c r="W2228" s="272"/>
      <c r="X2228" s="273">
        <v>2072919</v>
      </c>
      <c r="Y2228" s="273">
        <v>2072919</v>
      </c>
      <c r="Z2228" s="273">
        <v>0</v>
      </c>
      <c r="AA2228" s="273">
        <v>0</v>
      </c>
      <c r="AB2228" s="274">
        <v>2072919</v>
      </c>
      <c r="AC2228" s="274">
        <v>0</v>
      </c>
      <c r="AD2228" s="269"/>
      <c r="AE2228" s="269" t="s">
        <v>5084</v>
      </c>
    </row>
    <row r="2229" spans="1:31" ht="90" x14ac:dyDescent="0.25">
      <c r="A2229" s="303" t="s">
        <v>5261</v>
      </c>
      <c r="B2229" s="303" t="s">
        <v>2415</v>
      </c>
      <c r="C2229" s="303" t="s">
        <v>2416</v>
      </c>
      <c r="D2229" s="303" t="s">
        <v>1920</v>
      </c>
      <c r="E2229" s="304" t="s">
        <v>5525</v>
      </c>
      <c r="F2229" s="304" t="s">
        <v>5443</v>
      </c>
      <c r="G2229" s="304" t="s">
        <v>597</v>
      </c>
      <c r="H2229" s="304" t="s">
        <v>598</v>
      </c>
      <c r="I2229" s="303" t="s">
        <v>599</v>
      </c>
      <c r="J2229" s="305" t="s">
        <v>5444</v>
      </c>
      <c r="K2229" s="306">
        <v>361443.49</v>
      </c>
      <c r="Q2229" s="270"/>
      <c r="R2229" s="270"/>
      <c r="S2229" s="271"/>
      <c r="T2229" s="270" t="s">
        <v>600</v>
      </c>
      <c r="U2229" s="272" t="s">
        <v>5083</v>
      </c>
      <c r="V2229" s="268" t="s">
        <v>602</v>
      </c>
      <c r="W2229" s="272"/>
      <c r="X2229" s="273">
        <v>2072919</v>
      </c>
      <c r="Y2229" s="273">
        <v>2072919</v>
      </c>
      <c r="Z2229" s="273">
        <v>0</v>
      </c>
      <c r="AA2229" s="273">
        <v>0</v>
      </c>
      <c r="AB2229" s="274">
        <v>2072919</v>
      </c>
      <c r="AC2229" s="274">
        <v>0</v>
      </c>
      <c r="AD2229" s="269"/>
      <c r="AE2229" s="269" t="s">
        <v>5084</v>
      </c>
    </row>
    <row r="2230" spans="1:31" ht="90" x14ac:dyDescent="0.25">
      <c r="A2230" s="303" t="s">
        <v>5263</v>
      </c>
      <c r="B2230" s="303" t="s">
        <v>2415</v>
      </c>
      <c r="C2230" s="303" t="s">
        <v>2416</v>
      </c>
      <c r="D2230" s="303" t="s">
        <v>1920</v>
      </c>
      <c r="E2230" s="304" t="s">
        <v>5526</v>
      </c>
      <c r="F2230" s="304" t="s">
        <v>5443</v>
      </c>
      <c r="G2230" s="304" t="s">
        <v>597</v>
      </c>
      <c r="H2230" s="304" t="s">
        <v>598</v>
      </c>
      <c r="I2230" s="303" t="s">
        <v>599</v>
      </c>
      <c r="J2230" s="305" t="s">
        <v>5444</v>
      </c>
      <c r="K2230" s="306">
        <v>361443.49</v>
      </c>
      <c r="Q2230" s="270"/>
      <c r="R2230" s="270"/>
      <c r="S2230" s="271"/>
      <c r="T2230" s="270" t="s">
        <v>600</v>
      </c>
      <c r="U2230" s="272" t="s">
        <v>5083</v>
      </c>
      <c r="V2230" s="268" t="s">
        <v>602</v>
      </c>
      <c r="W2230" s="272"/>
      <c r="X2230" s="273">
        <v>2072919</v>
      </c>
      <c r="Y2230" s="273">
        <v>2072919</v>
      </c>
      <c r="Z2230" s="273">
        <v>0</v>
      </c>
      <c r="AA2230" s="273">
        <v>0</v>
      </c>
      <c r="AB2230" s="274">
        <v>2072919</v>
      </c>
      <c r="AC2230" s="274">
        <v>0</v>
      </c>
      <c r="AD2230" s="269"/>
      <c r="AE2230" s="269" t="s">
        <v>5084</v>
      </c>
    </row>
    <row r="2231" spans="1:31" ht="90" x14ac:dyDescent="0.25">
      <c r="A2231" s="303" t="s">
        <v>5265</v>
      </c>
      <c r="B2231" s="303" t="s">
        <v>2415</v>
      </c>
      <c r="C2231" s="303" t="s">
        <v>2416</v>
      </c>
      <c r="D2231" s="303" t="s">
        <v>1920</v>
      </c>
      <c r="E2231" s="304" t="s">
        <v>5527</v>
      </c>
      <c r="F2231" s="304" t="s">
        <v>5443</v>
      </c>
      <c r="G2231" s="304" t="s">
        <v>597</v>
      </c>
      <c r="H2231" s="304" t="s">
        <v>598</v>
      </c>
      <c r="I2231" s="303" t="s">
        <v>599</v>
      </c>
      <c r="J2231" s="305" t="s">
        <v>5444</v>
      </c>
      <c r="K2231" s="306">
        <v>361443.49</v>
      </c>
      <c r="Q2231" s="270"/>
      <c r="R2231" s="270"/>
      <c r="S2231" s="271"/>
      <c r="T2231" s="270" t="s">
        <v>600</v>
      </c>
      <c r="U2231" s="272" t="s">
        <v>5083</v>
      </c>
      <c r="V2231" s="268" t="s">
        <v>602</v>
      </c>
      <c r="W2231" s="272"/>
      <c r="X2231" s="273">
        <v>2072919</v>
      </c>
      <c r="Y2231" s="273">
        <v>2072919</v>
      </c>
      <c r="Z2231" s="273">
        <v>0</v>
      </c>
      <c r="AA2231" s="273">
        <v>0</v>
      </c>
      <c r="AB2231" s="274">
        <v>2072919</v>
      </c>
      <c r="AC2231" s="274">
        <v>0</v>
      </c>
      <c r="AD2231" s="269"/>
      <c r="AE2231" s="269" t="s">
        <v>5084</v>
      </c>
    </row>
    <row r="2232" spans="1:31" ht="90" x14ac:dyDescent="0.25">
      <c r="A2232" s="303" t="s">
        <v>5267</v>
      </c>
      <c r="B2232" s="303" t="s">
        <v>2415</v>
      </c>
      <c r="C2232" s="303" t="s">
        <v>2416</v>
      </c>
      <c r="D2232" s="303" t="s">
        <v>1920</v>
      </c>
      <c r="E2232" s="304" t="s">
        <v>5528</v>
      </c>
      <c r="F2232" s="304" t="s">
        <v>5443</v>
      </c>
      <c r="G2232" s="304" t="s">
        <v>597</v>
      </c>
      <c r="H2232" s="304" t="s">
        <v>598</v>
      </c>
      <c r="I2232" s="303" t="s">
        <v>599</v>
      </c>
      <c r="J2232" s="305" t="s">
        <v>5444</v>
      </c>
      <c r="K2232" s="306">
        <v>361443.49</v>
      </c>
      <c r="Q2232" s="270"/>
      <c r="R2232" s="270"/>
      <c r="S2232" s="271"/>
      <c r="T2232" s="270" t="s">
        <v>600</v>
      </c>
      <c r="U2232" s="272" t="s">
        <v>5083</v>
      </c>
      <c r="V2232" s="268" t="s">
        <v>602</v>
      </c>
      <c r="W2232" s="272"/>
      <c r="X2232" s="273">
        <v>2072919</v>
      </c>
      <c r="Y2232" s="273">
        <v>2072919</v>
      </c>
      <c r="Z2232" s="273">
        <v>0</v>
      </c>
      <c r="AA2232" s="273">
        <v>0</v>
      </c>
      <c r="AB2232" s="274">
        <v>2072919</v>
      </c>
      <c r="AC2232" s="274">
        <v>0</v>
      </c>
      <c r="AD2232" s="269"/>
      <c r="AE2232" s="269" t="s">
        <v>5084</v>
      </c>
    </row>
    <row r="2233" spans="1:31" ht="90" x14ac:dyDescent="0.25">
      <c r="A2233" s="303" t="s">
        <v>5269</v>
      </c>
      <c r="B2233" s="303" t="s">
        <v>2415</v>
      </c>
      <c r="C2233" s="303" t="s">
        <v>2416</v>
      </c>
      <c r="D2233" s="303" t="s">
        <v>1920</v>
      </c>
      <c r="E2233" s="304" t="s">
        <v>5529</v>
      </c>
      <c r="F2233" s="304" t="s">
        <v>5443</v>
      </c>
      <c r="G2233" s="304" t="s">
        <v>597</v>
      </c>
      <c r="H2233" s="304" t="s">
        <v>598</v>
      </c>
      <c r="I2233" s="303" t="s">
        <v>599</v>
      </c>
      <c r="J2233" s="305" t="s">
        <v>5444</v>
      </c>
      <c r="K2233" s="306">
        <v>361443.49</v>
      </c>
      <c r="Q2233" s="270"/>
      <c r="R2233" s="270"/>
      <c r="S2233" s="271"/>
      <c r="T2233" s="270" t="s">
        <v>600</v>
      </c>
      <c r="U2233" s="272" t="s">
        <v>5083</v>
      </c>
      <c r="V2233" s="268" t="s">
        <v>602</v>
      </c>
      <c r="W2233" s="272"/>
      <c r="X2233" s="273">
        <v>2072919</v>
      </c>
      <c r="Y2233" s="273">
        <v>2072919</v>
      </c>
      <c r="Z2233" s="273">
        <v>0</v>
      </c>
      <c r="AA2233" s="273">
        <v>0</v>
      </c>
      <c r="AB2233" s="274">
        <v>2072919</v>
      </c>
      <c r="AC2233" s="274">
        <v>0</v>
      </c>
      <c r="AD2233" s="269"/>
      <c r="AE2233" s="269" t="s">
        <v>5084</v>
      </c>
    </row>
    <row r="2234" spans="1:31" ht="90" x14ac:dyDescent="0.25">
      <c r="A2234" s="303" t="s">
        <v>5271</v>
      </c>
      <c r="B2234" s="303" t="s">
        <v>2415</v>
      </c>
      <c r="C2234" s="303" t="s">
        <v>2416</v>
      </c>
      <c r="D2234" s="303" t="s">
        <v>1920</v>
      </c>
      <c r="E2234" s="304" t="s">
        <v>5530</v>
      </c>
      <c r="F2234" s="304" t="s">
        <v>5443</v>
      </c>
      <c r="G2234" s="304" t="s">
        <v>597</v>
      </c>
      <c r="H2234" s="304" t="s">
        <v>598</v>
      </c>
      <c r="I2234" s="303" t="s">
        <v>599</v>
      </c>
      <c r="J2234" s="305" t="s">
        <v>5444</v>
      </c>
      <c r="K2234" s="306">
        <v>361443.49</v>
      </c>
      <c r="Q2234" s="270"/>
      <c r="R2234" s="270"/>
      <c r="S2234" s="271"/>
      <c r="T2234" s="270" t="s">
        <v>600</v>
      </c>
      <c r="U2234" s="272" t="s">
        <v>5083</v>
      </c>
      <c r="V2234" s="268" t="s">
        <v>602</v>
      </c>
      <c r="W2234" s="272"/>
      <c r="X2234" s="273">
        <v>2072919</v>
      </c>
      <c r="Y2234" s="273">
        <v>2072919</v>
      </c>
      <c r="Z2234" s="273">
        <v>0</v>
      </c>
      <c r="AA2234" s="273">
        <v>0</v>
      </c>
      <c r="AB2234" s="274">
        <v>2072919</v>
      </c>
      <c r="AC2234" s="274">
        <v>0</v>
      </c>
      <c r="AD2234" s="269"/>
      <c r="AE2234" s="269" t="s">
        <v>5084</v>
      </c>
    </row>
    <row r="2235" spans="1:31" ht="90" x14ac:dyDescent="0.25">
      <c r="A2235" s="303" t="s">
        <v>5276</v>
      </c>
      <c r="B2235" s="303" t="s">
        <v>2415</v>
      </c>
      <c r="C2235" s="303" t="s">
        <v>2416</v>
      </c>
      <c r="D2235" s="303" t="s">
        <v>1920</v>
      </c>
      <c r="E2235" s="304" t="s">
        <v>5531</v>
      </c>
      <c r="F2235" s="304" t="s">
        <v>5443</v>
      </c>
      <c r="G2235" s="304" t="s">
        <v>597</v>
      </c>
      <c r="H2235" s="304" t="s">
        <v>598</v>
      </c>
      <c r="I2235" s="303" t="s">
        <v>599</v>
      </c>
      <c r="J2235" s="305" t="s">
        <v>5444</v>
      </c>
      <c r="K2235" s="306">
        <v>361443.49</v>
      </c>
      <c r="Q2235" s="270"/>
      <c r="R2235" s="270"/>
      <c r="S2235" s="271"/>
      <c r="T2235" s="270" t="s">
        <v>600</v>
      </c>
      <c r="U2235" s="272" t="s">
        <v>5083</v>
      </c>
      <c r="V2235" s="268" t="s">
        <v>602</v>
      </c>
      <c r="W2235" s="272"/>
      <c r="X2235" s="273">
        <v>2072919</v>
      </c>
      <c r="Y2235" s="273">
        <v>2072919</v>
      </c>
      <c r="Z2235" s="273">
        <v>0</v>
      </c>
      <c r="AA2235" s="273">
        <v>0</v>
      </c>
      <c r="AB2235" s="274">
        <v>2072919</v>
      </c>
      <c r="AC2235" s="274">
        <v>0</v>
      </c>
      <c r="AD2235" s="269"/>
      <c r="AE2235" s="269" t="s">
        <v>5084</v>
      </c>
    </row>
    <row r="2236" spans="1:31" ht="90" x14ac:dyDescent="0.25">
      <c r="A2236" s="303" t="s">
        <v>5278</v>
      </c>
      <c r="B2236" s="303" t="s">
        <v>2415</v>
      </c>
      <c r="C2236" s="303" t="s">
        <v>2416</v>
      </c>
      <c r="D2236" s="303" t="s">
        <v>1920</v>
      </c>
      <c r="E2236" s="304" t="s">
        <v>5532</v>
      </c>
      <c r="F2236" s="304" t="s">
        <v>5443</v>
      </c>
      <c r="G2236" s="304" t="s">
        <v>597</v>
      </c>
      <c r="H2236" s="304" t="s">
        <v>598</v>
      </c>
      <c r="I2236" s="303" t="s">
        <v>599</v>
      </c>
      <c r="J2236" s="305" t="s">
        <v>5444</v>
      </c>
      <c r="K2236" s="306">
        <v>361443.49</v>
      </c>
      <c r="Q2236" s="270"/>
      <c r="R2236" s="270"/>
      <c r="S2236" s="271"/>
      <c r="T2236" s="270" t="s">
        <v>600</v>
      </c>
      <c r="U2236" s="272" t="s">
        <v>5083</v>
      </c>
      <c r="V2236" s="268" t="s">
        <v>602</v>
      </c>
      <c r="W2236" s="272"/>
      <c r="X2236" s="273">
        <v>2072919</v>
      </c>
      <c r="Y2236" s="273">
        <v>2072919</v>
      </c>
      <c r="Z2236" s="273">
        <v>0</v>
      </c>
      <c r="AA2236" s="273">
        <v>0</v>
      </c>
      <c r="AB2236" s="274">
        <v>2072919</v>
      </c>
      <c r="AC2236" s="274">
        <v>0</v>
      </c>
      <c r="AD2236" s="269"/>
      <c r="AE2236" s="269" t="s">
        <v>5084</v>
      </c>
    </row>
    <row r="2237" spans="1:31" ht="90" x14ac:dyDescent="0.25">
      <c r="A2237" s="303" t="s">
        <v>5280</v>
      </c>
      <c r="B2237" s="303" t="s">
        <v>2415</v>
      </c>
      <c r="C2237" s="303" t="s">
        <v>2416</v>
      </c>
      <c r="D2237" s="303" t="s">
        <v>1920</v>
      </c>
      <c r="E2237" s="304" t="s">
        <v>5533</v>
      </c>
      <c r="F2237" s="304" t="s">
        <v>5443</v>
      </c>
      <c r="G2237" s="304" t="s">
        <v>597</v>
      </c>
      <c r="H2237" s="304" t="s">
        <v>598</v>
      </c>
      <c r="I2237" s="303" t="s">
        <v>599</v>
      </c>
      <c r="J2237" s="305" t="s">
        <v>5444</v>
      </c>
      <c r="K2237" s="306">
        <v>361443.49</v>
      </c>
      <c r="Q2237" s="270"/>
      <c r="R2237" s="270"/>
      <c r="S2237" s="271"/>
      <c r="T2237" s="270" t="s">
        <v>600</v>
      </c>
      <c r="U2237" s="272" t="s">
        <v>5083</v>
      </c>
      <c r="V2237" s="268" t="s">
        <v>602</v>
      </c>
      <c r="W2237" s="272"/>
      <c r="X2237" s="273">
        <v>2072919</v>
      </c>
      <c r="Y2237" s="273">
        <v>2072919</v>
      </c>
      <c r="Z2237" s="273">
        <v>0</v>
      </c>
      <c r="AA2237" s="273">
        <v>0</v>
      </c>
      <c r="AB2237" s="274">
        <v>2072919</v>
      </c>
      <c r="AC2237" s="274">
        <v>0</v>
      </c>
      <c r="AD2237" s="269"/>
      <c r="AE2237" s="269" t="s">
        <v>5084</v>
      </c>
    </row>
    <row r="2238" spans="1:31" ht="90" x14ac:dyDescent="0.25">
      <c r="A2238" s="303" t="s">
        <v>5282</v>
      </c>
      <c r="B2238" s="303" t="s">
        <v>2415</v>
      </c>
      <c r="C2238" s="303" t="s">
        <v>2416</v>
      </c>
      <c r="D2238" s="303" t="s">
        <v>1920</v>
      </c>
      <c r="E2238" s="304" t="s">
        <v>5534</v>
      </c>
      <c r="F2238" s="304" t="s">
        <v>5443</v>
      </c>
      <c r="G2238" s="304" t="s">
        <v>597</v>
      </c>
      <c r="H2238" s="304" t="s">
        <v>598</v>
      </c>
      <c r="I2238" s="303" t="s">
        <v>599</v>
      </c>
      <c r="J2238" s="305" t="s">
        <v>5444</v>
      </c>
      <c r="K2238" s="306">
        <v>361443.49</v>
      </c>
      <c r="Q2238" s="270"/>
      <c r="R2238" s="270"/>
      <c r="S2238" s="271"/>
      <c r="T2238" s="270" t="s">
        <v>600</v>
      </c>
      <c r="U2238" s="272" t="s">
        <v>5083</v>
      </c>
      <c r="V2238" s="268" t="s">
        <v>602</v>
      </c>
      <c r="W2238" s="272"/>
      <c r="X2238" s="273">
        <v>2072919</v>
      </c>
      <c r="Y2238" s="273">
        <v>2072919</v>
      </c>
      <c r="Z2238" s="273">
        <v>0</v>
      </c>
      <c r="AA2238" s="273">
        <v>0</v>
      </c>
      <c r="AB2238" s="274">
        <v>2072919</v>
      </c>
      <c r="AC2238" s="274">
        <v>0</v>
      </c>
      <c r="AD2238" s="269"/>
      <c r="AE2238" s="269" t="s">
        <v>5084</v>
      </c>
    </row>
    <row r="2239" spans="1:31" ht="90" x14ac:dyDescent="0.25">
      <c r="A2239" s="303" t="s">
        <v>5284</v>
      </c>
      <c r="B2239" s="303" t="s">
        <v>2415</v>
      </c>
      <c r="C2239" s="303" t="s">
        <v>2416</v>
      </c>
      <c r="D2239" s="303" t="s">
        <v>1920</v>
      </c>
      <c r="E2239" s="304" t="s">
        <v>5535</v>
      </c>
      <c r="F2239" s="304" t="s">
        <v>5443</v>
      </c>
      <c r="G2239" s="304" t="s">
        <v>597</v>
      </c>
      <c r="H2239" s="304" t="s">
        <v>598</v>
      </c>
      <c r="I2239" s="303" t="s">
        <v>599</v>
      </c>
      <c r="J2239" s="305" t="s">
        <v>5444</v>
      </c>
      <c r="K2239" s="306">
        <v>361443.49</v>
      </c>
      <c r="Q2239" s="270"/>
      <c r="R2239" s="270"/>
      <c r="S2239" s="271"/>
      <c r="T2239" s="270" t="s">
        <v>600</v>
      </c>
      <c r="U2239" s="272" t="s">
        <v>5083</v>
      </c>
      <c r="V2239" s="268" t="s">
        <v>602</v>
      </c>
      <c r="W2239" s="272"/>
      <c r="X2239" s="273">
        <v>2072919</v>
      </c>
      <c r="Y2239" s="273">
        <v>2072919</v>
      </c>
      <c r="Z2239" s="273">
        <v>0</v>
      </c>
      <c r="AA2239" s="273">
        <v>0</v>
      </c>
      <c r="AB2239" s="274">
        <v>2072919</v>
      </c>
      <c r="AC2239" s="274">
        <v>0</v>
      </c>
      <c r="AD2239" s="269"/>
      <c r="AE2239" s="269" t="s">
        <v>5084</v>
      </c>
    </row>
    <row r="2240" spans="1:31" ht="90" x14ac:dyDescent="0.25">
      <c r="A2240" s="303" t="s">
        <v>5286</v>
      </c>
      <c r="B2240" s="303" t="s">
        <v>2415</v>
      </c>
      <c r="C2240" s="303" t="s">
        <v>2416</v>
      </c>
      <c r="D2240" s="303" t="s">
        <v>1920</v>
      </c>
      <c r="E2240" s="304" t="s">
        <v>5536</v>
      </c>
      <c r="F2240" s="304" t="s">
        <v>5443</v>
      </c>
      <c r="G2240" s="304" t="s">
        <v>597</v>
      </c>
      <c r="H2240" s="304" t="s">
        <v>598</v>
      </c>
      <c r="I2240" s="303" t="s">
        <v>599</v>
      </c>
      <c r="J2240" s="305" t="s">
        <v>5444</v>
      </c>
      <c r="K2240" s="306">
        <v>361443.49</v>
      </c>
      <c r="Q2240" s="270"/>
      <c r="R2240" s="270"/>
      <c r="S2240" s="271"/>
      <c r="T2240" s="270" t="s">
        <v>600</v>
      </c>
      <c r="U2240" s="272" t="s">
        <v>5083</v>
      </c>
      <c r="V2240" s="268" t="s">
        <v>602</v>
      </c>
      <c r="W2240" s="272"/>
      <c r="X2240" s="273">
        <v>2072919</v>
      </c>
      <c r="Y2240" s="273">
        <v>2072919</v>
      </c>
      <c r="Z2240" s="273">
        <v>0</v>
      </c>
      <c r="AA2240" s="273">
        <v>0</v>
      </c>
      <c r="AB2240" s="274">
        <v>2072919</v>
      </c>
      <c r="AC2240" s="274">
        <v>0</v>
      </c>
      <c r="AD2240" s="269"/>
      <c r="AE2240" s="269" t="s">
        <v>5084</v>
      </c>
    </row>
    <row r="2241" spans="1:31" ht="90" x14ac:dyDescent="0.25">
      <c r="A2241" s="303" t="s">
        <v>5288</v>
      </c>
      <c r="B2241" s="303" t="s">
        <v>2415</v>
      </c>
      <c r="C2241" s="303" t="s">
        <v>2416</v>
      </c>
      <c r="D2241" s="303" t="s">
        <v>1920</v>
      </c>
      <c r="E2241" s="304" t="s">
        <v>5537</v>
      </c>
      <c r="F2241" s="304" t="s">
        <v>5443</v>
      </c>
      <c r="G2241" s="304" t="s">
        <v>597</v>
      </c>
      <c r="H2241" s="304" t="s">
        <v>598</v>
      </c>
      <c r="I2241" s="303" t="s">
        <v>599</v>
      </c>
      <c r="J2241" s="305" t="s">
        <v>5444</v>
      </c>
      <c r="K2241" s="306">
        <v>361443.49</v>
      </c>
      <c r="Q2241" s="270"/>
      <c r="R2241" s="270"/>
      <c r="S2241" s="271"/>
      <c r="T2241" s="270" t="s">
        <v>600</v>
      </c>
      <c r="U2241" s="272" t="s">
        <v>5083</v>
      </c>
      <c r="V2241" s="268" t="s">
        <v>602</v>
      </c>
      <c r="W2241" s="272"/>
      <c r="X2241" s="273">
        <v>2072919</v>
      </c>
      <c r="Y2241" s="273">
        <v>2072919</v>
      </c>
      <c r="Z2241" s="273">
        <v>0</v>
      </c>
      <c r="AA2241" s="273">
        <v>0</v>
      </c>
      <c r="AB2241" s="274">
        <v>2072919</v>
      </c>
      <c r="AC2241" s="274">
        <v>0</v>
      </c>
      <c r="AD2241" s="269"/>
      <c r="AE2241" s="269" t="s">
        <v>5084</v>
      </c>
    </row>
    <row r="2242" spans="1:31" ht="90" x14ac:dyDescent="0.25">
      <c r="A2242" s="303" t="s">
        <v>5290</v>
      </c>
      <c r="B2242" s="303" t="s">
        <v>2415</v>
      </c>
      <c r="C2242" s="303" t="s">
        <v>2416</v>
      </c>
      <c r="D2242" s="303" t="s">
        <v>1920</v>
      </c>
      <c r="E2242" s="304" t="s">
        <v>5538</v>
      </c>
      <c r="F2242" s="304" t="s">
        <v>5443</v>
      </c>
      <c r="G2242" s="304" t="s">
        <v>597</v>
      </c>
      <c r="H2242" s="304" t="s">
        <v>598</v>
      </c>
      <c r="I2242" s="303" t="s">
        <v>599</v>
      </c>
      <c r="J2242" s="305" t="s">
        <v>5444</v>
      </c>
      <c r="K2242" s="306">
        <v>361443.49</v>
      </c>
      <c r="Q2242" s="270"/>
      <c r="R2242" s="270"/>
      <c r="S2242" s="271"/>
      <c r="T2242" s="270" t="s">
        <v>600</v>
      </c>
      <c r="U2242" s="272" t="s">
        <v>5083</v>
      </c>
      <c r="V2242" s="268" t="s">
        <v>602</v>
      </c>
      <c r="W2242" s="272"/>
      <c r="X2242" s="273">
        <v>2072919</v>
      </c>
      <c r="Y2242" s="273">
        <v>2072919</v>
      </c>
      <c r="Z2242" s="273">
        <v>0</v>
      </c>
      <c r="AA2242" s="273">
        <v>0</v>
      </c>
      <c r="AB2242" s="274">
        <v>2072919</v>
      </c>
      <c r="AC2242" s="274">
        <v>0</v>
      </c>
      <c r="AD2242" s="269"/>
      <c r="AE2242" s="269" t="s">
        <v>5084</v>
      </c>
    </row>
    <row r="2243" spans="1:31" ht="90" x14ac:dyDescent="0.25">
      <c r="A2243" s="303" t="s">
        <v>5292</v>
      </c>
      <c r="B2243" s="303" t="s">
        <v>2415</v>
      </c>
      <c r="C2243" s="303" t="s">
        <v>2416</v>
      </c>
      <c r="D2243" s="303" t="s">
        <v>1920</v>
      </c>
      <c r="E2243" s="304" t="s">
        <v>5539</v>
      </c>
      <c r="F2243" s="304" t="s">
        <v>5443</v>
      </c>
      <c r="G2243" s="304" t="s">
        <v>597</v>
      </c>
      <c r="H2243" s="304" t="s">
        <v>598</v>
      </c>
      <c r="I2243" s="303" t="s">
        <v>599</v>
      </c>
      <c r="J2243" s="305" t="s">
        <v>5444</v>
      </c>
      <c r="K2243" s="306">
        <v>361443.49</v>
      </c>
      <c r="Q2243" s="270"/>
      <c r="R2243" s="270"/>
      <c r="S2243" s="271"/>
      <c r="T2243" s="270" t="s">
        <v>600</v>
      </c>
      <c r="U2243" s="272" t="s">
        <v>5083</v>
      </c>
      <c r="V2243" s="268" t="s">
        <v>602</v>
      </c>
      <c r="W2243" s="272"/>
      <c r="X2243" s="273">
        <v>2072919</v>
      </c>
      <c r="Y2243" s="273">
        <v>2072919</v>
      </c>
      <c r="Z2243" s="273">
        <v>0</v>
      </c>
      <c r="AA2243" s="273">
        <v>0</v>
      </c>
      <c r="AB2243" s="274">
        <v>2072919</v>
      </c>
      <c r="AC2243" s="274">
        <v>0</v>
      </c>
      <c r="AD2243" s="269"/>
      <c r="AE2243" s="269" t="s">
        <v>5084</v>
      </c>
    </row>
    <row r="2244" spans="1:31" ht="90" x14ac:dyDescent="0.25">
      <c r="A2244" s="303" t="s">
        <v>5294</v>
      </c>
      <c r="B2244" s="303" t="s">
        <v>2415</v>
      </c>
      <c r="C2244" s="303" t="s">
        <v>2416</v>
      </c>
      <c r="D2244" s="303" t="s">
        <v>1920</v>
      </c>
      <c r="E2244" s="304" t="s">
        <v>5540</v>
      </c>
      <c r="F2244" s="304" t="s">
        <v>5443</v>
      </c>
      <c r="G2244" s="304" t="s">
        <v>597</v>
      </c>
      <c r="H2244" s="304" t="s">
        <v>598</v>
      </c>
      <c r="I2244" s="303" t="s">
        <v>599</v>
      </c>
      <c r="J2244" s="305" t="s">
        <v>5444</v>
      </c>
      <c r="K2244" s="306">
        <v>361443.49</v>
      </c>
      <c r="Q2244" s="270"/>
      <c r="R2244" s="270"/>
      <c r="S2244" s="271"/>
      <c r="T2244" s="270" t="s">
        <v>600</v>
      </c>
      <c r="U2244" s="272" t="s">
        <v>5083</v>
      </c>
      <c r="V2244" s="268" t="s">
        <v>602</v>
      </c>
      <c r="W2244" s="272"/>
      <c r="X2244" s="273">
        <v>2072919</v>
      </c>
      <c r="Y2244" s="273">
        <v>2072919</v>
      </c>
      <c r="Z2244" s="273">
        <v>0</v>
      </c>
      <c r="AA2244" s="273">
        <v>0</v>
      </c>
      <c r="AB2244" s="274">
        <v>2072919</v>
      </c>
      <c r="AC2244" s="274">
        <v>0</v>
      </c>
      <c r="AD2244" s="269"/>
      <c r="AE2244" s="269" t="s">
        <v>5084</v>
      </c>
    </row>
    <row r="2245" spans="1:31" ht="90" x14ac:dyDescent="0.25">
      <c r="A2245" s="303" t="s">
        <v>5296</v>
      </c>
      <c r="B2245" s="303" t="s">
        <v>2415</v>
      </c>
      <c r="C2245" s="303" t="s">
        <v>2416</v>
      </c>
      <c r="D2245" s="303" t="s">
        <v>1920</v>
      </c>
      <c r="E2245" s="304" t="s">
        <v>5541</v>
      </c>
      <c r="F2245" s="304" t="s">
        <v>5443</v>
      </c>
      <c r="G2245" s="304" t="s">
        <v>597</v>
      </c>
      <c r="H2245" s="304" t="s">
        <v>598</v>
      </c>
      <c r="I2245" s="303" t="s">
        <v>599</v>
      </c>
      <c r="J2245" s="305" t="s">
        <v>5444</v>
      </c>
      <c r="K2245" s="306">
        <v>361443.49</v>
      </c>
      <c r="Q2245" s="270"/>
      <c r="R2245" s="270"/>
      <c r="S2245" s="271"/>
      <c r="T2245" s="270" t="s">
        <v>600</v>
      </c>
      <c r="U2245" s="272" t="s">
        <v>5083</v>
      </c>
      <c r="V2245" s="268" t="s">
        <v>602</v>
      </c>
      <c r="W2245" s="272"/>
      <c r="X2245" s="273">
        <v>2072919</v>
      </c>
      <c r="Y2245" s="273">
        <v>2072919</v>
      </c>
      <c r="Z2245" s="273">
        <v>0</v>
      </c>
      <c r="AA2245" s="273">
        <v>0</v>
      </c>
      <c r="AB2245" s="274">
        <v>2072919</v>
      </c>
      <c r="AC2245" s="274">
        <v>0</v>
      </c>
      <c r="AD2245" s="269"/>
      <c r="AE2245" s="269" t="s">
        <v>5084</v>
      </c>
    </row>
    <row r="2246" spans="1:31" ht="90" x14ac:dyDescent="0.25">
      <c r="A2246" s="303" t="s">
        <v>5298</v>
      </c>
      <c r="B2246" s="303" t="s">
        <v>2415</v>
      </c>
      <c r="C2246" s="303" t="s">
        <v>2416</v>
      </c>
      <c r="D2246" s="303" t="s">
        <v>1920</v>
      </c>
      <c r="E2246" s="304" t="s">
        <v>5542</v>
      </c>
      <c r="F2246" s="304" t="s">
        <v>5443</v>
      </c>
      <c r="G2246" s="304" t="s">
        <v>597</v>
      </c>
      <c r="H2246" s="304" t="s">
        <v>598</v>
      </c>
      <c r="I2246" s="303" t="s">
        <v>599</v>
      </c>
      <c r="J2246" s="305" t="s">
        <v>5444</v>
      </c>
      <c r="K2246" s="306">
        <v>361443.49</v>
      </c>
      <c r="Q2246" s="270"/>
      <c r="R2246" s="270"/>
      <c r="S2246" s="271"/>
      <c r="T2246" s="270" t="s">
        <v>600</v>
      </c>
      <c r="U2246" s="272" t="s">
        <v>5083</v>
      </c>
      <c r="V2246" s="268" t="s">
        <v>602</v>
      </c>
      <c r="W2246" s="272"/>
      <c r="X2246" s="273">
        <v>2072919</v>
      </c>
      <c r="Y2246" s="273">
        <v>2072919</v>
      </c>
      <c r="Z2246" s="273">
        <v>0</v>
      </c>
      <c r="AA2246" s="273">
        <v>0</v>
      </c>
      <c r="AB2246" s="274">
        <v>2072919</v>
      </c>
      <c r="AC2246" s="274">
        <v>0</v>
      </c>
      <c r="AD2246" s="269"/>
      <c r="AE2246" s="269" t="s">
        <v>5084</v>
      </c>
    </row>
    <row r="2247" spans="1:31" ht="90" x14ac:dyDescent="0.25">
      <c r="A2247" s="303" t="s">
        <v>5300</v>
      </c>
      <c r="B2247" s="303" t="s">
        <v>2415</v>
      </c>
      <c r="C2247" s="303" t="s">
        <v>2416</v>
      </c>
      <c r="D2247" s="303" t="s">
        <v>1920</v>
      </c>
      <c r="E2247" s="304" t="s">
        <v>5543</v>
      </c>
      <c r="F2247" s="304" t="s">
        <v>5443</v>
      </c>
      <c r="G2247" s="304" t="s">
        <v>597</v>
      </c>
      <c r="H2247" s="304" t="s">
        <v>598</v>
      </c>
      <c r="I2247" s="303" t="s">
        <v>599</v>
      </c>
      <c r="J2247" s="305" t="s">
        <v>5444</v>
      </c>
      <c r="K2247" s="306">
        <v>361443.49</v>
      </c>
      <c r="Q2247" s="270"/>
      <c r="R2247" s="270"/>
      <c r="S2247" s="271"/>
      <c r="T2247" s="270" t="s">
        <v>600</v>
      </c>
      <c r="U2247" s="272" t="s">
        <v>5083</v>
      </c>
      <c r="V2247" s="268" t="s">
        <v>602</v>
      </c>
      <c r="W2247" s="272"/>
      <c r="X2247" s="273">
        <v>2072919</v>
      </c>
      <c r="Y2247" s="273">
        <v>2072919</v>
      </c>
      <c r="Z2247" s="273">
        <v>0</v>
      </c>
      <c r="AA2247" s="273">
        <v>0</v>
      </c>
      <c r="AB2247" s="274">
        <v>2072919</v>
      </c>
      <c r="AC2247" s="274">
        <v>0</v>
      </c>
      <c r="AD2247" s="269"/>
      <c r="AE2247" s="269" t="s">
        <v>5084</v>
      </c>
    </row>
    <row r="2248" spans="1:31" ht="90" x14ac:dyDescent="0.25">
      <c r="A2248" s="303" t="s">
        <v>5302</v>
      </c>
      <c r="B2248" s="303" t="s">
        <v>2415</v>
      </c>
      <c r="C2248" s="303" t="s">
        <v>2416</v>
      </c>
      <c r="D2248" s="303" t="s">
        <v>1920</v>
      </c>
      <c r="E2248" s="304" t="s">
        <v>5544</v>
      </c>
      <c r="F2248" s="304" t="s">
        <v>5443</v>
      </c>
      <c r="G2248" s="304" t="s">
        <v>597</v>
      </c>
      <c r="H2248" s="304" t="s">
        <v>598</v>
      </c>
      <c r="I2248" s="303" t="s">
        <v>599</v>
      </c>
      <c r="J2248" s="305" t="s">
        <v>5444</v>
      </c>
      <c r="K2248" s="306">
        <v>361443.49</v>
      </c>
      <c r="Q2248" s="270"/>
      <c r="R2248" s="270"/>
      <c r="S2248" s="271"/>
      <c r="T2248" s="270" t="s">
        <v>600</v>
      </c>
      <c r="U2248" s="272" t="s">
        <v>5083</v>
      </c>
      <c r="V2248" s="268" t="s">
        <v>602</v>
      </c>
      <c r="W2248" s="272"/>
      <c r="X2248" s="273">
        <v>2072919</v>
      </c>
      <c r="Y2248" s="273">
        <v>2072919</v>
      </c>
      <c r="Z2248" s="273">
        <v>0</v>
      </c>
      <c r="AA2248" s="273">
        <v>0</v>
      </c>
      <c r="AB2248" s="274">
        <v>2072919</v>
      </c>
      <c r="AC2248" s="274">
        <v>0</v>
      </c>
      <c r="AD2248" s="269"/>
      <c r="AE2248" s="269" t="s">
        <v>5084</v>
      </c>
    </row>
    <row r="2249" spans="1:31" ht="90" x14ac:dyDescent="0.25">
      <c r="A2249" s="303" t="s">
        <v>5304</v>
      </c>
      <c r="B2249" s="303" t="s">
        <v>2415</v>
      </c>
      <c r="C2249" s="303" t="s">
        <v>2416</v>
      </c>
      <c r="D2249" s="303" t="s">
        <v>1920</v>
      </c>
      <c r="E2249" s="304" t="s">
        <v>5545</v>
      </c>
      <c r="F2249" s="304" t="s">
        <v>5443</v>
      </c>
      <c r="G2249" s="304" t="s">
        <v>597</v>
      </c>
      <c r="H2249" s="304" t="s">
        <v>598</v>
      </c>
      <c r="I2249" s="303" t="s">
        <v>599</v>
      </c>
      <c r="J2249" s="305" t="s">
        <v>5444</v>
      </c>
      <c r="K2249" s="306">
        <v>361443.49</v>
      </c>
      <c r="Q2249" s="270"/>
      <c r="R2249" s="270"/>
      <c r="S2249" s="271"/>
      <c r="T2249" s="270" t="s">
        <v>600</v>
      </c>
      <c r="U2249" s="272" t="s">
        <v>5083</v>
      </c>
      <c r="V2249" s="268" t="s">
        <v>602</v>
      </c>
      <c r="W2249" s="272"/>
      <c r="X2249" s="273">
        <v>2072919</v>
      </c>
      <c r="Y2249" s="273">
        <v>2072919</v>
      </c>
      <c r="Z2249" s="273">
        <v>0</v>
      </c>
      <c r="AA2249" s="273">
        <v>0</v>
      </c>
      <c r="AB2249" s="274">
        <v>2072919</v>
      </c>
      <c r="AC2249" s="274">
        <v>0</v>
      </c>
      <c r="AD2249" s="269"/>
      <c r="AE2249" s="269" t="s">
        <v>5084</v>
      </c>
    </row>
    <row r="2250" spans="1:31" ht="90" x14ac:dyDescent="0.25">
      <c r="A2250" s="303" t="s">
        <v>5306</v>
      </c>
      <c r="B2250" s="303" t="s">
        <v>2415</v>
      </c>
      <c r="C2250" s="303" t="s">
        <v>2416</v>
      </c>
      <c r="D2250" s="303" t="s">
        <v>1920</v>
      </c>
      <c r="E2250" s="304" t="s">
        <v>5546</v>
      </c>
      <c r="F2250" s="304" t="s">
        <v>5443</v>
      </c>
      <c r="G2250" s="304" t="s">
        <v>597</v>
      </c>
      <c r="H2250" s="304" t="s">
        <v>598</v>
      </c>
      <c r="I2250" s="303" t="s">
        <v>599</v>
      </c>
      <c r="J2250" s="305" t="s">
        <v>5444</v>
      </c>
      <c r="K2250" s="306">
        <v>361443.49</v>
      </c>
      <c r="Q2250" s="270"/>
      <c r="R2250" s="270"/>
      <c r="S2250" s="271"/>
      <c r="T2250" s="270" t="s">
        <v>600</v>
      </c>
      <c r="U2250" s="272" t="s">
        <v>5083</v>
      </c>
      <c r="V2250" s="268" t="s">
        <v>602</v>
      </c>
      <c r="W2250" s="272"/>
      <c r="X2250" s="273">
        <v>2072919</v>
      </c>
      <c r="Y2250" s="273">
        <v>2072919</v>
      </c>
      <c r="Z2250" s="273">
        <v>0</v>
      </c>
      <c r="AA2250" s="273">
        <v>0</v>
      </c>
      <c r="AB2250" s="274">
        <v>2072919</v>
      </c>
      <c r="AC2250" s="274">
        <v>0</v>
      </c>
      <c r="AD2250" s="269"/>
      <c r="AE2250" s="269" t="s">
        <v>5084</v>
      </c>
    </row>
    <row r="2251" spans="1:31" ht="90" x14ac:dyDescent="0.25">
      <c r="A2251" s="303" t="s">
        <v>5308</v>
      </c>
      <c r="B2251" s="303" t="s">
        <v>2415</v>
      </c>
      <c r="C2251" s="303" t="s">
        <v>2416</v>
      </c>
      <c r="D2251" s="303" t="s">
        <v>1920</v>
      </c>
      <c r="E2251" s="304" t="s">
        <v>5547</v>
      </c>
      <c r="F2251" s="304" t="s">
        <v>5443</v>
      </c>
      <c r="G2251" s="304" t="s">
        <v>597</v>
      </c>
      <c r="H2251" s="304" t="s">
        <v>598</v>
      </c>
      <c r="I2251" s="303" t="s">
        <v>599</v>
      </c>
      <c r="J2251" s="305" t="s">
        <v>5444</v>
      </c>
      <c r="K2251" s="306">
        <v>361443.49</v>
      </c>
      <c r="Q2251" s="270"/>
      <c r="R2251" s="270"/>
      <c r="S2251" s="271"/>
      <c r="T2251" s="270" t="s">
        <v>600</v>
      </c>
      <c r="U2251" s="272" t="s">
        <v>5083</v>
      </c>
      <c r="V2251" s="268" t="s">
        <v>602</v>
      </c>
      <c r="W2251" s="272"/>
      <c r="X2251" s="273">
        <v>2072919</v>
      </c>
      <c r="Y2251" s="273">
        <v>2072919</v>
      </c>
      <c r="Z2251" s="273">
        <v>0</v>
      </c>
      <c r="AA2251" s="273">
        <v>0</v>
      </c>
      <c r="AB2251" s="274">
        <v>2072919</v>
      </c>
      <c r="AC2251" s="274">
        <v>0</v>
      </c>
      <c r="AD2251" s="269"/>
      <c r="AE2251" s="269" t="s">
        <v>5084</v>
      </c>
    </row>
    <row r="2252" spans="1:31" ht="90" x14ac:dyDescent="0.25">
      <c r="A2252" s="303" t="s">
        <v>5310</v>
      </c>
      <c r="B2252" s="303" t="s">
        <v>2415</v>
      </c>
      <c r="C2252" s="303" t="s">
        <v>2416</v>
      </c>
      <c r="D2252" s="303" t="s">
        <v>1920</v>
      </c>
      <c r="E2252" s="304" t="s">
        <v>5548</v>
      </c>
      <c r="F2252" s="304" t="s">
        <v>5443</v>
      </c>
      <c r="G2252" s="304" t="s">
        <v>597</v>
      </c>
      <c r="H2252" s="304" t="s">
        <v>598</v>
      </c>
      <c r="I2252" s="303" t="s">
        <v>599</v>
      </c>
      <c r="J2252" s="305" t="s">
        <v>5444</v>
      </c>
      <c r="K2252" s="306">
        <v>361443.49</v>
      </c>
      <c r="Q2252" s="270"/>
      <c r="R2252" s="270"/>
      <c r="S2252" s="271"/>
      <c r="T2252" s="270" t="s">
        <v>600</v>
      </c>
      <c r="U2252" s="272" t="s">
        <v>5083</v>
      </c>
      <c r="V2252" s="268" t="s">
        <v>602</v>
      </c>
      <c r="W2252" s="272"/>
      <c r="X2252" s="273">
        <v>2072919</v>
      </c>
      <c r="Y2252" s="273">
        <v>2072919</v>
      </c>
      <c r="Z2252" s="273">
        <v>0</v>
      </c>
      <c r="AA2252" s="273">
        <v>0</v>
      </c>
      <c r="AB2252" s="274">
        <v>2072919</v>
      </c>
      <c r="AC2252" s="274">
        <v>0</v>
      </c>
      <c r="AD2252" s="269"/>
      <c r="AE2252" s="269" t="s">
        <v>5084</v>
      </c>
    </row>
    <row r="2253" spans="1:31" ht="90" x14ac:dyDescent="0.25">
      <c r="A2253" s="303" t="s">
        <v>5312</v>
      </c>
      <c r="B2253" s="303" t="s">
        <v>2415</v>
      </c>
      <c r="C2253" s="303" t="s">
        <v>2416</v>
      </c>
      <c r="D2253" s="303" t="s">
        <v>1920</v>
      </c>
      <c r="E2253" s="304" t="s">
        <v>5549</v>
      </c>
      <c r="F2253" s="304" t="s">
        <v>5443</v>
      </c>
      <c r="G2253" s="304" t="s">
        <v>597</v>
      </c>
      <c r="H2253" s="304" t="s">
        <v>598</v>
      </c>
      <c r="I2253" s="303" t="s">
        <v>599</v>
      </c>
      <c r="J2253" s="305" t="s">
        <v>5444</v>
      </c>
      <c r="K2253" s="306">
        <v>361443.49</v>
      </c>
      <c r="Q2253" s="270"/>
      <c r="R2253" s="270"/>
      <c r="S2253" s="271"/>
      <c r="T2253" s="270" t="s">
        <v>600</v>
      </c>
      <c r="U2253" s="272" t="s">
        <v>5083</v>
      </c>
      <c r="V2253" s="268" t="s">
        <v>602</v>
      </c>
      <c r="W2253" s="272"/>
      <c r="X2253" s="273">
        <v>2072919</v>
      </c>
      <c r="Y2253" s="273">
        <v>2072919</v>
      </c>
      <c r="Z2253" s="273">
        <v>0</v>
      </c>
      <c r="AA2253" s="273">
        <v>0</v>
      </c>
      <c r="AB2253" s="274">
        <v>2072919</v>
      </c>
      <c r="AC2253" s="274">
        <v>0</v>
      </c>
      <c r="AD2253" s="269"/>
      <c r="AE2253" s="269" t="s">
        <v>5084</v>
      </c>
    </row>
    <row r="2254" spans="1:31" ht="33.75" x14ac:dyDescent="0.25">
      <c r="Q2254" s="270"/>
      <c r="R2254" s="270"/>
      <c r="S2254" s="271"/>
      <c r="T2254" s="270" t="s">
        <v>600</v>
      </c>
      <c r="U2254" s="272" t="s">
        <v>5083</v>
      </c>
      <c r="V2254" s="268" t="s">
        <v>602</v>
      </c>
      <c r="W2254" s="272"/>
      <c r="X2254" s="273">
        <v>2072919</v>
      </c>
      <c r="Y2254" s="273">
        <v>2072919</v>
      </c>
      <c r="Z2254" s="273">
        <v>0</v>
      </c>
      <c r="AA2254" s="273">
        <v>0</v>
      </c>
      <c r="AB2254" s="274">
        <v>2072919</v>
      </c>
      <c r="AC2254" s="274">
        <v>0</v>
      </c>
      <c r="AD2254" s="269"/>
      <c r="AE2254" s="269" t="s">
        <v>5084</v>
      </c>
    </row>
    <row r="2255" spans="1:31" ht="33.75" x14ac:dyDescent="0.25">
      <c r="Q2255" s="270"/>
      <c r="R2255" s="270"/>
      <c r="S2255" s="271"/>
      <c r="T2255" s="270" t="s">
        <v>600</v>
      </c>
      <c r="U2255" s="272" t="s">
        <v>5083</v>
      </c>
      <c r="V2255" s="268" t="s">
        <v>602</v>
      </c>
      <c r="W2255" s="272"/>
      <c r="X2255" s="273">
        <v>2072919</v>
      </c>
      <c r="Y2255" s="273">
        <v>2072919</v>
      </c>
      <c r="Z2255" s="273">
        <v>0</v>
      </c>
      <c r="AA2255" s="273">
        <v>0</v>
      </c>
      <c r="AB2255" s="274">
        <v>2072919</v>
      </c>
      <c r="AC2255" s="274">
        <v>0</v>
      </c>
      <c r="AD2255" s="269"/>
      <c r="AE2255" s="269" t="s">
        <v>5084</v>
      </c>
    </row>
    <row r="2256" spans="1:31" ht="33.75" x14ac:dyDescent="0.25">
      <c r="Q2256" s="270"/>
      <c r="R2256" s="270"/>
      <c r="S2256" s="271"/>
      <c r="T2256" s="270" t="s">
        <v>600</v>
      </c>
      <c r="U2256" s="272" t="s">
        <v>5083</v>
      </c>
      <c r="V2256" s="268" t="s">
        <v>602</v>
      </c>
      <c r="W2256" s="272"/>
      <c r="X2256" s="273">
        <v>2072919</v>
      </c>
      <c r="Y2256" s="273">
        <v>2072919</v>
      </c>
      <c r="Z2256" s="273">
        <v>0</v>
      </c>
      <c r="AA2256" s="273">
        <v>0</v>
      </c>
      <c r="AB2256" s="274">
        <v>2072919</v>
      </c>
      <c r="AC2256" s="274">
        <v>0</v>
      </c>
      <c r="AD2256" s="269"/>
      <c r="AE2256" s="269" t="s">
        <v>5084</v>
      </c>
    </row>
    <row r="2257" spans="1:31" ht="33.75" x14ac:dyDescent="0.25">
      <c r="Q2257" s="270"/>
      <c r="R2257" s="270"/>
      <c r="S2257" s="271"/>
      <c r="T2257" s="270" t="s">
        <v>600</v>
      </c>
      <c r="U2257" s="272" t="s">
        <v>5083</v>
      </c>
      <c r="V2257" s="268" t="s">
        <v>602</v>
      </c>
      <c r="W2257" s="272"/>
      <c r="X2257" s="273">
        <v>2072919</v>
      </c>
      <c r="Y2257" s="273">
        <v>2072919</v>
      </c>
      <c r="Z2257" s="273">
        <v>0</v>
      </c>
      <c r="AA2257" s="273">
        <v>0</v>
      </c>
      <c r="AB2257" s="274">
        <v>2072919</v>
      </c>
      <c r="AC2257" s="274">
        <v>0</v>
      </c>
      <c r="AD2257" s="269"/>
      <c r="AE2257" s="269" t="s">
        <v>5084</v>
      </c>
    </row>
    <row r="2258" spans="1:31" ht="33.75" x14ac:dyDescent="0.25">
      <c r="A2258" s="307" t="s">
        <v>5550</v>
      </c>
      <c r="B2258" s="308"/>
      <c r="C2258" s="308"/>
      <c r="D2258" s="308"/>
      <c r="E2258" s="308"/>
      <c r="F2258" s="307" t="s">
        <v>5551</v>
      </c>
      <c r="Q2258" s="270"/>
      <c r="R2258" s="270"/>
      <c r="S2258" s="271"/>
      <c r="T2258" s="270" t="s">
        <v>600</v>
      </c>
      <c r="U2258" s="272" t="s">
        <v>5083</v>
      </c>
      <c r="V2258" s="268" t="s">
        <v>602</v>
      </c>
      <c r="W2258" s="272"/>
      <c r="X2258" s="273">
        <v>2072919</v>
      </c>
      <c r="Y2258" s="273">
        <v>2072919</v>
      </c>
      <c r="Z2258" s="273">
        <v>0</v>
      </c>
      <c r="AA2258" s="273">
        <v>0</v>
      </c>
      <c r="AB2258" s="274">
        <v>2072919</v>
      </c>
      <c r="AC2258" s="274">
        <v>0</v>
      </c>
      <c r="AD2258" s="269"/>
      <c r="AE2258" s="269" t="s">
        <v>5084</v>
      </c>
    </row>
    <row r="2259" spans="1:31" ht="33.75" x14ac:dyDescent="0.25">
      <c r="Q2259" s="270"/>
      <c r="R2259" s="270" t="s">
        <v>5154</v>
      </c>
      <c r="S2259" s="271"/>
      <c r="T2259" s="270" t="s">
        <v>600</v>
      </c>
      <c r="U2259" s="272" t="s">
        <v>5083</v>
      </c>
      <c r="V2259" s="268" t="s">
        <v>602</v>
      </c>
      <c r="W2259" s="272"/>
      <c r="X2259" s="273">
        <v>2072919</v>
      </c>
      <c r="Y2259" s="273">
        <v>2072919</v>
      </c>
      <c r="Z2259" s="273">
        <v>0</v>
      </c>
      <c r="AA2259" s="273">
        <v>0</v>
      </c>
      <c r="AB2259" s="274">
        <v>2072919</v>
      </c>
      <c r="AC2259" s="274">
        <v>0</v>
      </c>
      <c r="AD2259" s="269"/>
      <c r="AE2259" s="269" t="s">
        <v>5084</v>
      </c>
    </row>
    <row r="2260" spans="1:31" ht="33.75" x14ac:dyDescent="0.25">
      <c r="Q2260" s="270"/>
      <c r="R2260" s="270" t="s">
        <v>5157</v>
      </c>
      <c r="S2260" s="271"/>
      <c r="T2260" s="270" t="s">
        <v>600</v>
      </c>
      <c r="U2260" s="272" t="s">
        <v>5083</v>
      </c>
      <c r="V2260" s="268" t="s">
        <v>602</v>
      </c>
      <c r="W2260" s="272"/>
      <c r="X2260" s="273">
        <v>2072919</v>
      </c>
      <c r="Y2260" s="273">
        <v>2072919</v>
      </c>
      <c r="Z2260" s="273">
        <v>0</v>
      </c>
      <c r="AA2260" s="273">
        <v>0</v>
      </c>
      <c r="AB2260" s="274">
        <v>2072919</v>
      </c>
      <c r="AC2260" s="274">
        <v>0</v>
      </c>
      <c r="AD2260" s="269"/>
      <c r="AE2260" s="269" t="s">
        <v>5084</v>
      </c>
    </row>
    <row r="2261" spans="1:31" ht="33.75" x14ac:dyDescent="0.25">
      <c r="Q2261" s="270"/>
      <c r="R2261" s="270" t="s">
        <v>5160</v>
      </c>
      <c r="S2261" s="271"/>
      <c r="T2261" s="270" t="s">
        <v>600</v>
      </c>
      <c r="U2261" s="272" t="s">
        <v>5083</v>
      </c>
      <c r="V2261" s="268" t="s">
        <v>602</v>
      </c>
      <c r="W2261" s="272"/>
      <c r="X2261" s="273">
        <v>2072919</v>
      </c>
      <c r="Y2261" s="273">
        <v>2072919</v>
      </c>
      <c r="Z2261" s="273">
        <v>0</v>
      </c>
      <c r="AA2261" s="273">
        <v>0</v>
      </c>
      <c r="AB2261" s="274">
        <v>2072919</v>
      </c>
      <c r="AC2261" s="274">
        <v>0</v>
      </c>
      <c r="AD2261" s="269"/>
      <c r="AE2261" s="269" t="s">
        <v>5084</v>
      </c>
    </row>
    <row r="2262" spans="1:31" ht="33.75" x14ac:dyDescent="0.25">
      <c r="Q2262" s="270"/>
      <c r="R2262" s="270" t="s">
        <v>5163</v>
      </c>
      <c r="S2262" s="271"/>
      <c r="T2262" s="270" t="s">
        <v>600</v>
      </c>
      <c r="U2262" s="272" t="s">
        <v>5083</v>
      </c>
      <c r="V2262" s="268" t="s">
        <v>602</v>
      </c>
      <c r="W2262" s="272"/>
      <c r="X2262" s="273">
        <v>2072919</v>
      </c>
      <c r="Y2262" s="273">
        <v>2072919</v>
      </c>
      <c r="Z2262" s="273">
        <v>0</v>
      </c>
      <c r="AA2262" s="273">
        <v>0</v>
      </c>
      <c r="AB2262" s="274">
        <v>2072919</v>
      </c>
      <c r="AC2262" s="274">
        <v>0</v>
      </c>
      <c r="AD2262" s="269"/>
      <c r="AE2262" s="269" t="s">
        <v>5084</v>
      </c>
    </row>
    <row r="2263" spans="1:31" ht="33.75" x14ac:dyDescent="0.25">
      <c r="Q2263" s="270"/>
      <c r="R2263" s="270" t="s">
        <v>5166</v>
      </c>
      <c r="S2263" s="271"/>
      <c r="T2263" s="270" t="s">
        <v>600</v>
      </c>
      <c r="U2263" s="272" t="s">
        <v>5167</v>
      </c>
      <c r="V2263" s="268" t="s">
        <v>602</v>
      </c>
      <c r="W2263" s="272"/>
      <c r="X2263" s="273">
        <v>2072919</v>
      </c>
      <c r="Y2263" s="273">
        <v>2072919</v>
      </c>
      <c r="Z2263" s="273">
        <v>0</v>
      </c>
      <c r="AA2263" s="273">
        <v>0</v>
      </c>
      <c r="AB2263" s="274">
        <v>2072919</v>
      </c>
      <c r="AC2263" s="274">
        <v>0</v>
      </c>
      <c r="AD2263" s="269"/>
      <c r="AE2263" s="269" t="s">
        <v>5168</v>
      </c>
    </row>
    <row r="2264" spans="1:31" ht="33.75" x14ac:dyDescent="0.25">
      <c r="Q2264" s="270"/>
      <c r="R2264" s="270"/>
      <c r="S2264" s="271"/>
      <c r="T2264" s="270" t="s">
        <v>600</v>
      </c>
      <c r="U2264" s="272" t="s">
        <v>5171</v>
      </c>
      <c r="V2264" s="268" t="s">
        <v>602</v>
      </c>
      <c r="W2264" s="272"/>
      <c r="X2264" s="273">
        <v>2072919</v>
      </c>
      <c r="Y2264" s="273">
        <v>2072919</v>
      </c>
      <c r="Z2264" s="273">
        <v>0</v>
      </c>
      <c r="AA2264" s="273">
        <v>0</v>
      </c>
      <c r="AB2264" s="274">
        <v>2072919</v>
      </c>
      <c r="AC2264" s="274">
        <v>0</v>
      </c>
      <c r="AD2264" s="269"/>
      <c r="AE2264" s="269" t="s">
        <v>5172</v>
      </c>
    </row>
    <row r="2265" spans="1:31" ht="33.75" x14ac:dyDescent="0.25">
      <c r="Q2265" s="270"/>
      <c r="R2265" s="270"/>
      <c r="S2265" s="271"/>
      <c r="T2265" s="270" t="s">
        <v>600</v>
      </c>
      <c r="U2265" s="272" t="s">
        <v>5171</v>
      </c>
      <c r="V2265" s="268" t="s">
        <v>602</v>
      </c>
      <c r="W2265" s="272"/>
      <c r="X2265" s="273">
        <v>2072919</v>
      </c>
      <c r="Y2265" s="273">
        <v>2072919</v>
      </c>
      <c r="Z2265" s="273">
        <v>0</v>
      </c>
      <c r="AA2265" s="273">
        <v>0</v>
      </c>
      <c r="AB2265" s="274">
        <v>2072919</v>
      </c>
      <c r="AC2265" s="274">
        <v>0</v>
      </c>
      <c r="AD2265" s="269"/>
      <c r="AE2265" s="269" t="s">
        <v>5172</v>
      </c>
    </row>
    <row r="2266" spans="1:31" ht="33.75" x14ac:dyDescent="0.25">
      <c r="Q2266" s="270"/>
      <c r="R2266" s="270"/>
      <c r="S2266" s="271"/>
      <c r="T2266" s="270" t="s">
        <v>600</v>
      </c>
      <c r="U2266" s="272" t="s">
        <v>5171</v>
      </c>
      <c r="V2266" s="268" t="s">
        <v>602</v>
      </c>
      <c r="W2266" s="272"/>
      <c r="X2266" s="273">
        <v>2072919</v>
      </c>
      <c r="Y2266" s="273">
        <v>2072919</v>
      </c>
      <c r="Z2266" s="273">
        <v>0</v>
      </c>
      <c r="AA2266" s="273">
        <v>0</v>
      </c>
      <c r="AB2266" s="274">
        <v>2072919</v>
      </c>
      <c r="AC2266" s="274">
        <v>0</v>
      </c>
      <c r="AD2266" s="269"/>
      <c r="AE2266" s="269" t="s">
        <v>5172</v>
      </c>
    </row>
    <row r="2267" spans="1:31" ht="33.75" x14ac:dyDescent="0.25">
      <c r="Q2267" s="270"/>
      <c r="R2267" s="270"/>
      <c r="S2267" s="271"/>
      <c r="T2267" s="270" t="s">
        <v>600</v>
      </c>
      <c r="U2267" s="272" t="s">
        <v>5171</v>
      </c>
      <c r="V2267" s="268" t="s">
        <v>602</v>
      </c>
      <c r="W2267" s="272"/>
      <c r="X2267" s="273">
        <v>2072919</v>
      </c>
      <c r="Y2267" s="273">
        <v>2072919</v>
      </c>
      <c r="Z2267" s="273">
        <v>0</v>
      </c>
      <c r="AA2267" s="273">
        <v>0</v>
      </c>
      <c r="AB2267" s="274">
        <v>2072919</v>
      </c>
      <c r="AC2267" s="274">
        <v>0</v>
      </c>
      <c r="AD2267" s="269"/>
      <c r="AE2267" s="269" t="s">
        <v>5172</v>
      </c>
    </row>
    <row r="2268" spans="1:31" ht="33.75" x14ac:dyDescent="0.25">
      <c r="Q2268" s="270"/>
      <c r="R2268" s="270"/>
      <c r="S2268" s="271"/>
      <c r="T2268" s="270" t="s">
        <v>600</v>
      </c>
      <c r="U2268" s="272" t="s">
        <v>5171</v>
      </c>
      <c r="V2268" s="268" t="s">
        <v>602</v>
      </c>
      <c r="W2268" s="272"/>
      <c r="X2268" s="273">
        <v>2072919</v>
      </c>
      <c r="Y2268" s="273">
        <v>2072919</v>
      </c>
      <c r="Z2268" s="273">
        <v>0</v>
      </c>
      <c r="AA2268" s="273">
        <v>0</v>
      </c>
      <c r="AB2268" s="274">
        <v>2072919</v>
      </c>
      <c r="AC2268" s="274">
        <v>0</v>
      </c>
      <c r="AD2268" s="269"/>
      <c r="AE2268" s="269" t="s">
        <v>5172</v>
      </c>
    </row>
    <row r="2269" spans="1:31" ht="33.75" x14ac:dyDescent="0.25">
      <c r="Q2269" s="270"/>
      <c r="R2269" s="270"/>
      <c r="S2269" s="271"/>
      <c r="T2269" s="270" t="s">
        <v>600</v>
      </c>
      <c r="U2269" s="272" t="s">
        <v>5171</v>
      </c>
      <c r="V2269" s="268" t="s">
        <v>602</v>
      </c>
      <c r="W2269" s="272"/>
      <c r="X2269" s="273">
        <v>2072919</v>
      </c>
      <c r="Y2269" s="273">
        <v>2072919</v>
      </c>
      <c r="Z2269" s="273">
        <v>0</v>
      </c>
      <c r="AA2269" s="273">
        <v>0</v>
      </c>
      <c r="AB2269" s="274">
        <v>2072919</v>
      </c>
      <c r="AC2269" s="274">
        <v>0</v>
      </c>
      <c r="AD2269" s="269"/>
      <c r="AE2269" s="269" t="s">
        <v>5172</v>
      </c>
    </row>
    <row r="2270" spans="1:31" ht="33.75" x14ac:dyDescent="0.25">
      <c r="Q2270" s="270"/>
      <c r="R2270" s="270"/>
      <c r="S2270" s="271"/>
      <c r="T2270" s="270" t="s">
        <v>600</v>
      </c>
      <c r="U2270" s="272" t="s">
        <v>5171</v>
      </c>
      <c r="V2270" s="268" t="s">
        <v>602</v>
      </c>
      <c r="W2270" s="272"/>
      <c r="X2270" s="273">
        <v>2072919</v>
      </c>
      <c r="Y2270" s="273">
        <v>2072919</v>
      </c>
      <c r="Z2270" s="273">
        <v>0</v>
      </c>
      <c r="AA2270" s="273">
        <v>0</v>
      </c>
      <c r="AB2270" s="274">
        <v>2072919</v>
      </c>
      <c r="AC2270" s="274">
        <v>0</v>
      </c>
      <c r="AD2270" s="269"/>
      <c r="AE2270" s="269" t="s">
        <v>5172</v>
      </c>
    </row>
    <row r="2271" spans="1:31" ht="33.75" x14ac:dyDescent="0.25">
      <c r="Q2271" s="270"/>
      <c r="R2271" s="270"/>
      <c r="S2271" s="271"/>
      <c r="T2271" s="270" t="s">
        <v>600</v>
      </c>
      <c r="U2271" s="272" t="s">
        <v>5171</v>
      </c>
      <c r="V2271" s="268" t="s">
        <v>602</v>
      </c>
      <c r="W2271" s="272"/>
      <c r="X2271" s="273">
        <v>2072919</v>
      </c>
      <c r="Y2271" s="273">
        <v>2072919</v>
      </c>
      <c r="Z2271" s="273">
        <v>0</v>
      </c>
      <c r="AA2271" s="273">
        <v>0</v>
      </c>
      <c r="AB2271" s="274">
        <v>2072919</v>
      </c>
      <c r="AC2271" s="274">
        <v>0</v>
      </c>
      <c r="AD2271" s="269"/>
      <c r="AE2271" s="269" t="s">
        <v>5172</v>
      </c>
    </row>
    <row r="2272" spans="1:31" ht="33.75" x14ac:dyDescent="0.25">
      <c r="Q2272" s="270"/>
      <c r="R2272" s="270"/>
      <c r="S2272" s="271"/>
      <c r="T2272" s="270" t="s">
        <v>600</v>
      </c>
      <c r="U2272" s="272" t="s">
        <v>5171</v>
      </c>
      <c r="V2272" s="268" t="s">
        <v>602</v>
      </c>
      <c r="W2272" s="272"/>
      <c r="X2272" s="273">
        <v>2072919</v>
      </c>
      <c r="Y2272" s="273">
        <v>2072919</v>
      </c>
      <c r="Z2272" s="273">
        <v>0</v>
      </c>
      <c r="AA2272" s="273">
        <v>0</v>
      </c>
      <c r="AB2272" s="274">
        <v>2072919</v>
      </c>
      <c r="AC2272" s="274">
        <v>0</v>
      </c>
      <c r="AD2272" s="269"/>
      <c r="AE2272" s="269" t="s">
        <v>5172</v>
      </c>
    </row>
    <row r="2273" spans="17:31" ht="33.75" x14ac:dyDescent="0.25">
      <c r="Q2273" s="270"/>
      <c r="R2273" s="270"/>
      <c r="S2273" s="271"/>
      <c r="T2273" s="270" t="s">
        <v>600</v>
      </c>
      <c r="U2273" s="272" t="s">
        <v>5171</v>
      </c>
      <c r="V2273" s="268" t="s">
        <v>602</v>
      </c>
      <c r="W2273" s="272"/>
      <c r="X2273" s="273">
        <v>2072919</v>
      </c>
      <c r="Y2273" s="273">
        <v>2072919</v>
      </c>
      <c r="Z2273" s="273">
        <v>0</v>
      </c>
      <c r="AA2273" s="273">
        <v>0</v>
      </c>
      <c r="AB2273" s="274">
        <v>2072919</v>
      </c>
      <c r="AC2273" s="274">
        <v>0</v>
      </c>
      <c r="AD2273" s="269"/>
      <c r="AE2273" s="269" t="s">
        <v>5172</v>
      </c>
    </row>
    <row r="2274" spans="17:31" ht="33.75" x14ac:dyDescent="0.25">
      <c r="Q2274" s="270"/>
      <c r="R2274" s="270"/>
      <c r="S2274" s="271"/>
      <c r="T2274" s="270" t="s">
        <v>600</v>
      </c>
      <c r="U2274" s="272" t="s">
        <v>5171</v>
      </c>
      <c r="V2274" s="268" t="s">
        <v>602</v>
      </c>
      <c r="W2274" s="272"/>
      <c r="X2274" s="273">
        <v>2072919</v>
      </c>
      <c r="Y2274" s="273">
        <v>2072919</v>
      </c>
      <c r="Z2274" s="273">
        <v>0</v>
      </c>
      <c r="AA2274" s="273">
        <v>0</v>
      </c>
      <c r="AB2274" s="274">
        <v>2072919</v>
      </c>
      <c r="AC2274" s="274">
        <v>0</v>
      </c>
      <c r="AD2274" s="269"/>
      <c r="AE2274" s="269" t="s">
        <v>5172</v>
      </c>
    </row>
    <row r="2275" spans="17:31" ht="33.75" x14ac:dyDescent="0.25">
      <c r="Q2275" s="270"/>
      <c r="R2275" s="270"/>
      <c r="S2275" s="271"/>
      <c r="T2275" s="270" t="s">
        <v>600</v>
      </c>
      <c r="U2275" s="272" t="s">
        <v>5171</v>
      </c>
      <c r="V2275" s="268" t="s">
        <v>602</v>
      </c>
      <c r="W2275" s="272"/>
      <c r="X2275" s="273">
        <v>2072919</v>
      </c>
      <c r="Y2275" s="273">
        <v>2072919</v>
      </c>
      <c r="Z2275" s="273">
        <v>0</v>
      </c>
      <c r="AA2275" s="273">
        <v>0</v>
      </c>
      <c r="AB2275" s="274">
        <v>2072919</v>
      </c>
      <c r="AC2275" s="274">
        <v>0</v>
      </c>
      <c r="AD2275" s="269"/>
      <c r="AE2275" s="269" t="s">
        <v>5172</v>
      </c>
    </row>
    <row r="2276" spans="17:31" ht="33.75" x14ac:dyDescent="0.25">
      <c r="Q2276" s="270"/>
      <c r="R2276" s="270"/>
      <c r="S2276" s="271"/>
      <c r="T2276" s="270" t="s">
        <v>600</v>
      </c>
      <c r="U2276" s="272" t="s">
        <v>5171</v>
      </c>
      <c r="V2276" s="268" t="s">
        <v>602</v>
      </c>
      <c r="W2276" s="272"/>
      <c r="X2276" s="273">
        <v>2072919</v>
      </c>
      <c r="Y2276" s="273">
        <v>2072919</v>
      </c>
      <c r="Z2276" s="273">
        <v>0</v>
      </c>
      <c r="AA2276" s="273">
        <v>0</v>
      </c>
      <c r="AB2276" s="274">
        <v>2072919</v>
      </c>
      <c r="AC2276" s="274">
        <v>0</v>
      </c>
      <c r="AD2276" s="269"/>
      <c r="AE2276" s="269" t="s">
        <v>5172</v>
      </c>
    </row>
    <row r="2277" spans="17:31" ht="33.75" x14ac:dyDescent="0.25">
      <c r="Q2277" s="270"/>
      <c r="R2277" s="270"/>
      <c r="S2277" s="271"/>
      <c r="T2277" s="270" t="s">
        <v>600</v>
      </c>
      <c r="U2277" s="272" t="s">
        <v>5171</v>
      </c>
      <c r="V2277" s="268" t="s">
        <v>602</v>
      </c>
      <c r="W2277" s="272"/>
      <c r="X2277" s="273">
        <v>2072919</v>
      </c>
      <c r="Y2277" s="273">
        <v>2072919</v>
      </c>
      <c r="Z2277" s="273">
        <v>0</v>
      </c>
      <c r="AA2277" s="273">
        <v>0</v>
      </c>
      <c r="AB2277" s="274">
        <v>2072919</v>
      </c>
      <c r="AC2277" s="274">
        <v>0</v>
      </c>
      <c r="AD2277" s="269"/>
      <c r="AE2277" s="269" t="s">
        <v>5172</v>
      </c>
    </row>
    <row r="2278" spans="17:31" ht="33.75" x14ac:dyDescent="0.25">
      <c r="Q2278" s="270"/>
      <c r="R2278" s="270"/>
      <c r="S2278" s="271"/>
      <c r="T2278" s="270" t="s">
        <v>600</v>
      </c>
      <c r="U2278" s="272" t="s">
        <v>5171</v>
      </c>
      <c r="V2278" s="268" t="s">
        <v>602</v>
      </c>
      <c r="W2278" s="272"/>
      <c r="X2278" s="273">
        <v>2072919</v>
      </c>
      <c r="Y2278" s="273">
        <v>2072919</v>
      </c>
      <c r="Z2278" s="273">
        <v>0</v>
      </c>
      <c r="AA2278" s="273">
        <v>0</v>
      </c>
      <c r="AB2278" s="274">
        <v>2072919</v>
      </c>
      <c r="AC2278" s="274">
        <v>0</v>
      </c>
      <c r="AD2278" s="269"/>
      <c r="AE2278" s="269" t="s">
        <v>5172</v>
      </c>
    </row>
    <row r="2279" spans="17:31" ht="33.75" x14ac:dyDescent="0.25">
      <c r="Q2279" s="270"/>
      <c r="R2279" s="270"/>
      <c r="S2279" s="271"/>
      <c r="T2279" s="270" t="s">
        <v>600</v>
      </c>
      <c r="U2279" s="272" t="s">
        <v>5171</v>
      </c>
      <c r="V2279" s="268" t="s">
        <v>602</v>
      </c>
      <c r="W2279" s="272"/>
      <c r="X2279" s="273">
        <v>2072919</v>
      </c>
      <c r="Y2279" s="273">
        <v>2072919</v>
      </c>
      <c r="Z2279" s="273">
        <v>0</v>
      </c>
      <c r="AA2279" s="273">
        <v>0</v>
      </c>
      <c r="AB2279" s="274">
        <v>2072919</v>
      </c>
      <c r="AC2279" s="274">
        <v>0</v>
      </c>
      <c r="AD2279" s="269"/>
      <c r="AE2279" s="269" t="s">
        <v>5172</v>
      </c>
    </row>
    <row r="2280" spans="17:31" ht="33.75" x14ac:dyDescent="0.25">
      <c r="Q2280" s="270"/>
      <c r="R2280" s="270"/>
      <c r="S2280" s="271"/>
      <c r="T2280" s="270" t="s">
        <v>600</v>
      </c>
      <c r="U2280" s="272" t="s">
        <v>5171</v>
      </c>
      <c r="V2280" s="268" t="s">
        <v>602</v>
      </c>
      <c r="W2280" s="272"/>
      <c r="X2280" s="273">
        <v>2072919</v>
      </c>
      <c r="Y2280" s="273">
        <v>2072919</v>
      </c>
      <c r="Z2280" s="273">
        <v>0</v>
      </c>
      <c r="AA2280" s="273">
        <v>0</v>
      </c>
      <c r="AB2280" s="274">
        <v>2072919</v>
      </c>
      <c r="AC2280" s="274">
        <v>0</v>
      </c>
      <c r="AD2280" s="269"/>
      <c r="AE2280" s="269" t="s">
        <v>5172</v>
      </c>
    </row>
    <row r="2281" spans="17:31" ht="33.75" x14ac:dyDescent="0.25">
      <c r="Q2281" s="270"/>
      <c r="R2281" s="270"/>
      <c r="S2281" s="271"/>
      <c r="T2281" s="270" t="s">
        <v>600</v>
      </c>
      <c r="U2281" s="272" t="s">
        <v>5171</v>
      </c>
      <c r="V2281" s="268" t="s">
        <v>602</v>
      </c>
      <c r="W2281" s="272"/>
      <c r="X2281" s="273">
        <v>2072919</v>
      </c>
      <c r="Y2281" s="273">
        <v>2072919</v>
      </c>
      <c r="Z2281" s="273">
        <v>0</v>
      </c>
      <c r="AA2281" s="273">
        <v>0</v>
      </c>
      <c r="AB2281" s="274">
        <v>2072919</v>
      </c>
      <c r="AC2281" s="274">
        <v>0</v>
      </c>
      <c r="AD2281" s="269"/>
      <c r="AE2281" s="269" t="s">
        <v>5172</v>
      </c>
    </row>
    <row r="2282" spans="17:31" ht="33.75" x14ac:dyDescent="0.25">
      <c r="Q2282" s="270"/>
      <c r="R2282" s="270"/>
      <c r="S2282" s="271"/>
      <c r="T2282" s="270" t="s">
        <v>600</v>
      </c>
      <c r="U2282" s="272" t="s">
        <v>5171</v>
      </c>
      <c r="V2282" s="268" t="s">
        <v>602</v>
      </c>
      <c r="W2282" s="272"/>
      <c r="X2282" s="273">
        <v>2072919</v>
      </c>
      <c r="Y2282" s="273">
        <v>2072919</v>
      </c>
      <c r="Z2282" s="273">
        <v>0</v>
      </c>
      <c r="AA2282" s="273">
        <v>0</v>
      </c>
      <c r="AB2282" s="274">
        <v>2072919</v>
      </c>
      <c r="AC2282" s="274">
        <v>0</v>
      </c>
      <c r="AD2282" s="269"/>
      <c r="AE2282" s="269" t="s">
        <v>5172</v>
      </c>
    </row>
    <row r="2283" spans="17:31" ht="33.75" x14ac:dyDescent="0.25">
      <c r="Q2283" s="270"/>
      <c r="R2283" s="270"/>
      <c r="S2283" s="271"/>
      <c r="T2283" s="270" t="s">
        <v>600</v>
      </c>
      <c r="U2283" s="272" t="s">
        <v>5171</v>
      </c>
      <c r="V2283" s="268" t="s">
        <v>602</v>
      </c>
      <c r="W2283" s="272"/>
      <c r="X2283" s="273">
        <v>2072919</v>
      </c>
      <c r="Y2283" s="273">
        <v>2072919</v>
      </c>
      <c r="Z2283" s="273">
        <v>0</v>
      </c>
      <c r="AA2283" s="273">
        <v>0</v>
      </c>
      <c r="AB2283" s="274">
        <v>2072919</v>
      </c>
      <c r="AC2283" s="274">
        <v>0</v>
      </c>
      <c r="AD2283" s="269"/>
      <c r="AE2283" s="269" t="s">
        <v>5172</v>
      </c>
    </row>
    <row r="2284" spans="17:31" ht="33.75" x14ac:dyDescent="0.25">
      <c r="Q2284" s="270"/>
      <c r="R2284" s="270"/>
      <c r="S2284" s="271"/>
      <c r="T2284" s="270" t="s">
        <v>600</v>
      </c>
      <c r="U2284" s="272" t="s">
        <v>5171</v>
      </c>
      <c r="V2284" s="268" t="s">
        <v>602</v>
      </c>
      <c r="W2284" s="272"/>
      <c r="X2284" s="273">
        <v>2072919</v>
      </c>
      <c r="Y2284" s="273">
        <v>2072919</v>
      </c>
      <c r="Z2284" s="273">
        <v>0</v>
      </c>
      <c r="AA2284" s="273">
        <v>0</v>
      </c>
      <c r="AB2284" s="274">
        <v>2072919</v>
      </c>
      <c r="AC2284" s="274">
        <v>0</v>
      </c>
      <c r="AD2284" s="269"/>
      <c r="AE2284" s="269" t="s">
        <v>5172</v>
      </c>
    </row>
    <row r="2285" spans="17:31" ht="33.75" x14ac:dyDescent="0.25">
      <c r="Q2285" s="270"/>
      <c r="R2285" s="270"/>
      <c r="S2285" s="271"/>
      <c r="T2285" s="270" t="s">
        <v>600</v>
      </c>
      <c r="U2285" s="272" t="s">
        <v>5171</v>
      </c>
      <c r="V2285" s="268" t="s">
        <v>602</v>
      </c>
      <c r="W2285" s="272"/>
      <c r="X2285" s="273">
        <v>2072919</v>
      </c>
      <c r="Y2285" s="273">
        <v>2072919</v>
      </c>
      <c r="Z2285" s="273">
        <v>0</v>
      </c>
      <c r="AA2285" s="273">
        <v>0</v>
      </c>
      <c r="AB2285" s="274">
        <v>2072919</v>
      </c>
      <c r="AC2285" s="274">
        <v>0</v>
      </c>
      <c r="AD2285" s="269"/>
      <c r="AE2285" s="269" t="s">
        <v>5172</v>
      </c>
    </row>
    <row r="2286" spans="17:31" ht="33.75" x14ac:dyDescent="0.25">
      <c r="Q2286" s="270"/>
      <c r="R2286" s="270"/>
      <c r="S2286" s="271"/>
      <c r="T2286" s="270" t="s">
        <v>600</v>
      </c>
      <c r="U2286" s="272" t="s">
        <v>5171</v>
      </c>
      <c r="V2286" s="268" t="s">
        <v>602</v>
      </c>
      <c r="W2286" s="272"/>
      <c r="X2286" s="273">
        <v>2072919</v>
      </c>
      <c r="Y2286" s="273">
        <v>2072919</v>
      </c>
      <c r="Z2286" s="273">
        <v>0</v>
      </c>
      <c r="AA2286" s="273">
        <v>0</v>
      </c>
      <c r="AB2286" s="274">
        <v>2072919</v>
      </c>
      <c r="AC2286" s="274">
        <v>0</v>
      </c>
      <c r="AD2286" s="269"/>
      <c r="AE2286" s="269" t="s">
        <v>5172</v>
      </c>
    </row>
    <row r="2287" spans="17:31" ht="33.75" x14ac:dyDescent="0.25">
      <c r="Q2287" s="270"/>
      <c r="R2287" s="270"/>
      <c r="S2287" s="271"/>
      <c r="T2287" s="270" t="s">
        <v>600</v>
      </c>
      <c r="U2287" s="272" t="s">
        <v>5171</v>
      </c>
      <c r="V2287" s="268" t="s">
        <v>602</v>
      </c>
      <c r="W2287" s="272"/>
      <c r="X2287" s="273">
        <v>2072919</v>
      </c>
      <c r="Y2287" s="273">
        <v>2072919</v>
      </c>
      <c r="Z2287" s="273">
        <v>0</v>
      </c>
      <c r="AA2287" s="273">
        <v>0</v>
      </c>
      <c r="AB2287" s="274">
        <v>2072919</v>
      </c>
      <c r="AC2287" s="274">
        <v>0</v>
      </c>
      <c r="AD2287" s="269"/>
      <c r="AE2287" s="269" t="s">
        <v>5172</v>
      </c>
    </row>
    <row r="2288" spans="17:31" ht="33.75" x14ac:dyDescent="0.25">
      <c r="Q2288" s="270"/>
      <c r="R2288" s="270"/>
      <c r="S2288" s="271"/>
      <c r="T2288" s="270" t="s">
        <v>600</v>
      </c>
      <c r="U2288" s="272" t="s">
        <v>5171</v>
      </c>
      <c r="V2288" s="268" t="s">
        <v>602</v>
      </c>
      <c r="W2288" s="272"/>
      <c r="X2288" s="273">
        <v>2072919</v>
      </c>
      <c r="Y2288" s="273">
        <v>2072919</v>
      </c>
      <c r="Z2288" s="273">
        <v>0</v>
      </c>
      <c r="AA2288" s="273">
        <v>0</v>
      </c>
      <c r="AB2288" s="274">
        <v>2072919</v>
      </c>
      <c r="AC2288" s="274">
        <v>0</v>
      </c>
      <c r="AD2288" s="269"/>
      <c r="AE2288" s="269" t="s">
        <v>5172</v>
      </c>
    </row>
    <row r="2289" spans="17:31" ht="33.75" x14ac:dyDescent="0.25">
      <c r="Q2289" s="270"/>
      <c r="R2289" s="270"/>
      <c r="S2289" s="271"/>
      <c r="T2289" s="270" t="s">
        <v>600</v>
      </c>
      <c r="U2289" s="272" t="s">
        <v>5171</v>
      </c>
      <c r="V2289" s="268" t="s">
        <v>602</v>
      </c>
      <c r="W2289" s="272"/>
      <c r="X2289" s="273">
        <v>2072919</v>
      </c>
      <c r="Y2289" s="273">
        <v>2072919</v>
      </c>
      <c r="Z2289" s="273">
        <v>0</v>
      </c>
      <c r="AA2289" s="273">
        <v>0</v>
      </c>
      <c r="AB2289" s="274">
        <v>2072919</v>
      </c>
      <c r="AC2289" s="274">
        <v>0</v>
      </c>
      <c r="AD2289" s="269"/>
      <c r="AE2289" s="269" t="s">
        <v>5172</v>
      </c>
    </row>
    <row r="2290" spans="17:31" ht="33.75" x14ac:dyDescent="0.25">
      <c r="Q2290" s="270"/>
      <c r="R2290" s="270"/>
      <c r="S2290" s="271"/>
      <c r="T2290" s="270" t="s">
        <v>600</v>
      </c>
      <c r="U2290" s="272" t="s">
        <v>5171</v>
      </c>
      <c r="V2290" s="268" t="s">
        <v>602</v>
      </c>
      <c r="W2290" s="272"/>
      <c r="X2290" s="273">
        <v>2072919</v>
      </c>
      <c r="Y2290" s="273">
        <v>2072919</v>
      </c>
      <c r="Z2290" s="273">
        <v>0</v>
      </c>
      <c r="AA2290" s="273">
        <v>0</v>
      </c>
      <c r="AB2290" s="274">
        <v>2072919</v>
      </c>
      <c r="AC2290" s="274">
        <v>0</v>
      </c>
      <c r="AD2290" s="269"/>
      <c r="AE2290" s="269" t="s">
        <v>5172</v>
      </c>
    </row>
    <row r="2291" spans="17:31" ht="33.75" x14ac:dyDescent="0.25">
      <c r="Q2291" s="270"/>
      <c r="R2291" s="270"/>
      <c r="S2291" s="271"/>
      <c r="T2291" s="270" t="s">
        <v>600</v>
      </c>
      <c r="U2291" s="272" t="s">
        <v>5171</v>
      </c>
      <c r="V2291" s="268" t="s">
        <v>602</v>
      </c>
      <c r="W2291" s="272"/>
      <c r="X2291" s="273">
        <v>2072919</v>
      </c>
      <c r="Y2291" s="273">
        <v>2072919</v>
      </c>
      <c r="Z2291" s="273">
        <v>0</v>
      </c>
      <c r="AA2291" s="273">
        <v>0</v>
      </c>
      <c r="AB2291" s="274">
        <v>2072919</v>
      </c>
      <c r="AC2291" s="274">
        <v>0</v>
      </c>
      <c r="AD2291" s="269"/>
      <c r="AE2291" s="269" t="s">
        <v>5172</v>
      </c>
    </row>
    <row r="2292" spans="17:31" ht="33.75" x14ac:dyDescent="0.25">
      <c r="Q2292" s="270"/>
      <c r="R2292" s="270"/>
      <c r="S2292" s="271"/>
      <c r="T2292" s="270" t="s">
        <v>600</v>
      </c>
      <c r="U2292" s="272" t="s">
        <v>5171</v>
      </c>
      <c r="V2292" s="268" t="s">
        <v>602</v>
      </c>
      <c r="W2292" s="272"/>
      <c r="X2292" s="273">
        <v>2072919</v>
      </c>
      <c r="Y2292" s="273">
        <v>2072919</v>
      </c>
      <c r="Z2292" s="273">
        <v>0</v>
      </c>
      <c r="AA2292" s="273">
        <v>0</v>
      </c>
      <c r="AB2292" s="274">
        <v>2072919</v>
      </c>
      <c r="AC2292" s="274">
        <v>0</v>
      </c>
      <c r="AD2292" s="269"/>
      <c r="AE2292" s="269" t="s">
        <v>5172</v>
      </c>
    </row>
    <row r="2293" spans="17:31" ht="33.75" x14ac:dyDescent="0.25">
      <c r="Q2293" s="270"/>
      <c r="R2293" s="270"/>
      <c r="S2293" s="271"/>
      <c r="T2293" s="270" t="s">
        <v>600</v>
      </c>
      <c r="U2293" s="272" t="s">
        <v>5171</v>
      </c>
      <c r="V2293" s="268" t="s">
        <v>602</v>
      </c>
      <c r="W2293" s="272"/>
      <c r="X2293" s="273">
        <v>2072919</v>
      </c>
      <c r="Y2293" s="273">
        <v>2072919</v>
      </c>
      <c r="Z2293" s="273">
        <v>0</v>
      </c>
      <c r="AA2293" s="273">
        <v>0</v>
      </c>
      <c r="AB2293" s="274">
        <v>2072919</v>
      </c>
      <c r="AC2293" s="274">
        <v>0</v>
      </c>
      <c r="AD2293" s="269"/>
      <c r="AE2293" s="269" t="s">
        <v>5172</v>
      </c>
    </row>
    <row r="2294" spans="17:31" ht="33.75" x14ac:dyDescent="0.25">
      <c r="Q2294" s="270"/>
      <c r="R2294" s="270"/>
      <c r="S2294" s="271"/>
      <c r="T2294" s="270" t="s">
        <v>600</v>
      </c>
      <c r="U2294" s="272" t="s">
        <v>5171</v>
      </c>
      <c r="V2294" s="268" t="s">
        <v>602</v>
      </c>
      <c r="W2294" s="272"/>
      <c r="X2294" s="273">
        <v>2072919</v>
      </c>
      <c r="Y2294" s="273">
        <v>2072919</v>
      </c>
      <c r="Z2294" s="273">
        <v>0</v>
      </c>
      <c r="AA2294" s="273">
        <v>0</v>
      </c>
      <c r="AB2294" s="274">
        <v>2072919</v>
      </c>
      <c r="AC2294" s="274">
        <v>0</v>
      </c>
      <c r="AD2294" s="269"/>
      <c r="AE2294" s="269" t="s">
        <v>5172</v>
      </c>
    </row>
    <row r="2295" spans="17:31" ht="33.75" x14ac:dyDescent="0.25">
      <c r="Q2295" s="270"/>
      <c r="R2295" s="270"/>
      <c r="S2295" s="271"/>
      <c r="T2295" s="270" t="s">
        <v>600</v>
      </c>
      <c r="U2295" s="272" t="s">
        <v>5171</v>
      </c>
      <c r="V2295" s="268" t="s">
        <v>602</v>
      </c>
      <c r="W2295" s="272"/>
      <c r="X2295" s="273">
        <v>2072919</v>
      </c>
      <c r="Y2295" s="273">
        <v>2072919</v>
      </c>
      <c r="Z2295" s="273">
        <v>0</v>
      </c>
      <c r="AA2295" s="273">
        <v>0</v>
      </c>
      <c r="AB2295" s="274">
        <v>2072919</v>
      </c>
      <c r="AC2295" s="274">
        <v>0</v>
      </c>
      <c r="AD2295" s="269"/>
      <c r="AE2295" s="269" t="s">
        <v>5172</v>
      </c>
    </row>
    <row r="2296" spans="17:31" ht="33.75" x14ac:dyDescent="0.25">
      <c r="Q2296" s="270"/>
      <c r="R2296" s="270"/>
      <c r="S2296" s="271"/>
      <c r="T2296" s="270" t="s">
        <v>600</v>
      </c>
      <c r="U2296" s="272" t="s">
        <v>5171</v>
      </c>
      <c r="V2296" s="268" t="s">
        <v>602</v>
      </c>
      <c r="W2296" s="272"/>
      <c r="X2296" s="273">
        <v>2072919</v>
      </c>
      <c r="Y2296" s="273">
        <v>2072919</v>
      </c>
      <c r="Z2296" s="273">
        <v>0</v>
      </c>
      <c r="AA2296" s="273">
        <v>0</v>
      </c>
      <c r="AB2296" s="274">
        <v>2072919</v>
      </c>
      <c r="AC2296" s="274">
        <v>0</v>
      </c>
      <c r="AD2296" s="269"/>
      <c r="AE2296" s="269" t="s">
        <v>5172</v>
      </c>
    </row>
    <row r="2297" spans="17:31" ht="33.75" x14ac:dyDescent="0.25">
      <c r="Q2297" s="270"/>
      <c r="R2297" s="270"/>
      <c r="S2297" s="271"/>
      <c r="T2297" s="270" t="s">
        <v>600</v>
      </c>
      <c r="U2297" s="272" t="s">
        <v>5171</v>
      </c>
      <c r="V2297" s="268" t="s">
        <v>602</v>
      </c>
      <c r="W2297" s="272"/>
      <c r="X2297" s="273">
        <v>2072919</v>
      </c>
      <c r="Y2297" s="273">
        <v>2072919</v>
      </c>
      <c r="Z2297" s="273">
        <v>0</v>
      </c>
      <c r="AA2297" s="273">
        <v>0</v>
      </c>
      <c r="AB2297" s="274">
        <v>2072919</v>
      </c>
      <c r="AC2297" s="274">
        <v>0</v>
      </c>
      <c r="AD2297" s="269"/>
      <c r="AE2297" s="269" t="s">
        <v>5172</v>
      </c>
    </row>
    <row r="2298" spans="17:31" ht="33.75" x14ac:dyDescent="0.25">
      <c r="Q2298" s="270"/>
      <c r="R2298" s="270"/>
      <c r="S2298" s="271"/>
      <c r="T2298" s="270" t="s">
        <v>600</v>
      </c>
      <c r="U2298" s="272" t="s">
        <v>5171</v>
      </c>
      <c r="V2298" s="268" t="s">
        <v>602</v>
      </c>
      <c r="W2298" s="272"/>
      <c r="X2298" s="273">
        <v>2072919</v>
      </c>
      <c r="Y2298" s="273">
        <v>2072919</v>
      </c>
      <c r="Z2298" s="273">
        <v>0</v>
      </c>
      <c r="AA2298" s="273">
        <v>0</v>
      </c>
      <c r="AB2298" s="274">
        <v>2072919</v>
      </c>
      <c r="AC2298" s="274">
        <v>0</v>
      </c>
      <c r="AD2298" s="269"/>
      <c r="AE2298" s="269" t="s">
        <v>5172</v>
      </c>
    </row>
    <row r="2299" spans="17:31" ht="33.75" x14ac:dyDescent="0.25">
      <c r="Q2299" s="270"/>
      <c r="R2299" s="270"/>
      <c r="S2299" s="271"/>
      <c r="T2299" s="270" t="s">
        <v>600</v>
      </c>
      <c r="U2299" s="272" t="s">
        <v>5171</v>
      </c>
      <c r="V2299" s="268" t="s">
        <v>602</v>
      </c>
      <c r="W2299" s="272"/>
      <c r="X2299" s="273">
        <v>2072919</v>
      </c>
      <c r="Y2299" s="273">
        <v>2072919</v>
      </c>
      <c r="Z2299" s="273">
        <v>0</v>
      </c>
      <c r="AA2299" s="273">
        <v>0</v>
      </c>
      <c r="AB2299" s="274">
        <v>2072919</v>
      </c>
      <c r="AC2299" s="274">
        <v>0</v>
      </c>
      <c r="AD2299" s="269"/>
      <c r="AE2299" s="269" t="s">
        <v>5172</v>
      </c>
    </row>
    <row r="2300" spans="17:31" ht="33.75" x14ac:dyDescent="0.25">
      <c r="Q2300" s="270"/>
      <c r="R2300" s="270"/>
      <c r="S2300" s="271"/>
      <c r="T2300" s="270" t="s">
        <v>600</v>
      </c>
      <c r="U2300" s="272" t="s">
        <v>5171</v>
      </c>
      <c r="V2300" s="268" t="s">
        <v>602</v>
      </c>
      <c r="W2300" s="272"/>
      <c r="X2300" s="273">
        <v>2072919</v>
      </c>
      <c r="Y2300" s="273">
        <v>2072919</v>
      </c>
      <c r="Z2300" s="273">
        <v>0</v>
      </c>
      <c r="AA2300" s="273">
        <v>0</v>
      </c>
      <c r="AB2300" s="274">
        <v>2072919</v>
      </c>
      <c r="AC2300" s="274">
        <v>0</v>
      </c>
      <c r="AD2300" s="269"/>
      <c r="AE2300" s="269" t="s">
        <v>5172</v>
      </c>
    </row>
    <row r="2301" spans="17:31" ht="33.75" x14ac:dyDescent="0.25">
      <c r="Q2301" s="270"/>
      <c r="R2301" s="270"/>
      <c r="S2301" s="271"/>
      <c r="T2301" s="270" t="s">
        <v>600</v>
      </c>
      <c r="U2301" s="272" t="s">
        <v>5171</v>
      </c>
      <c r="V2301" s="268" t="s">
        <v>602</v>
      </c>
      <c r="W2301" s="272"/>
      <c r="X2301" s="273">
        <v>2072919</v>
      </c>
      <c r="Y2301" s="273">
        <v>2072919</v>
      </c>
      <c r="Z2301" s="273">
        <v>0</v>
      </c>
      <c r="AA2301" s="273">
        <v>0</v>
      </c>
      <c r="AB2301" s="274">
        <v>2072919</v>
      </c>
      <c r="AC2301" s="274">
        <v>0</v>
      </c>
      <c r="AD2301" s="269"/>
      <c r="AE2301" s="269" t="s">
        <v>5172</v>
      </c>
    </row>
    <row r="2302" spans="17:31" ht="33.75" x14ac:dyDescent="0.25">
      <c r="Q2302" s="270"/>
      <c r="R2302" s="270"/>
      <c r="S2302" s="271"/>
      <c r="T2302" s="270" t="s">
        <v>600</v>
      </c>
      <c r="U2302" s="272" t="s">
        <v>5171</v>
      </c>
      <c r="V2302" s="268" t="s">
        <v>602</v>
      </c>
      <c r="W2302" s="272"/>
      <c r="X2302" s="273">
        <v>2072919</v>
      </c>
      <c r="Y2302" s="273">
        <v>2072919</v>
      </c>
      <c r="Z2302" s="273">
        <v>0</v>
      </c>
      <c r="AA2302" s="273">
        <v>0</v>
      </c>
      <c r="AB2302" s="274">
        <v>2072919</v>
      </c>
      <c r="AC2302" s="274">
        <v>0</v>
      </c>
      <c r="AD2302" s="269"/>
      <c r="AE2302" s="269" t="s">
        <v>5172</v>
      </c>
    </row>
    <row r="2303" spans="17:31" ht="33.75" x14ac:dyDescent="0.25">
      <c r="Q2303" s="270"/>
      <c r="R2303" s="270"/>
      <c r="S2303" s="271"/>
      <c r="T2303" s="270" t="s">
        <v>600</v>
      </c>
      <c r="U2303" s="272" t="s">
        <v>5171</v>
      </c>
      <c r="V2303" s="268" t="s">
        <v>602</v>
      </c>
      <c r="W2303" s="272"/>
      <c r="X2303" s="273">
        <v>2072919</v>
      </c>
      <c r="Y2303" s="273">
        <v>2072919</v>
      </c>
      <c r="Z2303" s="273">
        <v>0</v>
      </c>
      <c r="AA2303" s="273">
        <v>0</v>
      </c>
      <c r="AB2303" s="274">
        <v>2072919</v>
      </c>
      <c r="AC2303" s="274">
        <v>0</v>
      </c>
      <c r="AD2303" s="269"/>
      <c r="AE2303" s="269" t="s">
        <v>5172</v>
      </c>
    </row>
    <row r="2304" spans="17:31" ht="33.75" x14ac:dyDescent="0.25">
      <c r="Q2304" s="270"/>
      <c r="R2304" s="270"/>
      <c r="S2304" s="271"/>
      <c r="T2304" s="270" t="s">
        <v>600</v>
      </c>
      <c r="U2304" s="272" t="s">
        <v>5171</v>
      </c>
      <c r="V2304" s="268" t="s">
        <v>602</v>
      </c>
      <c r="W2304" s="272"/>
      <c r="X2304" s="273">
        <v>2072919</v>
      </c>
      <c r="Y2304" s="273">
        <v>2072919</v>
      </c>
      <c r="Z2304" s="273">
        <v>0</v>
      </c>
      <c r="AA2304" s="273">
        <v>0</v>
      </c>
      <c r="AB2304" s="274">
        <v>2072919</v>
      </c>
      <c r="AC2304" s="274">
        <v>0</v>
      </c>
      <c r="AD2304" s="269"/>
      <c r="AE2304" s="269" t="s">
        <v>5172</v>
      </c>
    </row>
    <row r="2305" spans="17:31" ht="33.75" x14ac:dyDescent="0.25">
      <c r="Q2305" s="270"/>
      <c r="R2305" s="270"/>
      <c r="S2305" s="271"/>
      <c r="T2305" s="270" t="s">
        <v>600</v>
      </c>
      <c r="U2305" s="272" t="s">
        <v>5171</v>
      </c>
      <c r="V2305" s="268" t="s">
        <v>602</v>
      </c>
      <c r="W2305" s="272"/>
      <c r="X2305" s="273">
        <v>2072919</v>
      </c>
      <c r="Y2305" s="273">
        <v>2072919</v>
      </c>
      <c r="Z2305" s="273">
        <v>0</v>
      </c>
      <c r="AA2305" s="273">
        <v>0</v>
      </c>
      <c r="AB2305" s="274">
        <v>2072919</v>
      </c>
      <c r="AC2305" s="274">
        <v>0</v>
      </c>
      <c r="AD2305" s="269"/>
      <c r="AE2305" s="269" t="s">
        <v>5172</v>
      </c>
    </row>
    <row r="2306" spans="17:31" ht="33.75" x14ac:dyDescent="0.25">
      <c r="Q2306" s="270"/>
      <c r="R2306" s="270"/>
      <c r="S2306" s="271"/>
      <c r="T2306" s="270" t="s">
        <v>600</v>
      </c>
      <c r="U2306" s="272" t="s">
        <v>5171</v>
      </c>
      <c r="V2306" s="268" t="s">
        <v>602</v>
      </c>
      <c r="W2306" s="272"/>
      <c r="X2306" s="273">
        <v>2072919</v>
      </c>
      <c r="Y2306" s="273">
        <v>2072919</v>
      </c>
      <c r="Z2306" s="273">
        <v>0</v>
      </c>
      <c r="AA2306" s="273">
        <v>0</v>
      </c>
      <c r="AB2306" s="274">
        <v>2072919</v>
      </c>
      <c r="AC2306" s="274">
        <v>0</v>
      </c>
      <c r="AD2306" s="269"/>
      <c r="AE2306" s="269" t="s">
        <v>5172</v>
      </c>
    </row>
    <row r="2307" spans="17:31" ht="33.75" x14ac:dyDescent="0.25">
      <c r="Q2307" s="270"/>
      <c r="R2307" s="270"/>
      <c r="S2307" s="271"/>
      <c r="T2307" s="270" t="s">
        <v>600</v>
      </c>
      <c r="U2307" s="272" t="s">
        <v>5171</v>
      </c>
      <c r="V2307" s="268" t="s">
        <v>602</v>
      </c>
      <c r="W2307" s="272"/>
      <c r="X2307" s="273">
        <v>2072919</v>
      </c>
      <c r="Y2307" s="273">
        <v>2072919</v>
      </c>
      <c r="Z2307" s="273">
        <v>0</v>
      </c>
      <c r="AA2307" s="273">
        <v>0</v>
      </c>
      <c r="AB2307" s="274">
        <v>2072919</v>
      </c>
      <c r="AC2307" s="274">
        <v>0</v>
      </c>
      <c r="AD2307" s="269"/>
      <c r="AE2307" s="269" t="s">
        <v>5172</v>
      </c>
    </row>
    <row r="2308" spans="17:31" ht="33.75" x14ac:dyDescent="0.25">
      <c r="Q2308" s="270"/>
      <c r="R2308" s="270"/>
      <c r="S2308" s="271"/>
      <c r="T2308" s="270" t="s">
        <v>600</v>
      </c>
      <c r="U2308" s="272" t="s">
        <v>5171</v>
      </c>
      <c r="V2308" s="268" t="s">
        <v>602</v>
      </c>
      <c r="W2308" s="272"/>
      <c r="X2308" s="273">
        <v>2072919</v>
      </c>
      <c r="Y2308" s="273">
        <v>2072919</v>
      </c>
      <c r="Z2308" s="273">
        <v>0</v>
      </c>
      <c r="AA2308" s="273">
        <v>0</v>
      </c>
      <c r="AB2308" s="274">
        <v>2072919</v>
      </c>
      <c r="AC2308" s="274">
        <v>0</v>
      </c>
      <c r="AD2308" s="269"/>
      <c r="AE2308" s="269" t="s">
        <v>5172</v>
      </c>
    </row>
    <row r="2309" spans="17:31" ht="33.75" x14ac:dyDescent="0.25">
      <c r="Q2309" s="270"/>
      <c r="R2309" s="270"/>
      <c r="S2309" s="271"/>
      <c r="T2309" s="270" t="s">
        <v>600</v>
      </c>
      <c r="U2309" s="272" t="s">
        <v>5171</v>
      </c>
      <c r="V2309" s="268" t="s">
        <v>602</v>
      </c>
      <c r="W2309" s="272"/>
      <c r="X2309" s="273">
        <v>2072919</v>
      </c>
      <c r="Y2309" s="273">
        <v>2072919</v>
      </c>
      <c r="Z2309" s="273">
        <v>0</v>
      </c>
      <c r="AA2309" s="273">
        <v>0</v>
      </c>
      <c r="AB2309" s="274">
        <v>2072919</v>
      </c>
      <c r="AC2309" s="274">
        <v>0</v>
      </c>
      <c r="AD2309" s="269"/>
      <c r="AE2309" s="269" t="s">
        <v>5172</v>
      </c>
    </row>
    <row r="2310" spans="17:31" ht="33.75" x14ac:dyDescent="0.25">
      <c r="Q2310" s="270"/>
      <c r="R2310" s="270"/>
      <c r="S2310" s="271"/>
      <c r="T2310" s="270" t="s">
        <v>600</v>
      </c>
      <c r="U2310" s="272" t="s">
        <v>5171</v>
      </c>
      <c r="V2310" s="268" t="s">
        <v>602</v>
      </c>
      <c r="W2310" s="272"/>
      <c r="X2310" s="273">
        <v>2072919</v>
      </c>
      <c r="Y2310" s="273">
        <v>2072919</v>
      </c>
      <c r="Z2310" s="273">
        <v>0</v>
      </c>
      <c r="AA2310" s="273">
        <v>0</v>
      </c>
      <c r="AB2310" s="274">
        <v>2072919</v>
      </c>
      <c r="AC2310" s="274">
        <v>0</v>
      </c>
      <c r="AD2310" s="269"/>
      <c r="AE2310" s="269" t="s">
        <v>5172</v>
      </c>
    </row>
    <row r="2311" spans="17:31" ht="33.75" x14ac:dyDescent="0.25">
      <c r="Q2311" s="270"/>
      <c r="R2311" s="270"/>
      <c r="S2311" s="271"/>
      <c r="T2311" s="270" t="s">
        <v>600</v>
      </c>
      <c r="U2311" s="272" t="s">
        <v>5171</v>
      </c>
      <c r="V2311" s="268" t="s">
        <v>602</v>
      </c>
      <c r="W2311" s="272"/>
      <c r="X2311" s="273">
        <v>2072919</v>
      </c>
      <c r="Y2311" s="273">
        <v>2072919</v>
      </c>
      <c r="Z2311" s="273">
        <v>0</v>
      </c>
      <c r="AA2311" s="273">
        <v>0</v>
      </c>
      <c r="AB2311" s="274">
        <v>2072919</v>
      </c>
      <c r="AC2311" s="274">
        <v>0</v>
      </c>
      <c r="AD2311" s="269"/>
      <c r="AE2311" s="269" t="s">
        <v>5172</v>
      </c>
    </row>
    <row r="2312" spans="17:31" ht="33.75" x14ac:dyDescent="0.25">
      <c r="Q2312" s="270"/>
      <c r="R2312" s="270"/>
      <c r="S2312" s="271"/>
      <c r="T2312" s="270" t="s">
        <v>600</v>
      </c>
      <c r="U2312" s="272" t="s">
        <v>5171</v>
      </c>
      <c r="V2312" s="268" t="s">
        <v>602</v>
      </c>
      <c r="W2312" s="272"/>
      <c r="X2312" s="273">
        <v>2072919</v>
      </c>
      <c r="Y2312" s="273">
        <v>2072919</v>
      </c>
      <c r="Z2312" s="273">
        <v>0</v>
      </c>
      <c r="AA2312" s="273">
        <v>0</v>
      </c>
      <c r="AB2312" s="274">
        <v>2072919</v>
      </c>
      <c r="AC2312" s="274">
        <v>0</v>
      </c>
      <c r="AD2312" s="269"/>
      <c r="AE2312" s="269" t="s">
        <v>5172</v>
      </c>
    </row>
    <row r="2313" spans="17:31" ht="33.75" x14ac:dyDescent="0.25">
      <c r="Q2313" s="270"/>
      <c r="R2313" s="270"/>
      <c r="S2313" s="271"/>
      <c r="T2313" s="270" t="s">
        <v>600</v>
      </c>
      <c r="U2313" s="272" t="s">
        <v>5171</v>
      </c>
      <c r="V2313" s="268" t="s">
        <v>602</v>
      </c>
      <c r="W2313" s="272"/>
      <c r="X2313" s="273">
        <v>2072919</v>
      </c>
      <c r="Y2313" s="273">
        <v>2072919</v>
      </c>
      <c r="Z2313" s="273">
        <v>0</v>
      </c>
      <c r="AA2313" s="273">
        <v>0</v>
      </c>
      <c r="AB2313" s="274">
        <v>2072919</v>
      </c>
      <c r="AC2313" s="274">
        <v>0</v>
      </c>
      <c r="AD2313" s="269"/>
      <c r="AE2313" s="269" t="s">
        <v>5172</v>
      </c>
    </row>
    <row r="2314" spans="17:31" ht="33.75" x14ac:dyDescent="0.25">
      <c r="Q2314" s="270"/>
      <c r="R2314" s="270"/>
      <c r="S2314" s="271"/>
      <c r="T2314" s="270" t="s">
        <v>600</v>
      </c>
      <c r="U2314" s="272" t="s">
        <v>2612</v>
      </c>
      <c r="V2314" s="268" t="s">
        <v>602</v>
      </c>
      <c r="W2314" s="272"/>
      <c r="X2314" s="273">
        <v>2072919</v>
      </c>
      <c r="Y2314" s="273">
        <v>2072919</v>
      </c>
      <c r="Z2314" s="273">
        <v>0</v>
      </c>
      <c r="AA2314" s="273">
        <v>0</v>
      </c>
      <c r="AB2314" s="274">
        <v>2072919</v>
      </c>
      <c r="AC2314" s="274">
        <v>0</v>
      </c>
      <c r="AD2314" s="269"/>
      <c r="AE2314" s="269" t="s">
        <v>5275</v>
      </c>
    </row>
    <row r="2315" spans="17:31" ht="33.75" x14ac:dyDescent="0.25">
      <c r="Q2315" s="270"/>
      <c r="R2315" s="270"/>
      <c r="S2315" s="271"/>
      <c r="T2315" s="270" t="s">
        <v>600</v>
      </c>
      <c r="U2315" s="272" t="s">
        <v>2612</v>
      </c>
      <c r="V2315" s="268" t="s">
        <v>602</v>
      </c>
      <c r="W2315" s="272"/>
      <c r="X2315" s="273">
        <v>2072919</v>
      </c>
      <c r="Y2315" s="273">
        <v>2072919</v>
      </c>
      <c r="Z2315" s="273">
        <v>0</v>
      </c>
      <c r="AA2315" s="273">
        <v>0</v>
      </c>
      <c r="AB2315" s="274">
        <v>2072919</v>
      </c>
      <c r="AC2315" s="274">
        <v>0</v>
      </c>
      <c r="AD2315" s="269"/>
      <c r="AE2315" s="269" t="s">
        <v>5275</v>
      </c>
    </row>
    <row r="2316" spans="17:31" ht="33.75" x14ac:dyDescent="0.25">
      <c r="Q2316" s="270"/>
      <c r="R2316" s="270"/>
      <c r="S2316" s="271"/>
      <c r="T2316" s="270" t="s">
        <v>600</v>
      </c>
      <c r="U2316" s="272" t="s">
        <v>2612</v>
      </c>
      <c r="V2316" s="268" t="s">
        <v>602</v>
      </c>
      <c r="W2316" s="272"/>
      <c r="X2316" s="273">
        <v>2072919</v>
      </c>
      <c r="Y2316" s="273">
        <v>2072919</v>
      </c>
      <c r="Z2316" s="273">
        <v>0</v>
      </c>
      <c r="AA2316" s="273">
        <v>0</v>
      </c>
      <c r="AB2316" s="274">
        <v>2072919</v>
      </c>
      <c r="AC2316" s="274">
        <v>0</v>
      </c>
      <c r="AD2316" s="269"/>
      <c r="AE2316" s="269" t="s">
        <v>5275</v>
      </c>
    </row>
    <row r="2317" spans="17:31" ht="33.75" x14ac:dyDescent="0.25">
      <c r="Q2317" s="270"/>
      <c r="R2317" s="270"/>
      <c r="S2317" s="271"/>
      <c r="T2317" s="270" t="s">
        <v>600</v>
      </c>
      <c r="U2317" s="272" t="s">
        <v>2612</v>
      </c>
      <c r="V2317" s="268" t="s">
        <v>602</v>
      </c>
      <c r="W2317" s="272"/>
      <c r="X2317" s="273">
        <v>2072919</v>
      </c>
      <c r="Y2317" s="273">
        <v>2072919</v>
      </c>
      <c r="Z2317" s="273">
        <v>0</v>
      </c>
      <c r="AA2317" s="273">
        <v>0</v>
      </c>
      <c r="AB2317" s="274">
        <v>2072919</v>
      </c>
      <c r="AC2317" s="274">
        <v>0</v>
      </c>
      <c r="AD2317" s="269"/>
      <c r="AE2317" s="269" t="s">
        <v>5275</v>
      </c>
    </row>
    <row r="2318" spans="17:31" ht="33.75" x14ac:dyDescent="0.25">
      <c r="Q2318" s="270"/>
      <c r="R2318" s="270"/>
      <c r="S2318" s="271"/>
      <c r="T2318" s="270" t="s">
        <v>600</v>
      </c>
      <c r="U2318" s="272" t="s">
        <v>2612</v>
      </c>
      <c r="V2318" s="268" t="s">
        <v>602</v>
      </c>
      <c r="W2318" s="272"/>
      <c r="X2318" s="273">
        <v>2072919</v>
      </c>
      <c r="Y2318" s="273">
        <v>2072919</v>
      </c>
      <c r="Z2318" s="273">
        <v>0</v>
      </c>
      <c r="AA2318" s="273">
        <v>0</v>
      </c>
      <c r="AB2318" s="274">
        <v>2072919</v>
      </c>
      <c r="AC2318" s="274">
        <v>0</v>
      </c>
      <c r="AD2318" s="269"/>
      <c r="AE2318" s="269" t="s">
        <v>5275</v>
      </c>
    </row>
    <row r="2319" spans="17:31" ht="33.75" x14ac:dyDescent="0.25">
      <c r="Q2319" s="270"/>
      <c r="R2319" s="270"/>
      <c r="S2319" s="271"/>
      <c r="T2319" s="270" t="s">
        <v>600</v>
      </c>
      <c r="U2319" s="272" t="s">
        <v>2612</v>
      </c>
      <c r="V2319" s="268" t="s">
        <v>602</v>
      </c>
      <c r="W2319" s="272"/>
      <c r="X2319" s="273">
        <v>2072919</v>
      </c>
      <c r="Y2319" s="273">
        <v>2072919</v>
      </c>
      <c r="Z2319" s="273">
        <v>0</v>
      </c>
      <c r="AA2319" s="273">
        <v>0</v>
      </c>
      <c r="AB2319" s="274">
        <v>2072919</v>
      </c>
      <c r="AC2319" s="274">
        <v>0</v>
      </c>
      <c r="AD2319" s="269"/>
      <c r="AE2319" s="269" t="s">
        <v>5275</v>
      </c>
    </row>
    <row r="2320" spans="17:31" ht="33.75" x14ac:dyDescent="0.25">
      <c r="Q2320" s="270"/>
      <c r="R2320" s="270"/>
      <c r="S2320" s="271"/>
      <c r="T2320" s="270" t="s">
        <v>600</v>
      </c>
      <c r="U2320" s="272" t="s">
        <v>2612</v>
      </c>
      <c r="V2320" s="268" t="s">
        <v>602</v>
      </c>
      <c r="W2320" s="272"/>
      <c r="X2320" s="273">
        <v>2072919</v>
      </c>
      <c r="Y2320" s="273">
        <v>2072919</v>
      </c>
      <c r="Z2320" s="273">
        <v>0</v>
      </c>
      <c r="AA2320" s="273">
        <v>0</v>
      </c>
      <c r="AB2320" s="274">
        <v>2072919</v>
      </c>
      <c r="AC2320" s="274">
        <v>0</v>
      </c>
      <c r="AD2320" s="269"/>
      <c r="AE2320" s="269" t="s">
        <v>5275</v>
      </c>
    </row>
    <row r="2321" spans="17:31" ht="33.75" x14ac:dyDescent="0.25">
      <c r="Q2321" s="270"/>
      <c r="R2321" s="270"/>
      <c r="S2321" s="271"/>
      <c r="T2321" s="270" t="s">
        <v>600</v>
      </c>
      <c r="U2321" s="272" t="s">
        <v>2612</v>
      </c>
      <c r="V2321" s="268" t="s">
        <v>602</v>
      </c>
      <c r="W2321" s="272"/>
      <c r="X2321" s="273">
        <v>2072919</v>
      </c>
      <c r="Y2321" s="273">
        <v>2072919</v>
      </c>
      <c r="Z2321" s="273">
        <v>0</v>
      </c>
      <c r="AA2321" s="273">
        <v>0</v>
      </c>
      <c r="AB2321" s="274">
        <v>2072919</v>
      </c>
      <c r="AC2321" s="274">
        <v>0</v>
      </c>
      <c r="AD2321" s="269"/>
      <c r="AE2321" s="269" t="s">
        <v>5275</v>
      </c>
    </row>
    <row r="2322" spans="17:31" ht="33.75" x14ac:dyDescent="0.25">
      <c r="Q2322" s="270"/>
      <c r="R2322" s="270"/>
      <c r="S2322" s="271"/>
      <c r="T2322" s="270" t="s">
        <v>600</v>
      </c>
      <c r="U2322" s="272" t="s">
        <v>2612</v>
      </c>
      <c r="V2322" s="268" t="s">
        <v>602</v>
      </c>
      <c r="W2322" s="272"/>
      <c r="X2322" s="273">
        <v>2072919</v>
      </c>
      <c r="Y2322" s="273">
        <v>2072919</v>
      </c>
      <c r="Z2322" s="273">
        <v>0</v>
      </c>
      <c r="AA2322" s="273">
        <v>0</v>
      </c>
      <c r="AB2322" s="274">
        <v>2072919</v>
      </c>
      <c r="AC2322" s="274">
        <v>0</v>
      </c>
      <c r="AD2322" s="269"/>
      <c r="AE2322" s="269" t="s">
        <v>5275</v>
      </c>
    </row>
    <row r="2323" spans="17:31" ht="33.75" x14ac:dyDescent="0.25">
      <c r="Q2323" s="270"/>
      <c r="R2323" s="270"/>
      <c r="S2323" s="271"/>
      <c r="T2323" s="270" t="s">
        <v>600</v>
      </c>
      <c r="U2323" s="272" t="s">
        <v>2612</v>
      </c>
      <c r="V2323" s="268" t="s">
        <v>602</v>
      </c>
      <c r="W2323" s="272"/>
      <c r="X2323" s="273">
        <v>2072919</v>
      </c>
      <c r="Y2323" s="273">
        <v>2072919</v>
      </c>
      <c r="Z2323" s="273">
        <v>0</v>
      </c>
      <c r="AA2323" s="273">
        <v>0</v>
      </c>
      <c r="AB2323" s="274">
        <v>2072919</v>
      </c>
      <c r="AC2323" s="274">
        <v>0</v>
      </c>
      <c r="AD2323" s="269"/>
      <c r="AE2323" s="269" t="s">
        <v>5275</v>
      </c>
    </row>
    <row r="2324" spans="17:31" ht="33.75" x14ac:dyDescent="0.25">
      <c r="Q2324" s="270"/>
      <c r="R2324" s="270"/>
      <c r="S2324" s="271"/>
      <c r="T2324" s="270" t="s">
        <v>600</v>
      </c>
      <c r="U2324" s="272" t="s">
        <v>2612</v>
      </c>
      <c r="V2324" s="268" t="s">
        <v>602</v>
      </c>
      <c r="W2324" s="272"/>
      <c r="X2324" s="273">
        <v>2072919</v>
      </c>
      <c r="Y2324" s="273">
        <v>2072919</v>
      </c>
      <c r="Z2324" s="273">
        <v>0</v>
      </c>
      <c r="AA2324" s="273">
        <v>0</v>
      </c>
      <c r="AB2324" s="274">
        <v>2072919</v>
      </c>
      <c r="AC2324" s="274">
        <v>0</v>
      </c>
      <c r="AD2324" s="269"/>
      <c r="AE2324" s="269" t="s">
        <v>5275</v>
      </c>
    </row>
    <row r="2325" spans="17:31" ht="33.75" x14ac:dyDescent="0.25">
      <c r="Q2325" s="270"/>
      <c r="R2325" s="270"/>
      <c r="S2325" s="271"/>
      <c r="T2325" s="270" t="s">
        <v>600</v>
      </c>
      <c r="U2325" s="272" t="s">
        <v>2612</v>
      </c>
      <c r="V2325" s="268" t="s">
        <v>602</v>
      </c>
      <c r="W2325" s="272"/>
      <c r="X2325" s="273">
        <v>2072919</v>
      </c>
      <c r="Y2325" s="273">
        <v>2072919</v>
      </c>
      <c r="Z2325" s="273">
        <v>0</v>
      </c>
      <c r="AA2325" s="273">
        <v>0</v>
      </c>
      <c r="AB2325" s="274">
        <v>2072919</v>
      </c>
      <c r="AC2325" s="274">
        <v>0</v>
      </c>
      <c r="AD2325" s="269"/>
      <c r="AE2325" s="269" t="s">
        <v>5275</v>
      </c>
    </row>
    <row r="2326" spans="17:31" ht="33.75" x14ac:dyDescent="0.25">
      <c r="Q2326" s="270"/>
      <c r="R2326" s="270"/>
      <c r="S2326" s="271"/>
      <c r="T2326" s="270" t="s">
        <v>600</v>
      </c>
      <c r="U2326" s="272" t="s">
        <v>2612</v>
      </c>
      <c r="V2326" s="268" t="s">
        <v>602</v>
      </c>
      <c r="W2326" s="272"/>
      <c r="X2326" s="273">
        <v>2072919</v>
      </c>
      <c r="Y2326" s="273">
        <v>2072919</v>
      </c>
      <c r="Z2326" s="273">
        <v>0</v>
      </c>
      <c r="AA2326" s="273">
        <v>0</v>
      </c>
      <c r="AB2326" s="274">
        <v>2072919</v>
      </c>
      <c r="AC2326" s="274">
        <v>0</v>
      </c>
      <c r="AD2326" s="269"/>
      <c r="AE2326" s="269" t="s">
        <v>5275</v>
      </c>
    </row>
    <row r="2327" spans="17:31" ht="33.75" x14ac:dyDescent="0.25">
      <c r="Q2327" s="270"/>
      <c r="R2327" s="270"/>
      <c r="S2327" s="271"/>
      <c r="T2327" s="270" t="s">
        <v>600</v>
      </c>
      <c r="U2327" s="272" t="s">
        <v>2612</v>
      </c>
      <c r="V2327" s="268" t="s">
        <v>602</v>
      </c>
      <c r="W2327" s="272"/>
      <c r="X2327" s="273">
        <v>2072919</v>
      </c>
      <c r="Y2327" s="273">
        <v>2072919</v>
      </c>
      <c r="Z2327" s="273">
        <v>0</v>
      </c>
      <c r="AA2327" s="273">
        <v>0</v>
      </c>
      <c r="AB2327" s="274">
        <v>2072919</v>
      </c>
      <c r="AC2327" s="274">
        <v>0</v>
      </c>
      <c r="AD2327" s="269"/>
      <c r="AE2327" s="269" t="s">
        <v>5275</v>
      </c>
    </row>
    <row r="2328" spans="17:31" ht="33.75" x14ac:dyDescent="0.25">
      <c r="Q2328" s="270"/>
      <c r="R2328" s="270"/>
      <c r="S2328" s="271"/>
      <c r="T2328" s="270" t="s">
        <v>600</v>
      </c>
      <c r="U2328" s="272" t="s">
        <v>2612</v>
      </c>
      <c r="V2328" s="268" t="s">
        <v>602</v>
      </c>
      <c r="W2328" s="272"/>
      <c r="X2328" s="273">
        <v>2072919</v>
      </c>
      <c r="Y2328" s="273">
        <v>2072919</v>
      </c>
      <c r="Z2328" s="273">
        <v>0</v>
      </c>
      <c r="AA2328" s="273">
        <v>0</v>
      </c>
      <c r="AB2328" s="274">
        <v>2072919</v>
      </c>
      <c r="AC2328" s="274">
        <v>0</v>
      </c>
      <c r="AD2328" s="269"/>
      <c r="AE2328" s="269" t="s">
        <v>5275</v>
      </c>
    </row>
    <row r="2329" spans="17:31" ht="33.75" x14ac:dyDescent="0.25">
      <c r="Q2329" s="270"/>
      <c r="R2329" s="270"/>
      <c r="S2329" s="271"/>
      <c r="T2329" s="270" t="s">
        <v>600</v>
      </c>
      <c r="U2329" s="272" t="s">
        <v>2612</v>
      </c>
      <c r="V2329" s="268" t="s">
        <v>602</v>
      </c>
      <c r="W2329" s="272"/>
      <c r="X2329" s="273">
        <v>2072919</v>
      </c>
      <c r="Y2329" s="273">
        <v>2072919</v>
      </c>
      <c r="Z2329" s="273">
        <v>0</v>
      </c>
      <c r="AA2329" s="273">
        <v>0</v>
      </c>
      <c r="AB2329" s="274">
        <v>2072919</v>
      </c>
      <c r="AC2329" s="274">
        <v>0</v>
      </c>
      <c r="AD2329" s="269"/>
      <c r="AE2329" s="269" t="s">
        <v>5275</v>
      </c>
    </row>
    <row r="2330" spans="17:31" ht="33.75" x14ac:dyDescent="0.25">
      <c r="Q2330" s="270"/>
      <c r="R2330" s="270"/>
      <c r="S2330" s="271"/>
      <c r="T2330" s="270" t="s">
        <v>600</v>
      </c>
      <c r="U2330" s="272" t="s">
        <v>2612</v>
      </c>
      <c r="V2330" s="268" t="s">
        <v>602</v>
      </c>
      <c r="W2330" s="272"/>
      <c r="X2330" s="273">
        <v>2072919</v>
      </c>
      <c r="Y2330" s="273">
        <v>2072919</v>
      </c>
      <c r="Z2330" s="273">
        <v>0</v>
      </c>
      <c r="AA2330" s="273">
        <v>0</v>
      </c>
      <c r="AB2330" s="274">
        <v>2072919</v>
      </c>
      <c r="AC2330" s="274">
        <v>0</v>
      </c>
      <c r="AD2330" s="269"/>
      <c r="AE2330" s="269" t="s">
        <v>5275</v>
      </c>
    </row>
    <row r="2331" spans="17:31" ht="33.75" x14ac:dyDescent="0.25">
      <c r="Q2331" s="270"/>
      <c r="R2331" s="270"/>
      <c r="S2331" s="271"/>
      <c r="T2331" s="270" t="s">
        <v>600</v>
      </c>
      <c r="U2331" s="272" t="s">
        <v>2612</v>
      </c>
      <c r="V2331" s="268" t="s">
        <v>602</v>
      </c>
      <c r="W2331" s="272"/>
      <c r="X2331" s="273">
        <v>2072919</v>
      </c>
      <c r="Y2331" s="273">
        <v>2072919</v>
      </c>
      <c r="Z2331" s="273">
        <v>0</v>
      </c>
      <c r="AA2331" s="273">
        <v>0</v>
      </c>
      <c r="AB2331" s="274">
        <v>2072919</v>
      </c>
      <c r="AC2331" s="274">
        <v>0</v>
      </c>
      <c r="AD2331" s="269"/>
      <c r="AE2331" s="269" t="s">
        <v>5275</v>
      </c>
    </row>
    <row r="2332" spans="17:31" ht="33.75" x14ac:dyDescent="0.25">
      <c r="Q2332" s="270"/>
      <c r="R2332" s="270"/>
      <c r="S2332" s="271"/>
      <c r="T2332" s="270" t="s">
        <v>600</v>
      </c>
      <c r="U2332" s="272" t="s">
        <v>2612</v>
      </c>
      <c r="V2332" s="268" t="s">
        <v>602</v>
      </c>
      <c r="W2332" s="272"/>
      <c r="X2332" s="273">
        <v>2072919</v>
      </c>
      <c r="Y2332" s="273">
        <v>2072919</v>
      </c>
      <c r="Z2332" s="273">
        <v>0</v>
      </c>
      <c r="AA2332" s="273">
        <v>0</v>
      </c>
      <c r="AB2332" s="274">
        <v>2072919</v>
      </c>
      <c r="AC2332" s="274">
        <v>0</v>
      </c>
      <c r="AD2332" s="269"/>
      <c r="AE2332" s="269" t="s">
        <v>5275</v>
      </c>
    </row>
    <row r="2333" spans="17:31" ht="33.75" x14ac:dyDescent="0.25">
      <c r="Q2333" s="270"/>
      <c r="R2333" s="270"/>
      <c r="S2333" s="271"/>
      <c r="T2333" s="270" t="s">
        <v>600</v>
      </c>
      <c r="U2333" s="272" t="s">
        <v>2612</v>
      </c>
      <c r="V2333" s="268" t="s">
        <v>602</v>
      </c>
      <c r="W2333" s="272"/>
      <c r="X2333" s="273">
        <v>2072919</v>
      </c>
      <c r="Y2333" s="273">
        <v>2072919</v>
      </c>
      <c r="Z2333" s="273">
        <v>0</v>
      </c>
      <c r="AA2333" s="273">
        <v>0</v>
      </c>
      <c r="AB2333" s="274">
        <v>2072919</v>
      </c>
      <c r="AC2333" s="274">
        <v>0</v>
      </c>
      <c r="AD2333" s="269"/>
      <c r="AE2333" s="269" t="s">
        <v>5275</v>
      </c>
    </row>
    <row r="2334" spans="17:31" ht="33.75" x14ac:dyDescent="0.25">
      <c r="Q2334" s="270"/>
      <c r="R2334" s="270"/>
      <c r="S2334" s="271"/>
      <c r="T2334" s="270" t="s">
        <v>600</v>
      </c>
      <c r="U2334" s="272" t="s">
        <v>2612</v>
      </c>
      <c r="V2334" s="268" t="s">
        <v>602</v>
      </c>
      <c r="W2334" s="272"/>
      <c r="X2334" s="273">
        <v>2072919</v>
      </c>
      <c r="Y2334" s="273">
        <v>2072919</v>
      </c>
      <c r="Z2334" s="273">
        <v>0</v>
      </c>
      <c r="AA2334" s="273">
        <v>0</v>
      </c>
      <c r="AB2334" s="274">
        <v>2072919</v>
      </c>
      <c r="AC2334" s="274">
        <v>0</v>
      </c>
      <c r="AD2334" s="269"/>
      <c r="AE2334" s="269" t="s">
        <v>5275</v>
      </c>
    </row>
    <row r="2335" spans="17:31" ht="33.75" x14ac:dyDescent="0.25">
      <c r="Q2335" s="270"/>
      <c r="R2335" s="270"/>
      <c r="S2335" s="271"/>
      <c r="T2335" s="270" t="s">
        <v>600</v>
      </c>
      <c r="U2335" s="272" t="s">
        <v>2612</v>
      </c>
      <c r="V2335" s="268" t="s">
        <v>602</v>
      </c>
      <c r="W2335" s="272"/>
      <c r="X2335" s="273">
        <v>2072919</v>
      </c>
      <c r="Y2335" s="273">
        <v>2072919</v>
      </c>
      <c r="Z2335" s="273">
        <v>0</v>
      </c>
      <c r="AA2335" s="273">
        <v>0</v>
      </c>
      <c r="AB2335" s="274">
        <v>2072919</v>
      </c>
      <c r="AC2335" s="274">
        <v>0</v>
      </c>
      <c r="AD2335" s="269"/>
      <c r="AE2335" s="269" t="s">
        <v>5275</v>
      </c>
    </row>
    <row r="2336" spans="17:31" ht="33.75" x14ac:dyDescent="0.25">
      <c r="Q2336" s="270"/>
      <c r="R2336" s="270"/>
      <c r="S2336" s="271"/>
      <c r="T2336" s="270" t="s">
        <v>600</v>
      </c>
      <c r="U2336" s="272" t="s">
        <v>2612</v>
      </c>
      <c r="V2336" s="268" t="s">
        <v>602</v>
      </c>
      <c r="W2336" s="272"/>
      <c r="X2336" s="273">
        <v>2072919</v>
      </c>
      <c r="Y2336" s="273">
        <v>2072919</v>
      </c>
      <c r="Z2336" s="273">
        <v>0</v>
      </c>
      <c r="AA2336" s="273">
        <v>0</v>
      </c>
      <c r="AB2336" s="274">
        <v>2072919</v>
      </c>
      <c r="AC2336" s="274">
        <v>0</v>
      </c>
      <c r="AD2336" s="269"/>
      <c r="AE2336" s="269" t="s">
        <v>5275</v>
      </c>
    </row>
    <row r="2337" spans="17:31" ht="33.75" x14ac:dyDescent="0.25">
      <c r="Q2337" s="270"/>
      <c r="R2337" s="270"/>
      <c r="S2337" s="271"/>
      <c r="T2337" s="270" t="s">
        <v>600</v>
      </c>
      <c r="U2337" s="272" t="s">
        <v>2612</v>
      </c>
      <c r="V2337" s="268" t="s">
        <v>602</v>
      </c>
      <c r="W2337" s="272"/>
      <c r="X2337" s="273">
        <v>2072919</v>
      </c>
      <c r="Y2337" s="273">
        <v>2072919</v>
      </c>
      <c r="Z2337" s="273">
        <v>0</v>
      </c>
      <c r="AA2337" s="273">
        <v>0</v>
      </c>
      <c r="AB2337" s="274">
        <v>2072919</v>
      </c>
      <c r="AC2337" s="274">
        <v>0</v>
      </c>
      <c r="AD2337" s="269"/>
      <c r="AE2337" s="269" t="s">
        <v>5275</v>
      </c>
    </row>
    <row r="2338" spans="17:31" ht="33.75" x14ac:dyDescent="0.25">
      <c r="Q2338" s="270"/>
      <c r="R2338" s="270"/>
      <c r="S2338" s="271"/>
      <c r="T2338" s="270" t="s">
        <v>600</v>
      </c>
      <c r="U2338" s="272" t="s">
        <v>2612</v>
      </c>
      <c r="V2338" s="268" t="s">
        <v>602</v>
      </c>
      <c r="W2338" s="272"/>
      <c r="X2338" s="273">
        <v>2072919</v>
      </c>
      <c r="Y2338" s="273">
        <v>2072919</v>
      </c>
      <c r="Z2338" s="273">
        <v>0</v>
      </c>
      <c r="AA2338" s="273">
        <v>0</v>
      </c>
      <c r="AB2338" s="274">
        <v>2072919</v>
      </c>
      <c r="AC2338" s="274">
        <v>0</v>
      </c>
      <c r="AD2338" s="269"/>
      <c r="AE2338" s="269" t="s">
        <v>5275</v>
      </c>
    </row>
    <row r="2339" spans="17:31" ht="33.75" x14ac:dyDescent="0.25">
      <c r="Q2339" s="270"/>
      <c r="R2339" s="270"/>
      <c r="S2339" s="271"/>
      <c r="T2339" s="270" t="s">
        <v>600</v>
      </c>
      <c r="U2339" s="272" t="s">
        <v>2612</v>
      </c>
      <c r="V2339" s="268" t="s">
        <v>602</v>
      </c>
      <c r="W2339" s="272"/>
      <c r="X2339" s="273">
        <v>2072919</v>
      </c>
      <c r="Y2339" s="273">
        <v>2072919</v>
      </c>
      <c r="Z2339" s="273">
        <v>0</v>
      </c>
      <c r="AA2339" s="273">
        <v>0</v>
      </c>
      <c r="AB2339" s="274">
        <v>2072919</v>
      </c>
      <c r="AC2339" s="274">
        <v>0</v>
      </c>
      <c r="AD2339" s="269"/>
      <c r="AE2339" s="269" t="s">
        <v>5275</v>
      </c>
    </row>
    <row r="2340" spans="17:31" ht="33.75" x14ac:dyDescent="0.25">
      <c r="Q2340" s="270"/>
      <c r="R2340" s="270"/>
      <c r="S2340" s="271"/>
      <c r="T2340" s="270" t="s">
        <v>600</v>
      </c>
      <c r="U2340" s="272" t="s">
        <v>2612</v>
      </c>
      <c r="V2340" s="268" t="s">
        <v>602</v>
      </c>
      <c r="W2340" s="272"/>
      <c r="X2340" s="273">
        <v>2072919</v>
      </c>
      <c r="Y2340" s="273">
        <v>2072919</v>
      </c>
      <c r="Z2340" s="273">
        <v>0</v>
      </c>
      <c r="AA2340" s="273">
        <v>0</v>
      </c>
      <c r="AB2340" s="274">
        <v>2072919</v>
      </c>
      <c r="AC2340" s="274">
        <v>0</v>
      </c>
      <c r="AD2340" s="269"/>
      <c r="AE2340" s="269" t="s">
        <v>5275</v>
      </c>
    </row>
    <row r="2341" spans="17:31" ht="33.75" x14ac:dyDescent="0.25">
      <c r="Q2341" s="270"/>
      <c r="R2341" s="270"/>
      <c r="S2341" s="271"/>
      <c r="T2341" s="270" t="s">
        <v>600</v>
      </c>
      <c r="U2341" s="272" t="s">
        <v>2612</v>
      </c>
      <c r="V2341" s="268" t="s">
        <v>602</v>
      </c>
      <c r="W2341" s="272"/>
      <c r="X2341" s="273">
        <v>2072919</v>
      </c>
      <c r="Y2341" s="273">
        <v>2072919</v>
      </c>
      <c r="Z2341" s="273">
        <v>0</v>
      </c>
      <c r="AA2341" s="273">
        <v>0</v>
      </c>
      <c r="AB2341" s="274">
        <v>2072919</v>
      </c>
      <c r="AC2341" s="274">
        <v>0</v>
      </c>
      <c r="AD2341" s="269"/>
      <c r="AE2341" s="269" t="s">
        <v>5275</v>
      </c>
    </row>
    <row r="2342" spans="17:31" ht="33.75" x14ac:dyDescent="0.25">
      <c r="Q2342" s="270"/>
      <c r="R2342" s="270"/>
      <c r="S2342" s="271"/>
      <c r="T2342" s="270" t="s">
        <v>600</v>
      </c>
      <c r="U2342" s="272" t="s">
        <v>2612</v>
      </c>
      <c r="V2342" s="268" t="s">
        <v>602</v>
      </c>
      <c r="W2342" s="272"/>
      <c r="X2342" s="273">
        <v>2072919</v>
      </c>
      <c r="Y2342" s="273">
        <v>2072919</v>
      </c>
      <c r="Z2342" s="273">
        <v>0</v>
      </c>
      <c r="AA2342" s="273">
        <v>0</v>
      </c>
      <c r="AB2342" s="274">
        <v>2072919</v>
      </c>
      <c r="AC2342" s="274">
        <v>0</v>
      </c>
      <c r="AD2342" s="269"/>
      <c r="AE2342" s="269" t="s">
        <v>5275</v>
      </c>
    </row>
    <row r="2343" spans="17:31" ht="33.75" x14ac:dyDescent="0.25">
      <c r="Q2343" s="270"/>
      <c r="R2343" s="270"/>
      <c r="S2343" s="271"/>
      <c r="T2343" s="270" t="s">
        <v>600</v>
      </c>
      <c r="U2343" s="272" t="s">
        <v>2612</v>
      </c>
      <c r="V2343" s="268" t="s">
        <v>602</v>
      </c>
      <c r="W2343" s="272"/>
      <c r="X2343" s="273">
        <v>2072919</v>
      </c>
      <c r="Y2343" s="273">
        <v>2072919</v>
      </c>
      <c r="Z2343" s="273">
        <v>0</v>
      </c>
      <c r="AA2343" s="273">
        <v>0</v>
      </c>
      <c r="AB2343" s="274">
        <v>2072919</v>
      </c>
      <c r="AC2343" s="274">
        <v>0</v>
      </c>
      <c r="AD2343" s="269"/>
      <c r="AE2343" s="269" t="s">
        <v>5275</v>
      </c>
    </row>
    <row r="2344" spans="17:31" ht="33.75" x14ac:dyDescent="0.25">
      <c r="Q2344" s="270"/>
      <c r="R2344" s="270"/>
      <c r="S2344" s="271"/>
      <c r="T2344" s="270" t="s">
        <v>600</v>
      </c>
      <c r="U2344" s="272" t="s">
        <v>2612</v>
      </c>
      <c r="V2344" s="268" t="s">
        <v>602</v>
      </c>
      <c r="W2344" s="272"/>
      <c r="X2344" s="273">
        <v>2072919</v>
      </c>
      <c r="Y2344" s="273">
        <v>2072919</v>
      </c>
      <c r="Z2344" s="273">
        <v>0</v>
      </c>
      <c r="AA2344" s="273">
        <v>0</v>
      </c>
      <c r="AB2344" s="274">
        <v>2072919</v>
      </c>
      <c r="AC2344" s="274">
        <v>0</v>
      </c>
      <c r="AD2344" s="269"/>
      <c r="AE2344" s="269" t="s">
        <v>5275</v>
      </c>
    </row>
    <row r="2345" spans="17:31" ht="33.75" x14ac:dyDescent="0.25">
      <c r="Q2345" s="270"/>
      <c r="R2345" s="270"/>
      <c r="S2345" s="271"/>
      <c r="T2345" s="270" t="s">
        <v>600</v>
      </c>
      <c r="U2345" s="272" t="s">
        <v>2612</v>
      </c>
      <c r="V2345" s="268" t="s">
        <v>602</v>
      </c>
      <c r="W2345" s="272"/>
      <c r="X2345" s="273">
        <v>2072919</v>
      </c>
      <c r="Y2345" s="273">
        <v>2072919</v>
      </c>
      <c r="Z2345" s="273">
        <v>0</v>
      </c>
      <c r="AA2345" s="273">
        <v>0</v>
      </c>
      <c r="AB2345" s="274">
        <v>2072919</v>
      </c>
      <c r="AC2345" s="274">
        <v>0</v>
      </c>
      <c r="AD2345" s="269"/>
      <c r="AE2345" s="269" t="s">
        <v>5275</v>
      </c>
    </row>
    <row r="2346" spans="17:31" ht="33.75" x14ac:dyDescent="0.25">
      <c r="Q2346" s="270"/>
      <c r="R2346" s="270"/>
      <c r="S2346" s="271"/>
      <c r="T2346" s="270" t="s">
        <v>600</v>
      </c>
      <c r="U2346" s="272" t="s">
        <v>2612</v>
      </c>
      <c r="V2346" s="268" t="s">
        <v>602</v>
      </c>
      <c r="W2346" s="272"/>
      <c r="X2346" s="273">
        <v>2072919</v>
      </c>
      <c r="Y2346" s="273">
        <v>2072919</v>
      </c>
      <c r="Z2346" s="273">
        <v>0</v>
      </c>
      <c r="AA2346" s="273">
        <v>0</v>
      </c>
      <c r="AB2346" s="274">
        <v>2072919</v>
      </c>
      <c r="AC2346" s="274">
        <v>0</v>
      </c>
      <c r="AD2346" s="269"/>
      <c r="AE2346" s="269" t="s">
        <v>5275</v>
      </c>
    </row>
    <row r="2347" spans="17:31" ht="33.75" x14ac:dyDescent="0.25">
      <c r="Q2347" s="270"/>
      <c r="R2347" s="270"/>
      <c r="S2347" s="271"/>
      <c r="T2347" s="270" t="s">
        <v>600</v>
      </c>
      <c r="U2347" s="272" t="s">
        <v>2612</v>
      </c>
      <c r="V2347" s="268" t="s">
        <v>602</v>
      </c>
      <c r="W2347" s="272"/>
      <c r="X2347" s="273">
        <v>2072919</v>
      </c>
      <c r="Y2347" s="273">
        <v>2072919</v>
      </c>
      <c r="Z2347" s="273">
        <v>0</v>
      </c>
      <c r="AA2347" s="273">
        <v>0</v>
      </c>
      <c r="AB2347" s="274">
        <v>2072919</v>
      </c>
      <c r="AC2347" s="274">
        <v>0</v>
      </c>
      <c r="AD2347" s="269"/>
      <c r="AE2347" s="269" t="s">
        <v>5275</v>
      </c>
    </row>
    <row r="2348" spans="17:31" ht="33.75" x14ac:dyDescent="0.25">
      <c r="Q2348" s="270"/>
      <c r="R2348" s="270"/>
      <c r="S2348" s="271"/>
      <c r="T2348" s="270" t="s">
        <v>600</v>
      </c>
      <c r="U2348" s="272" t="s">
        <v>2612</v>
      </c>
      <c r="V2348" s="268" t="s">
        <v>602</v>
      </c>
      <c r="W2348" s="272"/>
      <c r="X2348" s="273">
        <v>2072919</v>
      </c>
      <c r="Y2348" s="273">
        <v>2072919</v>
      </c>
      <c r="Z2348" s="273">
        <v>0</v>
      </c>
      <c r="AA2348" s="273">
        <v>0</v>
      </c>
      <c r="AB2348" s="274">
        <v>2072919</v>
      </c>
      <c r="AC2348" s="274">
        <v>0</v>
      </c>
      <c r="AD2348" s="269"/>
      <c r="AE2348" s="269" t="s">
        <v>5275</v>
      </c>
    </row>
    <row r="2349" spans="17:31" ht="33.75" x14ac:dyDescent="0.25">
      <c r="Q2349" s="270"/>
      <c r="R2349" s="270"/>
      <c r="S2349" s="271"/>
      <c r="T2349" s="270" t="s">
        <v>600</v>
      </c>
      <c r="U2349" s="272" t="s">
        <v>2612</v>
      </c>
      <c r="V2349" s="268" t="s">
        <v>602</v>
      </c>
      <c r="W2349" s="272"/>
      <c r="X2349" s="273">
        <v>2072919</v>
      </c>
      <c r="Y2349" s="273">
        <v>2072919</v>
      </c>
      <c r="Z2349" s="273">
        <v>0</v>
      </c>
      <c r="AA2349" s="273">
        <v>0</v>
      </c>
      <c r="AB2349" s="274">
        <v>2072919</v>
      </c>
      <c r="AC2349" s="274">
        <v>0</v>
      </c>
      <c r="AD2349" s="269"/>
      <c r="AE2349" s="269" t="s">
        <v>5275</v>
      </c>
    </row>
    <row r="2350" spans="17:31" ht="33.75" x14ac:dyDescent="0.25">
      <c r="Q2350" s="270"/>
      <c r="R2350" s="270"/>
      <c r="S2350" s="271"/>
      <c r="T2350" s="270" t="s">
        <v>600</v>
      </c>
      <c r="U2350" s="272" t="s">
        <v>2612</v>
      </c>
      <c r="V2350" s="268" t="s">
        <v>602</v>
      </c>
      <c r="W2350" s="272"/>
      <c r="X2350" s="273">
        <v>2072919</v>
      </c>
      <c r="Y2350" s="273">
        <v>2072919</v>
      </c>
      <c r="Z2350" s="273">
        <v>0</v>
      </c>
      <c r="AA2350" s="273">
        <v>0</v>
      </c>
      <c r="AB2350" s="274">
        <v>2072919</v>
      </c>
      <c r="AC2350" s="274">
        <v>0</v>
      </c>
      <c r="AD2350" s="269"/>
      <c r="AE2350" s="269" t="s">
        <v>5275</v>
      </c>
    </row>
    <row r="2351" spans="17:31" ht="33.75" x14ac:dyDescent="0.25">
      <c r="Q2351" s="270"/>
      <c r="R2351" s="270"/>
      <c r="S2351" s="271"/>
      <c r="T2351" s="270" t="s">
        <v>600</v>
      </c>
      <c r="U2351" s="272" t="s">
        <v>2612</v>
      </c>
      <c r="V2351" s="268" t="s">
        <v>602</v>
      </c>
      <c r="W2351" s="272"/>
      <c r="X2351" s="273">
        <v>2072919</v>
      </c>
      <c r="Y2351" s="273">
        <v>2072919</v>
      </c>
      <c r="Z2351" s="273">
        <v>0</v>
      </c>
      <c r="AA2351" s="273">
        <v>0</v>
      </c>
      <c r="AB2351" s="274">
        <v>2072919</v>
      </c>
      <c r="AC2351" s="274">
        <v>0</v>
      </c>
      <c r="AD2351" s="269"/>
      <c r="AE2351" s="269" t="s">
        <v>5275</v>
      </c>
    </row>
    <row r="2352" spans="17:31" ht="33.75" x14ac:dyDescent="0.25">
      <c r="Q2352" s="270"/>
      <c r="R2352" s="270"/>
      <c r="S2352" s="271"/>
      <c r="T2352" s="270" t="s">
        <v>600</v>
      </c>
      <c r="U2352" s="272" t="s">
        <v>2612</v>
      </c>
      <c r="V2352" s="268" t="s">
        <v>602</v>
      </c>
      <c r="W2352" s="272"/>
      <c r="X2352" s="273">
        <v>2072919</v>
      </c>
      <c r="Y2352" s="273">
        <v>2072919</v>
      </c>
      <c r="Z2352" s="273">
        <v>0</v>
      </c>
      <c r="AA2352" s="273">
        <v>0</v>
      </c>
      <c r="AB2352" s="274">
        <v>2072919</v>
      </c>
      <c r="AC2352" s="274">
        <v>0</v>
      </c>
      <c r="AD2352" s="269"/>
      <c r="AE2352" s="269" t="s">
        <v>5275</v>
      </c>
    </row>
    <row r="2353" spans="17:31" ht="33.75" x14ac:dyDescent="0.25">
      <c r="Q2353" s="270"/>
      <c r="R2353" s="270"/>
      <c r="S2353" s="271"/>
      <c r="T2353" s="270" t="s">
        <v>600</v>
      </c>
      <c r="U2353" s="272" t="s">
        <v>2612</v>
      </c>
      <c r="V2353" s="268" t="s">
        <v>602</v>
      </c>
      <c r="W2353" s="272"/>
      <c r="X2353" s="273">
        <v>2072919</v>
      </c>
      <c r="Y2353" s="273">
        <v>2072919</v>
      </c>
      <c r="Z2353" s="273">
        <v>0</v>
      </c>
      <c r="AA2353" s="273">
        <v>0</v>
      </c>
      <c r="AB2353" s="274">
        <v>2072919</v>
      </c>
      <c r="AC2353" s="274">
        <v>0</v>
      </c>
      <c r="AD2353" s="269"/>
      <c r="AE2353" s="269" t="s">
        <v>5275</v>
      </c>
    </row>
    <row r="2354" spans="17:31" ht="33.75" x14ac:dyDescent="0.25">
      <c r="Q2354" s="270"/>
      <c r="R2354" s="270"/>
      <c r="S2354" s="271"/>
      <c r="T2354" s="270" t="s">
        <v>600</v>
      </c>
      <c r="U2354" s="272" t="s">
        <v>2612</v>
      </c>
      <c r="V2354" s="268" t="s">
        <v>602</v>
      </c>
      <c r="W2354" s="272"/>
      <c r="X2354" s="273">
        <v>2072919</v>
      </c>
      <c r="Y2354" s="273">
        <v>2072919</v>
      </c>
      <c r="Z2354" s="273">
        <v>0</v>
      </c>
      <c r="AA2354" s="273">
        <v>0</v>
      </c>
      <c r="AB2354" s="274">
        <v>2072919</v>
      </c>
      <c r="AC2354" s="274">
        <v>0</v>
      </c>
      <c r="AD2354" s="269"/>
      <c r="AE2354" s="269" t="s">
        <v>5275</v>
      </c>
    </row>
    <row r="2355" spans="17:31" ht="33.75" x14ac:dyDescent="0.25">
      <c r="Q2355" s="270"/>
      <c r="R2355" s="270"/>
      <c r="S2355" s="271"/>
      <c r="T2355" s="270" t="s">
        <v>600</v>
      </c>
      <c r="U2355" s="272" t="s">
        <v>2612</v>
      </c>
      <c r="V2355" s="268" t="s">
        <v>602</v>
      </c>
      <c r="W2355" s="272"/>
      <c r="X2355" s="273">
        <v>2072919</v>
      </c>
      <c r="Y2355" s="273">
        <v>2072919</v>
      </c>
      <c r="Z2355" s="273">
        <v>0</v>
      </c>
      <c r="AA2355" s="273">
        <v>0</v>
      </c>
      <c r="AB2355" s="274">
        <v>2072919</v>
      </c>
      <c r="AC2355" s="274">
        <v>0</v>
      </c>
      <c r="AD2355" s="269"/>
      <c r="AE2355" s="269" t="s">
        <v>5275</v>
      </c>
    </row>
    <row r="2356" spans="17:31" ht="33.75" x14ac:dyDescent="0.25">
      <c r="Q2356" s="270"/>
      <c r="R2356" s="270"/>
      <c r="S2356" s="271"/>
      <c r="T2356" s="270" t="s">
        <v>600</v>
      </c>
      <c r="U2356" s="272" t="s">
        <v>2612</v>
      </c>
      <c r="V2356" s="268" t="s">
        <v>602</v>
      </c>
      <c r="W2356" s="272"/>
      <c r="X2356" s="273">
        <v>2072919</v>
      </c>
      <c r="Y2356" s="273">
        <v>2072919</v>
      </c>
      <c r="Z2356" s="273">
        <v>0</v>
      </c>
      <c r="AA2356" s="273">
        <v>0</v>
      </c>
      <c r="AB2356" s="274">
        <v>2072919</v>
      </c>
      <c r="AC2356" s="274">
        <v>0</v>
      </c>
      <c r="AD2356" s="269"/>
      <c r="AE2356" s="269" t="s">
        <v>5275</v>
      </c>
    </row>
    <row r="2357" spans="17:31" ht="33.75" x14ac:dyDescent="0.25">
      <c r="Q2357" s="270"/>
      <c r="R2357" s="270"/>
      <c r="S2357" s="271"/>
      <c r="T2357" s="270" t="s">
        <v>600</v>
      </c>
      <c r="U2357" s="272" t="s">
        <v>2612</v>
      </c>
      <c r="V2357" s="268" t="s">
        <v>602</v>
      </c>
      <c r="W2357" s="272"/>
      <c r="X2357" s="273">
        <v>2072919</v>
      </c>
      <c r="Y2357" s="273">
        <v>2072919</v>
      </c>
      <c r="Z2357" s="273">
        <v>0</v>
      </c>
      <c r="AA2357" s="273">
        <v>0</v>
      </c>
      <c r="AB2357" s="274">
        <v>2072919</v>
      </c>
      <c r="AC2357" s="274">
        <v>0</v>
      </c>
      <c r="AD2357" s="269"/>
      <c r="AE2357" s="269" t="s">
        <v>5275</v>
      </c>
    </row>
    <row r="2358" spans="17:31" ht="33.75" x14ac:dyDescent="0.25">
      <c r="Q2358" s="270"/>
      <c r="R2358" s="270"/>
      <c r="S2358" s="271"/>
      <c r="T2358" s="270" t="s">
        <v>600</v>
      </c>
      <c r="U2358" s="272" t="s">
        <v>5339</v>
      </c>
      <c r="V2358" s="268" t="s">
        <v>602</v>
      </c>
      <c r="W2358" s="272"/>
      <c r="X2358" s="273">
        <v>2072919</v>
      </c>
      <c r="Y2358" s="273">
        <v>2072919</v>
      </c>
      <c r="Z2358" s="273">
        <v>0</v>
      </c>
      <c r="AA2358" s="273">
        <v>0</v>
      </c>
      <c r="AB2358" s="274">
        <v>2072919</v>
      </c>
      <c r="AC2358" s="274">
        <v>0</v>
      </c>
      <c r="AD2358" s="269"/>
      <c r="AE2358" s="269" t="s">
        <v>5340</v>
      </c>
    </row>
    <row r="2359" spans="17:31" ht="33.75" x14ac:dyDescent="0.25">
      <c r="Q2359" s="270"/>
      <c r="R2359" s="270"/>
      <c r="S2359" s="271"/>
      <c r="T2359" s="270" t="s">
        <v>600</v>
      </c>
      <c r="U2359" s="272" t="s">
        <v>4959</v>
      </c>
      <c r="V2359" s="268" t="s">
        <v>602</v>
      </c>
      <c r="W2359" s="272"/>
      <c r="X2359" s="273">
        <v>2072919</v>
      </c>
      <c r="Y2359" s="273">
        <v>2072919</v>
      </c>
      <c r="Z2359" s="273">
        <v>0</v>
      </c>
      <c r="AA2359" s="273">
        <v>0</v>
      </c>
      <c r="AB2359" s="274">
        <v>2072919</v>
      </c>
      <c r="AC2359" s="274">
        <v>0</v>
      </c>
      <c r="AD2359" s="269"/>
      <c r="AE2359" s="269" t="s">
        <v>5342</v>
      </c>
    </row>
    <row r="2360" spans="17:31" ht="33.75" x14ac:dyDescent="0.25">
      <c r="Q2360" s="270"/>
      <c r="R2360" s="270"/>
      <c r="S2360" s="271"/>
      <c r="T2360" s="270" t="s">
        <v>600</v>
      </c>
      <c r="U2360" s="272" t="s">
        <v>4959</v>
      </c>
      <c r="V2360" s="268" t="s">
        <v>602</v>
      </c>
      <c r="W2360" s="272"/>
      <c r="X2360" s="273">
        <v>2072919</v>
      </c>
      <c r="Y2360" s="273">
        <v>2072919</v>
      </c>
      <c r="Z2360" s="273">
        <v>0</v>
      </c>
      <c r="AA2360" s="273">
        <v>0</v>
      </c>
      <c r="AB2360" s="274">
        <v>2072919</v>
      </c>
      <c r="AC2360" s="274">
        <v>0</v>
      </c>
      <c r="AD2360" s="269"/>
      <c r="AE2360" s="269" t="s">
        <v>5342</v>
      </c>
    </row>
    <row r="2361" spans="17:31" ht="33.75" x14ac:dyDescent="0.25">
      <c r="Q2361" s="270"/>
      <c r="R2361" s="270"/>
      <c r="S2361" s="271"/>
      <c r="T2361" s="270" t="s">
        <v>600</v>
      </c>
      <c r="U2361" s="272" t="s">
        <v>4959</v>
      </c>
      <c r="V2361" s="268" t="s">
        <v>602</v>
      </c>
      <c r="W2361" s="272"/>
      <c r="X2361" s="273">
        <v>2072919</v>
      </c>
      <c r="Y2361" s="273">
        <v>2072919</v>
      </c>
      <c r="Z2361" s="273">
        <v>0</v>
      </c>
      <c r="AA2361" s="273">
        <v>0</v>
      </c>
      <c r="AB2361" s="274">
        <v>2072919</v>
      </c>
      <c r="AC2361" s="274">
        <v>0</v>
      </c>
      <c r="AD2361" s="269"/>
      <c r="AE2361" s="269" t="s">
        <v>5342</v>
      </c>
    </row>
    <row r="2362" spans="17:31" ht="33.75" x14ac:dyDescent="0.25">
      <c r="Q2362" s="270"/>
      <c r="R2362" s="270"/>
      <c r="S2362" s="271"/>
      <c r="T2362" s="270" t="s">
        <v>600</v>
      </c>
      <c r="U2362" s="272" t="s">
        <v>4959</v>
      </c>
      <c r="V2362" s="268" t="s">
        <v>602</v>
      </c>
      <c r="W2362" s="272"/>
      <c r="X2362" s="273">
        <v>2072919</v>
      </c>
      <c r="Y2362" s="273">
        <v>2072919</v>
      </c>
      <c r="Z2362" s="273">
        <v>0</v>
      </c>
      <c r="AA2362" s="273">
        <v>0</v>
      </c>
      <c r="AB2362" s="274">
        <v>2072919</v>
      </c>
      <c r="AC2362" s="274">
        <v>0</v>
      </c>
      <c r="AD2362" s="269"/>
      <c r="AE2362" s="269" t="s">
        <v>5342</v>
      </c>
    </row>
    <row r="2363" spans="17:31" ht="33.75" x14ac:dyDescent="0.25">
      <c r="Q2363" s="270"/>
      <c r="R2363" s="270"/>
      <c r="S2363" s="271"/>
      <c r="T2363" s="270" t="s">
        <v>600</v>
      </c>
      <c r="U2363" s="272" t="s">
        <v>4959</v>
      </c>
      <c r="V2363" s="268" t="s">
        <v>602</v>
      </c>
      <c r="W2363" s="272"/>
      <c r="X2363" s="273">
        <v>2072919</v>
      </c>
      <c r="Y2363" s="273">
        <v>2072919</v>
      </c>
      <c r="Z2363" s="273">
        <v>0</v>
      </c>
      <c r="AA2363" s="273">
        <v>0</v>
      </c>
      <c r="AB2363" s="274">
        <v>2072919</v>
      </c>
      <c r="AC2363" s="274">
        <v>0</v>
      </c>
      <c r="AD2363" s="269"/>
      <c r="AE2363" s="269" t="s">
        <v>5342</v>
      </c>
    </row>
    <row r="2364" spans="17:31" ht="33.75" x14ac:dyDescent="0.25">
      <c r="Q2364" s="270"/>
      <c r="R2364" s="270"/>
      <c r="S2364" s="271"/>
      <c r="T2364" s="270" t="s">
        <v>600</v>
      </c>
      <c r="U2364" s="272" t="s">
        <v>4959</v>
      </c>
      <c r="V2364" s="268" t="s">
        <v>602</v>
      </c>
      <c r="W2364" s="272"/>
      <c r="X2364" s="273">
        <v>2072919</v>
      </c>
      <c r="Y2364" s="273">
        <v>2072919</v>
      </c>
      <c r="Z2364" s="273">
        <v>0</v>
      </c>
      <c r="AA2364" s="273">
        <v>0</v>
      </c>
      <c r="AB2364" s="274">
        <v>2072919</v>
      </c>
      <c r="AC2364" s="274">
        <v>0</v>
      </c>
      <c r="AD2364" s="269"/>
      <c r="AE2364" s="269" t="s">
        <v>5342</v>
      </c>
    </row>
    <row r="2365" spans="17:31" ht="33.75" x14ac:dyDescent="0.25">
      <c r="Q2365" s="270"/>
      <c r="R2365" s="270"/>
      <c r="S2365" s="271"/>
      <c r="T2365" s="270" t="s">
        <v>600</v>
      </c>
      <c r="U2365" s="272" t="s">
        <v>4959</v>
      </c>
      <c r="V2365" s="268" t="s">
        <v>602</v>
      </c>
      <c r="W2365" s="272"/>
      <c r="X2365" s="273">
        <v>2072919</v>
      </c>
      <c r="Y2365" s="273">
        <v>2072919</v>
      </c>
      <c r="Z2365" s="273">
        <v>0</v>
      </c>
      <c r="AA2365" s="273">
        <v>0</v>
      </c>
      <c r="AB2365" s="274">
        <v>2072919</v>
      </c>
      <c r="AC2365" s="274">
        <v>0</v>
      </c>
      <c r="AD2365" s="269"/>
      <c r="AE2365" s="269" t="s">
        <v>5342</v>
      </c>
    </row>
    <row r="2366" spans="17:31" ht="33.75" x14ac:dyDescent="0.25">
      <c r="Q2366" s="270"/>
      <c r="R2366" s="270"/>
      <c r="S2366" s="271"/>
      <c r="T2366" s="270" t="s">
        <v>600</v>
      </c>
      <c r="U2366" s="272" t="s">
        <v>4959</v>
      </c>
      <c r="V2366" s="268" t="s">
        <v>602</v>
      </c>
      <c r="W2366" s="272"/>
      <c r="X2366" s="273">
        <v>2072919</v>
      </c>
      <c r="Y2366" s="273">
        <v>2072919</v>
      </c>
      <c r="Z2366" s="273">
        <v>0</v>
      </c>
      <c r="AA2366" s="273">
        <v>0</v>
      </c>
      <c r="AB2366" s="274">
        <v>2072919</v>
      </c>
      <c r="AC2366" s="274">
        <v>0</v>
      </c>
      <c r="AD2366" s="269"/>
      <c r="AE2366" s="269" t="s">
        <v>5342</v>
      </c>
    </row>
    <row r="2367" spans="17:31" ht="33.75" x14ac:dyDescent="0.25">
      <c r="Q2367" s="270"/>
      <c r="R2367" s="270"/>
      <c r="S2367" s="271"/>
      <c r="T2367" s="270" t="s">
        <v>600</v>
      </c>
      <c r="U2367" s="272" t="s">
        <v>4959</v>
      </c>
      <c r="V2367" s="268" t="s">
        <v>602</v>
      </c>
      <c r="W2367" s="272"/>
      <c r="X2367" s="273">
        <v>2072919</v>
      </c>
      <c r="Y2367" s="273">
        <v>2072919</v>
      </c>
      <c r="Z2367" s="273">
        <v>0</v>
      </c>
      <c r="AA2367" s="273">
        <v>0</v>
      </c>
      <c r="AB2367" s="274">
        <v>2072919</v>
      </c>
      <c r="AC2367" s="274">
        <v>0</v>
      </c>
      <c r="AD2367" s="269"/>
      <c r="AE2367" s="269" t="s">
        <v>5342</v>
      </c>
    </row>
    <row r="2368" spans="17:31" ht="33.75" x14ac:dyDescent="0.25">
      <c r="Q2368" s="270"/>
      <c r="R2368" s="270"/>
      <c r="S2368" s="271"/>
      <c r="T2368" s="270" t="s">
        <v>600</v>
      </c>
      <c r="U2368" s="272" t="s">
        <v>4959</v>
      </c>
      <c r="V2368" s="268" t="s">
        <v>602</v>
      </c>
      <c r="W2368" s="272"/>
      <c r="X2368" s="273">
        <v>2072919</v>
      </c>
      <c r="Y2368" s="273">
        <v>2072919</v>
      </c>
      <c r="Z2368" s="273">
        <v>0</v>
      </c>
      <c r="AA2368" s="273">
        <v>0</v>
      </c>
      <c r="AB2368" s="274">
        <v>2072919</v>
      </c>
      <c r="AC2368" s="274">
        <v>0</v>
      </c>
      <c r="AD2368" s="269"/>
      <c r="AE2368" s="269" t="s">
        <v>5342</v>
      </c>
    </row>
    <row r="2369" spans="17:31" ht="33.75" x14ac:dyDescent="0.25">
      <c r="Q2369" s="270"/>
      <c r="R2369" s="270"/>
      <c r="S2369" s="271"/>
      <c r="T2369" s="270" t="s">
        <v>600</v>
      </c>
      <c r="U2369" s="272" t="s">
        <v>4959</v>
      </c>
      <c r="V2369" s="268" t="s">
        <v>602</v>
      </c>
      <c r="W2369" s="272"/>
      <c r="X2369" s="273">
        <v>2072919</v>
      </c>
      <c r="Y2369" s="273">
        <v>2072919</v>
      </c>
      <c r="Z2369" s="273">
        <v>0</v>
      </c>
      <c r="AA2369" s="273">
        <v>0</v>
      </c>
      <c r="AB2369" s="274">
        <v>2072919</v>
      </c>
      <c r="AC2369" s="274">
        <v>0</v>
      </c>
      <c r="AD2369" s="269"/>
      <c r="AE2369" s="269" t="s">
        <v>5342</v>
      </c>
    </row>
    <row r="2370" spans="17:31" ht="33.75" x14ac:dyDescent="0.25">
      <c r="Q2370" s="270"/>
      <c r="R2370" s="270"/>
      <c r="S2370" s="271"/>
      <c r="T2370" s="270" t="s">
        <v>600</v>
      </c>
      <c r="U2370" s="272" t="s">
        <v>4959</v>
      </c>
      <c r="V2370" s="268" t="s">
        <v>602</v>
      </c>
      <c r="W2370" s="272"/>
      <c r="X2370" s="273">
        <v>2072919</v>
      </c>
      <c r="Y2370" s="273">
        <v>2072919</v>
      </c>
      <c r="Z2370" s="273">
        <v>0</v>
      </c>
      <c r="AA2370" s="273">
        <v>0</v>
      </c>
      <c r="AB2370" s="274">
        <v>2072919</v>
      </c>
      <c r="AC2370" s="274">
        <v>0</v>
      </c>
      <c r="AD2370" s="269"/>
      <c r="AE2370" s="269" t="s">
        <v>5342</v>
      </c>
    </row>
    <row r="2371" spans="17:31" ht="33.75" x14ac:dyDescent="0.25">
      <c r="Q2371" s="270"/>
      <c r="R2371" s="270"/>
      <c r="S2371" s="271"/>
      <c r="T2371" s="270" t="s">
        <v>600</v>
      </c>
      <c r="U2371" s="272" t="s">
        <v>4959</v>
      </c>
      <c r="V2371" s="268" t="s">
        <v>602</v>
      </c>
      <c r="W2371" s="272"/>
      <c r="X2371" s="273">
        <v>2072919</v>
      </c>
      <c r="Y2371" s="273">
        <v>2072919</v>
      </c>
      <c r="Z2371" s="273">
        <v>0</v>
      </c>
      <c r="AA2371" s="273">
        <v>0</v>
      </c>
      <c r="AB2371" s="274">
        <v>2072919</v>
      </c>
      <c r="AC2371" s="274">
        <v>0</v>
      </c>
      <c r="AD2371" s="269"/>
      <c r="AE2371" s="269" t="s">
        <v>5342</v>
      </c>
    </row>
    <row r="2372" spans="17:31" ht="33.75" x14ac:dyDescent="0.25">
      <c r="Q2372" s="270"/>
      <c r="R2372" s="270"/>
      <c r="S2372" s="271"/>
      <c r="T2372" s="270" t="s">
        <v>600</v>
      </c>
      <c r="U2372" s="272" t="s">
        <v>4959</v>
      </c>
      <c r="V2372" s="268" t="s">
        <v>602</v>
      </c>
      <c r="W2372" s="272"/>
      <c r="X2372" s="273">
        <v>2072919</v>
      </c>
      <c r="Y2372" s="273">
        <v>2072919</v>
      </c>
      <c r="Z2372" s="273">
        <v>0</v>
      </c>
      <c r="AA2372" s="273">
        <v>0</v>
      </c>
      <c r="AB2372" s="274">
        <v>2072919</v>
      </c>
      <c r="AC2372" s="274">
        <v>0</v>
      </c>
      <c r="AD2372" s="269"/>
      <c r="AE2372" s="269" t="s">
        <v>5342</v>
      </c>
    </row>
    <row r="2373" spans="17:31" ht="33.75" x14ac:dyDescent="0.25">
      <c r="Q2373" s="270"/>
      <c r="R2373" s="270"/>
      <c r="S2373" s="271"/>
      <c r="T2373" s="270" t="s">
        <v>600</v>
      </c>
      <c r="U2373" s="272" t="s">
        <v>4959</v>
      </c>
      <c r="V2373" s="268" t="s">
        <v>602</v>
      </c>
      <c r="W2373" s="272"/>
      <c r="X2373" s="273">
        <v>2072919</v>
      </c>
      <c r="Y2373" s="273">
        <v>2072919</v>
      </c>
      <c r="Z2373" s="273">
        <v>0</v>
      </c>
      <c r="AA2373" s="273">
        <v>0</v>
      </c>
      <c r="AB2373" s="274">
        <v>2072919</v>
      </c>
      <c r="AC2373" s="274">
        <v>0</v>
      </c>
      <c r="AD2373" s="269"/>
      <c r="AE2373" s="269" t="s">
        <v>5342</v>
      </c>
    </row>
    <row r="2374" spans="17:31" ht="33.75" x14ac:dyDescent="0.25">
      <c r="Q2374" s="270"/>
      <c r="R2374" s="270"/>
      <c r="S2374" s="271"/>
      <c r="T2374" s="270" t="s">
        <v>600</v>
      </c>
      <c r="U2374" s="272" t="s">
        <v>4959</v>
      </c>
      <c r="V2374" s="268" t="s">
        <v>602</v>
      </c>
      <c r="W2374" s="272"/>
      <c r="X2374" s="273">
        <v>2072919</v>
      </c>
      <c r="Y2374" s="273">
        <v>2072919</v>
      </c>
      <c r="Z2374" s="273">
        <v>0</v>
      </c>
      <c r="AA2374" s="273">
        <v>0</v>
      </c>
      <c r="AB2374" s="274">
        <v>2072919</v>
      </c>
      <c r="AC2374" s="274">
        <v>0</v>
      </c>
      <c r="AD2374" s="269"/>
      <c r="AE2374" s="269" t="s">
        <v>5342</v>
      </c>
    </row>
    <row r="2375" spans="17:31" ht="33.75" x14ac:dyDescent="0.25">
      <c r="Q2375" s="270"/>
      <c r="R2375" s="270"/>
      <c r="S2375" s="271"/>
      <c r="T2375" s="270" t="s">
        <v>600</v>
      </c>
      <c r="U2375" s="272" t="s">
        <v>4959</v>
      </c>
      <c r="V2375" s="268" t="s">
        <v>602</v>
      </c>
      <c r="W2375" s="272"/>
      <c r="X2375" s="273">
        <v>2072919</v>
      </c>
      <c r="Y2375" s="273">
        <v>2072919</v>
      </c>
      <c r="Z2375" s="273">
        <v>0</v>
      </c>
      <c r="AA2375" s="273">
        <v>0</v>
      </c>
      <c r="AB2375" s="274">
        <v>2072919</v>
      </c>
      <c r="AC2375" s="274">
        <v>0</v>
      </c>
      <c r="AD2375" s="269"/>
      <c r="AE2375" s="269" t="s">
        <v>5342</v>
      </c>
    </row>
    <row r="2376" spans="17:31" ht="33.75" x14ac:dyDescent="0.25">
      <c r="Q2376" s="270"/>
      <c r="R2376" s="270"/>
      <c r="S2376" s="271"/>
      <c r="T2376" s="270" t="s">
        <v>600</v>
      </c>
      <c r="U2376" s="272" t="s">
        <v>4959</v>
      </c>
      <c r="V2376" s="268" t="s">
        <v>602</v>
      </c>
      <c r="W2376" s="272"/>
      <c r="X2376" s="273">
        <v>2072919</v>
      </c>
      <c r="Y2376" s="273">
        <v>2072919</v>
      </c>
      <c r="Z2376" s="273">
        <v>0</v>
      </c>
      <c r="AA2376" s="273">
        <v>0</v>
      </c>
      <c r="AB2376" s="274">
        <v>2072919</v>
      </c>
      <c r="AC2376" s="274">
        <v>0</v>
      </c>
      <c r="AD2376" s="269"/>
      <c r="AE2376" s="269" t="s">
        <v>5342</v>
      </c>
    </row>
    <row r="2377" spans="17:31" ht="33.75" x14ac:dyDescent="0.25">
      <c r="Q2377" s="270"/>
      <c r="R2377" s="270"/>
      <c r="S2377" s="271"/>
      <c r="T2377" s="270" t="s">
        <v>600</v>
      </c>
      <c r="U2377" s="272" t="s">
        <v>4959</v>
      </c>
      <c r="V2377" s="268" t="s">
        <v>602</v>
      </c>
      <c r="W2377" s="272"/>
      <c r="X2377" s="273">
        <v>2072919</v>
      </c>
      <c r="Y2377" s="273">
        <v>2072919</v>
      </c>
      <c r="Z2377" s="273">
        <v>0</v>
      </c>
      <c r="AA2377" s="273">
        <v>0</v>
      </c>
      <c r="AB2377" s="274">
        <v>2072919</v>
      </c>
      <c r="AC2377" s="274">
        <v>0</v>
      </c>
      <c r="AD2377" s="269"/>
      <c r="AE2377" s="269" t="s">
        <v>5342</v>
      </c>
    </row>
    <row r="2378" spans="17:31" ht="33.75" x14ac:dyDescent="0.25">
      <c r="Q2378" s="270"/>
      <c r="R2378" s="270"/>
      <c r="S2378" s="271"/>
      <c r="T2378" s="270" t="s">
        <v>600</v>
      </c>
      <c r="U2378" s="272" t="s">
        <v>4959</v>
      </c>
      <c r="V2378" s="268" t="s">
        <v>602</v>
      </c>
      <c r="W2378" s="272"/>
      <c r="X2378" s="273">
        <v>2072919</v>
      </c>
      <c r="Y2378" s="273">
        <v>2072919</v>
      </c>
      <c r="Z2378" s="273">
        <v>0</v>
      </c>
      <c r="AA2378" s="273">
        <v>0</v>
      </c>
      <c r="AB2378" s="274">
        <v>2072919</v>
      </c>
      <c r="AC2378" s="274">
        <v>0</v>
      </c>
      <c r="AD2378" s="269"/>
      <c r="AE2378" s="269" t="s">
        <v>5342</v>
      </c>
    </row>
    <row r="2379" spans="17:31" ht="33.75" x14ac:dyDescent="0.25">
      <c r="Q2379" s="270"/>
      <c r="R2379" s="270"/>
      <c r="S2379" s="271"/>
      <c r="T2379" s="270" t="s">
        <v>600</v>
      </c>
      <c r="U2379" s="272" t="s">
        <v>4959</v>
      </c>
      <c r="V2379" s="268" t="s">
        <v>602</v>
      </c>
      <c r="W2379" s="272"/>
      <c r="X2379" s="273">
        <v>2072919</v>
      </c>
      <c r="Y2379" s="273">
        <v>2072919</v>
      </c>
      <c r="Z2379" s="273">
        <v>0</v>
      </c>
      <c r="AA2379" s="273">
        <v>0</v>
      </c>
      <c r="AB2379" s="274">
        <v>2072919</v>
      </c>
      <c r="AC2379" s="274">
        <v>0</v>
      </c>
      <c r="AD2379" s="269"/>
      <c r="AE2379" s="269" t="s">
        <v>5342</v>
      </c>
    </row>
    <row r="2380" spans="17:31" ht="33.75" x14ac:dyDescent="0.25">
      <c r="Q2380" s="270"/>
      <c r="R2380" s="270"/>
      <c r="S2380" s="271"/>
      <c r="T2380" s="270" t="s">
        <v>600</v>
      </c>
      <c r="U2380" s="272" t="s">
        <v>4959</v>
      </c>
      <c r="V2380" s="268" t="s">
        <v>602</v>
      </c>
      <c r="W2380" s="272"/>
      <c r="X2380" s="273">
        <v>2072919</v>
      </c>
      <c r="Y2380" s="273">
        <v>2072919</v>
      </c>
      <c r="Z2380" s="273">
        <v>0</v>
      </c>
      <c r="AA2380" s="273">
        <v>0</v>
      </c>
      <c r="AB2380" s="274">
        <v>2072919</v>
      </c>
      <c r="AC2380" s="274">
        <v>0</v>
      </c>
      <c r="AD2380" s="269"/>
      <c r="AE2380" s="269" t="s">
        <v>5342</v>
      </c>
    </row>
    <row r="2381" spans="17:31" ht="33.75" x14ac:dyDescent="0.25">
      <c r="Q2381" s="270"/>
      <c r="R2381" s="270"/>
      <c r="S2381" s="271"/>
      <c r="T2381" s="270" t="s">
        <v>600</v>
      </c>
      <c r="U2381" s="272" t="s">
        <v>4959</v>
      </c>
      <c r="V2381" s="268" t="s">
        <v>602</v>
      </c>
      <c r="W2381" s="272"/>
      <c r="X2381" s="273">
        <v>2072919</v>
      </c>
      <c r="Y2381" s="273">
        <v>2072919</v>
      </c>
      <c r="Z2381" s="273">
        <v>0</v>
      </c>
      <c r="AA2381" s="273">
        <v>0</v>
      </c>
      <c r="AB2381" s="274">
        <v>2072919</v>
      </c>
      <c r="AC2381" s="274">
        <v>0</v>
      </c>
      <c r="AD2381" s="269"/>
      <c r="AE2381" s="269" t="s">
        <v>5342</v>
      </c>
    </row>
    <row r="2382" spans="17:31" ht="33.75" x14ac:dyDescent="0.25">
      <c r="Q2382" s="270"/>
      <c r="R2382" s="270"/>
      <c r="S2382" s="271"/>
      <c r="T2382" s="270" t="s">
        <v>600</v>
      </c>
      <c r="U2382" s="272" t="s">
        <v>4959</v>
      </c>
      <c r="V2382" s="268" t="s">
        <v>602</v>
      </c>
      <c r="W2382" s="272"/>
      <c r="X2382" s="273">
        <v>2072919</v>
      </c>
      <c r="Y2382" s="273">
        <v>2072919</v>
      </c>
      <c r="Z2382" s="273">
        <v>0</v>
      </c>
      <c r="AA2382" s="273">
        <v>0</v>
      </c>
      <c r="AB2382" s="274">
        <v>2072919</v>
      </c>
      <c r="AC2382" s="274">
        <v>0</v>
      </c>
      <c r="AD2382" s="269"/>
      <c r="AE2382" s="269" t="s">
        <v>5342</v>
      </c>
    </row>
    <row r="2383" spans="17:31" ht="33.75" x14ac:dyDescent="0.25">
      <c r="Q2383" s="270"/>
      <c r="R2383" s="270"/>
      <c r="S2383" s="271"/>
      <c r="T2383" s="270" t="s">
        <v>600</v>
      </c>
      <c r="U2383" s="272" t="s">
        <v>4959</v>
      </c>
      <c r="V2383" s="268" t="s">
        <v>602</v>
      </c>
      <c r="W2383" s="272"/>
      <c r="X2383" s="273">
        <v>2072919</v>
      </c>
      <c r="Y2383" s="273">
        <v>2072919</v>
      </c>
      <c r="Z2383" s="273">
        <v>0</v>
      </c>
      <c r="AA2383" s="273">
        <v>0</v>
      </c>
      <c r="AB2383" s="274">
        <v>2072919</v>
      </c>
      <c r="AC2383" s="274">
        <v>0</v>
      </c>
      <c r="AD2383" s="269"/>
      <c r="AE2383" s="269" t="s">
        <v>5342</v>
      </c>
    </row>
    <row r="2384" spans="17:31" ht="33.75" x14ac:dyDescent="0.25">
      <c r="Q2384" s="270"/>
      <c r="R2384" s="270"/>
      <c r="S2384" s="271"/>
      <c r="T2384" s="270" t="s">
        <v>600</v>
      </c>
      <c r="U2384" s="272" t="s">
        <v>4959</v>
      </c>
      <c r="V2384" s="268" t="s">
        <v>602</v>
      </c>
      <c r="W2384" s="272"/>
      <c r="X2384" s="273">
        <v>2072919</v>
      </c>
      <c r="Y2384" s="273">
        <v>2072919</v>
      </c>
      <c r="Z2384" s="273">
        <v>0</v>
      </c>
      <c r="AA2384" s="273">
        <v>0</v>
      </c>
      <c r="AB2384" s="274">
        <v>2072919</v>
      </c>
      <c r="AC2384" s="274">
        <v>0</v>
      </c>
      <c r="AD2384" s="269"/>
      <c r="AE2384" s="269" t="s">
        <v>5342</v>
      </c>
    </row>
    <row r="2385" spans="17:31" ht="33.75" x14ac:dyDescent="0.25">
      <c r="Q2385" s="270"/>
      <c r="R2385" s="270"/>
      <c r="S2385" s="271"/>
      <c r="T2385" s="270" t="s">
        <v>600</v>
      </c>
      <c r="U2385" s="272" t="s">
        <v>4959</v>
      </c>
      <c r="V2385" s="268" t="s">
        <v>602</v>
      </c>
      <c r="W2385" s="272"/>
      <c r="X2385" s="273">
        <v>2072919</v>
      </c>
      <c r="Y2385" s="273">
        <v>2072919</v>
      </c>
      <c r="Z2385" s="273">
        <v>0</v>
      </c>
      <c r="AA2385" s="273">
        <v>0</v>
      </c>
      <c r="AB2385" s="274">
        <v>2072919</v>
      </c>
      <c r="AC2385" s="274">
        <v>0</v>
      </c>
      <c r="AD2385" s="269"/>
      <c r="AE2385" s="269" t="s">
        <v>5342</v>
      </c>
    </row>
    <row r="2386" spans="17:31" ht="33.75" x14ac:dyDescent="0.25">
      <c r="Q2386" s="270"/>
      <c r="R2386" s="270"/>
      <c r="S2386" s="271"/>
      <c r="T2386" s="270" t="s">
        <v>600</v>
      </c>
      <c r="U2386" s="272" t="s">
        <v>4959</v>
      </c>
      <c r="V2386" s="268" t="s">
        <v>602</v>
      </c>
      <c r="W2386" s="272"/>
      <c r="X2386" s="273">
        <v>2072919</v>
      </c>
      <c r="Y2386" s="273">
        <v>2072919</v>
      </c>
      <c r="Z2386" s="273">
        <v>0</v>
      </c>
      <c r="AA2386" s="273">
        <v>0</v>
      </c>
      <c r="AB2386" s="274">
        <v>2072919</v>
      </c>
      <c r="AC2386" s="274">
        <v>0</v>
      </c>
      <c r="AD2386" s="269"/>
      <c r="AE2386" s="269" t="s">
        <v>5342</v>
      </c>
    </row>
    <row r="2387" spans="17:31" ht="33.75" x14ac:dyDescent="0.25">
      <c r="Q2387" s="270"/>
      <c r="R2387" s="270"/>
      <c r="S2387" s="271"/>
      <c r="T2387" s="270" t="s">
        <v>600</v>
      </c>
      <c r="U2387" s="272" t="s">
        <v>4959</v>
      </c>
      <c r="V2387" s="268" t="s">
        <v>602</v>
      </c>
      <c r="W2387" s="272"/>
      <c r="X2387" s="273">
        <v>2072919</v>
      </c>
      <c r="Y2387" s="273">
        <v>2072919</v>
      </c>
      <c r="Z2387" s="273">
        <v>0</v>
      </c>
      <c r="AA2387" s="273">
        <v>0</v>
      </c>
      <c r="AB2387" s="274">
        <v>2072919</v>
      </c>
      <c r="AC2387" s="274">
        <v>0</v>
      </c>
      <c r="AD2387" s="269"/>
      <c r="AE2387" s="269" t="s">
        <v>5342</v>
      </c>
    </row>
    <row r="2388" spans="17:31" ht="33.75" x14ac:dyDescent="0.25">
      <c r="Q2388" s="270"/>
      <c r="R2388" s="270"/>
      <c r="S2388" s="271"/>
      <c r="T2388" s="270" t="s">
        <v>600</v>
      </c>
      <c r="U2388" s="272" t="s">
        <v>4959</v>
      </c>
      <c r="V2388" s="268" t="s">
        <v>602</v>
      </c>
      <c r="W2388" s="272"/>
      <c r="X2388" s="273">
        <v>2072919</v>
      </c>
      <c r="Y2388" s="273">
        <v>2072919</v>
      </c>
      <c r="Z2388" s="273">
        <v>0</v>
      </c>
      <c r="AA2388" s="273">
        <v>0</v>
      </c>
      <c r="AB2388" s="274">
        <v>2072919</v>
      </c>
      <c r="AC2388" s="274">
        <v>0</v>
      </c>
      <c r="AD2388" s="269"/>
      <c r="AE2388" s="269" t="s">
        <v>5342</v>
      </c>
    </row>
    <row r="2389" spans="17:31" ht="33.75" x14ac:dyDescent="0.25">
      <c r="Q2389" s="270"/>
      <c r="R2389" s="270"/>
      <c r="S2389" s="271"/>
      <c r="T2389" s="270" t="s">
        <v>600</v>
      </c>
      <c r="U2389" s="272" t="s">
        <v>4959</v>
      </c>
      <c r="V2389" s="268" t="s">
        <v>602</v>
      </c>
      <c r="W2389" s="272"/>
      <c r="X2389" s="273">
        <v>2072919</v>
      </c>
      <c r="Y2389" s="273">
        <v>2072919</v>
      </c>
      <c r="Z2389" s="273">
        <v>0</v>
      </c>
      <c r="AA2389" s="273">
        <v>0</v>
      </c>
      <c r="AB2389" s="274">
        <v>2072919</v>
      </c>
      <c r="AC2389" s="274">
        <v>0</v>
      </c>
      <c r="AD2389" s="269"/>
      <c r="AE2389" s="269" t="s">
        <v>5342</v>
      </c>
    </row>
    <row r="2390" spans="17:31" ht="33.75" x14ac:dyDescent="0.25">
      <c r="Q2390" s="270"/>
      <c r="R2390" s="270"/>
      <c r="S2390" s="271"/>
      <c r="T2390" s="270" t="s">
        <v>600</v>
      </c>
      <c r="U2390" s="272" t="s">
        <v>4959</v>
      </c>
      <c r="V2390" s="268" t="s">
        <v>602</v>
      </c>
      <c r="W2390" s="272"/>
      <c r="X2390" s="273">
        <v>2072919</v>
      </c>
      <c r="Y2390" s="273">
        <v>2072919</v>
      </c>
      <c r="Z2390" s="273">
        <v>0</v>
      </c>
      <c r="AA2390" s="273">
        <v>0</v>
      </c>
      <c r="AB2390" s="274">
        <v>2072919</v>
      </c>
      <c r="AC2390" s="274">
        <v>0</v>
      </c>
      <c r="AD2390" s="269"/>
      <c r="AE2390" s="269" t="s">
        <v>5342</v>
      </c>
    </row>
    <row r="2391" spans="17:31" ht="33.75" x14ac:dyDescent="0.25">
      <c r="Q2391" s="270"/>
      <c r="R2391" s="270"/>
      <c r="S2391" s="271"/>
      <c r="T2391" s="270" t="s">
        <v>600</v>
      </c>
      <c r="U2391" s="272" t="s">
        <v>4959</v>
      </c>
      <c r="V2391" s="268" t="s">
        <v>602</v>
      </c>
      <c r="W2391" s="272"/>
      <c r="X2391" s="273">
        <v>2072919</v>
      </c>
      <c r="Y2391" s="273">
        <v>2072919</v>
      </c>
      <c r="Z2391" s="273">
        <v>0</v>
      </c>
      <c r="AA2391" s="273">
        <v>0</v>
      </c>
      <c r="AB2391" s="274">
        <v>2072919</v>
      </c>
      <c r="AC2391" s="274">
        <v>0</v>
      </c>
      <c r="AD2391" s="269"/>
      <c r="AE2391" s="269" t="s">
        <v>5342</v>
      </c>
    </row>
    <row r="2392" spans="17:31" ht="33.75" x14ac:dyDescent="0.25">
      <c r="Q2392" s="270"/>
      <c r="R2392" s="270"/>
      <c r="S2392" s="271"/>
      <c r="T2392" s="270" t="s">
        <v>600</v>
      </c>
      <c r="U2392" s="272" t="s">
        <v>2649</v>
      </c>
      <c r="V2392" s="268" t="s">
        <v>602</v>
      </c>
      <c r="W2392" s="272"/>
      <c r="X2392" s="273">
        <v>2072919</v>
      </c>
      <c r="Y2392" s="273">
        <v>2072919</v>
      </c>
      <c r="Z2392" s="273">
        <v>0</v>
      </c>
      <c r="AA2392" s="273">
        <v>0</v>
      </c>
      <c r="AB2392" s="274">
        <v>2072919</v>
      </c>
      <c r="AC2392" s="274">
        <v>0</v>
      </c>
      <c r="AD2392" s="269"/>
      <c r="AE2392" s="269" t="s">
        <v>5376</v>
      </c>
    </row>
    <row r="2393" spans="17:31" ht="33.75" x14ac:dyDescent="0.25">
      <c r="Q2393" s="270"/>
      <c r="R2393" s="270"/>
      <c r="S2393" s="271"/>
      <c r="T2393" s="270" t="s">
        <v>600</v>
      </c>
      <c r="U2393" s="272" t="s">
        <v>2649</v>
      </c>
      <c r="V2393" s="268" t="s">
        <v>602</v>
      </c>
      <c r="W2393" s="272"/>
      <c r="X2393" s="273">
        <v>2072919</v>
      </c>
      <c r="Y2393" s="273">
        <v>2072919</v>
      </c>
      <c r="Z2393" s="273">
        <v>0</v>
      </c>
      <c r="AA2393" s="273">
        <v>0</v>
      </c>
      <c r="AB2393" s="274">
        <v>2072919</v>
      </c>
      <c r="AC2393" s="274">
        <v>0</v>
      </c>
      <c r="AD2393" s="269"/>
      <c r="AE2393" s="269" t="s">
        <v>5376</v>
      </c>
    </row>
    <row r="2394" spans="17:31" ht="33.75" x14ac:dyDescent="0.25">
      <c r="Q2394" s="270"/>
      <c r="R2394" s="270"/>
      <c r="S2394" s="271"/>
      <c r="T2394" s="270" t="s">
        <v>600</v>
      </c>
      <c r="U2394" s="272" t="s">
        <v>2649</v>
      </c>
      <c r="V2394" s="268" t="s">
        <v>602</v>
      </c>
      <c r="W2394" s="272"/>
      <c r="X2394" s="273">
        <v>2072919</v>
      </c>
      <c r="Y2394" s="273">
        <v>2072919</v>
      </c>
      <c r="Z2394" s="273">
        <v>0</v>
      </c>
      <c r="AA2394" s="273">
        <v>0</v>
      </c>
      <c r="AB2394" s="274">
        <v>2072919</v>
      </c>
      <c r="AC2394" s="274">
        <v>0</v>
      </c>
      <c r="AD2394" s="269"/>
      <c r="AE2394" s="269" t="s">
        <v>5376</v>
      </c>
    </row>
    <row r="2395" spans="17:31" ht="33.75" x14ac:dyDescent="0.25">
      <c r="Q2395" s="270"/>
      <c r="R2395" s="270"/>
      <c r="S2395" s="271"/>
      <c r="T2395" s="270" t="s">
        <v>600</v>
      </c>
      <c r="U2395" s="272" t="s">
        <v>2649</v>
      </c>
      <c r="V2395" s="268" t="s">
        <v>602</v>
      </c>
      <c r="W2395" s="272"/>
      <c r="X2395" s="273">
        <v>2072919</v>
      </c>
      <c r="Y2395" s="273">
        <v>2072919</v>
      </c>
      <c r="Z2395" s="273">
        <v>0</v>
      </c>
      <c r="AA2395" s="273">
        <v>0</v>
      </c>
      <c r="AB2395" s="274">
        <v>2072919</v>
      </c>
      <c r="AC2395" s="274">
        <v>0</v>
      </c>
      <c r="AD2395" s="269"/>
      <c r="AE2395" s="269" t="s">
        <v>5376</v>
      </c>
    </row>
    <row r="2396" spans="17:31" ht="33.75" x14ac:dyDescent="0.25">
      <c r="Q2396" s="270"/>
      <c r="R2396" s="270"/>
      <c r="S2396" s="271"/>
      <c r="T2396" s="270" t="s">
        <v>600</v>
      </c>
      <c r="U2396" s="272" t="s">
        <v>2649</v>
      </c>
      <c r="V2396" s="268" t="s">
        <v>602</v>
      </c>
      <c r="W2396" s="272"/>
      <c r="X2396" s="273">
        <v>2072919</v>
      </c>
      <c r="Y2396" s="273">
        <v>2072919</v>
      </c>
      <c r="Z2396" s="273">
        <v>0</v>
      </c>
      <c r="AA2396" s="273">
        <v>0</v>
      </c>
      <c r="AB2396" s="274">
        <v>2072919</v>
      </c>
      <c r="AC2396" s="274">
        <v>0</v>
      </c>
      <c r="AD2396" s="269"/>
      <c r="AE2396" s="269" t="s">
        <v>5376</v>
      </c>
    </row>
    <row r="2397" spans="17:31" ht="33.75" x14ac:dyDescent="0.25">
      <c r="Q2397" s="270"/>
      <c r="R2397" s="270"/>
      <c r="S2397" s="271"/>
      <c r="T2397" s="270" t="s">
        <v>600</v>
      </c>
      <c r="U2397" s="272" t="s">
        <v>2649</v>
      </c>
      <c r="V2397" s="268" t="s">
        <v>602</v>
      </c>
      <c r="W2397" s="272"/>
      <c r="X2397" s="273">
        <v>2072919</v>
      </c>
      <c r="Y2397" s="273">
        <v>2072919</v>
      </c>
      <c r="Z2397" s="273">
        <v>0</v>
      </c>
      <c r="AA2397" s="273">
        <v>0</v>
      </c>
      <c r="AB2397" s="274">
        <v>2072919</v>
      </c>
      <c r="AC2397" s="274">
        <v>0</v>
      </c>
      <c r="AD2397" s="269"/>
      <c r="AE2397" s="269" t="s">
        <v>5376</v>
      </c>
    </row>
    <row r="2398" spans="17:31" ht="33.75" x14ac:dyDescent="0.25">
      <c r="Q2398" s="270"/>
      <c r="R2398" s="270"/>
      <c r="S2398" s="271"/>
      <c r="T2398" s="270" t="s">
        <v>600</v>
      </c>
      <c r="U2398" s="272" t="s">
        <v>2649</v>
      </c>
      <c r="V2398" s="268" t="s">
        <v>602</v>
      </c>
      <c r="W2398" s="272"/>
      <c r="X2398" s="273">
        <v>2072919</v>
      </c>
      <c r="Y2398" s="273">
        <v>2072919</v>
      </c>
      <c r="Z2398" s="273">
        <v>0</v>
      </c>
      <c r="AA2398" s="273">
        <v>0</v>
      </c>
      <c r="AB2398" s="274">
        <v>2072919</v>
      </c>
      <c r="AC2398" s="274">
        <v>0</v>
      </c>
      <c r="AD2398" s="269"/>
      <c r="AE2398" s="269" t="s">
        <v>5376</v>
      </c>
    </row>
    <row r="2399" spans="17:31" ht="33.75" x14ac:dyDescent="0.25">
      <c r="Q2399" s="270"/>
      <c r="R2399" s="270"/>
      <c r="S2399" s="271"/>
      <c r="T2399" s="270" t="s">
        <v>600</v>
      </c>
      <c r="U2399" s="272" t="s">
        <v>2649</v>
      </c>
      <c r="V2399" s="268" t="s">
        <v>602</v>
      </c>
      <c r="W2399" s="272"/>
      <c r="X2399" s="273">
        <v>2072919</v>
      </c>
      <c r="Y2399" s="273">
        <v>2072919</v>
      </c>
      <c r="Z2399" s="273">
        <v>0</v>
      </c>
      <c r="AA2399" s="273">
        <v>0</v>
      </c>
      <c r="AB2399" s="274">
        <v>2072919</v>
      </c>
      <c r="AC2399" s="274">
        <v>0</v>
      </c>
      <c r="AD2399" s="269"/>
      <c r="AE2399" s="269" t="s">
        <v>5376</v>
      </c>
    </row>
    <row r="2400" spans="17:31" ht="33.75" x14ac:dyDescent="0.25">
      <c r="Q2400" s="270"/>
      <c r="R2400" s="270"/>
      <c r="S2400" s="271"/>
      <c r="T2400" s="270" t="s">
        <v>600</v>
      </c>
      <c r="U2400" s="272" t="s">
        <v>2649</v>
      </c>
      <c r="V2400" s="268" t="s">
        <v>602</v>
      </c>
      <c r="W2400" s="272"/>
      <c r="X2400" s="273">
        <v>2072919</v>
      </c>
      <c r="Y2400" s="273">
        <v>2072919</v>
      </c>
      <c r="Z2400" s="273">
        <v>0</v>
      </c>
      <c r="AA2400" s="273">
        <v>0</v>
      </c>
      <c r="AB2400" s="274">
        <v>2072919</v>
      </c>
      <c r="AC2400" s="274">
        <v>0</v>
      </c>
      <c r="AD2400" s="269"/>
      <c r="AE2400" s="269" t="s">
        <v>5376</v>
      </c>
    </row>
    <row r="2401" spans="17:31" ht="33.75" x14ac:dyDescent="0.25">
      <c r="Q2401" s="270"/>
      <c r="R2401" s="270"/>
      <c r="S2401" s="271"/>
      <c r="T2401" s="270" t="s">
        <v>600</v>
      </c>
      <c r="U2401" s="272" t="s">
        <v>2649</v>
      </c>
      <c r="V2401" s="268" t="s">
        <v>602</v>
      </c>
      <c r="W2401" s="272"/>
      <c r="X2401" s="273">
        <v>2072919</v>
      </c>
      <c r="Y2401" s="273">
        <v>2072919</v>
      </c>
      <c r="Z2401" s="273">
        <v>0</v>
      </c>
      <c r="AA2401" s="273">
        <v>0</v>
      </c>
      <c r="AB2401" s="274">
        <v>2072919</v>
      </c>
      <c r="AC2401" s="274">
        <v>0</v>
      </c>
      <c r="AD2401" s="269"/>
      <c r="AE2401" s="269" t="s">
        <v>5376</v>
      </c>
    </row>
    <row r="2402" spans="17:31" ht="33.75" x14ac:dyDescent="0.25">
      <c r="Q2402" s="270"/>
      <c r="R2402" s="270"/>
      <c r="S2402" s="271"/>
      <c r="T2402" s="270" t="s">
        <v>600</v>
      </c>
      <c r="U2402" s="272" t="s">
        <v>2649</v>
      </c>
      <c r="V2402" s="268" t="s">
        <v>602</v>
      </c>
      <c r="W2402" s="272"/>
      <c r="X2402" s="273">
        <v>2072919</v>
      </c>
      <c r="Y2402" s="273">
        <v>2072919</v>
      </c>
      <c r="Z2402" s="273">
        <v>0</v>
      </c>
      <c r="AA2402" s="273">
        <v>0</v>
      </c>
      <c r="AB2402" s="274">
        <v>2072919</v>
      </c>
      <c r="AC2402" s="274">
        <v>0</v>
      </c>
      <c r="AD2402" s="269"/>
      <c r="AE2402" s="269" t="s">
        <v>5376</v>
      </c>
    </row>
    <row r="2403" spans="17:31" ht="33.75" x14ac:dyDescent="0.25">
      <c r="Q2403" s="270"/>
      <c r="R2403" s="270"/>
      <c r="S2403" s="271"/>
      <c r="T2403" s="270" t="s">
        <v>600</v>
      </c>
      <c r="U2403" s="272" t="s">
        <v>2649</v>
      </c>
      <c r="V2403" s="268" t="s">
        <v>602</v>
      </c>
      <c r="W2403" s="272"/>
      <c r="X2403" s="273">
        <v>2072919</v>
      </c>
      <c r="Y2403" s="273">
        <v>2072919</v>
      </c>
      <c r="Z2403" s="273">
        <v>0</v>
      </c>
      <c r="AA2403" s="273">
        <v>0</v>
      </c>
      <c r="AB2403" s="274">
        <v>2072919</v>
      </c>
      <c r="AC2403" s="274">
        <v>0</v>
      </c>
      <c r="AD2403" s="269"/>
      <c r="AE2403" s="269" t="s">
        <v>5376</v>
      </c>
    </row>
    <row r="2404" spans="17:31" ht="33.75" x14ac:dyDescent="0.25">
      <c r="Q2404" s="270"/>
      <c r="R2404" s="270"/>
      <c r="S2404" s="271"/>
      <c r="T2404" s="270" t="s">
        <v>600</v>
      </c>
      <c r="U2404" s="272" t="s">
        <v>2649</v>
      </c>
      <c r="V2404" s="268" t="s">
        <v>602</v>
      </c>
      <c r="W2404" s="272"/>
      <c r="X2404" s="273">
        <v>2072919</v>
      </c>
      <c r="Y2404" s="273">
        <v>2072919</v>
      </c>
      <c r="Z2404" s="273">
        <v>0</v>
      </c>
      <c r="AA2404" s="273">
        <v>0</v>
      </c>
      <c r="AB2404" s="274">
        <v>2072919</v>
      </c>
      <c r="AC2404" s="274">
        <v>0</v>
      </c>
      <c r="AD2404" s="269"/>
      <c r="AE2404" s="269" t="s">
        <v>5376</v>
      </c>
    </row>
    <row r="2405" spans="17:31" ht="33.75" x14ac:dyDescent="0.25">
      <c r="Q2405" s="270"/>
      <c r="R2405" s="270"/>
      <c r="S2405" s="271"/>
      <c r="T2405" s="270" t="s">
        <v>600</v>
      </c>
      <c r="U2405" s="272" t="s">
        <v>2649</v>
      </c>
      <c r="V2405" s="268" t="s">
        <v>602</v>
      </c>
      <c r="W2405" s="272"/>
      <c r="X2405" s="273">
        <v>2072919</v>
      </c>
      <c r="Y2405" s="273">
        <v>2072919</v>
      </c>
      <c r="Z2405" s="273">
        <v>0</v>
      </c>
      <c r="AA2405" s="273">
        <v>0</v>
      </c>
      <c r="AB2405" s="274">
        <v>2072919</v>
      </c>
      <c r="AC2405" s="274">
        <v>0</v>
      </c>
      <c r="AD2405" s="269"/>
      <c r="AE2405" s="269" t="s">
        <v>5376</v>
      </c>
    </row>
    <row r="2406" spans="17:31" ht="33.75" x14ac:dyDescent="0.25">
      <c r="Q2406" s="270"/>
      <c r="R2406" s="270"/>
      <c r="S2406" s="271"/>
      <c r="T2406" s="270" t="s">
        <v>600</v>
      </c>
      <c r="U2406" s="272" t="s">
        <v>2649</v>
      </c>
      <c r="V2406" s="268" t="s">
        <v>602</v>
      </c>
      <c r="W2406" s="272"/>
      <c r="X2406" s="273">
        <v>2072919</v>
      </c>
      <c r="Y2406" s="273">
        <v>2072919</v>
      </c>
      <c r="Z2406" s="273">
        <v>0</v>
      </c>
      <c r="AA2406" s="273">
        <v>0</v>
      </c>
      <c r="AB2406" s="274">
        <v>2072919</v>
      </c>
      <c r="AC2406" s="274">
        <v>0</v>
      </c>
      <c r="AD2406" s="269"/>
      <c r="AE2406" s="269" t="s">
        <v>5376</v>
      </c>
    </row>
    <row r="2407" spans="17:31" ht="33.75" x14ac:dyDescent="0.25">
      <c r="Q2407" s="270"/>
      <c r="R2407" s="270"/>
      <c r="S2407" s="271"/>
      <c r="T2407" s="270" t="s">
        <v>600</v>
      </c>
      <c r="U2407" s="272" t="s">
        <v>2649</v>
      </c>
      <c r="V2407" s="268" t="s">
        <v>602</v>
      </c>
      <c r="W2407" s="272"/>
      <c r="X2407" s="273">
        <v>2072919</v>
      </c>
      <c r="Y2407" s="273">
        <v>2072919</v>
      </c>
      <c r="Z2407" s="273">
        <v>0</v>
      </c>
      <c r="AA2407" s="273">
        <v>0</v>
      </c>
      <c r="AB2407" s="274">
        <v>2072919</v>
      </c>
      <c r="AC2407" s="274">
        <v>0</v>
      </c>
      <c r="AD2407" s="269"/>
      <c r="AE2407" s="269" t="s">
        <v>5376</v>
      </c>
    </row>
    <row r="2408" spans="17:31" ht="33.75" x14ac:dyDescent="0.25">
      <c r="Q2408" s="270"/>
      <c r="R2408" s="270"/>
      <c r="S2408" s="271"/>
      <c r="T2408" s="270" t="s">
        <v>600</v>
      </c>
      <c r="U2408" s="272" t="s">
        <v>2649</v>
      </c>
      <c r="V2408" s="268" t="s">
        <v>602</v>
      </c>
      <c r="W2408" s="272"/>
      <c r="X2408" s="273">
        <v>2072919</v>
      </c>
      <c r="Y2408" s="273">
        <v>2072919</v>
      </c>
      <c r="Z2408" s="273">
        <v>0</v>
      </c>
      <c r="AA2408" s="273">
        <v>0</v>
      </c>
      <c r="AB2408" s="274">
        <v>2072919</v>
      </c>
      <c r="AC2408" s="274">
        <v>0</v>
      </c>
      <c r="AD2408" s="269"/>
      <c r="AE2408" s="269" t="s">
        <v>5376</v>
      </c>
    </row>
    <row r="2409" spans="17:31" ht="33.75" x14ac:dyDescent="0.25">
      <c r="Q2409" s="270"/>
      <c r="R2409" s="270"/>
      <c r="S2409" s="271"/>
      <c r="T2409" s="270" t="s">
        <v>600</v>
      </c>
      <c r="U2409" s="272" t="s">
        <v>2649</v>
      </c>
      <c r="V2409" s="268" t="s">
        <v>602</v>
      </c>
      <c r="W2409" s="272"/>
      <c r="X2409" s="273">
        <v>2072919</v>
      </c>
      <c r="Y2409" s="273">
        <v>2072919</v>
      </c>
      <c r="Z2409" s="273">
        <v>0</v>
      </c>
      <c r="AA2409" s="273">
        <v>0</v>
      </c>
      <c r="AB2409" s="274">
        <v>2072919</v>
      </c>
      <c r="AC2409" s="274">
        <v>0</v>
      </c>
      <c r="AD2409" s="269"/>
      <c r="AE2409" s="269" t="s">
        <v>5376</v>
      </c>
    </row>
    <row r="2410" spans="17:31" ht="33.75" x14ac:dyDescent="0.25">
      <c r="Q2410" s="270"/>
      <c r="R2410" s="270"/>
      <c r="S2410" s="271"/>
      <c r="T2410" s="270" t="s">
        <v>600</v>
      </c>
      <c r="U2410" s="272" t="s">
        <v>2649</v>
      </c>
      <c r="V2410" s="268" t="s">
        <v>602</v>
      </c>
      <c r="W2410" s="272"/>
      <c r="X2410" s="273">
        <v>2072919</v>
      </c>
      <c r="Y2410" s="273">
        <v>2072919</v>
      </c>
      <c r="Z2410" s="273">
        <v>0</v>
      </c>
      <c r="AA2410" s="273">
        <v>0</v>
      </c>
      <c r="AB2410" s="274">
        <v>2072919</v>
      </c>
      <c r="AC2410" s="274">
        <v>0</v>
      </c>
      <c r="AD2410" s="269"/>
      <c r="AE2410" s="269" t="s">
        <v>5376</v>
      </c>
    </row>
    <row r="2411" spans="17:31" ht="33.75" x14ac:dyDescent="0.25">
      <c r="Q2411" s="270"/>
      <c r="R2411" s="270"/>
      <c r="S2411" s="271"/>
      <c r="T2411" s="270" t="s">
        <v>600</v>
      </c>
      <c r="U2411" s="272" t="s">
        <v>2649</v>
      </c>
      <c r="V2411" s="268" t="s">
        <v>602</v>
      </c>
      <c r="W2411" s="272"/>
      <c r="X2411" s="273">
        <v>2072919</v>
      </c>
      <c r="Y2411" s="273">
        <v>2072919</v>
      </c>
      <c r="Z2411" s="273">
        <v>0</v>
      </c>
      <c r="AA2411" s="273">
        <v>0</v>
      </c>
      <c r="AB2411" s="274">
        <v>2072919</v>
      </c>
      <c r="AC2411" s="274">
        <v>0</v>
      </c>
      <c r="AD2411" s="269"/>
      <c r="AE2411" s="269" t="s">
        <v>5376</v>
      </c>
    </row>
    <row r="2412" spans="17:31" ht="33.75" x14ac:dyDescent="0.25">
      <c r="Q2412" s="270"/>
      <c r="R2412" s="270"/>
      <c r="S2412" s="271"/>
      <c r="T2412" s="270" t="s">
        <v>600</v>
      </c>
      <c r="U2412" s="272" t="s">
        <v>2649</v>
      </c>
      <c r="V2412" s="268" t="s">
        <v>602</v>
      </c>
      <c r="W2412" s="272"/>
      <c r="X2412" s="273">
        <v>2072919</v>
      </c>
      <c r="Y2412" s="273">
        <v>2072919</v>
      </c>
      <c r="Z2412" s="273">
        <v>0</v>
      </c>
      <c r="AA2412" s="273">
        <v>0</v>
      </c>
      <c r="AB2412" s="274">
        <v>2072919</v>
      </c>
      <c r="AC2412" s="274">
        <v>0</v>
      </c>
      <c r="AD2412" s="269"/>
      <c r="AE2412" s="269" t="s">
        <v>5376</v>
      </c>
    </row>
    <row r="2413" spans="17:31" ht="33.75" x14ac:dyDescent="0.25">
      <c r="Q2413" s="270"/>
      <c r="R2413" s="270"/>
      <c r="S2413" s="271"/>
      <c r="T2413" s="270" t="s">
        <v>600</v>
      </c>
      <c r="U2413" s="272" t="s">
        <v>2649</v>
      </c>
      <c r="V2413" s="268" t="s">
        <v>602</v>
      </c>
      <c r="W2413" s="272"/>
      <c r="X2413" s="273">
        <v>2072919</v>
      </c>
      <c r="Y2413" s="273">
        <v>2072919</v>
      </c>
      <c r="Z2413" s="273">
        <v>0</v>
      </c>
      <c r="AA2413" s="273">
        <v>0</v>
      </c>
      <c r="AB2413" s="274">
        <v>2072919</v>
      </c>
      <c r="AC2413" s="274">
        <v>0</v>
      </c>
      <c r="AD2413" s="269"/>
      <c r="AE2413" s="269" t="s">
        <v>5376</v>
      </c>
    </row>
    <row r="2414" spans="17:31" ht="33.75" x14ac:dyDescent="0.25">
      <c r="Q2414" s="270"/>
      <c r="R2414" s="270"/>
      <c r="S2414" s="271"/>
      <c r="T2414" s="270" t="s">
        <v>600</v>
      </c>
      <c r="U2414" s="272" t="s">
        <v>2649</v>
      </c>
      <c r="V2414" s="268" t="s">
        <v>602</v>
      </c>
      <c r="W2414" s="272"/>
      <c r="X2414" s="273">
        <v>2072919</v>
      </c>
      <c r="Y2414" s="273">
        <v>2072919</v>
      </c>
      <c r="Z2414" s="273">
        <v>0</v>
      </c>
      <c r="AA2414" s="273">
        <v>0</v>
      </c>
      <c r="AB2414" s="274">
        <v>2072919</v>
      </c>
      <c r="AC2414" s="274">
        <v>0</v>
      </c>
      <c r="AD2414" s="269"/>
      <c r="AE2414" s="269" t="s">
        <v>5376</v>
      </c>
    </row>
    <row r="2415" spans="17:31" ht="33.75" x14ac:dyDescent="0.25">
      <c r="Q2415" s="270"/>
      <c r="R2415" s="270"/>
      <c r="S2415" s="271"/>
      <c r="T2415" s="270" t="s">
        <v>600</v>
      </c>
      <c r="U2415" s="272" t="s">
        <v>2649</v>
      </c>
      <c r="V2415" s="268" t="s">
        <v>602</v>
      </c>
      <c r="W2415" s="272"/>
      <c r="X2415" s="273">
        <v>2072919</v>
      </c>
      <c r="Y2415" s="273">
        <v>2072919</v>
      </c>
      <c r="Z2415" s="273">
        <v>0</v>
      </c>
      <c r="AA2415" s="273">
        <v>0</v>
      </c>
      <c r="AB2415" s="274">
        <v>2072919</v>
      </c>
      <c r="AC2415" s="274">
        <v>0</v>
      </c>
      <c r="AD2415" s="269"/>
      <c r="AE2415" s="269" t="s">
        <v>5376</v>
      </c>
    </row>
    <row r="2416" spans="17:31" ht="33.75" x14ac:dyDescent="0.25">
      <c r="Q2416" s="270"/>
      <c r="R2416" s="270"/>
      <c r="S2416" s="271"/>
      <c r="T2416" s="270" t="s">
        <v>600</v>
      </c>
      <c r="U2416" s="272" t="s">
        <v>2649</v>
      </c>
      <c r="V2416" s="268" t="s">
        <v>602</v>
      </c>
      <c r="W2416" s="272"/>
      <c r="X2416" s="273">
        <v>2072919</v>
      </c>
      <c r="Y2416" s="273">
        <v>2072919</v>
      </c>
      <c r="Z2416" s="273">
        <v>0</v>
      </c>
      <c r="AA2416" s="273">
        <v>0</v>
      </c>
      <c r="AB2416" s="274">
        <v>2072919</v>
      </c>
      <c r="AC2416" s="274">
        <v>0</v>
      </c>
      <c r="AD2416" s="269"/>
      <c r="AE2416" s="269" t="s">
        <v>5376</v>
      </c>
    </row>
    <row r="2417" spans="17:31" ht="33.75" x14ac:dyDescent="0.25">
      <c r="Q2417" s="270"/>
      <c r="R2417" s="270"/>
      <c r="S2417" s="271"/>
      <c r="T2417" s="270" t="s">
        <v>600</v>
      </c>
      <c r="U2417" s="272" t="s">
        <v>5402</v>
      </c>
      <c r="V2417" s="268" t="s">
        <v>602</v>
      </c>
      <c r="W2417" s="272"/>
      <c r="X2417" s="273">
        <v>2072919</v>
      </c>
      <c r="Y2417" s="273">
        <v>2072919</v>
      </c>
      <c r="Z2417" s="273">
        <v>0</v>
      </c>
      <c r="AA2417" s="273">
        <v>0</v>
      </c>
      <c r="AB2417" s="274">
        <v>2072919</v>
      </c>
      <c r="AC2417" s="274">
        <v>0</v>
      </c>
      <c r="AD2417" s="269"/>
      <c r="AE2417" s="269" t="s">
        <v>5403</v>
      </c>
    </row>
    <row r="2418" spans="17:31" ht="33.75" x14ac:dyDescent="0.25">
      <c r="Q2418" s="270"/>
      <c r="R2418" s="270"/>
      <c r="S2418" s="271"/>
      <c r="T2418" s="270" t="s">
        <v>600</v>
      </c>
      <c r="U2418" s="272" t="s">
        <v>2660</v>
      </c>
      <c r="V2418" s="268" t="s">
        <v>602</v>
      </c>
      <c r="W2418" s="272"/>
      <c r="X2418" s="273">
        <v>2072919</v>
      </c>
      <c r="Y2418" s="273">
        <v>2072919</v>
      </c>
      <c r="Z2418" s="273">
        <v>0</v>
      </c>
      <c r="AA2418" s="273">
        <v>0</v>
      </c>
      <c r="AB2418" s="274">
        <v>2072919</v>
      </c>
      <c r="AC2418" s="274">
        <v>0</v>
      </c>
      <c r="AD2418" s="269"/>
      <c r="AE2418" s="269" t="s">
        <v>5405</v>
      </c>
    </row>
    <row r="2419" spans="17:31" ht="33.75" x14ac:dyDescent="0.25">
      <c r="Q2419" s="270"/>
      <c r="R2419" s="270"/>
      <c r="S2419" s="271"/>
      <c r="T2419" s="270" t="s">
        <v>600</v>
      </c>
      <c r="U2419" s="272" t="s">
        <v>2660</v>
      </c>
      <c r="V2419" s="268" t="s">
        <v>602</v>
      </c>
      <c r="W2419" s="272"/>
      <c r="X2419" s="273">
        <v>2072919</v>
      </c>
      <c r="Y2419" s="273">
        <v>2072919</v>
      </c>
      <c r="Z2419" s="273">
        <v>0</v>
      </c>
      <c r="AA2419" s="273">
        <v>0</v>
      </c>
      <c r="AB2419" s="274">
        <v>2072919</v>
      </c>
      <c r="AC2419" s="274">
        <v>0</v>
      </c>
      <c r="AD2419" s="269"/>
      <c r="AE2419" s="269" t="s">
        <v>5405</v>
      </c>
    </row>
    <row r="2420" spans="17:31" ht="33.75" x14ac:dyDescent="0.25">
      <c r="Q2420" s="270"/>
      <c r="R2420" s="270"/>
      <c r="S2420" s="271"/>
      <c r="T2420" s="270" t="s">
        <v>600</v>
      </c>
      <c r="U2420" s="272" t="s">
        <v>2660</v>
      </c>
      <c r="V2420" s="268" t="s">
        <v>602</v>
      </c>
      <c r="W2420" s="272"/>
      <c r="X2420" s="273">
        <v>2072919</v>
      </c>
      <c r="Y2420" s="273">
        <v>2072919</v>
      </c>
      <c r="Z2420" s="273">
        <v>0</v>
      </c>
      <c r="AA2420" s="273">
        <v>0</v>
      </c>
      <c r="AB2420" s="274">
        <v>2072919</v>
      </c>
      <c r="AC2420" s="274">
        <v>0</v>
      </c>
      <c r="AD2420" s="269"/>
      <c r="AE2420" s="269" t="s">
        <v>5405</v>
      </c>
    </row>
    <row r="2421" spans="17:31" ht="33.75" x14ac:dyDescent="0.25">
      <c r="Q2421" s="270"/>
      <c r="R2421" s="270"/>
      <c r="S2421" s="271"/>
      <c r="T2421" s="270" t="s">
        <v>600</v>
      </c>
      <c r="U2421" s="272" t="s">
        <v>2660</v>
      </c>
      <c r="V2421" s="268" t="s">
        <v>602</v>
      </c>
      <c r="W2421" s="272"/>
      <c r="X2421" s="273">
        <v>2072919</v>
      </c>
      <c r="Y2421" s="273">
        <v>2072919</v>
      </c>
      <c r="Z2421" s="273">
        <v>0</v>
      </c>
      <c r="AA2421" s="273">
        <v>0</v>
      </c>
      <c r="AB2421" s="274">
        <v>2072919</v>
      </c>
      <c r="AC2421" s="274">
        <v>0</v>
      </c>
      <c r="AD2421" s="269"/>
      <c r="AE2421" s="269" t="s">
        <v>5405</v>
      </c>
    </row>
    <row r="2422" spans="17:31" x14ac:dyDescent="0.25">
      <c r="Q2422" s="270"/>
      <c r="R2422" s="270"/>
      <c r="S2422" s="271"/>
      <c r="T2422" s="270"/>
      <c r="U2422" s="272"/>
      <c r="V2422" s="268"/>
      <c r="W2422" s="272"/>
      <c r="X2422" s="273"/>
      <c r="Y2422" s="273"/>
      <c r="Z2422" s="273"/>
      <c r="AA2422" s="273"/>
      <c r="AB2422" s="274"/>
      <c r="AC2422" s="274"/>
      <c r="AD2422" s="269"/>
      <c r="AE2422" s="269"/>
    </row>
    <row r="2423" spans="17:31" x14ac:dyDescent="0.25">
      <c r="Q2423" s="270"/>
      <c r="R2423" s="270"/>
      <c r="S2423" s="271"/>
      <c r="T2423" s="270"/>
      <c r="U2423" s="272"/>
      <c r="V2423" s="268"/>
      <c r="W2423" s="272"/>
      <c r="X2423" s="273"/>
      <c r="Y2423" s="273"/>
      <c r="Z2423" s="273"/>
      <c r="AA2423" s="273"/>
      <c r="AB2423" s="274"/>
      <c r="AC2423" s="274"/>
      <c r="AD2423" s="269"/>
      <c r="AE2423" s="269"/>
    </row>
    <row r="2424" spans="17:31" x14ac:dyDescent="0.25">
      <c r="Q2424" s="270"/>
      <c r="R2424" s="270"/>
      <c r="S2424" s="271"/>
      <c r="T2424" s="270"/>
      <c r="U2424" s="272"/>
      <c r="V2424" s="268"/>
      <c r="W2424" s="272"/>
      <c r="X2424" s="273"/>
      <c r="Y2424" s="273"/>
      <c r="Z2424" s="273"/>
      <c r="AA2424" s="273"/>
      <c r="AB2424" s="274"/>
      <c r="AC2424" s="274"/>
      <c r="AD2424" s="269"/>
      <c r="AE2424" s="269"/>
    </row>
    <row r="2425" spans="17:31" x14ac:dyDescent="0.25">
      <c r="Q2425" s="270"/>
      <c r="R2425" s="270"/>
      <c r="S2425" s="271"/>
      <c r="T2425" s="270"/>
      <c r="U2425" s="272"/>
      <c r="V2425" s="268"/>
      <c r="W2425" s="272"/>
      <c r="X2425" s="273"/>
      <c r="Y2425" s="273"/>
      <c r="Z2425" s="273"/>
      <c r="AA2425" s="273"/>
      <c r="AB2425" s="274"/>
      <c r="AC2425" s="274"/>
      <c r="AD2425" s="269"/>
      <c r="AE2425" s="269"/>
    </row>
    <row r="2426" spans="17:31" x14ac:dyDescent="0.25">
      <c r="Q2426" s="270"/>
      <c r="R2426" s="270"/>
      <c r="S2426" s="271"/>
      <c r="T2426" s="270"/>
      <c r="U2426" s="272"/>
      <c r="V2426" s="268"/>
      <c r="W2426" s="272"/>
      <c r="X2426" s="273"/>
      <c r="Y2426" s="273"/>
      <c r="Z2426" s="273"/>
      <c r="AA2426" s="273"/>
      <c r="AB2426" s="274"/>
      <c r="AC2426" s="274"/>
      <c r="AD2426" s="269"/>
      <c r="AE2426" s="269"/>
    </row>
    <row r="2427" spans="17:31" x14ac:dyDescent="0.25">
      <c r="Q2427" s="270"/>
      <c r="R2427" s="270"/>
      <c r="S2427" s="271"/>
      <c r="T2427" s="270"/>
      <c r="U2427" s="272"/>
      <c r="V2427" s="268"/>
      <c r="W2427" s="272"/>
      <c r="X2427" s="273"/>
      <c r="Y2427" s="273"/>
      <c r="Z2427" s="273"/>
      <c r="AA2427" s="273"/>
      <c r="AB2427" s="274"/>
      <c r="AC2427" s="274"/>
      <c r="AD2427" s="269"/>
      <c r="AE2427" s="269"/>
    </row>
    <row r="2428" spans="17:31" x14ac:dyDescent="0.25">
      <c r="Q2428" s="270"/>
      <c r="R2428" s="270"/>
      <c r="S2428" s="271"/>
      <c r="T2428" s="270"/>
      <c r="U2428" s="272"/>
      <c r="V2428" s="268"/>
      <c r="W2428" s="272"/>
      <c r="X2428" s="273"/>
      <c r="Y2428" s="273"/>
      <c r="Z2428" s="273"/>
      <c r="AA2428" s="273"/>
      <c r="AB2428" s="274"/>
      <c r="AC2428" s="274"/>
      <c r="AD2428" s="269"/>
      <c r="AE2428" s="269"/>
    </row>
    <row r="2429" spans="17:31" x14ac:dyDescent="0.25">
      <c r="Q2429" s="270"/>
      <c r="R2429" s="270"/>
      <c r="S2429" s="271"/>
      <c r="T2429" s="270"/>
      <c r="U2429" s="272"/>
      <c r="V2429" s="268"/>
      <c r="W2429" s="272"/>
      <c r="X2429" s="273"/>
      <c r="Y2429" s="273"/>
      <c r="Z2429" s="273"/>
      <c r="AA2429" s="273"/>
      <c r="AB2429" s="274"/>
      <c r="AC2429" s="274"/>
      <c r="AD2429" s="269"/>
      <c r="AE2429" s="269"/>
    </row>
    <row r="2430" spans="17:31" x14ac:dyDescent="0.25">
      <c r="Q2430" s="276"/>
      <c r="R2430" s="276"/>
      <c r="S2430" s="276"/>
      <c r="T2430" s="276" t="s">
        <v>604</v>
      </c>
      <c r="U2430" s="276" t="s">
        <v>604</v>
      </c>
      <c r="V2430" s="276" t="s">
        <v>604</v>
      </c>
      <c r="W2430" s="276" t="s">
        <v>604</v>
      </c>
      <c r="X2430" s="277">
        <v>2922942796.6399999</v>
      </c>
      <c r="Y2430" s="277">
        <v>2922942796.6399999</v>
      </c>
      <c r="Z2430" s="277">
        <v>0</v>
      </c>
      <c r="AA2430" s="277">
        <v>0</v>
      </c>
      <c r="AB2430" s="277">
        <v>2922942796.6399999</v>
      </c>
      <c r="AC2430" s="277">
        <v>0</v>
      </c>
      <c r="AD2430" s="275" t="s">
        <v>604</v>
      </c>
      <c r="AE2430" s="278"/>
    </row>
    <row r="2431" spans="17:31" ht="33.75" x14ac:dyDescent="0.25">
      <c r="Q2431" s="270"/>
      <c r="R2431" s="270"/>
      <c r="S2431" s="271"/>
      <c r="T2431" s="270" t="s">
        <v>600</v>
      </c>
      <c r="U2431" s="272" t="s">
        <v>5419</v>
      </c>
      <c r="V2431" s="268" t="s">
        <v>602</v>
      </c>
      <c r="W2431" s="272"/>
      <c r="X2431" s="273">
        <v>63098415.920000002</v>
      </c>
      <c r="Y2431" s="273">
        <v>63098415.920000002</v>
      </c>
      <c r="Z2431" s="273">
        <v>0</v>
      </c>
      <c r="AA2431" s="273">
        <v>0</v>
      </c>
      <c r="AB2431" s="274">
        <v>63098415.920000002</v>
      </c>
      <c r="AC2431" s="274">
        <v>0</v>
      </c>
      <c r="AD2431" s="269"/>
      <c r="AE2431" s="269" t="s">
        <v>5420</v>
      </c>
    </row>
    <row r="2432" spans="17:31" ht="33.75" x14ac:dyDescent="0.25">
      <c r="Q2432" s="270"/>
      <c r="R2432" s="270"/>
      <c r="S2432" s="271"/>
      <c r="T2432" s="270" t="s">
        <v>600</v>
      </c>
      <c r="U2432" s="272" t="s">
        <v>5422</v>
      </c>
      <c r="V2432" s="268" t="s">
        <v>602</v>
      </c>
      <c r="W2432" s="272"/>
      <c r="X2432" s="273">
        <v>105827950</v>
      </c>
      <c r="Y2432" s="273">
        <v>105827950</v>
      </c>
      <c r="Z2432" s="273">
        <v>0</v>
      </c>
      <c r="AA2432" s="273">
        <v>0</v>
      </c>
      <c r="AB2432" s="274">
        <v>105827950</v>
      </c>
      <c r="AC2432" s="274">
        <v>0</v>
      </c>
      <c r="AD2432" s="269"/>
      <c r="AE2432" s="269" t="s">
        <v>5423</v>
      </c>
    </row>
    <row r="2433" spans="17:31" ht="33.75" x14ac:dyDescent="0.25">
      <c r="Q2433" s="270"/>
      <c r="R2433" s="270"/>
      <c r="S2433" s="271"/>
      <c r="T2433" s="270" t="s">
        <v>600</v>
      </c>
      <c r="U2433" s="272" t="s">
        <v>5422</v>
      </c>
      <c r="V2433" s="268" t="s">
        <v>602</v>
      </c>
      <c r="W2433" s="272"/>
      <c r="X2433" s="273">
        <v>105827950</v>
      </c>
      <c r="Y2433" s="273">
        <v>105827950</v>
      </c>
      <c r="Z2433" s="273">
        <v>0</v>
      </c>
      <c r="AA2433" s="273">
        <v>0</v>
      </c>
      <c r="AB2433" s="274">
        <v>105827950</v>
      </c>
      <c r="AC2433" s="274">
        <v>0</v>
      </c>
      <c r="AD2433" s="269"/>
      <c r="AE2433" s="269" t="s">
        <v>5423</v>
      </c>
    </row>
    <row r="2434" spans="17:31" ht="33.75" x14ac:dyDescent="0.25">
      <c r="Q2434" s="270"/>
      <c r="R2434" s="270"/>
      <c r="S2434" s="271"/>
      <c r="T2434" s="270" t="s">
        <v>600</v>
      </c>
      <c r="U2434" s="272" t="s">
        <v>5422</v>
      </c>
      <c r="V2434" s="268" t="s">
        <v>602</v>
      </c>
      <c r="W2434" s="272"/>
      <c r="X2434" s="273">
        <v>105827950</v>
      </c>
      <c r="Y2434" s="273">
        <v>105827950</v>
      </c>
      <c r="Z2434" s="273">
        <v>0</v>
      </c>
      <c r="AA2434" s="273">
        <v>0</v>
      </c>
      <c r="AB2434" s="274">
        <v>105827950</v>
      </c>
      <c r="AC2434" s="274">
        <v>0</v>
      </c>
      <c r="AD2434" s="269"/>
      <c r="AE2434" s="269" t="s">
        <v>5423</v>
      </c>
    </row>
    <row r="2435" spans="17:31" ht="33.75" x14ac:dyDescent="0.25">
      <c r="Q2435" s="270"/>
      <c r="R2435" s="270"/>
      <c r="S2435" s="271"/>
      <c r="T2435" s="270" t="s">
        <v>600</v>
      </c>
      <c r="U2435" s="272" t="s">
        <v>5422</v>
      </c>
      <c r="V2435" s="268" t="s">
        <v>602</v>
      </c>
      <c r="W2435" s="272"/>
      <c r="X2435" s="273">
        <v>105827950</v>
      </c>
      <c r="Y2435" s="273">
        <v>105827950</v>
      </c>
      <c r="Z2435" s="273">
        <v>0</v>
      </c>
      <c r="AA2435" s="273">
        <v>0</v>
      </c>
      <c r="AB2435" s="274">
        <v>105827950</v>
      </c>
      <c r="AC2435" s="274">
        <v>0</v>
      </c>
      <c r="AD2435" s="269"/>
      <c r="AE2435" s="269" t="s">
        <v>5423</v>
      </c>
    </row>
    <row r="2436" spans="17:31" ht="33.75" x14ac:dyDescent="0.25">
      <c r="Q2436" s="270"/>
      <c r="R2436" s="270"/>
      <c r="S2436" s="271"/>
      <c r="T2436" s="270" t="s">
        <v>600</v>
      </c>
      <c r="U2436" s="272" t="s">
        <v>2530</v>
      </c>
      <c r="V2436" s="268" t="s">
        <v>602</v>
      </c>
      <c r="W2436" s="272"/>
      <c r="X2436" s="273">
        <v>168243023</v>
      </c>
      <c r="Y2436" s="273">
        <v>168243023</v>
      </c>
      <c r="Z2436" s="273">
        <v>0</v>
      </c>
      <c r="AA2436" s="273">
        <v>0</v>
      </c>
      <c r="AB2436" s="274">
        <v>168243023</v>
      </c>
      <c r="AC2436" s="274">
        <v>0</v>
      </c>
      <c r="AD2436" s="269"/>
      <c r="AE2436" s="269" t="s">
        <v>5428</v>
      </c>
    </row>
    <row r="2437" spans="17:31" ht="33.75" x14ac:dyDescent="0.25">
      <c r="Q2437" s="270"/>
      <c r="R2437" s="270"/>
      <c r="S2437" s="271"/>
      <c r="T2437" s="270" t="s">
        <v>600</v>
      </c>
      <c r="U2437" s="272" t="s">
        <v>5430</v>
      </c>
      <c r="V2437" s="268" t="s">
        <v>602</v>
      </c>
      <c r="W2437" s="272"/>
      <c r="X2437" s="273">
        <v>105827950</v>
      </c>
      <c r="Y2437" s="273">
        <v>105827950</v>
      </c>
      <c r="Z2437" s="273">
        <v>0</v>
      </c>
      <c r="AA2437" s="273">
        <v>0</v>
      </c>
      <c r="AB2437" s="274">
        <v>105827950</v>
      </c>
      <c r="AC2437" s="274">
        <v>0</v>
      </c>
      <c r="AD2437" s="269"/>
      <c r="AE2437" s="269" t="s">
        <v>5431</v>
      </c>
    </row>
    <row r="2438" spans="17:31" ht="33.75" x14ac:dyDescent="0.25">
      <c r="Q2438" s="270"/>
      <c r="R2438" s="270"/>
      <c r="S2438" s="271"/>
      <c r="T2438" s="270" t="s">
        <v>600</v>
      </c>
      <c r="U2438" s="272" t="s">
        <v>5433</v>
      </c>
      <c r="V2438" s="268" t="s">
        <v>602</v>
      </c>
      <c r="W2438" s="272"/>
      <c r="X2438" s="273">
        <v>168243023</v>
      </c>
      <c r="Y2438" s="273">
        <v>168243023</v>
      </c>
      <c r="Z2438" s="273">
        <v>0</v>
      </c>
      <c r="AA2438" s="273">
        <v>0</v>
      </c>
      <c r="AB2438" s="274">
        <v>168243023</v>
      </c>
      <c r="AC2438" s="274">
        <v>0</v>
      </c>
      <c r="AD2438" s="269"/>
      <c r="AE2438" s="269" t="s">
        <v>5434</v>
      </c>
    </row>
    <row r="2439" spans="17:31" ht="33.75" x14ac:dyDescent="0.25">
      <c r="Q2439" s="270"/>
      <c r="R2439" s="270"/>
      <c r="S2439" s="271"/>
      <c r="T2439" s="270" t="s">
        <v>600</v>
      </c>
      <c r="U2439" s="272" t="s">
        <v>5436</v>
      </c>
      <c r="V2439" s="268" t="s">
        <v>602</v>
      </c>
      <c r="W2439" s="272"/>
      <c r="X2439" s="273">
        <v>168243023</v>
      </c>
      <c r="Y2439" s="273">
        <v>168243023</v>
      </c>
      <c r="Z2439" s="273">
        <v>0</v>
      </c>
      <c r="AA2439" s="273">
        <v>0</v>
      </c>
      <c r="AB2439" s="274">
        <v>168243023</v>
      </c>
      <c r="AC2439" s="274">
        <v>0</v>
      </c>
      <c r="AD2439" s="269"/>
      <c r="AE2439" s="269" t="s">
        <v>5437</v>
      </c>
    </row>
    <row r="2440" spans="17:31" x14ac:dyDescent="0.25">
      <c r="Q2440" s="276"/>
      <c r="R2440" s="276"/>
      <c r="S2440" s="276"/>
      <c r="T2440" s="276" t="s">
        <v>604</v>
      </c>
      <c r="U2440" s="276" t="s">
        <v>604</v>
      </c>
      <c r="V2440" s="276" t="s">
        <v>604</v>
      </c>
      <c r="W2440" s="276" t="s">
        <v>604</v>
      </c>
      <c r="X2440" s="277">
        <v>1096967234.9200001</v>
      </c>
      <c r="Y2440" s="277">
        <v>1096967234.9200001</v>
      </c>
      <c r="Z2440" s="277">
        <v>0</v>
      </c>
      <c r="AA2440" s="277">
        <v>0</v>
      </c>
      <c r="AB2440" s="277">
        <v>1096967234.9200001</v>
      </c>
      <c r="AC2440" s="277">
        <v>0</v>
      </c>
      <c r="AD2440" s="275" t="s">
        <v>604</v>
      </c>
      <c r="AE2440" s="278"/>
    </row>
    <row r="2441" spans="17:31" ht="33.75" x14ac:dyDescent="0.25">
      <c r="Q2441" s="270"/>
      <c r="R2441" s="270"/>
      <c r="S2441" s="271"/>
      <c r="T2441" s="270" t="s">
        <v>600</v>
      </c>
      <c r="U2441" s="272" t="s">
        <v>5440</v>
      </c>
      <c r="V2441" s="268" t="s">
        <v>602</v>
      </c>
      <c r="W2441" s="272"/>
      <c r="X2441" s="273">
        <v>216557286.44999999</v>
      </c>
      <c r="Y2441" s="273">
        <v>216557286.44999999</v>
      </c>
      <c r="Z2441" s="273">
        <v>0</v>
      </c>
      <c r="AA2441" s="273">
        <v>0</v>
      </c>
      <c r="AB2441" s="274">
        <v>216557286.44999999</v>
      </c>
      <c r="AC2441" s="274">
        <v>0</v>
      </c>
      <c r="AD2441" s="269"/>
      <c r="AE2441" s="269" t="s">
        <v>5441</v>
      </c>
    </row>
    <row r="2442" spans="17:31" x14ac:dyDescent="0.25">
      <c r="Q2442" s="276"/>
      <c r="R2442" s="276"/>
      <c r="S2442" s="276"/>
      <c r="T2442" s="276" t="s">
        <v>604</v>
      </c>
      <c r="U2442" s="276" t="s">
        <v>604</v>
      </c>
      <c r="V2442" s="276" t="s">
        <v>604</v>
      </c>
      <c r="W2442" s="276" t="s">
        <v>604</v>
      </c>
      <c r="X2442" s="277">
        <v>216557286.44999999</v>
      </c>
      <c r="Y2442" s="277">
        <v>216557286.44999999</v>
      </c>
      <c r="Z2442" s="277">
        <v>0</v>
      </c>
      <c r="AA2442" s="277">
        <v>0</v>
      </c>
      <c r="AB2442" s="277">
        <v>216557286.44999999</v>
      </c>
      <c r="AC2442" s="277">
        <v>0</v>
      </c>
      <c r="AD2442" s="275" t="s">
        <v>604</v>
      </c>
      <c r="AE2442" s="278"/>
    </row>
    <row r="2443" spans="17:31" ht="33.75" x14ac:dyDescent="0.25">
      <c r="Q2443" s="270"/>
      <c r="R2443" s="270"/>
      <c r="S2443" s="271"/>
      <c r="T2443" s="270" t="s">
        <v>600</v>
      </c>
      <c r="U2443" s="272" t="s">
        <v>5444</v>
      </c>
      <c r="V2443" s="268" t="s">
        <v>602</v>
      </c>
      <c r="W2443" s="272"/>
      <c r="X2443" s="273">
        <v>361443.49</v>
      </c>
      <c r="Y2443" s="273">
        <v>361443.49</v>
      </c>
      <c r="Z2443" s="273">
        <v>0</v>
      </c>
      <c r="AA2443" s="273">
        <v>0</v>
      </c>
      <c r="AB2443" s="274">
        <v>361443.49</v>
      </c>
      <c r="AC2443" s="274">
        <v>0</v>
      </c>
      <c r="AD2443" s="269"/>
      <c r="AE2443" s="269" t="s">
        <v>5445</v>
      </c>
    </row>
    <row r="2444" spans="17:31" ht="33.75" x14ac:dyDescent="0.25">
      <c r="Q2444" s="270"/>
      <c r="R2444" s="270"/>
      <c r="S2444" s="271"/>
      <c r="T2444" s="270" t="s">
        <v>600</v>
      </c>
      <c r="U2444" s="272" t="s">
        <v>5444</v>
      </c>
      <c r="V2444" s="268" t="s">
        <v>602</v>
      </c>
      <c r="W2444" s="272"/>
      <c r="X2444" s="273">
        <v>361443.49</v>
      </c>
      <c r="Y2444" s="273">
        <v>361443.49</v>
      </c>
      <c r="Z2444" s="273">
        <v>0</v>
      </c>
      <c r="AA2444" s="273">
        <v>0</v>
      </c>
      <c r="AB2444" s="274">
        <v>361443.49</v>
      </c>
      <c r="AC2444" s="274">
        <v>0</v>
      </c>
      <c r="AD2444" s="269"/>
      <c r="AE2444" s="269" t="s">
        <v>5445</v>
      </c>
    </row>
    <row r="2445" spans="17:31" ht="33.75" x14ac:dyDescent="0.25">
      <c r="Q2445" s="270"/>
      <c r="R2445" s="270"/>
      <c r="S2445" s="271"/>
      <c r="T2445" s="270" t="s">
        <v>600</v>
      </c>
      <c r="U2445" s="272" t="s">
        <v>5444</v>
      </c>
      <c r="V2445" s="268" t="s">
        <v>602</v>
      </c>
      <c r="W2445" s="272"/>
      <c r="X2445" s="273">
        <v>361443.49</v>
      </c>
      <c r="Y2445" s="273">
        <v>361443.49</v>
      </c>
      <c r="Z2445" s="273">
        <v>0</v>
      </c>
      <c r="AA2445" s="273">
        <v>0</v>
      </c>
      <c r="AB2445" s="274">
        <v>361443.49</v>
      </c>
      <c r="AC2445" s="274">
        <v>0</v>
      </c>
      <c r="AD2445" s="269"/>
      <c r="AE2445" s="269" t="s">
        <v>5445</v>
      </c>
    </row>
    <row r="2446" spans="17:31" ht="33.75" x14ac:dyDescent="0.25">
      <c r="Q2446" s="270"/>
      <c r="R2446" s="270"/>
      <c r="S2446" s="271"/>
      <c r="T2446" s="270" t="s">
        <v>600</v>
      </c>
      <c r="U2446" s="272" t="s">
        <v>5444</v>
      </c>
      <c r="V2446" s="268" t="s">
        <v>602</v>
      </c>
      <c r="W2446" s="272"/>
      <c r="X2446" s="273">
        <v>361443.49</v>
      </c>
      <c r="Y2446" s="273">
        <v>361443.49</v>
      </c>
      <c r="Z2446" s="273">
        <v>0</v>
      </c>
      <c r="AA2446" s="273">
        <v>0</v>
      </c>
      <c r="AB2446" s="274">
        <v>361443.49</v>
      </c>
      <c r="AC2446" s="274">
        <v>0</v>
      </c>
      <c r="AD2446" s="269"/>
      <c r="AE2446" s="269" t="s">
        <v>5445</v>
      </c>
    </row>
    <row r="2447" spans="17:31" ht="33.75" x14ac:dyDescent="0.25">
      <c r="Q2447" s="270"/>
      <c r="R2447" s="270"/>
      <c r="S2447" s="271"/>
      <c r="T2447" s="270" t="s">
        <v>600</v>
      </c>
      <c r="U2447" s="272" t="s">
        <v>5444</v>
      </c>
      <c r="V2447" s="268" t="s">
        <v>602</v>
      </c>
      <c r="W2447" s="272"/>
      <c r="X2447" s="273">
        <v>361443.49</v>
      </c>
      <c r="Y2447" s="273">
        <v>361443.49</v>
      </c>
      <c r="Z2447" s="273">
        <v>0</v>
      </c>
      <c r="AA2447" s="273">
        <v>0</v>
      </c>
      <c r="AB2447" s="274">
        <v>361443.49</v>
      </c>
      <c r="AC2447" s="274">
        <v>0</v>
      </c>
      <c r="AD2447" s="269"/>
      <c r="AE2447" s="269" t="s">
        <v>5445</v>
      </c>
    </row>
    <row r="2448" spans="17:31" ht="33.75" x14ac:dyDescent="0.25">
      <c r="Q2448" s="270"/>
      <c r="R2448" s="270"/>
      <c r="S2448" s="271"/>
      <c r="T2448" s="270" t="s">
        <v>600</v>
      </c>
      <c r="U2448" s="272" t="s">
        <v>5444</v>
      </c>
      <c r="V2448" s="268" t="s">
        <v>602</v>
      </c>
      <c r="W2448" s="272"/>
      <c r="X2448" s="273">
        <v>361443.49</v>
      </c>
      <c r="Y2448" s="273">
        <v>361443.49</v>
      </c>
      <c r="Z2448" s="273">
        <v>0</v>
      </c>
      <c r="AA2448" s="273">
        <v>0</v>
      </c>
      <c r="AB2448" s="274">
        <v>361443.49</v>
      </c>
      <c r="AC2448" s="274">
        <v>0</v>
      </c>
      <c r="AD2448" s="269"/>
      <c r="AE2448" s="269" t="s">
        <v>5445</v>
      </c>
    </row>
    <row r="2449" spans="17:31" ht="33.75" x14ac:dyDescent="0.25">
      <c r="Q2449" s="270"/>
      <c r="R2449" s="270"/>
      <c r="S2449" s="271"/>
      <c r="T2449" s="270" t="s">
        <v>600</v>
      </c>
      <c r="U2449" s="272" t="s">
        <v>5444</v>
      </c>
      <c r="V2449" s="268" t="s">
        <v>602</v>
      </c>
      <c r="W2449" s="272"/>
      <c r="X2449" s="273">
        <v>361443.49</v>
      </c>
      <c r="Y2449" s="273">
        <v>361443.49</v>
      </c>
      <c r="Z2449" s="273">
        <v>0</v>
      </c>
      <c r="AA2449" s="273">
        <v>0</v>
      </c>
      <c r="AB2449" s="274">
        <v>361443.49</v>
      </c>
      <c r="AC2449" s="274">
        <v>0</v>
      </c>
      <c r="AD2449" s="269"/>
      <c r="AE2449" s="269" t="s">
        <v>5445</v>
      </c>
    </row>
    <row r="2450" spans="17:31" ht="33.75" x14ac:dyDescent="0.25">
      <c r="Q2450" s="270"/>
      <c r="R2450" s="270"/>
      <c r="S2450" s="271"/>
      <c r="T2450" s="270" t="s">
        <v>600</v>
      </c>
      <c r="U2450" s="272" t="s">
        <v>5444</v>
      </c>
      <c r="V2450" s="268" t="s">
        <v>602</v>
      </c>
      <c r="W2450" s="272"/>
      <c r="X2450" s="273">
        <v>361443.49</v>
      </c>
      <c r="Y2450" s="273">
        <v>361443.49</v>
      </c>
      <c r="Z2450" s="273">
        <v>0</v>
      </c>
      <c r="AA2450" s="273">
        <v>0</v>
      </c>
      <c r="AB2450" s="274">
        <v>361443.49</v>
      </c>
      <c r="AC2450" s="274">
        <v>0</v>
      </c>
      <c r="AD2450" s="269"/>
      <c r="AE2450" s="269" t="s">
        <v>5445</v>
      </c>
    </row>
    <row r="2451" spans="17:31" ht="33.75" x14ac:dyDescent="0.25">
      <c r="Q2451" s="270"/>
      <c r="R2451" s="270"/>
      <c r="S2451" s="271"/>
      <c r="T2451" s="270" t="s">
        <v>600</v>
      </c>
      <c r="U2451" s="272" t="s">
        <v>5444</v>
      </c>
      <c r="V2451" s="268" t="s">
        <v>602</v>
      </c>
      <c r="W2451" s="272"/>
      <c r="X2451" s="273">
        <v>361443.49</v>
      </c>
      <c r="Y2451" s="273">
        <v>361443.49</v>
      </c>
      <c r="Z2451" s="273">
        <v>0</v>
      </c>
      <c r="AA2451" s="273">
        <v>0</v>
      </c>
      <c r="AB2451" s="274">
        <v>361443.49</v>
      </c>
      <c r="AC2451" s="274">
        <v>0</v>
      </c>
      <c r="AD2451" s="269"/>
      <c r="AE2451" s="269" t="s">
        <v>5445</v>
      </c>
    </row>
    <row r="2452" spans="17:31" ht="33.75" x14ac:dyDescent="0.25">
      <c r="Q2452" s="270"/>
      <c r="R2452" s="270"/>
      <c r="S2452" s="271"/>
      <c r="T2452" s="270" t="s">
        <v>600</v>
      </c>
      <c r="U2452" s="272" t="s">
        <v>5444</v>
      </c>
      <c r="V2452" s="268" t="s">
        <v>602</v>
      </c>
      <c r="W2452" s="272"/>
      <c r="X2452" s="273">
        <v>361443.49</v>
      </c>
      <c r="Y2452" s="273">
        <v>361443.49</v>
      </c>
      <c r="Z2452" s="273">
        <v>0</v>
      </c>
      <c r="AA2452" s="273">
        <v>0</v>
      </c>
      <c r="AB2452" s="274">
        <v>361443.49</v>
      </c>
      <c r="AC2452" s="274">
        <v>0</v>
      </c>
      <c r="AD2452" s="269"/>
      <c r="AE2452" s="269" t="s">
        <v>5445</v>
      </c>
    </row>
    <row r="2453" spans="17:31" ht="33.75" x14ac:dyDescent="0.25">
      <c r="Q2453" s="270"/>
      <c r="R2453" s="270"/>
      <c r="S2453" s="271"/>
      <c r="T2453" s="270" t="s">
        <v>600</v>
      </c>
      <c r="U2453" s="272" t="s">
        <v>5444</v>
      </c>
      <c r="V2453" s="268" t="s">
        <v>602</v>
      </c>
      <c r="W2453" s="272"/>
      <c r="X2453" s="273">
        <v>361443.49</v>
      </c>
      <c r="Y2453" s="273">
        <v>361443.49</v>
      </c>
      <c r="Z2453" s="273">
        <v>0</v>
      </c>
      <c r="AA2453" s="273">
        <v>0</v>
      </c>
      <c r="AB2453" s="274">
        <v>361443.49</v>
      </c>
      <c r="AC2453" s="274">
        <v>0</v>
      </c>
      <c r="AD2453" s="269"/>
      <c r="AE2453" s="269" t="s">
        <v>5445</v>
      </c>
    </row>
    <row r="2454" spans="17:31" ht="33.75" x14ac:dyDescent="0.25">
      <c r="Q2454" s="270"/>
      <c r="R2454" s="270"/>
      <c r="S2454" s="271"/>
      <c r="T2454" s="270" t="s">
        <v>600</v>
      </c>
      <c r="U2454" s="272" t="s">
        <v>5444</v>
      </c>
      <c r="V2454" s="268" t="s">
        <v>602</v>
      </c>
      <c r="W2454" s="272"/>
      <c r="X2454" s="273">
        <v>361443.49</v>
      </c>
      <c r="Y2454" s="273">
        <v>361443.49</v>
      </c>
      <c r="Z2454" s="273">
        <v>0</v>
      </c>
      <c r="AA2454" s="273">
        <v>0</v>
      </c>
      <c r="AB2454" s="274">
        <v>361443.49</v>
      </c>
      <c r="AC2454" s="274">
        <v>0</v>
      </c>
      <c r="AD2454" s="269"/>
      <c r="AE2454" s="269" t="s">
        <v>5445</v>
      </c>
    </row>
    <row r="2455" spans="17:31" ht="33.75" x14ac:dyDescent="0.25">
      <c r="Q2455" s="270"/>
      <c r="R2455" s="270"/>
      <c r="S2455" s="271"/>
      <c r="T2455" s="270" t="s">
        <v>600</v>
      </c>
      <c r="U2455" s="272" t="s">
        <v>5444</v>
      </c>
      <c r="V2455" s="268" t="s">
        <v>602</v>
      </c>
      <c r="W2455" s="272"/>
      <c r="X2455" s="273">
        <v>361443.49</v>
      </c>
      <c r="Y2455" s="273">
        <v>361443.49</v>
      </c>
      <c r="Z2455" s="273">
        <v>0</v>
      </c>
      <c r="AA2455" s="273">
        <v>0</v>
      </c>
      <c r="AB2455" s="274">
        <v>361443.49</v>
      </c>
      <c r="AC2455" s="274">
        <v>0</v>
      </c>
      <c r="AD2455" s="269"/>
      <c r="AE2455" s="269" t="s">
        <v>5445</v>
      </c>
    </row>
    <row r="2456" spans="17:31" ht="33.75" x14ac:dyDescent="0.25">
      <c r="Q2456" s="270"/>
      <c r="R2456" s="270"/>
      <c r="S2456" s="271"/>
      <c r="T2456" s="270" t="s">
        <v>600</v>
      </c>
      <c r="U2456" s="272" t="s">
        <v>5444</v>
      </c>
      <c r="V2456" s="268" t="s">
        <v>602</v>
      </c>
      <c r="W2456" s="272"/>
      <c r="X2456" s="273">
        <v>361443.49</v>
      </c>
      <c r="Y2456" s="273">
        <v>361443.49</v>
      </c>
      <c r="Z2456" s="273">
        <v>0</v>
      </c>
      <c r="AA2456" s="273">
        <v>0</v>
      </c>
      <c r="AB2456" s="274">
        <v>361443.49</v>
      </c>
      <c r="AC2456" s="274">
        <v>0</v>
      </c>
      <c r="AD2456" s="269"/>
      <c r="AE2456" s="269" t="s">
        <v>5445</v>
      </c>
    </row>
    <row r="2457" spans="17:31" ht="33.75" x14ac:dyDescent="0.25">
      <c r="Q2457" s="270"/>
      <c r="R2457" s="270"/>
      <c r="S2457" s="271"/>
      <c r="T2457" s="270" t="s">
        <v>600</v>
      </c>
      <c r="U2457" s="272" t="s">
        <v>5444</v>
      </c>
      <c r="V2457" s="268" t="s">
        <v>602</v>
      </c>
      <c r="W2457" s="272"/>
      <c r="X2457" s="273">
        <v>361443.49</v>
      </c>
      <c r="Y2457" s="273">
        <v>361443.49</v>
      </c>
      <c r="Z2457" s="273">
        <v>0</v>
      </c>
      <c r="AA2457" s="273">
        <v>0</v>
      </c>
      <c r="AB2457" s="274">
        <v>361443.49</v>
      </c>
      <c r="AC2457" s="274">
        <v>0</v>
      </c>
      <c r="AD2457" s="269"/>
      <c r="AE2457" s="269" t="s">
        <v>5445</v>
      </c>
    </row>
    <row r="2458" spans="17:31" ht="33.75" x14ac:dyDescent="0.25">
      <c r="Q2458" s="270"/>
      <c r="R2458" s="270"/>
      <c r="S2458" s="271"/>
      <c r="T2458" s="270" t="s">
        <v>600</v>
      </c>
      <c r="U2458" s="272" t="s">
        <v>5444</v>
      </c>
      <c r="V2458" s="268" t="s">
        <v>602</v>
      </c>
      <c r="W2458" s="272"/>
      <c r="X2458" s="273">
        <v>361443.49</v>
      </c>
      <c r="Y2458" s="273">
        <v>361443.49</v>
      </c>
      <c r="Z2458" s="273">
        <v>0</v>
      </c>
      <c r="AA2458" s="273">
        <v>0</v>
      </c>
      <c r="AB2458" s="274">
        <v>361443.49</v>
      </c>
      <c r="AC2458" s="274">
        <v>0</v>
      </c>
      <c r="AD2458" s="269"/>
      <c r="AE2458" s="269" t="s">
        <v>5445</v>
      </c>
    </row>
    <row r="2459" spans="17:31" ht="33.75" x14ac:dyDescent="0.25">
      <c r="Q2459" s="270"/>
      <c r="R2459" s="270"/>
      <c r="S2459" s="271"/>
      <c r="T2459" s="270" t="s">
        <v>600</v>
      </c>
      <c r="U2459" s="272" t="s">
        <v>5444</v>
      </c>
      <c r="V2459" s="268" t="s">
        <v>602</v>
      </c>
      <c r="W2459" s="272"/>
      <c r="X2459" s="273">
        <v>361443.49</v>
      </c>
      <c r="Y2459" s="273">
        <v>361443.49</v>
      </c>
      <c r="Z2459" s="273">
        <v>0</v>
      </c>
      <c r="AA2459" s="273">
        <v>0</v>
      </c>
      <c r="AB2459" s="274">
        <v>361443.49</v>
      </c>
      <c r="AC2459" s="274">
        <v>0</v>
      </c>
      <c r="AD2459" s="269"/>
      <c r="AE2459" s="269" t="s">
        <v>5445</v>
      </c>
    </row>
    <row r="2460" spans="17:31" ht="33.75" x14ac:dyDescent="0.25">
      <c r="Q2460" s="270"/>
      <c r="R2460" s="270"/>
      <c r="S2460" s="271"/>
      <c r="T2460" s="270" t="s">
        <v>600</v>
      </c>
      <c r="U2460" s="272" t="s">
        <v>5444</v>
      </c>
      <c r="V2460" s="268" t="s">
        <v>602</v>
      </c>
      <c r="W2460" s="272"/>
      <c r="X2460" s="273">
        <v>361443.49</v>
      </c>
      <c r="Y2460" s="273">
        <v>361443.49</v>
      </c>
      <c r="Z2460" s="273">
        <v>0</v>
      </c>
      <c r="AA2460" s="273">
        <v>0</v>
      </c>
      <c r="AB2460" s="274">
        <v>361443.49</v>
      </c>
      <c r="AC2460" s="274">
        <v>0</v>
      </c>
      <c r="AD2460" s="269"/>
      <c r="AE2460" s="269" t="s">
        <v>5445</v>
      </c>
    </row>
    <row r="2461" spans="17:31" ht="33.75" x14ac:dyDescent="0.25">
      <c r="Q2461" s="270"/>
      <c r="R2461" s="270"/>
      <c r="S2461" s="271"/>
      <c r="T2461" s="270" t="s">
        <v>600</v>
      </c>
      <c r="U2461" s="272" t="s">
        <v>5444</v>
      </c>
      <c r="V2461" s="268" t="s">
        <v>602</v>
      </c>
      <c r="W2461" s="272"/>
      <c r="X2461" s="273">
        <v>361443.49</v>
      </c>
      <c r="Y2461" s="273">
        <v>361443.49</v>
      </c>
      <c r="Z2461" s="273">
        <v>0</v>
      </c>
      <c r="AA2461" s="273">
        <v>0</v>
      </c>
      <c r="AB2461" s="274">
        <v>361443.49</v>
      </c>
      <c r="AC2461" s="274">
        <v>0</v>
      </c>
      <c r="AD2461" s="269"/>
      <c r="AE2461" s="269" t="s">
        <v>5445</v>
      </c>
    </row>
    <row r="2462" spans="17:31" ht="33.75" x14ac:dyDescent="0.25">
      <c r="Q2462" s="270"/>
      <c r="R2462" s="270"/>
      <c r="S2462" s="271"/>
      <c r="T2462" s="270" t="s">
        <v>600</v>
      </c>
      <c r="U2462" s="272" t="s">
        <v>5444</v>
      </c>
      <c r="V2462" s="268" t="s">
        <v>602</v>
      </c>
      <c r="W2462" s="272"/>
      <c r="X2462" s="273">
        <v>361443.49</v>
      </c>
      <c r="Y2462" s="273">
        <v>361443.49</v>
      </c>
      <c r="Z2462" s="273">
        <v>0</v>
      </c>
      <c r="AA2462" s="273">
        <v>0</v>
      </c>
      <c r="AB2462" s="274">
        <v>361443.49</v>
      </c>
      <c r="AC2462" s="274">
        <v>0</v>
      </c>
      <c r="AD2462" s="269"/>
      <c r="AE2462" s="269" t="s">
        <v>5445</v>
      </c>
    </row>
    <row r="2463" spans="17:31" ht="33.75" x14ac:dyDescent="0.25">
      <c r="Q2463" s="270"/>
      <c r="R2463" s="270"/>
      <c r="S2463" s="271"/>
      <c r="T2463" s="270" t="s">
        <v>600</v>
      </c>
      <c r="U2463" s="272" t="s">
        <v>5444</v>
      </c>
      <c r="V2463" s="268" t="s">
        <v>602</v>
      </c>
      <c r="W2463" s="272"/>
      <c r="X2463" s="273">
        <v>361443.49</v>
      </c>
      <c r="Y2463" s="273">
        <v>361443.49</v>
      </c>
      <c r="Z2463" s="273">
        <v>0</v>
      </c>
      <c r="AA2463" s="273">
        <v>0</v>
      </c>
      <c r="AB2463" s="274">
        <v>361443.49</v>
      </c>
      <c r="AC2463" s="274">
        <v>0</v>
      </c>
      <c r="AD2463" s="269"/>
      <c r="AE2463" s="269" t="s">
        <v>5445</v>
      </c>
    </row>
    <row r="2464" spans="17:31" ht="33.75" x14ac:dyDescent="0.25">
      <c r="Q2464" s="270"/>
      <c r="R2464" s="270"/>
      <c r="S2464" s="271"/>
      <c r="T2464" s="270" t="s">
        <v>600</v>
      </c>
      <c r="U2464" s="272" t="s">
        <v>5444</v>
      </c>
      <c r="V2464" s="268" t="s">
        <v>602</v>
      </c>
      <c r="W2464" s="272"/>
      <c r="X2464" s="273">
        <v>361443.49</v>
      </c>
      <c r="Y2464" s="273">
        <v>361443.49</v>
      </c>
      <c r="Z2464" s="273">
        <v>0</v>
      </c>
      <c r="AA2464" s="273">
        <v>0</v>
      </c>
      <c r="AB2464" s="274">
        <v>361443.49</v>
      </c>
      <c r="AC2464" s="274">
        <v>0</v>
      </c>
      <c r="AD2464" s="269"/>
      <c r="AE2464" s="269" t="s">
        <v>5445</v>
      </c>
    </row>
    <row r="2465" spans="17:31" ht="33.75" x14ac:dyDescent="0.25">
      <c r="Q2465" s="270"/>
      <c r="R2465" s="270"/>
      <c r="S2465" s="271"/>
      <c r="T2465" s="270" t="s">
        <v>600</v>
      </c>
      <c r="U2465" s="272" t="s">
        <v>5444</v>
      </c>
      <c r="V2465" s="268" t="s">
        <v>602</v>
      </c>
      <c r="W2465" s="272"/>
      <c r="X2465" s="273">
        <v>361443.49</v>
      </c>
      <c r="Y2465" s="273">
        <v>361443.49</v>
      </c>
      <c r="Z2465" s="273">
        <v>0</v>
      </c>
      <c r="AA2465" s="273">
        <v>0</v>
      </c>
      <c r="AB2465" s="274">
        <v>361443.49</v>
      </c>
      <c r="AC2465" s="274">
        <v>0</v>
      </c>
      <c r="AD2465" s="269"/>
      <c r="AE2465" s="269" t="s">
        <v>5445</v>
      </c>
    </row>
    <row r="2466" spans="17:31" ht="33.75" x14ac:dyDescent="0.25">
      <c r="Q2466" s="270"/>
      <c r="R2466" s="270"/>
      <c r="S2466" s="271"/>
      <c r="T2466" s="270" t="s">
        <v>600</v>
      </c>
      <c r="U2466" s="272" t="s">
        <v>5444</v>
      </c>
      <c r="V2466" s="268" t="s">
        <v>602</v>
      </c>
      <c r="W2466" s="272"/>
      <c r="X2466" s="273">
        <v>361443.49</v>
      </c>
      <c r="Y2466" s="273">
        <v>361443.49</v>
      </c>
      <c r="Z2466" s="273">
        <v>0</v>
      </c>
      <c r="AA2466" s="273">
        <v>0</v>
      </c>
      <c r="AB2466" s="274">
        <v>361443.49</v>
      </c>
      <c r="AC2466" s="274">
        <v>0</v>
      </c>
      <c r="AD2466" s="269"/>
      <c r="AE2466" s="269" t="s">
        <v>5445</v>
      </c>
    </row>
    <row r="2467" spans="17:31" ht="33.75" x14ac:dyDescent="0.25">
      <c r="Q2467" s="270"/>
      <c r="R2467" s="270"/>
      <c r="S2467" s="271"/>
      <c r="T2467" s="270" t="s">
        <v>600</v>
      </c>
      <c r="U2467" s="272" t="s">
        <v>5444</v>
      </c>
      <c r="V2467" s="268" t="s">
        <v>602</v>
      </c>
      <c r="W2467" s="272"/>
      <c r="X2467" s="273">
        <v>361443.49</v>
      </c>
      <c r="Y2467" s="273">
        <v>361443.49</v>
      </c>
      <c r="Z2467" s="273">
        <v>0</v>
      </c>
      <c r="AA2467" s="273">
        <v>0</v>
      </c>
      <c r="AB2467" s="274">
        <v>361443.49</v>
      </c>
      <c r="AC2467" s="274">
        <v>0</v>
      </c>
      <c r="AD2467" s="269"/>
      <c r="AE2467" s="269" t="s">
        <v>5445</v>
      </c>
    </row>
    <row r="2468" spans="17:31" ht="33.75" x14ac:dyDescent="0.25">
      <c r="Q2468" s="270"/>
      <c r="R2468" s="270"/>
      <c r="S2468" s="271"/>
      <c r="T2468" s="270" t="s">
        <v>600</v>
      </c>
      <c r="U2468" s="272" t="s">
        <v>5444</v>
      </c>
      <c r="V2468" s="268" t="s">
        <v>602</v>
      </c>
      <c r="W2468" s="272"/>
      <c r="X2468" s="273">
        <v>361443.49</v>
      </c>
      <c r="Y2468" s="273">
        <v>361443.49</v>
      </c>
      <c r="Z2468" s="273">
        <v>0</v>
      </c>
      <c r="AA2468" s="273">
        <v>0</v>
      </c>
      <c r="AB2468" s="274">
        <v>361443.49</v>
      </c>
      <c r="AC2468" s="274">
        <v>0</v>
      </c>
      <c r="AD2468" s="269"/>
      <c r="AE2468" s="269" t="s">
        <v>5445</v>
      </c>
    </row>
    <row r="2469" spans="17:31" ht="33.75" x14ac:dyDescent="0.25">
      <c r="Q2469" s="270"/>
      <c r="R2469" s="270"/>
      <c r="S2469" s="271"/>
      <c r="T2469" s="270" t="s">
        <v>600</v>
      </c>
      <c r="U2469" s="272" t="s">
        <v>5444</v>
      </c>
      <c r="V2469" s="268" t="s">
        <v>602</v>
      </c>
      <c r="W2469" s="272"/>
      <c r="X2469" s="273">
        <v>361443.49</v>
      </c>
      <c r="Y2469" s="273">
        <v>361443.49</v>
      </c>
      <c r="Z2469" s="273">
        <v>0</v>
      </c>
      <c r="AA2469" s="273">
        <v>0</v>
      </c>
      <c r="AB2469" s="274">
        <v>361443.49</v>
      </c>
      <c r="AC2469" s="274">
        <v>0</v>
      </c>
      <c r="AD2469" s="269"/>
      <c r="AE2469" s="269" t="s">
        <v>5445</v>
      </c>
    </row>
    <row r="2470" spans="17:31" ht="33.75" x14ac:dyDescent="0.25">
      <c r="Q2470" s="270"/>
      <c r="R2470" s="270"/>
      <c r="S2470" s="271"/>
      <c r="T2470" s="270" t="s">
        <v>600</v>
      </c>
      <c r="U2470" s="272" t="s">
        <v>5444</v>
      </c>
      <c r="V2470" s="268" t="s">
        <v>602</v>
      </c>
      <c r="W2470" s="272"/>
      <c r="X2470" s="273">
        <v>361443.49</v>
      </c>
      <c r="Y2470" s="273">
        <v>361443.49</v>
      </c>
      <c r="Z2470" s="273">
        <v>0</v>
      </c>
      <c r="AA2470" s="273">
        <v>0</v>
      </c>
      <c r="AB2470" s="274">
        <v>361443.49</v>
      </c>
      <c r="AC2470" s="274">
        <v>0</v>
      </c>
      <c r="AD2470" s="269"/>
      <c r="AE2470" s="269" t="s">
        <v>5445</v>
      </c>
    </row>
    <row r="2471" spans="17:31" ht="33.75" x14ac:dyDescent="0.25">
      <c r="Q2471" s="270"/>
      <c r="R2471" s="270"/>
      <c r="S2471" s="271"/>
      <c r="T2471" s="270" t="s">
        <v>600</v>
      </c>
      <c r="U2471" s="272" t="s">
        <v>5444</v>
      </c>
      <c r="V2471" s="268" t="s">
        <v>602</v>
      </c>
      <c r="W2471" s="272"/>
      <c r="X2471" s="273">
        <v>361443.49</v>
      </c>
      <c r="Y2471" s="273">
        <v>361443.49</v>
      </c>
      <c r="Z2471" s="273">
        <v>0</v>
      </c>
      <c r="AA2471" s="273">
        <v>0</v>
      </c>
      <c r="AB2471" s="274">
        <v>361443.49</v>
      </c>
      <c r="AC2471" s="274">
        <v>0</v>
      </c>
      <c r="AD2471" s="269"/>
      <c r="AE2471" s="269" t="s">
        <v>5445</v>
      </c>
    </row>
    <row r="2472" spans="17:31" ht="33.75" x14ac:dyDescent="0.25">
      <c r="Q2472" s="270"/>
      <c r="R2472" s="270"/>
      <c r="S2472" s="271"/>
      <c r="T2472" s="270" t="s">
        <v>600</v>
      </c>
      <c r="U2472" s="272" t="s">
        <v>5444</v>
      </c>
      <c r="V2472" s="268" t="s">
        <v>602</v>
      </c>
      <c r="W2472" s="272"/>
      <c r="X2472" s="273">
        <v>361443.49</v>
      </c>
      <c r="Y2472" s="273">
        <v>361443.49</v>
      </c>
      <c r="Z2472" s="273">
        <v>0</v>
      </c>
      <c r="AA2472" s="273">
        <v>0</v>
      </c>
      <c r="AB2472" s="274">
        <v>361443.49</v>
      </c>
      <c r="AC2472" s="274">
        <v>0</v>
      </c>
      <c r="AD2472" s="269"/>
      <c r="AE2472" s="269" t="s">
        <v>5445</v>
      </c>
    </row>
    <row r="2473" spans="17:31" ht="33.75" x14ac:dyDescent="0.25">
      <c r="Q2473" s="270"/>
      <c r="R2473" s="270"/>
      <c r="S2473" s="271"/>
      <c r="T2473" s="270" t="s">
        <v>600</v>
      </c>
      <c r="U2473" s="272" t="s">
        <v>5444</v>
      </c>
      <c r="V2473" s="268" t="s">
        <v>602</v>
      </c>
      <c r="W2473" s="272"/>
      <c r="X2473" s="273">
        <v>361443.49</v>
      </c>
      <c r="Y2473" s="273">
        <v>361443.49</v>
      </c>
      <c r="Z2473" s="273">
        <v>0</v>
      </c>
      <c r="AA2473" s="273">
        <v>0</v>
      </c>
      <c r="AB2473" s="274">
        <v>361443.49</v>
      </c>
      <c r="AC2473" s="274">
        <v>0</v>
      </c>
      <c r="AD2473" s="269"/>
      <c r="AE2473" s="269" t="s">
        <v>5445</v>
      </c>
    </row>
    <row r="2474" spans="17:31" ht="33.75" x14ac:dyDescent="0.25">
      <c r="Q2474" s="270"/>
      <c r="R2474" s="270"/>
      <c r="S2474" s="271"/>
      <c r="T2474" s="270" t="s">
        <v>600</v>
      </c>
      <c r="U2474" s="272" t="s">
        <v>5444</v>
      </c>
      <c r="V2474" s="268" t="s">
        <v>602</v>
      </c>
      <c r="W2474" s="272"/>
      <c r="X2474" s="273">
        <v>361443.49</v>
      </c>
      <c r="Y2474" s="273">
        <v>361443.49</v>
      </c>
      <c r="Z2474" s="273">
        <v>0</v>
      </c>
      <c r="AA2474" s="273">
        <v>0</v>
      </c>
      <c r="AB2474" s="274">
        <v>361443.49</v>
      </c>
      <c r="AC2474" s="274">
        <v>0</v>
      </c>
      <c r="AD2474" s="269"/>
      <c r="AE2474" s="269" t="s">
        <v>5445</v>
      </c>
    </row>
    <row r="2475" spans="17:31" ht="33.75" x14ac:dyDescent="0.25">
      <c r="Q2475" s="270"/>
      <c r="R2475" s="270"/>
      <c r="S2475" s="271"/>
      <c r="T2475" s="270" t="s">
        <v>600</v>
      </c>
      <c r="U2475" s="272" t="s">
        <v>5444</v>
      </c>
      <c r="V2475" s="268" t="s">
        <v>602</v>
      </c>
      <c r="W2475" s="272"/>
      <c r="X2475" s="273">
        <v>361443.49</v>
      </c>
      <c r="Y2475" s="273">
        <v>361443.49</v>
      </c>
      <c r="Z2475" s="273">
        <v>0</v>
      </c>
      <c r="AA2475" s="273">
        <v>0</v>
      </c>
      <c r="AB2475" s="274">
        <v>361443.49</v>
      </c>
      <c r="AC2475" s="274">
        <v>0</v>
      </c>
      <c r="AD2475" s="269"/>
      <c r="AE2475" s="269" t="s">
        <v>5445</v>
      </c>
    </row>
    <row r="2476" spans="17:31" ht="33.75" x14ac:dyDescent="0.25">
      <c r="Q2476" s="270"/>
      <c r="R2476" s="270"/>
      <c r="S2476" s="271"/>
      <c r="T2476" s="270" t="s">
        <v>600</v>
      </c>
      <c r="U2476" s="272" t="s">
        <v>5444</v>
      </c>
      <c r="V2476" s="268" t="s">
        <v>602</v>
      </c>
      <c r="W2476" s="272"/>
      <c r="X2476" s="273">
        <v>361443.49</v>
      </c>
      <c r="Y2476" s="273">
        <v>361443.49</v>
      </c>
      <c r="Z2476" s="273">
        <v>0</v>
      </c>
      <c r="AA2476" s="273">
        <v>0</v>
      </c>
      <c r="AB2476" s="274">
        <v>361443.49</v>
      </c>
      <c r="AC2476" s="274">
        <v>0</v>
      </c>
      <c r="AD2476" s="269"/>
      <c r="AE2476" s="269" t="s">
        <v>5445</v>
      </c>
    </row>
    <row r="2477" spans="17:31" ht="33.75" x14ac:dyDescent="0.25">
      <c r="Q2477" s="270"/>
      <c r="R2477" s="270"/>
      <c r="S2477" s="271"/>
      <c r="T2477" s="270" t="s">
        <v>600</v>
      </c>
      <c r="U2477" s="272" t="s">
        <v>5444</v>
      </c>
      <c r="V2477" s="268" t="s">
        <v>602</v>
      </c>
      <c r="W2477" s="272"/>
      <c r="X2477" s="273">
        <v>361443.49</v>
      </c>
      <c r="Y2477" s="273">
        <v>361443.49</v>
      </c>
      <c r="Z2477" s="273">
        <v>0</v>
      </c>
      <c r="AA2477" s="273">
        <v>0</v>
      </c>
      <c r="AB2477" s="274">
        <v>361443.49</v>
      </c>
      <c r="AC2477" s="274">
        <v>0</v>
      </c>
      <c r="AD2477" s="269"/>
      <c r="AE2477" s="269" t="s">
        <v>5445</v>
      </c>
    </row>
    <row r="2478" spans="17:31" ht="33.75" x14ac:dyDescent="0.25">
      <c r="Q2478" s="270"/>
      <c r="R2478" s="270"/>
      <c r="S2478" s="271"/>
      <c r="T2478" s="270" t="s">
        <v>600</v>
      </c>
      <c r="U2478" s="272" t="s">
        <v>5444</v>
      </c>
      <c r="V2478" s="268" t="s">
        <v>602</v>
      </c>
      <c r="W2478" s="272"/>
      <c r="X2478" s="273">
        <v>361443.49</v>
      </c>
      <c r="Y2478" s="273">
        <v>361443.49</v>
      </c>
      <c r="Z2478" s="273">
        <v>0</v>
      </c>
      <c r="AA2478" s="273">
        <v>0</v>
      </c>
      <c r="AB2478" s="274">
        <v>361443.49</v>
      </c>
      <c r="AC2478" s="274">
        <v>0</v>
      </c>
      <c r="AD2478" s="269"/>
      <c r="AE2478" s="269" t="s">
        <v>5445</v>
      </c>
    </row>
    <row r="2479" spans="17:31" ht="33.75" x14ac:dyDescent="0.25">
      <c r="Q2479" s="270"/>
      <c r="R2479" s="270"/>
      <c r="S2479" s="271"/>
      <c r="T2479" s="270" t="s">
        <v>600</v>
      </c>
      <c r="U2479" s="272" t="s">
        <v>5444</v>
      </c>
      <c r="V2479" s="268" t="s">
        <v>602</v>
      </c>
      <c r="W2479" s="272"/>
      <c r="X2479" s="273">
        <v>361443.49</v>
      </c>
      <c r="Y2479" s="273">
        <v>361443.49</v>
      </c>
      <c r="Z2479" s="273">
        <v>0</v>
      </c>
      <c r="AA2479" s="273">
        <v>0</v>
      </c>
      <c r="AB2479" s="274">
        <v>361443.49</v>
      </c>
      <c r="AC2479" s="274">
        <v>0</v>
      </c>
      <c r="AD2479" s="269"/>
      <c r="AE2479" s="269" t="s">
        <v>5445</v>
      </c>
    </row>
    <row r="2480" spans="17:31" ht="33.75" x14ac:dyDescent="0.25">
      <c r="Q2480" s="270"/>
      <c r="R2480" s="270"/>
      <c r="S2480" s="271"/>
      <c r="T2480" s="270" t="s">
        <v>600</v>
      </c>
      <c r="U2480" s="272" t="s">
        <v>5444</v>
      </c>
      <c r="V2480" s="268" t="s">
        <v>602</v>
      </c>
      <c r="W2480" s="272"/>
      <c r="X2480" s="273">
        <v>361443.49</v>
      </c>
      <c r="Y2480" s="273">
        <v>361443.49</v>
      </c>
      <c r="Z2480" s="273">
        <v>0</v>
      </c>
      <c r="AA2480" s="273">
        <v>0</v>
      </c>
      <c r="AB2480" s="274">
        <v>361443.49</v>
      </c>
      <c r="AC2480" s="274">
        <v>0</v>
      </c>
      <c r="AD2480" s="269"/>
      <c r="AE2480" s="269" t="s">
        <v>5445</v>
      </c>
    </row>
    <row r="2481" spans="17:31" ht="33.75" x14ac:dyDescent="0.25">
      <c r="Q2481" s="270"/>
      <c r="R2481" s="270"/>
      <c r="S2481" s="271"/>
      <c r="T2481" s="270" t="s">
        <v>600</v>
      </c>
      <c r="U2481" s="272" t="s">
        <v>5444</v>
      </c>
      <c r="V2481" s="268" t="s">
        <v>602</v>
      </c>
      <c r="W2481" s="272"/>
      <c r="X2481" s="273">
        <v>361443.49</v>
      </c>
      <c r="Y2481" s="273">
        <v>361443.49</v>
      </c>
      <c r="Z2481" s="273">
        <v>0</v>
      </c>
      <c r="AA2481" s="273">
        <v>0</v>
      </c>
      <c r="AB2481" s="274">
        <v>361443.49</v>
      </c>
      <c r="AC2481" s="274">
        <v>0</v>
      </c>
      <c r="AD2481" s="269"/>
      <c r="AE2481" s="269" t="s">
        <v>5445</v>
      </c>
    </row>
    <row r="2482" spans="17:31" ht="33.75" x14ac:dyDescent="0.25">
      <c r="Q2482" s="270"/>
      <c r="R2482" s="270"/>
      <c r="S2482" s="271"/>
      <c r="T2482" s="270" t="s">
        <v>600</v>
      </c>
      <c r="U2482" s="272" t="s">
        <v>5444</v>
      </c>
      <c r="V2482" s="268" t="s">
        <v>602</v>
      </c>
      <c r="W2482" s="272"/>
      <c r="X2482" s="273">
        <v>361443.49</v>
      </c>
      <c r="Y2482" s="273">
        <v>361443.49</v>
      </c>
      <c r="Z2482" s="273">
        <v>0</v>
      </c>
      <c r="AA2482" s="273">
        <v>0</v>
      </c>
      <c r="AB2482" s="274">
        <v>361443.49</v>
      </c>
      <c r="AC2482" s="274">
        <v>0</v>
      </c>
      <c r="AD2482" s="269"/>
      <c r="AE2482" s="269" t="s">
        <v>5445</v>
      </c>
    </row>
    <row r="2483" spans="17:31" ht="33.75" x14ac:dyDescent="0.25">
      <c r="Q2483" s="270"/>
      <c r="R2483" s="270"/>
      <c r="S2483" s="271"/>
      <c r="T2483" s="270" t="s">
        <v>600</v>
      </c>
      <c r="U2483" s="272" t="s">
        <v>5444</v>
      </c>
      <c r="V2483" s="268" t="s">
        <v>602</v>
      </c>
      <c r="W2483" s="272"/>
      <c r="X2483" s="273">
        <v>361443.49</v>
      </c>
      <c r="Y2483" s="273">
        <v>361443.49</v>
      </c>
      <c r="Z2483" s="273">
        <v>0</v>
      </c>
      <c r="AA2483" s="273">
        <v>0</v>
      </c>
      <c r="AB2483" s="274">
        <v>361443.49</v>
      </c>
      <c r="AC2483" s="274">
        <v>0</v>
      </c>
      <c r="AD2483" s="269"/>
      <c r="AE2483" s="269" t="s">
        <v>5445</v>
      </c>
    </row>
    <row r="2484" spans="17:31" ht="33.75" x14ac:dyDescent="0.25">
      <c r="Q2484" s="270"/>
      <c r="R2484" s="270"/>
      <c r="S2484" s="271"/>
      <c r="T2484" s="270" t="s">
        <v>600</v>
      </c>
      <c r="U2484" s="272" t="s">
        <v>5444</v>
      </c>
      <c r="V2484" s="268" t="s">
        <v>602</v>
      </c>
      <c r="W2484" s="272"/>
      <c r="X2484" s="273">
        <v>361443.49</v>
      </c>
      <c r="Y2484" s="273">
        <v>361443.49</v>
      </c>
      <c r="Z2484" s="273">
        <v>0</v>
      </c>
      <c r="AA2484" s="273">
        <v>0</v>
      </c>
      <c r="AB2484" s="274">
        <v>361443.49</v>
      </c>
      <c r="AC2484" s="274">
        <v>0</v>
      </c>
      <c r="AD2484" s="269"/>
      <c r="AE2484" s="269" t="s">
        <v>5445</v>
      </c>
    </row>
    <row r="2485" spans="17:31" ht="33.75" x14ac:dyDescent="0.25">
      <c r="Q2485" s="270"/>
      <c r="R2485" s="270"/>
      <c r="S2485" s="271"/>
      <c r="T2485" s="270" t="s">
        <v>600</v>
      </c>
      <c r="U2485" s="272" t="s">
        <v>5444</v>
      </c>
      <c r="V2485" s="268" t="s">
        <v>602</v>
      </c>
      <c r="W2485" s="272"/>
      <c r="X2485" s="273">
        <v>361443.49</v>
      </c>
      <c r="Y2485" s="273">
        <v>361443.49</v>
      </c>
      <c r="Z2485" s="273">
        <v>0</v>
      </c>
      <c r="AA2485" s="273">
        <v>0</v>
      </c>
      <c r="AB2485" s="274">
        <v>361443.49</v>
      </c>
      <c r="AC2485" s="274">
        <v>0</v>
      </c>
      <c r="AD2485" s="269"/>
      <c r="AE2485" s="269" t="s">
        <v>5445</v>
      </c>
    </row>
    <row r="2486" spans="17:31" ht="33.75" x14ac:dyDescent="0.25">
      <c r="Q2486" s="270"/>
      <c r="R2486" s="270"/>
      <c r="S2486" s="271"/>
      <c r="T2486" s="270" t="s">
        <v>600</v>
      </c>
      <c r="U2486" s="272" t="s">
        <v>5444</v>
      </c>
      <c r="V2486" s="268" t="s">
        <v>602</v>
      </c>
      <c r="W2486" s="272"/>
      <c r="X2486" s="273">
        <v>361443.49</v>
      </c>
      <c r="Y2486" s="273">
        <v>361443.49</v>
      </c>
      <c r="Z2486" s="273">
        <v>0</v>
      </c>
      <c r="AA2486" s="273">
        <v>0</v>
      </c>
      <c r="AB2486" s="274">
        <v>361443.49</v>
      </c>
      <c r="AC2486" s="274">
        <v>0</v>
      </c>
      <c r="AD2486" s="269"/>
      <c r="AE2486" s="269" t="s">
        <v>5445</v>
      </c>
    </row>
    <row r="2487" spans="17:31" ht="33.75" x14ac:dyDescent="0.25">
      <c r="Q2487" s="270"/>
      <c r="R2487" s="270"/>
      <c r="S2487" s="271"/>
      <c r="T2487" s="270" t="s">
        <v>600</v>
      </c>
      <c r="U2487" s="272" t="s">
        <v>5444</v>
      </c>
      <c r="V2487" s="268" t="s">
        <v>602</v>
      </c>
      <c r="W2487" s="272"/>
      <c r="X2487" s="273">
        <v>361443.49</v>
      </c>
      <c r="Y2487" s="273">
        <v>361443.49</v>
      </c>
      <c r="Z2487" s="273">
        <v>0</v>
      </c>
      <c r="AA2487" s="273">
        <v>0</v>
      </c>
      <c r="AB2487" s="274">
        <v>361443.49</v>
      </c>
      <c r="AC2487" s="274">
        <v>0</v>
      </c>
      <c r="AD2487" s="269"/>
      <c r="AE2487" s="269" t="s">
        <v>5445</v>
      </c>
    </row>
    <row r="2488" spans="17:31" ht="33.75" x14ac:dyDescent="0.25">
      <c r="Q2488" s="270"/>
      <c r="R2488" s="270"/>
      <c r="S2488" s="271"/>
      <c r="T2488" s="270" t="s">
        <v>600</v>
      </c>
      <c r="U2488" s="272" t="s">
        <v>5444</v>
      </c>
      <c r="V2488" s="268" t="s">
        <v>602</v>
      </c>
      <c r="W2488" s="272"/>
      <c r="X2488" s="273">
        <v>361443.49</v>
      </c>
      <c r="Y2488" s="273">
        <v>361443.49</v>
      </c>
      <c r="Z2488" s="273">
        <v>0</v>
      </c>
      <c r="AA2488" s="273">
        <v>0</v>
      </c>
      <c r="AB2488" s="274">
        <v>361443.49</v>
      </c>
      <c r="AC2488" s="274">
        <v>0</v>
      </c>
      <c r="AD2488" s="269"/>
      <c r="AE2488" s="269" t="s">
        <v>5445</v>
      </c>
    </row>
    <row r="2489" spans="17:31" ht="33.75" x14ac:dyDescent="0.25">
      <c r="Q2489" s="270"/>
      <c r="R2489" s="270"/>
      <c r="S2489" s="271"/>
      <c r="T2489" s="270" t="s">
        <v>600</v>
      </c>
      <c r="U2489" s="272" t="s">
        <v>5444</v>
      </c>
      <c r="V2489" s="268" t="s">
        <v>602</v>
      </c>
      <c r="W2489" s="272"/>
      <c r="X2489" s="273">
        <v>361443.49</v>
      </c>
      <c r="Y2489" s="273">
        <v>361443.49</v>
      </c>
      <c r="Z2489" s="273">
        <v>0</v>
      </c>
      <c r="AA2489" s="273">
        <v>0</v>
      </c>
      <c r="AB2489" s="274">
        <v>361443.49</v>
      </c>
      <c r="AC2489" s="274">
        <v>0</v>
      </c>
      <c r="AD2489" s="269"/>
      <c r="AE2489" s="269" t="s">
        <v>5445</v>
      </c>
    </row>
    <row r="2490" spans="17:31" ht="33.75" x14ac:dyDescent="0.25">
      <c r="Q2490" s="270"/>
      <c r="R2490" s="270"/>
      <c r="S2490" s="271"/>
      <c r="T2490" s="270" t="s">
        <v>600</v>
      </c>
      <c r="U2490" s="272" t="s">
        <v>5444</v>
      </c>
      <c r="V2490" s="268" t="s">
        <v>602</v>
      </c>
      <c r="W2490" s="272"/>
      <c r="X2490" s="273">
        <v>361443.49</v>
      </c>
      <c r="Y2490" s="273">
        <v>361443.49</v>
      </c>
      <c r="Z2490" s="273">
        <v>0</v>
      </c>
      <c r="AA2490" s="273">
        <v>0</v>
      </c>
      <c r="AB2490" s="274">
        <v>361443.49</v>
      </c>
      <c r="AC2490" s="274">
        <v>0</v>
      </c>
      <c r="AD2490" s="269"/>
      <c r="AE2490" s="269" t="s">
        <v>5445</v>
      </c>
    </row>
    <row r="2491" spans="17:31" ht="33.75" x14ac:dyDescent="0.25">
      <c r="Q2491" s="270"/>
      <c r="R2491" s="270"/>
      <c r="S2491" s="271"/>
      <c r="T2491" s="270" t="s">
        <v>600</v>
      </c>
      <c r="U2491" s="272" t="s">
        <v>5444</v>
      </c>
      <c r="V2491" s="268" t="s">
        <v>602</v>
      </c>
      <c r="W2491" s="272"/>
      <c r="X2491" s="273">
        <v>361443.49</v>
      </c>
      <c r="Y2491" s="273">
        <v>361443.49</v>
      </c>
      <c r="Z2491" s="273">
        <v>0</v>
      </c>
      <c r="AA2491" s="273">
        <v>0</v>
      </c>
      <c r="AB2491" s="274">
        <v>361443.49</v>
      </c>
      <c r="AC2491" s="274">
        <v>0</v>
      </c>
      <c r="AD2491" s="269"/>
      <c r="AE2491" s="269" t="s">
        <v>5445</v>
      </c>
    </row>
    <row r="2492" spans="17:31" ht="33.75" x14ac:dyDescent="0.25">
      <c r="Q2492" s="270"/>
      <c r="R2492" s="270"/>
      <c r="S2492" s="271"/>
      <c r="T2492" s="270" t="s">
        <v>600</v>
      </c>
      <c r="U2492" s="272" t="s">
        <v>5444</v>
      </c>
      <c r="V2492" s="268" t="s">
        <v>602</v>
      </c>
      <c r="W2492" s="272"/>
      <c r="X2492" s="273">
        <v>361443.49</v>
      </c>
      <c r="Y2492" s="273">
        <v>361443.49</v>
      </c>
      <c r="Z2492" s="273">
        <v>0</v>
      </c>
      <c r="AA2492" s="273">
        <v>0</v>
      </c>
      <c r="AB2492" s="274">
        <v>361443.49</v>
      </c>
      <c r="AC2492" s="274">
        <v>0</v>
      </c>
      <c r="AD2492" s="269"/>
      <c r="AE2492" s="269" t="s">
        <v>5445</v>
      </c>
    </row>
    <row r="2493" spans="17:31" ht="33.75" x14ac:dyDescent="0.25">
      <c r="Q2493" s="270"/>
      <c r="R2493" s="270"/>
      <c r="S2493" s="271"/>
      <c r="T2493" s="270" t="s">
        <v>600</v>
      </c>
      <c r="U2493" s="272" t="s">
        <v>5444</v>
      </c>
      <c r="V2493" s="268" t="s">
        <v>602</v>
      </c>
      <c r="W2493" s="272"/>
      <c r="X2493" s="273">
        <v>361443.49</v>
      </c>
      <c r="Y2493" s="273">
        <v>361443.49</v>
      </c>
      <c r="Z2493" s="273">
        <v>0</v>
      </c>
      <c r="AA2493" s="273">
        <v>0</v>
      </c>
      <c r="AB2493" s="274">
        <v>361443.49</v>
      </c>
      <c r="AC2493" s="274">
        <v>0</v>
      </c>
      <c r="AD2493" s="269"/>
      <c r="AE2493" s="269" t="s">
        <v>5445</v>
      </c>
    </row>
    <row r="2494" spans="17:31" ht="33.75" x14ac:dyDescent="0.25">
      <c r="Q2494" s="270"/>
      <c r="R2494" s="270"/>
      <c r="S2494" s="271"/>
      <c r="T2494" s="270" t="s">
        <v>600</v>
      </c>
      <c r="U2494" s="272" t="s">
        <v>5444</v>
      </c>
      <c r="V2494" s="268" t="s">
        <v>602</v>
      </c>
      <c r="W2494" s="272"/>
      <c r="X2494" s="273">
        <v>361443.49</v>
      </c>
      <c r="Y2494" s="273">
        <v>361443.49</v>
      </c>
      <c r="Z2494" s="273">
        <v>0</v>
      </c>
      <c r="AA2494" s="273">
        <v>0</v>
      </c>
      <c r="AB2494" s="274">
        <v>361443.49</v>
      </c>
      <c r="AC2494" s="274">
        <v>0</v>
      </c>
      <c r="AD2494" s="269"/>
      <c r="AE2494" s="269" t="s">
        <v>5445</v>
      </c>
    </row>
    <row r="2495" spans="17:31" ht="33.75" x14ac:dyDescent="0.25">
      <c r="Q2495" s="270"/>
      <c r="R2495" s="270"/>
      <c r="S2495" s="271"/>
      <c r="T2495" s="270" t="s">
        <v>600</v>
      </c>
      <c r="U2495" s="272" t="s">
        <v>5444</v>
      </c>
      <c r="V2495" s="268" t="s">
        <v>602</v>
      </c>
      <c r="W2495" s="272"/>
      <c r="X2495" s="273">
        <v>361443.49</v>
      </c>
      <c r="Y2495" s="273">
        <v>361443.49</v>
      </c>
      <c r="Z2495" s="273">
        <v>0</v>
      </c>
      <c r="AA2495" s="273">
        <v>0</v>
      </c>
      <c r="AB2495" s="274">
        <v>361443.49</v>
      </c>
      <c r="AC2495" s="274">
        <v>0</v>
      </c>
      <c r="AD2495" s="269"/>
      <c r="AE2495" s="269" t="s">
        <v>5445</v>
      </c>
    </row>
    <row r="2496" spans="17:31" ht="33.75" x14ac:dyDescent="0.25">
      <c r="Q2496" s="270"/>
      <c r="R2496" s="270"/>
      <c r="S2496" s="271"/>
      <c r="T2496" s="270" t="s">
        <v>600</v>
      </c>
      <c r="U2496" s="272" t="s">
        <v>5444</v>
      </c>
      <c r="V2496" s="268" t="s">
        <v>602</v>
      </c>
      <c r="W2496" s="272"/>
      <c r="X2496" s="273">
        <v>361443.49</v>
      </c>
      <c r="Y2496" s="273">
        <v>361443.49</v>
      </c>
      <c r="Z2496" s="273">
        <v>0</v>
      </c>
      <c r="AA2496" s="273">
        <v>0</v>
      </c>
      <c r="AB2496" s="274">
        <v>361443.49</v>
      </c>
      <c r="AC2496" s="274">
        <v>0</v>
      </c>
      <c r="AD2496" s="269"/>
      <c r="AE2496" s="269" t="s">
        <v>5445</v>
      </c>
    </row>
    <row r="2497" spans="17:31" ht="33.75" x14ac:dyDescent="0.25">
      <c r="Q2497" s="270"/>
      <c r="R2497" s="270"/>
      <c r="S2497" s="271"/>
      <c r="T2497" s="270" t="s">
        <v>600</v>
      </c>
      <c r="U2497" s="272" t="s">
        <v>5444</v>
      </c>
      <c r="V2497" s="268" t="s">
        <v>602</v>
      </c>
      <c r="W2497" s="272"/>
      <c r="X2497" s="273">
        <v>361443.49</v>
      </c>
      <c r="Y2497" s="273">
        <v>361443.49</v>
      </c>
      <c r="Z2497" s="273">
        <v>0</v>
      </c>
      <c r="AA2497" s="273">
        <v>0</v>
      </c>
      <c r="AB2497" s="274">
        <v>361443.49</v>
      </c>
      <c r="AC2497" s="274">
        <v>0</v>
      </c>
      <c r="AD2497" s="269"/>
      <c r="AE2497" s="269" t="s">
        <v>5445</v>
      </c>
    </row>
    <row r="2498" spans="17:31" ht="33.75" x14ac:dyDescent="0.25">
      <c r="Q2498" s="270"/>
      <c r="R2498" s="270"/>
      <c r="S2498" s="271"/>
      <c r="T2498" s="270" t="s">
        <v>600</v>
      </c>
      <c r="U2498" s="272" t="s">
        <v>5444</v>
      </c>
      <c r="V2498" s="268" t="s">
        <v>602</v>
      </c>
      <c r="W2498" s="272"/>
      <c r="X2498" s="273">
        <v>361443.49</v>
      </c>
      <c r="Y2498" s="273">
        <v>361443.49</v>
      </c>
      <c r="Z2498" s="273">
        <v>0</v>
      </c>
      <c r="AA2498" s="273">
        <v>0</v>
      </c>
      <c r="AB2498" s="274">
        <v>361443.49</v>
      </c>
      <c r="AC2498" s="274">
        <v>0</v>
      </c>
      <c r="AD2498" s="269"/>
      <c r="AE2498" s="269" t="s">
        <v>5445</v>
      </c>
    </row>
    <row r="2499" spans="17:31" ht="33.75" x14ac:dyDescent="0.25">
      <c r="Q2499" s="270"/>
      <c r="R2499" s="270"/>
      <c r="S2499" s="271"/>
      <c r="T2499" s="270" t="s">
        <v>600</v>
      </c>
      <c r="U2499" s="272" t="s">
        <v>5444</v>
      </c>
      <c r="V2499" s="268" t="s">
        <v>602</v>
      </c>
      <c r="W2499" s="272"/>
      <c r="X2499" s="273">
        <v>361443.49</v>
      </c>
      <c r="Y2499" s="273">
        <v>361443.49</v>
      </c>
      <c r="Z2499" s="273">
        <v>0</v>
      </c>
      <c r="AA2499" s="273">
        <v>0</v>
      </c>
      <c r="AB2499" s="274">
        <v>361443.49</v>
      </c>
      <c r="AC2499" s="274">
        <v>0</v>
      </c>
      <c r="AD2499" s="269"/>
      <c r="AE2499" s="269" t="s">
        <v>5445</v>
      </c>
    </row>
    <row r="2500" spans="17:31" ht="33.75" x14ac:dyDescent="0.25">
      <c r="Q2500" s="270"/>
      <c r="R2500" s="270"/>
      <c r="S2500" s="271"/>
      <c r="T2500" s="270" t="s">
        <v>600</v>
      </c>
      <c r="U2500" s="272" t="s">
        <v>5444</v>
      </c>
      <c r="V2500" s="268" t="s">
        <v>602</v>
      </c>
      <c r="W2500" s="272"/>
      <c r="X2500" s="273">
        <v>361443.49</v>
      </c>
      <c r="Y2500" s="273">
        <v>361443.49</v>
      </c>
      <c r="Z2500" s="273">
        <v>0</v>
      </c>
      <c r="AA2500" s="273">
        <v>0</v>
      </c>
      <c r="AB2500" s="274">
        <v>361443.49</v>
      </c>
      <c r="AC2500" s="274">
        <v>0</v>
      </c>
      <c r="AD2500" s="269"/>
      <c r="AE2500" s="269" t="s">
        <v>5445</v>
      </c>
    </row>
    <row r="2501" spans="17:31" ht="33.75" x14ac:dyDescent="0.25">
      <c r="Q2501" s="270"/>
      <c r="R2501" s="270"/>
      <c r="S2501" s="271"/>
      <c r="T2501" s="270" t="s">
        <v>600</v>
      </c>
      <c r="U2501" s="272" t="s">
        <v>5444</v>
      </c>
      <c r="V2501" s="268" t="s">
        <v>602</v>
      </c>
      <c r="W2501" s="272"/>
      <c r="X2501" s="273">
        <v>361443.49</v>
      </c>
      <c r="Y2501" s="273">
        <v>361443.49</v>
      </c>
      <c r="Z2501" s="273">
        <v>0</v>
      </c>
      <c r="AA2501" s="273">
        <v>0</v>
      </c>
      <c r="AB2501" s="274">
        <v>361443.49</v>
      </c>
      <c r="AC2501" s="274">
        <v>0</v>
      </c>
      <c r="AD2501" s="269"/>
      <c r="AE2501" s="269" t="s">
        <v>5445</v>
      </c>
    </row>
    <row r="2502" spans="17:31" ht="33.75" x14ac:dyDescent="0.25">
      <c r="Q2502" s="270"/>
      <c r="R2502" s="270"/>
      <c r="S2502" s="271"/>
      <c r="T2502" s="270" t="s">
        <v>600</v>
      </c>
      <c r="U2502" s="272" t="s">
        <v>5444</v>
      </c>
      <c r="V2502" s="268" t="s">
        <v>602</v>
      </c>
      <c r="W2502" s="272"/>
      <c r="X2502" s="273">
        <v>361443.49</v>
      </c>
      <c r="Y2502" s="273">
        <v>361443.49</v>
      </c>
      <c r="Z2502" s="273">
        <v>0</v>
      </c>
      <c r="AA2502" s="273">
        <v>0</v>
      </c>
      <c r="AB2502" s="274">
        <v>361443.49</v>
      </c>
      <c r="AC2502" s="274">
        <v>0</v>
      </c>
      <c r="AD2502" s="269"/>
      <c r="AE2502" s="269" t="s">
        <v>5445</v>
      </c>
    </row>
    <row r="2503" spans="17:31" ht="33.75" x14ac:dyDescent="0.25">
      <c r="Q2503" s="270"/>
      <c r="R2503" s="270"/>
      <c r="S2503" s="271"/>
      <c r="T2503" s="270" t="s">
        <v>600</v>
      </c>
      <c r="U2503" s="272" t="s">
        <v>5444</v>
      </c>
      <c r="V2503" s="268" t="s">
        <v>602</v>
      </c>
      <c r="W2503" s="272"/>
      <c r="X2503" s="273">
        <v>361443.49</v>
      </c>
      <c r="Y2503" s="273">
        <v>361443.49</v>
      </c>
      <c r="Z2503" s="273">
        <v>0</v>
      </c>
      <c r="AA2503" s="273">
        <v>0</v>
      </c>
      <c r="AB2503" s="274">
        <v>361443.49</v>
      </c>
      <c r="AC2503" s="274">
        <v>0</v>
      </c>
      <c r="AD2503" s="269"/>
      <c r="AE2503" s="269" t="s">
        <v>5445</v>
      </c>
    </row>
    <row r="2504" spans="17:31" ht="33.75" x14ac:dyDescent="0.25">
      <c r="Q2504" s="270"/>
      <c r="R2504" s="270"/>
      <c r="S2504" s="271"/>
      <c r="T2504" s="270" t="s">
        <v>600</v>
      </c>
      <c r="U2504" s="272" t="s">
        <v>5444</v>
      </c>
      <c r="V2504" s="268" t="s">
        <v>602</v>
      </c>
      <c r="W2504" s="272"/>
      <c r="X2504" s="273">
        <v>361443.49</v>
      </c>
      <c r="Y2504" s="273">
        <v>361443.49</v>
      </c>
      <c r="Z2504" s="273">
        <v>0</v>
      </c>
      <c r="AA2504" s="273">
        <v>0</v>
      </c>
      <c r="AB2504" s="274">
        <v>361443.49</v>
      </c>
      <c r="AC2504" s="274">
        <v>0</v>
      </c>
      <c r="AD2504" s="269"/>
      <c r="AE2504" s="269" t="s">
        <v>5445</v>
      </c>
    </row>
    <row r="2505" spans="17:31" ht="33.75" x14ac:dyDescent="0.25">
      <c r="Q2505" s="270"/>
      <c r="R2505" s="270"/>
      <c r="S2505" s="271"/>
      <c r="T2505" s="270" t="s">
        <v>600</v>
      </c>
      <c r="U2505" s="272" t="s">
        <v>5444</v>
      </c>
      <c r="V2505" s="268" t="s">
        <v>602</v>
      </c>
      <c r="W2505" s="272"/>
      <c r="X2505" s="273">
        <v>361443.49</v>
      </c>
      <c r="Y2505" s="273">
        <v>361443.49</v>
      </c>
      <c r="Z2505" s="273">
        <v>0</v>
      </c>
      <c r="AA2505" s="273">
        <v>0</v>
      </c>
      <c r="AB2505" s="274">
        <v>361443.49</v>
      </c>
      <c r="AC2505" s="274">
        <v>0</v>
      </c>
      <c r="AD2505" s="269"/>
      <c r="AE2505" s="269" t="s">
        <v>5445</v>
      </c>
    </row>
    <row r="2506" spans="17:31" ht="33.75" x14ac:dyDescent="0.25">
      <c r="Q2506" s="270"/>
      <c r="R2506" s="270"/>
      <c r="S2506" s="271"/>
      <c r="T2506" s="270" t="s">
        <v>600</v>
      </c>
      <c r="U2506" s="272" t="s">
        <v>5444</v>
      </c>
      <c r="V2506" s="268" t="s">
        <v>602</v>
      </c>
      <c r="W2506" s="272"/>
      <c r="X2506" s="273">
        <v>361443.49</v>
      </c>
      <c r="Y2506" s="273">
        <v>361443.49</v>
      </c>
      <c r="Z2506" s="273">
        <v>0</v>
      </c>
      <c r="AA2506" s="273">
        <v>0</v>
      </c>
      <c r="AB2506" s="274">
        <v>361443.49</v>
      </c>
      <c r="AC2506" s="274">
        <v>0</v>
      </c>
      <c r="AD2506" s="269"/>
      <c r="AE2506" s="269" t="s">
        <v>5445</v>
      </c>
    </row>
    <row r="2507" spans="17:31" ht="33.75" x14ac:dyDescent="0.25">
      <c r="Q2507" s="270"/>
      <c r="R2507" s="270"/>
      <c r="S2507" s="271"/>
      <c r="T2507" s="270" t="s">
        <v>600</v>
      </c>
      <c r="U2507" s="272" t="s">
        <v>5444</v>
      </c>
      <c r="V2507" s="268" t="s">
        <v>602</v>
      </c>
      <c r="W2507" s="272"/>
      <c r="X2507" s="273">
        <v>361443.49</v>
      </c>
      <c r="Y2507" s="273">
        <v>361443.49</v>
      </c>
      <c r="Z2507" s="273">
        <v>0</v>
      </c>
      <c r="AA2507" s="273">
        <v>0</v>
      </c>
      <c r="AB2507" s="274">
        <v>361443.49</v>
      </c>
      <c r="AC2507" s="274">
        <v>0</v>
      </c>
      <c r="AD2507" s="269"/>
      <c r="AE2507" s="269" t="s">
        <v>5445</v>
      </c>
    </row>
    <row r="2508" spans="17:31" ht="33.75" x14ac:dyDescent="0.25">
      <c r="Q2508" s="270"/>
      <c r="R2508" s="270"/>
      <c r="S2508" s="271"/>
      <c r="T2508" s="270" t="s">
        <v>600</v>
      </c>
      <c r="U2508" s="272" t="s">
        <v>5444</v>
      </c>
      <c r="V2508" s="268" t="s">
        <v>602</v>
      </c>
      <c r="W2508" s="272"/>
      <c r="X2508" s="273">
        <v>361443.49</v>
      </c>
      <c r="Y2508" s="273">
        <v>361443.49</v>
      </c>
      <c r="Z2508" s="273">
        <v>0</v>
      </c>
      <c r="AA2508" s="273">
        <v>0</v>
      </c>
      <c r="AB2508" s="274">
        <v>361443.49</v>
      </c>
      <c r="AC2508" s="274">
        <v>0</v>
      </c>
      <c r="AD2508" s="269"/>
      <c r="AE2508" s="269" t="s">
        <v>5445</v>
      </c>
    </row>
    <row r="2509" spans="17:31" ht="33.75" x14ac:dyDescent="0.25">
      <c r="Q2509" s="270"/>
      <c r="R2509" s="270"/>
      <c r="S2509" s="271"/>
      <c r="T2509" s="270" t="s">
        <v>600</v>
      </c>
      <c r="U2509" s="272" t="s">
        <v>5444</v>
      </c>
      <c r="V2509" s="268" t="s">
        <v>602</v>
      </c>
      <c r="W2509" s="272"/>
      <c r="X2509" s="273">
        <v>361443.49</v>
      </c>
      <c r="Y2509" s="273">
        <v>361443.49</v>
      </c>
      <c r="Z2509" s="273">
        <v>0</v>
      </c>
      <c r="AA2509" s="273">
        <v>0</v>
      </c>
      <c r="AB2509" s="274">
        <v>361443.49</v>
      </c>
      <c r="AC2509" s="274">
        <v>0</v>
      </c>
      <c r="AD2509" s="269"/>
      <c r="AE2509" s="269" t="s">
        <v>5445</v>
      </c>
    </row>
    <row r="2510" spans="17:31" ht="33.75" x14ac:dyDescent="0.25">
      <c r="Q2510" s="270"/>
      <c r="R2510" s="270"/>
      <c r="S2510" s="271"/>
      <c r="T2510" s="270" t="s">
        <v>600</v>
      </c>
      <c r="U2510" s="272" t="s">
        <v>5444</v>
      </c>
      <c r="V2510" s="268" t="s">
        <v>602</v>
      </c>
      <c r="W2510" s="272"/>
      <c r="X2510" s="273">
        <v>361443.49</v>
      </c>
      <c r="Y2510" s="273">
        <v>361443.49</v>
      </c>
      <c r="Z2510" s="273">
        <v>0</v>
      </c>
      <c r="AA2510" s="273">
        <v>0</v>
      </c>
      <c r="AB2510" s="274">
        <v>361443.49</v>
      </c>
      <c r="AC2510" s="274">
        <v>0</v>
      </c>
      <c r="AD2510" s="269"/>
      <c r="AE2510" s="269" t="s">
        <v>5445</v>
      </c>
    </row>
    <row r="2511" spans="17:31" ht="33.75" x14ac:dyDescent="0.25">
      <c r="Q2511" s="270"/>
      <c r="R2511" s="270"/>
      <c r="S2511" s="271"/>
      <c r="T2511" s="270" t="s">
        <v>600</v>
      </c>
      <c r="U2511" s="272" t="s">
        <v>5444</v>
      </c>
      <c r="V2511" s="268" t="s">
        <v>602</v>
      </c>
      <c r="W2511" s="272"/>
      <c r="X2511" s="273">
        <v>361443.49</v>
      </c>
      <c r="Y2511" s="273">
        <v>361443.49</v>
      </c>
      <c r="Z2511" s="273">
        <v>0</v>
      </c>
      <c r="AA2511" s="273">
        <v>0</v>
      </c>
      <c r="AB2511" s="274">
        <v>361443.49</v>
      </c>
      <c r="AC2511" s="274">
        <v>0</v>
      </c>
      <c r="AD2511" s="269"/>
      <c r="AE2511" s="269" t="s">
        <v>5445</v>
      </c>
    </row>
    <row r="2512" spans="17:31" ht="33.75" x14ac:dyDescent="0.25">
      <c r="Q2512" s="270"/>
      <c r="R2512" s="270"/>
      <c r="S2512" s="271"/>
      <c r="T2512" s="270" t="s">
        <v>600</v>
      </c>
      <c r="U2512" s="272" t="s">
        <v>5444</v>
      </c>
      <c r="V2512" s="268" t="s">
        <v>602</v>
      </c>
      <c r="W2512" s="272"/>
      <c r="X2512" s="273">
        <v>361443.49</v>
      </c>
      <c r="Y2512" s="273">
        <v>361443.49</v>
      </c>
      <c r="Z2512" s="273">
        <v>0</v>
      </c>
      <c r="AA2512" s="273">
        <v>0</v>
      </c>
      <c r="AB2512" s="274">
        <v>361443.49</v>
      </c>
      <c r="AC2512" s="274">
        <v>0</v>
      </c>
      <c r="AD2512" s="269"/>
      <c r="AE2512" s="269" t="s">
        <v>5445</v>
      </c>
    </row>
    <row r="2513" spans="17:31" ht="33.75" x14ac:dyDescent="0.25">
      <c r="Q2513" s="270"/>
      <c r="R2513" s="270"/>
      <c r="S2513" s="271"/>
      <c r="T2513" s="270" t="s">
        <v>600</v>
      </c>
      <c r="U2513" s="272" t="s">
        <v>5444</v>
      </c>
      <c r="V2513" s="268" t="s">
        <v>602</v>
      </c>
      <c r="W2513" s="272"/>
      <c r="X2513" s="273">
        <v>361443.49</v>
      </c>
      <c r="Y2513" s="273">
        <v>361443.49</v>
      </c>
      <c r="Z2513" s="273">
        <v>0</v>
      </c>
      <c r="AA2513" s="273">
        <v>0</v>
      </c>
      <c r="AB2513" s="274">
        <v>361443.49</v>
      </c>
      <c r="AC2513" s="274">
        <v>0</v>
      </c>
      <c r="AD2513" s="269"/>
      <c r="AE2513" s="269" t="s">
        <v>5445</v>
      </c>
    </row>
    <row r="2514" spans="17:31" ht="33.75" x14ac:dyDescent="0.25">
      <c r="Q2514" s="270"/>
      <c r="R2514" s="270"/>
      <c r="S2514" s="271"/>
      <c r="T2514" s="270" t="s">
        <v>600</v>
      </c>
      <c r="U2514" s="272" t="s">
        <v>5444</v>
      </c>
      <c r="V2514" s="268" t="s">
        <v>602</v>
      </c>
      <c r="W2514" s="272"/>
      <c r="X2514" s="273">
        <v>361443.49</v>
      </c>
      <c r="Y2514" s="273">
        <v>361443.49</v>
      </c>
      <c r="Z2514" s="273">
        <v>0</v>
      </c>
      <c r="AA2514" s="273">
        <v>0</v>
      </c>
      <c r="AB2514" s="274">
        <v>361443.49</v>
      </c>
      <c r="AC2514" s="274">
        <v>0</v>
      </c>
      <c r="AD2514" s="269"/>
      <c r="AE2514" s="269" t="s">
        <v>5445</v>
      </c>
    </row>
    <row r="2515" spans="17:31" ht="33.75" x14ac:dyDescent="0.25">
      <c r="Q2515" s="270"/>
      <c r="R2515" s="270"/>
      <c r="S2515" s="271"/>
      <c r="T2515" s="270" t="s">
        <v>600</v>
      </c>
      <c r="U2515" s="272" t="s">
        <v>5444</v>
      </c>
      <c r="V2515" s="268" t="s">
        <v>602</v>
      </c>
      <c r="W2515" s="272"/>
      <c r="X2515" s="273">
        <v>361443.49</v>
      </c>
      <c r="Y2515" s="273">
        <v>361443.49</v>
      </c>
      <c r="Z2515" s="273">
        <v>0</v>
      </c>
      <c r="AA2515" s="273">
        <v>0</v>
      </c>
      <c r="AB2515" s="274">
        <v>361443.49</v>
      </c>
      <c r="AC2515" s="274">
        <v>0</v>
      </c>
      <c r="AD2515" s="269"/>
      <c r="AE2515" s="269" t="s">
        <v>5445</v>
      </c>
    </row>
    <row r="2516" spans="17:31" ht="33.75" x14ac:dyDescent="0.25">
      <c r="Q2516" s="270"/>
      <c r="R2516" s="270"/>
      <c r="S2516" s="271"/>
      <c r="T2516" s="270" t="s">
        <v>600</v>
      </c>
      <c r="U2516" s="272" t="s">
        <v>5444</v>
      </c>
      <c r="V2516" s="268" t="s">
        <v>602</v>
      </c>
      <c r="W2516" s="272"/>
      <c r="X2516" s="273">
        <v>361443.49</v>
      </c>
      <c r="Y2516" s="273">
        <v>361443.49</v>
      </c>
      <c r="Z2516" s="273">
        <v>0</v>
      </c>
      <c r="AA2516" s="273">
        <v>0</v>
      </c>
      <c r="AB2516" s="274">
        <v>361443.49</v>
      </c>
      <c r="AC2516" s="274">
        <v>0</v>
      </c>
      <c r="AD2516" s="269"/>
      <c r="AE2516" s="269" t="s">
        <v>5445</v>
      </c>
    </row>
    <row r="2517" spans="17:31" ht="33.75" x14ac:dyDescent="0.25">
      <c r="Q2517" s="270"/>
      <c r="R2517" s="270"/>
      <c r="S2517" s="271"/>
      <c r="T2517" s="270" t="s">
        <v>600</v>
      </c>
      <c r="U2517" s="272" t="s">
        <v>5444</v>
      </c>
      <c r="V2517" s="268" t="s">
        <v>602</v>
      </c>
      <c r="W2517" s="272"/>
      <c r="X2517" s="273">
        <v>361443.49</v>
      </c>
      <c r="Y2517" s="273">
        <v>361443.49</v>
      </c>
      <c r="Z2517" s="273">
        <v>0</v>
      </c>
      <c r="AA2517" s="273">
        <v>0</v>
      </c>
      <c r="AB2517" s="274">
        <v>361443.49</v>
      </c>
      <c r="AC2517" s="274">
        <v>0</v>
      </c>
      <c r="AD2517" s="269"/>
      <c r="AE2517" s="269" t="s">
        <v>5445</v>
      </c>
    </row>
    <row r="2518" spans="17:31" ht="33.75" x14ac:dyDescent="0.25">
      <c r="Q2518" s="270"/>
      <c r="R2518" s="270"/>
      <c r="S2518" s="271"/>
      <c r="T2518" s="270" t="s">
        <v>600</v>
      </c>
      <c r="U2518" s="272" t="s">
        <v>5444</v>
      </c>
      <c r="V2518" s="268" t="s">
        <v>602</v>
      </c>
      <c r="W2518" s="272"/>
      <c r="X2518" s="273">
        <v>361443.49</v>
      </c>
      <c r="Y2518" s="273">
        <v>361443.49</v>
      </c>
      <c r="Z2518" s="273">
        <v>0</v>
      </c>
      <c r="AA2518" s="273">
        <v>0</v>
      </c>
      <c r="AB2518" s="274">
        <v>361443.49</v>
      </c>
      <c r="AC2518" s="274">
        <v>0</v>
      </c>
      <c r="AD2518" s="269"/>
      <c r="AE2518" s="269" t="s">
        <v>5445</v>
      </c>
    </row>
    <row r="2519" spans="17:31" ht="33.75" x14ac:dyDescent="0.25">
      <c r="Q2519" s="270"/>
      <c r="R2519" s="270"/>
      <c r="S2519" s="271"/>
      <c r="T2519" s="270" t="s">
        <v>600</v>
      </c>
      <c r="U2519" s="272" t="s">
        <v>5444</v>
      </c>
      <c r="V2519" s="268" t="s">
        <v>602</v>
      </c>
      <c r="W2519" s="272"/>
      <c r="X2519" s="273">
        <v>361443.49</v>
      </c>
      <c r="Y2519" s="273">
        <v>361443.49</v>
      </c>
      <c r="Z2519" s="273">
        <v>0</v>
      </c>
      <c r="AA2519" s="273">
        <v>0</v>
      </c>
      <c r="AB2519" s="274">
        <v>361443.49</v>
      </c>
      <c r="AC2519" s="274">
        <v>0</v>
      </c>
      <c r="AD2519" s="269"/>
      <c r="AE2519" s="269" t="s">
        <v>5445</v>
      </c>
    </row>
    <row r="2520" spans="17:31" ht="33.75" x14ac:dyDescent="0.25">
      <c r="Q2520" s="270"/>
      <c r="R2520" s="270"/>
      <c r="S2520" s="271"/>
      <c r="T2520" s="270" t="s">
        <v>600</v>
      </c>
      <c r="U2520" s="272" t="s">
        <v>5444</v>
      </c>
      <c r="V2520" s="268" t="s">
        <v>602</v>
      </c>
      <c r="W2520" s="272"/>
      <c r="X2520" s="273">
        <v>361443.49</v>
      </c>
      <c r="Y2520" s="273">
        <v>361443.49</v>
      </c>
      <c r="Z2520" s="273">
        <v>0</v>
      </c>
      <c r="AA2520" s="273">
        <v>0</v>
      </c>
      <c r="AB2520" s="274">
        <v>361443.49</v>
      </c>
      <c r="AC2520" s="274">
        <v>0</v>
      </c>
      <c r="AD2520" s="269"/>
      <c r="AE2520" s="269" t="s">
        <v>5445</v>
      </c>
    </row>
    <row r="2521" spans="17:31" ht="33.75" x14ac:dyDescent="0.25">
      <c r="Q2521" s="270"/>
      <c r="R2521" s="270"/>
      <c r="S2521" s="271"/>
      <c r="T2521" s="270" t="s">
        <v>600</v>
      </c>
      <c r="U2521" s="272" t="s">
        <v>5444</v>
      </c>
      <c r="V2521" s="268" t="s">
        <v>602</v>
      </c>
      <c r="W2521" s="272"/>
      <c r="X2521" s="273">
        <v>361443.49</v>
      </c>
      <c r="Y2521" s="273">
        <v>361443.49</v>
      </c>
      <c r="Z2521" s="273">
        <v>0</v>
      </c>
      <c r="AA2521" s="273">
        <v>0</v>
      </c>
      <c r="AB2521" s="274">
        <v>361443.49</v>
      </c>
      <c r="AC2521" s="274">
        <v>0</v>
      </c>
      <c r="AD2521" s="269"/>
      <c r="AE2521" s="269" t="s">
        <v>5445</v>
      </c>
    </row>
    <row r="2522" spans="17:31" ht="33.75" x14ac:dyDescent="0.25">
      <c r="Q2522" s="270"/>
      <c r="R2522" s="270"/>
      <c r="S2522" s="271"/>
      <c r="T2522" s="270" t="s">
        <v>600</v>
      </c>
      <c r="U2522" s="272" t="s">
        <v>5444</v>
      </c>
      <c r="V2522" s="268" t="s">
        <v>602</v>
      </c>
      <c r="W2522" s="272"/>
      <c r="X2522" s="273">
        <v>361443.49</v>
      </c>
      <c r="Y2522" s="273">
        <v>361443.49</v>
      </c>
      <c r="Z2522" s="273">
        <v>0</v>
      </c>
      <c r="AA2522" s="273">
        <v>0</v>
      </c>
      <c r="AB2522" s="274">
        <v>361443.49</v>
      </c>
      <c r="AC2522" s="274">
        <v>0</v>
      </c>
      <c r="AD2522" s="269"/>
      <c r="AE2522" s="269" t="s">
        <v>5445</v>
      </c>
    </row>
    <row r="2523" spans="17:31" ht="33.75" x14ac:dyDescent="0.25">
      <c r="Q2523" s="270"/>
      <c r="R2523" s="270"/>
      <c r="S2523" s="271"/>
      <c r="T2523" s="270" t="s">
        <v>600</v>
      </c>
      <c r="U2523" s="272" t="s">
        <v>5444</v>
      </c>
      <c r="V2523" s="268" t="s">
        <v>602</v>
      </c>
      <c r="W2523" s="272"/>
      <c r="X2523" s="273">
        <v>361443.49</v>
      </c>
      <c r="Y2523" s="273">
        <v>361443.49</v>
      </c>
      <c r="Z2523" s="273">
        <v>0</v>
      </c>
      <c r="AA2523" s="273">
        <v>0</v>
      </c>
      <c r="AB2523" s="274">
        <v>361443.49</v>
      </c>
      <c r="AC2523" s="274">
        <v>0</v>
      </c>
      <c r="AD2523" s="269"/>
      <c r="AE2523" s="269" t="s">
        <v>5445</v>
      </c>
    </row>
    <row r="2524" spans="17:31" ht="33.75" x14ac:dyDescent="0.25">
      <c r="Q2524" s="270"/>
      <c r="R2524" s="270"/>
      <c r="S2524" s="271"/>
      <c r="T2524" s="270" t="s">
        <v>600</v>
      </c>
      <c r="U2524" s="272" t="s">
        <v>5444</v>
      </c>
      <c r="V2524" s="268" t="s">
        <v>602</v>
      </c>
      <c r="W2524" s="272"/>
      <c r="X2524" s="273">
        <v>361443.49</v>
      </c>
      <c r="Y2524" s="273">
        <v>361443.49</v>
      </c>
      <c r="Z2524" s="273">
        <v>0</v>
      </c>
      <c r="AA2524" s="273">
        <v>0</v>
      </c>
      <c r="AB2524" s="274">
        <v>361443.49</v>
      </c>
      <c r="AC2524" s="274">
        <v>0</v>
      </c>
      <c r="AD2524" s="269"/>
      <c r="AE2524" s="269" t="s">
        <v>5445</v>
      </c>
    </row>
    <row r="2525" spans="17:31" ht="33.75" x14ac:dyDescent="0.25">
      <c r="Q2525" s="270"/>
      <c r="R2525" s="270"/>
      <c r="S2525" s="271"/>
      <c r="T2525" s="270" t="s">
        <v>600</v>
      </c>
      <c r="U2525" s="272" t="s">
        <v>5444</v>
      </c>
      <c r="V2525" s="268" t="s">
        <v>602</v>
      </c>
      <c r="W2525" s="272"/>
      <c r="X2525" s="273">
        <v>361443.49</v>
      </c>
      <c r="Y2525" s="273">
        <v>361443.49</v>
      </c>
      <c r="Z2525" s="273">
        <v>0</v>
      </c>
      <c r="AA2525" s="273">
        <v>0</v>
      </c>
      <c r="AB2525" s="274">
        <v>361443.49</v>
      </c>
      <c r="AC2525" s="274">
        <v>0</v>
      </c>
      <c r="AD2525" s="269"/>
      <c r="AE2525" s="269" t="s">
        <v>5445</v>
      </c>
    </row>
    <row r="2526" spans="17:31" ht="33.75" x14ac:dyDescent="0.25">
      <c r="Q2526" s="270"/>
      <c r="R2526" s="270"/>
      <c r="S2526" s="271"/>
      <c r="T2526" s="270" t="s">
        <v>600</v>
      </c>
      <c r="U2526" s="272" t="s">
        <v>5444</v>
      </c>
      <c r="V2526" s="268" t="s">
        <v>602</v>
      </c>
      <c r="W2526" s="272"/>
      <c r="X2526" s="273">
        <v>361443.49</v>
      </c>
      <c r="Y2526" s="273">
        <v>361443.49</v>
      </c>
      <c r="Z2526" s="273">
        <v>0</v>
      </c>
      <c r="AA2526" s="273">
        <v>0</v>
      </c>
      <c r="AB2526" s="274">
        <v>361443.49</v>
      </c>
      <c r="AC2526" s="274">
        <v>0</v>
      </c>
      <c r="AD2526" s="269"/>
      <c r="AE2526" s="269" t="s">
        <v>5445</v>
      </c>
    </row>
    <row r="2527" spans="17:31" ht="33.75" x14ac:dyDescent="0.25">
      <c r="Q2527" s="270"/>
      <c r="R2527" s="270"/>
      <c r="S2527" s="271"/>
      <c r="T2527" s="270" t="s">
        <v>600</v>
      </c>
      <c r="U2527" s="272" t="s">
        <v>5444</v>
      </c>
      <c r="V2527" s="268" t="s">
        <v>602</v>
      </c>
      <c r="W2527" s="272"/>
      <c r="X2527" s="273">
        <v>361443.49</v>
      </c>
      <c r="Y2527" s="273">
        <v>361443.49</v>
      </c>
      <c r="Z2527" s="273">
        <v>0</v>
      </c>
      <c r="AA2527" s="273">
        <v>0</v>
      </c>
      <c r="AB2527" s="274">
        <v>361443.49</v>
      </c>
      <c r="AC2527" s="274">
        <v>0</v>
      </c>
      <c r="AD2527" s="269"/>
      <c r="AE2527" s="269" t="s">
        <v>5445</v>
      </c>
    </row>
    <row r="2528" spans="17:31" ht="33.75" x14ac:dyDescent="0.25">
      <c r="Q2528" s="270"/>
      <c r="R2528" s="270"/>
      <c r="S2528" s="271"/>
      <c r="T2528" s="270" t="s">
        <v>600</v>
      </c>
      <c r="U2528" s="272" t="s">
        <v>5444</v>
      </c>
      <c r="V2528" s="268" t="s">
        <v>602</v>
      </c>
      <c r="W2528" s="272"/>
      <c r="X2528" s="273">
        <v>361443.49</v>
      </c>
      <c r="Y2528" s="273">
        <v>361443.49</v>
      </c>
      <c r="Z2528" s="273">
        <v>0</v>
      </c>
      <c r="AA2528" s="273">
        <v>0</v>
      </c>
      <c r="AB2528" s="274">
        <v>361443.49</v>
      </c>
      <c r="AC2528" s="274">
        <v>0</v>
      </c>
      <c r="AD2528" s="269"/>
      <c r="AE2528" s="269" t="s">
        <v>5445</v>
      </c>
    </row>
    <row r="2529" spans="17:31" ht="33.75" x14ac:dyDescent="0.25">
      <c r="Q2529" s="270"/>
      <c r="R2529" s="270"/>
      <c r="S2529" s="271"/>
      <c r="T2529" s="270" t="s">
        <v>600</v>
      </c>
      <c r="U2529" s="272" t="s">
        <v>5444</v>
      </c>
      <c r="V2529" s="268" t="s">
        <v>602</v>
      </c>
      <c r="W2529" s="272"/>
      <c r="X2529" s="273">
        <v>361443.49</v>
      </c>
      <c r="Y2529" s="273">
        <v>361443.49</v>
      </c>
      <c r="Z2529" s="273">
        <v>0</v>
      </c>
      <c r="AA2529" s="273">
        <v>0</v>
      </c>
      <c r="AB2529" s="274">
        <v>361443.49</v>
      </c>
      <c r="AC2529" s="274">
        <v>0</v>
      </c>
      <c r="AD2529" s="269"/>
      <c r="AE2529" s="269" t="s">
        <v>5445</v>
      </c>
    </row>
    <row r="2530" spans="17:31" ht="33.75" x14ac:dyDescent="0.25">
      <c r="Q2530" s="270"/>
      <c r="R2530" s="270"/>
      <c r="S2530" s="271"/>
      <c r="T2530" s="270" t="s">
        <v>600</v>
      </c>
      <c r="U2530" s="272" t="s">
        <v>5444</v>
      </c>
      <c r="V2530" s="268" t="s">
        <v>602</v>
      </c>
      <c r="W2530" s="272"/>
      <c r="X2530" s="273">
        <v>361443.49</v>
      </c>
      <c r="Y2530" s="273">
        <v>361443.49</v>
      </c>
      <c r="Z2530" s="273">
        <v>0</v>
      </c>
      <c r="AA2530" s="273">
        <v>0</v>
      </c>
      <c r="AB2530" s="274">
        <v>361443.49</v>
      </c>
      <c r="AC2530" s="274">
        <v>0</v>
      </c>
      <c r="AD2530" s="269"/>
      <c r="AE2530" s="269" t="s">
        <v>5445</v>
      </c>
    </row>
    <row r="2531" spans="17:31" ht="33.75" x14ac:dyDescent="0.25">
      <c r="Q2531" s="270"/>
      <c r="R2531" s="270"/>
      <c r="S2531" s="271"/>
      <c r="T2531" s="270" t="s">
        <v>600</v>
      </c>
      <c r="U2531" s="272" t="s">
        <v>5444</v>
      </c>
      <c r="V2531" s="268" t="s">
        <v>602</v>
      </c>
      <c r="W2531" s="272"/>
      <c r="X2531" s="273">
        <v>361443.49</v>
      </c>
      <c r="Y2531" s="273">
        <v>361443.49</v>
      </c>
      <c r="Z2531" s="273">
        <v>0</v>
      </c>
      <c r="AA2531" s="273">
        <v>0</v>
      </c>
      <c r="AB2531" s="274">
        <v>361443.49</v>
      </c>
      <c r="AC2531" s="274">
        <v>0</v>
      </c>
      <c r="AD2531" s="269"/>
      <c r="AE2531" s="269" t="s">
        <v>5445</v>
      </c>
    </row>
    <row r="2532" spans="17:31" ht="33.75" x14ac:dyDescent="0.25">
      <c r="Q2532" s="270"/>
      <c r="R2532" s="270"/>
      <c r="S2532" s="271"/>
      <c r="T2532" s="270" t="s">
        <v>600</v>
      </c>
      <c r="U2532" s="272" t="s">
        <v>5444</v>
      </c>
      <c r="V2532" s="268" t="s">
        <v>602</v>
      </c>
      <c r="W2532" s="272"/>
      <c r="X2532" s="273">
        <v>361443.49</v>
      </c>
      <c r="Y2532" s="273">
        <v>361443.49</v>
      </c>
      <c r="Z2532" s="273">
        <v>0</v>
      </c>
      <c r="AA2532" s="273">
        <v>0</v>
      </c>
      <c r="AB2532" s="274">
        <v>361443.49</v>
      </c>
      <c r="AC2532" s="274">
        <v>0</v>
      </c>
      <c r="AD2532" s="269"/>
      <c r="AE2532" s="269" t="s">
        <v>5445</v>
      </c>
    </row>
    <row r="2533" spans="17:31" ht="33.75" x14ac:dyDescent="0.25">
      <c r="Q2533" s="270"/>
      <c r="R2533" s="270"/>
      <c r="S2533" s="271"/>
      <c r="T2533" s="270" t="s">
        <v>600</v>
      </c>
      <c r="U2533" s="272" t="s">
        <v>5444</v>
      </c>
      <c r="V2533" s="268" t="s">
        <v>602</v>
      </c>
      <c r="W2533" s="272"/>
      <c r="X2533" s="273">
        <v>361443.49</v>
      </c>
      <c r="Y2533" s="273">
        <v>361443.49</v>
      </c>
      <c r="Z2533" s="273">
        <v>0</v>
      </c>
      <c r="AA2533" s="273">
        <v>0</v>
      </c>
      <c r="AB2533" s="274">
        <v>361443.49</v>
      </c>
      <c r="AC2533" s="274">
        <v>0</v>
      </c>
      <c r="AD2533" s="269"/>
      <c r="AE2533" s="269" t="s">
        <v>5445</v>
      </c>
    </row>
    <row r="2534" spans="17:31" ht="33.75" x14ac:dyDescent="0.25">
      <c r="Q2534" s="270"/>
      <c r="R2534" s="270"/>
      <c r="S2534" s="271"/>
      <c r="T2534" s="270" t="s">
        <v>600</v>
      </c>
      <c r="U2534" s="272" t="s">
        <v>5444</v>
      </c>
      <c r="V2534" s="268" t="s">
        <v>602</v>
      </c>
      <c r="W2534" s="272"/>
      <c r="X2534" s="273">
        <v>361443.49</v>
      </c>
      <c r="Y2534" s="273">
        <v>361443.49</v>
      </c>
      <c r="Z2534" s="273">
        <v>0</v>
      </c>
      <c r="AA2534" s="273">
        <v>0</v>
      </c>
      <c r="AB2534" s="274">
        <v>361443.49</v>
      </c>
      <c r="AC2534" s="274">
        <v>0</v>
      </c>
      <c r="AD2534" s="269"/>
      <c r="AE2534" s="269" t="s">
        <v>5445</v>
      </c>
    </row>
    <row r="2535" spans="17:31" ht="33.75" x14ac:dyDescent="0.25">
      <c r="Q2535" s="270"/>
      <c r="R2535" s="270"/>
      <c r="S2535" s="271"/>
      <c r="T2535" s="270" t="s">
        <v>600</v>
      </c>
      <c r="U2535" s="272" t="s">
        <v>5444</v>
      </c>
      <c r="V2535" s="268" t="s">
        <v>602</v>
      </c>
      <c r="W2535" s="272"/>
      <c r="X2535" s="273">
        <v>361443.49</v>
      </c>
      <c r="Y2535" s="273">
        <v>361443.49</v>
      </c>
      <c r="Z2535" s="273">
        <v>0</v>
      </c>
      <c r="AA2535" s="273">
        <v>0</v>
      </c>
      <c r="AB2535" s="274">
        <v>361443.49</v>
      </c>
      <c r="AC2535" s="274">
        <v>0</v>
      </c>
      <c r="AD2535" s="269"/>
      <c r="AE2535" s="269" t="s">
        <v>5445</v>
      </c>
    </row>
    <row r="2536" spans="17:31" ht="33.75" x14ac:dyDescent="0.25">
      <c r="Q2536" s="270"/>
      <c r="R2536" s="270"/>
      <c r="S2536" s="271"/>
      <c r="T2536" s="270" t="s">
        <v>600</v>
      </c>
      <c r="U2536" s="272" t="s">
        <v>5444</v>
      </c>
      <c r="V2536" s="268" t="s">
        <v>602</v>
      </c>
      <c r="W2536" s="272"/>
      <c r="X2536" s="273">
        <v>361443.49</v>
      </c>
      <c r="Y2536" s="273">
        <v>361443.49</v>
      </c>
      <c r="Z2536" s="273">
        <v>0</v>
      </c>
      <c r="AA2536" s="273">
        <v>0</v>
      </c>
      <c r="AB2536" s="274">
        <v>361443.49</v>
      </c>
      <c r="AC2536" s="274">
        <v>0</v>
      </c>
      <c r="AD2536" s="269"/>
      <c r="AE2536" s="269" t="s">
        <v>5445</v>
      </c>
    </row>
    <row r="2537" spans="17:31" ht="33.75" x14ac:dyDescent="0.25">
      <c r="Q2537" s="270"/>
      <c r="R2537" s="270"/>
      <c r="S2537" s="271"/>
      <c r="T2537" s="270" t="s">
        <v>600</v>
      </c>
      <c r="U2537" s="272" t="s">
        <v>5444</v>
      </c>
      <c r="V2537" s="268" t="s">
        <v>602</v>
      </c>
      <c r="W2537" s="272"/>
      <c r="X2537" s="273">
        <v>361443.49</v>
      </c>
      <c r="Y2537" s="273">
        <v>361443.49</v>
      </c>
      <c r="Z2537" s="273">
        <v>0</v>
      </c>
      <c r="AA2537" s="273">
        <v>0</v>
      </c>
      <c r="AB2537" s="274">
        <v>361443.49</v>
      </c>
      <c r="AC2537" s="274">
        <v>0</v>
      </c>
      <c r="AD2537" s="269"/>
      <c r="AE2537" s="269" t="s">
        <v>5445</v>
      </c>
    </row>
    <row r="2538" spans="17:31" ht="33.75" x14ac:dyDescent="0.25">
      <c r="Q2538" s="270"/>
      <c r="R2538" s="270"/>
      <c r="S2538" s="271"/>
      <c r="T2538" s="270" t="s">
        <v>600</v>
      </c>
      <c r="U2538" s="272" t="s">
        <v>5444</v>
      </c>
      <c r="V2538" s="268" t="s">
        <v>602</v>
      </c>
      <c r="W2538" s="272"/>
      <c r="X2538" s="273">
        <v>361443.49</v>
      </c>
      <c r="Y2538" s="273">
        <v>361443.49</v>
      </c>
      <c r="Z2538" s="273">
        <v>0</v>
      </c>
      <c r="AA2538" s="273">
        <v>0</v>
      </c>
      <c r="AB2538" s="274">
        <v>361443.49</v>
      </c>
      <c r="AC2538" s="274">
        <v>0</v>
      </c>
      <c r="AD2538" s="269"/>
      <c r="AE2538" s="269" t="s">
        <v>5445</v>
      </c>
    </row>
    <row r="2539" spans="17:31" ht="33.75" x14ac:dyDescent="0.25">
      <c r="Q2539" s="270"/>
      <c r="R2539" s="270"/>
      <c r="S2539" s="271"/>
      <c r="T2539" s="270" t="s">
        <v>600</v>
      </c>
      <c r="U2539" s="272" t="s">
        <v>5444</v>
      </c>
      <c r="V2539" s="268" t="s">
        <v>602</v>
      </c>
      <c r="W2539" s="272"/>
      <c r="X2539" s="273">
        <v>361443.49</v>
      </c>
      <c r="Y2539" s="273">
        <v>361443.49</v>
      </c>
      <c r="Z2539" s="273">
        <v>0</v>
      </c>
      <c r="AA2539" s="273">
        <v>0</v>
      </c>
      <c r="AB2539" s="274">
        <v>361443.49</v>
      </c>
      <c r="AC2539" s="274">
        <v>0</v>
      </c>
      <c r="AD2539" s="269"/>
      <c r="AE2539" s="269" t="s">
        <v>5445</v>
      </c>
    </row>
    <row r="2540" spans="17:31" ht="33.75" x14ac:dyDescent="0.25">
      <c r="Q2540" s="270"/>
      <c r="R2540" s="270"/>
      <c r="S2540" s="271"/>
      <c r="T2540" s="270" t="s">
        <v>600</v>
      </c>
      <c r="U2540" s="272" t="s">
        <v>5444</v>
      </c>
      <c r="V2540" s="268" t="s">
        <v>602</v>
      </c>
      <c r="W2540" s="272"/>
      <c r="X2540" s="273">
        <v>361443.49</v>
      </c>
      <c r="Y2540" s="273">
        <v>361443.49</v>
      </c>
      <c r="Z2540" s="273">
        <v>0</v>
      </c>
      <c r="AA2540" s="273">
        <v>0</v>
      </c>
      <c r="AB2540" s="274">
        <v>361443.49</v>
      </c>
      <c r="AC2540" s="274">
        <v>0</v>
      </c>
      <c r="AD2540" s="269"/>
      <c r="AE2540" s="269" t="s">
        <v>5445</v>
      </c>
    </row>
    <row r="2541" spans="17:31" ht="33.75" x14ac:dyDescent="0.25">
      <c r="Q2541" s="270"/>
      <c r="R2541" s="270"/>
      <c r="S2541" s="271"/>
      <c r="T2541" s="270" t="s">
        <v>600</v>
      </c>
      <c r="U2541" s="272" t="s">
        <v>5444</v>
      </c>
      <c r="V2541" s="268" t="s">
        <v>602</v>
      </c>
      <c r="W2541" s="272"/>
      <c r="X2541" s="273">
        <v>361443.49</v>
      </c>
      <c r="Y2541" s="273">
        <v>361443.49</v>
      </c>
      <c r="Z2541" s="273">
        <v>0</v>
      </c>
      <c r="AA2541" s="273">
        <v>0</v>
      </c>
      <c r="AB2541" s="274">
        <v>361443.49</v>
      </c>
      <c r="AC2541" s="274">
        <v>0</v>
      </c>
      <c r="AD2541" s="269"/>
      <c r="AE2541" s="269" t="s">
        <v>5445</v>
      </c>
    </row>
    <row r="2542" spans="17:31" ht="33.75" x14ac:dyDescent="0.25">
      <c r="Q2542" s="270"/>
      <c r="R2542" s="270"/>
      <c r="S2542" s="271"/>
      <c r="T2542" s="270" t="s">
        <v>600</v>
      </c>
      <c r="U2542" s="272" t="s">
        <v>5444</v>
      </c>
      <c r="V2542" s="268" t="s">
        <v>602</v>
      </c>
      <c r="W2542" s="272"/>
      <c r="X2542" s="273">
        <v>361443.49</v>
      </c>
      <c r="Y2542" s="273">
        <v>361443.49</v>
      </c>
      <c r="Z2542" s="273">
        <v>0</v>
      </c>
      <c r="AA2542" s="273">
        <v>0</v>
      </c>
      <c r="AB2542" s="274">
        <v>361443.49</v>
      </c>
      <c r="AC2542" s="274">
        <v>0</v>
      </c>
      <c r="AD2542" s="269"/>
      <c r="AE2542" s="269" t="s">
        <v>5445</v>
      </c>
    </row>
    <row r="2543" spans="17:31" ht="33.75" x14ac:dyDescent="0.25">
      <c r="Q2543" s="270"/>
      <c r="R2543" s="270"/>
      <c r="S2543" s="271"/>
      <c r="T2543" s="270" t="s">
        <v>600</v>
      </c>
      <c r="U2543" s="272" t="s">
        <v>5444</v>
      </c>
      <c r="V2543" s="268" t="s">
        <v>602</v>
      </c>
      <c r="W2543" s="272"/>
      <c r="X2543" s="273">
        <v>361443.49</v>
      </c>
      <c r="Y2543" s="273">
        <v>361443.49</v>
      </c>
      <c r="Z2543" s="273">
        <v>0</v>
      </c>
      <c r="AA2543" s="273">
        <v>0</v>
      </c>
      <c r="AB2543" s="274">
        <v>361443.49</v>
      </c>
      <c r="AC2543" s="274">
        <v>0</v>
      </c>
      <c r="AD2543" s="269"/>
      <c r="AE2543" s="269" t="s">
        <v>5445</v>
      </c>
    </row>
    <row r="2544" spans="17:31" ht="33.75" x14ac:dyDescent="0.25">
      <c r="Q2544" s="270"/>
      <c r="R2544" s="270"/>
      <c r="S2544" s="271"/>
      <c r="T2544" s="270" t="s">
        <v>600</v>
      </c>
      <c r="U2544" s="272" t="s">
        <v>5444</v>
      </c>
      <c r="V2544" s="268" t="s">
        <v>602</v>
      </c>
      <c r="W2544" s="272"/>
      <c r="X2544" s="273">
        <v>361443.49</v>
      </c>
      <c r="Y2544" s="273">
        <v>361443.49</v>
      </c>
      <c r="Z2544" s="273">
        <v>0</v>
      </c>
      <c r="AA2544" s="273">
        <v>0</v>
      </c>
      <c r="AB2544" s="274">
        <v>361443.49</v>
      </c>
      <c r="AC2544" s="274">
        <v>0</v>
      </c>
      <c r="AD2544" s="269"/>
      <c r="AE2544" s="269" t="s">
        <v>5445</v>
      </c>
    </row>
    <row r="2545" spans="17:31" ht="33.75" x14ac:dyDescent="0.25">
      <c r="Q2545" s="270"/>
      <c r="R2545" s="270"/>
      <c r="S2545" s="271"/>
      <c r="T2545" s="270" t="s">
        <v>600</v>
      </c>
      <c r="U2545" s="272" t="s">
        <v>5444</v>
      </c>
      <c r="V2545" s="268" t="s">
        <v>602</v>
      </c>
      <c r="W2545" s="272"/>
      <c r="X2545" s="273">
        <v>361443.49</v>
      </c>
      <c r="Y2545" s="273">
        <v>361443.49</v>
      </c>
      <c r="Z2545" s="273">
        <v>0</v>
      </c>
      <c r="AA2545" s="273">
        <v>0</v>
      </c>
      <c r="AB2545" s="274">
        <v>361443.49</v>
      </c>
      <c r="AC2545" s="274">
        <v>0</v>
      </c>
      <c r="AD2545" s="269"/>
      <c r="AE2545" s="269" t="s">
        <v>5445</v>
      </c>
    </row>
    <row r="2546" spans="17:31" ht="33.75" x14ac:dyDescent="0.25">
      <c r="Q2546" s="270"/>
      <c r="R2546" s="270"/>
      <c r="S2546" s="271"/>
      <c r="T2546" s="270" t="s">
        <v>600</v>
      </c>
      <c r="U2546" s="272" t="s">
        <v>5444</v>
      </c>
      <c r="V2546" s="268" t="s">
        <v>602</v>
      </c>
      <c r="W2546" s="272"/>
      <c r="X2546" s="273">
        <v>361443.49</v>
      </c>
      <c r="Y2546" s="273">
        <v>361443.49</v>
      </c>
      <c r="Z2546" s="273">
        <v>0</v>
      </c>
      <c r="AA2546" s="273">
        <v>0</v>
      </c>
      <c r="AB2546" s="274">
        <v>361443.49</v>
      </c>
      <c r="AC2546" s="274">
        <v>0</v>
      </c>
      <c r="AD2546" s="269"/>
      <c r="AE2546" s="269" t="s">
        <v>5445</v>
      </c>
    </row>
    <row r="2547" spans="17:31" ht="33.75" x14ac:dyDescent="0.25">
      <c r="Q2547" s="270"/>
      <c r="R2547" s="270"/>
      <c r="S2547" s="271"/>
      <c r="T2547" s="270" t="s">
        <v>600</v>
      </c>
      <c r="U2547" s="272" t="s">
        <v>5444</v>
      </c>
      <c r="V2547" s="268" t="s">
        <v>602</v>
      </c>
      <c r="W2547" s="272"/>
      <c r="X2547" s="273">
        <v>361443.49</v>
      </c>
      <c r="Y2547" s="273">
        <v>361443.49</v>
      </c>
      <c r="Z2547" s="273">
        <v>0</v>
      </c>
      <c r="AA2547" s="273">
        <v>0</v>
      </c>
      <c r="AB2547" s="274">
        <v>361443.49</v>
      </c>
      <c r="AC2547" s="274">
        <v>0</v>
      </c>
      <c r="AD2547" s="269"/>
      <c r="AE2547" s="269" t="s">
        <v>5445</v>
      </c>
    </row>
    <row r="2548" spans="17:31" x14ac:dyDescent="0.25">
      <c r="Q2548" s="276"/>
      <c r="R2548" s="276"/>
      <c r="S2548" s="276"/>
      <c r="T2548" s="276" t="s">
        <v>604</v>
      </c>
      <c r="U2548" s="276" t="s">
        <v>604</v>
      </c>
      <c r="V2548" s="276" t="s">
        <v>604</v>
      </c>
      <c r="W2548" s="276" t="s">
        <v>604</v>
      </c>
      <c r="X2548" s="277">
        <v>37951566.450000003</v>
      </c>
      <c r="Y2548" s="277">
        <v>37951566.450000003</v>
      </c>
      <c r="Z2548" s="277">
        <v>0</v>
      </c>
      <c r="AA2548" s="277">
        <v>0</v>
      </c>
      <c r="AB2548" s="277">
        <v>37951566.450000003</v>
      </c>
      <c r="AC2548" s="277">
        <v>0</v>
      </c>
      <c r="AD2548" s="275" t="s">
        <v>604</v>
      </c>
      <c r="AE2548" s="278"/>
    </row>
    <row r="2549" spans="17:31" x14ac:dyDescent="0.25">
      <c r="Q2549" s="276"/>
      <c r="R2549" s="276"/>
      <c r="S2549" s="276"/>
      <c r="T2549" s="276" t="s">
        <v>604</v>
      </c>
      <c r="U2549" s="276" t="s">
        <v>604</v>
      </c>
      <c r="V2549" s="276" t="s">
        <v>604</v>
      </c>
      <c r="W2549" s="276" t="s">
        <v>604</v>
      </c>
      <c r="X2549" s="277">
        <v>288877770.86000001</v>
      </c>
      <c r="Y2549" s="277">
        <v>288877770.86000001</v>
      </c>
      <c r="Z2549" s="277">
        <v>0</v>
      </c>
      <c r="AA2549" s="277">
        <v>0</v>
      </c>
      <c r="AB2549" s="277">
        <v>288877770.86000001</v>
      </c>
      <c r="AC2549" s="277">
        <v>0</v>
      </c>
      <c r="AD2549" s="275" t="s">
        <v>604</v>
      </c>
      <c r="AE2549" s="278"/>
    </row>
    <row r="2550" spans="17:31" x14ac:dyDescent="0.25">
      <c r="Q2550" s="281"/>
      <c r="R2550" s="281"/>
      <c r="S2550" s="281"/>
      <c r="T2550" s="281"/>
      <c r="U2550" s="281"/>
      <c r="V2550" s="281"/>
      <c r="W2550" s="281"/>
      <c r="X2550" s="282"/>
      <c r="Y2550" s="282"/>
      <c r="Z2550" s="282"/>
      <c r="AA2550" s="282"/>
      <c r="AB2550" s="282"/>
      <c r="AC2550" s="282"/>
      <c r="AD2550" s="280"/>
      <c r="AE2550" s="279"/>
    </row>
    <row r="2551" spans="17:31" x14ac:dyDescent="0.25">
      <c r="Q2551" s="283"/>
      <c r="R2551" s="283"/>
      <c r="S2551" s="283"/>
      <c r="T2551" s="283"/>
      <c r="U2551" s="283"/>
      <c r="V2551" s="283"/>
      <c r="W2551" s="283"/>
      <c r="X2551" s="283"/>
      <c r="Y2551" s="283"/>
      <c r="Z2551" s="283"/>
      <c r="AA2551" s="283"/>
      <c r="AB2551" s="283"/>
      <c r="AC2551" s="283"/>
      <c r="AD2551" s="283"/>
      <c r="AE2551" s="283"/>
    </row>
    <row r="2552" spans="17:31" x14ac:dyDescent="0.25">
      <c r="Q2552" s="275"/>
      <c r="R2552" s="275"/>
      <c r="S2552" s="275"/>
      <c r="T2552" s="275"/>
      <c r="U2552" s="275"/>
      <c r="V2552" s="275"/>
      <c r="W2552" s="275"/>
      <c r="X2552" s="284"/>
      <c r="Y2552" s="284"/>
      <c r="Z2552" s="284"/>
      <c r="AA2552" s="284"/>
      <c r="AB2552" s="284"/>
      <c r="AC2552" s="284"/>
      <c r="AD2552" s="275"/>
      <c r="AE2552" s="285"/>
    </row>
    <row r="2553" spans="17:31" x14ac:dyDescent="0.25">
      <c r="Q2553" s="286"/>
      <c r="R2553" s="286"/>
      <c r="S2553" s="286"/>
      <c r="T2553" s="286"/>
      <c r="U2553" s="286"/>
      <c r="V2553" s="286"/>
      <c r="W2553" s="286"/>
      <c r="X2553" s="286"/>
      <c r="Y2553" s="286"/>
      <c r="Z2553" s="286"/>
      <c r="AA2553" s="286"/>
      <c r="AB2553" s="286"/>
      <c r="AC2553" s="286"/>
      <c r="AD2553" s="262"/>
      <c r="AE2553" s="262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32EE3-AB18-4304-BD2A-A3A17188292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AC49D-1F5F-47F3-84F9-7FF1CD6A2FDA}">
  <sheetPr>
    <tabColor rgb="FFFF0000"/>
  </sheetPr>
  <dimension ref="A1:P231"/>
  <sheetViews>
    <sheetView showGridLines="0" zoomScaleNormal="100" zoomScaleSheetLayoutView="100" workbookViewId="0">
      <selection sqref="A1:XFD1048576"/>
    </sheetView>
  </sheetViews>
  <sheetFormatPr defaultRowHeight="15" x14ac:dyDescent="0.25"/>
  <cols>
    <col min="2" max="2" width="13.140625" customWidth="1"/>
    <col min="3" max="3" width="19.42578125" customWidth="1"/>
    <col min="4" max="4" width="13.7109375" customWidth="1"/>
    <col min="11" max="16" width="14.7109375" customWidth="1"/>
  </cols>
  <sheetData>
    <row r="1" spans="1:16" x14ac:dyDescent="0.25">
      <c r="A1" s="293" t="s">
        <v>548</v>
      </c>
    </row>
    <row r="4" spans="1:16" x14ac:dyDescent="0.25">
      <c r="A4" s="309"/>
      <c r="B4" s="309"/>
      <c r="C4" s="309"/>
      <c r="D4" s="309"/>
      <c r="E4" s="309"/>
      <c r="F4" s="309"/>
      <c r="G4" s="309"/>
    </row>
    <row r="6" spans="1:16" x14ac:dyDescent="0.25">
      <c r="A6" s="311" t="s">
        <v>5702</v>
      </c>
    </row>
    <row r="7" spans="1:16" x14ac:dyDescent="0.25">
      <c r="A7" s="311" t="s">
        <v>549</v>
      </c>
    </row>
    <row r="8" spans="1:16" x14ac:dyDescent="0.25">
      <c r="A8" s="311" t="s">
        <v>5703</v>
      </c>
    </row>
    <row r="9" spans="1:16" x14ac:dyDescent="0.25">
      <c r="A9" s="311" t="s">
        <v>550</v>
      </c>
    </row>
    <row r="10" spans="1:16" x14ac:dyDescent="0.25">
      <c r="A10" s="311" t="s">
        <v>551</v>
      </c>
    </row>
    <row r="11" spans="1:16" x14ac:dyDescent="0.25">
      <c r="A11" s="311" t="s">
        <v>552</v>
      </c>
    </row>
    <row r="12" spans="1:16" x14ac:dyDescent="0.25">
      <c r="A12" s="311" t="s">
        <v>553</v>
      </c>
    </row>
    <row r="13" spans="1:16" x14ac:dyDescent="0.25">
      <c r="A13" s="311" t="s">
        <v>554</v>
      </c>
    </row>
    <row r="14" spans="1:16" x14ac:dyDescent="0.25">
      <c r="A14" s="311" t="s">
        <v>5704</v>
      </c>
    </row>
    <row r="15" spans="1:16" x14ac:dyDescent="0.25">
      <c r="A15" s="311" t="s">
        <v>556</v>
      </c>
    </row>
    <row r="16" spans="1:16" ht="36" x14ac:dyDescent="0.25">
      <c r="A16" s="312" t="s">
        <v>557</v>
      </c>
      <c r="B16" s="312" t="s">
        <v>558</v>
      </c>
      <c r="C16" s="312" t="s">
        <v>559</v>
      </c>
      <c r="D16" s="312" t="s">
        <v>560</v>
      </c>
      <c r="E16" s="312" t="s">
        <v>561</v>
      </c>
      <c r="F16" s="312" t="s">
        <v>562</v>
      </c>
      <c r="G16" s="312" t="s">
        <v>5705</v>
      </c>
      <c r="H16" s="312" t="s">
        <v>564</v>
      </c>
      <c r="I16" s="312" t="s">
        <v>565</v>
      </c>
      <c r="J16" s="312" t="s">
        <v>5706</v>
      </c>
      <c r="K16" s="312" t="s">
        <v>5707</v>
      </c>
      <c r="L16" s="312" t="s">
        <v>5708</v>
      </c>
      <c r="M16" s="312" t="s">
        <v>567</v>
      </c>
      <c r="N16" s="312" t="s">
        <v>5709</v>
      </c>
      <c r="O16" s="312" t="s">
        <v>5710</v>
      </c>
      <c r="P16" s="312" t="s">
        <v>5711</v>
      </c>
    </row>
    <row r="17" spans="1:16" x14ac:dyDescent="0.25">
      <c r="A17" s="313" t="s">
        <v>6</v>
      </c>
      <c r="B17" s="313" t="s">
        <v>7</v>
      </c>
      <c r="C17" s="313" t="s">
        <v>568</v>
      </c>
      <c r="D17" s="313" t="s">
        <v>570</v>
      </c>
      <c r="E17" s="313" t="s">
        <v>571</v>
      </c>
      <c r="F17" s="313" t="s">
        <v>572</v>
      </c>
      <c r="G17" s="313" t="s">
        <v>573</v>
      </c>
      <c r="H17" s="313" t="s">
        <v>575</v>
      </c>
      <c r="I17" s="313" t="s">
        <v>576</v>
      </c>
      <c r="J17" s="313" t="s">
        <v>577</v>
      </c>
      <c r="K17" s="313" t="s">
        <v>588</v>
      </c>
      <c r="L17" s="313" t="s">
        <v>589</v>
      </c>
      <c r="M17" s="313" t="s">
        <v>590</v>
      </c>
      <c r="N17" s="313" t="s">
        <v>591</v>
      </c>
      <c r="O17" s="313" t="s">
        <v>592</v>
      </c>
      <c r="P17" s="313" t="s">
        <v>593</v>
      </c>
    </row>
    <row r="18" spans="1:16" ht="56.25" x14ac:dyDescent="0.25">
      <c r="A18" s="303" t="s">
        <v>6</v>
      </c>
      <c r="B18" s="303" t="s">
        <v>5712</v>
      </c>
      <c r="C18" s="303" t="s">
        <v>5713</v>
      </c>
      <c r="D18" s="303" t="s">
        <v>5713</v>
      </c>
      <c r="E18" s="304" t="s">
        <v>5714</v>
      </c>
      <c r="F18" s="304" t="s">
        <v>5715</v>
      </c>
      <c r="G18" s="303" t="s">
        <v>2648</v>
      </c>
      <c r="H18" s="304" t="s">
        <v>5604</v>
      </c>
      <c r="I18" s="303" t="s">
        <v>5716</v>
      </c>
      <c r="J18" s="303" t="s">
        <v>5717</v>
      </c>
      <c r="K18" s="305" t="s">
        <v>5718</v>
      </c>
      <c r="L18" s="306">
        <v>1500000000</v>
      </c>
      <c r="M18" s="306">
        <v>8267507924.71</v>
      </c>
      <c r="N18" s="306">
        <v>3089983728</v>
      </c>
      <c r="O18" s="306">
        <v>2808013198.6599998</v>
      </c>
      <c r="P18" s="339">
        <v>5459494726.0500002</v>
      </c>
    </row>
    <row r="19" spans="1:16" ht="56.25" x14ac:dyDescent="0.25">
      <c r="A19" s="303" t="s">
        <v>7</v>
      </c>
      <c r="B19" s="303" t="s">
        <v>5712</v>
      </c>
      <c r="C19" s="303" t="s">
        <v>5713</v>
      </c>
      <c r="D19" s="303" t="s">
        <v>5713</v>
      </c>
      <c r="E19" s="304" t="s">
        <v>5719</v>
      </c>
      <c r="F19" s="304" t="s">
        <v>5720</v>
      </c>
      <c r="G19" s="303" t="s">
        <v>1993</v>
      </c>
      <c r="H19" s="304" t="s">
        <v>1994</v>
      </c>
      <c r="I19" s="303" t="s">
        <v>5716</v>
      </c>
      <c r="J19" s="303" t="s">
        <v>5721</v>
      </c>
      <c r="K19" s="305" t="s">
        <v>5722</v>
      </c>
      <c r="L19" s="306">
        <v>502514794</v>
      </c>
      <c r="M19" s="306">
        <v>3088744291.8800001</v>
      </c>
      <c r="N19" s="306">
        <v>1381851068</v>
      </c>
      <c r="O19" s="306">
        <v>1329376884.03</v>
      </c>
      <c r="P19" s="339">
        <v>1759367407.8499999</v>
      </c>
    </row>
    <row r="20" spans="1:16" ht="56.25" x14ac:dyDescent="0.25">
      <c r="A20" s="303" t="s">
        <v>568</v>
      </c>
      <c r="B20" s="303" t="s">
        <v>5712</v>
      </c>
      <c r="C20" s="303" t="s">
        <v>5713</v>
      </c>
      <c r="D20" s="303" t="s">
        <v>5713</v>
      </c>
      <c r="E20" s="304" t="s">
        <v>5723</v>
      </c>
      <c r="F20" s="304" t="s">
        <v>5724</v>
      </c>
      <c r="G20" s="303" t="s">
        <v>2723</v>
      </c>
      <c r="H20" s="304" t="s">
        <v>2724</v>
      </c>
      <c r="I20" s="303" t="s">
        <v>5716</v>
      </c>
      <c r="J20" s="303" t="s">
        <v>5725</v>
      </c>
      <c r="K20" s="305" t="s">
        <v>5726</v>
      </c>
      <c r="L20" s="306">
        <v>10568395781</v>
      </c>
      <c r="M20" s="306">
        <v>10568395781</v>
      </c>
      <c r="N20" s="306">
        <v>0</v>
      </c>
      <c r="O20" s="306">
        <v>158525936.69999999</v>
      </c>
      <c r="P20" s="339">
        <v>10409869844.299999</v>
      </c>
    </row>
    <row r="21" spans="1:16" ht="45" x14ac:dyDescent="0.25">
      <c r="A21" s="303" t="s">
        <v>569</v>
      </c>
      <c r="B21" s="303" t="s">
        <v>5712</v>
      </c>
      <c r="C21" s="303" t="s">
        <v>5713</v>
      </c>
      <c r="D21" s="303" t="s">
        <v>5713</v>
      </c>
      <c r="E21" s="304" t="s">
        <v>5727</v>
      </c>
      <c r="F21" s="304" t="s">
        <v>5728</v>
      </c>
      <c r="G21" s="303" t="s">
        <v>2723</v>
      </c>
      <c r="H21" s="304" t="s">
        <v>2724</v>
      </c>
      <c r="I21" s="303" t="s">
        <v>5716</v>
      </c>
      <c r="J21" s="303" t="s">
        <v>5725</v>
      </c>
      <c r="K21" s="305" t="s">
        <v>5729</v>
      </c>
      <c r="L21" s="306">
        <v>256828010</v>
      </c>
      <c r="M21" s="306">
        <v>2356017447.2600002</v>
      </c>
      <c r="N21" s="306">
        <v>1673101376</v>
      </c>
      <c r="O21" s="306">
        <v>1260687953.8199999</v>
      </c>
      <c r="P21" s="339">
        <v>1095329493.4400001</v>
      </c>
    </row>
    <row r="22" spans="1:16" ht="90" x14ac:dyDescent="0.25">
      <c r="A22" s="303" t="s">
        <v>570</v>
      </c>
      <c r="B22" s="303" t="s">
        <v>5712</v>
      </c>
      <c r="C22" s="303" t="s">
        <v>5713</v>
      </c>
      <c r="D22" s="303" t="s">
        <v>5713</v>
      </c>
      <c r="E22" s="304" t="s">
        <v>5730</v>
      </c>
      <c r="F22" s="304" t="s">
        <v>5731</v>
      </c>
      <c r="G22" s="303" t="s">
        <v>2723</v>
      </c>
      <c r="H22" s="304" t="s">
        <v>2724</v>
      </c>
      <c r="I22" s="303" t="s">
        <v>5716</v>
      </c>
      <c r="J22" s="303" t="s">
        <v>5732</v>
      </c>
      <c r="K22" s="305" t="s">
        <v>5733</v>
      </c>
      <c r="L22" s="306">
        <v>80837225.950000003</v>
      </c>
      <c r="M22" s="306">
        <v>238188046.41</v>
      </c>
      <c r="N22" s="306">
        <v>122979336</v>
      </c>
      <c r="O22" s="306">
        <v>137739805.72</v>
      </c>
      <c r="P22" s="339">
        <v>100448240.69</v>
      </c>
    </row>
    <row r="23" spans="1:16" ht="56.25" x14ac:dyDescent="0.25">
      <c r="A23" s="303" t="s">
        <v>571</v>
      </c>
      <c r="B23" s="303" t="s">
        <v>5712</v>
      </c>
      <c r="C23" s="303" t="s">
        <v>5713</v>
      </c>
      <c r="D23" s="303" t="s">
        <v>5713</v>
      </c>
      <c r="E23" s="304" t="s">
        <v>5734</v>
      </c>
      <c r="F23" s="304" t="s">
        <v>5735</v>
      </c>
      <c r="G23" s="303" t="s">
        <v>625</v>
      </c>
      <c r="H23" s="304" t="s">
        <v>626</v>
      </c>
      <c r="I23" s="303" t="s">
        <v>5716</v>
      </c>
      <c r="J23" s="303" t="s">
        <v>5736</v>
      </c>
      <c r="K23" s="305" t="s">
        <v>5737</v>
      </c>
      <c r="L23" s="306">
        <v>20818874.57</v>
      </c>
      <c r="M23" s="306">
        <v>6883138492.5299997</v>
      </c>
      <c r="N23" s="306">
        <v>1640609276</v>
      </c>
      <c r="O23" s="306">
        <v>1240099090.77</v>
      </c>
      <c r="P23" s="339">
        <v>5643039401.7600002</v>
      </c>
    </row>
    <row r="24" spans="1:16" ht="56.25" x14ac:dyDescent="0.25">
      <c r="A24" s="303" t="s">
        <v>572</v>
      </c>
      <c r="B24" s="303" t="s">
        <v>5712</v>
      </c>
      <c r="C24" s="303" t="s">
        <v>5713</v>
      </c>
      <c r="D24" s="303" t="s">
        <v>5713</v>
      </c>
      <c r="E24" s="304" t="s">
        <v>5738</v>
      </c>
      <c r="F24" s="304" t="s">
        <v>5739</v>
      </c>
      <c r="G24" s="303" t="s">
        <v>2483</v>
      </c>
      <c r="H24" s="304" t="s">
        <v>2484</v>
      </c>
      <c r="I24" s="303" t="s">
        <v>5716</v>
      </c>
      <c r="J24" s="303" t="s">
        <v>5740</v>
      </c>
      <c r="K24" s="305" t="s">
        <v>5741</v>
      </c>
      <c r="L24" s="306">
        <v>3531954</v>
      </c>
      <c r="M24" s="306">
        <v>5320204229.25</v>
      </c>
      <c r="N24" s="306">
        <v>3550071552</v>
      </c>
      <c r="O24" s="306">
        <v>1195435888.6500001</v>
      </c>
      <c r="P24" s="339">
        <v>4124768340.5999999</v>
      </c>
    </row>
    <row r="25" spans="1:16" ht="101.25" x14ac:dyDescent="0.25">
      <c r="A25" s="303" t="s">
        <v>573</v>
      </c>
      <c r="B25" s="303" t="s">
        <v>5712</v>
      </c>
      <c r="C25" s="303" t="s">
        <v>5713</v>
      </c>
      <c r="D25" s="303" t="s">
        <v>5713</v>
      </c>
      <c r="E25" s="304" t="s">
        <v>5742</v>
      </c>
      <c r="F25" s="304" t="s">
        <v>5743</v>
      </c>
      <c r="G25" s="303" t="s">
        <v>2528</v>
      </c>
      <c r="H25" s="304" t="s">
        <v>2529</v>
      </c>
      <c r="I25" s="303" t="s">
        <v>5716</v>
      </c>
      <c r="J25" s="303" t="s">
        <v>5744</v>
      </c>
      <c r="K25" s="305" t="s">
        <v>2029</v>
      </c>
      <c r="L25" s="306">
        <v>8836489907.7000008</v>
      </c>
      <c r="M25" s="306">
        <v>8836489907.7000008</v>
      </c>
      <c r="N25" s="306">
        <v>0</v>
      </c>
      <c r="O25" s="306">
        <v>132547348.62</v>
      </c>
      <c r="P25" s="339">
        <v>8703942559.0799999</v>
      </c>
    </row>
    <row r="26" spans="1:16" ht="101.25" x14ac:dyDescent="0.25">
      <c r="A26" s="303" t="s">
        <v>574</v>
      </c>
      <c r="B26" s="303" t="s">
        <v>5712</v>
      </c>
      <c r="C26" s="303" t="s">
        <v>5713</v>
      </c>
      <c r="D26" s="303" t="s">
        <v>5713</v>
      </c>
      <c r="E26" s="304" t="s">
        <v>5745</v>
      </c>
      <c r="F26" s="304" t="s">
        <v>5746</v>
      </c>
      <c r="G26" s="303" t="s">
        <v>2528</v>
      </c>
      <c r="H26" s="304" t="s">
        <v>2529</v>
      </c>
      <c r="I26" s="303" t="s">
        <v>5716</v>
      </c>
      <c r="J26" s="303" t="s">
        <v>5747</v>
      </c>
      <c r="K26" s="305" t="s">
        <v>5748</v>
      </c>
      <c r="L26" s="306">
        <v>2586282.7000000002</v>
      </c>
      <c r="M26" s="306">
        <v>2893843527.1900001</v>
      </c>
      <c r="N26" s="306">
        <v>2156844540</v>
      </c>
      <c r="O26" s="306">
        <v>1832091259.6500001</v>
      </c>
      <c r="P26" s="339">
        <v>1061752267.54</v>
      </c>
    </row>
    <row r="27" spans="1:16" ht="101.25" x14ac:dyDescent="0.25">
      <c r="A27" s="303" t="s">
        <v>575</v>
      </c>
      <c r="B27" s="303" t="s">
        <v>5712</v>
      </c>
      <c r="C27" s="303" t="s">
        <v>5713</v>
      </c>
      <c r="D27" s="303" t="s">
        <v>5713</v>
      </c>
      <c r="E27" s="304" t="s">
        <v>5749</v>
      </c>
      <c r="F27" s="304" t="s">
        <v>5750</v>
      </c>
      <c r="G27" s="303" t="s">
        <v>5751</v>
      </c>
      <c r="H27" s="304" t="s">
        <v>598</v>
      </c>
      <c r="I27" s="303" t="s">
        <v>5716</v>
      </c>
      <c r="J27" s="303" t="s">
        <v>5752</v>
      </c>
      <c r="K27" s="305" t="s">
        <v>5753</v>
      </c>
      <c r="L27" s="306">
        <v>9583227000</v>
      </c>
      <c r="M27" s="306">
        <v>9583227000</v>
      </c>
      <c r="N27" s="306">
        <v>0</v>
      </c>
      <c r="O27" s="306">
        <v>295482832.5</v>
      </c>
      <c r="P27" s="339">
        <v>9287744167.5</v>
      </c>
    </row>
    <row r="28" spans="1:16" ht="45" x14ac:dyDescent="0.25">
      <c r="A28" s="303" t="s">
        <v>576</v>
      </c>
      <c r="B28" s="303" t="s">
        <v>5712</v>
      </c>
      <c r="C28" s="303" t="s">
        <v>5713</v>
      </c>
      <c r="D28" s="303" t="s">
        <v>5713</v>
      </c>
      <c r="E28" s="304" t="s">
        <v>5754</v>
      </c>
      <c r="F28" s="304" t="s">
        <v>5755</v>
      </c>
      <c r="G28" s="303" t="s">
        <v>597</v>
      </c>
      <c r="H28" s="304" t="s">
        <v>598</v>
      </c>
      <c r="I28" s="303" t="s">
        <v>5716</v>
      </c>
      <c r="J28" s="303" t="s">
        <v>5756</v>
      </c>
      <c r="K28" s="305" t="s">
        <v>5757</v>
      </c>
      <c r="L28" s="306">
        <v>701192958.89999998</v>
      </c>
      <c r="M28" s="306">
        <v>100384534260.35001</v>
      </c>
      <c r="N28" s="306">
        <v>10389301384</v>
      </c>
      <c r="O28" s="306">
        <v>10138086060.200001</v>
      </c>
      <c r="P28" s="339">
        <v>90246448200.149994</v>
      </c>
    </row>
    <row r="29" spans="1:16" ht="56.25" x14ac:dyDescent="0.25">
      <c r="A29" s="303" t="s">
        <v>577</v>
      </c>
      <c r="B29" s="303" t="s">
        <v>5712</v>
      </c>
      <c r="C29" s="303" t="s">
        <v>5713</v>
      </c>
      <c r="D29" s="303" t="s">
        <v>5713</v>
      </c>
      <c r="E29" s="304" t="s">
        <v>5758</v>
      </c>
      <c r="F29" s="304" t="s">
        <v>5759</v>
      </c>
      <c r="G29" s="303" t="s">
        <v>1519</v>
      </c>
      <c r="H29" s="304" t="s">
        <v>1520</v>
      </c>
      <c r="I29" s="303" t="s">
        <v>5716</v>
      </c>
      <c r="J29" s="303" t="s">
        <v>5760</v>
      </c>
      <c r="K29" s="305" t="s">
        <v>5761</v>
      </c>
      <c r="L29" s="306">
        <v>215349666</v>
      </c>
      <c r="M29" s="306">
        <v>10170214442.01</v>
      </c>
      <c r="N29" s="306">
        <v>5333267976</v>
      </c>
      <c r="O29" s="306">
        <v>4732342781.6599998</v>
      </c>
      <c r="P29" s="339">
        <v>5437871660.3500004</v>
      </c>
    </row>
    <row r="30" spans="1:16" ht="67.5" x14ac:dyDescent="0.25">
      <c r="A30" s="303" t="s">
        <v>578</v>
      </c>
      <c r="B30" s="303" t="s">
        <v>5712</v>
      </c>
      <c r="C30" s="303" t="s">
        <v>5713</v>
      </c>
      <c r="D30" s="303" t="s">
        <v>5713</v>
      </c>
      <c r="E30" s="304" t="s">
        <v>5762</v>
      </c>
      <c r="F30" s="304" t="s">
        <v>5763</v>
      </c>
      <c r="G30" s="303" t="s">
        <v>609</v>
      </c>
      <c r="H30" s="304" t="s">
        <v>610</v>
      </c>
      <c r="I30" s="303" t="s">
        <v>5716</v>
      </c>
      <c r="J30" s="303" t="s">
        <v>5764</v>
      </c>
      <c r="K30" s="305" t="s">
        <v>5765</v>
      </c>
      <c r="L30" s="306">
        <v>114663580.81</v>
      </c>
      <c r="M30" s="306">
        <v>1929193411.21</v>
      </c>
      <c r="N30" s="306">
        <v>614795976</v>
      </c>
      <c r="O30" s="306">
        <v>982694487.48000002</v>
      </c>
      <c r="P30" s="339">
        <v>946498923.73000002</v>
      </c>
    </row>
    <row r="31" spans="1:16" ht="67.5" x14ac:dyDescent="0.25">
      <c r="A31" s="303" t="s">
        <v>579</v>
      </c>
      <c r="B31" s="303" t="s">
        <v>5712</v>
      </c>
      <c r="C31" s="303" t="s">
        <v>5713</v>
      </c>
      <c r="D31" s="303" t="s">
        <v>5713</v>
      </c>
      <c r="E31" s="304" t="s">
        <v>5766</v>
      </c>
      <c r="F31" s="304" t="s">
        <v>5767</v>
      </c>
      <c r="G31" s="303" t="s">
        <v>609</v>
      </c>
      <c r="H31" s="304" t="s">
        <v>610</v>
      </c>
      <c r="I31" s="303" t="s">
        <v>5716</v>
      </c>
      <c r="J31" s="303" t="s">
        <v>5768</v>
      </c>
      <c r="K31" s="305" t="s">
        <v>5769</v>
      </c>
      <c r="L31" s="306">
        <v>507390000</v>
      </c>
      <c r="M31" s="306">
        <v>742587720.55999994</v>
      </c>
      <c r="N31" s="306">
        <v>10176868</v>
      </c>
      <c r="O31" s="306">
        <v>65715057.420000002</v>
      </c>
      <c r="P31" s="339">
        <v>676872663.13999999</v>
      </c>
    </row>
    <row r="32" spans="1:16" ht="67.5" x14ac:dyDescent="0.25">
      <c r="A32" s="303" t="s">
        <v>580</v>
      </c>
      <c r="B32" s="303" t="s">
        <v>5712</v>
      </c>
      <c r="C32" s="303" t="s">
        <v>5713</v>
      </c>
      <c r="D32" s="303" t="s">
        <v>5713</v>
      </c>
      <c r="E32" s="304" t="s">
        <v>5770</v>
      </c>
      <c r="F32" s="304" t="s">
        <v>5771</v>
      </c>
      <c r="G32" s="303" t="s">
        <v>5273</v>
      </c>
      <c r="H32" s="304" t="s">
        <v>5274</v>
      </c>
      <c r="I32" s="303" t="s">
        <v>5716</v>
      </c>
      <c r="J32" s="303" t="s">
        <v>5772</v>
      </c>
      <c r="K32" s="305" t="s">
        <v>5773</v>
      </c>
      <c r="L32" s="306">
        <v>991799696</v>
      </c>
      <c r="M32" s="306">
        <v>3247080050.3099999</v>
      </c>
      <c r="N32" s="306">
        <v>1765318276</v>
      </c>
      <c r="O32" s="306">
        <v>1886446117.9000001</v>
      </c>
      <c r="P32" s="339">
        <v>1360633932.4100001</v>
      </c>
    </row>
    <row r="33" spans="1:16" ht="56.25" x14ac:dyDescent="0.25">
      <c r="A33" s="303" t="s">
        <v>581</v>
      </c>
      <c r="B33" s="303" t="s">
        <v>5712</v>
      </c>
      <c r="C33" s="303" t="s">
        <v>5713</v>
      </c>
      <c r="D33" s="303" t="s">
        <v>5713</v>
      </c>
      <c r="E33" s="304" t="s">
        <v>5774</v>
      </c>
      <c r="F33" s="304" t="s">
        <v>5775</v>
      </c>
      <c r="G33" s="303" t="s">
        <v>2246</v>
      </c>
      <c r="H33" s="304" t="s">
        <v>2247</v>
      </c>
      <c r="I33" s="303" t="s">
        <v>5716</v>
      </c>
      <c r="J33" s="303" t="s">
        <v>5776</v>
      </c>
      <c r="K33" s="305" t="s">
        <v>5777</v>
      </c>
      <c r="L33" s="306">
        <v>2498668559</v>
      </c>
      <c r="M33" s="306">
        <v>10750183298.120001</v>
      </c>
      <c r="N33" s="306">
        <v>7228438676</v>
      </c>
      <c r="O33" s="306">
        <v>5885546997.9300003</v>
      </c>
      <c r="P33" s="339">
        <v>4864636300.1899996</v>
      </c>
    </row>
    <row r="34" spans="1:16" ht="67.5" x14ac:dyDescent="0.25">
      <c r="A34" s="303" t="s">
        <v>582</v>
      </c>
      <c r="B34" s="303" t="s">
        <v>5712</v>
      </c>
      <c r="C34" s="303" t="s">
        <v>5713</v>
      </c>
      <c r="D34" s="303" t="s">
        <v>5713</v>
      </c>
      <c r="E34" s="304" t="s">
        <v>5778</v>
      </c>
      <c r="F34" s="304" t="s">
        <v>5779</v>
      </c>
      <c r="G34" s="303" t="s">
        <v>1988</v>
      </c>
      <c r="H34" s="304" t="s">
        <v>1989</v>
      </c>
      <c r="I34" s="303" t="s">
        <v>5716</v>
      </c>
      <c r="J34" s="303" t="s">
        <v>5721</v>
      </c>
      <c r="K34" s="305" t="s">
        <v>5780</v>
      </c>
      <c r="L34" s="306">
        <v>2540000000</v>
      </c>
      <c r="M34" s="306">
        <v>8765798679.0799999</v>
      </c>
      <c r="N34" s="306">
        <v>2997705000</v>
      </c>
      <c r="O34" s="306">
        <v>2732186836.5599999</v>
      </c>
      <c r="P34" s="339">
        <v>6033611842.5200005</v>
      </c>
    </row>
    <row r="35" spans="1:16" ht="67.5" x14ac:dyDescent="0.25">
      <c r="A35" s="303" t="s">
        <v>583</v>
      </c>
      <c r="B35" s="303" t="s">
        <v>5712</v>
      </c>
      <c r="C35" s="303" t="s">
        <v>5713</v>
      </c>
      <c r="D35" s="303" t="s">
        <v>5713</v>
      </c>
      <c r="E35" s="304" t="s">
        <v>5781</v>
      </c>
      <c r="F35" s="304" t="s">
        <v>5782</v>
      </c>
      <c r="G35" s="303" t="s">
        <v>2440</v>
      </c>
      <c r="H35" s="304" t="s">
        <v>5783</v>
      </c>
      <c r="I35" s="303" t="s">
        <v>5716</v>
      </c>
      <c r="J35" s="303" t="s">
        <v>5725</v>
      </c>
      <c r="K35" s="305" t="s">
        <v>5784</v>
      </c>
      <c r="L35" s="306">
        <v>35704850</v>
      </c>
      <c r="M35" s="306">
        <v>3714697961.48</v>
      </c>
      <c r="N35" s="306">
        <v>1042204064</v>
      </c>
      <c r="O35" s="306">
        <v>1039631856.5700001</v>
      </c>
      <c r="P35" s="339">
        <v>2675066104.9099998</v>
      </c>
    </row>
    <row r="36" spans="1:16" ht="56.25" x14ac:dyDescent="0.25">
      <c r="A36" s="303" t="s">
        <v>584</v>
      </c>
      <c r="B36" s="303" t="s">
        <v>5712</v>
      </c>
      <c r="C36" s="303" t="s">
        <v>5713</v>
      </c>
      <c r="D36" s="303" t="s">
        <v>5713</v>
      </c>
      <c r="E36" s="304" t="s">
        <v>5785</v>
      </c>
      <c r="F36" s="304" t="s">
        <v>5786</v>
      </c>
      <c r="G36" s="303" t="s">
        <v>2028</v>
      </c>
      <c r="H36" s="304" t="s">
        <v>5648</v>
      </c>
      <c r="I36" s="303" t="s">
        <v>5716</v>
      </c>
      <c r="J36" s="303" t="s">
        <v>5725</v>
      </c>
      <c r="K36" s="305" t="s">
        <v>5787</v>
      </c>
      <c r="L36" s="306">
        <v>242719550</v>
      </c>
      <c r="M36" s="306">
        <v>5123986391</v>
      </c>
      <c r="N36" s="306">
        <v>1792793876</v>
      </c>
      <c r="O36" s="306">
        <v>1677673538.79</v>
      </c>
      <c r="P36" s="339">
        <v>3446312852.21</v>
      </c>
    </row>
    <row r="37" spans="1:16" ht="56.25" x14ac:dyDescent="0.25">
      <c r="A37" s="303" t="s">
        <v>585</v>
      </c>
      <c r="B37" s="303" t="s">
        <v>5712</v>
      </c>
      <c r="C37" s="303" t="s">
        <v>5713</v>
      </c>
      <c r="D37" s="303" t="s">
        <v>5713</v>
      </c>
      <c r="E37" s="304" t="s">
        <v>5788</v>
      </c>
      <c r="F37" s="304" t="s">
        <v>5789</v>
      </c>
      <c r="G37" s="303" t="s">
        <v>2086</v>
      </c>
      <c r="H37" s="304" t="s">
        <v>2087</v>
      </c>
      <c r="I37" s="303" t="s">
        <v>5716</v>
      </c>
      <c r="J37" s="303" t="s">
        <v>5790</v>
      </c>
      <c r="K37" s="305" t="s">
        <v>5791</v>
      </c>
      <c r="L37" s="306">
        <v>35000000</v>
      </c>
      <c r="M37" s="306">
        <v>1566435840.9300001</v>
      </c>
      <c r="N37" s="306">
        <v>891170872</v>
      </c>
      <c r="O37" s="306">
        <v>601767795.13</v>
      </c>
      <c r="P37" s="339">
        <v>964668045.79999995</v>
      </c>
    </row>
    <row r="38" spans="1:16" ht="78.75" x14ac:dyDescent="0.25">
      <c r="A38" s="303" t="s">
        <v>586</v>
      </c>
      <c r="B38" s="303" t="s">
        <v>5712</v>
      </c>
      <c r="C38" s="303" t="s">
        <v>5713</v>
      </c>
      <c r="D38" s="303" t="s">
        <v>5713</v>
      </c>
      <c r="E38" s="304" t="s">
        <v>5792</v>
      </c>
      <c r="F38" s="304" t="s">
        <v>5793</v>
      </c>
      <c r="G38" s="303" t="s">
        <v>2592</v>
      </c>
      <c r="H38" s="304" t="s">
        <v>2593</v>
      </c>
      <c r="I38" s="303" t="s">
        <v>5716</v>
      </c>
      <c r="J38" s="303" t="s">
        <v>5794</v>
      </c>
      <c r="K38" s="305" t="s">
        <v>5795</v>
      </c>
      <c r="L38" s="306">
        <v>30000000</v>
      </c>
      <c r="M38" s="306">
        <v>4027823943.54</v>
      </c>
      <c r="N38" s="306">
        <v>2098630252</v>
      </c>
      <c r="O38" s="306">
        <v>1938595790.76</v>
      </c>
      <c r="P38" s="339">
        <v>2089228152.78</v>
      </c>
    </row>
    <row r="39" spans="1:16" ht="56.25" x14ac:dyDescent="0.25">
      <c r="A39" s="303" t="s">
        <v>587</v>
      </c>
      <c r="B39" s="303" t="s">
        <v>5712</v>
      </c>
      <c r="C39" s="303" t="s">
        <v>5713</v>
      </c>
      <c r="D39" s="303" t="s">
        <v>5713</v>
      </c>
      <c r="E39" s="304" t="s">
        <v>5796</v>
      </c>
      <c r="F39" s="304" t="s">
        <v>5797</v>
      </c>
      <c r="G39" s="303" t="s">
        <v>2871</v>
      </c>
      <c r="H39" s="304" t="s">
        <v>2872</v>
      </c>
      <c r="I39" s="303" t="s">
        <v>5716</v>
      </c>
      <c r="J39" s="303" t="s">
        <v>5798</v>
      </c>
      <c r="K39" s="305" t="s">
        <v>5799</v>
      </c>
      <c r="L39" s="306">
        <v>332702135</v>
      </c>
      <c r="M39" s="306">
        <v>3446012503.6700001</v>
      </c>
      <c r="N39" s="306">
        <v>1278872132</v>
      </c>
      <c r="O39" s="306">
        <v>1316685135.8900001</v>
      </c>
      <c r="P39" s="339">
        <v>2129327367.78</v>
      </c>
    </row>
    <row r="40" spans="1:16" ht="56.25" x14ac:dyDescent="0.25">
      <c r="A40" s="303" t="s">
        <v>588</v>
      </c>
      <c r="B40" s="303" t="s">
        <v>5712</v>
      </c>
      <c r="C40" s="303" t="s">
        <v>5713</v>
      </c>
      <c r="D40" s="303" t="s">
        <v>5713</v>
      </c>
      <c r="E40" s="304" t="s">
        <v>5800</v>
      </c>
      <c r="F40" s="304" t="s">
        <v>5801</v>
      </c>
      <c r="G40" s="303" t="s">
        <v>2288</v>
      </c>
      <c r="H40" s="304" t="s">
        <v>2289</v>
      </c>
      <c r="I40" s="303" t="s">
        <v>5716</v>
      </c>
      <c r="J40" s="303" t="s">
        <v>5721</v>
      </c>
      <c r="K40" s="305" t="s">
        <v>5802</v>
      </c>
      <c r="L40" s="306">
        <v>4164000000</v>
      </c>
      <c r="M40" s="306">
        <v>10321695753</v>
      </c>
      <c r="N40" s="306">
        <v>3880550136</v>
      </c>
      <c r="O40" s="306">
        <v>3162014220.7199998</v>
      </c>
      <c r="P40" s="339">
        <v>7159681532.2799997</v>
      </c>
    </row>
    <row r="41" spans="1:16" x14ac:dyDescent="0.25">
      <c r="A41" s="340"/>
      <c r="B41" s="341" t="s">
        <v>5803</v>
      </c>
      <c r="C41" s="342"/>
      <c r="D41" s="343" t="s">
        <v>5804</v>
      </c>
      <c r="E41" s="344"/>
      <c r="F41" s="344"/>
      <c r="G41" s="345" t="s">
        <v>604</v>
      </c>
      <c r="H41" s="345" t="s">
        <v>604</v>
      </c>
      <c r="I41" s="345" t="s">
        <v>604</v>
      </c>
      <c r="J41" s="345" t="s">
        <v>604</v>
      </c>
      <c r="K41" s="346" t="s">
        <v>604</v>
      </c>
      <c r="L41" s="347">
        <v>43764420825.629997</v>
      </c>
      <c r="M41" s="347">
        <v>222226000903.19</v>
      </c>
      <c r="N41" s="347">
        <v>52938666364</v>
      </c>
      <c r="O41" s="347">
        <v>46549386876.129997</v>
      </c>
      <c r="P41" s="347">
        <v>175676614027.06</v>
      </c>
    </row>
    <row r="42" spans="1:16" x14ac:dyDescent="0.25">
      <c r="A42" s="340"/>
      <c r="B42" s="341" t="s">
        <v>5805</v>
      </c>
      <c r="C42" s="342"/>
      <c r="D42" s="343" t="s">
        <v>5712</v>
      </c>
      <c r="E42" s="344"/>
      <c r="F42" s="344"/>
      <c r="G42" s="345" t="s">
        <v>604</v>
      </c>
      <c r="H42" s="345" t="s">
        <v>604</v>
      </c>
      <c r="I42" s="345" t="s">
        <v>604</v>
      </c>
      <c r="J42" s="345" t="s">
        <v>604</v>
      </c>
      <c r="K42" s="346" t="s">
        <v>604</v>
      </c>
      <c r="L42" s="347">
        <v>1500000000</v>
      </c>
      <c r="M42" s="347">
        <v>8267507924.71</v>
      </c>
      <c r="N42" s="347">
        <v>3089983728</v>
      </c>
      <c r="O42" s="347">
        <v>2808013198.6599998</v>
      </c>
      <c r="P42" s="347">
        <v>5459494726.0500002</v>
      </c>
    </row>
    <row r="43" spans="1:16" x14ac:dyDescent="0.25">
      <c r="A43" s="348"/>
      <c r="B43" s="349"/>
      <c r="C43" s="350"/>
      <c r="D43" s="351"/>
      <c r="E43" s="352"/>
      <c r="F43" s="352"/>
      <c r="G43" s="353"/>
      <c r="H43" s="353"/>
      <c r="I43" s="353"/>
      <c r="J43" s="353"/>
      <c r="K43" s="354"/>
      <c r="L43" s="355"/>
      <c r="M43" s="355"/>
      <c r="N43" s="355"/>
      <c r="O43" s="355"/>
      <c r="P43" s="355"/>
    </row>
    <row r="44" spans="1:16" ht="33.75" x14ac:dyDescent="0.25">
      <c r="A44" s="303" t="s">
        <v>589</v>
      </c>
      <c r="B44" s="303" t="s">
        <v>5608</v>
      </c>
      <c r="C44" s="303" t="s">
        <v>5609</v>
      </c>
      <c r="D44" s="303" t="s">
        <v>5609</v>
      </c>
      <c r="E44" s="304" t="s">
        <v>5611</v>
      </c>
      <c r="F44" s="304" t="s">
        <v>5806</v>
      </c>
      <c r="G44" s="303" t="s">
        <v>625</v>
      </c>
      <c r="H44" s="304" t="s">
        <v>626</v>
      </c>
      <c r="I44" s="303" t="s">
        <v>5716</v>
      </c>
      <c r="J44" s="303" t="s">
        <v>5806</v>
      </c>
      <c r="K44" s="305" t="s">
        <v>5613</v>
      </c>
      <c r="L44" s="306">
        <v>87500000</v>
      </c>
      <c r="M44" s="306">
        <v>87500000</v>
      </c>
      <c r="N44" s="306">
        <v>0</v>
      </c>
      <c r="O44" s="306">
        <v>1093750</v>
      </c>
      <c r="P44" s="339">
        <v>86406250</v>
      </c>
    </row>
    <row r="45" spans="1:16" ht="45" x14ac:dyDescent="0.25">
      <c r="A45" s="303" t="s">
        <v>590</v>
      </c>
      <c r="B45" s="303" t="s">
        <v>5608</v>
      </c>
      <c r="C45" s="303" t="s">
        <v>5609</v>
      </c>
      <c r="D45" s="303" t="s">
        <v>5609</v>
      </c>
      <c r="E45" s="304" t="s">
        <v>5807</v>
      </c>
      <c r="F45" s="304" t="s">
        <v>5808</v>
      </c>
      <c r="G45" s="303" t="s">
        <v>5809</v>
      </c>
      <c r="H45" s="304" t="s">
        <v>5604</v>
      </c>
      <c r="I45" s="303" t="s">
        <v>5716</v>
      </c>
      <c r="J45" s="303" t="s">
        <v>5810</v>
      </c>
      <c r="K45" s="305" t="s">
        <v>2293</v>
      </c>
      <c r="L45" s="306">
        <v>109938190</v>
      </c>
      <c r="M45" s="306">
        <v>114889667.45999999</v>
      </c>
      <c r="N45" s="306">
        <v>151669.6</v>
      </c>
      <c r="O45" s="306">
        <v>36764693.520000003</v>
      </c>
      <c r="P45" s="339">
        <v>78124973.939999998</v>
      </c>
    </row>
    <row r="46" spans="1:16" ht="56.25" x14ac:dyDescent="0.25">
      <c r="A46" s="303" t="s">
        <v>591</v>
      </c>
      <c r="B46" s="303" t="s">
        <v>5608</v>
      </c>
      <c r="C46" s="303" t="s">
        <v>5609</v>
      </c>
      <c r="D46" s="303" t="s">
        <v>5609</v>
      </c>
      <c r="E46" s="304" t="s">
        <v>5811</v>
      </c>
      <c r="F46" s="304" t="s">
        <v>5812</v>
      </c>
      <c r="G46" s="303" t="s">
        <v>5813</v>
      </c>
      <c r="H46" s="304" t="s">
        <v>5604</v>
      </c>
      <c r="I46" s="303" t="s">
        <v>5716</v>
      </c>
      <c r="J46" s="303" t="s">
        <v>5814</v>
      </c>
      <c r="K46" s="305" t="s">
        <v>5815</v>
      </c>
      <c r="L46" s="306">
        <v>5500000</v>
      </c>
      <c r="M46" s="306">
        <v>157161254.28</v>
      </c>
      <c r="N46" s="306">
        <v>0</v>
      </c>
      <c r="O46" s="306">
        <v>46348587.619999997</v>
      </c>
      <c r="P46" s="339">
        <v>110812666.66</v>
      </c>
    </row>
    <row r="47" spans="1:16" ht="78.75" x14ac:dyDescent="0.25">
      <c r="A47" s="303" t="s">
        <v>592</v>
      </c>
      <c r="B47" s="303" t="s">
        <v>5608</v>
      </c>
      <c r="C47" s="303" t="s">
        <v>5609</v>
      </c>
      <c r="D47" s="303" t="s">
        <v>5609</v>
      </c>
      <c r="E47" s="304" t="s">
        <v>5816</v>
      </c>
      <c r="F47" s="304" t="s">
        <v>5817</v>
      </c>
      <c r="G47" s="303" t="s">
        <v>5818</v>
      </c>
      <c r="H47" s="304" t="s">
        <v>5604</v>
      </c>
      <c r="I47" s="303" t="s">
        <v>5716</v>
      </c>
      <c r="J47" s="303" t="s">
        <v>5819</v>
      </c>
      <c r="K47" s="305" t="s">
        <v>5820</v>
      </c>
      <c r="L47" s="306">
        <v>1</v>
      </c>
      <c r="M47" s="306">
        <v>99437523.459999993</v>
      </c>
      <c r="N47" s="306">
        <v>0</v>
      </c>
      <c r="O47" s="306">
        <v>29802560.25</v>
      </c>
      <c r="P47" s="339">
        <v>69634963.209999993</v>
      </c>
    </row>
    <row r="48" spans="1:16" ht="78.75" x14ac:dyDescent="0.25">
      <c r="A48" s="303" t="s">
        <v>593</v>
      </c>
      <c r="B48" s="303" t="s">
        <v>5608</v>
      </c>
      <c r="C48" s="303" t="s">
        <v>5609</v>
      </c>
      <c r="D48" s="303" t="s">
        <v>5609</v>
      </c>
      <c r="E48" s="304" t="s">
        <v>5821</v>
      </c>
      <c r="F48" s="304" t="s">
        <v>5822</v>
      </c>
      <c r="G48" s="303" t="s">
        <v>5823</v>
      </c>
      <c r="H48" s="304" t="s">
        <v>5604</v>
      </c>
      <c r="I48" s="303" t="s">
        <v>5716</v>
      </c>
      <c r="J48" s="303" t="s">
        <v>5824</v>
      </c>
      <c r="K48" s="305" t="s">
        <v>5825</v>
      </c>
      <c r="L48" s="306">
        <v>33563776</v>
      </c>
      <c r="M48" s="306">
        <v>81625696.290000007</v>
      </c>
      <c r="N48" s="306">
        <v>0</v>
      </c>
      <c r="O48" s="306">
        <v>24061716.850000001</v>
      </c>
      <c r="P48" s="339">
        <v>57563979.439999998</v>
      </c>
    </row>
    <row r="49" spans="1:16" ht="45" x14ac:dyDescent="0.25">
      <c r="A49" s="303" t="s">
        <v>594</v>
      </c>
      <c r="B49" s="303" t="s">
        <v>5608</v>
      </c>
      <c r="C49" s="303" t="s">
        <v>5609</v>
      </c>
      <c r="D49" s="303" t="s">
        <v>5609</v>
      </c>
      <c r="E49" s="304" t="s">
        <v>5826</v>
      </c>
      <c r="F49" s="304" t="s">
        <v>5827</v>
      </c>
      <c r="G49" s="303" t="s">
        <v>5809</v>
      </c>
      <c r="H49" s="304" t="s">
        <v>5604</v>
      </c>
      <c r="I49" s="303" t="s">
        <v>5716</v>
      </c>
      <c r="J49" s="303" t="s">
        <v>5810</v>
      </c>
      <c r="K49" s="305" t="s">
        <v>5828</v>
      </c>
      <c r="L49" s="306">
        <v>107706680.45</v>
      </c>
      <c r="M49" s="306">
        <v>110806680.45</v>
      </c>
      <c r="N49" s="306">
        <v>0</v>
      </c>
      <c r="O49" s="306">
        <v>27662920.199999999</v>
      </c>
      <c r="P49" s="339">
        <v>83143760.25</v>
      </c>
    </row>
    <row r="50" spans="1:16" ht="112.5" x14ac:dyDescent="0.25">
      <c r="A50" s="303" t="s">
        <v>595</v>
      </c>
      <c r="B50" s="303" t="s">
        <v>5608</v>
      </c>
      <c r="C50" s="303" t="s">
        <v>5609</v>
      </c>
      <c r="D50" s="303" t="s">
        <v>5609</v>
      </c>
      <c r="E50" s="304" t="s">
        <v>5829</v>
      </c>
      <c r="F50" s="304" t="s">
        <v>5830</v>
      </c>
      <c r="G50" s="303" t="s">
        <v>5831</v>
      </c>
      <c r="H50" s="304" t="s">
        <v>5604</v>
      </c>
      <c r="I50" s="303" t="s">
        <v>5716</v>
      </c>
      <c r="J50" s="303" t="s">
        <v>5832</v>
      </c>
      <c r="K50" s="305" t="s">
        <v>5833</v>
      </c>
      <c r="L50" s="306">
        <v>3800000</v>
      </c>
      <c r="M50" s="306">
        <v>83836328.349999994</v>
      </c>
      <c r="N50" s="306">
        <v>0</v>
      </c>
      <c r="O50" s="306">
        <v>25926633.510000002</v>
      </c>
      <c r="P50" s="339">
        <v>57909694.840000004</v>
      </c>
    </row>
    <row r="51" spans="1:16" ht="45" x14ac:dyDescent="0.25">
      <c r="A51" s="303" t="s">
        <v>596</v>
      </c>
      <c r="B51" s="303" t="s">
        <v>5608</v>
      </c>
      <c r="C51" s="303" t="s">
        <v>5609</v>
      </c>
      <c r="D51" s="303" t="s">
        <v>5609</v>
      </c>
      <c r="E51" s="304" t="s">
        <v>5834</v>
      </c>
      <c r="F51" s="304" t="s">
        <v>5835</v>
      </c>
      <c r="G51" s="303" t="s">
        <v>5836</v>
      </c>
      <c r="H51" s="304" t="s">
        <v>5604</v>
      </c>
      <c r="I51" s="303" t="s">
        <v>5716</v>
      </c>
      <c r="J51" s="303" t="s">
        <v>5837</v>
      </c>
      <c r="K51" s="305" t="s">
        <v>5838</v>
      </c>
      <c r="L51" s="306">
        <v>127154513</v>
      </c>
      <c r="M51" s="306">
        <v>143272075.65000001</v>
      </c>
      <c r="N51" s="306">
        <v>0</v>
      </c>
      <c r="O51" s="306">
        <v>43220409.590000004</v>
      </c>
      <c r="P51" s="339">
        <v>100051666.06</v>
      </c>
    </row>
    <row r="52" spans="1:16" ht="45" x14ac:dyDescent="0.25">
      <c r="A52" s="303" t="s">
        <v>662</v>
      </c>
      <c r="B52" s="303" t="s">
        <v>5608</v>
      </c>
      <c r="C52" s="303" t="s">
        <v>5609</v>
      </c>
      <c r="D52" s="303" t="s">
        <v>5609</v>
      </c>
      <c r="E52" s="304" t="s">
        <v>5839</v>
      </c>
      <c r="F52" s="304" t="s">
        <v>5840</v>
      </c>
      <c r="G52" s="303" t="s">
        <v>5841</v>
      </c>
      <c r="H52" s="304" t="s">
        <v>1994</v>
      </c>
      <c r="I52" s="303" t="s">
        <v>5716</v>
      </c>
      <c r="J52" s="303" t="s">
        <v>5842</v>
      </c>
      <c r="K52" s="305" t="s">
        <v>5843</v>
      </c>
      <c r="L52" s="306">
        <v>35550000</v>
      </c>
      <c r="M52" s="306">
        <v>35550000</v>
      </c>
      <c r="N52" s="306">
        <v>0</v>
      </c>
      <c r="O52" s="306">
        <v>11376000</v>
      </c>
      <c r="P52" s="339">
        <v>24174000</v>
      </c>
    </row>
    <row r="53" spans="1:16" ht="45" x14ac:dyDescent="0.25">
      <c r="A53" s="303" t="s">
        <v>664</v>
      </c>
      <c r="B53" s="303" t="s">
        <v>5608</v>
      </c>
      <c r="C53" s="303" t="s">
        <v>5609</v>
      </c>
      <c r="D53" s="303" t="s">
        <v>5609</v>
      </c>
      <c r="E53" s="304" t="s">
        <v>5844</v>
      </c>
      <c r="F53" s="304" t="s">
        <v>5840</v>
      </c>
      <c r="G53" s="303" t="s">
        <v>5845</v>
      </c>
      <c r="H53" s="304" t="s">
        <v>1994</v>
      </c>
      <c r="I53" s="303" t="s">
        <v>5716</v>
      </c>
      <c r="J53" s="303" t="s">
        <v>5846</v>
      </c>
      <c r="K53" s="305" t="s">
        <v>5843</v>
      </c>
      <c r="L53" s="306">
        <v>35174000</v>
      </c>
      <c r="M53" s="306">
        <v>35174000</v>
      </c>
      <c r="N53" s="306">
        <v>0</v>
      </c>
      <c r="O53" s="306">
        <v>11255680</v>
      </c>
      <c r="P53" s="339">
        <v>23918320</v>
      </c>
    </row>
    <row r="54" spans="1:16" ht="56.25" x14ac:dyDescent="0.25">
      <c r="A54" s="303" t="s">
        <v>666</v>
      </c>
      <c r="B54" s="303" t="s">
        <v>5608</v>
      </c>
      <c r="C54" s="303" t="s">
        <v>5609</v>
      </c>
      <c r="D54" s="303" t="s">
        <v>5609</v>
      </c>
      <c r="E54" s="304" t="s">
        <v>5847</v>
      </c>
      <c r="F54" s="304" t="s">
        <v>5848</v>
      </c>
      <c r="G54" s="303" t="s">
        <v>5849</v>
      </c>
      <c r="H54" s="304" t="s">
        <v>1994</v>
      </c>
      <c r="I54" s="303" t="s">
        <v>5716</v>
      </c>
      <c r="J54" s="303" t="s">
        <v>5850</v>
      </c>
      <c r="K54" s="305" t="s">
        <v>5843</v>
      </c>
      <c r="L54" s="306">
        <v>49490000</v>
      </c>
      <c r="M54" s="306">
        <v>49490000</v>
      </c>
      <c r="N54" s="306">
        <v>0</v>
      </c>
      <c r="O54" s="306">
        <v>15836800</v>
      </c>
      <c r="P54" s="339">
        <v>33653200</v>
      </c>
    </row>
    <row r="55" spans="1:16" ht="45" x14ac:dyDescent="0.25">
      <c r="A55" s="303" t="s">
        <v>668</v>
      </c>
      <c r="B55" s="303" t="s">
        <v>5608</v>
      </c>
      <c r="C55" s="303" t="s">
        <v>5609</v>
      </c>
      <c r="D55" s="303" t="s">
        <v>5609</v>
      </c>
      <c r="E55" s="304" t="s">
        <v>5851</v>
      </c>
      <c r="F55" s="304" t="s">
        <v>5852</v>
      </c>
      <c r="G55" s="303" t="s">
        <v>5853</v>
      </c>
      <c r="H55" s="304" t="s">
        <v>2724</v>
      </c>
      <c r="I55" s="303" t="s">
        <v>5716</v>
      </c>
      <c r="J55" s="303" t="s">
        <v>5854</v>
      </c>
      <c r="K55" s="305" t="s">
        <v>5855</v>
      </c>
      <c r="L55" s="306">
        <v>173607497</v>
      </c>
      <c r="M55" s="306">
        <v>178517105</v>
      </c>
      <c r="N55" s="306">
        <v>0</v>
      </c>
      <c r="O55" s="306">
        <v>35703420.960000001</v>
      </c>
      <c r="P55" s="339">
        <v>142813684.03999999</v>
      </c>
    </row>
    <row r="56" spans="1:16" ht="45" x14ac:dyDescent="0.25">
      <c r="A56" s="303" t="s">
        <v>670</v>
      </c>
      <c r="B56" s="303" t="s">
        <v>5608</v>
      </c>
      <c r="C56" s="303" t="s">
        <v>5609</v>
      </c>
      <c r="D56" s="303" t="s">
        <v>5609</v>
      </c>
      <c r="E56" s="304" t="s">
        <v>5856</v>
      </c>
      <c r="F56" s="304" t="s">
        <v>5857</v>
      </c>
      <c r="G56" s="303" t="s">
        <v>5858</v>
      </c>
      <c r="H56" s="304" t="s">
        <v>2724</v>
      </c>
      <c r="I56" s="303" t="s">
        <v>5716</v>
      </c>
      <c r="J56" s="303" t="s">
        <v>5859</v>
      </c>
      <c r="K56" s="305" t="s">
        <v>5860</v>
      </c>
      <c r="L56" s="306">
        <v>75713302</v>
      </c>
      <c r="M56" s="306">
        <v>76470435.019999996</v>
      </c>
      <c r="N56" s="306">
        <v>151426.4</v>
      </c>
      <c r="O56" s="306">
        <v>30524448.710000001</v>
      </c>
      <c r="P56" s="339">
        <v>45945986.310000002</v>
      </c>
    </row>
    <row r="57" spans="1:16" ht="45" x14ac:dyDescent="0.25">
      <c r="A57" s="303" t="s">
        <v>672</v>
      </c>
      <c r="B57" s="303" t="s">
        <v>5608</v>
      </c>
      <c r="C57" s="303" t="s">
        <v>5609</v>
      </c>
      <c r="D57" s="303" t="s">
        <v>5609</v>
      </c>
      <c r="E57" s="304" t="s">
        <v>5861</v>
      </c>
      <c r="F57" s="304" t="s">
        <v>5862</v>
      </c>
      <c r="G57" s="303" t="s">
        <v>5863</v>
      </c>
      <c r="H57" s="304" t="s">
        <v>2724</v>
      </c>
      <c r="I57" s="303" t="s">
        <v>5716</v>
      </c>
      <c r="J57" s="303" t="s">
        <v>5864</v>
      </c>
      <c r="K57" s="305" t="s">
        <v>5865</v>
      </c>
      <c r="L57" s="306">
        <v>107796689</v>
      </c>
      <c r="M57" s="306">
        <v>155459934</v>
      </c>
      <c r="N57" s="306">
        <v>0</v>
      </c>
      <c r="O57" s="306">
        <v>56407946.82</v>
      </c>
      <c r="P57" s="339">
        <v>99051987.180000007</v>
      </c>
    </row>
    <row r="58" spans="1:16" ht="45" x14ac:dyDescent="0.25">
      <c r="A58" s="303" t="s">
        <v>674</v>
      </c>
      <c r="B58" s="303" t="s">
        <v>5608</v>
      </c>
      <c r="C58" s="303" t="s">
        <v>5609</v>
      </c>
      <c r="D58" s="303" t="s">
        <v>5609</v>
      </c>
      <c r="E58" s="304" t="s">
        <v>5866</v>
      </c>
      <c r="F58" s="304" t="s">
        <v>5867</v>
      </c>
      <c r="G58" s="303" t="s">
        <v>5868</v>
      </c>
      <c r="H58" s="304" t="s">
        <v>2724</v>
      </c>
      <c r="I58" s="303" t="s">
        <v>5716</v>
      </c>
      <c r="J58" s="303" t="s">
        <v>5869</v>
      </c>
      <c r="K58" s="305" t="s">
        <v>5843</v>
      </c>
      <c r="L58" s="306">
        <v>89083917</v>
      </c>
      <c r="M58" s="306">
        <v>127154727</v>
      </c>
      <c r="N58" s="306">
        <v>0</v>
      </c>
      <c r="O58" s="306">
        <v>56689815.840000004</v>
      </c>
      <c r="P58" s="339">
        <v>70464911.159999996</v>
      </c>
    </row>
    <row r="59" spans="1:16" ht="45" x14ac:dyDescent="0.25">
      <c r="A59" s="303" t="s">
        <v>676</v>
      </c>
      <c r="B59" s="303" t="s">
        <v>5608</v>
      </c>
      <c r="C59" s="303" t="s">
        <v>5609</v>
      </c>
      <c r="D59" s="303" t="s">
        <v>5609</v>
      </c>
      <c r="E59" s="304" t="s">
        <v>5870</v>
      </c>
      <c r="F59" s="304" t="s">
        <v>5871</v>
      </c>
      <c r="G59" s="303" t="s">
        <v>5872</v>
      </c>
      <c r="H59" s="304" t="s">
        <v>2724</v>
      </c>
      <c r="I59" s="303" t="s">
        <v>5716</v>
      </c>
      <c r="J59" s="303" t="s">
        <v>5873</v>
      </c>
      <c r="K59" s="305" t="s">
        <v>5843</v>
      </c>
      <c r="L59" s="306">
        <v>37896000</v>
      </c>
      <c r="M59" s="306">
        <v>124796443</v>
      </c>
      <c r="N59" s="306">
        <v>0</v>
      </c>
      <c r="O59" s="306">
        <v>55638414.259999998</v>
      </c>
      <c r="P59" s="339">
        <v>69158028.739999995</v>
      </c>
    </row>
    <row r="60" spans="1:16" ht="45" x14ac:dyDescent="0.25">
      <c r="A60" s="303" t="s">
        <v>678</v>
      </c>
      <c r="B60" s="303" t="s">
        <v>5608</v>
      </c>
      <c r="C60" s="303" t="s">
        <v>5609</v>
      </c>
      <c r="D60" s="303" t="s">
        <v>5609</v>
      </c>
      <c r="E60" s="304" t="s">
        <v>5874</v>
      </c>
      <c r="F60" s="304" t="s">
        <v>5875</v>
      </c>
      <c r="G60" s="303" t="s">
        <v>2723</v>
      </c>
      <c r="H60" s="304" t="s">
        <v>2724</v>
      </c>
      <c r="I60" s="303" t="s">
        <v>5716</v>
      </c>
      <c r="J60" s="303" t="s">
        <v>5859</v>
      </c>
      <c r="K60" s="305" t="s">
        <v>2182</v>
      </c>
      <c r="L60" s="306">
        <v>45642746.509999998</v>
      </c>
      <c r="M60" s="306">
        <v>45642746.509999998</v>
      </c>
      <c r="N60" s="306">
        <v>0</v>
      </c>
      <c r="O60" s="306">
        <v>2282137.3199999998</v>
      </c>
      <c r="P60" s="339">
        <v>43360609.189999998</v>
      </c>
    </row>
    <row r="61" spans="1:16" ht="45" x14ac:dyDescent="0.25">
      <c r="A61" s="303" t="s">
        <v>680</v>
      </c>
      <c r="B61" s="303" t="s">
        <v>5608</v>
      </c>
      <c r="C61" s="303" t="s">
        <v>5609</v>
      </c>
      <c r="D61" s="303" t="s">
        <v>5609</v>
      </c>
      <c r="E61" s="304" t="s">
        <v>5876</v>
      </c>
      <c r="F61" s="304" t="s">
        <v>5877</v>
      </c>
      <c r="G61" s="303" t="s">
        <v>5878</v>
      </c>
      <c r="H61" s="304" t="s">
        <v>2724</v>
      </c>
      <c r="I61" s="303" t="s">
        <v>5716</v>
      </c>
      <c r="J61" s="303" t="s">
        <v>5879</v>
      </c>
      <c r="K61" s="305" t="s">
        <v>5843</v>
      </c>
      <c r="L61" s="306">
        <v>92679690</v>
      </c>
      <c r="M61" s="306">
        <v>137859534</v>
      </c>
      <c r="N61" s="306">
        <v>0</v>
      </c>
      <c r="O61" s="306">
        <v>60869334.439999998</v>
      </c>
      <c r="P61" s="339">
        <v>76990199.560000002</v>
      </c>
    </row>
    <row r="62" spans="1:16" ht="33.75" x14ac:dyDescent="0.25">
      <c r="A62" s="303" t="s">
        <v>682</v>
      </c>
      <c r="B62" s="303" t="s">
        <v>5608</v>
      </c>
      <c r="C62" s="303" t="s">
        <v>5609</v>
      </c>
      <c r="D62" s="303" t="s">
        <v>5609</v>
      </c>
      <c r="E62" s="304" t="s">
        <v>5880</v>
      </c>
      <c r="F62" s="304" t="s">
        <v>5881</v>
      </c>
      <c r="G62" s="303" t="s">
        <v>5882</v>
      </c>
      <c r="H62" s="304" t="s">
        <v>626</v>
      </c>
      <c r="I62" s="303" t="s">
        <v>5716</v>
      </c>
      <c r="J62" s="303" t="s">
        <v>5883</v>
      </c>
      <c r="K62" s="305" t="s">
        <v>5884</v>
      </c>
      <c r="L62" s="306">
        <v>74682215</v>
      </c>
      <c r="M62" s="306">
        <v>107262215</v>
      </c>
      <c r="N62" s="306">
        <v>0</v>
      </c>
      <c r="O62" s="306">
        <v>34401620.100000001</v>
      </c>
      <c r="P62" s="339">
        <v>72860594.900000006</v>
      </c>
    </row>
    <row r="63" spans="1:16" ht="33.75" x14ac:dyDescent="0.25">
      <c r="A63" s="303" t="s">
        <v>684</v>
      </c>
      <c r="B63" s="303" t="s">
        <v>5608</v>
      </c>
      <c r="C63" s="303" t="s">
        <v>5609</v>
      </c>
      <c r="D63" s="303" t="s">
        <v>5609</v>
      </c>
      <c r="E63" s="304" t="s">
        <v>5885</v>
      </c>
      <c r="F63" s="304" t="s">
        <v>5886</v>
      </c>
      <c r="G63" s="303" t="s">
        <v>5887</v>
      </c>
      <c r="H63" s="304" t="s">
        <v>626</v>
      </c>
      <c r="I63" s="303" t="s">
        <v>5716</v>
      </c>
      <c r="J63" s="303" t="s">
        <v>5886</v>
      </c>
      <c r="K63" s="305" t="s">
        <v>5888</v>
      </c>
      <c r="L63" s="306">
        <v>138600000</v>
      </c>
      <c r="M63" s="306">
        <v>176042000</v>
      </c>
      <c r="N63" s="306">
        <v>0</v>
      </c>
      <c r="O63" s="306">
        <v>52679025</v>
      </c>
      <c r="P63" s="339">
        <v>123362975</v>
      </c>
    </row>
    <row r="64" spans="1:16" ht="78.75" x14ac:dyDescent="0.25">
      <c r="A64" s="303" t="s">
        <v>686</v>
      </c>
      <c r="B64" s="303" t="s">
        <v>5608</v>
      </c>
      <c r="C64" s="303" t="s">
        <v>5609</v>
      </c>
      <c r="D64" s="303" t="s">
        <v>5609</v>
      </c>
      <c r="E64" s="304" t="s">
        <v>5889</v>
      </c>
      <c r="F64" s="304" t="s">
        <v>5890</v>
      </c>
      <c r="G64" s="303" t="s">
        <v>5891</v>
      </c>
      <c r="H64" s="304" t="s">
        <v>626</v>
      </c>
      <c r="I64" s="303" t="s">
        <v>5716</v>
      </c>
      <c r="J64" s="303" t="s">
        <v>5892</v>
      </c>
      <c r="K64" s="305" t="s">
        <v>5893</v>
      </c>
      <c r="L64" s="306">
        <v>146395879</v>
      </c>
      <c r="M64" s="306">
        <v>178705879</v>
      </c>
      <c r="N64" s="306">
        <v>0</v>
      </c>
      <c r="O64" s="306">
        <v>58649840.159999996</v>
      </c>
      <c r="P64" s="339">
        <v>120056038.84</v>
      </c>
    </row>
    <row r="65" spans="1:16" ht="33.75" x14ac:dyDescent="0.25">
      <c r="A65" s="303" t="s">
        <v>688</v>
      </c>
      <c r="B65" s="303" t="s">
        <v>5608</v>
      </c>
      <c r="C65" s="303" t="s">
        <v>5609</v>
      </c>
      <c r="D65" s="303" t="s">
        <v>5609</v>
      </c>
      <c r="E65" s="304" t="s">
        <v>5894</v>
      </c>
      <c r="F65" s="304" t="s">
        <v>5895</v>
      </c>
      <c r="G65" s="303" t="s">
        <v>5896</v>
      </c>
      <c r="H65" s="304" t="s">
        <v>626</v>
      </c>
      <c r="I65" s="303" t="s">
        <v>5716</v>
      </c>
      <c r="J65" s="303" t="s">
        <v>5895</v>
      </c>
      <c r="K65" s="305" t="s">
        <v>5897</v>
      </c>
      <c r="L65" s="306">
        <v>115030381</v>
      </c>
      <c r="M65" s="306">
        <v>137198381</v>
      </c>
      <c r="N65" s="306">
        <v>0</v>
      </c>
      <c r="O65" s="306">
        <v>44191057.789999999</v>
      </c>
      <c r="P65" s="339">
        <v>93007323.209999993</v>
      </c>
    </row>
    <row r="66" spans="1:16" ht="78.75" x14ac:dyDescent="0.25">
      <c r="A66" s="303" t="s">
        <v>690</v>
      </c>
      <c r="B66" s="303" t="s">
        <v>5608</v>
      </c>
      <c r="C66" s="303" t="s">
        <v>5609</v>
      </c>
      <c r="D66" s="303" t="s">
        <v>5609</v>
      </c>
      <c r="E66" s="304" t="s">
        <v>5898</v>
      </c>
      <c r="F66" s="304" t="s">
        <v>5899</v>
      </c>
      <c r="G66" s="303" t="s">
        <v>5900</v>
      </c>
      <c r="H66" s="304" t="s">
        <v>2484</v>
      </c>
      <c r="I66" s="303" t="s">
        <v>5716</v>
      </c>
      <c r="J66" s="303" t="s">
        <v>5901</v>
      </c>
      <c r="K66" s="305" t="s">
        <v>5902</v>
      </c>
      <c r="L66" s="306">
        <v>42530000</v>
      </c>
      <c r="M66" s="306">
        <v>42530000</v>
      </c>
      <c r="N66" s="306">
        <v>0</v>
      </c>
      <c r="O66" s="306">
        <v>12759000</v>
      </c>
      <c r="P66" s="339">
        <v>29771000</v>
      </c>
    </row>
    <row r="67" spans="1:16" ht="67.5" x14ac:dyDescent="0.25">
      <c r="A67" s="303" t="s">
        <v>692</v>
      </c>
      <c r="B67" s="303" t="s">
        <v>5608</v>
      </c>
      <c r="C67" s="303" t="s">
        <v>5609</v>
      </c>
      <c r="D67" s="303" t="s">
        <v>5609</v>
      </c>
      <c r="E67" s="304" t="s">
        <v>5903</v>
      </c>
      <c r="F67" s="304" t="s">
        <v>5904</v>
      </c>
      <c r="G67" s="303" t="s">
        <v>5905</v>
      </c>
      <c r="H67" s="304" t="s">
        <v>2484</v>
      </c>
      <c r="I67" s="303" t="s">
        <v>5716</v>
      </c>
      <c r="J67" s="303" t="s">
        <v>5906</v>
      </c>
      <c r="K67" s="305" t="s">
        <v>5902</v>
      </c>
      <c r="L67" s="306">
        <v>40650000</v>
      </c>
      <c r="M67" s="306">
        <v>40650000</v>
      </c>
      <c r="N67" s="306">
        <v>0</v>
      </c>
      <c r="O67" s="306">
        <v>12195000</v>
      </c>
      <c r="P67" s="339">
        <v>28455000</v>
      </c>
    </row>
    <row r="68" spans="1:16" ht="45" x14ac:dyDescent="0.25">
      <c r="A68" s="303" t="s">
        <v>694</v>
      </c>
      <c r="B68" s="303" t="s">
        <v>5608</v>
      </c>
      <c r="C68" s="303" t="s">
        <v>5609</v>
      </c>
      <c r="D68" s="303" t="s">
        <v>5609</v>
      </c>
      <c r="E68" s="304" t="s">
        <v>5907</v>
      </c>
      <c r="F68" s="304" t="s">
        <v>5908</v>
      </c>
      <c r="G68" s="303" t="s">
        <v>5909</v>
      </c>
      <c r="H68" s="304" t="s">
        <v>2484</v>
      </c>
      <c r="I68" s="303" t="s">
        <v>5716</v>
      </c>
      <c r="J68" s="303" t="s">
        <v>5910</v>
      </c>
      <c r="K68" s="305" t="s">
        <v>5860</v>
      </c>
      <c r="L68" s="306">
        <v>72000000</v>
      </c>
      <c r="M68" s="306">
        <v>73440000</v>
      </c>
      <c r="N68" s="306">
        <v>288000</v>
      </c>
      <c r="O68" s="306">
        <v>33048000</v>
      </c>
      <c r="P68" s="339">
        <v>40392000</v>
      </c>
    </row>
    <row r="69" spans="1:16" ht="56.25" x14ac:dyDescent="0.25">
      <c r="A69" s="303" t="s">
        <v>696</v>
      </c>
      <c r="B69" s="303" t="s">
        <v>5608</v>
      </c>
      <c r="C69" s="303" t="s">
        <v>5609</v>
      </c>
      <c r="D69" s="303" t="s">
        <v>5609</v>
      </c>
      <c r="E69" s="304" t="s">
        <v>5911</v>
      </c>
      <c r="F69" s="304" t="s">
        <v>5912</v>
      </c>
      <c r="G69" s="303" t="s">
        <v>5913</v>
      </c>
      <c r="H69" s="304" t="s">
        <v>2484</v>
      </c>
      <c r="I69" s="303" t="s">
        <v>5716</v>
      </c>
      <c r="J69" s="303" t="s">
        <v>5914</v>
      </c>
      <c r="K69" s="305" t="s">
        <v>5843</v>
      </c>
      <c r="L69" s="306">
        <v>38532000</v>
      </c>
      <c r="M69" s="306">
        <v>38532000</v>
      </c>
      <c r="N69" s="306">
        <v>0</v>
      </c>
      <c r="O69" s="306">
        <v>12715560</v>
      </c>
      <c r="P69" s="339">
        <v>25816440</v>
      </c>
    </row>
    <row r="70" spans="1:16" ht="56.25" x14ac:dyDescent="0.25">
      <c r="A70" s="303" t="s">
        <v>698</v>
      </c>
      <c r="B70" s="303" t="s">
        <v>5608</v>
      </c>
      <c r="C70" s="303" t="s">
        <v>5609</v>
      </c>
      <c r="D70" s="303" t="s">
        <v>5609</v>
      </c>
      <c r="E70" s="304" t="s">
        <v>5915</v>
      </c>
      <c r="F70" s="304" t="s">
        <v>5916</v>
      </c>
      <c r="G70" s="303" t="s">
        <v>5917</v>
      </c>
      <c r="H70" s="304" t="s">
        <v>2529</v>
      </c>
      <c r="I70" s="303" t="s">
        <v>5716</v>
      </c>
      <c r="J70" s="303" t="s">
        <v>5918</v>
      </c>
      <c r="K70" s="305" t="s">
        <v>5919</v>
      </c>
      <c r="L70" s="306">
        <v>50337511</v>
      </c>
      <c r="M70" s="306">
        <v>79228015</v>
      </c>
      <c r="N70" s="306">
        <v>0</v>
      </c>
      <c r="O70" s="306">
        <v>33713481.060000002</v>
      </c>
      <c r="P70" s="339">
        <v>45514533.939999998</v>
      </c>
    </row>
    <row r="71" spans="1:16" ht="56.25" x14ac:dyDescent="0.25">
      <c r="A71" s="303" t="s">
        <v>700</v>
      </c>
      <c r="B71" s="303" t="s">
        <v>5608</v>
      </c>
      <c r="C71" s="303" t="s">
        <v>5609</v>
      </c>
      <c r="D71" s="303" t="s">
        <v>5609</v>
      </c>
      <c r="E71" s="304" t="s">
        <v>5920</v>
      </c>
      <c r="F71" s="304" t="s">
        <v>5921</v>
      </c>
      <c r="G71" s="303" t="s">
        <v>5922</v>
      </c>
      <c r="H71" s="304" t="s">
        <v>2529</v>
      </c>
      <c r="I71" s="303" t="s">
        <v>5716</v>
      </c>
      <c r="J71" s="303" t="s">
        <v>5923</v>
      </c>
      <c r="K71" s="305" t="s">
        <v>5843</v>
      </c>
      <c r="L71" s="306">
        <v>14960000</v>
      </c>
      <c r="M71" s="306">
        <v>14960000</v>
      </c>
      <c r="N71" s="306">
        <v>0</v>
      </c>
      <c r="O71" s="306">
        <v>5984000</v>
      </c>
      <c r="P71" s="339">
        <v>8976000</v>
      </c>
    </row>
    <row r="72" spans="1:16" ht="67.5" x14ac:dyDescent="0.25">
      <c r="A72" s="303" t="s">
        <v>702</v>
      </c>
      <c r="B72" s="303" t="s">
        <v>5608</v>
      </c>
      <c r="C72" s="303" t="s">
        <v>5609</v>
      </c>
      <c r="D72" s="303" t="s">
        <v>5609</v>
      </c>
      <c r="E72" s="304" t="s">
        <v>5924</v>
      </c>
      <c r="F72" s="304" t="s">
        <v>5925</v>
      </c>
      <c r="G72" s="303" t="s">
        <v>5926</v>
      </c>
      <c r="H72" s="304" t="s">
        <v>2529</v>
      </c>
      <c r="I72" s="303" t="s">
        <v>5716</v>
      </c>
      <c r="J72" s="303" t="s">
        <v>5927</v>
      </c>
      <c r="K72" s="305" t="s">
        <v>5928</v>
      </c>
      <c r="L72" s="306">
        <v>149289601</v>
      </c>
      <c r="M72" s="306">
        <v>185689601</v>
      </c>
      <c r="N72" s="306">
        <v>0</v>
      </c>
      <c r="O72" s="306">
        <v>56616880.240000002</v>
      </c>
      <c r="P72" s="339">
        <v>129072720.76000001</v>
      </c>
    </row>
    <row r="73" spans="1:16" ht="56.25" x14ac:dyDescent="0.25">
      <c r="A73" s="303" t="s">
        <v>704</v>
      </c>
      <c r="B73" s="303" t="s">
        <v>5608</v>
      </c>
      <c r="C73" s="303" t="s">
        <v>5609</v>
      </c>
      <c r="D73" s="303" t="s">
        <v>5609</v>
      </c>
      <c r="E73" s="304" t="s">
        <v>5929</v>
      </c>
      <c r="F73" s="304" t="s">
        <v>5930</v>
      </c>
      <c r="G73" s="303" t="s">
        <v>5931</v>
      </c>
      <c r="H73" s="304" t="s">
        <v>2529</v>
      </c>
      <c r="I73" s="303" t="s">
        <v>5716</v>
      </c>
      <c r="J73" s="303" t="s">
        <v>5932</v>
      </c>
      <c r="K73" s="305" t="s">
        <v>5928</v>
      </c>
      <c r="L73" s="306">
        <v>209200722</v>
      </c>
      <c r="M73" s="306">
        <v>246900722</v>
      </c>
      <c r="N73" s="306">
        <v>0</v>
      </c>
      <c r="O73" s="306">
        <v>75012716.719999999</v>
      </c>
      <c r="P73" s="339">
        <v>171888005.28</v>
      </c>
    </row>
    <row r="74" spans="1:16" ht="56.25" x14ac:dyDescent="0.25">
      <c r="A74" s="303" t="s">
        <v>706</v>
      </c>
      <c r="B74" s="303" t="s">
        <v>5608</v>
      </c>
      <c r="C74" s="303" t="s">
        <v>5609</v>
      </c>
      <c r="D74" s="303" t="s">
        <v>5609</v>
      </c>
      <c r="E74" s="304" t="s">
        <v>5933</v>
      </c>
      <c r="F74" s="304" t="s">
        <v>5934</v>
      </c>
      <c r="G74" s="303" t="s">
        <v>5935</v>
      </c>
      <c r="H74" s="304" t="s">
        <v>2529</v>
      </c>
      <c r="I74" s="303" t="s">
        <v>5716</v>
      </c>
      <c r="J74" s="303" t="s">
        <v>5936</v>
      </c>
      <c r="K74" s="305" t="s">
        <v>5937</v>
      </c>
      <c r="L74" s="306">
        <v>303061533</v>
      </c>
      <c r="M74" s="306">
        <v>325694533</v>
      </c>
      <c r="N74" s="306">
        <v>0</v>
      </c>
      <c r="O74" s="306">
        <v>135372357.28</v>
      </c>
      <c r="P74" s="339">
        <v>190322175.72</v>
      </c>
    </row>
    <row r="75" spans="1:16" ht="135" x14ac:dyDescent="0.25">
      <c r="A75" s="303" t="s">
        <v>708</v>
      </c>
      <c r="B75" s="303" t="s">
        <v>5608</v>
      </c>
      <c r="C75" s="303" t="s">
        <v>5609</v>
      </c>
      <c r="D75" s="303" t="s">
        <v>5609</v>
      </c>
      <c r="E75" s="304" t="s">
        <v>5938</v>
      </c>
      <c r="F75" s="304" t="s">
        <v>5939</v>
      </c>
      <c r="G75" s="303" t="s">
        <v>5940</v>
      </c>
      <c r="H75" s="304" t="s">
        <v>598</v>
      </c>
      <c r="I75" s="303" t="s">
        <v>5716</v>
      </c>
      <c r="J75" s="303" t="s">
        <v>5941</v>
      </c>
      <c r="K75" s="305" t="s">
        <v>5942</v>
      </c>
      <c r="L75" s="306">
        <v>130150000</v>
      </c>
      <c r="M75" s="306">
        <v>131150000</v>
      </c>
      <c r="N75" s="306">
        <v>0</v>
      </c>
      <c r="O75" s="306">
        <v>57378125</v>
      </c>
      <c r="P75" s="339">
        <v>73771875</v>
      </c>
    </row>
    <row r="76" spans="1:16" ht="45" x14ac:dyDescent="0.25">
      <c r="A76" s="303" t="s">
        <v>710</v>
      </c>
      <c r="B76" s="303" t="s">
        <v>5608</v>
      </c>
      <c r="C76" s="303" t="s">
        <v>5609</v>
      </c>
      <c r="D76" s="303" t="s">
        <v>5609</v>
      </c>
      <c r="E76" s="304" t="s">
        <v>5943</v>
      </c>
      <c r="F76" s="304" t="s">
        <v>5944</v>
      </c>
      <c r="G76" s="303" t="s">
        <v>5945</v>
      </c>
      <c r="H76" s="304" t="s">
        <v>1520</v>
      </c>
      <c r="I76" s="303" t="s">
        <v>5716</v>
      </c>
      <c r="J76" s="303" t="s">
        <v>5946</v>
      </c>
      <c r="K76" s="305" t="s">
        <v>5843</v>
      </c>
      <c r="L76" s="306">
        <v>19000000</v>
      </c>
      <c r="M76" s="306">
        <v>19000000</v>
      </c>
      <c r="N76" s="306">
        <v>0</v>
      </c>
      <c r="O76" s="306">
        <v>7600000</v>
      </c>
      <c r="P76" s="339">
        <v>11400000</v>
      </c>
    </row>
    <row r="77" spans="1:16" ht="45" x14ac:dyDescent="0.25">
      <c r="A77" s="303" t="s">
        <v>712</v>
      </c>
      <c r="B77" s="303" t="s">
        <v>5608</v>
      </c>
      <c r="C77" s="303" t="s">
        <v>5609</v>
      </c>
      <c r="D77" s="303" t="s">
        <v>5609</v>
      </c>
      <c r="E77" s="304" t="s">
        <v>5947</v>
      </c>
      <c r="F77" s="304" t="s">
        <v>5948</v>
      </c>
      <c r="G77" s="303" t="s">
        <v>5949</v>
      </c>
      <c r="H77" s="304" t="s">
        <v>523</v>
      </c>
      <c r="I77" s="303" t="s">
        <v>5716</v>
      </c>
      <c r="J77" s="303" t="s">
        <v>5950</v>
      </c>
      <c r="K77" s="305" t="s">
        <v>5951</v>
      </c>
      <c r="L77" s="306">
        <v>285500000</v>
      </c>
      <c r="M77" s="306">
        <v>325685000</v>
      </c>
      <c r="N77" s="306">
        <v>0</v>
      </c>
      <c r="O77" s="306">
        <v>103502825</v>
      </c>
      <c r="P77" s="339">
        <v>222182175</v>
      </c>
    </row>
    <row r="78" spans="1:16" ht="146.25" x14ac:dyDescent="0.25">
      <c r="A78" s="303" t="s">
        <v>714</v>
      </c>
      <c r="B78" s="303" t="s">
        <v>5608</v>
      </c>
      <c r="C78" s="303" t="s">
        <v>5609</v>
      </c>
      <c r="D78" s="303" t="s">
        <v>5609</v>
      </c>
      <c r="E78" s="304" t="s">
        <v>5952</v>
      </c>
      <c r="F78" s="304" t="s">
        <v>5953</v>
      </c>
      <c r="G78" s="303" t="s">
        <v>5954</v>
      </c>
      <c r="H78" s="304" t="s">
        <v>523</v>
      </c>
      <c r="I78" s="303" t="s">
        <v>5716</v>
      </c>
      <c r="J78" s="303" t="s">
        <v>5955</v>
      </c>
      <c r="K78" s="305" t="s">
        <v>5956</v>
      </c>
      <c r="L78" s="306">
        <v>199701288</v>
      </c>
      <c r="M78" s="306">
        <v>202082517.5</v>
      </c>
      <c r="N78" s="306">
        <v>0</v>
      </c>
      <c r="O78" s="306">
        <v>55483396.229999997</v>
      </c>
      <c r="P78" s="339">
        <v>146599121.27000001</v>
      </c>
    </row>
    <row r="79" spans="1:16" ht="45" x14ac:dyDescent="0.25">
      <c r="A79" s="303" t="s">
        <v>716</v>
      </c>
      <c r="B79" s="303" t="s">
        <v>5608</v>
      </c>
      <c r="C79" s="303" t="s">
        <v>5609</v>
      </c>
      <c r="D79" s="303" t="s">
        <v>5609</v>
      </c>
      <c r="E79" s="304" t="s">
        <v>5957</v>
      </c>
      <c r="F79" s="304" t="s">
        <v>5958</v>
      </c>
      <c r="G79" s="303" t="s">
        <v>5959</v>
      </c>
      <c r="H79" s="304" t="s">
        <v>523</v>
      </c>
      <c r="I79" s="303" t="s">
        <v>5716</v>
      </c>
      <c r="J79" s="303" t="s">
        <v>5960</v>
      </c>
      <c r="K79" s="305" t="s">
        <v>5961</v>
      </c>
      <c r="L79" s="306">
        <v>224800000</v>
      </c>
      <c r="M79" s="306">
        <v>279667000</v>
      </c>
      <c r="N79" s="306">
        <v>0</v>
      </c>
      <c r="O79" s="306">
        <v>87787190</v>
      </c>
      <c r="P79" s="339">
        <v>191879810</v>
      </c>
    </row>
    <row r="80" spans="1:16" ht="56.25" x14ac:dyDescent="0.25">
      <c r="A80" s="303" t="s">
        <v>718</v>
      </c>
      <c r="B80" s="303" t="s">
        <v>5608</v>
      </c>
      <c r="C80" s="303" t="s">
        <v>5609</v>
      </c>
      <c r="D80" s="303" t="s">
        <v>5609</v>
      </c>
      <c r="E80" s="304" t="s">
        <v>5962</v>
      </c>
      <c r="F80" s="304" t="s">
        <v>5963</v>
      </c>
      <c r="G80" s="303" t="s">
        <v>2076</v>
      </c>
      <c r="H80" s="304" t="s">
        <v>523</v>
      </c>
      <c r="I80" s="303" t="s">
        <v>5716</v>
      </c>
      <c r="J80" s="303" t="s">
        <v>5964</v>
      </c>
      <c r="K80" s="305" t="s">
        <v>5965</v>
      </c>
      <c r="L80" s="306">
        <v>12098093</v>
      </c>
      <c r="M80" s="306">
        <v>1327603543.04</v>
      </c>
      <c r="N80" s="306">
        <v>191061388</v>
      </c>
      <c r="O80" s="306">
        <v>337783547.61000001</v>
      </c>
      <c r="P80" s="339">
        <v>989819995.42999995</v>
      </c>
    </row>
    <row r="81" spans="1:16" ht="146.25" x14ac:dyDescent="0.25">
      <c r="A81" s="303" t="s">
        <v>720</v>
      </c>
      <c r="B81" s="303" t="s">
        <v>5608</v>
      </c>
      <c r="C81" s="303" t="s">
        <v>5609</v>
      </c>
      <c r="D81" s="303" t="s">
        <v>5609</v>
      </c>
      <c r="E81" s="304" t="s">
        <v>5966</v>
      </c>
      <c r="F81" s="304" t="s">
        <v>5967</v>
      </c>
      <c r="G81" s="303" t="s">
        <v>5968</v>
      </c>
      <c r="H81" s="304" t="s">
        <v>523</v>
      </c>
      <c r="I81" s="303" t="s">
        <v>5716</v>
      </c>
      <c r="J81" s="303" t="s">
        <v>5969</v>
      </c>
      <c r="K81" s="305" t="s">
        <v>5970</v>
      </c>
      <c r="L81" s="306">
        <v>66744696</v>
      </c>
      <c r="M81" s="306">
        <v>68012845.219999999</v>
      </c>
      <c r="N81" s="306">
        <v>253629.6</v>
      </c>
      <c r="O81" s="306">
        <v>22784303.23</v>
      </c>
      <c r="P81" s="339">
        <v>45228541.990000002</v>
      </c>
    </row>
    <row r="82" spans="1:16" ht="56.25" x14ac:dyDescent="0.25">
      <c r="A82" s="303" t="s">
        <v>722</v>
      </c>
      <c r="B82" s="303" t="s">
        <v>5608</v>
      </c>
      <c r="C82" s="303" t="s">
        <v>5609</v>
      </c>
      <c r="D82" s="303" t="s">
        <v>5609</v>
      </c>
      <c r="E82" s="304" t="s">
        <v>5971</v>
      </c>
      <c r="F82" s="304" t="s">
        <v>5972</v>
      </c>
      <c r="G82" s="303" t="s">
        <v>5968</v>
      </c>
      <c r="H82" s="304" t="s">
        <v>523</v>
      </c>
      <c r="I82" s="303" t="s">
        <v>5716</v>
      </c>
      <c r="J82" s="303" t="s">
        <v>5969</v>
      </c>
      <c r="K82" s="305" t="s">
        <v>5970</v>
      </c>
      <c r="L82" s="306">
        <v>76291526</v>
      </c>
      <c r="M82" s="306">
        <v>127587823.31</v>
      </c>
      <c r="N82" s="306">
        <v>767259.2</v>
      </c>
      <c r="O82" s="306">
        <v>42619592.659999996</v>
      </c>
      <c r="P82" s="339">
        <v>84968230.650000006</v>
      </c>
    </row>
    <row r="83" spans="1:16" ht="67.5" x14ac:dyDescent="0.25">
      <c r="A83" s="303" t="s">
        <v>724</v>
      </c>
      <c r="B83" s="303" t="s">
        <v>5608</v>
      </c>
      <c r="C83" s="303" t="s">
        <v>5609</v>
      </c>
      <c r="D83" s="303" t="s">
        <v>5609</v>
      </c>
      <c r="E83" s="304" t="s">
        <v>5973</v>
      </c>
      <c r="F83" s="304" t="s">
        <v>5974</v>
      </c>
      <c r="G83" s="303" t="s">
        <v>609</v>
      </c>
      <c r="H83" s="304" t="s">
        <v>610</v>
      </c>
      <c r="I83" s="303" t="s">
        <v>5716</v>
      </c>
      <c r="J83" s="303" t="s">
        <v>5975</v>
      </c>
      <c r="K83" s="305" t="s">
        <v>5976</v>
      </c>
      <c r="L83" s="306">
        <v>17701071</v>
      </c>
      <c r="M83" s="306">
        <v>18037391.350000001</v>
      </c>
      <c r="N83" s="306">
        <v>67264</v>
      </c>
      <c r="O83" s="306">
        <v>5952339.1200000001</v>
      </c>
      <c r="P83" s="339">
        <v>12085052.23</v>
      </c>
    </row>
    <row r="84" spans="1:16" ht="90" x14ac:dyDescent="0.25">
      <c r="A84" s="303" t="s">
        <v>726</v>
      </c>
      <c r="B84" s="303" t="s">
        <v>5608</v>
      </c>
      <c r="C84" s="303" t="s">
        <v>5609</v>
      </c>
      <c r="D84" s="303" t="s">
        <v>5609</v>
      </c>
      <c r="E84" s="304" t="s">
        <v>5977</v>
      </c>
      <c r="F84" s="304" t="s">
        <v>5978</v>
      </c>
      <c r="G84" s="303" t="s">
        <v>609</v>
      </c>
      <c r="H84" s="304" t="s">
        <v>610</v>
      </c>
      <c r="I84" s="303" t="s">
        <v>5716</v>
      </c>
      <c r="J84" s="303" t="s">
        <v>5979</v>
      </c>
      <c r="K84" s="305" t="s">
        <v>5976</v>
      </c>
      <c r="L84" s="306">
        <v>14028203</v>
      </c>
      <c r="M84" s="306">
        <v>14759708.560000001</v>
      </c>
      <c r="N84" s="306">
        <v>55040.800000000003</v>
      </c>
      <c r="O84" s="306">
        <v>4870703.88</v>
      </c>
      <c r="P84" s="339">
        <v>9889004.6799999997</v>
      </c>
    </row>
    <row r="85" spans="1:16" ht="78.75" x14ac:dyDescent="0.25">
      <c r="A85" s="303" t="s">
        <v>728</v>
      </c>
      <c r="B85" s="303" t="s">
        <v>5608</v>
      </c>
      <c r="C85" s="303" t="s">
        <v>5609</v>
      </c>
      <c r="D85" s="303" t="s">
        <v>5609</v>
      </c>
      <c r="E85" s="304" t="s">
        <v>5980</v>
      </c>
      <c r="F85" s="304" t="s">
        <v>5981</v>
      </c>
      <c r="G85" s="303" t="s">
        <v>5982</v>
      </c>
      <c r="H85" s="304" t="s">
        <v>610</v>
      </c>
      <c r="I85" s="303" t="s">
        <v>5716</v>
      </c>
      <c r="J85" s="303" t="s">
        <v>5983</v>
      </c>
      <c r="K85" s="305" t="s">
        <v>5984</v>
      </c>
      <c r="L85" s="306">
        <v>157400000</v>
      </c>
      <c r="M85" s="306">
        <v>157400000</v>
      </c>
      <c r="N85" s="306">
        <v>0</v>
      </c>
      <c r="O85" s="306">
        <v>51548500</v>
      </c>
      <c r="P85" s="339">
        <v>105851500</v>
      </c>
    </row>
    <row r="86" spans="1:16" ht="67.5" x14ac:dyDescent="0.25">
      <c r="A86" s="303" t="s">
        <v>730</v>
      </c>
      <c r="B86" s="303" t="s">
        <v>5608</v>
      </c>
      <c r="C86" s="303" t="s">
        <v>5609</v>
      </c>
      <c r="D86" s="303" t="s">
        <v>5609</v>
      </c>
      <c r="E86" s="304" t="s">
        <v>5985</v>
      </c>
      <c r="F86" s="304" t="s">
        <v>5986</v>
      </c>
      <c r="G86" s="303" t="s">
        <v>5987</v>
      </c>
      <c r="H86" s="304" t="s">
        <v>610</v>
      </c>
      <c r="I86" s="303" t="s">
        <v>5716</v>
      </c>
      <c r="J86" s="303" t="s">
        <v>5988</v>
      </c>
      <c r="K86" s="305" t="s">
        <v>2271</v>
      </c>
      <c r="L86" s="306">
        <v>144485000</v>
      </c>
      <c r="M86" s="306">
        <v>149435000</v>
      </c>
      <c r="N86" s="306">
        <v>0</v>
      </c>
      <c r="O86" s="306">
        <v>47121525</v>
      </c>
      <c r="P86" s="339">
        <v>102313475</v>
      </c>
    </row>
    <row r="87" spans="1:16" ht="67.5" x14ac:dyDescent="0.25">
      <c r="A87" s="303" t="s">
        <v>732</v>
      </c>
      <c r="B87" s="303" t="s">
        <v>5608</v>
      </c>
      <c r="C87" s="303" t="s">
        <v>5609</v>
      </c>
      <c r="D87" s="303" t="s">
        <v>5609</v>
      </c>
      <c r="E87" s="304" t="s">
        <v>5989</v>
      </c>
      <c r="F87" s="304" t="s">
        <v>5990</v>
      </c>
      <c r="G87" s="303" t="s">
        <v>5991</v>
      </c>
      <c r="H87" s="304" t="s">
        <v>610</v>
      </c>
      <c r="I87" s="303" t="s">
        <v>5716</v>
      </c>
      <c r="J87" s="303" t="s">
        <v>5992</v>
      </c>
      <c r="K87" s="305" t="s">
        <v>5993</v>
      </c>
      <c r="L87" s="306">
        <v>165258640.30000001</v>
      </c>
      <c r="M87" s="306">
        <v>165258640.30000001</v>
      </c>
      <c r="N87" s="306">
        <v>0</v>
      </c>
      <c r="O87" s="306">
        <v>51310678.399999999</v>
      </c>
      <c r="P87" s="339">
        <v>113947961.90000001</v>
      </c>
    </row>
    <row r="88" spans="1:16" ht="78.75" x14ac:dyDescent="0.25">
      <c r="A88" s="303" t="s">
        <v>734</v>
      </c>
      <c r="B88" s="303" t="s">
        <v>5608</v>
      </c>
      <c r="C88" s="303" t="s">
        <v>5609</v>
      </c>
      <c r="D88" s="303" t="s">
        <v>5609</v>
      </c>
      <c r="E88" s="304" t="s">
        <v>5994</v>
      </c>
      <c r="F88" s="304" t="s">
        <v>5995</v>
      </c>
      <c r="G88" s="303" t="s">
        <v>5996</v>
      </c>
      <c r="H88" s="304" t="s">
        <v>610</v>
      </c>
      <c r="I88" s="303" t="s">
        <v>5716</v>
      </c>
      <c r="J88" s="303" t="s">
        <v>5997</v>
      </c>
      <c r="K88" s="305" t="s">
        <v>5998</v>
      </c>
      <c r="L88" s="306">
        <v>224229514</v>
      </c>
      <c r="M88" s="306">
        <v>224229514</v>
      </c>
      <c r="N88" s="306">
        <v>0</v>
      </c>
      <c r="O88" s="306">
        <v>69511149.480000004</v>
      </c>
      <c r="P88" s="339">
        <v>154718364.52000001</v>
      </c>
    </row>
    <row r="89" spans="1:16" ht="101.25" x14ac:dyDescent="0.25">
      <c r="A89" s="303" t="s">
        <v>736</v>
      </c>
      <c r="B89" s="303" t="s">
        <v>5608</v>
      </c>
      <c r="C89" s="303" t="s">
        <v>5609</v>
      </c>
      <c r="D89" s="303" t="s">
        <v>5609</v>
      </c>
      <c r="E89" s="304" t="s">
        <v>5999</v>
      </c>
      <c r="F89" s="304" t="s">
        <v>6000</v>
      </c>
      <c r="G89" s="303" t="s">
        <v>6001</v>
      </c>
      <c r="H89" s="304" t="s">
        <v>5274</v>
      </c>
      <c r="I89" s="303" t="s">
        <v>5716</v>
      </c>
      <c r="J89" s="303" t="s">
        <v>6002</v>
      </c>
      <c r="K89" s="305" t="s">
        <v>6003</v>
      </c>
      <c r="L89" s="306">
        <v>98493012</v>
      </c>
      <c r="M89" s="306">
        <v>110641015.84999999</v>
      </c>
      <c r="N89" s="306">
        <v>7148004</v>
      </c>
      <c r="O89" s="306">
        <v>51568036.619999997</v>
      </c>
      <c r="P89" s="339">
        <v>59072979.229999997</v>
      </c>
    </row>
    <row r="90" spans="1:16" ht="123.75" x14ac:dyDescent="0.25">
      <c r="A90" s="303" t="s">
        <v>738</v>
      </c>
      <c r="B90" s="303" t="s">
        <v>5608</v>
      </c>
      <c r="C90" s="303" t="s">
        <v>5609</v>
      </c>
      <c r="D90" s="303" t="s">
        <v>5609</v>
      </c>
      <c r="E90" s="304" t="s">
        <v>6004</v>
      </c>
      <c r="F90" s="304" t="s">
        <v>6005</v>
      </c>
      <c r="G90" s="303" t="s">
        <v>6006</v>
      </c>
      <c r="H90" s="304" t="s">
        <v>5274</v>
      </c>
      <c r="I90" s="303" t="s">
        <v>5716</v>
      </c>
      <c r="J90" s="303" t="s">
        <v>6007</v>
      </c>
      <c r="K90" s="305" t="s">
        <v>6008</v>
      </c>
      <c r="L90" s="306">
        <v>142700000</v>
      </c>
      <c r="M90" s="306">
        <v>142700000</v>
      </c>
      <c r="N90" s="306">
        <v>0</v>
      </c>
      <c r="O90" s="306">
        <v>62431250</v>
      </c>
      <c r="P90" s="339">
        <v>80268750</v>
      </c>
    </row>
    <row r="91" spans="1:16" ht="45" x14ac:dyDescent="0.25">
      <c r="A91" s="303" t="s">
        <v>740</v>
      </c>
      <c r="B91" s="303" t="s">
        <v>5608</v>
      </c>
      <c r="C91" s="303" t="s">
        <v>5609</v>
      </c>
      <c r="D91" s="303" t="s">
        <v>5609</v>
      </c>
      <c r="E91" s="304" t="s">
        <v>6009</v>
      </c>
      <c r="F91" s="304" t="s">
        <v>6010</v>
      </c>
      <c r="G91" s="303" t="s">
        <v>6011</v>
      </c>
      <c r="H91" s="304" t="s">
        <v>1989</v>
      </c>
      <c r="I91" s="303" t="s">
        <v>5716</v>
      </c>
      <c r="J91" s="303" t="s">
        <v>6010</v>
      </c>
      <c r="K91" s="305" t="s">
        <v>6012</v>
      </c>
      <c r="L91" s="306">
        <v>134473095</v>
      </c>
      <c r="M91" s="306">
        <v>203961900</v>
      </c>
      <c r="N91" s="306">
        <v>0</v>
      </c>
      <c r="O91" s="306">
        <v>85361922.439999998</v>
      </c>
      <c r="P91" s="339">
        <v>118599977.56</v>
      </c>
    </row>
    <row r="92" spans="1:16" ht="45" x14ac:dyDescent="0.25">
      <c r="A92" s="303" t="s">
        <v>742</v>
      </c>
      <c r="B92" s="303" t="s">
        <v>5608</v>
      </c>
      <c r="C92" s="303" t="s">
        <v>5609</v>
      </c>
      <c r="D92" s="303" t="s">
        <v>5609</v>
      </c>
      <c r="E92" s="304" t="s">
        <v>6013</v>
      </c>
      <c r="F92" s="304" t="s">
        <v>6014</v>
      </c>
      <c r="G92" s="303" t="s">
        <v>6015</v>
      </c>
      <c r="H92" s="304" t="s">
        <v>1989</v>
      </c>
      <c r="I92" s="303" t="s">
        <v>5716</v>
      </c>
      <c r="J92" s="303" t="s">
        <v>6016</v>
      </c>
      <c r="K92" s="305" t="s">
        <v>5825</v>
      </c>
      <c r="L92" s="306">
        <v>128071574</v>
      </c>
      <c r="M92" s="306">
        <v>164427114</v>
      </c>
      <c r="N92" s="306">
        <v>0</v>
      </c>
      <c r="O92" s="306">
        <v>67371740.439999998</v>
      </c>
      <c r="P92" s="339">
        <v>97055373.560000002</v>
      </c>
    </row>
    <row r="93" spans="1:16" ht="56.25" x14ac:dyDescent="0.25">
      <c r="A93" s="303" t="s">
        <v>744</v>
      </c>
      <c r="B93" s="303" t="s">
        <v>5608</v>
      </c>
      <c r="C93" s="303" t="s">
        <v>5609</v>
      </c>
      <c r="D93" s="303" t="s">
        <v>5609</v>
      </c>
      <c r="E93" s="304" t="s">
        <v>6017</v>
      </c>
      <c r="F93" s="304" t="s">
        <v>6018</v>
      </c>
      <c r="G93" s="303" t="s">
        <v>6019</v>
      </c>
      <c r="H93" s="304" t="s">
        <v>5648</v>
      </c>
      <c r="I93" s="303" t="s">
        <v>5716</v>
      </c>
      <c r="J93" s="303" t="s">
        <v>6020</v>
      </c>
      <c r="K93" s="305" t="s">
        <v>6021</v>
      </c>
      <c r="L93" s="306">
        <v>52160253</v>
      </c>
      <c r="M93" s="306">
        <v>90184253</v>
      </c>
      <c r="N93" s="306">
        <v>0</v>
      </c>
      <c r="O93" s="306">
        <v>35410447.960000001</v>
      </c>
      <c r="P93" s="339">
        <v>54773805.039999999</v>
      </c>
    </row>
    <row r="94" spans="1:16" ht="56.25" x14ac:dyDescent="0.25">
      <c r="A94" s="303" t="s">
        <v>746</v>
      </c>
      <c r="B94" s="303" t="s">
        <v>5608</v>
      </c>
      <c r="C94" s="303" t="s">
        <v>5609</v>
      </c>
      <c r="D94" s="303" t="s">
        <v>5609</v>
      </c>
      <c r="E94" s="304" t="s">
        <v>6022</v>
      </c>
      <c r="F94" s="304" t="s">
        <v>6023</v>
      </c>
      <c r="G94" s="303" t="s">
        <v>6024</v>
      </c>
      <c r="H94" s="304" t="s">
        <v>5648</v>
      </c>
      <c r="I94" s="303" t="s">
        <v>5716</v>
      </c>
      <c r="J94" s="303" t="s">
        <v>6025</v>
      </c>
      <c r="K94" s="305" t="s">
        <v>6021</v>
      </c>
      <c r="L94" s="306">
        <v>30627922</v>
      </c>
      <c r="M94" s="306">
        <v>66939922</v>
      </c>
      <c r="N94" s="306">
        <v>0</v>
      </c>
      <c r="O94" s="306">
        <v>26381869.93</v>
      </c>
      <c r="P94" s="339">
        <v>40558052.07</v>
      </c>
    </row>
    <row r="95" spans="1:16" ht="56.25" x14ac:dyDescent="0.25">
      <c r="A95" s="303" t="s">
        <v>748</v>
      </c>
      <c r="B95" s="303" t="s">
        <v>5608</v>
      </c>
      <c r="C95" s="303" t="s">
        <v>5609</v>
      </c>
      <c r="D95" s="303" t="s">
        <v>5609</v>
      </c>
      <c r="E95" s="304" t="s">
        <v>6026</v>
      </c>
      <c r="F95" s="304" t="s">
        <v>6027</v>
      </c>
      <c r="G95" s="303" t="s">
        <v>6028</v>
      </c>
      <c r="H95" s="304" t="s">
        <v>5648</v>
      </c>
      <c r="I95" s="303" t="s">
        <v>5716</v>
      </c>
      <c r="J95" s="303" t="s">
        <v>6029</v>
      </c>
      <c r="K95" s="305" t="s">
        <v>6030</v>
      </c>
      <c r="L95" s="306">
        <v>39507459</v>
      </c>
      <c r="M95" s="306">
        <v>80282459</v>
      </c>
      <c r="N95" s="306">
        <v>0</v>
      </c>
      <c r="O95" s="306">
        <v>27411799.239999998</v>
      </c>
      <c r="P95" s="339">
        <v>52870659.759999998</v>
      </c>
    </row>
    <row r="96" spans="1:16" ht="56.25" x14ac:dyDescent="0.25">
      <c r="A96" s="303" t="s">
        <v>750</v>
      </c>
      <c r="B96" s="303" t="s">
        <v>5608</v>
      </c>
      <c r="C96" s="303" t="s">
        <v>5609</v>
      </c>
      <c r="D96" s="303" t="s">
        <v>5609</v>
      </c>
      <c r="E96" s="304" t="s">
        <v>6031</v>
      </c>
      <c r="F96" s="304" t="s">
        <v>6032</v>
      </c>
      <c r="G96" s="303" t="s">
        <v>6033</v>
      </c>
      <c r="H96" s="304" t="s">
        <v>5648</v>
      </c>
      <c r="I96" s="303" t="s">
        <v>5716</v>
      </c>
      <c r="J96" s="303" t="s">
        <v>6034</v>
      </c>
      <c r="K96" s="305" t="s">
        <v>5843</v>
      </c>
      <c r="L96" s="306">
        <v>33000000</v>
      </c>
      <c r="M96" s="306">
        <v>58940000</v>
      </c>
      <c r="N96" s="306">
        <v>0</v>
      </c>
      <c r="O96" s="306">
        <v>23576000</v>
      </c>
      <c r="P96" s="339">
        <v>35364000</v>
      </c>
    </row>
    <row r="97" spans="1:16" ht="56.25" x14ac:dyDescent="0.25">
      <c r="A97" s="303" t="s">
        <v>752</v>
      </c>
      <c r="B97" s="303" t="s">
        <v>5608</v>
      </c>
      <c r="C97" s="303" t="s">
        <v>5609</v>
      </c>
      <c r="D97" s="303" t="s">
        <v>5609</v>
      </c>
      <c r="E97" s="304" t="s">
        <v>6035</v>
      </c>
      <c r="F97" s="304" t="s">
        <v>6036</v>
      </c>
      <c r="G97" s="303" t="s">
        <v>2086</v>
      </c>
      <c r="H97" s="304" t="s">
        <v>2087</v>
      </c>
      <c r="I97" s="303" t="s">
        <v>5716</v>
      </c>
      <c r="J97" s="303" t="s">
        <v>6037</v>
      </c>
      <c r="K97" s="305" t="s">
        <v>6038</v>
      </c>
      <c r="L97" s="306">
        <v>2888908</v>
      </c>
      <c r="M97" s="306">
        <v>7536686.1600000001</v>
      </c>
      <c r="N97" s="306">
        <v>29556</v>
      </c>
      <c r="O97" s="306">
        <v>1526179.1</v>
      </c>
      <c r="P97" s="339">
        <v>6010507.0599999996</v>
      </c>
    </row>
    <row r="98" spans="1:16" ht="56.25" x14ac:dyDescent="0.25">
      <c r="A98" s="303" t="s">
        <v>754</v>
      </c>
      <c r="B98" s="303" t="s">
        <v>5608</v>
      </c>
      <c r="C98" s="303" t="s">
        <v>5609</v>
      </c>
      <c r="D98" s="303" t="s">
        <v>5609</v>
      </c>
      <c r="E98" s="304" t="s">
        <v>6039</v>
      </c>
      <c r="F98" s="304" t="s">
        <v>6040</v>
      </c>
      <c r="G98" s="303" t="s">
        <v>6041</v>
      </c>
      <c r="H98" s="304" t="s">
        <v>2087</v>
      </c>
      <c r="I98" s="303" t="s">
        <v>5716</v>
      </c>
      <c r="J98" s="303" t="s">
        <v>6042</v>
      </c>
      <c r="K98" s="305" t="s">
        <v>6043</v>
      </c>
      <c r="L98" s="306">
        <v>65784720</v>
      </c>
      <c r="M98" s="306">
        <v>103118720</v>
      </c>
      <c r="N98" s="306">
        <v>0</v>
      </c>
      <c r="O98" s="306">
        <v>19883645.399999999</v>
      </c>
      <c r="P98" s="339">
        <v>83235074.599999994</v>
      </c>
    </row>
    <row r="99" spans="1:16" ht="101.25" x14ac:dyDescent="0.25">
      <c r="A99" s="303" t="s">
        <v>756</v>
      </c>
      <c r="B99" s="303" t="s">
        <v>5608</v>
      </c>
      <c r="C99" s="303" t="s">
        <v>5609</v>
      </c>
      <c r="D99" s="303" t="s">
        <v>5609</v>
      </c>
      <c r="E99" s="304" t="s">
        <v>6044</v>
      </c>
      <c r="F99" s="304" t="s">
        <v>6045</v>
      </c>
      <c r="G99" s="303" t="s">
        <v>6046</v>
      </c>
      <c r="H99" s="304" t="s">
        <v>2593</v>
      </c>
      <c r="I99" s="303" t="s">
        <v>5716</v>
      </c>
      <c r="J99" s="303" t="s">
        <v>6047</v>
      </c>
      <c r="K99" s="305" t="s">
        <v>6048</v>
      </c>
      <c r="L99" s="306">
        <v>9716390</v>
      </c>
      <c r="M99" s="306">
        <v>28761001.41</v>
      </c>
      <c r="N99" s="306">
        <v>36922.400000000001</v>
      </c>
      <c r="O99" s="306">
        <v>9302530.4800000004</v>
      </c>
      <c r="P99" s="339">
        <v>19458470.93</v>
      </c>
    </row>
    <row r="100" spans="1:16" ht="90" x14ac:dyDescent="0.25">
      <c r="A100" s="303" t="s">
        <v>758</v>
      </c>
      <c r="B100" s="303" t="s">
        <v>5608</v>
      </c>
      <c r="C100" s="303" t="s">
        <v>5609</v>
      </c>
      <c r="D100" s="303" t="s">
        <v>5609</v>
      </c>
      <c r="E100" s="304" t="s">
        <v>6049</v>
      </c>
      <c r="F100" s="304" t="s">
        <v>6050</v>
      </c>
      <c r="G100" s="303" t="s">
        <v>6051</v>
      </c>
      <c r="H100" s="304" t="s">
        <v>2593</v>
      </c>
      <c r="I100" s="303" t="s">
        <v>5716</v>
      </c>
      <c r="J100" s="303" t="s">
        <v>6052</v>
      </c>
      <c r="K100" s="305" t="s">
        <v>5843</v>
      </c>
      <c r="L100" s="306">
        <v>96586832</v>
      </c>
      <c r="M100" s="306">
        <v>129350832</v>
      </c>
      <c r="N100" s="306">
        <v>0</v>
      </c>
      <c r="O100" s="306">
        <v>41392266.240000002</v>
      </c>
      <c r="P100" s="339">
        <v>87958565.760000005</v>
      </c>
    </row>
    <row r="101" spans="1:16" ht="112.5" x14ac:dyDescent="0.25">
      <c r="A101" s="303" t="s">
        <v>760</v>
      </c>
      <c r="B101" s="303" t="s">
        <v>5608</v>
      </c>
      <c r="C101" s="303" t="s">
        <v>5609</v>
      </c>
      <c r="D101" s="303" t="s">
        <v>5609</v>
      </c>
      <c r="E101" s="304" t="s">
        <v>6053</v>
      </c>
      <c r="F101" s="304" t="s">
        <v>6054</v>
      </c>
      <c r="G101" s="303" t="s">
        <v>6055</v>
      </c>
      <c r="H101" s="304" t="s">
        <v>2593</v>
      </c>
      <c r="I101" s="303" t="s">
        <v>5716</v>
      </c>
      <c r="J101" s="303" t="s">
        <v>6056</v>
      </c>
      <c r="K101" s="305" t="s">
        <v>6057</v>
      </c>
      <c r="L101" s="306">
        <v>42000000</v>
      </c>
      <c r="M101" s="306">
        <v>42000000</v>
      </c>
      <c r="N101" s="306">
        <v>0</v>
      </c>
      <c r="O101" s="306">
        <v>12600000</v>
      </c>
      <c r="P101" s="339">
        <v>29400000</v>
      </c>
    </row>
    <row r="102" spans="1:16" ht="112.5" x14ac:dyDescent="0.25">
      <c r="A102" s="303" t="s">
        <v>762</v>
      </c>
      <c r="B102" s="303" t="s">
        <v>5608</v>
      </c>
      <c r="C102" s="303" t="s">
        <v>5609</v>
      </c>
      <c r="D102" s="303" t="s">
        <v>5609</v>
      </c>
      <c r="E102" s="304" t="s">
        <v>6058</v>
      </c>
      <c r="F102" s="304" t="s">
        <v>6059</v>
      </c>
      <c r="G102" s="303" t="s">
        <v>6060</v>
      </c>
      <c r="H102" s="304" t="s">
        <v>2593</v>
      </c>
      <c r="I102" s="303" t="s">
        <v>5716</v>
      </c>
      <c r="J102" s="303" t="s">
        <v>6061</v>
      </c>
      <c r="K102" s="305" t="s">
        <v>5843</v>
      </c>
      <c r="L102" s="306">
        <v>85594728</v>
      </c>
      <c r="M102" s="306">
        <v>158057066</v>
      </c>
      <c r="N102" s="306">
        <v>0</v>
      </c>
      <c r="O102" s="306">
        <v>47332518.329999998</v>
      </c>
      <c r="P102" s="339">
        <v>110724547.67</v>
      </c>
    </row>
    <row r="103" spans="1:16" ht="67.5" x14ac:dyDescent="0.25">
      <c r="A103" s="303" t="s">
        <v>764</v>
      </c>
      <c r="B103" s="303" t="s">
        <v>5608</v>
      </c>
      <c r="C103" s="303" t="s">
        <v>5609</v>
      </c>
      <c r="D103" s="303" t="s">
        <v>5609</v>
      </c>
      <c r="E103" s="304" t="s">
        <v>6062</v>
      </c>
      <c r="F103" s="304" t="s">
        <v>6063</v>
      </c>
      <c r="G103" s="303" t="s">
        <v>6064</v>
      </c>
      <c r="H103" s="304" t="s">
        <v>5783</v>
      </c>
      <c r="I103" s="303" t="s">
        <v>5716</v>
      </c>
      <c r="J103" s="303" t="s">
        <v>6065</v>
      </c>
      <c r="K103" s="305" t="s">
        <v>5843</v>
      </c>
      <c r="L103" s="306">
        <v>33224000</v>
      </c>
      <c r="M103" s="306">
        <v>33224000</v>
      </c>
      <c r="N103" s="306">
        <v>0</v>
      </c>
      <c r="O103" s="306">
        <v>13289600</v>
      </c>
      <c r="P103" s="339">
        <v>19934400</v>
      </c>
    </row>
    <row r="104" spans="1:16" ht="101.25" x14ac:dyDescent="0.25">
      <c r="A104" s="303" t="s">
        <v>766</v>
      </c>
      <c r="B104" s="303" t="s">
        <v>5608</v>
      </c>
      <c r="C104" s="303" t="s">
        <v>5609</v>
      </c>
      <c r="D104" s="303" t="s">
        <v>5609</v>
      </c>
      <c r="E104" s="304" t="s">
        <v>6066</v>
      </c>
      <c r="F104" s="304" t="s">
        <v>6067</v>
      </c>
      <c r="G104" s="303" t="s">
        <v>6068</v>
      </c>
      <c r="H104" s="304" t="s">
        <v>2593</v>
      </c>
      <c r="I104" s="303" t="s">
        <v>5716</v>
      </c>
      <c r="J104" s="303" t="s">
        <v>6069</v>
      </c>
      <c r="K104" s="305" t="s">
        <v>6070</v>
      </c>
      <c r="L104" s="306">
        <v>80075269.439999998</v>
      </c>
      <c r="M104" s="306">
        <v>126392771.44</v>
      </c>
      <c r="N104" s="306">
        <v>0</v>
      </c>
      <c r="O104" s="306">
        <v>32643283.25</v>
      </c>
      <c r="P104" s="339">
        <v>93749488.189999998</v>
      </c>
    </row>
    <row r="105" spans="1:16" ht="56.25" x14ac:dyDescent="0.25">
      <c r="A105" s="303" t="s">
        <v>768</v>
      </c>
      <c r="B105" s="303" t="s">
        <v>5608</v>
      </c>
      <c r="C105" s="303" t="s">
        <v>5609</v>
      </c>
      <c r="D105" s="303" t="s">
        <v>5609</v>
      </c>
      <c r="E105" s="304" t="s">
        <v>6071</v>
      </c>
      <c r="F105" s="304" t="s">
        <v>6072</v>
      </c>
      <c r="G105" s="303" t="s">
        <v>6073</v>
      </c>
      <c r="H105" s="304" t="s">
        <v>2087</v>
      </c>
      <c r="I105" s="303" t="s">
        <v>5716</v>
      </c>
      <c r="J105" s="303" t="s">
        <v>6074</v>
      </c>
      <c r="K105" s="305" t="s">
        <v>5919</v>
      </c>
      <c r="L105" s="306">
        <v>14800000</v>
      </c>
      <c r="M105" s="306">
        <v>14800000</v>
      </c>
      <c r="N105" s="306">
        <v>0</v>
      </c>
      <c r="O105" s="306">
        <v>2886000</v>
      </c>
      <c r="P105" s="339">
        <v>11914000</v>
      </c>
    </row>
    <row r="106" spans="1:16" ht="56.25" x14ac:dyDescent="0.25">
      <c r="A106" s="303" t="s">
        <v>770</v>
      </c>
      <c r="B106" s="303" t="s">
        <v>5608</v>
      </c>
      <c r="C106" s="303" t="s">
        <v>5609</v>
      </c>
      <c r="D106" s="303" t="s">
        <v>5609</v>
      </c>
      <c r="E106" s="304" t="s">
        <v>6075</v>
      </c>
      <c r="F106" s="304" t="s">
        <v>6076</v>
      </c>
      <c r="G106" s="303" t="s">
        <v>6077</v>
      </c>
      <c r="H106" s="304" t="s">
        <v>2087</v>
      </c>
      <c r="I106" s="303" t="s">
        <v>5716</v>
      </c>
      <c r="J106" s="303" t="s">
        <v>6078</v>
      </c>
      <c r="K106" s="305" t="s">
        <v>6079</v>
      </c>
      <c r="L106" s="306">
        <v>18545000</v>
      </c>
      <c r="M106" s="306">
        <v>18545000</v>
      </c>
      <c r="N106" s="306">
        <v>0</v>
      </c>
      <c r="O106" s="306">
        <v>3477187.5</v>
      </c>
      <c r="P106" s="339">
        <v>15067812.5</v>
      </c>
    </row>
    <row r="107" spans="1:16" ht="56.25" x14ac:dyDescent="0.25">
      <c r="A107" s="303" t="s">
        <v>772</v>
      </c>
      <c r="B107" s="303" t="s">
        <v>5608</v>
      </c>
      <c r="C107" s="303" t="s">
        <v>5609</v>
      </c>
      <c r="D107" s="303" t="s">
        <v>5609</v>
      </c>
      <c r="E107" s="304" t="s">
        <v>6080</v>
      </c>
      <c r="F107" s="304" t="s">
        <v>6081</v>
      </c>
      <c r="G107" s="303" t="s">
        <v>2028</v>
      </c>
      <c r="H107" s="304" t="s">
        <v>5648</v>
      </c>
      <c r="I107" s="303" t="s">
        <v>5716</v>
      </c>
      <c r="J107" s="303" t="s">
        <v>6082</v>
      </c>
      <c r="K107" s="305" t="s">
        <v>2182</v>
      </c>
      <c r="L107" s="306">
        <v>52000000</v>
      </c>
      <c r="M107" s="306">
        <v>68290000</v>
      </c>
      <c r="N107" s="306">
        <v>0</v>
      </c>
      <c r="O107" s="306">
        <v>6808375</v>
      </c>
      <c r="P107" s="339">
        <v>61481625</v>
      </c>
    </row>
    <row r="108" spans="1:16" ht="56.25" x14ac:dyDescent="0.25">
      <c r="A108" s="303" t="s">
        <v>774</v>
      </c>
      <c r="B108" s="303" t="s">
        <v>5608</v>
      </c>
      <c r="C108" s="303" t="s">
        <v>5609</v>
      </c>
      <c r="D108" s="303" t="s">
        <v>5609</v>
      </c>
      <c r="E108" s="304" t="s">
        <v>6083</v>
      </c>
      <c r="F108" s="304" t="s">
        <v>6084</v>
      </c>
      <c r="G108" s="303" t="s">
        <v>2028</v>
      </c>
      <c r="H108" s="304" t="s">
        <v>5648</v>
      </c>
      <c r="I108" s="303" t="s">
        <v>5716</v>
      </c>
      <c r="J108" s="303" t="s">
        <v>6085</v>
      </c>
      <c r="K108" s="305" t="s">
        <v>6086</v>
      </c>
      <c r="L108" s="306">
        <v>69000000</v>
      </c>
      <c r="M108" s="306">
        <v>71600000</v>
      </c>
      <c r="N108" s="306">
        <v>0</v>
      </c>
      <c r="O108" s="306">
        <v>3580000</v>
      </c>
      <c r="P108" s="339">
        <v>68020000</v>
      </c>
    </row>
    <row r="109" spans="1:16" ht="56.25" x14ac:dyDescent="0.25">
      <c r="A109" s="303" t="s">
        <v>776</v>
      </c>
      <c r="B109" s="303" t="s">
        <v>5608</v>
      </c>
      <c r="C109" s="303" t="s">
        <v>5609</v>
      </c>
      <c r="D109" s="303" t="s">
        <v>5609</v>
      </c>
      <c r="E109" s="304" t="s">
        <v>6087</v>
      </c>
      <c r="F109" s="304" t="s">
        <v>6088</v>
      </c>
      <c r="G109" s="303" t="s">
        <v>6089</v>
      </c>
      <c r="H109" s="304" t="s">
        <v>2087</v>
      </c>
      <c r="I109" s="303" t="s">
        <v>5716</v>
      </c>
      <c r="J109" s="303" t="s">
        <v>6090</v>
      </c>
      <c r="K109" s="305" t="s">
        <v>6091</v>
      </c>
      <c r="L109" s="306">
        <v>14070000</v>
      </c>
      <c r="M109" s="306">
        <v>44127899</v>
      </c>
      <c r="N109" s="306">
        <v>0</v>
      </c>
      <c r="O109" s="306">
        <v>4405138.66</v>
      </c>
      <c r="P109" s="339">
        <v>39722760.340000004</v>
      </c>
    </row>
    <row r="110" spans="1:16" ht="56.25" x14ac:dyDescent="0.25">
      <c r="A110" s="303" t="s">
        <v>778</v>
      </c>
      <c r="B110" s="303" t="s">
        <v>5608</v>
      </c>
      <c r="C110" s="303" t="s">
        <v>5609</v>
      </c>
      <c r="D110" s="303" t="s">
        <v>5609</v>
      </c>
      <c r="E110" s="304" t="s">
        <v>6092</v>
      </c>
      <c r="F110" s="304" t="s">
        <v>6093</v>
      </c>
      <c r="G110" s="303" t="s">
        <v>2239</v>
      </c>
      <c r="H110" s="304" t="s">
        <v>2240</v>
      </c>
      <c r="I110" s="303" t="s">
        <v>5716</v>
      </c>
      <c r="J110" s="303" t="s">
        <v>6094</v>
      </c>
      <c r="K110" s="305" t="s">
        <v>6095</v>
      </c>
      <c r="L110" s="306">
        <v>1070392755</v>
      </c>
      <c r="M110" s="306">
        <v>1320401189.0699999</v>
      </c>
      <c r="N110" s="306">
        <v>26870774.399999999</v>
      </c>
      <c r="O110" s="306">
        <v>291039705.50999999</v>
      </c>
      <c r="P110" s="339">
        <v>1029361483.5599999</v>
      </c>
    </row>
    <row r="111" spans="1:16" ht="67.5" x14ac:dyDescent="0.25">
      <c r="A111" s="303" t="s">
        <v>780</v>
      </c>
      <c r="B111" s="303" t="s">
        <v>5608</v>
      </c>
      <c r="C111" s="303" t="s">
        <v>5609</v>
      </c>
      <c r="D111" s="303" t="s">
        <v>5609</v>
      </c>
      <c r="E111" s="304" t="s">
        <v>6096</v>
      </c>
      <c r="F111" s="304" t="s">
        <v>6097</v>
      </c>
      <c r="G111" s="303" t="s">
        <v>6098</v>
      </c>
      <c r="H111" s="304" t="s">
        <v>5783</v>
      </c>
      <c r="I111" s="303" t="s">
        <v>5716</v>
      </c>
      <c r="J111" s="303" t="s">
        <v>6099</v>
      </c>
      <c r="K111" s="305" t="s">
        <v>6100</v>
      </c>
      <c r="L111" s="306">
        <v>19830000</v>
      </c>
      <c r="M111" s="306">
        <v>19830000</v>
      </c>
      <c r="N111" s="306">
        <v>0</v>
      </c>
      <c r="O111" s="306">
        <v>5949000</v>
      </c>
      <c r="P111" s="339">
        <v>13881000</v>
      </c>
    </row>
    <row r="112" spans="1:16" ht="90" x14ac:dyDescent="0.25">
      <c r="A112" s="303" t="s">
        <v>782</v>
      </c>
      <c r="B112" s="303" t="s">
        <v>5608</v>
      </c>
      <c r="C112" s="303" t="s">
        <v>5609</v>
      </c>
      <c r="D112" s="303" t="s">
        <v>5609</v>
      </c>
      <c r="E112" s="304" t="s">
        <v>6101</v>
      </c>
      <c r="F112" s="304" t="s">
        <v>6102</v>
      </c>
      <c r="G112" s="303" t="s">
        <v>6103</v>
      </c>
      <c r="H112" s="304" t="s">
        <v>2872</v>
      </c>
      <c r="I112" s="303" t="s">
        <v>5716</v>
      </c>
      <c r="J112" s="303" t="s">
        <v>6104</v>
      </c>
      <c r="K112" s="305" t="s">
        <v>6105</v>
      </c>
      <c r="L112" s="306">
        <v>41905000</v>
      </c>
      <c r="M112" s="306">
        <v>74264075</v>
      </c>
      <c r="N112" s="306">
        <v>0</v>
      </c>
      <c r="O112" s="306">
        <v>23257363.59</v>
      </c>
      <c r="P112" s="339">
        <v>51006711.409999996</v>
      </c>
    </row>
    <row r="113" spans="1:16" ht="90" x14ac:dyDescent="0.25">
      <c r="A113" s="303" t="s">
        <v>784</v>
      </c>
      <c r="B113" s="303" t="s">
        <v>5608</v>
      </c>
      <c r="C113" s="303" t="s">
        <v>5609</v>
      </c>
      <c r="D113" s="303" t="s">
        <v>5609</v>
      </c>
      <c r="E113" s="304" t="s">
        <v>6106</v>
      </c>
      <c r="F113" s="304" t="s">
        <v>6107</v>
      </c>
      <c r="G113" s="303" t="s">
        <v>6108</v>
      </c>
      <c r="H113" s="304" t="s">
        <v>2872</v>
      </c>
      <c r="I113" s="303" t="s">
        <v>5716</v>
      </c>
      <c r="J113" s="303" t="s">
        <v>6109</v>
      </c>
      <c r="K113" s="305" t="s">
        <v>6110</v>
      </c>
      <c r="L113" s="306">
        <v>5000000</v>
      </c>
      <c r="M113" s="306">
        <v>294766905</v>
      </c>
      <c r="N113" s="306">
        <v>0</v>
      </c>
      <c r="O113" s="306">
        <v>99399292.379999995</v>
      </c>
      <c r="P113" s="339">
        <v>195367612.62</v>
      </c>
    </row>
    <row r="114" spans="1:16" ht="123.75" x14ac:dyDescent="0.25">
      <c r="A114" s="303" t="s">
        <v>786</v>
      </c>
      <c r="B114" s="303" t="s">
        <v>5608</v>
      </c>
      <c r="C114" s="303" t="s">
        <v>5609</v>
      </c>
      <c r="D114" s="303" t="s">
        <v>5609</v>
      </c>
      <c r="E114" s="304" t="s">
        <v>6111</v>
      </c>
      <c r="F114" s="304" t="s">
        <v>6112</v>
      </c>
      <c r="G114" s="303" t="s">
        <v>6113</v>
      </c>
      <c r="H114" s="304" t="s">
        <v>2872</v>
      </c>
      <c r="I114" s="303" t="s">
        <v>5716</v>
      </c>
      <c r="J114" s="303" t="s">
        <v>6114</v>
      </c>
      <c r="K114" s="305" t="s">
        <v>5919</v>
      </c>
      <c r="L114" s="306">
        <v>1660000</v>
      </c>
      <c r="M114" s="306">
        <v>194258085</v>
      </c>
      <c r="N114" s="306">
        <v>0</v>
      </c>
      <c r="O114" s="306">
        <v>64903663.469999999</v>
      </c>
      <c r="P114" s="339">
        <v>129354421.53</v>
      </c>
    </row>
    <row r="115" spans="1:16" ht="67.5" x14ac:dyDescent="0.25">
      <c r="A115" s="303" t="s">
        <v>788</v>
      </c>
      <c r="B115" s="303" t="s">
        <v>5608</v>
      </c>
      <c r="C115" s="303" t="s">
        <v>5609</v>
      </c>
      <c r="D115" s="303" t="s">
        <v>5609</v>
      </c>
      <c r="E115" s="304" t="s">
        <v>6115</v>
      </c>
      <c r="F115" s="304" t="s">
        <v>6116</v>
      </c>
      <c r="G115" s="303" t="s">
        <v>6117</v>
      </c>
      <c r="H115" s="304" t="s">
        <v>5783</v>
      </c>
      <c r="I115" s="303" t="s">
        <v>5716</v>
      </c>
      <c r="J115" s="303" t="s">
        <v>6118</v>
      </c>
      <c r="K115" s="305" t="s">
        <v>6119</v>
      </c>
      <c r="L115" s="306">
        <v>17650000.350000001</v>
      </c>
      <c r="M115" s="306">
        <v>171474857.34999999</v>
      </c>
      <c r="N115" s="306">
        <v>0</v>
      </c>
      <c r="O115" s="306">
        <v>24045467.879999999</v>
      </c>
      <c r="P115" s="339">
        <v>147429389.47</v>
      </c>
    </row>
    <row r="116" spans="1:16" ht="67.5" x14ac:dyDescent="0.25">
      <c r="A116" s="303" t="s">
        <v>790</v>
      </c>
      <c r="B116" s="303" t="s">
        <v>5608</v>
      </c>
      <c r="C116" s="303" t="s">
        <v>5609</v>
      </c>
      <c r="D116" s="303" t="s">
        <v>5609</v>
      </c>
      <c r="E116" s="304" t="s">
        <v>6120</v>
      </c>
      <c r="F116" s="304" t="s">
        <v>6121</v>
      </c>
      <c r="G116" s="303" t="s">
        <v>6122</v>
      </c>
      <c r="H116" s="304" t="s">
        <v>2289</v>
      </c>
      <c r="I116" s="303" t="s">
        <v>5716</v>
      </c>
      <c r="J116" s="303" t="s">
        <v>6123</v>
      </c>
      <c r="K116" s="305" t="s">
        <v>6124</v>
      </c>
      <c r="L116" s="306">
        <v>123035660</v>
      </c>
      <c r="M116" s="306">
        <v>155034765.46000001</v>
      </c>
      <c r="N116" s="306">
        <v>762820.8</v>
      </c>
      <c r="O116" s="306">
        <v>46475241.530000001</v>
      </c>
      <c r="P116" s="339">
        <v>108559523.93000001</v>
      </c>
    </row>
    <row r="117" spans="1:16" ht="78.75" x14ac:dyDescent="0.25">
      <c r="A117" s="303" t="s">
        <v>792</v>
      </c>
      <c r="B117" s="303" t="s">
        <v>5608</v>
      </c>
      <c r="C117" s="303" t="s">
        <v>5609</v>
      </c>
      <c r="D117" s="303" t="s">
        <v>5609</v>
      </c>
      <c r="E117" s="304" t="s">
        <v>6125</v>
      </c>
      <c r="F117" s="304" t="s">
        <v>6126</v>
      </c>
      <c r="G117" s="303" t="s">
        <v>6127</v>
      </c>
      <c r="H117" s="304" t="s">
        <v>2289</v>
      </c>
      <c r="I117" s="303" t="s">
        <v>5716</v>
      </c>
      <c r="J117" s="303" t="s">
        <v>6128</v>
      </c>
      <c r="K117" s="305" t="s">
        <v>6129</v>
      </c>
      <c r="L117" s="306">
        <v>166456744</v>
      </c>
      <c r="M117" s="306">
        <v>256113090</v>
      </c>
      <c r="N117" s="306">
        <v>0</v>
      </c>
      <c r="O117" s="306">
        <v>87076774.280000001</v>
      </c>
      <c r="P117" s="339">
        <v>169036315.72</v>
      </c>
    </row>
    <row r="118" spans="1:16" x14ac:dyDescent="0.25">
      <c r="A118" s="340"/>
      <c r="B118" s="341" t="s">
        <v>5803</v>
      </c>
      <c r="C118" s="342"/>
      <c r="D118" s="343" t="s">
        <v>5610</v>
      </c>
      <c r="E118" s="344"/>
      <c r="F118" s="344"/>
      <c r="G118" s="345" t="s">
        <v>604</v>
      </c>
      <c r="H118" s="345" t="s">
        <v>604</v>
      </c>
      <c r="I118" s="345" t="s">
        <v>604</v>
      </c>
      <c r="J118" s="345" t="s">
        <v>604</v>
      </c>
      <c r="K118" s="346" t="s">
        <v>604</v>
      </c>
      <c r="L118" s="347">
        <v>7039704197.0500002</v>
      </c>
      <c r="M118" s="347">
        <v>10951410086.49</v>
      </c>
      <c r="N118" s="347">
        <v>227643755.19999999</v>
      </c>
      <c r="O118" s="347">
        <v>3304843983.0799999</v>
      </c>
      <c r="P118" s="347">
        <v>7646566103.4099998</v>
      </c>
    </row>
    <row r="119" spans="1:16" x14ac:dyDescent="0.25">
      <c r="A119" s="340"/>
      <c r="B119" s="341" t="s">
        <v>5805</v>
      </c>
      <c r="C119" s="342"/>
      <c r="D119" s="343" t="s">
        <v>5608</v>
      </c>
      <c r="E119" s="344"/>
      <c r="F119" s="344"/>
      <c r="G119" s="345" t="s">
        <v>604</v>
      </c>
      <c r="H119" s="345" t="s">
        <v>604</v>
      </c>
      <c r="I119" s="345" t="s">
        <v>604</v>
      </c>
      <c r="J119" s="345" t="s">
        <v>604</v>
      </c>
      <c r="K119" s="346" t="s">
        <v>604</v>
      </c>
      <c r="L119" s="347">
        <v>87500000</v>
      </c>
      <c r="M119" s="347">
        <v>87500000</v>
      </c>
      <c r="N119" s="347">
        <v>0</v>
      </c>
      <c r="O119" s="347">
        <v>1093750</v>
      </c>
      <c r="P119" s="347">
        <v>86406250</v>
      </c>
    </row>
    <row r="120" spans="1:16" x14ac:dyDescent="0.25">
      <c r="A120" s="348"/>
      <c r="B120" s="349"/>
      <c r="C120" s="350"/>
      <c r="D120" s="351"/>
      <c r="E120" s="352"/>
      <c r="F120" s="352"/>
      <c r="G120" s="353"/>
      <c r="H120" s="353"/>
      <c r="I120" s="353"/>
      <c r="J120" s="353"/>
      <c r="K120" s="354"/>
      <c r="L120" s="355"/>
      <c r="M120" s="355"/>
      <c r="N120" s="355"/>
      <c r="O120" s="355"/>
      <c r="P120" s="355"/>
    </row>
    <row r="121" spans="1:16" ht="67.5" x14ac:dyDescent="0.25">
      <c r="A121" s="303" t="s">
        <v>794</v>
      </c>
      <c r="B121" s="303" t="s">
        <v>6130</v>
      </c>
      <c r="C121" s="303" t="s">
        <v>6131</v>
      </c>
      <c r="D121" s="303" t="s">
        <v>6132</v>
      </c>
      <c r="E121" s="304" t="s">
        <v>6133</v>
      </c>
      <c r="F121" s="304" t="s">
        <v>6134</v>
      </c>
      <c r="G121" s="303" t="s">
        <v>2723</v>
      </c>
      <c r="H121" s="304" t="s">
        <v>2724</v>
      </c>
      <c r="I121" s="303" t="s">
        <v>5716</v>
      </c>
      <c r="J121" s="303" t="s">
        <v>5725</v>
      </c>
      <c r="K121" s="305" t="s">
        <v>6135</v>
      </c>
      <c r="L121" s="306">
        <v>72681326.760000005</v>
      </c>
      <c r="M121" s="306">
        <v>226106043.50999999</v>
      </c>
      <c r="N121" s="306">
        <v>0</v>
      </c>
      <c r="O121" s="306">
        <v>226106043.50999999</v>
      </c>
      <c r="P121" s="339">
        <v>0</v>
      </c>
    </row>
    <row r="122" spans="1:16" ht="67.5" x14ac:dyDescent="0.25">
      <c r="A122" s="303" t="s">
        <v>796</v>
      </c>
      <c r="B122" s="303" t="s">
        <v>6130</v>
      </c>
      <c r="C122" s="303" t="s">
        <v>6131</v>
      </c>
      <c r="D122" s="303" t="s">
        <v>6132</v>
      </c>
      <c r="E122" s="304" t="s">
        <v>6136</v>
      </c>
      <c r="F122" s="304" t="s">
        <v>6137</v>
      </c>
      <c r="G122" s="303" t="s">
        <v>597</v>
      </c>
      <c r="H122" s="304" t="s">
        <v>598</v>
      </c>
      <c r="I122" s="303" t="s">
        <v>5716</v>
      </c>
      <c r="J122" s="303" t="s">
        <v>563</v>
      </c>
      <c r="K122" s="305" t="s">
        <v>6138</v>
      </c>
      <c r="L122" s="306">
        <v>229859905</v>
      </c>
      <c r="M122" s="306">
        <v>264723689.72</v>
      </c>
      <c r="N122" s="306">
        <v>27554335.800000001</v>
      </c>
      <c r="O122" s="306">
        <v>242392078.09999999</v>
      </c>
      <c r="P122" s="339">
        <v>22331611.620000001</v>
      </c>
    </row>
    <row r="123" spans="1:16" ht="56.25" x14ac:dyDescent="0.25">
      <c r="A123" s="303" t="s">
        <v>798</v>
      </c>
      <c r="B123" s="303" t="s">
        <v>6130</v>
      </c>
      <c r="C123" s="303" t="s">
        <v>6131</v>
      </c>
      <c r="D123" s="303" t="s">
        <v>6132</v>
      </c>
      <c r="E123" s="304" t="s">
        <v>6139</v>
      </c>
      <c r="F123" s="304" t="s">
        <v>6140</v>
      </c>
      <c r="G123" s="303" t="s">
        <v>2076</v>
      </c>
      <c r="H123" s="304" t="s">
        <v>523</v>
      </c>
      <c r="I123" s="303" t="s">
        <v>5716</v>
      </c>
      <c r="J123" s="303" t="s">
        <v>5964</v>
      </c>
      <c r="K123" s="305" t="s">
        <v>6141</v>
      </c>
      <c r="L123" s="306">
        <v>115445000</v>
      </c>
      <c r="M123" s="306">
        <v>115925000</v>
      </c>
      <c r="N123" s="306">
        <v>0</v>
      </c>
      <c r="O123" s="306">
        <v>25109658.289999999</v>
      </c>
      <c r="P123" s="339">
        <v>90815341.709999993</v>
      </c>
    </row>
    <row r="124" spans="1:16" x14ac:dyDescent="0.25">
      <c r="A124" s="340"/>
      <c r="B124" s="341" t="s">
        <v>5803</v>
      </c>
      <c r="C124" s="342"/>
      <c r="D124" s="343" t="s">
        <v>6142</v>
      </c>
      <c r="E124" s="344"/>
      <c r="F124" s="344"/>
      <c r="G124" s="345" t="s">
        <v>604</v>
      </c>
      <c r="H124" s="345" t="s">
        <v>604</v>
      </c>
      <c r="I124" s="345" t="s">
        <v>604</v>
      </c>
      <c r="J124" s="345" t="s">
        <v>604</v>
      </c>
      <c r="K124" s="346" t="s">
        <v>604</v>
      </c>
      <c r="L124" s="347">
        <v>417986231.75999999</v>
      </c>
      <c r="M124" s="347">
        <v>606754733.23000002</v>
      </c>
      <c r="N124" s="347">
        <v>27554335.800000001</v>
      </c>
      <c r="O124" s="347">
        <v>493607779.89999998</v>
      </c>
      <c r="P124" s="347">
        <v>113146953.33</v>
      </c>
    </row>
    <row r="125" spans="1:16" ht="67.5" x14ac:dyDescent="0.25">
      <c r="A125" s="303" t="s">
        <v>800</v>
      </c>
      <c r="B125" s="303" t="s">
        <v>6130</v>
      </c>
      <c r="C125" s="303" t="s">
        <v>6131</v>
      </c>
      <c r="D125" s="303" t="s">
        <v>6143</v>
      </c>
      <c r="E125" s="304" t="s">
        <v>6144</v>
      </c>
      <c r="F125" s="304" t="s">
        <v>6145</v>
      </c>
      <c r="G125" s="303" t="s">
        <v>2648</v>
      </c>
      <c r="H125" s="304" t="s">
        <v>5604</v>
      </c>
      <c r="I125" s="303" t="s">
        <v>5716</v>
      </c>
      <c r="J125" s="303" t="s">
        <v>6146</v>
      </c>
      <c r="K125" s="305" t="s">
        <v>6147</v>
      </c>
      <c r="L125" s="306">
        <v>47338970</v>
      </c>
      <c r="M125" s="306">
        <v>120278285</v>
      </c>
      <c r="N125" s="306">
        <v>0</v>
      </c>
      <c r="O125" s="306">
        <v>120278285</v>
      </c>
      <c r="P125" s="339">
        <v>0</v>
      </c>
    </row>
    <row r="126" spans="1:16" ht="45" x14ac:dyDescent="0.25">
      <c r="A126" s="303" t="s">
        <v>802</v>
      </c>
      <c r="B126" s="303" t="s">
        <v>6130</v>
      </c>
      <c r="C126" s="303" t="s">
        <v>6131</v>
      </c>
      <c r="D126" s="303" t="s">
        <v>6143</v>
      </c>
      <c r="E126" s="304" t="s">
        <v>6148</v>
      </c>
      <c r="F126" s="304" t="s">
        <v>6149</v>
      </c>
      <c r="G126" s="303" t="s">
        <v>1993</v>
      </c>
      <c r="H126" s="304" t="s">
        <v>1994</v>
      </c>
      <c r="I126" s="303" t="s">
        <v>5716</v>
      </c>
      <c r="J126" s="303" t="s">
        <v>6150</v>
      </c>
      <c r="K126" s="305" t="s">
        <v>6151</v>
      </c>
      <c r="L126" s="306">
        <v>124295000</v>
      </c>
      <c r="M126" s="306">
        <v>133353000</v>
      </c>
      <c r="N126" s="306">
        <v>0</v>
      </c>
      <c r="O126" s="306">
        <v>13335300</v>
      </c>
      <c r="P126" s="339">
        <v>120017700</v>
      </c>
    </row>
    <row r="127" spans="1:16" ht="67.5" x14ac:dyDescent="0.25">
      <c r="A127" s="303" t="s">
        <v>804</v>
      </c>
      <c r="B127" s="303" t="s">
        <v>6130</v>
      </c>
      <c r="C127" s="303" t="s">
        <v>6131</v>
      </c>
      <c r="D127" s="303" t="s">
        <v>6143</v>
      </c>
      <c r="E127" s="304" t="s">
        <v>6152</v>
      </c>
      <c r="F127" s="304" t="s">
        <v>6153</v>
      </c>
      <c r="G127" s="303" t="s">
        <v>625</v>
      </c>
      <c r="H127" s="304" t="s">
        <v>626</v>
      </c>
      <c r="I127" s="303" t="s">
        <v>5716</v>
      </c>
      <c r="J127" s="303" t="s">
        <v>5736</v>
      </c>
      <c r="K127" s="305" t="s">
        <v>6154</v>
      </c>
      <c r="L127" s="306">
        <v>50701325</v>
      </c>
      <c r="M127" s="306">
        <v>119259569.79000001</v>
      </c>
      <c r="N127" s="306">
        <v>0</v>
      </c>
      <c r="O127" s="306">
        <v>119259569.79000001</v>
      </c>
      <c r="P127" s="339">
        <v>0</v>
      </c>
    </row>
    <row r="128" spans="1:16" ht="56.25" x14ac:dyDescent="0.25">
      <c r="A128" s="303" t="s">
        <v>806</v>
      </c>
      <c r="B128" s="303" t="s">
        <v>6130</v>
      </c>
      <c r="C128" s="303" t="s">
        <v>6131</v>
      </c>
      <c r="D128" s="303" t="s">
        <v>6143</v>
      </c>
      <c r="E128" s="304" t="s">
        <v>6155</v>
      </c>
      <c r="F128" s="304" t="s">
        <v>6156</v>
      </c>
      <c r="G128" s="303" t="s">
        <v>2483</v>
      </c>
      <c r="H128" s="304" t="s">
        <v>2484</v>
      </c>
      <c r="I128" s="303" t="s">
        <v>5716</v>
      </c>
      <c r="J128" s="303" t="s">
        <v>6094</v>
      </c>
      <c r="K128" s="305" t="s">
        <v>1995</v>
      </c>
      <c r="L128" s="306">
        <v>78283000</v>
      </c>
      <c r="M128" s="306">
        <v>83083000</v>
      </c>
      <c r="N128" s="306">
        <v>0</v>
      </c>
      <c r="O128" s="306">
        <v>8228300.0199999996</v>
      </c>
      <c r="P128" s="339">
        <v>74854699.980000004</v>
      </c>
    </row>
    <row r="129" spans="1:16" ht="45" x14ac:dyDescent="0.25">
      <c r="A129" s="303" t="s">
        <v>808</v>
      </c>
      <c r="B129" s="303" t="s">
        <v>6130</v>
      </c>
      <c r="C129" s="303" t="s">
        <v>6131</v>
      </c>
      <c r="D129" s="303" t="s">
        <v>6143</v>
      </c>
      <c r="E129" s="304" t="s">
        <v>6157</v>
      </c>
      <c r="F129" s="304" t="s">
        <v>6158</v>
      </c>
      <c r="G129" s="303" t="s">
        <v>597</v>
      </c>
      <c r="H129" s="304" t="s">
        <v>598</v>
      </c>
      <c r="I129" s="303" t="s">
        <v>5716</v>
      </c>
      <c r="J129" s="303" t="s">
        <v>6159</v>
      </c>
      <c r="K129" s="305" t="s">
        <v>6160</v>
      </c>
      <c r="L129" s="306">
        <v>101214181.45</v>
      </c>
      <c r="M129" s="306">
        <v>105895480.47</v>
      </c>
      <c r="N129" s="306">
        <v>4656971.4000000004</v>
      </c>
      <c r="O129" s="306">
        <v>77656685.480000004</v>
      </c>
      <c r="P129" s="339">
        <v>28238794.989999998</v>
      </c>
    </row>
    <row r="130" spans="1:16" ht="67.5" x14ac:dyDescent="0.25">
      <c r="A130" s="303" t="s">
        <v>810</v>
      </c>
      <c r="B130" s="303" t="s">
        <v>6130</v>
      </c>
      <c r="C130" s="303" t="s">
        <v>6131</v>
      </c>
      <c r="D130" s="303" t="s">
        <v>6143</v>
      </c>
      <c r="E130" s="304" t="s">
        <v>6161</v>
      </c>
      <c r="F130" s="304" t="s">
        <v>6162</v>
      </c>
      <c r="G130" s="303" t="s">
        <v>1519</v>
      </c>
      <c r="H130" s="304" t="s">
        <v>1520</v>
      </c>
      <c r="I130" s="303" t="s">
        <v>5716</v>
      </c>
      <c r="J130" s="303" t="s">
        <v>6163</v>
      </c>
      <c r="K130" s="305" t="s">
        <v>6164</v>
      </c>
      <c r="L130" s="306">
        <v>99696683</v>
      </c>
      <c r="M130" s="306">
        <v>141680367.71000001</v>
      </c>
      <c r="N130" s="306">
        <v>34810919.399999999</v>
      </c>
      <c r="O130" s="306">
        <v>141680367.71000001</v>
      </c>
      <c r="P130" s="339">
        <v>0</v>
      </c>
    </row>
    <row r="131" spans="1:16" ht="67.5" x14ac:dyDescent="0.25">
      <c r="A131" s="303" t="s">
        <v>812</v>
      </c>
      <c r="B131" s="303" t="s">
        <v>6130</v>
      </c>
      <c r="C131" s="303" t="s">
        <v>6131</v>
      </c>
      <c r="D131" s="303" t="s">
        <v>6143</v>
      </c>
      <c r="E131" s="304" t="s">
        <v>6165</v>
      </c>
      <c r="F131" s="304" t="s">
        <v>6166</v>
      </c>
      <c r="G131" s="303" t="s">
        <v>609</v>
      </c>
      <c r="H131" s="304" t="s">
        <v>610</v>
      </c>
      <c r="I131" s="303" t="s">
        <v>5716</v>
      </c>
      <c r="J131" s="303" t="s">
        <v>6167</v>
      </c>
      <c r="K131" s="305" t="s">
        <v>6168</v>
      </c>
      <c r="L131" s="306">
        <v>116495000</v>
      </c>
      <c r="M131" s="306">
        <v>126810670</v>
      </c>
      <c r="N131" s="306">
        <v>0</v>
      </c>
      <c r="O131" s="306">
        <v>29274156.379999999</v>
      </c>
      <c r="P131" s="339">
        <v>97536513.620000005</v>
      </c>
    </row>
    <row r="132" spans="1:16" ht="67.5" x14ac:dyDescent="0.25">
      <c r="A132" s="303" t="s">
        <v>814</v>
      </c>
      <c r="B132" s="303" t="s">
        <v>6130</v>
      </c>
      <c r="C132" s="303" t="s">
        <v>6131</v>
      </c>
      <c r="D132" s="303" t="s">
        <v>6143</v>
      </c>
      <c r="E132" s="304" t="s">
        <v>6169</v>
      </c>
      <c r="F132" s="304" t="s">
        <v>6170</v>
      </c>
      <c r="G132" s="303" t="s">
        <v>609</v>
      </c>
      <c r="H132" s="304" t="s">
        <v>610</v>
      </c>
      <c r="I132" s="303" t="s">
        <v>5716</v>
      </c>
      <c r="J132" s="303" t="s">
        <v>6094</v>
      </c>
      <c r="K132" s="305" t="s">
        <v>6171</v>
      </c>
      <c r="L132" s="306">
        <v>124295000</v>
      </c>
      <c r="M132" s="306">
        <v>133124000</v>
      </c>
      <c r="N132" s="306">
        <v>0</v>
      </c>
      <c r="O132" s="306">
        <v>10600333.33</v>
      </c>
      <c r="P132" s="339">
        <v>122523666.67</v>
      </c>
    </row>
    <row r="133" spans="1:16" ht="67.5" x14ac:dyDescent="0.25">
      <c r="A133" s="303" t="s">
        <v>816</v>
      </c>
      <c r="B133" s="303" t="s">
        <v>6130</v>
      </c>
      <c r="C133" s="303" t="s">
        <v>6131</v>
      </c>
      <c r="D133" s="303" t="s">
        <v>6143</v>
      </c>
      <c r="E133" s="304" t="s">
        <v>6172</v>
      </c>
      <c r="F133" s="304" t="s">
        <v>6173</v>
      </c>
      <c r="G133" s="303" t="s">
        <v>1988</v>
      </c>
      <c r="H133" s="304" t="s">
        <v>1989</v>
      </c>
      <c r="I133" s="303" t="s">
        <v>5716</v>
      </c>
      <c r="J133" s="303" t="s">
        <v>5721</v>
      </c>
      <c r="K133" s="305" t="s">
        <v>6174</v>
      </c>
      <c r="L133" s="306">
        <v>78886150</v>
      </c>
      <c r="M133" s="306">
        <v>112931350.75</v>
      </c>
      <c r="N133" s="306">
        <v>0</v>
      </c>
      <c r="O133" s="306">
        <v>112931350.75</v>
      </c>
      <c r="P133" s="339">
        <v>0</v>
      </c>
    </row>
    <row r="134" spans="1:16" ht="67.5" x14ac:dyDescent="0.25">
      <c r="A134" s="303" t="s">
        <v>818</v>
      </c>
      <c r="B134" s="303" t="s">
        <v>6130</v>
      </c>
      <c r="C134" s="303" t="s">
        <v>6131</v>
      </c>
      <c r="D134" s="303" t="s">
        <v>6143</v>
      </c>
      <c r="E134" s="304" t="s">
        <v>6175</v>
      </c>
      <c r="F134" s="304" t="s">
        <v>6176</v>
      </c>
      <c r="G134" s="303" t="s">
        <v>2028</v>
      </c>
      <c r="H134" s="304" t="s">
        <v>5648</v>
      </c>
      <c r="I134" s="303" t="s">
        <v>5716</v>
      </c>
      <c r="J134" s="303" t="s">
        <v>6177</v>
      </c>
      <c r="K134" s="305" t="s">
        <v>6178</v>
      </c>
      <c r="L134" s="306">
        <v>86812826</v>
      </c>
      <c r="M134" s="306">
        <v>101084415.12</v>
      </c>
      <c r="N134" s="306">
        <v>10521589.199999999</v>
      </c>
      <c r="O134" s="306">
        <v>92660713.769999996</v>
      </c>
      <c r="P134" s="339">
        <v>8423701.3499999996</v>
      </c>
    </row>
    <row r="135" spans="1:16" ht="90" x14ac:dyDescent="0.25">
      <c r="A135" s="303" t="s">
        <v>820</v>
      </c>
      <c r="B135" s="303" t="s">
        <v>6130</v>
      </c>
      <c r="C135" s="303" t="s">
        <v>6131</v>
      </c>
      <c r="D135" s="303" t="s">
        <v>6143</v>
      </c>
      <c r="E135" s="304" t="s">
        <v>6179</v>
      </c>
      <c r="F135" s="304" t="s">
        <v>6180</v>
      </c>
      <c r="G135" s="303" t="s">
        <v>2086</v>
      </c>
      <c r="H135" s="304" t="s">
        <v>2087</v>
      </c>
      <c r="I135" s="303" t="s">
        <v>5716</v>
      </c>
      <c r="J135" s="303" t="s">
        <v>6037</v>
      </c>
      <c r="K135" s="305" t="s">
        <v>6181</v>
      </c>
      <c r="L135" s="306">
        <v>114363000</v>
      </c>
      <c r="M135" s="306">
        <v>122506000</v>
      </c>
      <c r="N135" s="306">
        <v>0</v>
      </c>
      <c r="O135" s="306">
        <v>20055466.68</v>
      </c>
      <c r="P135" s="339">
        <v>102450533.31999999</v>
      </c>
    </row>
    <row r="136" spans="1:16" ht="67.5" x14ac:dyDescent="0.25">
      <c r="A136" s="303" t="s">
        <v>822</v>
      </c>
      <c r="B136" s="303" t="s">
        <v>6130</v>
      </c>
      <c r="C136" s="303" t="s">
        <v>6131</v>
      </c>
      <c r="D136" s="303" t="s">
        <v>6143</v>
      </c>
      <c r="E136" s="304" t="s">
        <v>6182</v>
      </c>
      <c r="F136" s="304" t="s">
        <v>6183</v>
      </c>
      <c r="G136" s="303" t="s">
        <v>2592</v>
      </c>
      <c r="H136" s="304" t="s">
        <v>2593</v>
      </c>
      <c r="I136" s="303" t="s">
        <v>5716</v>
      </c>
      <c r="J136" s="303" t="s">
        <v>5725</v>
      </c>
      <c r="K136" s="305" t="s">
        <v>6184</v>
      </c>
      <c r="L136" s="306">
        <v>47586828</v>
      </c>
      <c r="M136" s="306">
        <v>120531922.70999999</v>
      </c>
      <c r="N136" s="306">
        <v>0</v>
      </c>
      <c r="O136" s="306">
        <v>120531922.70999999</v>
      </c>
      <c r="P136" s="339">
        <v>0</v>
      </c>
    </row>
    <row r="137" spans="1:16" ht="67.5" x14ac:dyDescent="0.25">
      <c r="A137" s="303" t="s">
        <v>824</v>
      </c>
      <c r="B137" s="303" t="s">
        <v>6130</v>
      </c>
      <c r="C137" s="303" t="s">
        <v>6131</v>
      </c>
      <c r="D137" s="303" t="s">
        <v>6143</v>
      </c>
      <c r="E137" s="304" t="s">
        <v>6185</v>
      </c>
      <c r="F137" s="304" t="s">
        <v>6186</v>
      </c>
      <c r="G137" s="303" t="s">
        <v>2440</v>
      </c>
      <c r="H137" s="304" t="s">
        <v>5783</v>
      </c>
      <c r="I137" s="303" t="s">
        <v>5716</v>
      </c>
      <c r="J137" s="303" t="s">
        <v>5725</v>
      </c>
      <c r="K137" s="305" t="s">
        <v>6187</v>
      </c>
      <c r="L137" s="306">
        <v>100777630</v>
      </c>
      <c r="M137" s="306">
        <v>106816175</v>
      </c>
      <c r="N137" s="306">
        <v>0</v>
      </c>
      <c r="O137" s="306">
        <v>55188356.979999997</v>
      </c>
      <c r="P137" s="339">
        <v>51627818.020000003</v>
      </c>
    </row>
    <row r="138" spans="1:16" ht="56.25" x14ac:dyDescent="0.25">
      <c r="A138" s="303" t="s">
        <v>826</v>
      </c>
      <c r="B138" s="303" t="s">
        <v>6130</v>
      </c>
      <c r="C138" s="303" t="s">
        <v>6131</v>
      </c>
      <c r="D138" s="303" t="s">
        <v>6143</v>
      </c>
      <c r="E138" s="304" t="s">
        <v>6188</v>
      </c>
      <c r="F138" s="304" t="s">
        <v>6189</v>
      </c>
      <c r="G138" s="303" t="s">
        <v>2239</v>
      </c>
      <c r="H138" s="304" t="s">
        <v>2240</v>
      </c>
      <c r="I138" s="303" t="s">
        <v>5716</v>
      </c>
      <c r="J138" s="303" t="s">
        <v>6094</v>
      </c>
      <c r="K138" s="305" t="s">
        <v>6190</v>
      </c>
      <c r="L138" s="306">
        <v>108277000</v>
      </c>
      <c r="M138" s="306">
        <v>114634400</v>
      </c>
      <c r="N138" s="306">
        <v>0</v>
      </c>
      <c r="O138" s="306">
        <v>55114790.07</v>
      </c>
      <c r="P138" s="339">
        <v>59519609.93</v>
      </c>
    </row>
    <row r="139" spans="1:16" ht="67.5" x14ac:dyDescent="0.25">
      <c r="A139" s="303" t="s">
        <v>828</v>
      </c>
      <c r="B139" s="303" t="s">
        <v>6130</v>
      </c>
      <c r="C139" s="303" t="s">
        <v>6131</v>
      </c>
      <c r="D139" s="303" t="s">
        <v>6143</v>
      </c>
      <c r="E139" s="304" t="s">
        <v>6191</v>
      </c>
      <c r="F139" s="304" t="s">
        <v>6192</v>
      </c>
      <c r="G139" s="303" t="s">
        <v>2288</v>
      </c>
      <c r="H139" s="304" t="s">
        <v>2289</v>
      </c>
      <c r="I139" s="303" t="s">
        <v>5716</v>
      </c>
      <c r="J139" s="303" t="s">
        <v>5721</v>
      </c>
      <c r="K139" s="305" t="s">
        <v>6193</v>
      </c>
      <c r="L139" s="306">
        <v>97183305</v>
      </c>
      <c r="M139" s="306">
        <v>117187177.73999999</v>
      </c>
      <c r="N139" s="306">
        <v>11677244.4</v>
      </c>
      <c r="O139" s="306">
        <v>107458032.54000001</v>
      </c>
      <c r="P139" s="339">
        <v>9729145.1999999993</v>
      </c>
    </row>
    <row r="140" spans="1:16" x14ac:dyDescent="0.25">
      <c r="A140" s="340"/>
      <c r="B140" s="341" t="s">
        <v>5803</v>
      </c>
      <c r="C140" s="342"/>
      <c r="D140" s="343" t="s">
        <v>6194</v>
      </c>
      <c r="E140" s="344"/>
      <c r="F140" s="344"/>
      <c r="G140" s="345" t="s">
        <v>604</v>
      </c>
      <c r="H140" s="345" t="s">
        <v>604</v>
      </c>
      <c r="I140" s="345" t="s">
        <v>604</v>
      </c>
      <c r="J140" s="345" t="s">
        <v>604</v>
      </c>
      <c r="K140" s="346" t="s">
        <v>604</v>
      </c>
      <c r="L140" s="347">
        <v>1376205898.45</v>
      </c>
      <c r="M140" s="347">
        <v>1759175814.29</v>
      </c>
      <c r="N140" s="347">
        <v>61666724.399999999</v>
      </c>
      <c r="O140" s="347">
        <v>1084253631.21</v>
      </c>
      <c r="P140" s="347">
        <v>674922183.08000004</v>
      </c>
    </row>
    <row r="141" spans="1:16" ht="45" x14ac:dyDescent="0.25">
      <c r="A141" s="303" t="s">
        <v>830</v>
      </c>
      <c r="B141" s="303" t="s">
        <v>6130</v>
      </c>
      <c r="C141" s="303" t="s">
        <v>6131</v>
      </c>
      <c r="D141" s="303" t="s">
        <v>6195</v>
      </c>
      <c r="E141" s="304" t="s">
        <v>6196</v>
      </c>
      <c r="F141" s="304" t="s">
        <v>6197</v>
      </c>
      <c r="G141" s="303" t="s">
        <v>2648</v>
      </c>
      <c r="H141" s="304" t="s">
        <v>5604</v>
      </c>
      <c r="I141" s="303" t="s">
        <v>5716</v>
      </c>
      <c r="J141" s="303" t="s">
        <v>6146</v>
      </c>
      <c r="K141" s="305" t="s">
        <v>6198</v>
      </c>
      <c r="L141" s="306">
        <v>52552335.740000002</v>
      </c>
      <c r="M141" s="306">
        <v>61855115.25</v>
      </c>
      <c r="N141" s="306">
        <v>5803779.5999999996</v>
      </c>
      <c r="O141" s="306">
        <v>52512493.079999998</v>
      </c>
      <c r="P141" s="339">
        <v>9342622.1699999999</v>
      </c>
    </row>
    <row r="142" spans="1:16" ht="45" x14ac:dyDescent="0.25">
      <c r="A142" s="303" t="s">
        <v>832</v>
      </c>
      <c r="B142" s="303" t="s">
        <v>6130</v>
      </c>
      <c r="C142" s="303" t="s">
        <v>6131</v>
      </c>
      <c r="D142" s="303" t="s">
        <v>6195</v>
      </c>
      <c r="E142" s="304" t="s">
        <v>6199</v>
      </c>
      <c r="F142" s="304" t="s">
        <v>6200</v>
      </c>
      <c r="G142" s="303" t="s">
        <v>2648</v>
      </c>
      <c r="H142" s="304" t="s">
        <v>5604</v>
      </c>
      <c r="I142" s="303" t="s">
        <v>5716</v>
      </c>
      <c r="J142" s="303" t="s">
        <v>5810</v>
      </c>
      <c r="K142" s="305" t="s">
        <v>6201</v>
      </c>
      <c r="L142" s="306">
        <v>64696586</v>
      </c>
      <c r="M142" s="306">
        <v>68880431</v>
      </c>
      <c r="N142" s="306">
        <v>0</v>
      </c>
      <c r="O142" s="306">
        <v>33292208.219999999</v>
      </c>
      <c r="P142" s="339">
        <v>35588222.780000001</v>
      </c>
    </row>
    <row r="143" spans="1:16" ht="45" x14ac:dyDescent="0.25">
      <c r="A143" s="303" t="s">
        <v>834</v>
      </c>
      <c r="B143" s="303" t="s">
        <v>6130</v>
      </c>
      <c r="C143" s="303" t="s">
        <v>6131</v>
      </c>
      <c r="D143" s="303" t="s">
        <v>6195</v>
      </c>
      <c r="E143" s="304" t="s">
        <v>6202</v>
      </c>
      <c r="F143" s="304" t="s">
        <v>6203</v>
      </c>
      <c r="G143" s="303" t="s">
        <v>2723</v>
      </c>
      <c r="H143" s="304" t="s">
        <v>2724</v>
      </c>
      <c r="I143" s="303" t="s">
        <v>5716</v>
      </c>
      <c r="J143" s="303" t="s">
        <v>5725</v>
      </c>
      <c r="K143" s="305" t="s">
        <v>6204</v>
      </c>
      <c r="L143" s="306">
        <v>64696586</v>
      </c>
      <c r="M143" s="306">
        <v>68176786</v>
      </c>
      <c r="N143" s="306">
        <v>0</v>
      </c>
      <c r="O143" s="306">
        <v>32952113.140000001</v>
      </c>
      <c r="P143" s="339">
        <v>35224672.859999999</v>
      </c>
    </row>
    <row r="144" spans="1:16" ht="45" x14ac:dyDescent="0.25">
      <c r="A144" s="303" t="s">
        <v>836</v>
      </c>
      <c r="B144" s="303" t="s">
        <v>6130</v>
      </c>
      <c r="C144" s="303" t="s">
        <v>6131</v>
      </c>
      <c r="D144" s="303" t="s">
        <v>6195</v>
      </c>
      <c r="E144" s="304" t="s">
        <v>6205</v>
      </c>
      <c r="F144" s="304" t="s">
        <v>6206</v>
      </c>
      <c r="G144" s="303" t="s">
        <v>2723</v>
      </c>
      <c r="H144" s="304" t="s">
        <v>2724</v>
      </c>
      <c r="I144" s="303" t="s">
        <v>5716</v>
      </c>
      <c r="J144" s="303" t="s">
        <v>5725</v>
      </c>
      <c r="K144" s="305" t="s">
        <v>6207</v>
      </c>
      <c r="L144" s="306">
        <v>52965417</v>
      </c>
      <c r="M144" s="306">
        <v>61338257.740000002</v>
      </c>
      <c r="N144" s="306">
        <v>5672841</v>
      </c>
      <c r="O144" s="306">
        <v>52089376.030000001</v>
      </c>
      <c r="P144" s="339">
        <v>9248881.7100000009</v>
      </c>
    </row>
    <row r="145" spans="1:16" ht="56.25" x14ac:dyDescent="0.25">
      <c r="A145" s="303" t="s">
        <v>838</v>
      </c>
      <c r="B145" s="303" t="s">
        <v>6130</v>
      </c>
      <c r="C145" s="303" t="s">
        <v>6131</v>
      </c>
      <c r="D145" s="303" t="s">
        <v>6195</v>
      </c>
      <c r="E145" s="304" t="s">
        <v>6208</v>
      </c>
      <c r="F145" s="304" t="s">
        <v>6209</v>
      </c>
      <c r="G145" s="303" t="s">
        <v>625</v>
      </c>
      <c r="H145" s="304" t="s">
        <v>626</v>
      </c>
      <c r="I145" s="303" t="s">
        <v>5716</v>
      </c>
      <c r="J145" s="303" t="s">
        <v>5736</v>
      </c>
      <c r="K145" s="305" t="s">
        <v>6210</v>
      </c>
      <c r="L145" s="306">
        <v>52533905.740000002</v>
      </c>
      <c r="M145" s="306">
        <v>60925712.490000002</v>
      </c>
      <c r="N145" s="306">
        <v>5711622.5999999996</v>
      </c>
      <c r="O145" s="306">
        <v>51731867.979999997</v>
      </c>
      <c r="P145" s="339">
        <v>9193844.5099999998</v>
      </c>
    </row>
    <row r="146" spans="1:16" ht="101.25" x14ac:dyDescent="0.25">
      <c r="A146" s="303" t="s">
        <v>840</v>
      </c>
      <c r="B146" s="303" t="s">
        <v>6130</v>
      </c>
      <c r="C146" s="303" t="s">
        <v>6131</v>
      </c>
      <c r="D146" s="303" t="s">
        <v>6195</v>
      </c>
      <c r="E146" s="304" t="s">
        <v>6211</v>
      </c>
      <c r="F146" s="304" t="s">
        <v>6212</v>
      </c>
      <c r="G146" s="303" t="s">
        <v>2483</v>
      </c>
      <c r="H146" s="304" t="s">
        <v>2484</v>
      </c>
      <c r="I146" s="303" t="s">
        <v>5716</v>
      </c>
      <c r="J146" s="303" t="s">
        <v>6094</v>
      </c>
      <c r="K146" s="305" t="s">
        <v>6213</v>
      </c>
      <c r="L146" s="306">
        <v>50575258</v>
      </c>
      <c r="M146" s="306">
        <v>60751827.369999997</v>
      </c>
      <c r="N146" s="306">
        <v>5630206.2000000002</v>
      </c>
      <c r="O146" s="306">
        <v>52522964.890000001</v>
      </c>
      <c r="P146" s="339">
        <v>8228862.4800000004</v>
      </c>
    </row>
    <row r="147" spans="1:16" ht="56.25" x14ac:dyDescent="0.25">
      <c r="A147" s="303" t="s">
        <v>842</v>
      </c>
      <c r="B147" s="303" t="s">
        <v>6130</v>
      </c>
      <c r="C147" s="303" t="s">
        <v>6131</v>
      </c>
      <c r="D147" s="303" t="s">
        <v>6195</v>
      </c>
      <c r="E147" s="304" t="s">
        <v>6214</v>
      </c>
      <c r="F147" s="304" t="s">
        <v>6215</v>
      </c>
      <c r="G147" s="303" t="s">
        <v>2528</v>
      </c>
      <c r="H147" s="304" t="s">
        <v>2529</v>
      </c>
      <c r="I147" s="303" t="s">
        <v>5716</v>
      </c>
      <c r="J147" s="303" t="s">
        <v>6216</v>
      </c>
      <c r="K147" s="305" t="s">
        <v>6119</v>
      </c>
      <c r="L147" s="306">
        <v>64696586</v>
      </c>
      <c r="M147" s="306">
        <v>68444088</v>
      </c>
      <c r="N147" s="306">
        <v>0</v>
      </c>
      <c r="O147" s="306">
        <v>33081309.390000001</v>
      </c>
      <c r="P147" s="339">
        <v>35362778.609999999</v>
      </c>
    </row>
    <row r="148" spans="1:16" ht="101.25" x14ac:dyDescent="0.25">
      <c r="A148" s="303" t="s">
        <v>844</v>
      </c>
      <c r="B148" s="303" t="s">
        <v>6130</v>
      </c>
      <c r="C148" s="303" t="s">
        <v>6131</v>
      </c>
      <c r="D148" s="303" t="s">
        <v>6195</v>
      </c>
      <c r="E148" s="304" t="s">
        <v>6217</v>
      </c>
      <c r="F148" s="304" t="s">
        <v>6218</v>
      </c>
      <c r="G148" s="303" t="s">
        <v>597</v>
      </c>
      <c r="H148" s="304" t="s">
        <v>598</v>
      </c>
      <c r="I148" s="303" t="s">
        <v>5716</v>
      </c>
      <c r="J148" s="303" t="s">
        <v>6219</v>
      </c>
      <c r="K148" s="305" t="s">
        <v>6220</v>
      </c>
      <c r="L148" s="306">
        <v>50575258</v>
      </c>
      <c r="M148" s="306">
        <v>57973476.479999997</v>
      </c>
      <c r="N148" s="306">
        <v>5439570.5999999996</v>
      </c>
      <c r="O148" s="306">
        <v>50243679.710000001</v>
      </c>
      <c r="P148" s="339">
        <v>7729796.7699999996</v>
      </c>
    </row>
    <row r="149" spans="1:16" ht="101.25" x14ac:dyDescent="0.25">
      <c r="A149" s="303" t="s">
        <v>846</v>
      </c>
      <c r="B149" s="303" t="s">
        <v>6130</v>
      </c>
      <c r="C149" s="303" t="s">
        <v>6131</v>
      </c>
      <c r="D149" s="303" t="s">
        <v>6195</v>
      </c>
      <c r="E149" s="304" t="s">
        <v>6221</v>
      </c>
      <c r="F149" s="304" t="s">
        <v>6222</v>
      </c>
      <c r="G149" s="303" t="s">
        <v>597</v>
      </c>
      <c r="H149" s="304" t="s">
        <v>598</v>
      </c>
      <c r="I149" s="303" t="s">
        <v>5716</v>
      </c>
      <c r="J149" s="303" t="s">
        <v>563</v>
      </c>
      <c r="K149" s="305" t="s">
        <v>6220</v>
      </c>
      <c r="L149" s="306">
        <v>50575258</v>
      </c>
      <c r="M149" s="306">
        <v>57973476.479999997</v>
      </c>
      <c r="N149" s="306">
        <v>5439570.5999999996</v>
      </c>
      <c r="O149" s="306">
        <v>50243679.710000001</v>
      </c>
      <c r="P149" s="339">
        <v>7729796.7699999996</v>
      </c>
    </row>
    <row r="150" spans="1:16" ht="101.25" x14ac:dyDescent="0.25">
      <c r="A150" s="303" t="s">
        <v>848</v>
      </c>
      <c r="B150" s="303" t="s">
        <v>6130</v>
      </c>
      <c r="C150" s="303" t="s">
        <v>6131</v>
      </c>
      <c r="D150" s="303" t="s">
        <v>6195</v>
      </c>
      <c r="E150" s="304" t="s">
        <v>6223</v>
      </c>
      <c r="F150" s="304" t="s">
        <v>6224</v>
      </c>
      <c r="G150" s="303" t="s">
        <v>5751</v>
      </c>
      <c r="H150" s="304" t="s">
        <v>598</v>
      </c>
      <c r="I150" s="303" t="s">
        <v>5716</v>
      </c>
      <c r="J150" s="303" t="s">
        <v>6225</v>
      </c>
      <c r="K150" s="305" t="s">
        <v>6220</v>
      </c>
      <c r="L150" s="306">
        <v>50575258</v>
      </c>
      <c r="M150" s="306">
        <v>57973476.479999997</v>
      </c>
      <c r="N150" s="306">
        <v>5439570.5999999996</v>
      </c>
      <c r="O150" s="306">
        <v>50243679.710000001</v>
      </c>
      <c r="P150" s="339">
        <v>7729796.7699999996</v>
      </c>
    </row>
    <row r="151" spans="1:16" ht="45" x14ac:dyDescent="0.25">
      <c r="A151" s="303" t="s">
        <v>850</v>
      </c>
      <c r="B151" s="303" t="s">
        <v>6130</v>
      </c>
      <c r="C151" s="303" t="s">
        <v>6131</v>
      </c>
      <c r="D151" s="303" t="s">
        <v>6195</v>
      </c>
      <c r="E151" s="304" t="s">
        <v>6226</v>
      </c>
      <c r="F151" s="304" t="s">
        <v>6227</v>
      </c>
      <c r="G151" s="303" t="s">
        <v>597</v>
      </c>
      <c r="H151" s="304" t="s">
        <v>598</v>
      </c>
      <c r="I151" s="303" t="s">
        <v>5716</v>
      </c>
      <c r="J151" s="303" t="s">
        <v>5756</v>
      </c>
      <c r="K151" s="305" t="s">
        <v>6228</v>
      </c>
      <c r="L151" s="306">
        <v>78283000</v>
      </c>
      <c r="M151" s="306">
        <v>78962050</v>
      </c>
      <c r="N151" s="306">
        <v>0</v>
      </c>
      <c r="O151" s="306">
        <v>5264136.68</v>
      </c>
      <c r="P151" s="339">
        <v>73697913.319999993</v>
      </c>
    </row>
    <row r="152" spans="1:16" ht="56.25" x14ac:dyDescent="0.25">
      <c r="A152" s="303" t="s">
        <v>852</v>
      </c>
      <c r="B152" s="303" t="s">
        <v>6130</v>
      </c>
      <c r="C152" s="303" t="s">
        <v>6131</v>
      </c>
      <c r="D152" s="303" t="s">
        <v>6195</v>
      </c>
      <c r="E152" s="304" t="s">
        <v>6229</v>
      </c>
      <c r="F152" s="304" t="s">
        <v>6230</v>
      </c>
      <c r="G152" s="303" t="s">
        <v>1519</v>
      </c>
      <c r="H152" s="304" t="s">
        <v>1520</v>
      </c>
      <c r="I152" s="303" t="s">
        <v>5716</v>
      </c>
      <c r="J152" s="303" t="s">
        <v>5760</v>
      </c>
      <c r="K152" s="305" t="s">
        <v>6231</v>
      </c>
      <c r="L152" s="306">
        <v>2033297.74</v>
      </c>
      <c r="M152" s="306">
        <v>61275445.659999996</v>
      </c>
      <c r="N152" s="306">
        <v>5749390.2000000002</v>
      </c>
      <c r="O152" s="306">
        <v>53105064.490000002</v>
      </c>
      <c r="P152" s="339">
        <v>8170381.1699999999</v>
      </c>
    </row>
    <row r="153" spans="1:16" ht="45" x14ac:dyDescent="0.25">
      <c r="A153" s="303" t="s">
        <v>854</v>
      </c>
      <c r="B153" s="303" t="s">
        <v>6130</v>
      </c>
      <c r="C153" s="303" t="s">
        <v>6131</v>
      </c>
      <c r="D153" s="303" t="s">
        <v>6195</v>
      </c>
      <c r="E153" s="304" t="s">
        <v>6232</v>
      </c>
      <c r="F153" s="304" t="s">
        <v>6233</v>
      </c>
      <c r="G153" s="303" t="s">
        <v>1519</v>
      </c>
      <c r="H153" s="304" t="s">
        <v>1520</v>
      </c>
      <c r="I153" s="303" t="s">
        <v>5716</v>
      </c>
      <c r="J153" s="303" t="s">
        <v>6163</v>
      </c>
      <c r="K153" s="305" t="s">
        <v>6234</v>
      </c>
      <c r="L153" s="306">
        <v>78283000</v>
      </c>
      <c r="M153" s="306">
        <v>82174300</v>
      </c>
      <c r="N153" s="306">
        <v>0</v>
      </c>
      <c r="O153" s="306">
        <v>36972488.409999996</v>
      </c>
      <c r="P153" s="339">
        <v>45201811.590000004</v>
      </c>
    </row>
    <row r="154" spans="1:16" ht="33.75" x14ac:dyDescent="0.25">
      <c r="A154" s="303" t="s">
        <v>856</v>
      </c>
      <c r="B154" s="303" t="s">
        <v>6130</v>
      </c>
      <c r="C154" s="303" t="s">
        <v>6131</v>
      </c>
      <c r="D154" s="303" t="s">
        <v>6195</v>
      </c>
      <c r="E154" s="304" t="s">
        <v>6235</v>
      </c>
      <c r="F154" s="304" t="s">
        <v>6236</v>
      </c>
      <c r="G154" s="303" t="s">
        <v>2076</v>
      </c>
      <c r="H154" s="304" t="s">
        <v>523</v>
      </c>
      <c r="I154" s="303" t="s">
        <v>5716</v>
      </c>
      <c r="J154" s="303" t="s">
        <v>5964</v>
      </c>
      <c r="K154" s="305" t="s">
        <v>6237</v>
      </c>
      <c r="L154" s="306">
        <v>78283000</v>
      </c>
      <c r="M154" s="306">
        <v>81943845</v>
      </c>
      <c r="N154" s="306">
        <v>0</v>
      </c>
      <c r="O154" s="306">
        <v>32777538.140000001</v>
      </c>
      <c r="P154" s="339">
        <v>49166306.859999999</v>
      </c>
    </row>
    <row r="155" spans="1:16" ht="33.75" x14ac:dyDescent="0.25">
      <c r="A155" s="303" t="s">
        <v>859</v>
      </c>
      <c r="B155" s="303" t="s">
        <v>6130</v>
      </c>
      <c r="C155" s="303" t="s">
        <v>6131</v>
      </c>
      <c r="D155" s="303" t="s">
        <v>6195</v>
      </c>
      <c r="E155" s="304" t="s">
        <v>6238</v>
      </c>
      <c r="F155" s="304" t="s">
        <v>6239</v>
      </c>
      <c r="G155" s="303" t="s">
        <v>2076</v>
      </c>
      <c r="H155" s="304" t="s">
        <v>523</v>
      </c>
      <c r="I155" s="303" t="s">
        <v>5716</v>
      </c>
      <c r="J155" s="303" t="s">
        <v>5964</v>
      </c>
      <c r="K155" s="305" t="s">
        <v>6240</v>
      </c>
      <c r="L155" s="306">
        <v>50575258</v>
      </c>
      <c r="M155" s="306">
        <v>60463963.640000001</v>
      </c>
      <c r="N155" s="306">
        <v>3947557.2</v>
      </c>
      <c r="O155" s="306">
        <v>50386636.369999997</v>
      </c>
      <c r="P155" s="339">
        <v>10077327.27</v>
      </c>
    </row>
    <row r="156" spans="1:16" ht="33.75" x14ac:dyDescent="0.25">
      <c r="A156" s="303" t="s">
        <v>862</v>
      </c>
      <c r="B156" s="303" t="s">
        <v>6130</v>
      </c>
      <c r="C156" s="303" t="s">
        <v>6131</v>
      </c>
      <c r="D156" s="303" t="s">
        <v>6195</v>
      </c>
      <c r="E156" s="304" t="s">
        <v>6241</v>
      </c>
      <c r="F156" s="304" t="s">
        <v>6242</v>
      </c>
      <c r="G156" s="303" t="s">
        <v>2076</v>
      </c>
      <c r="H156" s="304" t="s">
        <v>523</v>
      </c>
      <c r="I156" s="303" t="s">
        <v>5716</v>
      </c>
      <c r="J156" s="303" t="s">
        <v>5964</v>
      </c>
      <c r="K156" s="305" t="s">
        <v>6243</v>
      </c>
      <c r="L156" s="306">
        <v>78283000</v>
      </c>
      <c r="M156" s="306">
        <v>82021200</v>
      </c>
      <c r="N156" s="306">
        <v>0</v>
      </c>
      <c r="O156" s="306">
        <v>36871130.159999996</v>
      </c>
      <c r="P156" s="339">
        <v>45150069.840000004</v>
      </c>
    </row>
    <row r="157" spans="1:16" ht="67.5" x14ac:dyDescent="0.25">
      <c r="A157" s="303" t="s">
        <v>864</v>
      </c>
      <c r="B157" s="303" t="s">
        <v>6130</v>
      </c>
      <c r="C157" s="303" t="s">
        <v>6131</v>
      </c>
      <c r="D157" s="303" t="s">
        <v>6195</v>
      </c>
      <c r="E157" s="304" t="s">
        <v>6244</v>
      </c>
      <c r="F157" s="304" t="s">
        <v>6245</v>
      </c>
      <c r="G157" s="303" t="s">
        <v>609</v>
      </c>
      <c r="H157" s="304" t="s">
        <v>610</v>
      </c>
      <c r="I157" s="303" t="s">
        <v>5716</v>
      </c>
      <c r="J157" s="303" t="s">
        <v>5764</v>
      </c>
      <c r="K157" s="305" t="s">
        <v>6246</v>
      </c>
      <c r="L157" s="306">
        <v>78283000</v>
      </c>
      <c r="M157" s="306">
        <v>81793845</v>
      </c>
      <c r="N157" s="306">
        <v>0</v>
      </c>
      <c r="O157" s="306">
        <v>36807230.25</v>
      </c>
      <c r="P157" s="339">
        <v>44986614.75</v>
      </c>
    </row>
    <row r="158" spans="1:16" ht="78.75" x14ac:dyDescent="0.25">
      <c r="A158" s="303" t="s">
        <v>866</v>
      </c>
      <c r="B158" s="303" t="s">
        <v>6130</v>
      </c>
      <c r="C158" s="303" t="s">
        <v>6131</v>
      </c>
      <c r="D158" s="303" t="s">
        <v>6195</v>
      </c>
      <c r="E158" s="304" t="s">
        <v>6247</v>
      </c>
      <c r="F158" s="304" t="s">
        <v>6248</v>
      </c>
      <c r="G158" s="303" t="s">
        <v>609</v>
      </c>
      <c r="H158" s="304" t="s">
        <v>610</v>
      </c>
      <c r="I158" s="303" t="s">
        <v>5716</v>
      </c>
      <c r="J158" s="303" t="s">
        <v>5764</v>
      </c>
      <c r="K158" s="305" t="s">
        <v>6249</v>
      </c>
      <c r="L158" s="306">
        <v>65221911.600000001</v>
      </c>
      <c r="M158" s="306">
        <v>71280829.090000004</v>
      </c>
      <c r="N158" s="306">
        <v>3458917.2</v>
      </c>
      <c r="O158" s="306">
        <v>55745562.82</v>
      </c>
      <c r="P158" s="339">
        <v>15535266.27</v>
      </c>
    </row>
    <row r="159" spans="1:16" ht="67.5" x14ac:dyDescent="0.25">
      <c r="A159" s="303" t="s">
        <v>868</v>
      </c>
      <c r="B159" s="303" t="s">
        <v>6130</v>
      </c>
      <c r="C159" s="303" t="s">
        <v>6131</v>
      </c>
      <c r="D159" s="303" t="s">
        <v>6195</v>
      </c>
      <c r="E159" s="304" t="s">
        <v>6250</v>
      </c>
      <c r="F159" s="304" t="s">
        <v>6245</v>
      </c>
      <c r="G159" s="303" t="s">
        <v>5273</v>
      </c>
      <c r="H159" s="304" t="s">
        <v>5274</v>
      </c>
      <c r="I159" s="303" t="s">
        <v>5716</v>
      </c>
      <c r="J159" s="303" t="s">
        <v>5772</v>
      </c>
      <c r="K159" s="305" t="s">
        <v>6251</v>
      </c>
      <c r="L159" s="306">
        <v>78283000</v>
      </c>
      <c r="M159" s="306">
        <v>81355300</v>
      </c>
      <c r="N159" s="306">
        <v>0</v>
      </c>
      <c r="O159" s="306">
        <v>36609885.090000004</v>
      </c>
      <c r="P159" s="339">
        <v>44745414.909999996</v>
      </c>
    </row>
    <row r="160" spans="1:16" ht="67.5" x14ac:dyDescent="0.25">
      <c r="A160" s="303" t="s">
        <v>870</v>
      </c>
      <c r="B160" s="303" t="s">
        <v>6130</v>
      </c>
      <c r="C160" s="303" t="s">
        <v>6131</v>
      </c>
      <c r="D160" s="303" t="s">
        <v>6195</v>
      </c>
      <c r="E160" s="304" t="s">
        <v>6252</v>
      </c>
      <c r="F160" s="304" t="s">
        <v>6253</v>
      </c>
      <c r="G160" s="303" t="s">
        <v>5273</v>
      </c>
      <c r="H160" s="304" t="s">
        <v>5274</v>
      </c>
      <c r="I160" s="303" t="s">
        <v>5716</v>
      </c>
      <c r="J160" s="303" t="s">
        <v>5772</v>
      </c>
      <c r="K160" s="305" t="s">
        <v>6254</v>
      </c>
      <c r="L160" s="306">
        <v>50592758</v>
      </c>
      <c r="M160" s="306">
        <v>60566804.880000003</v>
      </c>
      <c r="N160" s="306">
        <v>5682899.4000000004</v>
      </c>
      <c r="O160" s="306">
        <v>52491231</v>
      </c>
      <c r="P160" s="339">
        <v>8075573.8799999999</v>
      </c>
    </row>
    <row r="161" spans="1:16" ht="45" x14ac:dyDescent="0.25">
      <c r="A161" s="303" t="s">
        <v>872</v>
      </c>
      <c r="B161" s="303" t="s">
        <v>6130</v>
      </c>
      <c r="C161" s="303" t="s">
        <v>6131</v>
      </c>
      <c r="D161" s="303" t="s">
        <v>6195</v>
      </c>
      <c r="E161" s="304" t="s">
        <v>6255</v>
      </c>
      <c r="F161" s="304" t="s">
        <v>6256</v>
      </c>
      <c r="G161" s="303" t="s">
        <v>2246</v>
      </c>
      <c r="H161" s="304" t="s">
        <v>2247</v>
      </c>
      <c r="I161" s="303" t="s">
        <v>5716</v>
      </c>
      <c r="J161" s="303" t="s">
        <v>5776</v>
      </c>
      <c r="K161" s="305" t="s">
        <v>6234</v>
      </c>
      <c r="L161" s="306">
        <v>78283000</v>
      </c>
      <c r="M161" s="306">
        <v>81898207.200000003</v>
      </c>
      <c r="N161" s="306">
        <v>0</v>
      </c>
      <c r="O161" s="306">
        <v>36854193.240000002</v>
      </c>
      <c r="P161" s="339">
        <v>45044013.960000001</v>
      </c>
    </row>
    <row r="162" spans="1:16" ht="45" x14ac:dyDescent="0.25">
      <c r="A162" s="303" t="s">
        <v>874</v>
      </c>
      <c r="B162" s="303" t="s">
        <v>6130</v>
      </c>
      <c r="C162" s="303" t="s">
        <v>6131</v>
      </c>
      <c r="D162" s="303" t="s">
        <v>6195</v>
      </c>
      <c r="E162" s="304" t="s">
        <v>6257</v>
      </c>
      <c r="F162" s="304" t="s">
        <v>6258</v>
      </c>
      <c r="G162" s="303" t="s">
        <v>2246</v>
      </c>
      <c r="H162" s="304" t="s">
        <v>2247</v>
      </c>
      <c r="I162" s="303" t="s">
        <v>5716</v>
      </c>
      <c r="J162" s="303" t="s">
        <v>5776</v>
      </c>
      <c r="K162" s="305" t="s">
        <v>6259</v>
      </c>
      <c r="L162" s="306">
        <v>50575258</v>
      </c>
      <c r="M162" s="306">
        <v>60949738.859999999</v>
      </c>
      <c r="N162" s="306">
        <v>5633332.7999999998</v>
      </c>
      <c r="O162" s="306">
        <v>52723254.420000002</v>
      </c>
      <c r="P162" s="339">
        <v>8226484.4400000004</v>
      </c>
    </row>
    <row r="163" spans="1:16" ht="45" x14ac:dyDescent="0.25">
      <c r="A163" s="303" t="s">
        <v>876</v>
      </c>
      <c r="B163" s="303" t="s">
        <v>6130</v>
      </c>
      <c r="C163" s="303" t="s">
        <v>6131</v>
      </c>
      <c r="D163" s="303" t="s">
        <v>6195</v>
      </c>
      <c r="E163" s="304" t="s">
        <v>6260</v>
      </c>
      <c r="F163" s="304" t="s">
        <v>6258</v>
      </c>
      <c r="G163" s="303" t="s">
        <v>1988</v>
      </c>
      <c r="H163" s="304" t="s">
        <v>1989</v>
      </c>
      <c r="I163" s="303" t="s">
        <v>5716</v>
      </c>
      <c r="J163" s="303" t="s">
        <v>5721</v>
      </c>
      <c r="K163" s="305" t="s">
        <v>6261</v>
      </c>
      <c r="L163" s="306">
        <v>52958350.200000003</v>
      </c>
      <c r="M163" s="306">
        <v>61422969.609999999</v>
      </c>
      <c r="N163" s="306">
        <v>5614619.4000000004</v>
      </c>
      <c r="O163" s="306">
        <v>52786075.32</v>
      </c>
      <c r="P163" s="339">
        <v>8636894.2899999991</v>
      </c>
    </row>
    <row r="164" spans="1:16" ht="45" x14ac:dyDescent="0.25">
      <c r="A164" s="303" t="s">
        <v>878</v>
      </c>
      <c r="B164" s="303" t="s">
        <v>6130</v>
      </c>
      <c r="C164" s="303" t="s">
        <v>6131</v>
      </c>
      <c r="D164" s="303" t="s">
        <v>6195</v>
      </c>
      <c r="E164" s="304" t="s">
        <v>6262</v>
      </c>
      <c r="F164" s="304" t="s">
        <v>6263</v>
      </c>
      <c r="G164" s="303" t="s">
        <v>1988</v>
      </c>
      <c r="H164" s="304" t="s">
        <v>1989</v>
      </c>
      <c r="I164" s="303" t="s">
        <v>5716</v>
      </c>
      <c r="J164" s="303" t="s">
        <v>6264</v>
      </c>
      <c r="K164" s="305" t="s">
        <v>6265</v>
      </c>
      <c r="L164" s="306">
        <v>64696586</v>
      </c>
      <c r="M164" s="306">
        <v>67826586</v>
      </c>
      <c r="N164" s="306">
        <v>0</v>
      </c>
      <c r="O164" s="306">
        <v>29339853.93</v>
      </c>
      <c r="P164" s="339">
        <v>38486732.07</v>
      </c>
    </row>
    <row r="165" spans="1:16" ht="101.25" x14ac:dyDescent="0.25">
      <c r="A165" s="303" t="s">
        <v>880</v>
      </c>
      <c r="B165" s="303" t="s">
        <v>6130</v>
      </c>
      <c r="C165" s="303" t="s">
        <v>6131</v>
      </c>
      <c r="D165" s="303" t="s">
        <v>6195</v>
      </c>
      <c r="E165" s="304" t="s">
        <v>6266</v>
      </c>
      <c r="F165" s="304" t="s">
        <v>6267</v>
      </c>
      <c r="G165" s="303" t="s">
        <v>2592</v>
      </c>
      <c r="H165" s="304" t="s">
        <v>2593</v>
      </c>
      <c r="I165" s="303" t="s">
        <v>5716</v>
      </c>
      <c r="J165" s="303" t="s">
        <v>5725</v>
      </c>
      <c r="K165" s="305" t="s">
        <v>6268</v>
      </c>
      <c r="L165" s="306">
        <v>62812220</v>
      </c>
      <c r="M165" s="306">
        <v>68506749.859999999</v>
      </c>
      <c r="N165" s="306">
        <v>272935.2</v>
      </c>
      <c r="O165" s="306">
        <v>42245828.920000002</v>
      </c>
      <c r="P165" s="339">
        <v>26260920.940000001</v>
      </c>
    </row>
    <row r="166" spans="1:16" ht="56.25" x14ac:dyDescent="0.25">
      <c r="A166" s="303" t="s">
        <v>882</v>
      </c>
      <c r="B166" s="303" t="s">
        <v>6130</v>
      </c>
      <c r="C166" s="303" t="s">
        <v>6131</v>
      </c>
      <c r="D166" s="303" t="s">
        <v>6195</v>
      </c>
      <c r="E166" s="304" t="s">
        <v>6269</v>
      </c>
      <c r="F166" s="304" t="s">
        <v>6270</v>
      </c>
      <c r="G166" s="303" t="s">
        <v>2028</v>
      </c>
      <c r="H166" s="304" t="s">
        <v>5648</v>
      </c>
      <c r="I166" s="303" t="s">
        <v>5716</v>
      </c>
      <c r="J166" s="303" t="s">
        <v>6177</v>
      </c>
      <c r="K166" s="305" t="s">
        <v>6271</v>
      </c>
      <c r="L166" s="306">
        <v>64696586</v>
      </c>
      <c r="M166" s="306">
        <v>70466786</v>
      </c>
      <c r="N166" s="306">
        <v>0</v>
      </c>
      <c r="O166" s="306">
        <v>33750856.289999999</v>
      </c>
      <c r="P166" s="339">
        <v>36715929.710000001</v>
      </c>
    </row>
    <row r="167" spans="1:16" ht="56.25" x14ac:dyDescent="0.25">
      <c r="A167" s="303" t="s">
        <v>884</v>
      </c>
      <c r="B167" s="303" t="s">
        <v>6130</v>
      </c>
      <c r="C167" s="303" t="s">
        <v>6131</v>
      </c>
      <c r="D167" s="303" t="s">
        <v>6195</v>
      </c>
      <c r="E167" s="304" t="s">
        <v>6272</v>
      </c>
      <c r="F167" s="304" t="s">
        <v>6273</v>
      </c>
      <c r="G167" s="303" t="s">
        <v>2028</v>
      </c>
      <c r="H167" s="304" t="s">
        <v>5648</v>
      </c>
      <c r="I167" s="303" t="s">
        <v>5716</v>
      </c>
      <c r="J167" s="303" t="s">
        <v>5725</v>
      </c>
      <c r="K167" s="305" t="s">
        <v>6243</v>
      </c>
      <c r="L167" s="306">
        <v>78283000</v>
      </c>
      <c r="M167" s="306">
        <v>83025945</v>
      </c>
      <c r="N167" s="306">
        <v>0</v>
      </c>
      <c r="O167" s="306">
        <v>37097175.420000002</v>
      </c>
      <c r="P167" s="339">
        <v>45928769.579999998</v>
      </c>
    </row>
    <row r="168" spans="1:16" ht="56.25" x14ac:dyDescent="0.25">
      <c r="A168" s="303" t="s">
        <v>886</v>
      </c>
      <c r="B168" s="303" t="s">
        <v>6130</v>
      </c>
      <c r="C168" s="303" t="s">
        <v>6131</v>
      </c>
      <c r="D168" s="303" t="s">
        <v>6195</v>
      </c>
      <c r="E168" s="304" t="s">
        <v>6274</v>
      </c>
      <c r="F168" s="304" t="s">
        <v>6275</v>
      </c>
      <c r="G168" s="303" t="s">
        <v>2086</v>
      </c>
      <c r="H168" s="304" t="s">
        <v>2087</v>
      </c>
      <c r="I168" s="303" t="s">
        <v>5716</v>
      </c>
      <c r="J168" s="303" t="s">
        <v>5790</v>
      </c>
      <c r="K168" s="305" t="s">
        <v>6276</v>
      </c>
      <c r="L168" s="306">
        <v>78283000</v>
      </c>
      <c r="M168" s="306">
        <v>84227000</v>
      </c>
      <c r="N168" s="306">
        <v>0</v>
      </c>
      <c r="O168" s="306">
        <v>12634049.970000001</v>
      </c>
      <c r="P168" s="339">
        <v>71592950.030000001</v>
      </c>
    </row>
    <row r="169" spans="1:16" ht="56.25" x14ac:dyDescent="0.25">
      <c r="A169" s="303" t="s">
        <v>888</v>
      </c>
      <c r="B169" s="303" t="s">
        <v>6130</v>
      </c>
      <c r="C169" s="303" t="s">
        <v>6131</v>
      </c>
      <c r="D169" s="303" t="s">
        <v>6195</v>
      </c>
      <c r="E169" s="304" t="s">
        <v>6277</v>
      </c>
      <c r="F169" s="304" t="s">
        <v>6278</v>
      </c>
      <c r="G169" s="303" t="s">
        <v>2871</v>
      </c>
      <c r="H169" s="304" t="s">
        <v>2872</v>
      </c>
      <c r="I169" s="303" t="s">
        <v>5716</v>
      </c>
      <c r="J169" s="303" t="s">
        <v>5798</v>
      </c>
      <c r="K169" s="305" t="s">
        <v>6279</v>
      </c>
      <c r="L169" s="306">
        <v>64696586</v>
      </c>
      <c r="M169" s="306">
        <v>68719786</v>
      </c>
      <c r="N169" s="306">
        <v>0</v>
      </c>
      <c r="O169" s="306">
        <v>33156929.809999999</v>
      </c>
      <c r="P169" s="339">
        <v>35562856.189999998</v>
      </c>
    </row>
    <row r="170" spans="1:16" ht="67.5" x14ac:dyDescent="0.25">
      <c r="A170" s="303" t="s">
        <v>890</v>
      </c>
      <c r="B170" s="303" t="s">
        <v>6130</v>
      </c>
      <c r="C170" s="303" t="s">
        <v>6131</v>
      </c>
      <c r="D170" s="303" t="s">
        <v>6195</v>
      </c>
      <c r="E170" s="304" t="s">
        <v>6280</v>
      </c>
      <c r="F170" s="304" t="s">
        <v>6281</v>
      </c>
      <c r="G170" s="303" t="s">
        <v>2440</v>
      </c>
      <c r="H170" s="304" t="s">
        <v>5783</v>
      </c>
      <c r="I170" s="303" t="s">
        <v>5716</v>
      </c>
      <c r="J170" s="303" t="s">
        <v>5725</v>
      </c>
      <c r="K170" s="305" t="s">
        <v>6282</v>
      </c>
      <c r="L170" s="306">
        <v>50575258</v>
      </c>
      <c r="M170" s="306">
        <v>61836984.020000003</v>
      </c>
      <c r="N170" s="306">
        <v>5802078.5999999996</v>
      </c>
      <c r="O170" s="306">
        <v>53592052.82</v>
      </c>
      <c r="P170" s="339">
        <v>8244931.2000000002</v>
      </c>
    </row>
    <row r="171" spans="1:16" ht="56.25" x14ac:dyDescent="0.25">
      <c r="A171" s="303" t="s">
        <v>892</v>
      </c>
      <c r="B171" s="303" t="s">
        <v>6130</v>
      </c>
      <c r="C171" s="303" t="s">
        <v>6131</v>
      </c>
      <c r="D171" s="303" t="s">
        <v>6195</v>
      </c>
      <c r="E171" s="304" t="s">
        <v>6283</v>
      </c>
      <c r="F171" s="304" t="s">
        <v>6284</v>
      </c>
      <c r="G171" s="303" t="s">
        <v>2288</v>
      </c>
      <c r="H171" s="304" t="s">
        <v>2289</v>
      </c>
      <c r="I171" s="303" t="s">
        <v>5716</v>
      </c>
      <c r="J171" s="303" t="s">
        <v>6285</v>
      </c>
      <c r="K171" s="305" t="s">
        <v>5865</v>
      </c>
      <c r="L171" s="306">
        <v>64696586</v>
      </c>
      <c r="M171" s="306">
        <v>68892231</v>
      </c>
      <c r="N171" s="306">
        <v>0</v>
      </c>
      <c r="O171" s="306">
        <v>30454337.260000002</v>
      </c>
      <c r="P171" s="339">
        <v>38437893.740000002</v>
      </c>
    </row>
    <row r="172" spans="1:16" x14ac:dyDescent="0.25">
      <c r="A172" s="340"/>
      <c r="B172" s="341" t="s">
        <v>5803</v>
      </c>
      <c r="C172" s="342"/>
      <c r="D172" s="343" t="s">
        <v>6286</v>
      </c>
      <c r="E172" s="344"/>
      <c r="F172" s="344"/>
      <c r="G172" s="345" t="s">
        <v>604</v>
      </c>
      <c r="H172" s="345" t="s">
        <v>604</v>
      </c>
      <c r="I172" s="345" t="s">
        <v>604</v>
      </c>
      <c r="J172" s="345" t="s">
        <v>604</v>
      </c>
      <c r="K172" s="346" t="s">
        <v>604</v>
      </c>
      <c r="L172" s="347">
        <v>1903120104.02</v>
      </c>
      <c r="M172" s="347">
        <v>2143903214.1099999</v>
      </c>
      <c r="N172" s="347">
        <v>75298891.200000003</v>
      </c>
      <c r="O172" s="347">
        <v>1270578882.6700001</v>
      </c>
      <c r="P172" s="347">
        <v>873324331.44000006</v>
      </c>
    </row>
    <row r="173" spans="1:16" ht="45" x14ac:dyDescent="0.25">
      <c r="A173" s="303" t="s">
        <v>894</v>
      </c>
      <c r="B173" s="303" t="s">
        <v>6130</v>
      </c>
      <c r="C173" s="303" t="s">
        <v>6131</v>
      </c>
      <c r="D173" s="303" t="s">
        <v>6287</v>
      </c>
      <c r="E173" s="304" t="s">
        <v>6288</v>
      </c>
      <c r="F173" s="304" t="s">
        <v>6289</v>
      </c>
      <c r="G173" s="303" t="s">
        <v>2871</v>
      </c>
      <c r="H173" s="304" t="s">
        <v>2872</v>
      </c>
      <c r="I173" s="303" t="s">
        <v>5716</v>
      </c>
      <c r="J173" s="303" t="s">
        <v>563</v>
      </c>
      <c r="K173" s="305" t="s">
        <v>6290</v>
      </c>
      <c r="L173" s="306">
        <v>156356000</v>
      </c>
      <c r="M173" s="306">
        <v>157215000</v>
      </c>
      <c r="N173" s="306">
        <v>0</v>
      </c>
      <c r="O173" s="306">
        <v>2620250</v>
      </c>
      <c r="P173" s="339">
        <v>154594750</v>
      </c>
    </row>
    <row r="174" spans="1:16" ht="45" x14ac:dyDescent="0.25">
      <c r="A174" s="303" t="s">
        <v>896</v>
      </c>
      <c r="B174" s="303" t="s">
        <v>6130</v>
      </c>
      <c r="C174" s="303" t="s">
        <v>6131</v>
      </c>
      <c r="D174" s="303" t="s">
        <v>6287</v>
      </c>
      <c r="E174" s="304" t="s">
        <v>6291</v>
      </c>
      <c r="F174" s="304" t="s">
        <v>6287</v>
      </c>
      <c r="G174" s="303" t="s">
        <v>1993</v>
      </c>
      <c r="H174" s="304" t="s">
        <v>1994</v>
      </c>
      <c r="I174" s="303" t="s">
        <v>5716</v>
      </c>
      <c r="J174" s="303" t="s">
        <v>6292</v>
      </c>
      <c r="K174" s="305" t="s">
        <v>5613</v>
      </c>
      <c r="L174" s="306">
        <v>155685000</v>
      </c>
      <c r="M174" s="306">
        <v>156410000</v>
      </c>
      <c r="N174" s="306">
        <v>0</v>
      </c>
      <c r="O174" s="306">
        <v>2606833.33</v>
      </c>
      <c r="P174" s="339">
        <v>153803166.66999999</v>
      </c>
    </row>
    <row r="175" spans="1:16" ht="67.5" x14ac:dyDescent="0.25">
      <c r="A175" s="303" t="s">
        <v>898</v>
      </c>
      <c r="B175" s="303" t="s">
        <v>6130</v>
      </c>
      <c r="C175" s="303" t="s">
        <v>6131</v>
      </c>
      <c r="D175" s="303" t="s">
        <v>6287</v>
      </c>
      <c r="E175" s="304" t="s">
        <v>6293</v>
      </c>
      <c r="F175" s="304" t="s">
        <v>6294</v>
      </c>
      <c r="G175" s="303" t="s">
        <v>2648</v>
      </c>
      <c r="H175" s="304" t="s">
        <v>5604</v>
      </c>
      <c r="I175" s="303" t="s">
        <v>5716</v>
      </c>
      <c r="J175" s="303" t="s">
        <v>5717</v>
      </c>
      <c r="K175" s="305" t="s">
        <v>6295</v>
      </c>
      <c r="L175" s="306">
        <v>123994835</v>
      </c>
      <c r="M175" s="306">
        <v>156343318.16999999</v>
      </c>
      <c r="N175" s="306">
        <v>15211642.199999999</v>
      </c>
      <c r="O175" s="306">
        <v>134304708.37</v>
      </c>
      <c r="P175" s="339">
        <v>22038609.800000001</v>
      </c>
    </row>
    <row r="176" spans="1:16" ht="45" x14ac:dyDescent="0.25">
      <c r="A176" s="303" t="s">
        <v>900</v>
      </c>
      <c r="B176" s="303" t="s">
        <v>6130</v>
      </c>
      <c r="C176" s="303" t="s">
        <v>6131</v>
      </c>
      <c r="D176" s="303" t="s">
        <v>6287</v>
      </c>
      <c r="E176" s="304" t="s">
        <v>6296</v>
      </c>
      <c r="F176" s="304" t="s">
        <v>6297</v>
      </c>
      <c r="G176" s="303" t="s">
        <v>1993</v>
      </c>
      <c r="H176" s="304" t="s">
        <v>1994</v>
      </c>
      <c r="I176" s="303" t="s">
        <v>5716</v>
      </c>
      <c r="J176" s="303" t="s">
        <v>6292</v>
      </c>
      <c r="K176" s="305" t="s">
        <v>6298</v>
      </c>
      <c r="L176" s="306">
        <v>128679875</v>
      </c>
      <c r="M176" s="306">
        <v>139223804.56999999</v>
      </c>
      <c r="N176" s="306">
        <v>6122653.2000000002</v>
      </c>
      <c r="O176" s="306">
        <v>99777059.859999999</v>
      </c>
      <c r="P176" s="339">
        <v>39446744.710000001</v>
      </c>
    </row>
    <row r="177" spans="1:16" ht="67.5" x14ac:dyDescent="0.25">
      <c r="A177" s="303" t="s">
        <v>902</v>
      </c>
      <c r="B177" s="303" t="s">
        <v>6130</v>
      </c>
      <c r="C177" s="303" t="s">
        <v>6131</v>
      </c>
      <c r="D177" s="303" t="s">
        <v>6287</v>
      </c>
      <c r="E177" s="304" t="s">
        <v>6299</v>
      </c>
      <c r="F177" s="304" t="s">
        <v>6300</v>
      </c>
      <c r="G177" s="303" t="s">
        <v>2723</v>
      </c>
      <c r="H177" s="304" t="s">
        <v>2724</v>
      </c>
      <c r="I177" s="303" t="s">
        <v>5716</v>
      </c>
      <c r="J177" s="303" t="s">
        <v>5725</v>
      </c>
      <c r="K177" s="305" t="s">
        <v>6301</v>
      </c>
      <c r="L177" s="306">
        <v>138126000</v>
      </c>
      <c r="M177" s="306">
        <v>147782000</v>
      </c>
      <c r="N177" s="306">
        <v>0</v>
      </c>
      <c r="O177" s="306">
        <v>27093366.640000001</v>
      </c>
      <c r="P177" s="339">
        <v>120688633.36</v>
      </c>
    </row>
    <row r="178" spans="1:16" ht="45" x14ac:dyDescent="0.25">
      <c r="A178" s="303" t="s">
        <v>904</v>
      </c>
      <c r="B178" s="303" t="s">
        <v>6130</v>
      </c>
      <c r="C178" s="303" t="s">
        <v>6131</v>
      </c>
      <c r="D178" s="303" t="s">
        <v>6287</v>
      </c>
      <c r="E178" s="304" t="s">
        <v>6302</v>
      </c>
      <c r="F178" s="304" t="s">
        <v>6303</v>
      </c>
      <c r="G178" s="303" t="s">
        <v>2723</v>
      </c>
      <c r="H178" s="304" t="s">
        <v>2724</v>
      </c>
      <c r="I178" s="303" t="s">
        <v>5716</v>
      </c>
      <c r="J178" s="303" t="s">
        <v>5725</v>
      </c>
      <c r="K178" s="305" t="s">
        <v>6207</v>
      </c>
      <c r="L178" s="306">
        <v>128927716.8</v>
      </c>
      <c r="M178" s="306">
        <v>146984739.50999999</v>
      </c>
      <c r="N178" s="306">
        <v>13657023</v>
      </c>
      <c r="O178" s="306">
        <v>124858573.11</v>
      </c>
      <c r="P178" s="339">
        <v>22126166.399999999</v>
      </c>
    </row>
    <row r="179" spans="1:16" ht="67.5" x14ac:dyDescent="0.25">
      <c r="A179" s="303" t="s">
        <v>906</v>
      </c>
      <c r="B179" s="303" t="s">
        <v>6130</v>
      </c>
      <c r="C179" s="303" t="s">
        <v>6131</v>
      </c>
      <c r="D179" s="303" t="s">
        <v>6287</v>
      </c>
      <c r="E179" s="304" t="s">
        <v>6304</v>
      </c>
      <c r="F179" s="304" t="s">
        <v>6305</v>
      </c>
      <c r="G179" s="303" t="s">
        <v>625</v>
      </c>
      <c r="H179" s="304" t="s">
        <v>626</v>
      </c>
      <c r="I179" s="303" t="s">
        <v>5716</v>
      </c>
      <c r="J179" s="303" t="s">
        <v>5736</v>
      </c>
      <c r="K179" s="305" t="s">
        <v>6306</v>
      </c>
      <c r="L179" s="306">
        <v>132041124.05</v>
      </c>
      <c r="M179" s="306">
        <v>147381661.84</v>
      </c>
      <c r="N179" s="306">
        <v>15340537.800000001</v>
      </c>
      <c r="O179" s="306">
        <v>135099856.59999999</v>
      </c>
      <c r="P179" s="339">
        <v>12281805.24</v>
      </c>
    </row>
    <row r="180" spans="1:16" ht="56.25" x14ac:dyDescent="0.25">
      <c r="A180" s="303" t="s">
        <v>911</v>
      </c>
      <c r="B180" s="303" t="s">
        <v>6130</v>
      </c>
      <c r="C180" s="303" t="s">
        <v>6131</v>
      </c>
      <c r="D180" s="303" t="s">
        <v>6287</v>
      </c>
      <c r="E180" s="304" t="s">
        <v>6307</v>
      </c>
      <c r="F180" s="304" t="s">
        <v>6308</v>
      </c>
      <c r="G180" s="303" t="s">
        <v>625</v>
      </c>
      <c r="H180" s="304" t="s">
        <v>626</v>
      </c>
      <c r="I180" s="303" t="s">
        <v>5716</v>
      </c>
      <c r="J180" s="303" t="s">
        <v>5736</v>
      </c>
      <c r="K180" s="305" t="s">
        <v>6309</v>
      </c>
      <c r="L180" s="306">
        <v>137059000</v>
      </c>
      <c r="M180" s="306">
        <v>144864500</v>
      </c>
      <c r="N180" s="306">
        <v>0</v>
      </c>
      <c r="O180" s="306">
        <v>21729674.969999999</v>
      </c>
      <c r="P180" s="339">
        <v>123134825.03</v>
      </c>
    </row>
    <row r="181" spans="1:16" ht="45" x14ac:dyDescent="0.25">
      <c r="A181" s="303" t="s">
        <v>913</v>
      </c>
      <c r="B181" s="303" t="s">
        <v>6130</v>
      </c>
      <c r="C181" s="303" t="s">
        <v>6131</v>
      </c>
      <c r="D181" s="303" t="s">
        <v>6287</v>
      </c>
      <c r="E181" s="304" t="s">
        <v>6310</v>
      </c>
      <c r="F181" s="304" t="s">
        <v>6311</v>
      </c>
      <c r="G181" s="303" t="s">
        <v>2483</v>
      </c>
      <c r="H181" s="304" t="s">
        <v>2484</v>
      </c>
      <c r="I181" s="303" t="s">
        <v>5716</v>
      </c>
      <c r="J181" s="303" t="s">
        <v>6094</v>
      </c>
      <c r="K181" s="305" t="s">
        <v>6312</v>
      </c>
      <c r="L181" s="306">
        <v>128679875</v>
      </c>
      <c r="M181" s="306">
        <v>143883593.78</v>
      </c>
      <c r="N181" s="306">
        <v>8127213</v>
      </c>
      <c r="O181" s="306">
        <v>110232305.06999999</v>
      </c>
      <c r="P181" s="339">
        <v>33651288.710000001</v>
      </c>
    </row>
    <row r="182" spans="1:16" ht="67.5" x14ac:dyDescent="0.25">
      <c r="A182" s="303" t="s">
        <v>915</v>
      </c>
      <c r="B182" s="303" t="s">
        <v>6130</v>
      </c>
      <c r="C182" s="303" t="s">
        <v>6131</v>
      </c>
      <c r="D182" s="303" t="s">
        <v>6287</v>
      </c>
      <c r="E182" s="304" t="s">
        <v>6313</v>
      </c>
      <c r="F182" s="304" t="s">
        <v>6314</v>
      </c>
      <c r="G182" s="303" t="s">
        <v>2528</v>
      </c>
      <c r="H182" s="304" t="s">
        <v>2529</v>
      </c>
      <c r="I182" s="303" t="s">
        <v>5716</v>
      </c>
      <c r="J182" s="303" t="s">
        <v>6216</v>
      </c>
      <c r="K182" s="305" t="s">
        <v>6315</v>
      </c>
      <c r="L182" s="306">
        <v>124012335</v>
      </c>
      <c r="M182" s="306">
        <v>147759913.97999999</v>
      </c>
      <c r="N182" s="306">
        <v>15379909.199999999</v>
      </c>
      <c r="O182" s="306">
        <v>137909252.94999999</v>
      </c>
      <c r="P182" s="339">
        <v>9850661.0299999993</v>
      </c>
    </row>
    <row r="183" spans="1:16" ht="56.25" x14ac:dyDescent="0.25">
      <c r="A183" s="303" t="s">
        <v>917</v>
      </c>
      <c r="B183" s="303" t="s">
        <v>6130</v>
      </c>
      <c r="C183" s="303" t="s">
        <v>6131</v>
      </c>
      <c r="D183" s="303" t="s">
        <v>6287</v>
      </c>
      <c r="E183" s="304" t="s">
        <v>6316</v>
      </c>
      <c r="F183" s="304" t="s">
        <v>6317</v>
      </c>
      <c r="G183" s="303" t="s">
        <v>2528</v>
      </c>
      <c r="H183" s="304" t="s">
        <v>2529</v>
      </c>
      <c r="I183" s="303" t="s">
        <v>5716</v>
      </c>
      <c r="J183" s="303" t="s">
        <v>6216</v>
      </c>
      <c r="K183" s="305" t="s">
        <v>6318</v>
      </c>
      <c r="L183" s="306">
        <v>138381002</v>
      </c>
      <c r="M183" s="306">
        <v>142061002</v>
      </c>
      <c r="N183" s="306">
        <v>0</v>
      </c>
      <c r="O183" s="306">
        <v>68662817.730000004</v>
      </c>
      <c r="P183" s="339">
        <v>73398184.269999996</v>
      </c>
    </row>
    <row r="184" spans="1:16" ht="67.5" x14ac:dyDescent="0.25">
      <c r="A184" s="303" t="s">
        <v>919</v>
      </c>
      <c r="B184" s="303" t="s">
        <v>6130</v>
      </c>
      <c r="C184" s="303" t="s">
        <v>6131</v>
      </c>
      <c r="D184" s="303" t="s">
        <v>6287</v>
      </c>
      <c r="E184" s="304" t="s">
        <v>6319</v>
      </c>
      <c r="F184" s="304" t="s">
        <v>6320</v>
      </c>
      <c r="G184" s="303" t="s">
        <v>597</v>
      </c>
      <c r="H184" s="304" t="s">
        <v>598</v>
      </c>
      <c r="I184" s="303" t="s">
        <v>5716</v>
      </c>
      <c r="J184" s="303" t="s">
        <v>6159</v>
      </c>
      <c r="K184" s="305" t="s">
        <v>6220</v>
      </c>
      <c r="L184" s="306">
        <v>124293775</v>
      </c>
      <c r="M184" s="306">
        <v>141766755.96000001</v>
      </c>
      <c r="N184" s="306">
        <v>13301778</v>
      </c>
      <c r="O184" s="306">
        <v>122864521.94</v>
      </c>
      <c r="P184" s="339">
        <v>18902234.02</v>
      </c>
    </row>
    <row r="185" spans="1:16" ht="45" x14ac:dyDescent="0.25">
      <c r="A185" s="303" t="s">
        <v>921</v>
      </c>
      <c r="B185" s="303" t="s">
        <v>6130</v>
      </c>
      <c r="C185" s="303" t="s">
        <v>6131</v>
      </c>
      <c r="D185" s="303" t="s">
        <v>6287</v>
      </c>
      <c r="E185" s="304" t="s">
        <v>6321</v>
      </c>
      <c r="F185" s="304" t="s">
        <v>6322</v>
      </c>
      <c r="G185" s="303" t="s">
        <v>597</v>
      </c>
      <c r="H185" s="304" t="s">
        <v>598</v>
      </c>
      <c r="I185" s="303" t="s">
        <v>5716</v>
      </c>
      <c r="J185" s="303" t="s">
        <v>6323</v>
      </c>
      <c r="K185" s="305" t="s">
        <v>6220</v>
      </c>
      <c r="L185" s="306">
        <v>124293775</v>
      </c>
      <c r="M185" s="306">
        <v>141765652.41999999</v>
      </c>
      <c r="N185" s="306">
        <v>13301674.199999999</v>
      </c>
      <c r="O185" s="306">
        <v>122863565.34</v>
      </c>
      <c r="P185" s="339">
        <v>18902087.079999998</v>
      </c>
    </row>
    <row r="186" spans="1:16" ht="67.5" x14ac:dyDescent="0.25">
      <c r="A186" s="303" t="s">
        <v>923</v>
      </c>
      <c r="B186" s="303" t="s">
        <v>6130</v>
      </c>
      <c r="C186" s="303" t="s">
        <v>6131</v>
      </c>
      <c r="D186" s="303" t="s">
        <v>6287</v>
      </c>
      <c r="E186" s="304" t="s">
        <v>6324</v>
      </c>
      <c r="F186" s="304" t="s">
        <v>6325</v>
      </c>
      <c r="G186" s="303" t="s">
        <v>5751</v>
      </c>
      <c r="H186" s="304" t="s">
        <v>598</v>
      </c>
      <c r="I186" s="303" t="s">
        <v>5716</v>
      </c>
      <c r="J186" s="303" t="s">
        <v>6326</v>
      </c>
      <c r="K186" s="305" t="s">
        <v>6327</v>
      </c>
      <c r="L186" s="306">
        <v>129166427</v>
      </c>
      <c r="M186" s="306">
        <v>139171503.78999999</v>
      </c>
      <c r="N186" s="306">
        <v>6120352.7999999998</v>
      </c>
      <c r="O186" s="306">
        <v>102059102.66</v>
      </c>
      <c r="P186" s="339">
        <v>37112401.130000003</v>
      </c>
    </row>
    <row r="187" spans="1:16" ht="67.5" x14ac:dyDescent="0.25">
      <c r="A187" s="303" t="s">
        <v>925</v>
      </c>
      <c r="B187" s="303" t="s">
        <v>6130</v>
      </c>
      <c r="C187" s="303" t="s">
        <v>6131</v>
      </c>
      <c r="D187" s="303" t="s">
        <v>6287</v>
      </c>
      <c r="E187" s="304" t="s">
        <v>6328</v>
      </c>
      <c r="F187" s="304" t="s">
        <v>6329</v>
      </c>
      <c r="G187" s="303" t="s">
        <v>597</v>
      </c>
      <c r="H187" s="304" t="s">
        <v>598</v>
      </c>
      <c r="I187" s="303" t="s">
        <v>5716</v>
      </c>
      <c r="J187" s="303" t="s">
        <v>5756</v>
      </c>
      <c r="K187" s="305" t="s">
        <v>6330</v>
      </c>
      <c r="L187" s="306">
        <v>62582010</v>
      </c>
      <c r="M187" s="306">
        <v>152492119.43000001</v>
      </c>
      <c r="N187" s="306">
        <v>0</v>
      </c>
      <c r="O187" s="306">
        <v>152492119.43000001</v>
      </c>
      <c r="P187" s="339">
        <v>0</v>
      </c>
    </row>
    <row r="188" spans="1:16" ht="45" x14ac:dyDescent="0.25">
      <c r="A188" s="303" t="s">
        <v>929</v>
      </c>
      <c r="B188" s="303" t="s">
        <v>6130</v>
      </c>
      <c r="C188" s="303" t="s">
        <v>6131</v>
      </c>
      <c r="D188" s="303" t="s">
        <v>6287</v>
      </c>
      <c r="E188" s="304" t="s">
        <v>6331</v>
      </c>
      <c r="F188" s="304" t="s">
        <v>6332</v>
      </c>
      <c r="G188" s="303" t="s">
        <v>1519</v>
      </c>
      <c r="H188" s="304" t="s">
        <v>1520</v>
      </c>
      <c r="I188" s="303" t="s">
        <v>5716</v>
      </c>
      <c r="J188" s="303" t="s">
        <v>5760</v>
      </c>
      <c r="K188" s="305" t="s">
        <v>6333</v>
      </c>
      <c r="L188" s="306">
        <v>128679875</v>
      </c>
      <c r="M188" s="306">
        <v>144729584.05000001</v>
      </c>
      <c r="N188" s="306">
        <v>7023034.2000000002</v>
      </c>
      <c r="O188" s="306">
        <v>110959347.66</v>
      </c>
      <c r="P188" s="339">
        <v>33770236.390000001</v>
      </c>
    </row>
    <row r="189" spans="1:16" ht="33.75" x14ac:dyDescent="0.25">
      <c r="A189" s="303" t="s">
        <v>931</v>
      </c>
      <c r="B189" s="303" t="s">
        <v>6130</v>
      </c>
      <c r="C189" s="303" t="s">
        <v>6131</v>
      </c>
      <c r="D189" s="303" t="s">
        <v>6287</v>
      </c>
      <c r="E189" s="304" t="s">
        <v>6334</v>
      </c>
      <c r="F189" s="304" t="s">
        <v>6335</v>
      </c>
      <c r="G189" s="303" t="s">
        <v>2076</v>
      </c>
      <c r="H189" s="304" t="s">
        <v>523</v>
      </c>
      <c r="I189" s="303" t="s">
        <v>5716</v>
      </c>
      <c r="J189" s="303" t="s">
        <v>5964</v>
      </c>
      <c r="K189" s="305" t="s">
        <v>6336</v>
      </c>
      <c r="L189" s="306">
        <v>128679875</v>
      </c>
      <c r="M189" s="306">
        <v>144977437.13</v>
      </c>
      <c r="N189" s="306">
        <v>6120613.7999999998</v>
      </c>
      <c r="O189" s="306">
        <v>103706787.13</v>
      </c>
      <c r="P189" s="339">
        <v>41270650</v>
      </c>
    </row>
    <row r="190" spans="1:16" ht="67.5" x14ac:dyDescent="0.25">
      <c r="A190" s="303" t="s">
        <v>935</v>
      </c>
      <c r="B190" s="303" t="s">
        <v>6130</v>
      </c>
      <c r="C190" s="303" t="s">
        <v>6131</v>
      </c>
      <c r="D190" s="303" t="s">
        <v>6287</v>
      </c>
      <c r="E190" s="304" t="s">
        <v>6337</v>
      </c>
      <c r="F190" s="304" t="s">
        <v>6338</v>
      </c>
      <c r="G190" s="303" t="s">
        <v>609</v>
      </c>
      <c r="H190" s="304" t="s">
        <v>610</v>
      </c>
      <c r="I190" s="303" t="s">
        <v>5716</v>
      </c>
      <c r="J190" s="303" t="s">
        <v>5764</v>
      </c>
      <c r="K190" s="305" t="s">
        <v>6339</v>
      </c>
      <c r="L190" s="306">
        <v>138126000</v>
      </c>
      <c r="M190" s="306">
        <v>143381845</v>
      </c>
      <c r="N190" s="306">
        <v>0</v>
      </c>
      <c r="O190" s="306">
        <v>69066475.180000007</v>
      </c>
      <c r="P190" s="339">
        <v>74315369.819999993</v>
      </c>
    </row>
    <row r="191" spans="1:16" ht="78.75" x14ac:dyDescent="0.25">
      <c r="A191" s="303" t="s">
        <v>937</v>
      </c>
      <c r="B191" s="303" t="s">
        <v>6130</v>
      </c>
      <c r="C191" s="303" t="s">
        <v>6131</v>
      </c>
      <c r="D191" s="303" t="s">
        <v>6287</v>
      </c>
      <c r="E191" s="304" t="s">
        <v>6340</v>
      </c>
      <c r="F191" s="304" t="s">
        <v>6341</v>
      </c>
      <c r="G191" s="303" t="s">
        <v>609</v>
      </c>
      <c r="H191" s="304" t="s">
        <v>610</v>
      </c>
      <c r="I191" s="303" t="s">
        <v>5716</v>
      </c>
      <c r="J191" s="303" t="s">
        <v>5764</v>
      </c>
      <c r="K191" s="305" t="s">
        <v>6342</v>
      </c>
      <c r="L191" s="306">
        <v>128917951.5</v>
      </c>
      <c r="M191" s="306">
        <v>146961631.87</v>
      </c>
      <c r="N191" s="306">
        <v>13348680.6</v>
      </c>
      <c r="O191" s="306">
        <v>117626138.40000001</v>
      </c>
      <c r="P191" s="339">
        <v>29335493.469999999</v>
      </c>
    </row>
    <row r="192" spans="1:16" ht="67.5" x14ac:dyDescent="0.25">
      <c r="A192" s="303" t="s">
        <v>939</v>
      </c>
      <c r="B192" s="303" t="s">
        <v>6130</v>
      </c>
      <c r="C192" s="303" t="s">
        <v>6131</v>
      </c>
      <c r="D192" s="303" t="s">
        <v>6287</v>
      </c>
      <c r="E192" s="304" t="s">
        <v>6343</v>
      </c>
      <c r="F192" s="304" t="s">
        <v>6344</v>
      </c>
      <c r="G192" s="303" t="s">
        <v>5273</v>
      </c>
      <c r="H192" s="304" t="s">
        <v>5274</v>
      </c>
      <c r="I192" s="303" t="s">
        <v>5716</v>
      </c>
      <c r="J192" s="303" t="s">
        <v>5772</v>
      </c>
      <c r="K192" s="305" t="s">
        <v>6295</v>
      </c>
      <c r="L192" s="306">
        <v>123994835</v>
      </c>
      <c r="M192" s="306">
        <v>148194748.50999999</v>
      </c>
      <c r="N192" s="306">
        <v>14883916.800000001</v>
      </c>
      <c r="O192" s="306">
        <v>133331852.95999999</v>
      </c>
      <c r="P192" s="339">
        <v>14862895.550000001</v>
      </c>
    </row>
    <row r="193" spans="1:16" ht="67.5" x14ac:dyDescent="0.25">
      <c r="A193" s="303" t="s">
        <v>941</v>
      </c>
      <c r="B193" s="303" t="s">
        <v>6130</v>
      </c>
      <c r="C193" s="303" t="s">
        <v>6131</v>
      </c>
      <c r="D193" s="303" t="s">
        <v>6287</v>
      </c>
      <c r="E193" s="304" t="s">
        <v>6345</v>
      </c>
      <c r="F193" s="304" t="s">
        <v>6346</v>
      </c>
      <c r="G193" s="303" t="s">
        <v>5273</v>
      </c>
      <c r="H193" s="304" t="s">
        <v>5274</v>
      </c>
      <c r="I193" s="303" t="s">
        <v>5716</v>
      </c>
      <c r="J193" s="303" t="s">
        <v>5772</v>
      </c>
      <c r="K193" s="305" t="s">
        <v>5843</v>
      </c>
      <c r="L193" s="306">
        <v>138126000</v>
      </c>
      <c r="M193" s="306">
        <v>139051450</v>
      </c>
      <c r="N193" s="306">
        <v>0</v>
      </c>
      <c r="O193" s="306">
        <v>74160773.439999998</v>
      </c>
      <c r="P193" s="339">
        <v>64890676.560000002</v>
      </c>
    </row>
    <row r="194" spans="1:16" ht="45" x14ac:dyDescent="0.25">
      <c r="A194" s="303" t="s">
        <v>943</v>
      </c>
      <c r="B194" s="303" t="s">
        <v>6130</v>
      </c>
      <c r="C194" s="303" t="s">
        <v>6131</v>
      </c>
      <c r="D194" s="303" t="s">
        <v>6287</v>
      </c>
      <c r="E194" s="304" t="s">
        <v>6347</v>
      </c>
      <c r="F194" s="304" t="s">
        <v>6348</v>
      </c>
      <c r="G194" s="303" t="s">
        <v>2246</v>
      </c>
      <c r="H194" s="304" t="s">
        <v>2247</v>
      </c>
      <c r="I194" s="303" t="s">
        <v>5716</v>
      </c>
      <c r="J194" s="303" t="s">
        <v>5776</v>
      </c>
      <c r="K194" s="305" t="s">
        <v>6198</v>
      </c>
      <c r="L194" s="306">
        <v>124293775</v>
      </c>
      <c r="M194" s="306">
        <v>145850426.21000001</v>
      </c>
      <c r="N194" s="306">
        <v>13569294</v>
      </c>
      <c r="O194" s="306">
        <v>123905098.27</v>
      </c>
      <c r="P194" s="339">
        <v>21945327.940000001</v>
      </c>
    </row>
    <row r="195" spans="1:16" ht="45" x14ac:dyDescent="0.25">
      <c r="A195" s="303" t="s">
        <v>945</v>
      </c>
      <c r="B195" s="303" t="s">
        <v>6130</v>
      </c>
      <c r="C195" s="303" t="s">
        <v>6131</v>
      </c>
      <c r="D195" s="303" t="s">
        <v>6287</v>
      </c>
      <c r="E195" s="304" t="s">
        <v>6349</v>
      </c>
      <c r="F195" s="304" t="s">
        <v>6350</v>
      </c>
      <c r="G195" s="303" t="s">
        <v>2246</v>
      </c>
      <c r="H195" s="304" t="s">
        <v>2247</v>
      </c>
      <c r="I195" s="303" t="s">
        <v>5716</v>
      </c>
      <c r="J195" s="303" t="s">
        <v>5776</v>
      </c>
      <c r="K195" s="305" t="s">
        <v>6351</v>
      </c>
      <c r="L195" s="306">
        <v>138126000</v>
      </c>
      <c r="M195" s="306">
        <v>138740450</v>
      </c>
      <c r="N195" s="306">
        <v>0</v>
      </c>
      <c r="O195" s="306">
        <v>46246816.600000001</v>
      </c>
      <c r="P195" s="339">
        <v>92493633.400000006</v>
      </c>
    </row>
    <row r="196" spans="1:16" ht="45" x14ac:dyDescent="0.25">
      <c r="A196" s="303" t="s">
        <v>947</v>
      </c>
      <c r="B196" s="303" t="s">
        <v>6130</v>
      </c>
      <c r="C196" s="303" t="s">
        <v>6131</v>
      </c>
      <c r="D196" s="303" t="s">
        <v>6287</v>
      </c>
      <c r="E196" s="304" t="s">
        <v>6352</v>
      </c>
      <c r="F196" s="304" t="s">
        <v>6353</v>
      </c>
      <c r="G196" s="303" t="s">
        <v>1988</v>
      </c>
      <c r="H196" s="304" t="s">
        <v>1989</v>
      </c>
      <c r="I196" s="303" t="s">
        <v>5716</v>
      </c>
      <c r="J196" s="303" t="s">
        <v>6354</v>
      </c>
      <c r="K196" s="305" t="s">
        <v>6355</v>
      </c>
      <c r="L196" s="306">
        <v>138126000</v>
      </c>
      <c r="M196" s="306">
        <v>138686845</v>
      </c>
      <c r="N196" s="306">
        <v>0</v>
      </c>
      <c r="O196" s="306">
        <v>69343422.599999994</v>
      </c>
      <c r="P196" s="339">
        <v>69343422.400000006</v>
      </c>
    </row>
    <row r="197" spans="1:16" ht="67.5" x14ac:dyDescent="0.25">
      <c r="A197" s="303" t="s">
        <v>949</v>
      </c>
      <c r="B197" s="303" t="s">
        <v>6130</v>
      </c>
      <c r="C197" s="303" t="s">
        <v>6131</v>
      </c>
      <c r="D197" s="303" t="s">
        <v>6287</v>
      </c>
      <c r="E197" s="304" t="s">
        <v>6356</v>
      </c>
      <c r="F197" s="304" t="s">
        <v>6357</v>
      </c>
      <c r="G197" s="303" t="s">
        <v>2028</v>
      </c>
      <c r="H197" s="304" t="s">
        <v>5648</v>
      </c>
      <c r="I197" s="303" t="s">
        <v>5716</v>
      </c>
      <c r="J197" s="303" t="s">
        <v>6177</v>
      </c>
      <c r="K197" s="305" t="s">
        <v>6187</v>
      </c>
      <c r="L197" s="306">
        <v>138151645</v>
      </c>
      <c r="M197" s="306">
        <v>145519594</v>
      </c>
      <c r="N197" s="306">
        <v>0</v>
      </c>
      <c r="O197" s="306">
        <v>75178991.170000002</v>
      </c>
      <c r="P197" s="339">
        <v>70340602.829999998</v>
      </c>
    </row>
    <row r="198" spans="1:16" ht="67.5" x14ac:dyDescent="0.25">
      <c r="A198" s="303" t="s">
        <v>951</v>
      </c>
      <c r="B198" s="303" t="s">
        <v>6130</v>
      </c>
      <c r="C198" s="303" t="s">
        <v>6131</v>
      </c>
      <c r="D198" s="303" t="s">
        <v>6287</v>
      </c>
      <c r="E198" s="304" t="s">
        <v>6358</v>
      </c>
      <c r="F198" s="304" t="s">
        <v>6359</v>
      </c>
      <c r="G198" s="303" t="s">
        <v>2592</v>
      </c>
      <c r="H198" s="304" t="s">
        <v>2593</v>
      </c>
      <c r="I198" s="303" t="s">
        <v>5716</v>
      </c>
      <c r="J198" s="303" t="s">
        <v>6360</v>
      </c>
      <c r="K198" s="305" t="s">
        <v>6361</v>
      </c>
      <c r="L198" s="306">
        <v>133190233</v>
      </c>
      <c r="M198" s="306">
        <v>142493304.40000001</v>
      </c>
      <c r="N198" s="306">
        <v>9303071.4000000004</v>
      </c>
      <c r="O198" s="306">
        <v>116369532.03</v>
      </c>
      <c r="P198" s="339">
        <v>26123772.370000001</v>
      </c>
    </row>
    <row r="199" spans="1:16" ht="90" x14ac:dyDescent="0.25">
      <c r="A199" s="303" t="s">
        <v>953</v>
      </c>
      <c r="B199" s="303" t="s">
        <v>6130</v>
      </c>
      <c r="C199" s="303" t="s">
        <v>6131</v>
      </c>
      <c r="D199" s="303" t="s">
        <v>6287</v>
      </c>
      <c r="E199" s="304" t="s">
        <v>6362</v>
      </c>
      <c r="F199" s="304" t="s">
        <v>6363</v>
      </c>
      <c r="G199" s="303" t="s">
        <v>2592</v>
      </c>
      <c r="H199" s="304" t="s">
        <v>2593</v>
      </c>
      <c r="I199" s="303" t="s">
        <v>5716</v>
      </c>
      <c r="J199" s="303" t="s">
        <v>6360</v>
      </c>
      <c r="K199" s="305" t="s">
        <v>6364</v>
      </c>
      <c r="L199" s="306">
        <v>138126000</v>
      </c>
      <c r="M199" s="306">
        <v>143841545</v>
      </c>
      <c r="N199" s="306">
        <v>0</v>
      </c>
      <c r="O199" s="306">
        <v>47947181.600000001</v>
      </c>
      <c r="P199" s="339">
        <v>95894363.400000006</v>
      </c>
    </row>
    <row r="200" spans="1:16" ht="56.25" x14ac:dyDescent="0.25">
      <c r="A200" s="303" t="s">
        <v>956</v>
      </c>
      <c r="B200" s="303" t="s">
        <v>6130</v>
      </c>
      <c r="C200" s="303" t="s">
        <v>6131</v>
      </c>
      <c r="D200" s="303" t="s">
        <v>6287</v>
      </c>
      <c r="E200" s="304" t="s">
        <v>6365</v>
      </c>
      <c r="F200" s="304" t="s">
        <v>6338</v>
      </c>
      <c r="G200" s="303" t="s">
        <v>2086</v>
      </c>
      <c r="H200" s="304" t="s">
        <v>2087</v>
      </c>
      <c r="I200" s="303" t="s">
        <v>5716</v>
      </c>
      <c r="J200" s="303" t="s">
        <v>6366</v>
      </c>
      <c r="K200" s="305" t="s">
        <v>6367</v>
      </c>
      <c r="L200" s="306">
        <v>138126000</v>
      </c>
      <c r="M200" s="306">
        <v>144215950</v>
      </c>
      <c r="N200" s="306">
        <v>0</v>
      </c>
      <c r="O200" s="306">
        <v>45567325.890000001</v>
      </c>
      <c r="P200" s="339">
        <v>98648624.109999999</v>
      </c>
    </row>
    <row r="201" spans="1:16" ht="56.25" x14ac:dyDescent="0.25">
      <c r="A201" s="303" t="s">
        <v>958</v>
      </c>
      <c r="B201" s="303" t="s">
        <v>6130</v>
      </c>
      <c r="C201" s="303" t="s">
        <v>6131</v>
      </c>
      <c r="D201" s="303" t="s">
        <v>6287</v>
      </c>
      <c r="E201" s="304" t="s">
        <v>6368</v>
      </c>
      <c r="F201" s="304" t="s">
        <v>6369</v>
      </c>
      <c r="G201" s="303" t="s">
        <v>2239</v>
      </c>
      <c r="H201" s="304" t="s">
        <v>2240</v>
      </c>
      <c r="I201" s="303" t="s">
        <v>5716</v>
      </c>
      <c r="J201" s="303" t="s">
        <v>6094</v>
      </c>
      <c r="K201" s="305" t="s">
        <v>6370</v>
      </c>
      <c r="L201" s="306">
        <v>128704203</v>
      </c>
      <c r="M201" s="306">
        <v>144461171.25999999</v>
      </c>
      <c r="N201" s="306">
        <v>7010009.4000000004</v>
      </c>
      <c r="O201" s="306">
        <v>110734296.39</v>
      </c>
      <c r="P201" s="339">
        <v>33726874.869999997</v>
      </c>
    </row>
    <row r="202" spans="1:16" ht="56.25" x14ac:dyDescent="0.25">
      <c r="A202" s="303" t="s">
        <v>960</v>
      </c>
      <c r="B202" s="303" t="s">
        <v>6130</v>
      </c>
      <c r="C202" s="303" t="s">
        <v>6131</v>
      </c>
      <c r="D202" s="303" t="s">
        <v>6287</v>
      </c>
      <c r="E202" s="304" t="s">
        <v>6371</v>
      </c>
      <c r="F202" s="304" t="s">
        <v>6372</v>
      </c>
      <c r="G202" s="303" t="s">
        <v>2483</v>
      </c>
      <c r="H202" s="304" t="s">
        <v>2484</v>
      </c>
      <c r="I202" s="303" t="s">
        <v>5716</v>
      </c>
      <c r="J202" s="303" t="s">
        <v>6094</v>
      </c>
      <c r="K202" s="305" t="s">
        <v>6373</v>
      </c>
      <c r="L202" s="306">
        <v>153506000</v>
      </c>
      <c r="M202" s="306">
        <v>160306000</v>
      </c>
      <c r="N202" s="306">
        <v>0</v>
      </c>
      <c r="O202" s="306">
        <v>15917266.68</v>
      </c>
      <c r="P202" s="339">
        <v>144388733.31999999</v>
      </c>
    </row>
    <row r="203" spans="1:16" ht="45" x14ac:dyDescent="0.25">
      <c r="A203" s="303" t="s">
        <v>962</v>
      </c>
      <c r="B203" s="303" t="s">
        <v>6130</v>
      </c>
      <c r="C203" s="303" t="s">
        <v>6131</v>
      </c>
      <c r="D203" s="303" t="s">
        <v>6287</v>
      </c>
      <c r="E203" s="304" t="s">
        <v>6374</v>
      </c>
      <c r="F203" s="304" t="s">
        <v>6375</v>
      </c>
      <c r="G203" s="303" t="s">
        <v>2871</v>
      </c>
      <c r="H203" s="304" t="s">
        <v>2872</v>
      </c>
      <c r="I203" s="303" t="s">
        <v>5716</v>
      </c>
      <c r="J203" s="303" t="s">
        <v>5798</v>
      </c>
      <c r="K203" s="305" t="s">
        <v>6376</v>
      </c>
      <c r="L203" s="306">
        <v>124323250</v>
      </c>
      <c r="M203" s="306">
        <v>142451631.13999999</v>
      </c>
      <c r="N203" s="306">
        <v>9300351</v>
      </c>
      <c r="O203" s="306">
        <v>116335498.98</v>
      </c>
      <c r="P203" s="339">
        <v>26116132.16</v>
      </c>
    </row>
    <row r="204" spans="1:16" ht="67.5" x14ac:dyDescent="0.25">
      <c r="A204" s="303" t="s">
        <v>964</v>
      </c>
      <c r="B204" s="303" t="s">
        <v>6130</v>
      </c>
      <c r="C204" s="303" t="s">
        <v>6131</v>
      </c>
      <c r="D204" s="303" t="s">
        <v>6287</v>
      </c>
      <c r="E204" s="304" t="s">
        <v>6377</v>
      </c>
      <c r="F204" s="304" t="s">
        <v>6378</v>
      </c>
      <c r="G204" s="303" t="s">
        <v>2871</v>
      </c>
      <c r="H204" s="304" t="s">
        <v>2872</v>
      </c>
      <c r="I204" s="303" t="s">
        <v>5716</v>
      </c>
      <c r="J204" s="303" t="s">
        <v>5798</v>
      </c>
      <c r="K204" s="305" t="s">
        <v>6379</v>
      </c>
      <c r="L204" s="306">
        <v>128094534.5</v>
      </c>
      <c r="M204" s="306">
        <v>151310202.44999999</v>
      </c>
      <c r="N204" s="306">
        <v>23267757.600000001</v>
      </c>
      <c r="O204" s="306">
        <v>151310202.44999999</v>
      </c>
      <c r="P204" s="339">
        <v>0</v>
      </c>
    </row>
    <row r="205" spans="1:16" ht="112.5" x14ac:dyDescent="0.25">
      <c r="A205" s="303" t="s">
        <v>966</v>
      </c>
      <c r="B205" s="303" t="s">
        <v>6130</v>
      </c>
      <c r="C205" s="303" t="s">
        <v>6131</v>
      </c>
      <c r="D205" s="303" t="s">
        <v>6287</v>
      </c>
      <c r="E205" s="304" t="s">
        <v>6380</v>
      </c>
      <c r="F205" s="304" t="s">
        <v>6381</v>
      </c>
      <c r="G205" s="303" t="s">
        <v>2440</v>
      </c>
      <c r="H205" s="304" t="s">
        <v>5783</v>
      </c>
      <c r="I205" s="303" t="s">
        <v>5716</v>
      </c>
      <c r="J205" s="303" t="s">
        <v>5725</v>
      </c>
      <c r="K205" s="305" t="s">
        <v>6382</v>
      </c>
      <c r="L205" s="306">
        <v>124293775</v>
      </c>
      <c r="M205" s="306">
        <v>146895410.49000001</v>
      </c>
      <c r="N205" s="306">
        <v>13782992.4</v>
      </c>
      <c r="O205" s="306">
        <v>129583945.66</v>
      </c>
      <c r="P205" s="339">
        <v>17311464.829999998</v>
      </c>
    </row>
    <row r="206" spans="1:16" ht="45" x14ac:dyDescent="0.25">
      <c r="A206" s="303" t="s">
        <v>968</v>
      </c>
      <c r="B206" s="303" t="s">
        <v>6130</v>
      </c>
      <c r="C206" s="303" t="s">
        <v>6131</v>
      </c>
      <c r="D206" s="303" t="s">
        <v>6287</v>
      </c>
      <c r="E206" s="304" t="s">
        <v>6383</v>
      </c>
      <c r="F206" s="304" t="s">
        <v>6338</v>
      </c>
      <c r="G206" s="303" t="s">
        <v>2288</v>
      </c>
      <c r="H206" s="304" t="s">
        <v>2289</v>
      </c>
      <c r="I206" s="303" t="s">
        <v>5716</v>
      </c>
      <c r="J206" s="303" t="s">
        <v>6384</v>
      </c>
      <c r="K206" s="305" t="s">
        <v>6021</v>
      </c>
      <c r="L206" s="306">
        <v>134104347</v>
      </c>
      <c r="M206" s="306">
        <v>140665192</v>
      </c>
      <c r="N206" s="306">
        <v>0</v>
      </c>
      <c r="O206" s="306">
        <v>71041336.140000001</v>
      </c>
      <c r="P206" s="339">
        <v>69623855.859999999</v>
      </c>
    </row>
    <row r="207" spans="1:16" ht="67.5" x14ac:dyDescent="0.25">
      <c r="A207" s="303" t="s">
        <v>970</v>
      </c>
      <c r="B207" s="303" t="s">
        <v>6130</v>
      </c>
      <c r="C207" s="303" t="s">
        <v>6131</v>
      </c>
      <c r="D207" s="303" t="s">
        <v>6287</v>
      </c>
      <c r="E207" s="304" t="s">
        <v>6385</v>
      </c>
      <c r="F207" s="304" t="s">
        <v>6386</v>
      </c>
      <c r="G207" s="303" t="s">
        <v>2440</v>
      </c>
      <c r="H207" s="304" t="s">
        <v>5783</v>
      </c>
      <c r="I207" s="303" t="s">
        <v>5716</v>
      </c>
      <c r="J207" s="303" t="s">
        <v>5725</v>
      </c>
      <c r="K207" s="305" t="s">
        <v>5865</v>
      </c>
      <c r="L207" s="306">
        <v>138126000</v>
      </c>
      <c r="M207" s="306">
        <v>144164545</v>
      </c>
      <c r="N207" s="306">
        <v>0</v>
      </c>
      <c r="O207" s="306">
        <v>64874045.340000004</v>
      </c>
      <c r="P207" s="339">
        <v>79290499.659999996</v>
      </c>
    </row>
    <row r="208" spans="1:16" x14ac:dyDescent="0.25">
      <c r="A208" s="340"/>
      <c r="B208" s="341" t="s">
        <v>5803</v>
      </c>
      <c r="C208" s="342"/>
      <c r="D208" s="343" t="s">
        <v>6387</v>
      </c>
      <c r="E208" s="344"/>
      <c r="F208" s="344"/>
      <c r="G208" s="345" t="s">
        <v>604</v>
      </c>
      <c r="H208" s="345" t="s">
        <v>604</v>
      </c>
      <c r="I208" s="345" t="s">
        <v>604</v>
      </c>
      <c r="J208" s="345" t="s">
        <v>604</v>
      </c>
      <c r="K208" s="346" t="s">
        <v>604</v>
      </c>
      <c r="L208" s="347">
        <v>4598095048.8500004</v>
      </c>
      <c r="M208" s="347">
        <v>5102004528.96</v>
      </c>
      <c r="N208" s="347">
        <v>224172504.59999999</v>
      </c>
      <c r="O208" s="347">
        <v>3158380342.5700002</v>
      </c>
      <c r="P208" s="347">
        <v>1943624186.3900001</v>
      </c>
    </row>
    <row r="209" spans="1:16" ht="56.25" x14ac:dyDescent="0.25">
      <c r="A209" s="303" t="s">
        <v>972</v>
      </c>
      <c r="B209" s="303" t="s">
        <v>6130</v>
      </c>
      <c r="C209" s="303" t="s">
        <v>6131</v>
      </c>
      <c r="D209" s="303" t="s">
        <v>6388</v>
      </c>
      <c r="E209" s="304" t="s">
        <v>6389</v>
      </c>
      <c r="F209" s="304" t="s">
        <v>6390</v>
      </c>
      <c r="G209" s="303" t="s">
        <v>597</v>
      </c>
      <c r="H209" s="304" t="s">
        <v>598</v>
      </c>
      <c r="I209" s="303" t="s">
        <v>5716</v>
      </c>
      <c r="J209" s="303" t="s">
        <v>6391</v>
      </c>
      <c r="K209" s="305" t="s">
        <v>6392</v>
      </c>
      <c r="L209" s="306">
        <v>405900000</v>
      </c>
      <c r="M209" s="306">
        <v>406365000</v>
      </c>
      <c r="N209" s="306">
        <v>0</v>
      </c>
      <c r="O209" s="306">
        <v>6772750</v>
      </c>
      <c r="P209" s="339">
        <v>399592250</v>
      </c>
    </row>
    <row r="210" spans="1:16" ht="45" x14ac:dyDescent="0.25">
      <c r="A210" s="303" t="s">
        <v>974</v>
      </c>
      <c r="B210" s="303" t="s">
        <v>6130</v>
      </c>
      <c r="C210" s="303" t="s">
        <v>6131</v>
      </c>
      <c r="D210" s="303" t="s">
        <v>6388</v>
      </c>
      <c r="E210" s="304" t="s">
        <v>6393</v>
      </c>
      <c r="F210" s="304" t="s">
        <v>6394</v>
      </c>
      <c r="G210" s="303" t="s">
        <v>597</v>
      </c>
      <c r="H210" s="304" t="s">
        <v>598</v>
      </c>
      <c r="I210" s="303" t="s">
        <v>5716</v>
      </c>
      <c r="J210" s="303" t="s">
        <v>6395</v>
      </c>
      <c r="K210" s="305" t="s">
        <v>6396</v>
      </c>
      <c r="L210" s="306">
        <v>302062201</v>
      </c>
      <c r="M210" s="306">
        <v>334626262.94999999</v>
      </c>
      <c r="N210" s="306">
        <v>14715877.800000001</v>
      </c>
      <c r="O210" s="306">
        <v>234238383.94999999</v>
      </c>
      <c r="P210" s="339">
        <v>100387879</v>
      </c>
    </row>
    <row r="211" spans="1:16" ht="67.5" x14ac:dyDescent="0.25">
      <c r="A211" s="303" t="s">
        <v>976</v>
      </c>
      <c r="B211" s="303" t="s">
        <v>6130</v>
      </c>
      <c r="C211" s="303" t="s">
        <v>6131</v>
      </c>
      <c r="D211" s="303" t="s">
        <v>6388</v>
      </c>
      <c r="E211" s="304" t="s">
        <v>6397</v>
      </c>
      <c r="F211" s="304" t="s">
        <v>6398</v>
      </c>
      <c r="G211" s="303" t="s">
        <v>597</v>
      </c>
      <c r="H211" s="304" t="s">
        <v>598</v>
      </c>
      <c r="I211" s="303" t="s">
        <v>5716</v>
      </c>
      <c r="J211" s="303" t="s">
        <v>6399</v>
      </c>
      <c r="K211" s="305" t="s">
        <v>6400</v>
      </c>
      <c r="L211" s="306">
        <v>125000000</v>
      </c>
      <c r="M211" s="306">
        <v>219005114.25999999</v>
      </c>
      <c r="N211" s="306">
        <v>0</v>
      </c>
      <c r="O211" s="306">
        <v>219005114.25999999</v>
      </c>
      <c r="P211" s="339">
        <v>0</v>
      </c>
    </row>
    <row r="212" spans="1:16" ht="67.5" x14ac:dyDescent="0.25">
      <c r="A212" s="303" t="s">
        <v>978</v>
      </c>
      <c r="B212" s="303" t="s">
        <v>6130</v>
      </c>
      <c r="C212" s="303" t="s">
        <v>6131</v>
      </c>
      <c r="D212" s="303" t="s">
        <v>6388</v>
      </c>
      <c r="E212" s="304" t="s">
        <v>6401</v>
      </c>
      <c r="F212" s="304" t="s">
        <v>6402</v>
      </c>
      <c r="G212" s="303" t="s">
        <v>597</v>
      </c>
      <c r="H212" s="304" t="s">
        <v>598</v>
      </c>
      <c r="I212" s="303" t="s">
        <v>5716</v>
      </c>
      <c r="J212" s="303" t="s">
        <v>5756</v>
      </c>
      <c r="K212" s="305" t="s">
        <v>6403</v>
      </c>
      <c r="L212" s="306">
        <v>244570525</v>
      </c>
      <c r="M212" s="306">
        <v>278447648.68000001</v>
      </c>
      <c r="N212" s="306">
        <v>26126356.199999999</v>
      </c>
      <c r="O212" s="306">
        <v>245962089.46000001</v>
      </c>
      <c r="P212" s="339">
        <v>32485559.219999999</v>
      </c>
    </row>
    <row r="213" spans="1:16" x14ac:dyDescent="0.25">
      <c r="A213" s="340"/>
      <c r="B213" s="341" t="s">
        <v>5803</v>
      </c>
      <c r="C213" s="342"/>
      <c r="D213" s="343" t="s">
        <v>6404</v>
      </c>
      <c r="E213" s="344"/>
      <c r="F213" s="344"/>
      <c r="G213" s="345" t="s">
        <v>604</v>
      </c>
      <c r="H213" s="345" t="s">
        <v>604</v>
      </c>
      <c r="I213" s="345" t="s">
        <v>604</v>
      </c>
      <c r="J213" s="345" t="s">
        <v>604</v>
      </c>
      <c r="K213" s="346" t="s">
        <v>604</v>
      </c>
      <c r="L213" s="347">
        <v>1077532726</v>
      </c>
      <c r="M213" s="347">
        <v>1238444025.8900001</v>
      </c>
      <c r="N213" s="347">
        <v>40842234</v>
      </c>
      <c r="O213" s="347">
        <v>705978337.66999996</v>
      </c>
      <c r="P213" s="347">
        <v>532465688.22000003</v>
      </c>
    </row>
    <row r="214" spans="1:16" ht="56.25" x14ac:dyDescent="0.25">
      <c r="A214" s="303" t="s">
        <v>980</v>
      </c>
      <c r="B214" s="303" t="s">
        <v>6130</v>
      </c>
      <c r="C214" s="303" t="s">
        <v>6131</v>
      </c>
      <c r="D214" s="303" t="s">
        <v>6405</v>
      </c>
      <c r="E214" s="304" t="s">
        <v>6406</v>
      </c>
      <c r="F214" s="304" t="s">
        <v>6407</v>
      </c>
      <c r="G214" s="303" t="s">
        <v>2723</v>
      </c>
      <c r="H214" s="304" t="s">
        <v>2724</v>
      </c>
      <c r="I214" s="303" t="s">
        <v>5716</v>
      </c>
      <c r="J214" s="303" t="s">
        <v>5725</v>
      </c>
      <c r="K214" s="305" t="s">
        <v>6301</v>
      </c>
      <c r="L214" s="306">
        <v>109025000</v>
      </c>
      <c r="M214" s="306">
        <v>119086000</v>
      </c>
      <c r="N214" s="306">
        <v>0</v>
      </c>
      <c r="O214" s="306">
        <v>21832433.370000001</v>
      </c>
      <c r="P214" s="339">
        <v>97253566.629999995</v>
      </c>
    </row>
    <row r="215" spans="1:16" x14ac:dyDescent="0.25">
      <c r="A215" s="340"/>
      <c r="B215" s="341" t="s">
        <v>5803</v>
      </c>
      <c r="C215" s="342"/>
      <c r="D215" s="343" t="s">
        <v>6408</v>
      </c>
      <c r="E215" s="344"/>
      <c r="F215" s="344"/>
      <c r="G215" s="345" t="s">
        <v>604</v>
      </c>
      <c r="H215" s="345" t="s">
        <v>604</v>
      </c>
      <c r="I215" s="345" t="s">
        <v>604</v>
      </c>
      <c r="J215" s="345" t="s">
        <v>604</v>
      </c>
      <c r="K215" s="346" t="s">
        <v>604</v>
      </c>
      <c r="L215" s="347">
        <v>109025000</v>
      </c>
      <c r="M215" s="347">
        <v>119086000</v>
      </c>
      <c r="N215" s="347">
        <v>0</v>
      </c>
      <c r="O215" s="347">
        <v>21832433.370000001</v>
      </c>
      <c r="P215" s="347">
        <v>97253566.629999995</v>
      </c>
    </row>
    <row r="216" spans="1:16" ht="56.25" x14ac:dyDescent="0.25">
      <c r="A216" s="303" t="s">
        <v>982</v>
      </c>
      <c r="B216" s="303" t="s">
        <v>6130</v>
      </c>
      <c r="C216" s="303" t="s">
        <v>6131</v>
      </c>
      <c r="D216" s="303" t="s">
        <v>6409</v>
      </c>
      <c r="E216" s="304" t="s">
        <v>6410</v>
      </c>
      <c r="F216" s="304" t="s">
        <v>6411</v>
      </c>
      <c r="G216" s="303" t="s">
        <v>597</v>
      </c>
      <c r="H216" s="304" t="s">
        <v>598</v>
      </c>
      <c r="I216" s="303" t="s">
        <v>5716</v>
      </c>
      <c r="J216" s="303" t="s">
        <v>6150</v>
      </c>
      <c r="K216" s="305" t="s">
        <v>6070</v>
      </c>
      <c r="L216" s="306">
        <v>603492695</v>
      </c>
      <c r="M216" s="306">
        <v>603492695</v>
      </c>
      <c r="N216" s="306">
        <v>0</v>
      </c>
      <c r="O216" s="306">
        <v>261513501.08000001</v>
      </c>
      <c r="P216" s="339">
        <v>341979193.92000002</v>
      </c>
    </row>
    <row r="217" spans="1:16" x14ac:dyDescent="0.25">
      <c r="A217" s="340"/>
      <c r="B217" s="341" t="s">
        <v>5803</v>
      </c>
      <c r="C217" s="342"/>
      <c r="D217" s="343" t="s">
        <v>6412</v>
      </c>
      <c r="E217" s="344"/>
      <c r="F217" s="344"/>
      <c r="G217" s="345" t="s">
        <v>604</v>
      </c>
      <c r="H217" s="345" t="s">
        <v>604</v>
      </c>
      <c r="I217" s="345" t="s">
        <v>604</v>
      </c>
      <c r="J217" s="345" t="s">
        <v>604</v>
      </c>
      <c r="K217" s="346" t="s">
        <v>604</v>
      </c>
      <c r="L217" s="347">
        <v>603492695</v>
      </c>
      <c r="M217" s="347">
        <v>603492695</v>
      </c>
      <c r="N217" s="347">
        <v>0</v>
      </c>
      <c r="O217" s="347">
        <v>261513501.08000001</v>
      </c>
      <c r="P217" s="347">
        <v>341979193.92000002</v>
      </c>
    </row>
    <row r="218" spans="1:16" ht="67.5" x14ac:dyDescent="0.25">
      <c r="A218" s="303" t="s">
        <v>985</v>
      </c>
      <c r="B218" s="303" t="s">
        <v>6130</v>
      </c>
      <c r="C218" s="303" t="s">
        <v>6131</v>
      </c>
      <c r="D218" s="303" t="s">
        <v>6413</v>
      </c>
      <c r="E218" s="304" t="s">
        <v>6414</v>
      </c>
      <c r="F218" s="304" t="s">
        <v>6415</v>
      </c>
      <c r="G218" s="303" t="s">
        <v>597</v>
      </c>
      <c r="H218" s="304" t="s">
        <v>598</v>
      </c>
      <c r="I218" s="303" t="s">
        <v>5716</v>
      </c>
      <c r="J218" s="303" t="s">
        <v>6416</v>
      </c>
      <c r="K218" s="305" t="s">
        <v>6417</v>
      </c>
      <c r="L218" s="306">
        <v>104209388.34</v>
      </c>
      <c r="M218" s="306">
        <v>216873932.84999999</v>
      </c>
      <c r="N218" s="306">
        <v>0</v>
      </c>
      <c r="O218" s="306">
        <v>216873932.84999999</v>
      </c>
      <c r="P218" s="339">
        <v>0</v>
      </c>
    </row>
    <row r="219" spans="1:16" x14ac:dyDescent="0.25">
      <c r="A219" s="340"/>
      <c r="B219" s="341" t="s">
        <v>5803</v>
      </c>
      <c r="C219" s="342"/>
      <c r="D219" s="343" t="s">
        <v>6418</v>
      </c>
      <c r="E219" s="344"/>
      <c r="F219" s="344"/>
      <c r="G219" s="345" t="s">
        <v>604</v>
      </c>
      <c r="H219" s="345" t="s">
        <v>604</v>
      </c>
      <c r="I219" s="345" t="s">
        <v>604</v>
      </c>
      <c r="J219" s="345" t="s">
        <v>604</v>
      </c>
      <c r="K219" s="346" t="s">
        <v>604</v>
      </c>
      <c r="L219" s="347">
        <v>104209388.34</v>
      </c>
      <c r="M219" s="347">
        <v>216873932.84999999</v>
      </c>
      <c r="N219" s="347">
        <v>0</v>
      </c>
      <c r="O219" s="347">
        <v>216873932.84999999</v>
      </c>
      <c r="P219" s="347">
        <v>0</v>
      </c>
    </row>
    <row r="220" spans="1:16" ht="45" x14ac:dyDescent="0.25">
      <c r="A220" s="303" t="s">
        <v>988</v>
      </c>
      <c r="B220" s="303" t="s">
        <v>6130</v>
      </c>
      <c r="C220" s="303" t="s">
        <v>6131</v>
      </c>
      <c r="D220" s="303" t="s">
        <v>6419</v>
      </c>
      <c r="E220" s="304" t="s">
        <v>6420</v>
      </c>
      <c r="F220" s="304" t="s">
        <v>6421</v>
      </c>
      <c r="G220" s="303" t="s">
        <v>2246</v>
      </c>
      <c r="H220" s="304" t="s">
        <v>2247</v>
      </c>
      <c r="I220" s="303" t="s">
        <v>5716</v>
      </c>
      <c r="J220" s="303" t="s">
        <v>5776</v>
      </c>
      <c r="K220" s="305" t="s">
        <v>6422</v>
      </c>
      <c r="L220" s="306">
        <v>64183399</v>
      </c>
      <c r="M220" s="306">
        <v>64183399</v>
      </c>
      <c r="N220" s="306">
        <v>0</v>
      </c>
      <c r="O220" s="306">
        <v>16045849.800000001</v>
      </c>
      <c r="P220" s="339">
        <v>48137549.200000003</v>
      </c>
    </row>
    <row r="221" spans="1:16" x14ac:dyDescent="0.25">
      <c r="A221" s="340"/>
      <c r="B221" s="341" t="s">
        <v>5803</v>
      </c>
      <c r="C221" s="342"/>
      <c r="D221" s="343" t="s">
        <v>6423</v>
      </c>
      <c r="E221" s="344"/>
      <c r="F221" s="344"/>
      <c r="G221" s="345" t="s">
        <v>604</v>
      </c>
      <c r="H221" s="345" t="s">
        <v>604</v>
      </c>
      <c r="I221" s="345" t="s">
        <v>604</v>
      </c>
      <c r="J221" s="345" t="s">
        <v>604</v>
      </c>
      <c r="K221" s="346" t="s">
        <v>604</v>
      </c>
      <c r="L221" s="347">
        <v>64183399</v>
      </c>
      <c r="M221" s="347">
        <v>64183399</v>
      </c>
      <c r="N221" s="347">
        <v>0</v>
      </c>
      <c r="O221" s="347">
        <v>16045849.800000001</v>
      </c>
      <c r="P221" s="347">
        <v>48137549.200000003</v>
      </c>
    </row>
    <row r="222" spans="1:16" x14ac:dyDescent="0.25">
      <c r="A222" s="340"/>
      <c r="B222" s="341" t="s">
        <v>5805</v>
      </c>
      <c r="C222" s="342"/>
      <c r="D222" s="343" t="s">
        <v>6130</v>
      </c>
      <c r="E222" s="344"/>
      <c r="F222" s="344"/>
      <c r="G222" s="345" t="s">
        <v>604</v>
      </c>
      <c r="H222" s="345" t="s">
        <v>604</v>
      </c>
      <c r="I222" s="345" t="s">
        <v>604</v>
      </c>
      <c r="J222" s="345" t="s">
        <v>604</v>
      </c>
      <c r="K222" s="346" t="s">
        <v>604</v>
      </c>
      <c r="L222" s="347">
        <v>1615739114.8399999</v>
      </c>
      <c r="M222" s="347">
        <v>1975455470.6099999</v>
      </c>
      <c r="N222" s="347">
        <v>5803779.5999999996</v>
      </c>
      <c r="O222" s="347">
        <v>924555538.69000006</v>
      </c>
      <c r="P222" s="347">
        <v>1050899931.92</v>
      </c>
    </row>
    <row r="225" spans="1:3" x14ac:dyDescent="0.25">
      <c r="A225" t="s">
        <v>6424</v>
      </c>
    </row>
    <row r="227" spans="1:3" x14ac:dyDescent="0.25">
      <c r="A227" s="356" t="s">
        <v>6425</v>
      </c>
      <c r="B227" s="356"/>
      <c r="C227" s="208">
        <v>9296981818.8199997</v>
      </c>
    </row>
    <row r="229" spans="1:3" x14ac:dyDescent="0.25">
      <c r="A229" t="s">
        <v>6426</v>
      </c>
      <c r="C229" s="208">
        <v>67145343003</v>
      </c>
    </row>
    <row r="231" spans="1:3" x14ac:dyDescent="0.25">
      <c r="A231" t="s">
        <v>6427</v>
      </c>
      <c r="C231" s="208">
        <v>2522297108</v>
      </c>
    </row>
  </sheetData>
  <mergeCells count="1">
    <mergeCell ref="A227:B227"/>
  </mergeCells>
  <pageMargins left="0" right="0" top="0.55118110236220474" bottom="0" header="0" footer="0"/>
  <pageSetup paperSize="9" scale="60" orientation="portrait" r:id="rId1"/>
  <rowBreaks count="3" manualBreakCount="3">
    <brk id="71" max="7" man="1"/>
    <brk id="157" max="7" man="1"/>
    <brk id="199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E634D-77ED-4655-9816-A5DB16F9311A}">
  <sheetPr>
    <tabColor rgb="FFFF0000"/>
  </sheetPr>
  <dimension ref="A1:BC102"/>
  <sheetViews>
    <sheetView showGridLines="0" zoomScale="85" zoomScaleNormal="85" zoomScaleSheetLayoutView="100" workbookViewId="0">
      <selection sqref="A1:XFD1048576"/>
    </sheetView>
  </sheetViews>
  <sheetFormatPr defaultRowHeight="19.5" x14ac:dyDescent="0.25"/>
  <cols>
    <col min="1" max="1" width="8.28515625" style="522" customWidth="1"/>
    <col min="2" max="2" width="12" style="522" hidden="1" customWidth="1"/>
    <col min="3" max="3" width="15" style="484" hidden="1" customWidth="1"/>
    <col min="4" max="4" width="34.5703125" style="459" customWidth="1"/>
    <col min="5" max="6" width="23.140625" style="516" hidden="1" customWidth="1"/>
    <col min="7" max="7" width="23.140625" style="523" hidden="1" customWidth="1"/>
    <col min="8" max="8" width="43.85546875" style="522" hidden="1" customWidth="1"/>
    <col min="9" max="9" width="18.7109375" style="516" customWidth="1"/>
    <col min="10" max="10" width="36.5703125" style="516" customWidth="1"/>
    <col min="11" max="11" width="45.85546875" style="516" customWidth="1"/>
    <col min="12" max="12" width="21.85546875" style="524" hidden="1" customWidth="1"/>
    <col min="13" max="13" width="21.85546875" style="525" hidden="1" customWidth="1"/>
    <col min="14" max="14" width="21.85546875" style="526" customWidth="1"/>
    <col min="15" max="15" width="18" style="527" hidden="1" customWidth="1"/>
    <col min="16" max="16" width="16" style="527" hidden="1" customWidth="1"/>
    <col min="17" max="17" width="16.140625" style="523" hidden="1" customWidth="1"/>
    <col min="18" max="18" width="17.28515625" style="523" hidden="1" customWidth="1"/>
    <col min="19" max="19" width="16" style="523" hidden="1" customWidth="1"/>
    <col min="20" max="20" width="15" style="523" hidden="1" customWidth="1"/>
    <col min="21" max="21" width="77.7109375" style="516" customWidth="1"/>
    <col min="22" max="23" width="22.5703125" style="528" hidden="1" customWidth="1"/>
    <col min="24" max="24" width="23.28515625" style="528" hidden="1" customWidth="1"/>
    <col min="25" max="25" width="15.7109375" style="529" hidden="1" customWidth="1"/>
    <col min="26" max="26" width="15.28515625" style="456" hidden="1" customWidth="1"/>
    <col min="27" max="28" width="9.140625" style="457" hidden="1" customWidth="1"/>
    <col min="29" max="29" width="9.140625" style="458" hidden="1" customWidth="1"/>
    <col min="30" max="33" width="9.140625" style="457" hidden="1" customWidth="1"/>
    <col min="34" max="34" width="17.5703125" style="459" hidden="1" customWidth="1"/>
    <col min="35" max="35" width="9.140625" style="457" hidden="1" customWidth="1"/>
    <col min="36" max="36" width="12.5703125" style="458" hidden="1" customWidth="1"/>
    <col min="37" max="37" width="11.85546875" style="457" hidden="1" customWidth="1"/>
    <col min="38" max="38" width="9.140625" style="457" hidden="1" customWidth="1"/>
    <col min="39" max="40" width="14.42578125" style="457" hidden="1" customWidth="1"/>
    <col min="41" max="42" width="9.140625" style="457" hidden="1" customWidth="1"/>
    <col min="43" max="43" width="30.5703125" style="457" hidden="1" customWidth="1"/>
    <col min="44" max="44" width="9.140625" style="457" hidden="1" customWidth="1"/>
    <col min="45" max="55" width="9.140625" style="457"/>
    <col min="56" max="16384" width="9.140625" style="461"/>
  </cols>
  <sheetData>
    <row r="1" spans="1:55" s="366" customFormat="1" x14ac:dyDescent="0.25">
      <c r="A1" s="357" t="s">
        <v>6428</v>
      </c>
      <c r="B1" s="358"/>
      <c r="C1" s="358"/>
      <c r="D1" s="358"/>
      <c r="E1" s="358"/>
      <c r="F1" s="358"/>
      <c r="G1" s="358"/>
      <c r="H1" s="358"/>
      <c r="I1" s="358"/>
      <c r="J1" s="358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  <c r="V1" s="360"/>
      <c r="W1" s="360"/>
      <c r="X1" s="361" t="s">
        <v>604</v>
      </c>
      <c r="Y1" s="362"/>
      <c r="Z1" s="363"/>
      <c r="AA1" s="362"/>
      <c r="AB1" s="362"/>
      <c r="AC1" s="364"/>
      <c r="AD1" s="362"/>
      <c r="AE1" s="362"/>
      <c r="AF1" s="362"/>
      <c r="AG1" s="362"/>
      <c r="AH1" s="365"/>
      <c r="AI1" s="362"/>
      <c r="AJ1" s="364"/>
      <c r="AK1" s="362"/>
      <c r="AL1" s="362"/>
      <c r="AM1" s="362"/>
      <c r="AN1" s="362"/>
      <c r="AO1" s="362"/>
      <c r="AP1" s="362"/>
      <c r="AQ1" s="362"/>
      <c r="AR1" s="362"/>
      <c r="AS1" s="362"/>
      <c r="AT1" s="362"/>
      <c r="AU1" s="362"/>
      <c r="AV1" s="362"/>
      <c r="AW1" s="362"/>
      <c r="AX1" s="362"/>
      <c r="AY1" s="362"/>
      <c r="AZ1" s="362"/>
      <c r="BA1" s="362"/>
      <c r="BB1" s="362"/>
      <c r="BC1" s="362"/>
    </row>
    <row r="2" spans="1:55" s="366" customFormat="1" x14ac:dyDescent="0.25">
      <c r="A2" s="367" t="s">
        <v>6429</v>
      </c>
      <c r="B2" s="368"/>
      <c r="C2" s="368"/>
      <c r="D2" s="369"/>
      <c r="E2" s="370"/>
      <c r="F2" s="370"/>
      <c r="G2" s="371"/>
      <c r="H2" s="372"/>
      <c r="I2" s="373"/>
      <c r="J2" s="370"/>
      <c r="K2" s="370"/>
      <c r="L2" s="374"/>
      <c r="M2" s="375"/>
      <c r="N2" s="376"/>
      <c r="O2" s="377"/>
      <c r="P2" s="377"/>
      <c r="Q2" s="378"/>
      <c r="R2" s="378"/>
      <c r="S2" s="378" t="s">
        <v>2814</v>
      </c>
      <c r="T2" s="378"/>
      <c r="U2" s="379" t="s">
        <v>6430</v>
      </c>
      <c r="V2" s="361"/>
      <c r="X2" s="361"/>
      <c r="Y2" s="362"/>
      <c r="Z2" s="363"/>
      <c r="AA2" s="362"/>
      <c r="AB2" s="362"/>
      <c r="AC2" s="364"/>
      <c r="AD2" s="362"/>
      <c r="AE2" s="362"/>
      <c r="AF2" s="362"/>
      <c r="AG2" s="362"/>
      <c r="AH2" s="365"/>
      <c r="AI2" s="362"/>
      <c r="AJ2" s="364"/>
      <c r="AK2" s="362"/>
      <c r="AL2" s="362"/>
      <c r="AM2" s="362"/>
      <c r="AN2" s="362"/>
      <c r="AO2" s="362"/>
      <c r="AP2" s="362"/>
      <c r="AQ2" s="362"/>
      <c r="AR2" s="362"/>
      <c r="AS2" s="362"/>
      <c r="AT2" s="362"/>
      <c r="AU2" s="362"/>
      <c r="AV2" s="362"/>
      <c r="AW2" s="362"/>
      <c r="AX2" s="362"/>
      <c r="AY2" s="362"/>
      <c r="AZ2" s="362"/>
      <c r="BA2" s="362"/>
      <c r="BB2" s="362"/>
      <c r="BC2" s="362"/>
    </row>
    <row r="3" spans="1:55" s="395" customFormat="1" ht="117" x14ac:dyDescent="0.25">
      <c r="A3" s="380" t="s">
        <v>6431</v>
      </c>
      <c r="B3" s="380" t="s">
        <v>6432</v>
      </c>
      <c r="C3" s="381" t="s">
        <v>6433</v>
      </c>
      <c r="D3" s="382" t="s">
        <v>6434</v>
      </c>
      <c r="E3" s="383" t="s">
        <v>6435</v>
      </c>
      <c r="F3" s="384" t="s">
        <v>6436</v>
      </c>
      <c r="G3" s="385" t="s">
        <v>6437</v>
      </c>
      <c r="H3" s="380" t="s">
        <v>6438</v>
      </c>
      <c r="I3" s="384" t="s">
        <v>6439</v>
      </c>
      <c r="J3" s="382" t="s">
        <v>6440</v>
      </c>
      <c r="K3" s="382" t="s">
        <v>6441</v>
      </c>
      <c r="L3" s="386" t="s">
        <v>6442</v>
      </c>
      <c r="M3" s="387" t="s">
        <v>6443</v>
      </c>
      <c r="N3" s="388" t="s">
        <v>6444</v>
      </c>
      <c r="O3" s="389" t="s">
        <v>6445</v>
      </c>
      <c r="P3" s="389" t="s">
        <v>6446</v>
      </c>
      <c r="Q3" s="390" t="s">
        <v>6447</v>
      </c>
      <c r="R3" s="390" t="s">
        <v>6448</v>
      </c>
      <c r="S3" s="390" t="s">
        <v>6449</v>
      </c>
      <c r="T3" s="390" t="s">
        <v>6450</v>
      </c>
      <c r="U3" s="391" t="s">
        <v>6451</v>
      </c>
      <c r="V3" s="392" t="s">
        <v>6452</v>
      </c>
      <c r="W3" s="392" t="s">
        <v>6453</v>
      </c>
      <c r="X3" s="393"/>
      <c r="Y3" s="365"/>
      <c r="Z3" s="363"/>
      <c r="AA3" s="365"/>
      <c r="AB3" s="365"/>
      <c r="AC3" s="394"/>
      <c r="AD3" s="365"/>
      <c r="AE3" s="365"/>
      <c r="AF3" s="365"/>
      <c r="AG3" s="365"/>
      <c r="AH3" s="365"/>
      <c r="AI3" s="365"/>
      <c r="AJ3" s="394"/>
      <c r="AK3" s="365"/>
      <c r="AL3" s="365"/>
      <c r="AM3" s="365"/>
      <c r="AN3" s="365"/>
      <c r="AO3" s="365"/>
      <c r="AP3" s="365"/>
      <c r="AQ3" s="384" t="s">
        <v>6454</v>
      </c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</row>
    <row r="4" spans="1:55" s="395" customFormat="1" x14ac:dyDescent="0.25">
      <c r="A4" s="396">
        <v>69</v>
      </c>
      <c r="B4" s="396"/>
      <c r="C4" s="397"/>
      <c r="D4" s="398" t="s">
        <v>6455</v>
      </c>
      <c r="E4" s="399"/>
      <c r="F4" s="399"/>
      <c r="G4" s="400"/>
      <c r="H4" s="396"/>
      <c r="I4" s="401"/>
      <c r="J4" s="398"/>
      <c r="K4" s="398"/>
      <c r="L4" s="402"/>
      <c r="M4" s="403"/>
      <c r="N4" s="404">
        <f>+N11+N18+N46+N52+N55+N59+N69+N73+N78+N84+N89+N93+N96+N6</f>
        <v>127500144.02415</v>
      </c>
      <c r="O4" s="405"/>
      <c r="P4" s="405"/>
      <c r="Q4" s="406" t="s">
        <v>604</v>
      </c>
      <c r="R4" s="406"/>
      <c r="S4" s="406"/>
      <c r="T4" s="406"/>
      <c r="U4" s="407"/>
      <c r="V4" s="408">
        <v>14467984.81429</v>
      </c>
      <c r="W4" s="408"/>
      <c r="X4" s="393"/>
      <c r="Y4" s="365"/>
      <c r="Z4" s="363"/>
      <c r="AA4" s="365"/>
      <c r="AB4" s="365"/>
      <c r="AC4" s="394"/>
      <c r="AD4" s="365"/>
      <c r="AE4" s="365"/>
      <c r="AF4" s="365"/>
      <c r="AG4" s="365"/>
      <c r="AH4" s="365"/>
      <c r="AI4" s="365"/>
      <c r="AJ4" s="394"/>
      <c r="AK4" s="365"/>
      <c r="AL4" s="365"/>
      <c r="AM4" s="365"/>
      <c r="AN4" s="365"/>
      <c r="AO4" s="365"/>
      <c r="AP4" s="365"/>
      <c r="AQ4" s="384"/>
      <c r="AR4" s="365"/>
      <c r="AS4" s="365"/>
      <c r="AT4" s="365"/>
      <c r="AU4" s="365"/>
      <c r="AV4" s="365"/>
      <c r="AW4" s="365"/>
      <c r="AX4" s="365"/>
      <c r="AY4" s="365"/>
      <c r="AZ4" s="365"/>
      <c r="BA4" s="365"/>
      <c r="BB4" s="365"/>
      <c r="BC4" s="365"/>
    </row>
    <row r="5" spans="1:55" s="395" customFormat="1" x14ac:dyDescent="0.25">
      <c r="A5" s="409"/>
      <c r="B5" s="410"/>
      <c r="C5" s="411"/>
      <c r="D5" s="412"/>
      <c r="E5" s="413"/>
      <c r="F5" s="413"/>
      <c r="G5" s="414"/>
      <c r="H5" s="410"/>
      <c r="I5" s="415"/>
      <c r="J5" s="412"/>
      <c r="K5" s="413" t="s">
        <v>6456</v>
      </c>
      <c r="L5" s="416"/>
      <c r="M5" s="417"/>
      <c r="N5" s="418"/>
      <c r="O5" s="419"/>
      <c r="P5" s="419"/>
      <c r="Q5" s="420"/>
      <c r="R5" s="420"/>
      <c r="S5" s="420"/>
      <c r="T5" s="420"/>
      <c r="U5" s="421"/>
      <c r="V5" s="422"/>
      <c r="W5" s="408"/>
      <c r="X5" s="393"/>
      <c r="Y5" s="365"/>
      <c r="Z5" s="363"/>
      <c r="AA5" s="365"/>
      <c r="AB5" s="365"/>
      <c r="AC5" s="394"/>
      <c r="AD5" s="365"/>
      <c r="AE5" s="365"/>
      <c r="AF5" s="365"/>
      <c r="AG5" s="365"/>
      <c r="AH5" s="365"/>
      <c r="AI5" s="365"/>
      <c r="AJ5" s="394"/>
      <c r="AK5" s="365"/>
      <c r="AL5" s="365"/>
      <c r="AM5" s="365"/>
      <c r="AN5" s="365"/>
      <c r="AO5" s="365"/>
      <c r="AP5" s="365"/>
      <c r="AQ5" s="384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</row>
    <row r="6" spans="1:55" s="395" customFormat="1" ht="96.75" customHeight="1" x14ac:dyDescent="0.25">
      <c r="A6" s="423">
        <v>1</v>
      </c>
      <c r="B6" s="424" t="s">
        <v>2648</v>
      </c>
      <c r="C6" s="425" t="s">
        <v>6457</v>
      </c>
      <c r="D6" s="426" t="s">
        <v>6458</v>
      </c>
      <c r="E6" s="427">
        <v>303453139</v>
      </c>
      <c r="F6" s="427">
        <v>167488</v>
      </c>
      <c r="G6" s="428" t="s">
        <v>6459</v>
      </c>
      <c r="H6" s="429" t="s">
        <v>6460</v>
      </c>
      <c r="I6" s="430">
        <v>44861</v>
      </c>
      <c r="J6" s="426" t="s">
        <v>6461</v>
      </c>
      <c r="K6" s="431"/>
      <c r="L6" s="432"/>
      <c r="M6" s="433"/>
      <c r="N6" s="434">
        <f>+VLOOKUP('[1]таблица 19 (3)'!H6,'[1]Отчет (лист 1)'!G:Q,11,0)/1000</f>
        <v>370440</v>
      </c>
      <c r="O6" s="435" t="s">
        <v>6</v>
      </c>
      <c r="P6" s="436"/>
      <c r="Q6" s="437"/>
      <c r="R6" s="437"/>
      <c r="S6" s="437"/>
      <c r="T6" s="437"/>
      <c r="U6" s="438" t="s">
        <v>6462</v>
      </c>
      <c r="V6" s="408"/>
      <c r="W6" s="408"/>
      <c r="X6" s="393"/>
      <c r="Y6" s="365"/>
      <c r="Z6" s="363"/>
      <c r="AA6" s="365"/>
      <c r="AB6" s="365"/>
      <c r="AC6" s="394"/>
      <c r="AD6" s="365"/>
      <c r="AE6" s="365"/>
      <c r="AF6" s="365"/>
      <c r="AG6" s="365"/>
      <c r="AH6" s="365"/>
      <c r="AI6" s="365"/>
      <c r="AJ6" s="394"/>
      <c r="AK6" s="365"/>
      <c r="AL6" s="365"/>
      <c r="AM6" s="365"/>
      <c r="AN6" s="365"/>
      <c r="AO6" s="365"/>
      <c r="AP6" s="365"/>
      <c r="AQ6" s="384"/>
      <c r="AR6" s="365"/>
      <c r="AS6" s="365"/>
      <c r="AT6" s="365"/>
      <c r="AU6" s="365"/>
      <c r="AV6" s="365"/>
      <c r="AW6" s="365"/>
      <c r="AX6" s="365"/>
      <c r="AY6" s="365"/>
      <c r="AZ6" s="365"/>
      <c r="BA6" s="365"/>
      <c r="BB6" s="365"/>
      <c r="BC6" s="365"/>
    </row>
    <row r="7" spans="1:55" s="395" customFormat="1" x14ac:dyDescent="0.25">
      <c r="A7" s="409"/>
      <c r="B7" s="410"/>
      <c r="C7" s="411"/>
      <c r="D7" s="412"/>
      <c r="E7" s="413"/>
      <c r="F7" s="413"/>
      <c r="G7" s="414"/>
      <c r="H7" s="410"/>
      <c r="I7" s="415"/>
      <c r="J7" s="412"/>
      <c r="K7" s="413" t="s">
        <v>6463</v>
      </c>
      <c r="L7" s="416"/>
      <c r="M7" s="417"/>
      <c r="N7" s="418"/>
      <c r="O7" s="419"/>
      <c r="P7" s="419"/>
      <c r="Q7" s="420"/>
      <c r="R7" s="420"/>
      <c r="S7" s="420"/>
      <c r="T7" s="420"/>
      <c r="U7" s="421"/>
      <c r="V7" s="439"/>
      <c r="W7" s="439"/>
      <c r="X7" s="393"/>
      <c r="Y7" s="365"/>
      <c r="Z7" s="363"/>
      <c r="AA7" s="365"/>
      <c r="AB7" s="365"/>
      <c r="AC7" s="394"/>
      <c r="AD7" s="365"/>
      <c r="AE7" s="365"/>
      <c r="AF7" s="365"/>
      <c r="AG7" s="365"/>
      <c r="AH7" s="365"/>
      <c r="AI7" s="365"/>
      <c r="AJ7" s="394"/>
      <c r="AK7" s="365"/>
      <c r="AL7" s="365"/>
      <c r="AM7" s="365"/>
      <c r="AN7" s="365"/>
      <c r="AO7" s="365"/>
      <c r="AP7" s="365"/>
      <c r="AQ7" s="384"/>
      <c r="AR7" s="365"/>
      <c r="AS7" s="365"/>
      <c r="AT7" s="365"/>
      <c r="AU7" s="365"/>
      <c r="AV7" s="365"/>
      <c r="AW7" s="365"/>
      <c r="AX7" s="365"/>
      <c r="AY7" s="365"/>
      <c r="AZ7" s="365"/>
      <c r="BA7" s="365"/>
      <c r="BB7" s="365"/>
      <c r="BC7" s="365"/>
    </row>
    <row r="8" spans="1:55" ht="56.25" x14ac:dyDescent="0.25">
      <c r="A8" s="440">
        <v>1</v>
      </c>
      <c r="B8" s="441" t="s">
        <v>2723</v>
      </c>
      <c r="C8" s="442" t="s">
        <v>6464</v>
      </c>
      <c r="D8" s="443" t="s">
        <v>6465</v>
      </c>
      <c r="E8" s="444">
        <v>304679876</v>
      </c>
      <c r="F8" s="444">
        <v>153280</v>
      </c>
      <c r="G8" s="445" t="s">
        <v>6466</v>
      </c>
      <c r="H8" s="440" t="s">
        <v>6467</v>
      </c>
      <c r="I8" s="446">
        <v>44090</v>
      </c>
      <c r="J8" s="443" t="s">
        <v>6468</v>
      </c>
      <c r="K8" s="443" t="s">
        <v>6469</v>
      </c>
      <c r="L8" s="447">
        <v>3.0499999999999999E-2</v>
      </c>
      <c r="M8" s="448">
        <v>212.7</v>
      </c>
      <c r="N8" s="449">
        <f>+VLOOKUP('[1]таблица 19 (3)'!H8,'[1]Отчет (лист 1)'!G:Q,11,0)/1000</f>
        <v>331875</v>
      </c>
      <c r="O8" s="450"/>
      <c r="P8" s="450"/>
      <c r="Q8" s="451" t="s">
        <v>6470</v>
      </c>
      <c r="R8" s="451" t="s">
        <v>2088</v>
      </c>
      <c r="S8" s="451" t="s">
        <v>6471</v>
      </c>
      <c r="T8" s="451" t="s">
        <v>6472</v>
      </c>
      <c r="U8" s="452" t="s">
        <v>6473</v>
      </c>
      <c r="V8" s="453">
        <v>331875</v>
      </c>
      <c r="W8" s="453">
        <v>2930431</v>
      </c>
      <c r="X8" s="454">
        <v>44708</v>
      </c>
      <c r="Y8" s="455">
        <v>618</v>
      </c>
      <c r="Z8" s="456" t="s">
        <v>6474</v>
      </c>
      <c r="AL8" s="457">
        <v>2017</v>
      </c>
      <c r="AQ8" s="460"/>
    </row>
    <row r="9" spans="1:55" ht="37.5" x14ac:dyDescent="0.25">
      <c r="A9" s="440">
        <v>2</v>
      </c>
      <c r="B9" s="441" t="s">
        <v>2723</v>
      </c>
      <c r="C9" s="442" t="s">
        <v>6464</v>
      </c>
      <c r="D9" s="443" t="s">
        <v>6475</v>
      </c>
      <c r="E9" s="444">
        <v>305782740</v>
      </c>
      <c r="F9" s="444">
        <v>189507</v>
      </c>
      <c r="G9" s="445" t="s">
        <v>6476</v>
      </c>
      <c r="H9" s="440" t="s">
        <v>6477</v>
      </c>
      <c r="I9" s="446">
        <v>44742</v>
      </c>
      <c r="J9" s="443" t="s">
        <v>6468</v>
      </c>
      <c r="K9" s="443" t="s">
        <v>6478</v>
      </c>
      <c r="L9" s="462">
        <v>672</v>
      </c>
      <c r="M9" s="448">
        <v>113.91</v>
      </c>
      <c r="N9" s="449">
        <f>+VLOOKUP('[1]таблица 19 (3)'!H9,'[1]Отчет (лист 1)'!G:Q,11,0)/1000</f>
        <v>1362767.8</v>
      </c>
      <c r="O9" s="450" t="s">
        <v>604</v>
      </c>
      <c r="P9" s="450" t="s">
        <v>6</v>
      </c>
      <c r="Q9" s="451" t="s">
        <v>6479</v>
      </c>
      <c r="R9" s="451" t="s">
        <v>2187</v>
      </c>
      <c r="S9" s="451" t="s">
        <v>6480</v>
      </c>
      <c r="T9" s="451" t="s">
        <v>2182</v>
      </c>
      <c r="U9" s="452" t="s">
        <v>6481</v>
      </c>
      <c r="V9" s="453"/>
      <c r="W9" s="453"/>
      <c r="X9" s="454"/>
      <c r="Y9" s="455"/>
      <c r="AL9" s="457">
        <v>2019</v>
      </c>
      <c r="AQ9" s="460"/>
    </row>
    <row r="10" spans="1:55" ht="37.5" x14ac:dyDescent="0.25">
      <c r="A10" s="440">
        <v>3</v>
      </c>
      <c r="B10" s="441" t="s">
        <v>2723</v>
      </c>
      <c r="C10" s="442" t="s">
        <v>6464</v>
      </c>
      <c r="D10" s="443" t="s">
        <v>6482</v>
      </c>
      <c r="E10" s="444">
        <v>305716250</v>
      </c>
      <c r="F10" s="444">
        <v>164704</v>
      </c>
      <c r="G10" s="445" t="s">
        <v>6483</v>
      </c>
      <c r="H10" s="463" t="s">
        <v>6484</v>
      </c>
      <c r="I10" s="446">
        <v>44742</v>
      </c>
      <c r="J10" s="443" t="s">
        <v>6485</v>
      </c>
      <c r="K10" s="443" t="s">
        <v>6486</v>
      </c>
      <c r="L10" s="462">
        <v>276</v>
      </c>
      <c r="M10" s="448">
        <v>123.64</v>
      </c>
      <c r="N10" s="449">
        <f>+VLOOKUP('[1]таблица 19 (3)'!H10,'[1]Отчет (лист 1)'!G:Q,11,0)/1000</f>
        <v>1081517.8</v>
      </c>
      <c r="O10" s="450" t="s">
        <v>604</v>
      </c>
      <c r="P10" s="450" t="s">
        <v>6</v>
      </c>
      <c r="Q10" s="451" t="s">
        <v>6479</v>
      </c>
      <c r="R10" s="451" t="s">
        <v>2187</v>
      </c>
      <c r="S10" s="451" t="s">
        <v>6480</v>
      </c>
      <c r="T10" s="451" t="s">
        <v>2182</v>
      </c>
      <c r="U10" s="452" t="s">
        <v>6481</v>
      </c>
      <c r="V10" s="453" t="s">
        <v>604</v>
      </c>
      <c r="W10" s="453"/>
      <c r="X10" s="454"/>
      <c r="Y10" s="455"/>
      <c r="AL10" s="457">
        <v>2018</v>
      </c>
      <c r="AQ10" s="460"/>
      <c r="AS10" s="457" t="s">
        <v>604</v>
      </c>
    </row>
    <row r="11" spans="1:55" x14ac:dyDescent="0.25">
      <c r="A11" s="440"/>
      <c r="B11" s="441"/>
      <c r="C11" s="442"/>
      <c r="D11" s="384" t="s">
        <v>6487</v>
      </c>
      <c r="E11" s="444"/>
      <c r="F11" s="444"/>
      <c r="G11" s="445"/>
      <c r="H11" s="440"/>
      <c r="I11" s="446"/>
      <c r="J11" s="443"/>
      <c r="K11" s="443"/>
      <c r="L11" s="447"/>
      <c r="M11" s="448"/>
      <c r="N11" s="449">
        <f>SUM(N8:N10)</f>
        <v>2776160.6</v>
      </c>
      <c r="O11" s="450"/>
      <c r="P11" s="450"/>
      <c r="Q11" s="451"/>
      <c r="R11" s="451"/>
      <c r="S11" s="451"/>
      <c r="T11" s="451"/>
      <c r="U11" s="452"/>
      <c r="V11" s="464">
        <v>617593.86100000003</v>
      </c>
      <c r="W11" s="464"/>
      <c r="X11" s="454"/>
      <c r="Y11" s="455"/>
      <c r="AQ11" s="460"/>
    </row>
    <row r="12" spans="1:55" s="395" customFormat="1" x14ac:dyDescent="0.25">
      <c r="A12" s="409"/>
      <c r="B12" s="410"/>
      <c r="C12" s="411"/>
      <c r="D12" s="412"/>
      <c r="E12" s="413"/>
      <c r="F12" s="413"/>
      <c r="G12" s="414"/>
      <c r="H12" s="410"/>
      <c r="I12" s="415"/>
      <c r="J12" s="412"/>
      <c r="K12" s="413" t="s">
        <v>6488</v>
      </c>
      <c r="L12" s="416"/>
      <c r="M12" s="417"/>
      <c r="N12" s="418"/>
      <c r="O12" s="419"/>
      <c r="P12" s="419"/>
      <c r="Q12" s="420"/>
      <c r="R12" s="420"/>
      <c r="S12" s="420"/>
      <c r="T12" s="420"/>
      <c r="U12" s="421"/>
      <c r="V12" s="439"/>
      <c r="W12" s="439"/>
      <c r="X12" s="454"/>
      <c r="Y12" s="455"/>
      <c r="Z12" s="363"/>
      <c r="AA12" s="365"/>
      <c r="AB12" s="365"/>
      <c r="AC12" s="394"/>
      <c r="AD12" s="365"/>
      <c r="AE12" s="365"/>
      <c r="AF12" s="365"/>
      <c r="AG12" s="365"/>
      <c r="AH12" s="365"/>
      <c r="AI12" s="365"/>
      <c r="AJ12" s="394"/>
      <c r="AK12" s="365"/>
      <c r="AL12" s="457"/>
      <c r="AM12" s="365"/>
      <c r="AN12" s="365"/>
      <c r="AO12" s="365"/>
      <c r="AP12" s="365"/>
      <c r="AQ12" s="384"/>
      <c r="AR12" s="365"/>
      <c r="AS12" s="365"/>
      <c r="AT12" s="365"/>
      <c r="AU12" s="365"/>
      <c r="AV12" s="365"/>
      <c r="AW12" s="365"/>
      <c r="AX12" s="365"/>
      <c r="AY12" s="365"/>
      <c r="AZ12" s="365"/>
      <c r="BA12" s="365"/>
      <c r="BB12" s="365"/>
      <c r="BC12" s="365"/>
    </row>
    <row r="13" spans="1:55" ht="56.25" x14ac:dyDescent="0.25">
      <c r="A13" s="440">
        <v>1</v>
      </c>
      <c r="B13" s="441" t="s">
        <v>625</v>
      </c>
      <c r="C13" s="442" t="s">
        <v>6489</v>
      </c>
      <c r="D13" s="443" t="s">
        <v>6490</v>
      </c>
      <c r="E13" s="444">
        <v>580615310</v>
      </c>
      <c r="F13" s="444">
        <v>160707</v>
      </c>
      <c r="G13" s="445" t="s">
        <v>6491</v>
      </c>
      <c r="H13" s="440" t="s">
        <v>6492</v>
      </c>
      <c r="I13" s="446">
        <v>44664</v>
      </c>
      <c r="J13" s="443" t="s">
        <v>6493</v>
      </c>
      <c r="K13" s="443"/>
      <c r="L13" s="447"/>
      <c r="M13" s="448"/>
      <c r="N13" s="449">
        <f>+VLOOKUP('[1]таблица 19 (3)'!H13,'[1]Отчет (лист 1)'!G:Q,11,0)/1000</f>
        <v>42637.5</v>
      </c>
      <c r="O13" s="450"/>
      <c r="P13" s="450" t="s">
        <v>6</v>
      </c>
      <c r="Q13" s="451" t="s">
        <v>6494</v>
      </c>
      <c r="R13" s="451" t="s">
        <v>6495</v>
      </c>
      <c r="S13" s="451" t="s">
        <v>6496</v>
      </c>
      <c r="T13" s="451" t="s">
        <v>2765</v>
      </c>
      <c r="U13" s="452" t="s">
        <v>6497</v>
      </c>
      <c r="V13" s="453"/>
      <c r="W13" s="453"/>
      <c r="X13" s="454">
        <v>44708</v>
      </c>
      <c r="Y13" s="455">
        <v>44</v>
      </c>
      <c r="AH13" s="459" t="s">
        <v>6498</v>
      </c>
      <c r="AL13" s="457">
        <v>2018</v>
      </c>
      <c r="AQ13" s="460"/>
    </row>
    <row r="14" spans="1:55" ht="68.25" customHeight="1" x14ac:dyDescent="0.25">
      <c r="A14" s="440">
        <v>2</v>
      </c>
      <c r="B14" s="441" t="s">
        <v>625</v>
      </c>
      <c r="C14" s="442" t="s">
        <v>6489</v>
      </c>
      <c r="D14" s="443" t="s">
        <v>6499</v>
      </c>
      <c r="E14" s="444">
        <v>306247375</v>
      </c>
      <c r="F14" s="444">
        <v>188668</v>
      </c>
      <c r="G14" s="445" t="s">
        <v>6500</v>
      </c>
      <c r="H14" s="440" t="s">
        <v>6501</v>
      </c>
      <c r="I14" s="446">
        <v>44692</v>
      </c>
      <c r="J14" s="443" t="s">
        <v>6502</v>
      </c>
      <c r="K14" s="443"/>
      <c r="L14" s="447"/>
      <c r="M14" s="448"/>
      <c r="N14" s="449">
        <f>+VLOOKUP('[1]таблица 19 (3)'!H14,'[1]Отчет (лист 1)'!G:Q,11,0)/1000</f>
        <v>112500</v>
      </c>
      <c r="O14" s="450"/>
      <c r="P14" s="450" t="s">
        <v>604</v>
      </c>
      <c r="Q14" s="451" t="s">
        <v>6503</v>
      </c>
      <c r="R14" s="451" t="s">
        <v>6504</v>
      </c>
      <c r="S14" s="451" t="s">
        <v>6505</v>
      </c>
      <c r="T14" s="451" t="s">
        <v>6506</v>
      </c>
      <c r="U14" s="452" t="s">
        <v>6507</v>
      </c>
      <c r="V14" s="453"/>
      <c r="W14" s="453">
        <v>3756596</v>
      </c>
      <c r="X14" s="454">
        <v>44708</v>
      </c>
      <c r="Y14" s="455">
        <v>16</v>
      </c>
      <c r="AI14" s="457" t="s">
        <v>6508</v>
      </c>
      <c r="AL14" s="457">
        <v>2019</v>
      </c>
      <c r="AQ14" s="460"/>
    </row>
    <row r="15" spans="1:55" ht="65.25" customHeight="1" x14ac:dyDescent="0.25">
      <c r="A15" s="440">
        <v>3</v>
      </c>
      <c r="B15" s="441" t="s">
        <v>625</v>
      </c>
      <c r="C15" s="442" t="s">
        <v>6489</v>
      </c>
      <c r="D15" s="443" t="s">
        <v>6499</v>
      </c>
      <c r="E15" s="444">
        <v>306247375</v>
      </c>
      <c r="F15" s="444">
        <v>188668</v>
      </c>
      <c r="G15" s="445" t="s">
        <v>6500</v>
      </c>
      <c r="H15" s="440" t="s">
        <v>6509</v>
      </c>
      <c r="I15" s="446">
        <v>44692</v>
      </c>
      <c r="J15" s="443" t="s">
        <v>6502</v>
      </c>
      <c r="K15" s="443"/>
      <c r="L15" s="447" t="s">
        <v>604</v>
      </c>
      <c r="M15" s="448"/>
      <c r="N15" s="449">
        <f>+VLOOKUP('[1]таблица 19 (3)'!H15,'[1]Отчет (лист 1)'!G:Q,11,0)/1000</f>
        <v>112500</v>
      </c>
      <c r="O15" s="450"/>
      <c r="P15" s="450" t="s">
        <v>604</v>
      </c>
      <c r="Q15" s="451" t="s">
        <v>6503</v>
      </c>
      <c r="R15" s="451" t="s">
        <v>6504</v>
      </c>
      <c r="S15" s="451" t="s">
        <v>6505</v>
      </c>
      <c r="T15" s="451" t="s">
        <v>6506</v>
      </c>
      <c r="U15" s="452" t="s">
        <v>6510</v>
      </c>
      <c r="V15" s="453"/>
      <c r="W15" s="453">
        <v>3756585</v>
      </c>
      <c r="X15" s="454">
        <v>44708</v>
      </c>
      <c r="Y15" s="455">
        <v>16</v>
      </c>
      <c r="AI15" s="457" t="s">
        <v>6508</v>
      </c>
      <c r="AL15" s="457">
        <v>2019</v>
      </c>
      <c r="AQ15" s="460"/>
    </row>
    <row r="16" spans="1:55" ht="72" customHeight="1" x14ac:dyDescent="0.25">
      <c r="A16" s="440">
        <v>4</v>
      </c>
      <c r="B16" s="441" t="s">
        <v>625</v>
      </c>
      <c r="C16" s="442" t="s">
        <v>6489</v>
      </c>
      <c r="D16" s="443" t="s">
        <v>6511</v>
      </c>
      <c r="E16" s="444">
        <v>305280764</v>
      </c>
      <c r="F16" s="444">
        <v>180090</v>
      </c>
      <c r="G16" s="445" t="s">
        <v>6512</v>
      </c>
      <c r="H16" s="440" t="s">
        <v>6513</v>
      </c>
      <c r="I16" s="446">
        <v>44664</v>
      </c>
      <c r="J16" s="443" t="s">
        <v>6514</v>
      </c>
      <c r="K16" s="443" t="s">
        <v>6515</v>
      </c>
      <c r="L16" s="447">
        <v>1.8499999999999999E-2</v>
      </c>
      <c r="M16" s="448">
        <v>185.77</v>
      </c>
      <c r="N16" s="449">
        <f>+VLOOKUP('[1]таблица 19 (3)'!H16,'[1]Отчет (лист 1)'!G:Q,11,0)/1000</f>
        <v>450000</v>
      </c>
      <c r="O16" s="450"/>
      <c r="P16" s="450" t="s">
        <v>6</v>
      </c>
      <c r="Q16" s="451" t="s">
        <v>6494</v>
      </c>
      <c r="R16" s="451" t="s">
        <v>6495</v>
      </c>
      <c r="S16" s="451" t="s">
        <v>6496</v>
      </c>
      <c r="T16" s="451" t="s">
        <v>2765</v>
      </c>
      <c r="U16" s="452" t="s">
        <v>6516</v>
      </c>
      <c r="V16" s="453"/>
      <c r="W16" s="453"/>
      <c r="X16" s="454">
        <v>44708</v>
      </c>
      <c r="Y16" s="455">
        <v>44</v>
      </c>
      <c r="AH16" s="459" t="s">
        <v>6498</v>
      </c>
      <c r="AI16" s="457" t="s">
        <v>6517</v>
      </c>
      <c r="AL16" s="457">
        <v>2019</v>
      </c>
      <c r="AQ16" s="460"/>
    </row>
    <row r="17" spans="1:55" ht="52.5" customHeight="1" x14ac:dyDescent="0.25">
      <c r="A17" s="440">
        <v>5</v>
      </c>
      <c r="B17" s="441" t="s">
        <v>625</v>
      </c>
      <c r="C17" s="442" t="s">
        <v>6489</v>
      </c>
      <c r="D17" s="465" t="s">
        <v>6518</v>
      </c>
      <c r="E17" s="444">
        <v>306124133</v>
      </c>
      <c r="F17" s="444">
        <v>200491</v>
      </c>
      <c r="G17" s="465" t="s">
        <v>6519</v>
      </c>
      <c r="H17" s="466" t="s">
        <v>6520</v>
      </c>
      <c r="I17" s="467">
        <v>44803</v>
      </c>
      <c r="J17" s="443" t="s">
        <v>6521</v>
      </c>
      <c r="K17" s="443" t="s">
        <v>6522</v>
      </c>
      <c r="L17" s="448">
        <v>743.9</v>
      </c>
      <c r="M17" s="448">
        <v>660.4</v>
      </c>
      <c r="N17" s="449">
        <f>+VLOOKUP('[1]таблица 19 (3)'!H17,'[1]Отчет (лист 1)'!G:Q,11,0)/1000</f>
        <v>225000</v>
      </c>
      <c r="O17" s="450" t="s">
        <v>6</v>
      </c>
      <c r="P17" s="450"/>
      <c r="Q17" s="451" t="s">
        <v>604</v>
      </c>
      <c r="R17" s="451" t="s">
        <v>604</v>
      </c>
      <c r="S17" s="451" t="s">
        <v>604</v>
      </c>
      <c r="T17" s="451" t="s">
        <v>604</v>
      </c>
      <c r="U17" s="452" t="s">
        <v>6523</v>
      </c>
      <c r="V17" s="453"/>
      <c r="W17" s="453"/>
      <c r="X17" s="454">
        <v>44708</v>
      </c>
      <c r="Y17" s="455">
        <v>-95</v>
      </c>
      <c r="AH17" s="459" t="s">
        <v>6498</v>
      </c>
      <c r="AI17" s="457" t="s">
        <v>6517</v>
      </c>
      <c r="AL17" s="457">
        <v>2019</v>
      </c>
      <c r="AQ17" s="460"/>
    </row>
    <row r="18" spans="1:55" x14ac:dyDescent="0.25">
      <c r="A18" s="440"/>
      <c r="B18" s="441"/>
      <c r="C18" s="442"/>
      <c r="D18" s="384" t="s">
        <v>6487</v>
      </c>
      <c r="E18" s="444"/>
      <c r="F18" s="444"/>
      <c r="G18" s="445"/>
      <c r="H18" s="440"/>
      <c r="I18" s="446"/>
      <c r="J18" s="443"/>
      <c r="K18" s="443"/>
      <c r="L18" s="447"/>
      <c r="M18" s="448"/>
      <c r="N18" s="449">
        <f>SUM(N13:N17)</f>
        <v>942637.5</v>
      </c>
      <c r="O18" s="450"/>
      <c r="P18" s="450"/>
      <c r="Q18" s="451"/>
      <c r="R18" s="451"/>
      <c r="S18" s="451"/>
      <c r="T18" s="451"/>
      <c r="U18" s="452"/>
      <c r="V18" s="464">
        <v>0</v>
      </c>
      <c r="W18" s="464"/>
      <c r="X18" s="454"/>
      <c r="Y18" s="455"/>
      <c r="AQ18" s="460"/>
    </row>
    <row r="19" spans="1:55" x14ac:dyDescent="0.25">
      <c r="A19" s="409"/>
      <c r="B19" s="410"/>
      <c r="C19" s="411"/>
      <c r="D19" s="412"/>
      <c r="E19" s="413"/>
      <c r="F19" s="413"/>
      <c r="G19" s="414"/>
      <c r="H19" s="410"/>
      <c r="I19" s="415"/>
      <c r="J19" s="412"/>
      <c r="K19" s="413" t="s">
        <v>6524</v>
      </c>
      <c r="L19" s="416"/>
      <c r="M19" s="417"/>
      <c r="N19" s="418"/>
      <c r="O19" s="419"/>
      <c r="P19" s="419"/>
      <c r="Q19" s="420"/>
      <c r="R19" s="420"/>
      <c r="S19" s="420"/>
      <c r="T19" s="420"/>
      <c r="U19" s="421"/>
      <c r="V19" s="439"/>
      <c r="W19" s="439"/>
      <c r="X19" s="454"/>
      <c r="Y19" s="455"/>
      <c r="AQ19" s="460"/>
    </row>
    <row r="20" spans="1:55" ht="56.25" x14ac:dyDescent="0.25">
      <c r="A20" s="440">
        <v>1</v>
      </c>
      <c r="B20" s="441" t="s">
        <v>2871</v>
      </c>
      <c r="C20" s="442" t="s">
        <v>6525</v>
      </c>
      <c r="D20" s="443" t="s">
        <v>6526</v>
      </c>
      <c r="E20" s="444">
        <v>308326354</v>
      </c>
      <c r="F20" s="443">
        <v>317141</v>
      </c>
      <c r="G20" s="468" t="s">
        <v>6527</v>
      </c>
      <c r="H20" s="440" t="s">
        <v>6528</v>
      </c>
      <c r="I20" s="446">
        <v>44609</v>
      </c>
      <c r="J20" s="443" t="s">
        <v>6468</v>
      </c>
      <c r="K20" s="443" t="s">
        <v>6529</v>
      </c>
      <c r="L20" s="447" t="s">
        <v>6530</v>
      </c>
      <c r="M20" s="448">
        <v>131.82</v>
      </c>
      <c r="N20" s="449">
        <f>+VLOOKUP('[1]таблица 19 (3)'!H20,'[1]Отчет (лист 1)'!G:Q,11,0)/1000</f>
        <v>723217.5</v>
      </c>
      <c r="O20" s="450" t="s">
        <v>604</v>
      </c>
      <c r="P20" s="450" t="s">
        <v>6</v>
      </c>
      <c r="Q20" s="469" t="s">
        <v>6531</v>
      </c>
      <c r="R20" s="469" t="s">
        <v>6532</v>
      </c>
      <c r="S20" s="451" t="s">
        <v>6533</v>
      </c>
      <c r="T20" s="451" t="s">
        <v>6276</v>
      </c>
      <c r="U20" s="452" t="s">
        <v>6534</v>
      </c>
      <c r="V20" s="453">
        <v>723217.5</v>
      </c>
      <c r="W20" s="453">
        <v>3240333</v>
      </c>
      <c r="X20" s="454">
        <v>44708</v>
      </c>
      <c r="Y20" s="455">
        <v>99</v>
      </c>
      <c r="Z20" s="456" t="s">
        <v>6535</v>
      </c>
      <c r="AC20" s="458" t="s">
        <v>6536</v>
      </c>
      <c r="AL20" s="457">
        <v>2021</v>
      </c>
      <c r="AQ20" s="460"/>
    </row>
    <row r="21" spans="1:55" ht="75" x14ac:dyDescent="0.25">
      <c r="A21" s="440">
        <v>2</v>
      </c>
      <c r="B21" s="441" t="s">
        <v>2871</v>
      </c>
      <c r="C21" s="442" t="s">
        <v>6525</v>
      </c>
      <c r="D21" s="443" t="s">
        <v>6537</v>
      </c>
      <c r="E21" s="444">
        <v>303977206</v>
      </c>
      <c r="F21" s="444">
        <v>203784</v>
      </c>
      <c r="G21" s="445">
        <v>107797</v>
      </c>
      <c r="H21" s="440" t="s">
        <v>6538</v>
      </c>
      <c r="I21" s="446">
        <v>44733</v>
      </c>
      <c r="J21" s="443" t="s">
        <v>6539</v>
      </c>
      <c r="K21" s="443" t="s">
        <v>6540</v>
      </c>
      <c r="L21" s="447">
        <v>2.9399999999999999E-2</v>
      </c>
      <c r="M21" s="448">
        <v>431.2</v>
      </c>
      <c r="N21" s="449">
        <f>+VLOOKUP('[1]таблица 19 (3)'!H21,'[1]Отчет (лист 1)'!G:Q,11,0)/1000</f>
        <v>466412.83</v>
      </c>
      <c r="O21" s="450" t="s">
        <v>604</v>
      </c>
      <c r="P21" s="450" t="s">
        <v>6</v>
      </c>
      <c r="Q21" s="469" t="s">
        <v>6541</v>
      </c>
      <c r="R21" s="469" t="s">
        <v>6542</v>
      </c>
      <c r="S21" s="451" t="s">
        <v>6505</v>
      </c>
      <c r="T21" s="451" t="s">
        <v>6506</v>
      </c>
      <c r="U21" s="452" t="s">
        <v>6543</v>
      </c>
      <c r="V21" s="453"/>
      <c r="W21" s="453">
        <v>3240329</v>
      </c>
      <c r="X21" s="454"/>
      <c r="Y21" s="455"/>
      <c r="AL21" s="457">
        <v>2019</v>
      </c>
      <c r="AQ21" s="460"/>
    </row>
    <row r="22" spans="1:55" ht="75" x14ac:dyDescent="0.25">
      <c r="A22" s="440">
        <v>3</v>
      </c>
      <c r="B22" s="441" t="s">
        <v>2871</v>
      </c>
      <c r="C22" s="442" t="s">
        <v>6525</v>
      </c>
      <c r="D22" s="443" t="s">
        <v>6537</v>
      </c>
      <c r="E22" s="444">
        <v>303977206</v>
      </c>
      <c r="F22" s="444">
        <v>203784</v>
      </c>
      <c r="G22" s="445">
        <v>107854</v>
      </c>
      <c r="H22" s="440" t="s">
        <v>6544</v>
      </c>
      <c r="I22" s="446">
        <v>44733</v>
      </c>
      <c r="J22" s="443" t="s">
        <v>6545</v>
      </c>
      <c r="K22" s="443" t="s">
        <v>6546</v>
      </c>
      <c r="L22" s="447">
        <v>3.7400000000000003E-2</v>
      </c>
      <c r="M22" s="448">
        <v>374.43</v>
      </c>
      <c r="N22" s="449">
        <f>+VLOOKUP('[1]таблица 19 (3)'!H22,'[1]Отчет (лист 1)'!G:Q,11,0)/1000</f>
        <v>465921.44650000002</v>
      </c>
      <c r="O22" s="450" t="s">
        <v>604</v>
      </c>
      <c r="P22" s="450" t="s">
        <v>6</v>
      </c>
      <c r="Q22" s="469" t="s">
        <v>6547</v>
      </c>
      <c r="R22" s="469" t="s">
        <v>6548</v>
      </c>
      <c r="S22" s="451" t="s">
        <v>6505</v>
      </c>
      <c r="T22" s="451" t="s">
        <v>6506</v>
      </c>
      <c r="U22" s="452" t="s">
        <v>6549</v>
      </c>
      <c r="V22" s="453" t="s">
        <v>604</v>
      </c>
      <c r="W22" s="453">
        <v>3240330</v>
      </c>
      <c r="X22" s="454"/>
      <c r="Y22" s="455"/>
      <c r="AJ22" s="458" t="s">
        <v>604</v>
      </c>
      <c r="AL22" s="457">
        <v>2019</v>
      </c>
      <c r="AQ22" s="460"/>
    </row>
    <row r="23" spans="1:55" ht="56.25" x14ac:dyDescent="0.25">
      <c r="A23" s="440">
        <v>4</v>
      </c>
      <c r="B23" s="441" t="s">
        <v>2871</v>
      </c>
      <c r="C23" s="442" t="s">
        <v>6525</v>
      </c>
      <c r="D23" s="443" t="s">
        <v>6550</v>
      </c>
      <c r="E23" s="444">
        <v>305890820</v>
      </c>
      <c r="F23" s="444">
        <v>186657</v>
      </c>
      <c r="G23" s="445" t="s">
        <v>6551</v>
      </c>
      <c r="H23" s="440" t="s">
        <v>6552</v>
      </c>
      <c r="I23" s="446">
        <v>44616</v>
      </c>
      <c r="J23" s="443" t="s">
        <v>6553</v>
      </c>
      <c r="K23" s="443" t="s">
        <v>6554</v>
      </c>
      <c r="L23" s="447">
        <v>6.2E-2</v>
      </c>
      <c r="M23" s="448">
        <v>218.1</v>
      </c>
      <c r="N23" s="449">
        <f>+VLOOKUP('[1]таблица 19 (3)'!H23,'[1]Отчет (лист 1)'!G:Q,11,0)/1000</f>
        <v>203467.5</v>
      </c>
      <c r="O23" s="450" t="s">
        <v>604</v>
      </c>
      <c r="P23" s="450" t="s">
        <v>6</v>
      </c>
      <c r="Q23" s="469" t="s">
        <v>6555</v>
      </c>
      <c r="R23" s="469" t="s">
        <v>6556</v>
      </c>
      <c r="S23" s="451" t="s">
        <v>6496</v>
      </c>
      <c r="T23" s="451" t="s">
        <v>2765</v>
      </c>
      <c r="U23" s="452" t="s">
        <v>6557</v>
      </c>
      <c r="V23" s="453">
        <v>203467.5</v>
      </c>
      <c r="W23" s="453">
        <v>3240331</v>
      </c>
      <c r="X23" s="454">
        <v>44708</v>
      </c>
      <c r="Y23" s="455">
        <v>92</v>
      </c>
      <c r="Z23" s="456" t="s">
        <v>6558</v>
      </c>
      <c r="AC23" s="458" t="s">
        <v>6559</v>
      </c>
      <c r="AH23" s="459" t="s">
        <v>6498</v>
      </c>
      <c r="AL23" s="457">
        <v>2019</v>
      </c>
      <c r="AQ23" s="460"/>
    </row>
    <row r="24" spans="1:55" ht="56.25" x14ac:dyDescent="0.25">
      <c r="A24" s="440">
        <v>5</v>
      </c>
      <c r="B24" s="441" t="s">
        <v>2871</v>
      </c>
      <c r="C24" s="442" t="s">
        <v>6525</v>
      </c>
      <c r="D24" s="443" t="s">
        <v>6560</v>
      </c>
      <c r="E24" s="444">
        <v>306633419</v>
      </c>
      <c r="F24" s="444">
        <v>195973</v>
      </c>
      <c r="G24" s="445">
        <v>103639</v>
      </c>
      <c r="H24" s="440" t="s">
        <v>6561</v>
      </c>
      <c r="I24" s="446">
        <v>44616</v>
      </c>
      <c r="J24" s="443" t="s">
        <v>6562</v>
      </c>
      <c r="K24" s="443" t="s">
        <v>6563</v>
      </c>
      <c r="L24" s="447">
        <v>4.7999999999999996E-3</v>
      </c>
      <c r="M24" s="448">
        <v>59.9</v>
      </c>
      <c r="N24" s="449">
        <f>+VLOOKUP('[1]таблица 19 (3)'!H24,'[1]Отчет (лист 1)'!G:Q,11,0)/1000</f>
        <v>366802.2</v>
      </c>
      <c r="O24" s="450"/>
      <c r="P24" s="450" t="s">
        <v>6</v>
      </c>
      <c r="Q24" s="469" t="s">
        <v>6564</v>
      </c>
      <c r="R24" s="469" t="s">
        <v>6565</v>
      </c>
      <c r="S24" s="470" t="s">
        <v>6566</v>
      </c>
      <c r="T24" s="467">
        <v>44692</v>
      </c>
      <c r="U24" s="452" t="s">
        <v>6567</v>
      </c>
      <c r="V24" s="453">
        <v>366802.2</v>
      </c>
      <c r="W24" s="453">
        <v>3240332</v>
      </c>
      <c r="X24" s="454">
        <v>44708</v>
      </c>
      <c r="Y24" s="455">
        <v>92</v>
      </c>
      <c r="Z24" s="456">
        <v>95497</v>
      </c>
      <c r="AC24" s="458" t="s">
        <v>6568</v>
      </c>
      <c r="AH24" s="459" t="s">
        <v>6498</v>
      </c>
      <c r="AL24" s="457">
        <v>2019</v>
      </c>
      <c r="AQ24" s="460"/>
    </row>
    <row r="25" spans="1:55" ht="37.5" x14ac:dyDescent="0.25">
      <c r="A25" s="440">
        <v>6</v>
      </c>
      <c r="B25" s="441" t="s">
        <v>2871</v>
      </c>
      <c r="C25" s="442" t="s">
        <v>6525</v>
      </c>
      <c r="D25" s="443" t="s">
        <v>6569</v>
      </c>
      <c r="E25" s="444">
        <v>308417755</v>
      </c>
      <c r="F25" s="444">
        <v>322431</v>
      </c>
      <c r="G25" s="445">
        <v>167055</v>
      </c>
      <c r="H25" s="440" t="s">
        <v>6570</v>
      </c>
      <c r="I25" s="467">
        <v>44761</v>
      </c>
      <c r="J25" s="443" t="s">
        <v>6571</v>
      </c>
      <c r="K25" s="443" t="s">
        <v>6572</v>
      </c>
      <c r="L25" s="471">
        <v>144.6</v>
      </c>
      <c r="M25" s="448">
        <v>84.26</v>
      </c>
      <c r="N25" s="449">
        <f>+VLOOKUP('[1]таблица 19 (3)'!H25,'[1]Отчет (лист 1)'!G:Q,11,0)/1000</f>
        <v>792013.7</v>
      </c>
      <c r="O25" s="450" t="s">
        <v>6</v>
      </c>
      <c r="P25" s="450"/>
      <c r="Q25" s="451" t="s">
        <v>604</v>
      </c>
      <c r="R25" s="451"/>
      <c r="S25" s="470"/>
      <c r="T25" s="467"/>
      <c r="U25" s="452" t="s">
        <v>6573</v>
      </c>
      <c r="V25" s="453"/>
      <c r="W25" s="453"/>
      <c r="X25" s="454"/>
      <c r="Y25" s="455"/>
      <c r="AQ25" s="472">
        <v>44902</v>
      </c>
    </row>
    <row r="26" spans="1:55" ht="37.5" x14ac:dyDescent="0.25">
      <c r="A26" s="440">
        <v>7</v>
      </c>
      <c r="B26" s="441" t="s">
        <v>2871</v>
      </c>
      <c r="C26" s="442" t="s">
        <v>6525</v>
      </c>
      <c r="D26" s="443" t="s">
        <v>6569</v>
      </c>
      <c r="E26" s="444">
        <v>308417755</v>
      </c>
      <c r="F26" s="444">
        <v>322431</v>
      </c>
      <c r="G26" s="445">
        <v>167056</v>
      </c>
      <c r="H26" s="440" t="s">
        <v>6574</v>
      </c>
      <c r="I26" s="467">
        <v>44761</v>
      </c>
      <c r="J26" s="443" t="s">
        <v>6575</v>
      </c>
      <c r="K26" s="443" t="s">
        <v>6572</v>
      </c>
      <c r="L26" s="471">
        <v>156.80000000000001</v>
      </c>
      <c r="M26" s="471">
        <v>92</v>
      </c>
      <c r="N26" s="449">
        <f>+VLOOKUP('[1]таблица 19 (3)'!H26,'[1]Отчет (лист 1)'!G:Q,11,0)/1000</f>
        <v>792013.7</v>
      </c>
      <c r="O26" s="450" t="s">
        <v>6</v>
      </c>
      <c r="P26" s="450"/>
      <c r="Q26" s="451" t="s">
        <v>604</v>
      </c>
      <c r="R26" s="451"/>
      <c r="S26" s="470"/>
      <c r="T26" s="467"/>
      <c r="U26" s="452" t="s">
        <v>6573</v>
      </c>
      <c r="V26" s="453" t="s">
        <v>604</v>
      </c>
      <c r="W26" s="453"/>
      <c r="X26" s="454"/>
      <c r="Y26" s="455"/>
      <c r="AQ26" s="472">
        <v>44902</v>
      </c>
    </row>
    <row r="27" spans="1:55" ht="56.25" x14ac:dyDescent="0.25">
      <c r="A27" s="440">
        <v>8</v>
      </c>
      <c r="B27" s="441" t="s">
        <v>2871</v>
      </c>
      <c r="C27" s="442" t="s">
        <v>6525</v>
      </c>
      <c r="D27" s="473" t="s">
        <v>6576</v>
      </c>
      <c r="E27" s="444">
        <v>511206047</v>
      </c>
      <c r="F27" s="444">
        <v>298619</v>
      </c>
      <c r="G27" s="465" t="s">
        <v>6577</v>
      </c>
      <c r="H27" s="466" t="s">
        <v>6578</v>
      </c>
      <c r="I27" s="467">
        <v>44803</v>
      </c>
      <c r="J27" s="443" t="s">
        <v>6579</v>
      </c>
      <c r="K27" s="443" t="s">
        <v>6580</v>
      </c>
      <c r="L27" s="447"/>
      <c r="M27" s="448"/>
      <c r="N27" s="449">
        <f>+VLOOKUP('[1]таблица 19 (3)'!H27,'[1]Отчет (лист 1)'!G:Q,11,0)/1000</f>
        <v>542546</v>
      </c>
      <c r="O27" s="450" t="s">
        <v>6</v>
      </c>
      <c r="P27" s="450"/>
      <c r="Q27" s="451" t="s">
        <v>604</v>
      </c>
      <c r="R27" s="451"/>
      <c r="S27" s="470"/>
      <c r="T27" s="467"/>
      <c r="U27" s="452" t="s">
        <v>6581</v>
      </c>
      <c r="V27" s="453"/>
      <c r="W27" s="453"/>
      <c r="X27" s="454"/>
      <c r="Y27" s="455"/>
      <c r="AQ27" s="460"/>
    </row>
    <row r="28" spans="1:55" ht="37.5" x14ac:dyDescent="0.25">
      <c r="A28" s="440">
        <v>9</v>
      </c>
      <c r="B28" s="441" t="s">
        <v>2871</v>
      </c>
      <c r="C28" s="442" t="s">
        <v>6525</v>
      </c>
      <c r="D28" s="465" t="s">
        <v>6582</v>
      </c>
      <c r="E28" s="444">
        <v>307536134</v>
      </c>
      <c r="F28" s="444">
        <v>272432</v>
      </c>
      <c r="G28" s="465" t="s">
        <v>6583</v>
      </c>
      <c r="H28" s="466" t="s">
        <v>6584</v>
      </c>
      <c r="I28" s="467">
        <v>44803</v>
      </c>
      <c r="J28" s="443" t="s">
        <v>6585</v>
      </c>
      <c r="K28" s="443" t="s">
        <v>6586</v>
      </c>
      <c r="L28" s="447"/>
      <c r="M28" s="448"/>
      <c r="N28" s="449">
        <f>+VLOOKUP('[1]таблица 19 (3)'!H28,'[1]Отчет (лист 1)'!G:Q,11,0)/1000</f>
        <v>534832.9</v>
      </c>
      <c r="O28" s="450" t="s">
        <v>6</v>
      </c>
      <c r="P28" s="450"/>
      <c r="Q28" s="451" t="s">
        <v>604</v>
      </c>
      <c r="R28" s="451"/>
      <c r="S28" s="470"/>
      <c r="T28" s="467"/>
      <c r="U28" s="452" t="s">
        <v>6587</v>
      </c>
      <c r="V28" s="453"/>
      <c r="W28" s="453"/>
      <c r="X28" s="454"/>
      <c r="Y28" s="455"/>
      <c r="AQ28" s="460" t="s">
        <v>6588</v>
      </c>
    </row>
    <row r="29" spans="1:55" s="484" customFormat="1" ht="56.25" x14ac:dyDescent="0.25">
      <c r="A29" s="442">
        <v>10</v>
      </c>
      <c r="B29" s="474" t="s">
        <v>2871</v>
      </c>
      <c r="C29" s="442" t="s">
        <v>6525</v>
      </c>
      <c r="D29" s="473" t="s">
        <v>6589</v>
      </c>
      <c r="E29" s="443">
        <v>565135740</v>
      </c>
      <c r="F29" s="470">
        <v>233883</v>
      </c>
      <c r="G29" s="465" t="s">
        <v>6590</v>
      </c>
      <c r="H29" s="475" t="s">
        <v>6591</v>
      </c>
      <c r="I29" s="467">
        <v>44803</v>
      </c>
      <c r="J29" s="443" t="s">
        <v>6579</v>
      </c>
      <c r="K29" s="443" t="s">
        <v>6592</v>
      </c>
      <c r="L29" s="476"/>
      <c r="M29" s="477"/>
      <c r="N29" s="449">
        <f>+VLOOKUP('[1]таблица 19 (3)'!H29,'[1]Отчет (лист 1)'!G:Q,11,0)/1000</f>
        <v>361500</v>
      </c>
      <c r="O29" s="478" t="s">
        <v>604</v>
      </c>
      <c r="P29" s="478" t="s">
        <v>6</v>
      </c>
      <c r="Q29" s="469" t="s">
        <v>6593</v>
      </c>
      <c r="R29" s="469" t="s">
        <v>6594</v>
      </c>
      <c r="S29" s="479"/>
      <c r="T29" s="480"/>
      <c r="U29" s="452" t="s">
        <v>6595</v>
      </c>
      <c r="V29" s="452"/>
      <c r="W29" s="452"/>
      <c r="X29" s="481"/>
      <c r="Y29" s="482"/>
      <c r="Z29" s="443"/>
      <c r="AA29" s="443"/>
      <c r="AB29" s="443"/>
      <c r="AC29" s="443"/>
      <c r="AD29" s="443"/>
      <c r="AE29" s="443"/>
      <c r="AF29" s="443"/>
      <c r="AG29" s="443"/>
      <c r="AH29" s="443"/>
      <c r="AI29" s="443"/>
      <c r="AJ29" s="443"/>
      <c r="AK29" s="443"/>
      <c r="AL29" s="443"/>
      <c r="AM29" s="443"/>
      <c r="AN29" s="443"/>
      <c r="AO29" s="443"/>
      <c r="AP29" s="483"/>
      <c r="AQ29" s="443"/>
      <c r="AR29" s="415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</row>
    <row r="30" spans="1:55" s="484" customFormat="1" ht="56.25" x14ac:dyDescent="0.25">
      <c r="A30" s="442">
        <v>11</v>
      </c>
      <c r="B30" s="474" t="s">
        <v>2871</v>
      </c>
      <c r="C30" s="442" t="s">
        <v>6525</v>
      </c>
      <c r="D30" s="473" t="s">
        <v>6596</v>
      </c>
      <c r="E30" s="443">
        <v>306744762</v>
      </c>
      <c r="F30" s="470">
        <v>241798</v>
      </c>
      <c r="G30" s="465" t="s">
        <v>6597</v>
      </c>
      <c r="H30" s="475" t="s">
        <v>6598</v>
      </c>
      <c r="I30" s="467">
        <v>44803</v>
      </c>
      <c r="J30" s="443" t="s">
        <v>6599</v>
      </c>
      <c r="K30" s="443" t="s">
        <v>6600</v>
      </c>
      <c r="L30" s="485">
        <v>352</v>
      </c>
      <c r="M30" s="485">
        <v>100</v>
      </c>
      <c r="N30" s="449">
        <f>+VLOOKUP('[1]таблица 19 (3)'!H30,'[1]Отчет (лист 1)'!G:Q,11,0)/1000</f>
        <v>450000</v>
      </c>
      <c r="O30" s="478" t="s">
        <v>6</v>
      </c>
      <c r="P30" s="478"/>
      <c r="Q30" s="469" t="s">
        <v>604</v>
      </c>
      <c r="R30" s="469"/>
      <c r="S30" s="479"/>
      <c r="T30" s="480"/>
      <c r="U30" s="452" t="s">
        <v>6601</v>
      </c>
      <c r="V30" s="452"/>
      <c r="W30" s="452"/>
      <c r="X30" s="481"/>
      <c r="Y30" s="482"/>
      <c r="Z30" s="443"/>
      <c r="AA30" s="443"/>
      <c r="AB30" s="443"/>
      <c r="AC30" s="443"/>
      <c r="AD30" s="443"/>
      <c r="AE30" s="443"/>
      <c r="AF30" s="443"/>
      <c r="AG30" s="443"/>
      <c r="AH30" s="443"/>
      <c r="AI30" s="443"/>
      <c r="AJ30" s="443"/>
      <c r="AK30" s="443"/>
      <c r="AL30" s="443"/>
      <c r="AM30" s="443"/>
      <c r="AN30" s="443"/>
      <c r="AO30" s="443"/>
      <c r="AP30" s="483"/>
      <c r="AQ30" s="443"/>
      <c r="AR30" s="415"/>
      <c r="AS30" s="459"/>
      <c r="AT30" s="459"/>
      <c r="AU30" s="459"/>
      <c r="AV30" s="459"/>
      <c r="AW30" s="459"/>
      <c r="AX30" s="459"/>
      <c r="AY30" s="459"/>
      <c r="AZ30" s="459"/>
      <c r="BA30" s="459"/>
      <c r="BB30" s="459"/>
      <c r="BC30" s="459"/>
    </row>
    <row r="31" spans="1:55" s="484" customFormat="1" ht="56.25" x14ac:dyDescent="0.25">
      <c r="A31" s="442">
        <v>12</v>
      </c>
      <c r="B31" s="474" t="s">
        <v>2871</v>
      </c>
      <c r="C31" s="442" t="s">
        <v>6525</v>
      </c>
      <c r="D31" s="473" t="s">
        <v>6602</v>
      </c>
      <c r="E31" s="443">
        <v>597302983</v>
      </c>
      <c r="F31" s="470">
        <v>242680</v>
      </c>
      <c r="G31" s="465" t="s">
        <v>6603</v>
      </c>
      <c r="H31" s="475" t="s">
        <v>6604</v>
      </c>
      <c r="I31" s="467">
        <v>44803</v>
      </c>
      <c r="J31" s="443" t="s">
        <v>6579</v>
      </c>
      <c r="K31" s="443" t="s">
        <v>6605</v>
      </c>
      <c r="L31" s="476"/>
      <c r="M31" s="477"/>
      <c r="N31" s="449">
        <f>+VLOOKUP('[1]таблица 19 (3)'!H31,'[1]Отчет (лист 1)'!G:Q,11,0)/1000</f>
        <v>361500</v>
      </c>
      <c r="O31" s="478" t="s">
        <v>604</v>
      </c>
      <c r="P31" s="478" t="s">
        <v>6</v>
      </c>
      <c r="Q31" s="469" t="s">
        <v>6606</v>
      </c>
      <c r="R31" s="469" t="s">
        <v>5619</v>
      </c>
      <c r="S31" s="479"/>
      <c r="T31" s="480"/>
      <c r="U31" s="452" t="s">
        <v>6595</v>
      </c>
      <c r="V31" s="452"/>
      <c r="W31" s="452"/>
      <c r="X31" s="481"/>
      <c r="Y31" s="482"/>
      <c r="Z31" s="443"/>
      <c r="AA31" s="443"/>
      <c r="AB31" s="443"/>
      <c r="AC31" s="443"/>
      <c r="AD31" s="443"/>
      <c r="AE31" s="443"/>
      <c r="AF31" s="443"/>
      <c r="AG31" s="443"/>
      <c r="AH31" s="443"/>
      <c r="AI31" s="443"/>
      <c r="AJ31" s="443"/>
      <c r="AK31" s="443"/>
      <c r="AL31" s="443"/>
      <c r="AM31" s="443"/>
      <c r="AN31" s="443"/>
      <c r="AO31" s="443"/>
      <c r="AP31" s="483"/>
      <c r="AQ31" s="443"/>
      <c r="AR31" s="415"/>
      <c r="AS31" s="459"/>
      <c r="AT31" s="459"/>
      <c r="AU31" s="459"/>
      <c r="AV31" s="459"/>
      <c r="AW31" s="459"/>
      <c r="AX31" s="459"/>
      <c r="AY31" s="459"/>
      <c r="AZ31" s="459"/>
      <c r="BA31" s="459"/>
      <c r="BB31" s="459"/>
      <c r="BC31" s="459"/>
    </row>
    <row r="32" spans="1:55" s="484" customFormat="1" ht="37.5" x14ac:dyDescent="0.25">
      <c r="A32" s="442">
        <v>13</v>
      </c>
      <c r="B32" s="474" t="s">
        <v>2871</v>
      </c>
      <c r="C32" s="442" t="s">
        <v>6525</v>
      </c>
      <c r="D32" s="475" t="s">
        <v>6607</v>
      </c>
      <c r="E32" s="443">
        <v>304608623</v>
      </c>
      <c r="F32" s="470">
        <v>233836</v>
      </c>
      <c r="G32" s="465" t="s">
        <v>6608</v>
      </c>
      <c r="H32" s="475" t="s">
        <v>6609</v>
      </c>
      <c r="I32" s="467">
        <v>44803</v>
      </c>
      <c r="J32" s="443" t="s">
        <v>6610</v>
      </c>
      <c r="K32" s="443" t="s">
        <v>6611</v>
      </c>
      <c r="L32" s="476"/>
      <c r="M32" s="477"/>
      <c r="N32" s="449">
        <f>+VLOOKUP('[1]таблица 19 (3)'!H32,'[1]Отчет (лист 1)'!G:Q,11,0)/1000</f>
        <v>585000</v>
      </c>
      <c r="O32" s="478" t="s">
        <v>6</v>
      </c>
      <c r="P32" s="478"/>
      <c r="Q32" s="469" t="s">
        <v>604</v>
      </c>
      <c r="R32" s="469"/>
      <c r="S32" s="479"/>
      <c r="T32" s="480"/>
      <c r="U32" s="452" t="s">
        <v>6612</v>
      </c>
      <c r="V32" s="452"/>
      <c r="W32" s="452"/>
      <c r="X32" s="481"/>
      <c r="Y32" s="482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3"/>
      <c r="AP32" s="483"/>
      <c r="AQ32" s="443"/>
      <c r="AR32" s="415"/>
      <c r="AS32" s="459"/>
      <c r="AT32" s="459"/>
      <c r="AU32" s="459"/>
      <c r="AV32" s="459"/>
      <c r="AW32" s="459"/>
      <c r="AX32" s="459"/>
      <c r="AY32" s="459"/>
      <c r="AZ32" s="459"/>
      <c r="BA32" s="459"/>
      <c r="BB32" s="459"/>
      <c r="BC32" s="459"/>
    </row>
    <row r="33" spans="1:55" s="484" customFormat="1" ht="75" x14ac:dyDescent="0.25">
      <c r="A33" s="442">
        <v>14</v>
      </c>
      <c r="B33" s="474" t="s">
        <v>2871</v>
      </c>
      <c r="C33" s="442" t="s">
        <v>6525</v>
      </c>
      <c r="D33" s="473" t="s">
        <v>6613</v>
      </c>
      <c r="E33" s="443">
        <v>300922514</v>
      </c>
      <c r="F33" s="470">
        <v>298864</v>
      </c>
      <c r="G33" s="465" t="s">
        <v>6614</v>
      </c>
      <c r="H33" s="475" t="s">
        <v>6615</v>
      </c>
      <c r="I33" s="467">
        <v>44834</v>
      </c>
      <c r="J33" s="486" t="s">
        <v>6616</v>
      </c>
      <c r="K33" s="473" t="s">
        <v>6617</v>
      </c>
      <c r="L33" s="485">
        <v>5841.4</v>
      </c>
      <c r="M33" s="485">
        <v>5796</v>
      </c>
      <c r="N33" s="449">
        <f>+VLOOKUP('[1]таблица 19 (3)'!H33,'[1]Отчет (лист 1)'!G:Q,11,0)/1000</f>
        <v>299947.96799999999</v>
      </c>
      <c r="O33" s="478" t="s">
        <v>6</v>
      </c>
      <c r="P33" s="478"/>
      <c r="Q33" s="469"/>
      <c r="R33" s="469"/>
      <c r="S33" s="479"/>
      <c r="T33" s="480"/>
      <c r="U33" s="452" t="s">
        <v>6618</v>
      </c>
      <c r="V33" s="452"/>
      <c r="W33" s="452"/>
      <c r="X33" s="487"/>
      <c r="Y33" s="488"/>
      <c r="Z33" s="459"/>
      <c r="AA33" s="459"/>
      <c r="AB33" s="459"/>
      <c r="AC33" s="459"/>
      <c r="AD33" s="459"/>
      <c r="AE33" s="459"/>
      <c r="AF33" s="459"/>
      <c r="AG33" s="459"/>
      <c r="AH33" s="459"/>
      <c r="AI33" s="459"/>
      <c r="AJ33" s="459"/>
      <c r="AK33" s="459"/>
      <c r="AL33" s="459"/>
      <c r="AM33" s="459"/>
      <c r="AN33" s="459"/>
      <c r="AO33" s="459"/>
      <c r="AP33" s="459"/>
      <c r="AQ33" s="443"/>
      <c r="AR33" s="459"/>
      <c r="AS33" s="459"/>
      <c r="AT33" s="459"/>
      <c r="AU33" s="459"/>
      <c r="AV33" s="459"/>
      <c r="AW33" s="459"/>
      <c r="AX33" s="459"/>
      <c r="AY33" s="459"/>
      <c r="AZ33" s="459"/>
      <c r="BA33" s="459"/>
      <c r="BB33" s="459"/>
      <c r="BC33" s="459"/>
    </row>
    <row r="34" spans="1:55" s="484" customFormat="1" ht="56.25" x14ac:dyDescent="0.25">
      <c r="A34" s="442">
        <v>15</v>
      </c>
      <c r="B34" s="474" t="s">
        <v>2871</v>
      </c>
      <c r="C34" s="442" t="s">
        <v>6525</v>
      </c>
      <c r="D34" s="475" t="s">
        <v>6619</v>
      </c>
      <c r="E34" s="443">
        <v>505171134</v>
      </c>
      <c r="F34" s="470">
        <v>122561</v>
      </c>
      <c r="G34" s="465" t="s">
        <v>6620</v>
      </c>
      <c r="H34" s="475" t="s">
        <v>6621</v>
      </c>
      <c r="I34" s="467">
        <v>44834</v>
      </c>
      <c r="J34" s="443" t="s">
        <v>6579</v>
      </c>
      <c r="K34" s="473" t="s">
        <v>6622</v>
      </c>
      <c r="L34" s="476"/>
      <c r="M34" s="477"/>
      <c r="N34" s="449">
        <f>+VLOOKUP('[1]таблица 19 (3)'!H34,'[1]Отчет (лист 1)'!G:Q,11,0)/1000</f>
        <v>388500</v>
      </c>
      <c r="O34" s="478" t="s">
        <v>604</v>
      </c>
      <c r="P34" s="478" t="s">
        <v>6</v>
      </c>
      <c r="Q34" s="469" t="s">
        <v>6623</v>
      </c>
      <c r="R34" s="469" t="s">
        <v>6624</v>
      </c>
      <c r="S34" s="479"/>
      <c r="T34" s="480"/>
      <c r="U34" s="452" t="s">
        <v>6595</v>
      </c>
      <c r="V34" s="452"/>
      <c r="W34" s="452"/>
      <c r="X34" s="487"/>
      <c r="Y34" s="488"/>
      <c r="Z34" s="459"/>
      <c r="AA34" s="459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43"/>
      <c r="AR34" s="459"/>
      <c r="AS34" s="459"/>
      <c r="AT34" s="459"/>
      <c r="AU34" s="459"/>
      <c r="AV34" s="459"/>
      <c r="AW34" s="459"/>
      <c r="AX34" s="459"/>
      <c r="AY34" s="459"/>
      <c r="AZ34" s="459"/>
      <c r="BA34" s="459"/>
      <c r="BB34" s="459"/>
      <c r="BC34" s="459"/>
    </row>
    <row r="35" spans="1:55" s="484" customFormat="1" ht="56.25" x14ac:dyDescent="0.25">
      <c r="A35" s="442">
        <v>16</v>
      </c>
      <c r="B35" s="474" t="s">
        <v>2871</v>
      </c>
      <c r="C35" s="442" t="s">
        <v>6525</v>
      </c>
      <c r="D35" s="473" t="s">
        <v>6625</v>
      </c>
      <c r="E35" s="443">
        <v>532014988</v>
      </c>
      <c r="F35" s="470">
        <v>322412</v>
      </c>
      <c r="G35" s="465" t="s">
        <v>6626</v>
      </c>
      <c r="H35" s="475" t="s">
        <v>6627</v>
      </c>
      <c r="I35" s="467">
        <v>44834</v>
      </c>
      <c r="J35" s="443" t="s">
        <v>6579</v>
      </c>
      <c r="K35" s="473" t="s">
        <v>6628</v>
      </c>
      <c r="L35" s="476"/>
      <c r="M35" s="477"/>
      <c r="N35" s="449">
        <f>+VLOOKUP('[1]таблица 19 (3)'!H35,'[1]Отчет (лист 1)'!G:Q,11,0)/1000</f>
        <v>325500</v>
      </c>
      <c r="O35" s="478" t="s">
        <v>604</v>
      </c>
      <c r="P35" s="478" t="s">
        <v>6</v>
      </c>
      <c r="Q35" s="469" t="s">
        <v>6629</v>
      </c>
      <c r="R35" s="469" t="s">
        <v>6594</v>
      </c>
      <c r="S35" s="479"/>
      <c r="T35" s="480"/>
      <c r="U35" s="452" t="s">
        <v>6595</v>
      </c>
      <c r="V35" s="452"/>
      <c r="W35" s="452"/>
      <c r="X35" s="487"/>
      <c r="Y35" s="488"/>
      <c r="Z35" s="459"/>
      <c r="AA35" s="459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43"/>
      <c r="AR35" s="459"/>
      <c r="AS35" s="459"/>
      <c r="AT35" s="459"/>
      <c r="AU35" s="459"/>
      <c r="AV35" s="459"/>
      <c r="AW35" s="459"/>
      <c r="AX35" s="459"/>
      <c r="AY35" s="459"/>
      <c r="AZ35" s="459"/>
      <c r="BA35" s="459"/>
      <c r="BB35" s="459"/>
      <c r="BC35" s="459"/>
    </row>
    <row r="36" spans="1:55" s="484" customFormat="1" ht="37.5" x14ac:dyDescent="0.25">
      <c r="A36" s="442">
        <v>17</v>
      </c>
      <c r="B36" s="474" t="s">
        <v>2871</v>
      </c>
      <c r="C36" s="442" t="s">
        <v>6525</v>
      </c>
      <c r="D36" s="473" t="s">
        <v>6630</v>
      </c>
      <c r="E36" s="443">
        <v>304948407</v>
      </c>
      <c r="F36" s="470">
        <v>306960</v>
      </c>
      <c r="G36" s="465" t="s">
        <v>6631</v>
      </c>
      <c r="H36" s="475" t="s">
        <v>6632</v>
      </c>
      <c r="I36" s="467">
        <v>44834</v>
      </c>
      <c r="J36" s="486" t="s">
        <v>6633</v>
      </c>
      <c r="K36" s="473" t="s">
        <v>6634</v>
      </c>
      <c r="L36" s="476"/>
      <c r="M36" s="477"/>
      <c r="N36" s="449">
        <f>+VLOOKUP('[1]таблица 19 (3)'!H36,'[1]Отчет (лист 1)'!G:Q,11,0)/1000</f>
        <v>604800</v>
      </c>
      <c r="O36" s="478" t="s">
        <v>6</v>
      </c>
      <c r="P36" s="478"/>
      <c r="Q36" s="469"/>
      <c r="R36" s="469"/>
      <c r="S36" s="479"/>
      <c r="T36" s="480"/>
      <c r="U36" s="452" t="s">
        <v>6618</v>
      </c>
      <c r="V36" s="452"/>
      <c r="W36" s="452"/>
      <c r="X36" s="487"/>
      <c r="Y36" s="488"/>
      <c r="Z36" s="459"/>
      <c r="AA36" s="459"/>
      <c r="AB36" s="459"/>
      <c r="AC36" s="459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43"/>
      <c r="AR36" s="459"/>
      <c r="AS36" s="459"/>
      <c r="AT36" s="459"/>
      <c r="AU36" s="459"/>
      <c r="AV36" s="459"/>
      <c r="AW36" s="459"/>
      <c r="AX36" s="459"/>
      <c r="AY36" s="459"/>
      <c r="AZ36" s="459"/>
      <c r="BA36" s="459"/>
      <c r="BB36" s="459"/>
      <c r="BC36" s="459"/>
    </row>
    <row r="37" spans="1:55" s="484" customFormat="1" ht="37.5" x14ac:dyDescent="0.25">
      <c r="A37" s="442">
        <v>18</v>
      </c>
      <c r="B37" s="474" t="s">
        <v>2871</v>
      </c>
      <c r="C37" s="442" t="s">
        <v>6525</v>
      </c>
      <c r="D37" s="473" t="s">
        <v>6635</v>
      </c>
      <c r="E37" s="443">
        <v>304961234</v>
      </c>
      <c r="F37" s="470">
        <v>168219</v>
      </c>
      <c r="G37" s="465" t="s">
        <v>6636</v>
      </c>
      <c r="H37" s="475" t="s">
        <v>6637</v>
      </c>
      <c r="I37" s="467">
        <v>44834</v>
      </c>
      <c r="J37" s="486" t="s">
        <v>6638</v>
      </c>
      <c r="K37" s="479" t="s">
        <v>6639</v>
      </c>
      <c r="L37" s="476"/>
      <c r="M37" s="477"/>
      <c r="N37" s="449">
        <f>+VLOOKUP('[1]таблица 19 (3)'!H37,'[1]Отчет (лист 1)'!G:Q,11,0)/1000</f>
        <v>1996847.9310000001</v>
      </c>
      <c r="O37" s="478" t="s">
        <v>6</v>
      </c>
      <c r="P37" s="478"/>
      <c r="Q37" s="469"/>
      <c r="R37" s="469"/>
      <c r="S37" s="479"/>
      <c r="T37" s="480"/>
      <c r="U37" s="452" t="s">
        <v>6618</v>
      </c>
      <c r="V37" s="452"/>
      <c r="W37" s="452"/>
      <c r="X37" s="487"/>
      <c r="Y37" s="488"/>
      <c r="Z37" s="459"/>
      <c r="AA37" s="459"/>
      <c r="AB37" s="459"/>
      <c r="AC37" s="459"/>
      <c r="AD37" s="459"/>
      <c r="AE37" s="459"/>
      <c r="AF37" s="459"/>
      <c r="AG37" s="459"/>
      <c r="AH37" s="459"/>
      <c r="AI37" s="459"/>
      <c r="AJ37" s="459"/>
      <c r="AK37" s="459"/>
      <c r="AL37" s="459"/>
      <c r="AM37" s="459"/>
      <c r="AN37" s="459"/>
      <c r="AO37" s="459"/>
      <c r="AP37" s="459"/>
      <c r="AQ37" s="443"/>
      <c r="AR37" s="459"/>
      <c r="AS37" s="459"/>
      <c r="AT37" s="459"/>
      <c r="AU37" s="459"/>
      <c r="AV37" s="459"/>
      <c r="AW37" s="459"/>
      <c r="AX37" s="459"/>
      <c r="AY37" s="459"/>
      <c r="AZ37" s="459"/>
      <c r="BA37" s="459"/>
      <c r="BB37" s="459"/>
      <c r="BC37" s="459"/>
    </row>
    <row r="38" spans="1:55" s="484" customFormat="1" ht="56.25" x14ac:dyDescent="0.25">
      <c r="A38" s="442">
        <v>19</v>
      </c>
      <c r="B38" s="474" t="s">
        <v>2871</v>
      </c>
      <c r="C38" s="442" t="s">
        <v>6525</v>
      </c>
      <c r="D38" s="473" t="s">
        <v>6640</v>
      </c>
      <c r="E38" s="443">
        <v>300987529</v>
      </c>
      <c r="F38" s="470">
        <v>200385</v>
      </c>
      <c r="G38" s="465" t="s">
        <v>6641</v>
      </c>
      <c r="H38" s="475" t="s">
        <v>6642</v>
      </c>
      <c r="I38" s="467">
        <v>44834</v>
      </c>
      <c r="J38" s="486" t="s">
        <v>6643</v>
      </c>
      <c r="K38" s="473" t="s">
        <v>6644</v>
      </c>
      <c r="L38" s="476"/>
      <c r="M38" s="477"/>
      <c r="N38" s="449">
        <f>+VLOOKUP('[1]таблица 19 (3)'!H38,'[1]Отчет (лист 1)'!G:Q,11,0)/1000</f>
        <v>1562435.966</v>
      </c>
      <c r="O38" s="478" t="s">
        <v>6</v>
      </c>
      <c r="P38" s="478"/>
      <c r="Q38" s="469"/>
      <c r="R38" s="469"/>
      <c r="S38" s="479"/>
      <c r="T38" s="480"/>
      <c r="U38" s="452" t="s">
        <v>6618</v>
      </c>
      <c r="V38" s="452"/>
      <c r="W38" s="452"/>
      <c r="X38" s="487"/>
      <c r="Y38" s="488"/>
      <c r="Z38" s="459"/>
      <c r="AA38" s="459"/>
      <c r="AB38" s="459"/>
      <c r="AC38" s="459"/>
      <c r="AD38" s="459"/>
      <c r="AE38" s="459"/>
      <c r="AF38" s="459"/>
      <c r="AG38" s="459"/>
      <c r="AH38" s="459"/>
      <c r="AI38" s="459"/>
      <c r="AJ38" s="459"/>
      <c r="AK38" s="459"/>
      <c r="AL38" s="459"/>
      <c r="AM38" s="459"/>
      <c r="AN38" s="459"/>
      <c r="AO38" s="459"/>
      <c r="AP38" s="459"/>
      <c r="AQ38" s="443"/>
      <c r="AR38" s="459"/>
      <c r="AS38" s="459"/>
      <c r="AT38" s="459"/>
      <c r="AU38" s="459"/>
      <c r="AV38" s="459"/>
      <c r="AW38" s="459"/>
      <c r="AX38" s="459"/>
      <c r="AY38" s="459"/>
      <c r="AZ38" s="459"/>
      <c r="BA38" s="459"/>
      <c r="BB38" s="459"/>
      <c r="BC38" s="459"/>
    </row>
    <row r="39" spans="1:55" s="484" customFormat="1" ht="78" x14ac:dyDescent="0.25">
      <c r="A39" s="442">
        <v>20</v>
      </c>
      <c r="B39" s="474" t="s">
        <v>2871</v>
      </c>
      <c r="C39" s="442" t="s">
        <v>6525</v>
      </c>
      <c r="D39" s="489" t="s">
        <v>6645</v>
      </c>
      <c r="E39" s="443">
        <v>592527105</v>
      </c>
      <c r="F39" s="470">
        <v>230569</v>
      </c>
      <c r="G39" s="465" t="s">
        <v>6646</v>
      </c>
      <c r="H39" s="475" t="s">
        <v>6647</v>
      </c>
      <c r="I39" s="467">
        <v>44862</v>
      </c>
      <c r="J39" s="490" t="s">
        <v>6648</v>
      </c>
      <c r="K39" s="491" t="s">
        <v>6649</v>
      </c>
      <c r="L39" s="476"/>
      <c r="M39" s="477"/>
      <c r="N39" s="449">
        <f>+VLOOKUP('[1]таблица 19 (3)'!H39,'[1]Отчет (лист 1)'!G:Q,11,0)/1000</f>
        <v>482521.31199999998</v>
      </c>
      <c r="O39" s="478" t="s">
        <v>604</v>
      </c>
      <c r="P39" s="478" t="s">
        <v>6</v>
      </c>
      <c r="Q39" s="469" t="s">
        <v>6650</v>
      </c>
      <c r="R39" s="469" t="s">
        <v>6624</v>
      </c>
      <c r="S39" s="479"/>
      <c r="T39" s="480"/>
      <c r="U39" s="452" t="s">
        <v>6595</v>
      </c>
      <c r="V39" s="452"/>
      <c r="W39" s="452"/>
      <c r="X39" s="487"/>
      <c r="Y39" s="488"/>
      <c r="Z39" s="459"/>
      <c r="AA39" s="459"/>
      <c r="AB39" s="459"/>
      <c r="AC39" s="459"/>
      <c r="AD39" s="459"/>
      <c r="AE39" s="459"/>
      <c r="AF39" s="459"/>
      <c r="AG39" s="459"/>
      <c r="AH39" s="459"/>
      <c r="AI39" s="459"/>
      <c r="AJ39" s="459"/>
      <c r="AK39" s="459"/>
      <c r="AL39" s="459"/>
      <c r="AM39" s="459"/>
      <c r="AN39" s="459"/>
      <c r="AO39" s="459"/>
      <c r="AP39" s="459"/>
      <c r="AQ39" s="443"/>
      <c r="AR39" s="459"/>
      <c r="AS39" s="459"/>
      <c r="AT39" s="459"/>
      <c r="AU39" s="459"/>
      <c r="AV39" s="459"/>
      <c r="AW39" s="459"/>
      <c r="AX39" s="459"/>
      <c r="AY39" s="459"/>
      <c r="AZ39" s="459"/>
      <c r="BA39" s="459"/>
      <c r="BB39" s="459"/>
      <c r="BC39" s="459"/>
    </row>
    <row r="40" spans="1:55" s="484" customFormat="1" ht="72" x14ac:dyDescent="0.25">
      <c r="A40" s="442">
        <v>21</v>
      </c>
      <c r="B40" s="474" t="s">
        <v>2871</v>
      </c>
      <c r="C40" s="442" t="s">
        <v>6525</v>
      </c>
      <c r="D40" s="492" t="s">
        <v>6651</v>
      </c>
      <c r="E40" s="443">
        <v>306504332</v>
      </c>
      <c r="F40" s="470">
        <v>331586</v>
      </c>
      <c r="G40" s="465" t="s">
        <v>6652</v>
      </c>
      <c r="H40" s="475" t="s">
        <v>6653</v>
      </c>
      <c r="I40" s="467">
        <v>44862</v>
      </c>
      <c r="J40" s="493" t="s">
        <v>6654</v>
      </c>
      <c r="K40" s="494" t="s">
        <v>6655</v>
      </c>
      <c r="L40" s="476" t="s">
        <v>6655</v>
      </c>
      <c r="M40" s="477" t="s">
        <v>6655</v>
      </c>
      <c r="N40" s="449">
        <f>+VLOOKUP('[1]таблица 19 (3)'!H40,'[1]Отчет (лист 1)'!G:Q,11,0)/1000</f>
        <v>228729.5</v>
      </c>
      <c r="O40" s="478" t="s">
        <v>604</v>
      </c>
      <c r="P40" s="478" t="s">
        <v>6</v>
      </c>
      <c r="Q40" s="469" t="s">
        <v>814</v>
      </c>
      <c r="R40" s="469" t="s">
        <v>6656</v>
      </c>
      <c r="S40" s="479" t="s">
        <v>604</v>
      </c>
      <c r="T40" s="480"/>
      <c r="U40" s="452" t="s">
        <v>6595</v>
      </c>
      <c r="V40" s="452"/>
      <c r="W40" s="452"/>
      <c r="X40" s="487"/>
      <c r="Y40" s="488"/>
      <c r="Z40" s="459"/>
      <c r="AA40" s="459"/>
      <c r="AB40" s="459"/>
      <c r="AC40" s="459"/>
      <c r="AD40" s="459"/>
      <c r="AE40" s="459"/>
      <c r="AF40" s="459"/>
      <c r="AG40" s="459"/>
      <c r="AH40" s="459"/>
      <c r="AI40" s="459"/>
      <c r="AJ40" s="459"/>
      <c r="AK40" s="459"/>
      <c r="AL40" s="459"/>
      <c r="AM40" s="459"/>
      <c r="AN40" s="459"/>
      <c r="AO40" s="459"/>
      <c r="AP40" s="459"/>
      <c r="AQ40" s="443"/>
      <c r="AR40" s="459"/>
      <c r="AS40" s="459"/>
      <c r="AT40" s="459"/>
      <c r="AU40" s="459"/>
      <c r="AV40" s="459"/>
      <c r="AW40" s="459"/>
      <c r="AX40" s="459"/>
      <c r="AY40" s="459"/>
      <c r="AZ40" s="459"/>
      <c r="BA40" s="459"/>
      <c r="BB40" s="459"/>
      <c r="BC40" s="459"/>
    </row>
    <row r="41" spans="1:55" s="484" customFormat="1" ht="78" x14ac:dyDescent="0.25">
      <c r="A41" s="442">
        <v>22</v>
      </c>
      <c r="B41" s="474" t="s">
        <v>2871</v>
      </c>
      <c r="C41" s="442" t="s">
        <v>6525</v>
      </c>
      <c r="D41" s="492" t="s">
        <v>6657</v>
      </c>
      <c r="E41" s="443">
        <v>537320802</v>
      </c>
      <c r="F41" s="470">
        <v>289009</v>
      </c>
      <c r="G41" s="465" t="s">
        <v>6658</v>
      </c>
      <c r="H41" s="475" t="s">
        <v>6659</v>
      </c>
      <c r="I41" s="467">
        <v>44865</v>
      </c>
      <c r="J41" s="495" t="s">
        <v>6660</v>
      </c>
      <c r="K41" s="492" t="s">
        <v>6661</v>
      </c>
      <c r="L41" s="476"/>
      <c r="M41" s="477"/>
      <c r="N41" s="449">
        <f>+VLOOKUP('[1]таблица 19 (3)'!H41,'[1]Отчет (лист 1)'!G:Q,11,0)/1000</f>
        <v>564000</v>
      </c>
      <c r="O41" s="478" t="s">
        <v>604</v>
      </c>
      <c r="P41" s="478" t="s">
        <v>6</v>
      </c>
      <c r="Q41" s="469" t="s">
        <v>6662</v>
      </c>
      <c r="R41" s="469" t="s">
        <v>6656</v>
      </c>
      <c r="S41" s="479"/>
      <c r="T41" s="480"/>
      <c r="U41" s="452" t="s">
        <v>6595</v>
      </c>
      <c r="V41" s="452"/>
      <c r="W41" s="452"/>
      <c r="X41" s="487"/>
      <c r="Y41" s="488"/>
      <c r="Z41" s="459"/>
      <c r="AA41" s="459"/>
      <c r="AB41" s="459"/>
      <c r="AC41" s="459"/>
      <c r="AD41" s="459"/>
      <c r="AE41" s="459"/>
      <c r="AF41" s="459"/>
      <c r="AG41" s="459"/>
      <c r="AH41" s="459"/>
      <c r="AI41" s="459"/>
      <c r="AJ41" s="459"/>
      <c r="AK41" s="459"/>
      <c r="AL41" s="459"/>
      <c r="AM41" s="459"/>
      <c r="AN41" s="459"/>
      <c r="AO41" s="459"/>
      <c r="AP41" s="459"/>
      <c r="AQ41" s="443"/>
      <c r="AR41" s="459"/>
      <c r="AS41" s="459"/>
      <c r="AT41" s="459"/>
      <c r="AU41" s="459"/>
      <c r="AV41" s="459"/>
      <c r="AW41" s="459"/>
      <c r="AX41" s="459"/>
      <c r="AY41" s="459"/>
      <c r="AZ41" s="459"/>
      <c r="BA41" s="459"/>
      <c r="BB41" s="459"/>
      <c r="BC41" s="459"/>
    </row>
    <row r="42" spans="1:55" s="484" customFormat="1" ht="58.5" x14ac:dyDescent="0.25">
      <c r="A42" s="442">
        <f t="shared" ref="A42:A45" si="0">1+A41</f>
        <v>23</v>
      </c>
      <c r="B42" s="474" t="s">
        <v>2871</v>
      </c>
      <c r="C42" s="442" t="s">
        <v>6525</v>
      </c>
      <c r="D42" s="496" t="s">
        <v>6663</v>
      </c>
      <c r="E42" s="443">
        <v>526629857</v>
      </c>
      <c r="F42" s="465" t="s">
        <v>6664</v>
      </c>
      <c r="G42" s="465" t="s">
        <v>6665</v>
      </c>
      <c r="H42" s="475" t="s">
        <v>6666</v>
      </c>
      <c r="I42" s="467">
        <v>44865</v>
      </c>
      <c r="J42" s="495" t="s">
        <v>6660</v>
      </c>
      <c r="K42" s="497" t="s">
        <v>6667</v>
      </c>
      <c r="L42" s="476"/>
      <c r="M42" s="477"/>
      <c r="N42" s="449">
        <f>+VLOOKUP('[1]таблица 19 (3)'!H42,'[1]Отчет (лист 1)'!G:Q,11,0)/1000</f>
        <v>354986.92499999999</v>
      </c>
      <c r="O42" s="478" t="s">
        <v>604</v>
      </c>
      <c r="P42" s="478" t="s">
        <v>6</v>
      </c>
      <c r="Q42" s="469" t="s">
        <v>6668</v>
      </c>
      <c r="R42" s="469" t="s">
        <v>6624</v>
      </c>
      <c r="S42" s="479" t="s">
        <v>604</v>
      </c>
      <c r="T42" s="480"/>
      <c r="U42" s="452" t="s">
        <v>6595</v>
      </c>
      <c r="V42" s="452"/>
      <c r="W42" s="452"/>
      <c r="X42" s="487"/>
      <c r="Y42" s="488"/>
      <c r="Z42" s="459"/>
      <c r="AA42" s="459"/>
      <c r="AB42" s="459"/>
      <c r="AC42" s="459"/>
      <c r="AD42" s="459"/>
      <c r="AE42" s="459"/>
      <c r="AF42" s="459"/>
      <c r="AG42" s="459"/>
      <c r="AH42" s="459"/>
      <c r="AI42" s="459"/>
      <c r="AJ42" s="459"/>
      <c r="AK42" s="459"/>
      <c r="AL42" s="459"/>
      <c r="AM42" s="459"/>
      <c r="AN42" s="459"/>
      <c r="AO42" s="459"/>
      <c r="AP42" s="459"/>
      <c r="AQ42" s="443"/>
      <c r="AR42" s="459"/>
      <c r="AS42" s="459"/>
      <c r="AT42" s="459"/>
      <c r="AU42" s="459"/>
      <c r="AV42" s="459"/>
      <c r="AW42" s="459"/>
      <c r="AX42" s="459"/>
      <c r="AY42" s="459"/>
      <c r="AZ42" s="459"/>
      <c r="BA42" s="459"/>
      <c r="BB42" s="459"/>
      <c r="BC42" s="459"/>
    </row>
    <row r="43" spans="1:55" s="484" customFormat="1" ht="78" x14ac:dyDescent="0.25">
      <c r="A43" s="442">
        <f t="shared" si="0"/>
        <v>24</v>
      </c>
      <c r="B43" s="474" t="s">
        <v>2871</v>
      </c>
      <c r="C43" s="442" t="s">
        <v>6525</v>
      </c>
      <c r="D43" s="492" t="s">
        <v>6669</v>
      </c>
      <c r="E43" s="443">
        <v>461914007</v>
      </c>
      <c r="F43" s="470">
        <v>222841</v>
      </c>
      <c r="G43" s="465" t="s">
        <v>6670</v>
      </c>
      <c r="H43" s="475" t="s">
        <v>6671</v>
      </c>
      <c r="I43" s="467">
        <v>44865</v>
      </c>
      <c r="J43" s="495" t="s">
        <v>6672</v>
      </c>
      <c r="K43" s="498" t="s">
        <v>6673</v>
      </c>
      <c r="L43" s="485">
        <v>360</v>
      </c>
      <c r="M43" s="485">
        <v>255.6</v>
      </c>
      <c r="N43" s="449">
        <f>+VLOOKUP('[1]таблица 19 (3)'!H43,'[1]Отчет (лист 1)'!G:Q,11,0)/1000</f>
        <v>418381.0074</v>
      </c>
      <c r="O43" s="478" t="s">
        <v>604</v>
      </c>
      <c r="P43" s="478" t="s">
        <v>6</v>
      </c>
      <c r="Q43" s="469" t="s">
        <v>6674</v>
      </c>
      <c r="R43" s="469" t="s">
        <v>6624</v>
      </c>
      <c r="S43" s="479"/>
      <c r="T43" s="480"/>
      <c r="U43" s="452" t="s">
        <v>6595</v>
      </c>
      <c r="V43" s="452"/>
      <c r="W43" s="452"/>
      <c r="X43" s="487"/>
      <c r="Y43" s="488"/>
      <c r="Z43" s="459"/>
      <c r="AA43" s="459"/>
      <c r="AB43" s="459"/>
      <c r="AC43" s="459"/>
      <c r="AD43" s="459"/>
      <c r="AE43" s="459"/>
      <c r="AF43" s="459"/>
      <c r="AG43" s="459"/>
      <c r="AH43" s="459"/>
      <c r="AI43" s="459"/>
      <c r="AJ43" s="459"/>
      <c r="AK43" s="459"/>
      <c r="AL43" s="459"/>
      <c r="AM43" s="459"/>
      <c r="AN43" s="459"/>
      <c r="AO43" s="459"/>
      <c r="AP43" s="459"/>
      <c r="AQ43" s="443"/>
      <c r="AR43" s="459"/>
      <c r="AS43" s="459"/>
      <c r="AT43" s="459"/>
      <c r="AU43" s="459"/>
      <c r="AV43" s="459"/>
      <c r="AW43" s="459"/>
      <c r="AX43" s="459"/>
      <c r="AY43" s="459"/>
      <c r="AZ43" s="459"/>
      <c r="BA43" s="459"/>
      <c r="BB43" s="459"/>
      <c r="BC43" s="459"/>
    </row>
    <row r="44" spans="1:55" s="484" customFormat="1" ht="93" customHeight="1" x14ac:dyDescent="0.25">
      <c r="A44" s="442">
        <f t="shared" si="0"/>
        <v>25</v>
      </c>
      <c r="B44" s="474" t="s">
        <v>2871</v>
      </c>
      <c r="C44" s="442" t="s">
        <v>6525</v>
      </c>
      <c r="D44" s="492" t="s">
        <v>6675</v>
      </c>
      <c r="E44" s="443">
        <v>303405473</v>
      </c>
      <c r="F44" s="470">
        <v>200092</v>
      </c>
      <c r="G44" s="465" t="s">
        <v>6676</v>
      </c>
      <c r="H44" s="475" t="s">
        <v>6677</v>
      </c>
      <c r="I44" s="467">
        <v>44865</v>
      </c>
      <c r="J44" s="495" t="s">
        <v>6672</v>
      </c>
      <c r="K44" s="498" t="s">
        <v>6678</v>
      </c>
      <c r="L44" s="476"/>
      <c r="M44" s="477"/>
      <c r="N44" s="449">
        <f>+VLOOKUP('[1]таблица 19 (3)'!H44,'[1]Отчет (лист 1)'!G:Q,11,0)/1000</f>
        <v>211139.97959999999</v>
      </c>
      <c r="O44" s="478" t="s">
        <v>6</v>
      </c>
      <c r="P44" s="478"/>
      <c r="Q44" s="469"/>
      <c r="R44" s="469"/>
      <c r="S44" s="479"/>
      <c r="T44" s="480"/>
      <c r="U44" s="452" t="s">
        <v>6618</v>
      </c>
      <c r="V44" s="452"/>
      <c r="W44" s="452"/>
      <c r="X44" s="487"/>
      <c r="Y44" s="488"/>
      <c r="Z44" s="459"/>
      <c r="AA44" s="459"/>
      <c r="AB44" s="459"/>
      <c r="AC44" s="459"/>
      <c r="AD44" s="459"/>
      <c r="AE44" s="459"/>
      <c r="AF44" s="459"/>
      <c r="AG44" s="459"/>
      <c r="AH44" s="459"/>
      <c r="AI44" s="459"/>
      <c r="AJ44" s="459"/>
      <c r="AK44" s="459"/>
      <c r="AL44" s="459"/>
      <c r="AM44" s="459"/>
      <c r="AN44" s="459"/>
      <c r="AO44" s="459"/>
      <c r="AP44" s="459"/>
      <c r="AQ44" s="443"/>
      <c r="AR44" s="459"/>
      <c r="AS44" s="459"/>
      <c r="AT44" s="459"/>
      <c r="AU44" s="459"/>
      <c r="AV44" s="459"/>
      <c r="AW44" s="459"/>
      <c r="AX44" s="459"/>
      <c r="AY44" s="459"/>
      <c r="AZ44" s="459"/>
      <c r="BA44" s="459"/>
      <c r="BB44" s="459"/>
      <c r="BC44" s="459"/>
    </row>
    <row r="45" spans="1:55" s="484" customFormat="1" ht="58.5" x14ac:dyDescent="0.25">
      <c r="A45" s="442">
        <f t="shared" si="0"/>
        <v>26</v>
      </c>
      <c r="B45" s="474" t="s">
        <v>2871</v>
      </c>
      <c r="C45" s="442" t="s">
        <v>6525</v>
      </c>
      <c r="D45" s="492" t="s">
        <v>6675</v>
      </c>
      <c r="E45" s="443">
        <v>305532513</v>
      </c>
      <c r="F45" s="470">
        <v>200092</v>
      </c>
      <c r="G45" s="465" t="s">
        <v>6679</v>
      </c>
      <c r="H45" s="475" t="s">
        <v>6680</v>
      </c>
      <c r="I45" s="467">
        <v>44865</v>
      </c>
      <c r="J45" s="495" t="s">
        <v>6672</v>
      </c>
      <c r="K45" s="491" t="s">
        <v>6681</v>
      </c>
      <c r="L45" s="476"/>
      <c r="M45" s="477"/>
      <c r="N45" s="449">
        <f>+VLOOKUP('[1]таблица 19 (3)'!H45,'[1]Отчет (лист 1)'!G:Q,11,0)/1000</f>
        <v>84455.969400000002</v>
      </c>
      <c r="O45" s="478" t="s">
        <v>6</v>
      </c>
      <c r="P45" s="478"/>
      <c r="Q45" s="469"/>
      <c r="R45" s="469"/>
      <c r="S45" s="479"/>
      <c r="T45" s="480"/>
      <c r="U45" s="452" t="s">
        <v>6618</v>
      </c>
      <c r="V45" s="452"/>
      <c r="W45" s="452"/>
      <c r="X45" s="487"/>
      <c r="Y45" s="488"/>
      <c r="Z45" s="459"/>
      <c r="AA45" s="459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43"/>
      <c r="AR45" s="459"/>
      <c r="AS45" s="459"/>
      <c r="AT45" s="459"/>
      <c r="AU45" s="459"/>
      <c r="AV45" s="459"/>
      <c r="AW45" s="459"/>
      <c r="AX45" s="459"/>
      <c r="AY45" s="459"/>
      <c r="AZ45" s="459"/>
      <c r="BA45" s="459"/>
      <c r="BB45" s="459"/>
      <c r="BC45" s="459"/>
    </row>
    <row r="46" spans="1:55" x14ac:dyDescent="0.25">
      <c r="A46" s="440"/>
      <c r="B46" s="441"/>
      <c r="C46" s="442"/>
      <c r="D46" s="384" t="s">
        <v>6487</v>
      </c>
      <c r="E46" s="444"/>
      <c r="F46" s="444"/>
      <c r="G46" s="445"/>
      <c r="H46" s="440"/>
      <c r="I46" s="446" t="s">
        <v>604</v>
      </c>
      <c r="J46" s="443"/>
      <c r="K46" s="443"/>
      <c r="L46" s="447"/>
      <c r="M46" s="448"/>
      <c r="N46" s="449">
        <f>SUM(N20:N45)</f>
        <v>14167474.334900003</v>
      </c>
      <c r="O46" s="450"/>
      <c r="P46" s="450"/>
      <c r="Q46" s="451"/>
      <c r="R46" s="451"/>
      <c r="S46" s="451"/>
      <c r="T46" s="451"/>
      <c r="U46" s="452"/>
      <c r="V46" s="464">
        <v>1293487.2</v>
      </c>
      <c r="W46" s="464"/>
      <c r="X46" s="454"/>
      <c r="Y46" s="455"/>
      <c r="AQ46" s="460"/>
    </row>
    <row r="47" spans="1:55" x14ac:dyDescent="0.25">
      <c r="A47" s="409"/>
      <c r="B47" s="410"/>
      <c r="C47" s="411"/>
      <c r="D47" s="412"/>
      <c r="E47" s="413"/>
      <c r="F47" s="413"/>
      <c r="G47" s="414"/>
      <c r="H47" s="410"/>
      <c r="I47" s="415"/>
      <c r="J47" s="412"/>
      <c r="K47" s="413" t="s">
        <v>6682</v>
      </c>
      <c r="L47" s="416"/>
      <c r="M47" s="417"/>
      <c r="N47" s="418"/>
      <c r="O47" s="419"/>
      <c r="P47" s="419"/>
      <c r="Q47" s="420"/>
      <c r="R47" s="420"/>
      <c r="S47" s="420"/>
      <c r="T47" s="420"/>
      <c r="U47" s="421"/>
      <c r="V47" s="439"/>
      <c r="W47" s="439"/>
      <c r="X47" s="454"/>
      <c r="Y47" s="455"/>
      <c r="AQ47" s="460"/>
    </row>
    <row r="48" spans="1:55" ht="56.25" x14ac:dyDescent="0.25">
      <c r="A48" s="440">
        <v>1</v>
      </c>
      <c r="B48" s="441" t="s">
        <v>2528</v>
      </c>
      <c r="C48" s="442" t="s">
        <v>6683</v>
      </c>
      <c r="D48" s="443" t="s">
        <v>6684</v>
      </c>
      <c r="E48" s="444" t="s">
        <v>6685</v>
      </c>
      <c r="F48" s="444">
        <v>197639</v>
      </c>
      <c r="G48" s="445">
        <v>104745</v>
      </c>
      <c r="H48" s="440" t="s">
        <v>6686</v>
      </c>
      <c r="I48" s="446">
        <v>44469</v>
      </c>
      <c r="J48" s="443" t="s">
        <v>6468</v>
      </c>
      <c r="K48" s="443" t="s">
        <v>6687</v>
      </c>
      <c r="L48" s="447">
        <v>5.82</v>
      </c>
      <c r="M48" s="448">
        <v>28174</v>
      </c>
      <c r="N48" s="449">
        <f>+VLOOKUP('[1]таблица 19 (3)'!H48,'[1]Отчет (лист 1)'!G:Q,11,0)/1000</f>
        <v>3619874.9989999998</v>
      </c>
      <c r="O48" s="450"/>
      <c r="P48" s="450"/>
      <c r="Q48" s="469" t="s">
        <v>6688</v>
      </c>
      <c r="R48" s="469" t="s">
        <v>6689</v>
      </c>
      <c r="S48" s="451" t="s">
        <v>6690</v>
      </c>
      <c r="T48" s="451" t="s">
        <v>6691</v>
      </c>
      <c r="U48" s="452" t="s">
        <v>6692</v>
      </c>
      <c r="V48" s="453">
        <v>3619874.9989999998</v>
      </c>
      <c r="W48" s="452">
        <v>3878375</v>
      </c>
      <c r="X48" s="454">
        <v>44708</v>
      </c>
      <c r="Y48" s="455">
        <v>239</v>
      </c>
      <c r="Z48" s="456" t="s">
        <v>6693</v>
      </c>
      <c r="AH48" s="459" t="s">
        <v>6694</v>
      </c>
      <c r="AI48" s="457" t="s">
        <v>604</v>
      </c>
      <c r="AL48" s="457">
        <v>2019</v>
      </c>
      <c r="AQ48" s="460"/>
      <c r="AS48" s="499" t="s">
        <v>604</v>
      </c>
    </row>
    <row r="49" spans="1:55" ht="68.25" customHeight="1" x14ac:dyDescent="0.25">
      <c r="A49" s="440">
        <v>2</v>
      </c>
      <c r="B49" s="441" t="s">
        <v>2528</v>
      </c>
      <c r="C49" s="442" t="s">
        <v>6683</v>
      </c>
      <c r="D49" s="443" t="s">
        <v>6684</v>
      </c>
      <c r="E49" s="444" t="s">
        <v>6685</v>
      </c>
      <c r="F49" s="444">
        <v>197639</v>
      </c>
      <c r="G49" s="445">
        <v>106981</v>
      </c>
      <c r="H49" s="440" t="s">
        <v>6695</v>
      </c>
      <c r="I49" s="446">
        <v>44679</v>
      </c>
      <c r="J49" s="443" t="s">
        <v>6696</v>
      </c>
      <c r="K49" s="443" t="s">
        <v>6697</v>
      </c>
      <c r="L49" s="447"/>
      <c r="M49" s="448"/>
      <c r="N49" s="449">
        <f>+VLOOKUP('[1]таблица 19 (3)'!H49,'[1]Отчет (лист 1)'!G:Q,11,0)/1000</f>
        <v>1579972.6040000001</v>
      </c>
      <c r="O49" s="450"/>
      <c r="P49" s="450"/>
      <c r="Q49" s="469" t="s">
        <v>6698</v>
      </c>
      <c r="R49" s="469" t="s">
        <v>6699</v>
      </c>
      <c r="S49" s="451" t="s">
        <v>6700</v>
      </c>
      <c r="T49" s="451" t="s">
        <v>6701</v>
      </c>
      <c r="U49" s="452" t="s">
        <v>6702</v>
      </c>
      <c r="V49" s="453"/>
      <c r="W49" s="452">
        <v>3878376</v>
      </c>
      <c r="X49" s="454">
        <v>44708</v>
      </c>
      <c r="Y49" s="455">
        <v>29</v>
      </c>
      <c r="AH49" s="459" t="s">
        <v>6498</v>
      </c>
      <c r="AL49" s="457">
        <v>2019</v>
      </c>
      <c r="AQ49" s="460"/>
    </row>
    <row r="50" spans="1:55" s="484" customFormat="1" ht="57.75" customHeight="1" x14ac:dyDescent="0.25">
      <c r="A50" s="440">
        <v>3</v>
      </c>
      <c r="B50" s="441" t="s">
        <v>2528</v>
      </c>
      <c r="C50" s="442" t="s">
        <v>6683</v>
      </c>
      <c r="D50" s="465" t="s">
        <v>6703</v>
      </c>
      <c r="E50" s="470">
        <v>207120473</v>
      </c>
      <c r="F50" s="470">
        <v>327311</v>
      </c>
      <c r="G50" s="465" t="s">
        <v>6704</v>
      </c>
      <c r="H50" s="466" t="s">
        <v>6705</v>
      </c>
      <c r="I50" s="467">
        <v>44804</v>
      </c>
      <c r="J50" s="443" t="s">
        <v>6706</v>
      </c>
      <c r="K50" s="443" t="s">
        <v>6707</v>
      </c>
      <c r="L50" s="476"/>
      <c r="M50" s="477"/>
      <c r="N50" s="449">
        <f>+VLOOKUP('[1]таблица 19 (3)'!H50,'[1]Отчет (лист 1)'!G:Q,11,0)/1000</f>
        <v>40007280</v>
      </c>
      <c r="O50" s="450" t="s">
        <v>604</v>
      </c>
      <c r="P50" s="450" t="s">
        <v>604</v>
      </c>
      <c r="Q50" s="451" t="s">
        <v>6708</v>
      </c>
      <c r="R50" s="451" t="s">
        <v>5641</v>
      </c>
      <c r="S50" s="451"/>
      <c r="T50" s="451"/>
      <c r="U50" s="452" t="s">
        <v>6709</v>
      </c>
      <c r="V50" s="452" t="s">
        <v>604</v>
      </c>
      <c r="W50" s="452">
        <v>3952419</v>
      </c>
      <c r="X50" s="481"/>
      <c r="Y50" s="500"/>
      <c r="Z50" s="444"/>
      <c r="AA50" s="443"/>
      <c r="AB50" s="443"/>
      <c r="AC50" s="444"/>
      <c r="AD50" s="443"/>
      <c r="AE50" s="443"/>
      <c r="AF50" s="443"/>
      <c r="AG50" s="443"/>
      <c r="AH50" s="443"/>
      <c r="AI50" s="443"/>
      <c r="AJ50" s="444"/>
      <c r="AK50" s="443"/>
      <c r="AL50" s="443"/>
      <c r="AM50" s="443"/>
      <c r="AN50" s="443"/>
      <c r="AO50" s="443"/>
      <c r="AP50" s="483"/>
      <c r="AQ50" s="443"/>
      <c r="AR50" s="415" t="s">
        <v>604</v>
      </c>
      <c r="AS50" s="459"/>
      <c r="AT50" s="459"/>
      <c r="AU50" s="459"/>
      <c r="AV50" s="459"/>
      <c r="AW50" s="459"/>
      <c r="AX50" s="459"/>
      <c r="AY50" s="459"/>
      <c r="AZ50" s="459"/>
      <c r="BA50" s="459"/>
      <c r="BB50" s="459"/>
      <c r="BC50" s="459"/>
    </row>
    <row r="51" spans="1:55" s="484" customFormat="1" ht="56.25" x14ac:dyDescent="0.25">
      <c r="A51" s="440">
        <v>4</v>
      </c>
      <c r="B51" s="441" t="s">
        <v>2528</v>
      </c>
      <c r="C51" s="442" t="s">
        <v>6683</v>
      </c>
      <c r="D51" s="465" t="s">
        <v>6710</v>
      </c>
      <c r="E51" s="470">
        <v>207120473</v>
      </c>
      <c r="F51" s="470">
        <v>327311</v>
      </c>
      <c r="G51" s="465" t="s">
        <v>6711</v>
      </c>
      <c r="H51" s="466" t="s">
        <v>6712</v>
      </c>
      <c r="I51" s="467">
        <v>44804</v>
      </c>
      <c r="J51" s="443" t="s">
        <v>6713</v>
      </c>
      <c r="K51" s="443" t="s">
        <v>6707</v>
      </c>
      <c r="L51" s="476" t="s">
        <v>604</v>
      </c>
      <c r="M51" s="477" t="s">
        <v>604</v>
      </c>
      <c r="N51" s="449">
        <f>+VLOOKUP('[1]таблица 19 (3)'!H51,'[1]Отчет (лист 1)'!G:Q,11,0)/1000</f>
        <v>36506720</v>
      </c>
      <c r="O51" s="450" t="s">
        <v>604</v>
      </c>
      <c r="P51" s="450" t="s">
        <v>6</v>
      </c>
      <c r="Q51" s="451" t="s">
        <v>6714</v>
      </c>
      <c r="R51" s="451" t="s">
        <v>5641</v>
      </c>
      <c r="S51" s="451" t="s">
        <v>604</v>
      </c>
      <c r="T51" s="451" t="s">
        <v>604</v>
      </c>
      <c r="U51" s="452" t="s">
        <v>6595</v>
      </c>
      <c r="V51" s="452" t="s">
        <v>604</v>
      </c>
      <c r="W51" s="452"/>
      <c r="X51" s="481">
        <v>44708</v>
      </c>
      <c r="Y51" s="500">
        <v>-96</v>
      </c>
      <c r="Z51" s="444" t="s">
        <v>6715</v>
      </c>
      <c r="AA51" s="443"/>
      <c r="AB51" s="443"/>
      <c r="AC51" s="444"/>
      <c r="AD51" s="443" t="s">
        <v>604</v>
      </c>
      <c r="AE51" s="443"/>
      <c r="AF51" s="443"/>
      <c r="AG51" s="443"/>
      <c r="AH51" s="443" t="s">
        <v>6694</v>
      </c>
      <c r="AI51" s="443"/>
      <c r="AJ51" s="444"/>
      <c r="AK51" s="443"/>
      <c r="AL51" s="443">
        <v>2019</v>
      </c>
      <c r="AM51" s="443"/>
      <c r="AN51" s="443"/>
      <c r="AO51" s="443"/>
      <c r="AP51" s="483"/>
      <c r="AQ51" s="443"/>
      <c r="AR51" s="415"/>
      <c r="AS51" s="459"/>
      <c r="AT51" s="459"/>
      <c r="AU51" s="459"/>
      <c r="AV51" s="459"/>
      <c r="AW51" s="459"/>
      <c r="AX51" s="459"/>
      <c r="AY51" s="459"/>
      <c r="AZ51" s="459"/>
      <c r="BA51" s="459"/>
      <c r="BB51" s="459"/>
      <c r="BC51" s="459"/>
    </row>
    <row r="52" spans="1:55" x14ac:dyDescent="0.25">
      <c r="A52" s="440"/>
      <c r="B52" s="441"/>
      <c r="C52" s="442"/>
      <c r="D52" s="384" t="s">
        <v>6487</v>
      </c>
      <c r="E52" s="444"/>
      <c r="F52" s="444"/>
      <c r="G52" s="445"/>
      <c r="H52" s="440"/>
      <c r="I52" s="446"/>
      <c r="J52" s="443"/>
      <c r="K52" s="443"/>
      <c r="L52" s="447"/>
      <c r="M52" s="448"/>
      <c r="N52" s="449">
        <f>SUM(N48:N51)</f>
        <v>81713847.603</v>
      </c>
      <c r="O52" s="450"/>
      <c r="P52" s="450"/>
      <c r="Q52" s="451"/>
      <c r="R52" s="451"/>
      <c r="S52" s="451"/>
      <c r="T52" s="451"/>
      <c r="U52" s="452"/>
      <c r="V52" s="464">
        <v>3619874.9989999998</v>
      </c>
      <c r="W52" s="464"/>
      <c r="X52" s="454"/>
      <c r="Y52" s="455"/>
      <c r="AQ52" s="460"/>
    </row>
    <row r="53" spans="1:55" x14ac:dyDescent="0.25">
      <c r="A53" s="439"/>
      <c r="B53" s="439"/>
      <c r="C53" s="439"/>
      <c r="D53" s="383"/>
      <c r="E53" s="439"/>
      <c r="F53" s="439"/>
      <c r="G53" s="501"/>
      <c r="H53" s="502"/>
      <c r="I53" s="503"/>
      <c r="J53" s="439"/>
      <c r="K53" s="383" t="s">
        <v>6716</v>
      </c>
      <c r="L53" s="439"/>
      <c r="M53" s="439"/>
      <c r="N53" s="504"/>
      <c r="O53" s="505"/>
      <c r="P53" s="505"/>
      <c r="Q53" s="503"/>
      <c r="R53" s="503"/>
      <c r="S53" s="503"/>
      <c r="T53" s="503"/>
      <c r="U53" s="439"/>
      <c r="V53" s="439"/>
      <c r="W53" s="439"/>
      <c r="X53" s="454"/>
      <c r="Y53" s="455"/>
      <c r="AQ53" s="460"/>
    </row>
    <row r="54" spans="1:55" ht="75" x14ac:dyDescent="0.25">
      <c r="A54" s="440">
        <v>1</v>
      </c>
      <c r="B54" s="441" t="s">
        <v>597</v>
      </c>
      <c r="C54" s="442" t="s">
        <v>6716</v>
      </c>
      <c r="D54" s="443" t="s">
        <v>6717</v>
      </c>
      <c r="E54" s="444" t="s">
        <v>6718</v>
      </c>
      <c r="F54" s="444">
        <v>170508</v>
      </c>
      <c r="G54" s="445" t="s">
        <v>6719</v>
      </c>
      <c r="H54" s="440" t="s">
        <v>6720</v>
      </c>
      <c r="I54" s="446">
        <v>44469</v>
      </c>
      <c r="J54" s="443" t="s">
        <v>6721</v>
      </c>
      <c r="K54" s="443" t="s">
        <v>6722</v>
      </c>
      <c r="L54" s="447">
        <v>5.1052</v>
      </c>
      <c r="M54" s="448">
        <v>19295</v>
      </c>
      <c r="N54" s="449">
        <f>+VLOOKUP('[1]таблица 19 (3)'!H54,'[1]Отчет (лист 1)'!G:Q,11,0)/1000</f>
        <v>1899194.2835799998</v>
      </c>
      <c r="O54" s="450"/>
      <c r="P54" s="450"/>
      <c r="Q54" s="451"/>
      <c r="R54" s="451"/>
      <c r="S54" s="451"/>
      <c r="T54" s="451"/>
      <c r="U54" s="452" t="s">
        <v>6723</v>
      </c>
      <c r="V54" s="453">
        <v>2123612.6621900001</v>
      </c>
      <c r="W54" s="453"/>
      <c r="X54" s="454">
        <v>44708</v>
      </c>
      <c r="Y54" s="455">
        <v>239</v>
      </c>
      <c r="Z54" s="458" t="s">
        <v>6724</v>
      </c>
      <c r="AC54" s="458" t="s">
        <v>6725</v>
      </c>
      <c r="AH54" s="459" t="s">
        <v>6726</v>
      </c>
      <c r="AL54" s="457">
        <v>2018</v>
      </c>
      <c r="AQ54" s="460"/>
    </row>
    <row r="55" spans="1:55" x14ac:dyDescent="0.25">
      <c r="A55" s="440"/>
      <c r="B55" s="441"/>
      <c r="C55" s="442"/>
      <c r="D55" s="384" t="s">
        <v>6487</v>
      </c>
      <c r="E55" s="444"/>
      <c r="F55" s="444"/>
      <c r="G55" s="445"/>
      <c r="H55" s="440"/>
      <c r="I55" s="446"/>
      <c r="J55" s="443"/>
      <c r="K55" s="443"/>
      <c r="L55" s="447"/>
      <c r="M55" s="448"/>
      <c r="N55" s="449">
        <f>SUM(N54)</f>
        <v>1899194.2835799998</v>
      </c>
      <c r="O55" s="450"/>
      <c r="P55" s="450"/>
      <c r="Q55" s="451"/>
      <c r="R55" s="451"/>
      <c r="S55" s="451"/>
      <c r="T55" s="451"/>
      <c r="U55" s="452"/>
      <c r="V55" s="464">
        <v>2123612.6621900001</v>
      </c>
      <c r="W55" s="464"/>
      <c r="X55" s="454"/>
      <c r="Y55" s="455"/>
      <c r="Z55" s="458"/>
      <c r="AQ55" s="460"/>
    </row>
    <row r="56" spans="1:55" x14ac:dyDescent="0.25">
      <c r="A56" s="409"/>
      <c r="B56" s="410"/>
      <c r="C56" s="411"/>
      <c r="D56" s="412"/>
      <c r="E56" s="413"/>
      <c r="F56" s="413"/>
      <c r="G56" s="414"/>
      <c r="H56" s="410"/>
      <c r="I56" s="415"/>
      <c r="J56" s="412"/>
      <c r="K56" s="413" t="s">
        <v>6727</v>
      </c>
      <c r="L56" s="416"/>
      <c r="M56" s="417"/>
      <c r="N56" s="418"/>
      <c r="O56" s="419"/>
      <c r="P56" s="419"/>
      <c r="Q56" s="420"/>
      <c r="R56" s="420"/>
      <c r="S56" s="420"/>
      <c r="T56" s="420"/>
      <c r="U56" s="421"/>
      <c r="V56" s="439"/>
      <c r="W56" s="439"/>
      <c r="X56" s="454"/>
      <c r="Y56" s="455"/>
      <c r="Z56" s="458"/>
      <c r="AQ56" s="460"/>
    </row>
    <row r="57" spans="1:55" ht="93.75" x14ac:dyDescent="0.25">
      <c r="A57" s="440">
        <v>4</v>
      </c>
      <c r="B57" s="441" t="s">
        <v>2028</v>
      </c>
      <c r="C57" s="442" t="s">
        <v>6728</v>
      </c>
      <c r="D57" s="486" t="s">
        <v>6729</v>
      </c>
      <c r="E57" s="465" t="s">
        <v>6730</v>
      </c>
      <c r="F57" s="465" t="s">
        <v>6731</v>
      </c>
      <c r="G57" s="465" t="s">
        <v>6732</v>
      </c>
      <c r="H57" s="466" t="s">
        <v>6733</v>
      </c>
      <c r="I57" s="446">
        <v>44825</v>
      </c>
      <c r="J57" s="475" t="s">
        <v>6734</v>
      </c>
      <c r="K57" s="479" t="s">
        <v>6735</v>
      </c>
      <c r="L57" s="506">
        <v>3.8159999999999998</v>
      </c>
      <c r="M57" s="507" t="s">
        <v>6736</v>
      </c>
      <c r="N57" s="449">
        <f>+VLOOKUP('[1]таблица 19 (3)'!H57,'[1]Отчет (лист 1)'!G:Q,11,0)/1000</f>
        <v>8586717.9093999993</v>
      </c>
      <c r="O57" s="450" t="s">
        <v>604</v>
      </c>
      <c r="P57" s="450"/>
      <c r="Q57" s="469" t="s">
        <v>6737</v>
      </c>
      <c r="R57" s="469" t="s">
        <v>6738</v>
      </c>
      <c r="S57" s="469"/>
      <c r="T57" s="469"/>
      <c r="U57" s="508" t="s">
        <v>6739</v>
      </c>
      <c r="V57" s="453"/>
      <c r="W57" s="443">
        <v>3570017</v>
      </c>
      <c r="X57" s="454"/>
      <c r="Y57" s="455"/>
      <c r="Z57" s="458"/>
      <c r="AQ57" s="460"/>
    </row>
    <row r="58" spans="1:55" ht="56.25" x14ac:dyDescent="0.25">
      <c r="A58" s="440">
        <v>6</v>
      </c>
      <c r="B58" s="441" t="s">
        <v>2028</v>
      </c>
      <c r="C58" s="442" t="s">
        <v>6728</v>
      </c>
      <c r="D58" s="486" t="s">
        <v>6740</v>
      </c>
      <c r="E58" s="465" t="s">
        <v>6741</v>
      </c>
      <c r="F58" s="465" t="s">
        <v>6742</v>
      </c>
      <c r="G58" s="465" t="s">
        <v>6743</v>
      </c>
      <c r="H58" s="466" t="s">
        <v>6744</v>
      </c>
      <c r="I58" s="446">
        <v>44835</v>
      </c>
      <c r="J58" s="475" t="s">
        <v>6745</v>
      </c>
      <c r="K58" s="509" t="s">
        <v>6746</v>
      </c>
      <c r="L58" s="471">
        <v>4770</v>
      </c>
      <c r="M58" s="448">
        <v>2524</v>
      </c>
      <c r="N58" s="449">
        <f>+VLOOKUP('[1]таблица 19 (3)'!H58,'[1]Отчет (лист 1)'!G:Q,11,0)/1000</f>
        <v>1137000</v>
      </c>
      <c r="O58" s="450" t="s">
        <v>604</v>
      </c>
      <c r="P58" s="450" t="s">
        <v>604</v>
      </c>
      <c r="Q58" s="469" t="s">
        <v>6737</v>
      </c>
      <c r="R58" s="469" t="s">
        <v>6738</v>
      </c>
      <c r="S58" s="469"/>
      <c r="T58" s="469"/>
      <c r="U58" s="452" t="s">
        <v>6747</v>
      </c>
      <c r="V58" s="453"/>
      <c r="W58" s="443">
        <v>3763724</v>
      </c>
      <c r="X58" s="454"/>
      <c r="Y58" s="455"/>
      <c r="Z58" s="458"/>
      <c r="AQ58" s="460"/>
    </row>
    <row r="59" spans="1:55" x14ac:dyDescent="0.25">
      <c r="A59" s="440"/>
      <c r="B59" s="441"/>
      <c r="C59" s="442"/>
      <c r="D59" s="384" t="s">
        <v>6487</v>
      </c>
      <c r="E59" s="503"/>
      <c r="F59" s="503"/>
      <c r="G59" s="510"/>
      <c r="H59" s="511"/>
      <c r="I59" s="446"/>
      <c r="J59" s="443"/>
      <c r="K59" s="443"/>
      <c r="L59" s="447"/>
      <c r="M59" s="448"/>
      <c r="N59" s="449">
        <f>SUM(N57:N58)</f>
        <v>9723717.9093999993</v>
      </c>
      <c r="O59" s="450"/>
      <c r="P59" s="450"/>
      <c r="Q59" s="451"/>
      <c r="R59" s="451"/>
      <c r="S59" s="451"/>
      <c r="T59" s="451"/>
      <c r="U59" s="452"/>
      <c r="V59" s="464">
        <v>0</v>
      </c>
      <c r="W59" s="464"/>
      <c r="X59" s="454"/>
      <c r="Y59" s="455"/>
      <c r="Z59" s="458"/>
      <c r="AQ59" s="460"/>
    </row>
    <row r="60" spans="1:55" x14ac:dyDescent="0.25">
      <c r="A60" s="409"/>
      <c r="B60" s="410"/>
      <c r="C60" s="411"/>
      <c r="D60" s="412"/>
      <c r="E60" s="413"/>
      <c r="F60" s="413"/>
      <c r="G60" s="414"/>
      <c r="H60" s="410"/>
      <c r="I60" s="415"/>
      <c r="J60" s="412"/>
      <c r="K60" s="413" t="s">
        <v>6748</v>
      </c>
      <c r="L60" s="416"/>
      <c r="M60" s="417"/>
      <c r="N60" s="418"/>
      <c r="O60" s="419"/>
      <c r="P60" s="419"/>
      <c r="Q60" s="420"/>
      <c r="R60" s="420"/>
      <c r="S60" s="420"/>
      <c r="T60" s="420"/>
      <c r="U60" s="421"/>
      <c r="V60" s="439"/>
      <c r="W60" s="439"/>
      <c r="X60" s="454"/>
      <c r="Y60" s="455"/>
      <c r="Z60" s="458"/>
      <c r="AQ60" s="460"/>
    </row>
    <row r="61" spans="1:55" ht="56.25" x14ac:dyDescent="0.25">
      <c r="A61" s="440">
        <v>1</v>
      </c>
      <c r="B61" s="441" t="s">
        <v>2592</v>
      </c>
      <c r="C61" s="442" t="s">
        <v>6749</v>
      </c>
      <c r="D61" s="443" t="s">
        <v>6750</v>
      </c>
      <c r="E61" s="444">
        <v>301323601</v>
      </c>
      <c r="F61" s="443">
        <v>167679</v>
      </c>
      <c r="G61" s="468" t="s">
        <v>6527</v>
      </c>
      <c r="H61" s="440" t="s">
        <v>6751</v>
      </c>
      <c r="I61" s="446">
        <v>44607</v>
      </c>
      <c r="J61" s="443" t="s">
        <v>6752</v>
      </c>
      <c r="K61" s="443" t="s">
        <v>6753</v>
      </c>
      <c r="L61" s="447">
        <v>3.4000000000000002E-2</v>
      </c>
      <c r="M61" s="448">
        <v>94.7</v>
      </c>
      <c r="N61" s="449">
        <f>+VLOOKUP('[1]таблица 19 (3)'!H61,'[1]Отчет (лист 1)'!G:Q,11,0)/1000</f>
        <v>62433</v>
      </c>
      <c r="O61" s="450"/>
      <c r="P61" s="450"/>
      <c r="Q61" s="469" t="s">
        <v>6754</v>
      </c>
      <c r="R61" s="451" t="s">
        <v>6755</v>
      </c>
      <c r="S61" s="451" t="s">
        <v>6533</v>
      </c>
      <c r="T61" s="451" t="s">
        <v>6276</v>
      </c>
      <c r="U61" s="452" t="s">
        <v>6756</v>
      </c>
      <c r="V61" s="453">
        <v>62433</v>
      </c>
      <c r="W61" s="453">
        <v>3813392</v>
      </c>
      <c r="X61" s="454">
        <v>44708</v>
      </c>
      <c r="Y61" s="455">
        <v>101</v>
      </c>
      <c r="Z61" s="456">
        <v>95497</v>
      </c>
      <c r="AC61" s="458" t="s">
        <v>6536</v>
      </c>
      <c r="AL61" s="457">
        <v>2018</v>
      </c>
      <c r="AQ61" s="460"/>
    </row>
    <row r="62" spans="1:55" ht="56.25" x14ac:dyDescent="0.25">
      <c r="A62" s="440">
        <v>2</v>
      </c>
      <c r="B62" s="441" t="s">
        <v>2592</v>
      </c>
      <c r="C62" s="442" t="s">
        <v>6749</v>
      </c>
      <c r="D62" s="443" t="s">
        <v>6757</v>
      </c>
      <c r="E62" s="444">
        <v>303820425</v>
      </c>
      <c r="F62" s="444">
        <v>143461</v>
      </c>
      <c r="G62" s="445" t="s">
        <v>6758</v>
      </c>
      <c r="H62" s="440" t="s">
        <v>6759</v>
      </c>
      <c r="I62" s="446">
        <v>44617</v>
      </c>
      <c r="J62" s="443" t="s">
        <v>6760</v>
      </c>
      <c r="K62" s="443" t="s">
        <v>6761</v>
      </c>
      <c r="L62" s="447">
        <v>2.3852000000000002</v>
      </c>
      <c r="M62" s="448">
        <v>419</v>
      </c>
      <c r="N62" s="449">
        <f>+VLOOKUP('[1]таблица 19 (3)'!H62,'[1]Отчет (лист 1)'!G:Q,11,0)/1000</f>
        <v>933739</v>
      </c>
      <c r="O62" s="450"/>
      <c r="P62" s="450"/>
      <c r="Q62" s="469" t="s">
        <v>6754</v>
      </c>
      <c r="R62" s="451" t="s">
        <v>6755</v>
      </c>
      <c r="S62" s="451" t="s">
        <v>6533</v>
      </c>
      <c r="T62" s="451" t="s">
        <v>6276</v>
      </c>
      <c r="U62" s="482" t="s">
        <v>6762</v>
      </c>
      <c r="V62" s="453">
        <v>933739</v>
      </c>
      <c r="W62" s="453">
        <v>3813393</v>
      </c>
      <c r="X62" s="454">
        <v>44708</v>
      </c>
      <c r="Y62" s="455">
        <v>91</v>
      </c>
      <c r="Z62" s="456" t="s">
        <v>6693</v>
      </c>
      <c r="AC62" s="458" t="s">
        <v>6536</v>
      </c>
      <c r="AL62" s="457">
        <v>2016</v>
      </c>
      <c r="AQ62" s="460"/>
    </row>
    <row r="63" spans="1:55" ht="56.25" x14ac:dyDescent="0.25">
      <c r="A63" s="440">
        <v>3</v>
      </c>
      <c r="B63" s="441" t="s">
        <v>2592</v>
      </c>
      <c r="C63" s="442" t="s">
        <v>6749</v>
      </c>
      <c r="D63" s="443" t="s">
        <v>6757</v>
      </c>
      <c r="E63" s="444">
        <v>303820425</v>
      </c>
      <c r="F63" s="444">
        <v>143461</v>
      </c>
      <c r="G63" s="445" t="s">
        <v>6763</v>
      </c>
      <c r="H63" s="440" t="s">
        <v>6764</v>
      </c>
      <c r="I63" s="446">
        <v>44617</v>
      </c>
      <c r="J63" s="443" t="s">
        <v>6765</v>
      </c>
      <c r="K63" s="443" t="s">
        <v>6766</v>
      </c>
      <c r="L63" s="447">
        <v>1.4999999999999999E-2</v>
      </c>
      <c r="M63" s="448">
        <v>53</v>
      </c>
      <c r="N63" s="449">
        <f>+VLOOKUP('[1]таблица 19 (3)'!H63,'[1]Отчет (лист 1)'!G:Q,11,0)/1000</f>
        <v>222247.49424999999</v>
      </c>
      <c r="O63" s="450"/>
      <c r="P63" s="450"/>
      <c r="Q63" s="469" t="s">
        <v>6754</v>
      </c>
      <c r="R63" s="451" t="s">
        <v>6755</v>
      </c>
      <c r="S63" s="451" t="s">
        <v>6533</v>
      </c>
      <c r="T63" s="451" t="s">
        <v>6276</v>
      </c>
      <c r="U63" s="452" t="s">
        <v>6767</v>
      </c>
      <c r="V63" s="453">
        <v>222247.49424999999</v>
      </c>
      <c r="W63" s="453">
        <v>3813391</v>
      </c>
      <c r="X63" s="454">
        <v>44708</v>
      </c>
      <c r="Y63" s="455">
        <v>91</v>
      </c>
      <c r="Z63" s="456" t="s">
        <v>6693</v>
      </c>
      <c r="AC63" s="458" t="s">
        <v>6536</v>
      </c>
      <c r="AL63" s="457">
        <v>2016</v>
      </c>
      <c r="AQ63" s="460"/>
    </row>
    <row r="64" spans="1:55" ht="37.5" x14ac:dyDescent="0.25">
      <c r="A64" s="440">
        <v>4</v>
      </c>
      <c r="B64" s="441" t="s">
        <v>2592</v>
      </c>
      <c r="C64" s="442" t="s">
        <v>6749</v>
      </c>
      <c r="D64" s="443" t="s">
        <v>6757</v>
      </c>
      <c r="E64" s="444">
        <v>508756083</v>
      </c>
      <c r="F64" s="444">
        <v>143461</v>
      </c>
      <c r="G64" s="445" t="s">
        <v>6768</v>
      </c>
      <c r="H64" s="440" t="s">
        <v>6769</v>
      </c>
      <c r="I64" s="446">
        <v>44834</v>
      </c>
      <c r="J64" s="443" t="s">
        <v>6770</v>
      </c>
      <c r="K64" s="509" t="s">
        <v>6771</v>
      </c>
      <c r="L64" s="447">
        <v>3.9078000000000002E-2</v>
      </c>
      <c r="M64" s="448">
        <v>305.45</v>
      </c>
      <c r="N64" s="449">
        <f>+VLOOKUP('[1]таблица 19 (3)'!H64,'[1]Отчет (лист 1)'!G:Q,11,0)/1000</f>
        <v>252345.06625</v>
      </c>
      <c r="O64" s="450"/>
      <c r="P64" s="450" t="s">
        <v>604</v>
      </c>
      <c r="Q64" s="469" t="s">
        <v>6772</v>
      </c>
      <c r="R64" s="451" t="s">
        <v>6773</v>
      </c>
      <c r="S64" s="451"/>
      <c r="T64" s="451"/>
      <c r="U64" s="452" t="s">
        <v>6774</v>
      </c>
      <c r="V64" s="453"/>
      <c r="W64" s="453">
        <v>3813459</v>
      </c>
      <c r="X64" s="454"/>
      <c r="Y64" s="455"/>
      <c r="AQ64" s="460"/>
    </row>
    <row r="65" spans="1:45" ht="56.25" x14ac:dyDescent="0.25">
      <c r="A65" s="440">
        <v>5</v>
      </c>
      <c r="B65" s="441" t="s">
        <v>2592</v>
      </c>
      <c r="C65" s="442" t="s">
        <v>6749</v>
      </c>
      <c r="D65" s="443" t="s">
        <v>6775</v>
      </c>
      <c r="E65" s="444">
        <v>307544608</v>
      </c>
      <c r="F65" s="444">
        <v>247328</v>
      </c>
      <c r="G65" s="445">
        <v>129044</v>
      </c>
      <c r="H65" s="440" t="s">
        <v>6776</v>
      </c>
      <c r="I65" s="446">
        <v>44614</v>
      </c>
      <c r="J65" s="443" t="s">
        <v>6777</v>
      </c>
      <c r="K65" s="443" t="s">
        <v>6778</v>
      </c>
      <c r="L65" s="447">
        <v>0.06</v>
      </c>
      <c r="M65" s="448">
        <v>293</v>
      </c>
      <c r="N65" s="449">
        <f>+VLOOKUP('[1]таблица 19 (3)'!H65,'[1]Отчет (лист 1)'!G:Q,11,0)/1000</f>
        <v>542529.76500000001</v>
      </c>
      <c r="O65" s="450"/>
      <c r="P65" s="450"/>
      <c r="Q65" s="451" t="s">
        <v>6779</v>
      </c>
      <c r="R65" s="451" t="s">
        <v>6780</v>
      </c>
      <c r="S65" s="470" t="s">
        <v>6566</v>
      </c>
      <c r="T65" s="467">
        <v>44692</v>
      </c>
      <c r="U65" s="452" t="s">
        <v>6781</v>
      </c>
      <c r="V65" s="453">
        <v>542529.76500000001</v>
      </c>
      <c r="W65" s="453">
        <v>3813394</v>
      </c>
      <c r="X65" s="454">
        <v>44708</v>
      </c>
      <c r="Y65" s="455">
        <v>94</v>
      </c>
      <c r="Z65" s="456" t="s">
        <v>6474</v>
      </c>
      <c r="AH65" s="459" t="s">
        <v>6498</v>
      </c>
      <c r="AI65" s="457" t="s">
        <v>604</v>
      </c>
      <c r="AL65" s="457">
        <v>2020</v>
      </c>
      <c r="AQ65" s="460"/>
    </row>
    <row r="66" spans="1:45" ht="75" x14ac:dyDescent="0.25">
      <c r="A66" s="440">
        <v>6</v>
      </c>
      <c r="B66" s="441" t="s">
        <v>2592</v>
      </c>
      <c r="C66" s="442" t="s">
        <v>6749</v>
      </c>
      <c r="D66" s="443" t="s">
        <v>6775</v>
      </c>
      <c r="E66" s="444">
        <v>303371186</v>
      </c>
      <c r="F66" s="444">
        <v>347328</v>
      </c>
      <c r="G66" s="445" t="s">
        <v>6782</v>
      </c>
      <c r="H66" s="440" t="s">
        <v>6783</v>
      </c>
      <c r="I66" s="446">
        <v>44895</v>
      </c>
      <c r="J66" s="443" t="s">
        <v>6784</v>
      </c>
      <c r="K66" s="492" t="s">
        <v>6785</v>
      </c>
      <c r="L66" s="471"/>
      <c r="M66" s="471"/>
      <c r="N66" s="449">
        <f>+VLOOKUP('[1]таблица 19 (3)'!H66,'[1]Отчет (лист 1)'!G:Q,11,0)/1000</f>
        <v>360000</v>
      </c>
      <c r="O66" s="450" t="s">
        <v>6</v>
      </c>
      <c r="P66" s="450"/>
      <c r="Q66" s="451"/>
      <c r="R66" s="451"/>
      <c r="S66" s="470"/>
      <c r="T66" s="467" t="s">
        <v>604</v>
      </c>
      <c r="U66" s="452" t="s">
        <v>6786</v>
      </c>
      <c r="V66" s="453"/>
      <c r="W66" s="453"/>
      <c r="X66" s="454"/>
      <c r="Y66" s="455"/>
      <c r="AQ66" s="460"/>
    </row>
    <row r="67" spans="1:45" ht="75" x14ac:dyDescent="0.25">
      <c r="A67" s="440">
        <v>7</v>
      </c>
      <c r="B67" s="441" t="s">
        <v>2592</v>
      </c>
      <c r="C67" s="442" t="s">
        <v>6749</v>
      </c>
      <c r="D67" s="443" t="s">
        <v>6787</v>
      </c>
      <c r="E67" s="444">
        <v>499274879</v>
      </c>
      <c r="F67" s="444">
        <v>322358</v>
      </c>
      <c r="G67" s="445" t="s">
        <v>6788</v>
      </c>
      <c r="H67" s="440" t="s">
        <v>6789</v>
      </c>
      <c r="I67" s="446">
        <v>44865</v>
      </c>
      <c r="J67" s="443" t="s">
        <v>6672</v>
      </c>
      <c r="K67" s="479" t="s">
        <v>6790</v>
      </c>
      <c r="L67" s="462">
        <v>20000</v>
      </c>
      <c r="M67" s="471">
        <v>1824.5</v>
      </c>
      <c r="N67" s="449">
        <f>+VLOOKUP('[1]таблица 19 (3)'!H67,'[1]Отчет (лист 1)'!G:Q,11,0)/1000</f>
        <v>954000</v>
      </c>
      <c r="O67" s="450" t="s">
        <v>6</v>
      </c>
      <c r="P67" s="450"/>
      <c r="Q67" s="451"/>
      <c r="R67" s="451"/>
      <c r="S67" s="470"/>
      <c r="T67" s="467"/>
      <c r="U67" s="452" t="s">
        <v>6786</v>
      </c>
      <c r="V67" s="453"/>
      <c r="W67" s="453"/>
      <c r="X67" s="454"/>
      <c r="Y67" s="455"/>
      <c r="AQ67" s="460"/>
    </row>
    <row r="68" spans="1:45" ht="58.5" x14ac:dyDescent="0.25">
      <c r="A68" s="440">
        <v>8</v>
      </c>
      <c r="B68" s="441" t="s">
        <v>2592</v>
      </c>
      <c r="C68" s="442" t="s">
        <v>6749</v>
      </c>
      <c r="D68" s="443" t="s">
        <v>6791</v>
      </c>
      <c r="E68" s="444">
        <v>520921049</v>
      </c>
      <c r="F68" s="444">
        <v>304363</v>
      </c>
      <c r="G68" s="445" t="s">
        <v>6792</v>
      </c>
      <c r="H68" s="440" t="s">
        <v>6793</v>
      </c>
      <c r="I68" s="446">
        <v>44865</v>
      </c>
      <c r="J68" s="443" t="s">
        <v>6672</v>
      </c>
      <c r="K68" s="492" t="s">
        <v>6794</v>
      </c>
      <c r="L68" s="471">
        <v>4323.6000000000004</v>
      </c>
      <c r="M68" s="471">
        <v>483.3</v>
      </c>
      <c r="N68" s="449">
        <f>+VLOOKUP('[1]таблица 19 (3)'!H68,'[1]Отчет (лист 1)'!G:Q,11,0)/1000</f>
        <v>208500</v>
      </c>
      <c r="O68" s="450" t="s">
        <v>604</v>
      </c>
      <c r="P68" s="450" t="s">
        <v>6</v>
      </c>
      <c r="Q68" s="451" t="s">
        <v>6795</v>
      </c>
      <c r="R68" s="451" t="s">
        <v>6594</v>
      </c>
      <c r="S68" s="470"/>
      <c r="T68" s="467"/>
      <c r="U68" s="452" t="s">
        <v>6796</v>
      </c>
      <c r="V68" s="453" t="s">
        <v>604</v>
      </c>
      <c r="W68" s="453"/>
      <c r="X68" s="454"/>
      <c r="Y68" s="455"/>
      <c r="AQ68" s="460"/>
    </row>
    <row r="69" spans="1:45" x14ac:dyDescent="0.25">
      <c r="A69" s="440"/>
      <c r="B69" s="441"/>
      <c r="C69" s="442"/>
      <c r="D69" s="384" t="s">
        <v>6487</v>
      </c>
      <c r="E69" s="444"/>
      <c r="F69" s="444"/>
      <c r="G69" s="445"/>
      <c r="H69" s="440"/>
      <c r="I69" s="446"/>
      <c r="J69" s="443"/>
      <c r="K69" s="443"/>
      <c r="L69" s="447"/>
      <c r="M69" s="448"/>
      <c r="N69" s="449">
        <f>SUM(N61:N68)</f>
        <v>3535794.3254999998</v>
      </c>
      <c r="O69" s="450"/>
      <c r="P69" s="450"/>
      <c r="Q69" s="451"/>
      <c r="R69" s="451"/>
      <c r="S69" s="451"/>
      <c r="T69" s="451"/>
      <c r="U69" s="452"/>
      <c r="V69" s="464">
        <v>1760949.2592500001</v>
      </c>
      <c r="W69" s="464"/>
      <c r="X69" s="454"/>
      <c r="Y69" s="455"/>
      <c r="AQ69" s="460"/>
    </row>
    <row r="70" spans="1:45" x14ac:dyDescent="0.25">
      <c r="A70" s="409"/>
      <c r="B70" s="410"/>
      <c r="C70" s="411"/>
      <c r="D70" s="412"/>
      <c r="E70" s="413"/>
      <c r="F70" s="413"/>
      <c r="G70" s="414"/>
      <c r="H70" s="410"/>
      <c r="I70" s="415"/>
      <c r="J70" s="412"/>
      <c r="K70" s="413" t="s">
        <v>6797</v>
      </c>
      <c r="L70" s="416"/>
      <c r="M70" s="417"/>
      <c r="N70" s="418"/>
      <c r="O70" s="419"/>
      <c r="P70" s="419"/>
      <c r="Q70" s="420"/>
      <c r="R70" s="420"/>
      <c r="S70" s="420"/>
      <c r="T70" s="420"/>
      <c r="U70" s="421"/>
      <c r="V70" s="439"/>
      <c r="W70" s="439"/>
      <c r="X70" s="454"/>
      <c r="Y70" s="455"/>
      <c r="AQ70" s="460"/>
    </row>
    <row r="71" spans="1:45" ht="56.25" x14ac:dyDescent="0.25">
      <c r="A71" s="440">
        <v>1</v>
      </c>
      <c r="B71" s="441" t="s">
        <v>2440</v>
      </c>
      <c r="C71" s="442" t="s">
        <v>6798</v>
      </c>
      <c r="D71" s="443" t="s">
        <v>6799</v>
      </c>
      <c r="E71" s="444">
        <v>307746577</v>
      </c>
      <c r="F71" s="444">
        <v>298426</v>
      </c>
      <c r="G71" s="445">
        <v>145586</v>
      </c>
      <c r="H71" s="440" t="s">
        <v>6800</v>
      </c>
      <c r="I71" s="446">
        <v>44586</v>
      </c>
      <c r="J71" s="443" t="s">
        <v>6801</v>
      </c>
      <c r="K71" s="443" t="s">
        <v>6802</v>
      </c>
      <c r="L71" s="447">
        <v>7.3790000000000001E-3</v>
      </c>
      <c r="M71" s="448">
        <v>73.790000000000006</v>
      </c>
      <c r="N71" s="449">
        <f>+VLOOKUP('[1]таблица 19 (3)'!H71,'[1]Отчет (лист 1)'!G:Q,11,0)/1000</f>
        <v>458730</v>
      </c>
      <c r="O71" s="512"/>
      <c r="P71" s="512"/>
      <c r="Q71" s="469" t="s">
        <v>6803</v>
      </c>
      <c r="R71" s="469" t="s">
        <v>6532</v>
      </c>
      <c r="S71" s="451" t="s">
        <v>6533</v>
      </c>
      <c r="T71" s="451" t="s">
        <v>6276</v>
      </c>
      <c r="U71" s="452" t="s">
        <v>6804</v>
      </c>
      <c r="V71" s="453">
        <v>458730</v>
      </c>
      <c r="W71" s="453">
        <v>3898287</v>
      </c>
      <c r="X71" s="454">
        <v>44708</v>
      </c>
      <c r="Y71" s="455">
        <v>122</v>
      </c>
      <c r="Z71" s="456" t="s">
        <v>6693</v>
      </c>
      <c r="AC71" s="458" t="s">
        <v>6536</v>
      </c>
      <c r="AL71" s="457">
        <v>2020</v>
      </c>
      <c r="AQ71" s="460"/>
    </row>
    <row r="72" spans="1:45" ht="56.25" x14ac:dyDescent="0.25">
      <c r="A72" s="440">
        <v>2</v>
      </c>
      <c r="B72" s="441" t="s">
        <v>2440</v>
      </c>
      <c r="C72" s="442" t="s">
        <v>6798</v>
      </c>
      <c r="D72" s="443" t="s">
        <v>6805</v>
      </c>
      <c r="E72" s="444">
        <v>553256637</v>
      </c>
      <c r="F72" s="444">
        <v>306946</v>
      </c>
      <c r="G72" s="445">
        <v>150149</v>
      </c>
      <c r="H72" s="440" t="s">
        <v>6806</v>
      </c>
      <c r="I72" s="446">
        <v>44585</v>
      </c>
      <c r="J72" s="443" t="s">
        <v>6485</v>
      </c>
      <c r="K72" s="443" t="s">
        <v>6807</v>
      </c>
      <c r="L72" s="447">
        <v>3.539E-3</v>
      </c>
      <c r="M72" s="448">
        <v>35.39</v>
      </c>
      <c r="N72" s="449">
        <f>+VLOOKUP('[1]таблица 19 (3)'!H72,'[1]Отчет (лист 1)'!G:Q,11,0)/1000</f>
        <v>225180.45</v>
      </c>
      <c r="O72" s="512"/>
      <c r="P72" s="512"/>
      <c r="Q72" s="469" t="s">
        <v>6808</v>
      </c>
      <c r="R72" s="478" t="s">
        <v>6809</v>
      </c>
      <c r="S72" s="451" t="s">
        <v>6533</v>
      </c>
      <c r="T72" s="451" t="s">
        <v>6276</v>
      </c>
      <c r="U72" s="452" t="s">
        <v>6810</v>
      </c>
      <c r="V72" s="453">
        <v>225180.45</v>
      </c>
      <c r="W72" s="453">
        <v>3898288</v>
      </c>
      <c r="X72" s="454">
        <v>44708</v>
      </c>
      <c r="Y72" s="455">
        <v>123</v>
      </c>
      <c r="Z72" s="456" t="s">
        <v>6693</v>
      </c>
      <c r="AC72" s="458" t="s">
        <v>6536</v>
      </c>
      <c r="AH72" s="459" t="s">
        <v>604</v>
      </c>
      <c r="AL72" s="457">
        <v>2020</v>
      </c>
      <c r="AQ72" s="460"/>
    </row>
    <row r="73" spans="1:45" x14ac:dyDescent="0.25">
      <c r="A73" s="440"/>
      <c r="B73" s="441"/>
      <c r="C73" s="442"/>
      <c r="D73" s="384" t="s">
        <v>6487</v>
      </c>
      <c r="E73" s="444"/>
      <c r="F73" s="444"/>
      <c r="G73" s="445"/>
      <c r="H73" s="440"/>
      <c r="I73" s="446"/>
      <c r="J73" s="443"/>
      <c r="K73" s="443"/>
      <c r="L73" s="447"/>
      <c r="M73" s="448"/>
      <c r="N73" s="449">
        <f>SUM(N71:N72)</f>
        <v>683910.45</v>
      </c>
      <c r="O73" s="450"/>
      <c r="P73" s="450"/>
      <c r="Q73" s="451"/>
      <c r="R73" s="451"/>
      <c r="S73" s="451"/>
      <c r="T73" s="451"/>
      <c r="U73" s="452"/>
      <c r="V73" s="464">
        <v>683910.45</v>
      </c>
      <c r="W73" s="464"/>
      <c r="X73" s="454"/>
      <c r="Y73" s="455"/>
      <c r="AQ73" s="460"/>
    </row>
    <row r="74" spans="1:45" x14ac:dyDescent="0.25">
      <c r="A74" s="409"/>
      <c r="B74" s="410"/>
      <c r="C74" s="411"/>
      <c r="D74" s="412"/>
      <c r="E74" s="413"/>
      <c r="F74" s="413"/>
      <c r="G74" s="414"/>
      <c r="H74" s="410"/>
      <c r="I74" s="415"/>
      <c r="J74" s="412"/>
      <c r="K74" s="413" t="s">
        <v>6811</v>
      </c>
      <c r="L74" s="416"/>
      <c r="M74" s="417"/>
      <c r="N74" s="418"/>
      <c r="O74" s="419"/>
      <c r="P74" s="419"/>
      <c r="Q74" s="420"/>
      <c r="R74" s="420"/>
      <c r="S74" s="420"/>
      <c r="T74" s="420"/>
      <c r="U74" s="421"/>
      <c r="V74" s="439"/>
      <c r="W74" s="439"/>
      <c r="X74" s="454"/>
      <c r="Y74" s="455"/>
      <c r="AQ74" s="460"/>
    </row>
    <row r="75" spans="1:45" ht="66.75" customHeight="1" x14ac:dyDescent="0.25">
      <c r="A75" s="440">
        <v>1</v>
      </c>
      <c r="B75" s="441" t="s">
        <v>1519</v>
      </c>
      <c r="C75" s="442" t="s">
        <v>6812</v>
      </c>
      <c r="D75" s="443" t="s">
        <v>6813</v>
      </c>
      <c r="E75" s="444">
        <v>305722008</v>
      </c>
      <c r="F75" s="444">
        <v>223378</v>
      </c>
      <c r="G75" s="445">
        <v>127163</v>
      </c>
      <c r="H75" s="440" t="s">
        <v>6814</v>
      </c>
      <c r="I75" s="446">
        <v>44558</v>
      </c>
      <c r="J75" s="443" t="s">
        <v>6815</v>
      </c>
      <c r="K75" s="443" t="s">
        <v>6816</v>
      </c>
      <c r="L75" s="447">
        <v>0.14000000000000001</v>
      </c>
      <c r="M75" s="448">
        <v>456.2</v>
      </c>
      <c r="N75" s="449">
        <f>+VLOOKUP('[1]таблица 19 (3)'!H75,'[1]Отчет (лист 1)'!G:Q,11,0)/1000</f>
        <v>734119.25285000005</v>
      </c>
      <c r="O75" s="450"/>
      <c r="P75" s="450" t="s">
        <v>6</v>
      </c>
      <c r="Q75" s="469" t="s">
        <v>6817</v>
      </c>
      <c r="R75" s="478" t="s">
        <v>6818</v>
      </c>
      <c r="S75" s="451" t="s">
        <v>6819</v>
      </c>
      <c r="T75" s="451" t="s">
        <v>2088</v>
      </c>
      <c r="U75" s="452" t="s">
        <v>6820</v>
      </c>
      <c r="V75" s="453">
        <v>734119.25285000005</v>
      </c>
      <c r="W75" s="453">
        <v>3240328</v>
      </c>
      <c r="X75" s="454">
        <v>44708</v>
      </c>
      <c r="Y75" s="455">
        <v>150</v>
      </c>
      <c r="Z75" s="456" t="s">
        <v>6715</v>
      </c>
      <c r="AD75" s="457" t="s">
        <v>604</v>
      </c>
      <c r="AJ75" s="457"/>
      <c r="AK75" s="513"/>
      <c r="AL75" s="457">
        <v>2020</v>
      </c>
      <c r="AQ75" s="460"/>
    </row>
    <row r="76" spans="1:45" ht="56.25" x14ac:dyDescent="0.25">
      <c r="A76" s="440">
        <v>2</v>
      </c>
      <c r="B76" s="441" t="s">
        <v>1519</v>
      </c>
      <c r="C76" s="442" t="s">
        <v>6812</v>
      </c>
      <c r="D76" s="443" t="s">
        <v>6821</v>
      </c>
      <c r="E76" s="444" t="s">
        <v>6822</v>
      </c>
      <c r="F76" s="444">
        <v>307444</v>
      </c>
      <c r="G76" s="445">
        <v>151571</v>
      </c>
      <c r="H76" s="440" t="s">
        <v>6823</v>
      </c>
      <c r="I76" s="446">
        <v>44681</v>
      </c>
      <c r="J76" s="443" t="s">
        <v>6824</v>
      </c>
      <c r="K76" s="443" t="s">
        <v>6825</v>
      </c>
      <c r="L76" s="447"/>
      <c r="M76" s="448"/>
      <c r="N76" s="449">
        <f>+VLOOKUP('[1]таблица 19 (3)'!H76,'[1]Отчет (лист 1)'!G:Q,11,0)/1000</f>
        <v>3029668.7</v>
      </c>
      <c r="O76" s="450" t="s">
        <v>604</v>
      </c>
      <c r="P76" s="450" t="s">
        <v>6</v>
      </c>
      <c r="Q76" s="469"/>
      <c r="R76" s="451"/>
      <c r="S76" s="451"/>
      <c r="T76" s="451"/>
      <c r="U76" s="452" t="s">
        <v>6826</v>
      </c>
      <c r="V76" s="453"/>
      <c r="W76" s="453"/>
      <c r="X76" s="454">
        <v>44708</v>
      </c>
      <c r="Y76" s="455">
        <v>27</v>
      </c>
      <c r="AJ76" s="513"/>
      <c r="AL76" s="457">
        <v>2021</v>
      </c>
      <c r="AQ76" s="460"/>
    </row>
    <row r="77" spans="1:45" ht="56.25" x14ac:dyDescent="0.25">
      <c r="A77" s="440">
        <v>3</v>
      </c>
      <c r="B77" s="441" t="s">
        <v>1519</v>
      </c>
      <c r="C77" s="442" t="s">
        <v>6812</v>
      </c>
      <c r="D77" s="473" t="s">
        <v>6821</v>
      </c>
      <c r="E77" s="465" t="s">
        <v>6822</v>
      </c>
      <c r="F77" s="465">
        <v>307444</v>
      </c>
      <c r="G77" s="465">
        <v>151574</v>
      </c>
      <c r="H77" s="466" t="s">
        <v>6827</v>
      </c>
      <c r="I77" s="446">
        <v>44651</v>
      </c>
      <c r="J77" s="443" t="s">
        <v>6828</v>
      </c>
      <c r="K77" s="443" t="s">
        <v>6829</v>
      </c>
      <c r="L77" s="447">
        <v>0.32469999999999999</v>
      </c>
      <c r="M77" s="448">
        <v>618.26</v>
      </c>
      <c r="N77" s="449">
        <f>+VLOOKUP('[1]таблица 19 (3)'!H77,'[1]Отчет (лист 1)'!G:Q,11,0)/1000</f>
        <v>1704307.70897</v>
      </c>
      <c r="O77" s="450"/>
      <c r="P77" s="450" t="s">
        <v>6</v>
      </c>
      <c r="Q77" s="469" t="s">
        <v>6830</v>
      </c>
      <c r="R77" s="478" t="s">
        <v>6831</v>
      </c>
      <c r="S77" s="451" t="s">
        <v>6496</v>
      </c>
      <c r="T77" s="451" t="s">
        <v>2765</v>
      </c>
      <c r="U77" s="452" t="s">
        <v>6832</v>
      </c>
      <c r="V77" s="453"/>
      <c r="W77" s="453">
        <v>3928010</v>
      </c>
      <c r="X77" s="454">
        <v>44708</v>
      </c>
      <c r="Y77" s="455">
        <v>57</v>
      </c>
      <c r="AH77" s="459" t="s">
        <v>6498</v>
      </c>
      <c r="AL77" s="457">
        <v>2021</v>
      </c>
      <c r="AQ77" s="460"/>
    </row>
    <row r="78" spans="1:45" x14ac:dyDescent="0.25">
      <c r="A78" s="440"/>
      <c r="B78" s="441"/>
      <c r="C78" s="442"/>
      <c r="D78" s="384" t="s">
        <v>6487</v>
      </c>
      <c r="E78" s="444"/>
      <c r="F78" s="444"/>
      <c r="G78" s="445"/>
      <c r="H78" s="440"/>
      <c r="I78" s="446"/>
      <c r="J78" s="443"/>
      <c r="K78" s="443"/>
      <c r="L78" s="447"/>
      <c r="M78" s="448"/>
      <c r="N78" s="449">
        <f>SUM(N75:N77)</f>
        <v>5468095.66182</v>
      </c>
      <c r="O78" s="450"/>
      <c r="P78" s="450"/>
      <c r="Q78" s="451"/>
      <c r="R78" s="451"/>
      <c r="S78" s="451"/>
      <c r="T78" s="451"/>
      <c r="U78" s="452"/>
      <c r="V78" s="464">
        <v>734119.25285000005</v>
      </c>
      <c r="W78" s="464"/>
      <c r="X78" s="454"/>
      <c r="Y78" s="455"/>
      <c r="AQ78" s="460"/>
    </row>
    <row r="79" spans="1:45" x14ac:dyDescent="0.25">
      <c r="A79" s="409"/>
      <c r="B79" s="410"/>
      <c r="C79" s="411"/>
      <c r="D79" s="412"/>
      <c r="E79" s="413"/>
      <c r="F79" s="413"/>
      <c r="G79" s="414"/>
      <c r="H79" s="410"/>
      <c r="I79" s="415"/>
      <c r="J79" s="412"/>
      <c r="K79" s="413" t="s">
        <v>6833</v>
      </c>
      <c r="L79" s="416"/>
      <c r="M79" s="417"/>
      <c r="N79" s="418"/>
      <c r="O79" s="419"/>
      <c r="P79" s="419"/>
      <c r="Q79" s="420"/>
      <c r="R79" s="420"/>
      <c r="S79" s="420"/>
      <c r="T79" s="420"/>
      <c r="U79" s="421"/>
      <c r="V79" s="439"/>
      <c r="W79" s="439"/>
      <c r="X79" s="454"/>
      <c r="Y79" s="455"/>
      <c r="AQ79" s="460"/>
    </row>
    <row r="80" spans="1:45" ht="75" x14ac:dyDescent="0.25">
      <c r="A80" s="440">
        <v>1</v>
      </c>
      <c r="B80" s="441" t="s">
        <v>609</v>
      </c>
      <c r="C80" s="442" t="s">
        <v>433</v>
      </c>
      <c r="D80" s="443" t="s">
        <v>6834</v>
      </c>
      <c r="E80" s="444">
        <v>305048569</v>
      </c>
      <c r="F80" s="444">
        <v>153235</v>
      </c>
      <c r="G80" s="445" t="s">
        <v>6835</v>
      </c>
      <c r="H80" s="440" t="s">
        <v>6836</v>
      </c>
      <c r="I80" s="446">
        <v>44498</v>
      </c>
      <c r="J80" s="443" t="s">
        <v>6837</v>
      </c>
      <c r="K80" s="443"/>
      <c r="L80" s="447"/>
      <c r="M80" s="448"/>
      <c r="N80" s="449">
        <f>+VLOOKUP('[1]таблица 19 (3)'!H80,'[1]Отчет (лист 1)'!G:Q,11,0)/1000</f>
        <v>41795.629999999997</v>
      </c>
      <c r="O80" s="450"/>
      <c r="P80" s="450"/>
      <c r="Q80" s="451" t="s">
        <v>6838</v>
      </c>
      <c r="R80" s="451" t="s">
        <v>6839</v>
      </c>
      <c r="S80" s="451"/>
      <c r="T80" s="451"/>
      <c r="U80" s="508" t="s">
        <v>6840</v>
      </c>
      <c r="V80" s="453">
        <v>41795.629999999997</v>
      </c>
      <c r="W80" s="514">
        <v>3748597</v>
      </c>
      <c r="X80" s="454">
        <v>44708</v>
      </c>
      <c r="Y80" s="455">
        <v>210</v>
      </c>
      <c r="AJ80" s="458" t="s">
        <v>6841</v>
      </c>
      <c r="AK80" s="457">
        <v>47620</v>
      </c>
      <c r="AL80" s="457">
        <v>2017</v>
      </c>
      <c r="AM80" s="457">
        <v>19619108</v>
      </c>
      <c r="AQ80" s="460"/>
      <c r="AS80" s="457" t="s">
        <v>604</v>
      </c>
    </row>
    <row r="81" spans="1:55" ht="56.25" x14ac:dyDescent="0.25">
      <c r="A81" s="440">
        <v>2</v>
      </c>
      <c r="B81" s="441" t="s">
        <v>609</v>
      </c>
      <c r="C81" s="442" t="s">
        <v>433</v>
      </c>
      <c r="D81" s="443" t="s">
        <v>6842</v>
      </c>
      <c r="E81" s="444">
        <v>307566682</v>
      </c>
      <c r="F81" s="444">
        <v>257599</v>
      </c>
      <c r="G81" s="445">
        <v>131807</v>
      </c>
      <c r="H81" s="440" t="s">
        <v>6843</v>
      </c>
      <c r="I81" s="446">
        <v>44659</v>
      </c>
      <c r="J81" s="443" t="s">
        <v>6844</v>
      </c>
      <c r="K81" s="443" t="s">
        <v>6845</v>
      </c>
      <c r="L81" s="447">
        <v>9.6100000000000005E-2</v>
      </c>
      <c r="M81" s="448">
        <v>86.94</v>
      </c>
      <c r="N81" s="449">
        <f>+VLOOKUP('[1]таблица 19 (3)'!H81,'[1]Отчет (лист 1)'!G:Q,11,0)/1000</f>
        <v>235465</v>
      </c>
      <c r="O81" s="450"/>
      <c r="P81" s="450"/>
      <c r="Q81" s="451" t="s">
        <v>6503</v>
      </c>
      <c r="R81" s="451" t="s">
        <v>6504</v>
      </c>
      <c r="S81" s="451"/>
      <c r="T81" s="451"/>
      <c r="U81" s="452" t="s">
        <v>6846</v>
      </c>
      <c r="V81" s="453"/>
      <c r="W81" s="453">
        <v>3748386</v>
      </c>
      <c r="X81" s="454"/>
      <c r="Y81" s="455"/>
      <c r="AQ81" s="460"/>
    </row>
    <row r="82" spans="1:55" ht="56.25" x14ac:dyDescent="0.25">
      <c r="A82" s="440">
        <v>3</v>
      </c>
      <c r="B82" s="441" t="s">
        <v>609</v>
      </c>
      <c r="C82" s="442" t="s">
        <v>433</v>
      </c>
      <c r="D82" s="475" t="s">
        <v>6847</v>
      </c>
      <c r="E82" s="444">
        <v>508362163</v>
      </c>
      <c r="F82" s="470">
        <v>257599</v>
      </c>
      <c r="G82" s="465" t="s">
        <v>6848</v>
      </c>
      <c r="H82" s="466" t="s">
        <v>6849</v>
      </c>
      <c r="I82" s="467">
        <v>44839</v>
      </c>
      <c r="J82" s="443" t="s">
        <v>6828</v>
      </c>
      <c r="K82" s="443" t="s">
        <v>6850</v>
      </c>
      <c r="L82" s="477">
        <v>400</v>
      </c>
      <c r="M82" s="477">
        <v>237.38</v>
      </c>
      <c r="N82" s="449">
        <f>+VLOOKUP('[1]таблица 19 (3)'!H82,'[1]Отчет (лист 1)'!G:Q,11,0)/1000</f>
        <v>721700</v>
      </c>
      <c r="O82" s="450" t="s">
        <v>604</v>
      </c>
      <c r="P82" s="450" t="s">
        <v>604</v>
      </c>
      <c r="Q82" s="451" t="s">
        <v>6851</v>
      </c>
      <c r="R82" s="451" t="s">
        <v>6852</v>
      </c>
      <c r="S82" s="451"/>
      <c r="T82" s="451"/>
      <c r="U82" s="452" t="s">
        <v>6853</v>
      </c>
      <c r="V82" s="452" t="s">
        <v>604</v>
      </c>
      <c r="W82" s="453">
        <v>3763722</v>
      </c>
      <c r="X82" s="454"/>
      <c r="Y82" s="455"/>
      <c r="AQ82" s="460"/>
      <c r="AR82" s="457" t="s">
        <v>604</v>
      </c>
      <c r="AS82" s="457" t="s">
        <v>604</v>
      </c>
    </row>
    <row r="83" spans="1:55" s="484" customFormat="1" ht="75" x14ac:dyDescent="0.25">
      <c r="A83" s="440">
        <v>4</v>
      </c>
      <c r="B83" s="441" t="s">
        <v>609</v>
      </c>
      <c r="C83" s="442" t="s">
        <v>433</v>
      </c>
      <c r="D83" s="473" t="s">
        <v>6854</v>
      </c>
      <c r="E83" s="444">
        <v>500969440</v>
      </c>
      <c r="F83" s="470">
        <v>194361</v>
      </c>
      <c r="G83" s="465">
        <v>102494</v>
      </c>
      <c r="H83" s="466" t="s">
        <v>6855</v>
      </c>
      <c r="I83" s="467">
        <v>44803</v>
      </c>
      <c r="J83" s="443" t="s">
        <v>6844</v>
      </c>
      <c r="K83" s="443" t="s">
        <v>6856</v>
      </c>
      <c r="L83" s="477">
        <v>64.22</v>
      </c>
      <c r="M83" s="477">
        <v>39.82</v>
      </c>
      <c r="N83" s="449">
        <f>+VLOOKUP('[1]таблица 19 (3)'!H83,'[1]Отчет (лист 1)'!G:Q,11,0)/1000</f>
        <v>201821.55900000001</v>
      </c>
      <c r="O83" s="450" t="s">
        <v>604</v>
      </c>
      <c r="P83" s="450" t="s">
        <v>604</v>
      </c>
      <c r="Q83" s="451" t="s">
        <v>6857</v>
      </c>
      <c r="R83" s="451" t="s">
        <v>6858</v>
      </c>
      <c r="S83" s="451" t="s">
        <v>6859</v>
      </c>
      <c r="T83" s="451" t="s">
        <v>6860</v>
      </c>
      <c r="U83" s="508" t="s">
        <v>6861</v>
      </c>
      <c r="V83" s="452"/>
      <c r="W83" s="452">
        <v>3535775</v>
      </c>
      <c r="X83" s="487">
        <v>44708</v>
      </c>
      <c r="Y83" s="515">
        <v>-95</v>
      </c>
      <c r="Z83" s="516"/>
      <c r="AA83" s="459"/>
      <c r="AB83" s="459"/>
      <c r="AC83" s="516"/>
      <c r="AD83" s="459"/>
      <c r="AE83" s="459"/>
      <c r="AF83" s="459"/>
      <c r="AG83" s="459"/>
      <c r="AH83" s="459"/>
      <c r="AI83" s="459"/>
      <c r="AJ83" s="516"/>
      <c r="AK83" s="459"/>
      <c r="AL83" s="459">
        <v>2020</v>
      </c>
      <c r="AM83" s="459"/>
      <c r="AN83" s="459"/>
      <c r="AO83" s="459"/>
      <c r="AP83" s="459"/>
      <c r="AQ83" s="443"/>
      <c r="AR83" s="459">
        <v>29</v>
      </c>
      <c r="AS83" s="459"/>
      <c r="AT83" s="459"/>
      <c r="AU83" s="459"/>
      <c r="AV83" s="459"/>
      <c r="AW83" s="459"/>
      <c r="AX83" s="459"/>
      <c r="AY83" s="459"/>
      <c r="AZ83" s="459"/>
      <c r="BA83" s="459"/>
      <c r="BB83" s="459"/>
      <c r="BC83" s="459"/>
    </row>
    <row r="84" spans="1:55" x14ac:dyDescent="0.25">
      <c r="A84" s="440"/>
      <c r="B84" s="441"/>
      <c r="C84" s="442"/>
      <c r="D84" s="384" t="s">
        <v>6487</v>
      </c>
      <c r="E84" s="444"/>
      <c r="F84" s="444"/>
      <c r="G84" s="445"/>
      <c r="H84" s="440"/>
      <c r="I84" s="446"/>
      <c r="J84" s="443"/>
      <c r="K84" s="443"/>
      <c r="L84" s="447"/>
      <c r="M84" s="448"/>
      <c r="N84" s="449">
        <f>SUM(N80:N83)</f>
        <v>1200782.189</v>
      </c>
      <c r="O84" s="450"/>
      <c r="P84" s="450"/>
      <c r="Q84" s="451"/>
      <c r="R84" s="451"/>
      <c r="S84" s="451"/>
      <c r="T84" s="451"/>
      <c r="U84" s="452"/>
      <c r="V84" s="464">
        <v>41795.629999999997</v>
      </c>
      <c r="W84" s="464"/>
      <c r="X84" s="454"/>
      <c r="Y84" s="455"/>
      <c r="AQ84" s="460"/>
    </row>
    <row r="85" spans="1:55" x14ac:dyDescent="0.25">
      <c r="A85" s="409"/>
      <c r="B85" s="410"/>
      <c r="C85" s="411"/>
      <c r="D85" s="412"/>
      <c r="E85" s="413"/>
      <c r="F85" s="413"/>
      <c r="G85" s="414"/>
      <c r="H85" s="410"/>
      <c r="I85" s="415"/>
      <c r="J85" s="412"/>
      <c r="K85" s="413" t="s">
        <v>6862</v>
      </c>
      <c r="L85" s="416"/>
      <c r="M85" s="417"/>
      <c r="N85" s="418"/>
      <c r="O85" s="419"/>
      <c r="P85" s="419"/>
      <c r="Q85" s="420"/>
      <c r="R85" s="420"/>
      <c r="S85" s="420"/>
      <c r="T85" s="420"/>
      <c r="U85" s="421"/>
      <c r="V85" s="439"/>
      <c r="W85" s="439"/>
      <c r="X85" s="454"/>
      <c r="Y85" s="455"/>
      <c r="AQ85" s="460"/>
    </row>
    <row r="86" spans="1:55" ht="129" customHeight="1" x14ac:dyDescent="0.25">
      <c r="A86" s="440">
        <v>1</v>
      </c>
      <c r="B86" s="441" t="s">
        <v>5273</v>
      </c>
      <c r="C86" s="442" t="s">
        <v>436</v>
      </c>
      <c r="D86" s="443" t="s">
        <v>6863</v>
      </c>
      <c r="E86" s="444">
        <v>304214054</v>
      </c>
      <c r="F86" s="517">
        <v>192858</v>
      </c>
      <c r="G86" s="445" t="s">
        <v>6655</v>
      </c>
      <c r="H86" s="440" t="s">
        <v>6864</v>
      </c>
      <c r="I86" s="446">
        <v>44393</v>
      </c>
      <c r="J86" s="443" t="s">
        <v>6865</v>
      </c>
      <c r="K86" s="443" t="s">
        <v>6866</v>
      </c>
      <c r="L86" s="471">
        <v>83.5</v>
      </c>
      <c r="M86" s="448"/>
      <c r="N86" s="449">
        <f>+VLOOKUP('[1]таблица 19 (3)'!H86,'[1]Отчет (лист 1)'!G:Q,11,0)/1000</f>
        <v>2850000</v>
      </c>
      <c r="O86" s="450"/>
      <c r="P86" s="450" t="s">
        <v>6</v>
      </c>
      <c r="Q86" s="451" t="s">
        <v>6867</v>
      </c>
      <c r="R86" s="451" t="s">
        <v>6868</v>
      </c>
      <c r="S86" s="451"/>
      <c r="T86" s="451"/>
      <c r="U86" s="452" t="s">
        <v>6869</v>
      </c>
      <c r="V86" s="453">
        <v>2850000</v>
      </c>
      <c r="W86" s="453"/>
      <c r="X86" s="454">
        <v>44708</v>
      </c>
      <c r="Y86" s="455">
        <v>315</v>
      </c>
      <c r="Z86" s="456" t="s">
        <v>6870</v>
      </c>
      <c r="AC86" s="458" t="s">
        <v>6871</v>
      </c>
      <c r="AL86" s="457">
        <v>2020</v>
      </c>
      <c r="AQ86" s="460"/>
    </row>
    <row r="87" spans="1:55" ht="75" x14ac:dyDescent="0.25">
      <c r="A87" s="440">
        <v>2</v>
      </c>
      <c r="B87" s="441" t="s">
        <v>5273</v>
      </c>
      <c r="C87" s="442" t="s">
        <v>436</v>
      </c>
      <c r="D87" s="443" t="s">
        <v>6872</v>
      </c>
      <c r="E87" s="444">
        <v>305296332</v>
      </c>
      <c r="F87" s="444">
        <v>168183</v>
      </c>
      <c r="G87" s="445" t="s">
        <v>6873</v>
      </c>
      <c r="H87" s="440" t="s">
        <v>6874</v>
      </c>
      <c r="I87" s="446">
        <v>44678</v>
      </c>
      <c r="J87" s="443" t="s">
        <v>6875</v>
      </c>
      <c r="K87" s="443"/>
      <c r="L87" s="447"/>
      <c r="M87" s="448"/>
      <c r="N87" s="449">
        <f>+VLOOKUP('[1]таблица 19 (3)'!H87,'[1]Отчет (лист 1)'!G:Q,11,0)/1000</f>
        <v>1237393.9990000001</v>
      </c>
      <c r="O87" s="450" t="s">
        <v>604</v>
      </c>
      <c r="P87" s="450"/>
      <c r="Q87" s="478" t="s">
        <v>6876</v>
      </c>
      <c r="R87" s="478" t="s">
        <v>6877</v>
      </c>
      <c r="S87" s="451" t="s">
        <v>6505</v>
      </c>
      <c r="T87" s="451" t="s">
        <v>6506</v>
      </c>
      <c r="U87" s="452" t="s">
        <v>6878</v>
      </c>
      <c r="V87" s="453"/>
      <c r="W87" s="518">
        <v>3246267</v>
      </c>
      <c r="X87" s="454">
        <v>44708</v>
      </c>
      <c r="Y87" s="455">
        <v>30</v>
      </c>
      <c r="AL87" s="457">
        <v>2018</v>
      </c>
      <c r="AQ87" s="460"/>
    </row>
    <row r="88" spans="1:55" ht="58.5" x14ac:dyDescent="0.25">
      <c r="A88" s="440">
        <v>3</v>
      </c>
      <c r="B88" s="441" t="s">
        <v>5273</v>
      </c>
      <c r="C88" s="442" t="s">
        <v>436</v>
      </c>
      <c r="D88" s="519" t="s">
        <v>6879</v>
      </c>
      <c r="E88" s="444" t="s">
        <v>6655</v>
      </c>
      <c r="F88" s="444">
        <v>194262</v>
      </c>
      <c r="G88" s="445" t="s">
        <v>6880</v>
      </c>
      <c r="H88" s="440" t="s">
        <v>6881</v>
      </c>
      <c r="I88" s="446">
        <v>44862</v>
      </c>
      <c r="J88" s="443" t="s">
        <v>6579</v>
      </c>
      <c r="K88" s="519" t="s">
        <v>6882</v>
      </c>
      <c r="L88" s="471">
        <v>818</v>
      </c>
      <c r="M88" s="448">
        <v>82.69</v>
      </c>
      <c r="N88" s="449">
        <f>+VLOOKUP('[1]таблица 19 (3)'!H88,'[1]Отчет (лист 1)'!G:Q,11,0)/1000</f>
        <v>146250</v>
      </c>
      <c r="O88" s="450" t="s">
        <v>604</v>
      </c>
      <c r="P88" s="450" t="s">
        <v>6</v>
      </c>
      <c r="Q88" s="451" t="s">
        <v>604</v>
      </c>
      <c r="R88" s="451"/>
      <c r="S88" s="451"/>
      <c r="T88" s="451"/>
      <c r="U88" s="452" t="s">
        <v>6826</v>
      </c>
      <c r="V88" s="453"/>
      <c r="W88" s="518"/>
      <c r="X88" s="454"/>
      <c r="Y88" s="455"/>
      <c r="AQ88" s="460"/>
    </row>
    <row r="89" spans="1:55" x14ac:dyDescent="0.25">
      <c r="A89" s="440"/>
      <c r="B89" s="441"/>
      <c r="C89" s="442"/>
      <c r="D89" s="384" t="s">
        <v>6487</v>
      </c>
      <c r="E89" s="444"/>
      <c r="F89" s="444"/>
      <c r="G89" s="445"/>
      <c r="H89" s="440"/>
      <c r="I89" s="446"/>
      <c r="J89" s="443"/>
      <c r="K89" s="443"/>
      <c r="L89" s="447"/>
      <c r="M89" s="448"/>
      <c r="N89" s="449">
        <f>SUM(N86:N88)</f>
        <v>4233643.9989999998</v>
      </c>
      <c r="O89" s="450"/>
      <c r="P89" s="450"/>
      <c r="Q89" s="451"/>
      <c r="R89" s="451"/>
      <c r="S89" s="451"/>
      <c r="T89" s="451"/>
      <c r="U89" s="452"/>
      <c r="V89" s="464">
        <v>2850000</v>
      </c>
      <c r="W89" s="464"/>
      <c r="X89" s="454"/>
      <c r="Y89" s="520"/>
      <c r="AQ89" s="460"/>
    </row>
    <row r="90" spans="1:55" x14ac:dyDescent="0.25">
      <c r="A90" s="409"/>
      <c r="B90" s="410"/>
      <c r="C90" s="411"/>
      <c r="D90" s="412"/>
      <c r="E90" s="413"/>
      <c r="F90" s="413"/>
      <c r="G90" s="414"/>
      <c r="H90" s="410"/>
      <c r="I90" s="415"/>
      <c r="J90" s="412"/>
      <c r="K90" s="413" t="s">
        <v>6883</v>
      </c>
      <c r="L90" s="416"/>
      <c r="M90" s="417"/>
      <c r="N90" s="418"/>
      <c r="O90" s="419"/>
      <c r="P90" s="419"/>
      <c r="Q90" s="420"/>
      <c r="R90" s="420"/>
      <c r="S90" s="420"/>
      <c r="T90" s="420"/>
      <c r="U90" s="421"/>
      <c r="V90" s="439"/>
      <c r="W90" s="439"/>
      <c r="X90" s="454"/>
      <c r="Y90" s="455"/>
      <c r="AQ90" s="460"/>
    </row>
    <row r="91" spans="1:55" ht="56.25" x14ac:dyDescent="0.25">
      <c r="A91" s="440">
        <v>1</v>
      </c>
      <c r="B91" s="441" t="s">
        <v>2246</v>
      </c>
      <c r="C91" s="442" t="s">
        <v>6884</v>
      </c>
      <c r="D91" s="443" t="s">
        <v>6885</v>
      </c>
      <c r="E91" s="444">
        <v>307607599</v>
      </c>
      <c r="F91" s="444">
        <v>261108</v>
      </c>
      <c r="G91" s="445">
        <v>132644</v>
      </c>
      <c r="H91" s="440" t="s">
        <v>6886</v>
      </c>
      <c r="I91" s="446">
        <v>44617</v>
      </c>
      <c r="J91" s="443" t="s">
        <v>6828</v>
      </c>
      <c r="K91" s="443" t="s">
        <v>6887</v>
      </c>
      <c r="L91" s="447">
        <v>0.16</v>
      </c>
      <c r="M91" s="448">
        <v>164.9</v>
      </c>
      <c r="N91" s="449">
        <f>+VLOOKUP('[1]таблица 19 (3)'!H91,'[1]Отчет (лист 1)'!G:Q,11,0)/1000</f>
        <v>290349</v>
      </c>
      <c r="O91" s="450"/>
      <c r="P91" s="450" t="s">
        <v>6</v>
      </c>
      <c r="Q91" s="469" t="s">
        <v>6888</v>
      </c>
      <c r="R91" s="469" t="s">
        <v>6889</v>
      </c>
      <c r="S91" s="451" t="s">
        <v>6533</v>
      </c>
      <c r="T91" s="451" t="s">
        <v>6276</v>
      </c>
      <c r="U91" s="452" t="s">
        <v>6890</v>
      </c>
      <c r="V91" s="453">
        <v>290349</v>
      </c>
      <c r="W91" s="514">
        <v>2786183</v>
      </c>
      <c r="X91" s="454">
        <v>44708</v>
      </c>
      <c r="Y91" s="455">
        <v>91</v>
      </c>
      <c r="Z91" s="456" t="s">
        <v>6715</v>
      </c>
      <c r="AC91" s="458" t="s">
        <v>6536</v>
      </c>
      <c r="AL91" s="457">
        <v>2020</v>
      </c>
      <c r="AQ91" s="460">
        <v>2338143</v>
      </c>
    </row>
    <row r="92" spans="1:55" ht="75" x14ac:dyDescent="0.25">
      <c r="A92" s="440">
        <v>2</v>
      </c>
      <c r="B92" s="441" t="s">
        <v>2246</v>
      </c>
      <c r="C92" s="442" t="s">
        <v>6884</v>
      </c>
      <c r="D92" s="443" t="s">
        <v>6891</v>
      </c>
      <c r="E92" s="444">
        <v>495171274</v>
      </c>
      <c r="F92" s="444">
        <v>261108</v>
      </c>
      <c r="G92" s="445" t="s">
        <v>6892</v>
      </c>
      <c r="H92" s="440" t="s">
        <v>6893</v>
      </c>
      <c r="I92" s="446">
        <v>44834</v>
      </c>
      <c r="J92" s="443" t="s">
        <v>6894</v>
      </c>
      <c r="K92" s="443"/>
      <c r="L92" s="447"/>
      <c r="M92" s="448"/>
      <c r="N92" s="449">
        <f>+VLOOKUP('[1]таблица 19 (3)'!H92,'[1]Отчет (лист 1)'!G:Q,11,0)/1000</f>
        <v>41803.667950000003</v>
      </c>
      <c r="O92" s="450" t="s">
        <v>604</v>
      </c>
      <c r="P92" s="450"/>
      <c r="Q92" s="469"/>
      <c r="R92" s="451"/>
      <c r="S92" s="451"/>
      <c r="T92" s="451"/>
      <c r="U92" s="508" t="s">
        <v>6895</v>
      </c>
      <c r="V92" s="453"/>
      <c r="W92" s="521">
        <v>2610087</v>
      </c>
      <c r="X92" s="454"/>
      <c r="Y92" s="455"/>
      <c r="AQ92" s="460"/>
    </row>
    <row r="93" spans="1:55" x14ac:dyDescent="0.25">
      <c r="A93" s="440"/>
      <c r="B93" s="441"/>
      <c r="C93" s="442"/>
      <c r="D93" s="384" t="s">
        <v>6487</v>
      </c>
      <c r="E93" s="444"/>
      <c r="F93" s="444"/>
      <c r="G93" s="445"/>
      <c r="H93" s="440"/>
      <c r="I93" s="446"/>
      <c r="J93" s="443"/>
      <c r="K93" s="443"/>
      <c r="L93" s="447"/>
      <c r="M93" s="448"/>
      <c r="N93" s="449">
        <f>SUM(N91:N92)</f>
        <v>332152.66795000003</v>
      </c>
      <c r="O93" s="450"/>
      <c r="P93" s="450"/>
      <c r="Q93" s="451"/>
      <c r="R93" s="451"/>
      <c r="S93" s="451"/>
      <c r="T93" s="451"/>
      <c r="U93" s="452"/>
      <c r="V93" s="464">
        <v>290349</v>
      </c>
      <c r="W93" s="464"/>
      <c r="X93" s="454"/>
      <c r="Y93" s="455"/>
      <c r="AQ93" s="460"/>
    </row>
    <row r="94" spans="1:55" x14ac:dyDescent="0.25">
      <c r="A94" s="409"/>
      <c r="B94" s="410"/>
      <c r="C94" s="411"/>
      <c r="D94" s="412"/>
      <c r="E94" s="413"/>
      <c r="F94" s="413"/>
      <c r="G94" s="414"/>
      <c r="H94" s="410"/>
      <c r="I94" s="415"/>
      <c r="J94" s="412"/>
      <c r="K94" s="413" t="s">
        <v>6896</v>
      </c>
      <c r="L94" s="416"/>
      <c r="M94" s="417"/>
      <c r="N94" s="418"/>
      <c r="O94" s="419"/>
      <c r="P94" s="419"/>
      <c r="Q94" s="420"/>
      <c r="R94" s="420"/>
      <c r="S94" s="420"/>
      <c r="T94" s="420"/>
      <c r="U94" s="421"/>
      <c r="V94" s="439"/>
      <c r="W94" s="439"/>
      <c r="X94" s="454"/>
      <c r="Y94" s="455"/>
      <c r="AQ94" s="460"/>
    </row>
    <row r="95" spans="1:55" ht="75" x14ac:dyDescent="0.25">
      <c r="A95" s="440">
        <v>1</v>
      </c>
      <c r="B95" s="441" t="s">
        <v>2239</v>
      </c>
      <c r="C95" s="442" t="s">
        <v>6897</v>
      </c>
      <c r="D95" s="443" t="s">
        <v>6898</v>
      </c>
      <c r="E95" s="444">
        <v>305112118</v>
      </c>
      <c r="F95" s="444">
        <v>184056</v>
      </c>
      <c r="G95" s="445">
        <v>94056</v>
      </c>
      <c r="H95" s="440" t="s">
        <v>6899</v>
      </c>
      <c r="I95" s="446">
        <v>44406</v>
      </c>
      <c r="J95" s="443" t="s">
        <v>6900</v>
      </c>
      <c r="K95" s="443" t="s">
        <v>6901</v>
      </c>
      <c r="L95" s="447">
        <v>0.12</v>
      </c>
      <c r="M95" s="448">
        <v>482.44</v>
      </c>
      <c r="N95" s="449">
        <f>+VLOOKUP('[1]таблица 19 (3)'!H95,'[1]Отчет (лист 1)'!G:Q,11,0)/1000</f>
        <v>452292.5</v>
      </c>
      <c r="O95" s="450"/>
      <c r="P95" s="450" t="s">
        <v>6</v>
      </c>
      <c r="Q95" s="469" t="s">
        <v>6902</v>
      </c>
      <c r="R95" s="469" t="s">
        <v>6903</v>
      </c>
      <c r="S95" s="451"/>
      <c r="T95" s="451"/>
      <c r="U95" s="452" t="s">
        <v>6904</v>
      </c>
      <c r="V95" s="453">
        <v>452292.5</v>
      </c>
      <c r="W95" s="453">
        <v>3240324</v>
      </c>
      <c r="X95" s="454">
        <v>44708</v>
      </c>
      <c r="Y95" s="455">
        <v>302</v>
      </c>
      <c r="Z95" s="456">
        <v>95497</v>
      </c>
      <c r="AC95" s="458" t="s">
        <v>6905</v>
      </c>
      <c r="AL95" s="457">
        <v>2019</v>
      </c>
      <c r="AQ95" s="460"/>
    </row>
    <row r="96" spans="1:55" x14ac:dyDescent="0.25">
      <c r="A96" s="440"/>
      <c r="B96" s="441"/>
      <c r="C96" s="442"/>
      <c r="D96" s="384" t="s">
        <v>6487</v>
      </c>
      <c r="E96" s="444"/>
      <c r="F96" s="444"/>
      <c r="G96" s="445"/>
      <c r="H96" s="440"/>
      <c r="I96" s="446"/>
      <c r="J96" s="443"/>
      <c r="K96" s="443"/>
      <c r="L96" s="447"/>
      <c r="M96" s="448"/>
      <c r="N96" s="449">
        <v>452292.5</v>
      </c>
      <c r="O96" s="450"/>
      <c r="P96" s="450"/>
      <c r="Q96" s="451"/>
      <c r="R96" s="451"/>
      <c r="S96" s="451"/>
      <c r="T96" s="451"/>
      <c r="U96" s="452"/>
      <c r="V96" s="464">
        <v>452292.5</v>
      </c>
      <c r="W96" s="464"/>
      <c r="X96" s="454"/>
      <c r="Y96" s="455"/>
      <c r="AQ96" s="460"/>
    </row>
    <row r="97" spans="14:21" x14ac:dyDescent="0.25">
      <c r="N97" s="526">
        <v>1000</v>
      </c>
    </row>
    <row r="102" spans="14:21" x14ac:dyDescent="0.25">
      <c r="U102" s="516" t="s">
        <v>604</v>
      </c>
    </row>
  </sheetData>
  <mergeCells count="1">
    <mergeCell ref="A1:U1"/>
  </mergeCells>
  <pageMargins left="0" right="0" top="0.55118110236220474" bottom="0" header="0" footer="0"/>
  <pageSetup paperSize="9" scale="60" orientation="portrait" r:id="rId1"/>
  <rowBreaks count="3" manualBreakCount="3">
    <brk id="71" max="7" man="1"/>
    <brk id="157" max="7" man="1"/>
    <brk id="199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/>
  </sheetPr>
  <dimension ref="A1:AO215"/>
  <sheetViews>
    <sheetView showGridLines="0" workbookViewId="0">
      <selection activeCell="A196" sqref="A196:K215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3.5703125" style="3" customWidth="1"/>
    <col min="9" max="9" width="20" style="3" customWidth="1"/>
    <col min="10" max="10" width="9.140625" style="3"/>
    <col min="11" max="11" width="11.5703125" style="3" customWidth="1"/>
    <col min="12" max="18" width="9.140625" style="3"/>
    <col min="19" max="19" width="3.28515625" style="3" customWidth="1"/>
    <col min="20" max="20" width="13.7109375" style="3" customWidth="1"/>
    <col min="21" max="16384" width="9.140625" style="3"/>
  </cols>
  <sheetData>
    <row r="1" spans="1:9" x14ac:dyDescent="0.25">
      <c r="B1" s="320" t="s">
        <v>376</v>
      </c>
      <c r="C1" s="320"/>
      <c r="D1" s="320"/>
      <c r="E1" s="320"/>
      <c r="F1" s="320"/>
    </row>
    <row r="2" spans="1:9" x14ac:dyDescent="0.25">
      <c r="A2" s="1"/>
      <c r="B2" s="320" t="s">
        <v>0</v>
      </c>
      <c r="C2" s="320"/>
      <c r="D2" s="320"/>
      <c r="E2" s="320"/>
      <c r="F2" s="320"/>
    </row>
    <row r="3" spans="1:9" x14ac:dyDescent="0.25">
      <c r="B3" s="320"/>
      <c r="C3" s="320"/>
      <c r="D3" s="320"/>
      <c r="E3" s="320"/>
      <c r="F3" s="320"/>
    </row>
    <row r="4" spans="1:9" x14ac:dyDescent="0.25">
      <c r="A4" s="1"/>
      <c r="B4" s="320"/>
      <c r="C4" s="320"/>
      <c r="D4" s="320"/>
      <c r="E4" s="320"/>
      <c r="F4" s="320"/>
    </row>
    <row r="5" spans="1:9" x14ac:dyDescent="0.25">
      <c r="A5" s="8"/>
      <c r="B5" s="8"/>
      <c r="E5" s="9"/>
      <c r="F5" s="12"/>
    </row>
    <row r="6" spans="1:9" x14ac:dyDescent="0.25">
      <c r="A6" s="1"/>
      <c r="B6" s="1"/>
      <c r="E6" s="9"/>
    </row>
    <row r="7" spans="1:9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58" t="s">
        <v>5</v>
      </c>
      <c r="F7" s="42" t="s">
        <v>3</v>
      </c>
      <c r="G7" s="41" t="s">
        <v>4</v>
      </c>
      <c r="H7" s="41" t="s">
        <v>5</v>
      </c>
      <c r="I7" s="113" t="s">
        <v>451</v>
      </c>
    </row>
    <row r="8" spans="1:9" x14ac:dyDescent="0.25">
      <c r="A8" s="53" t="s">
        <v>6</v>
      </c>
      <c r="B8" s="53" t="s">
        <v>7</v>
      </c>
      <c r="C8" s="73">
        <v>3</v>
      </c>
      <c r="D8" s="53">
        <v>4</v>
      </c>
      <c r="E8" s="59">
        <v>5</v>
      </c>
      <c r="F8" s="61" t="s">
        <v>403</v>
      </c>
      <c r="G8" s="61"/>
      <c r="H8" s="61" t="s">
        <v>403</v>
      </c>
      <c r="I8" s="113"/>
    </row>
    <row r="9" spans="1:9" x14ac:dyDescent="0.25">
      <c r="A9" s="26" t="s">
        <v>8</v>
      </c>
      <c r="B9" s="40" t="s">
        <v>9</v>
      </c>
      <c r="C9" s="78">
        <f>C10+C11+C12+C13+C14+C15+C16+C17+C18</f>
        <v>2</v>
      </c>
      <c r="D9" s="74"/>
      <c r="E9" s="78">
        <f t="shared" ref="E9" si="0">E10+E11+E12+E13+E14+E15+E16+E17+E18</f>
        <v>220000</v>
      </c>
      <c r="F9" s="85"/>
      <c r="G9" s="85"/>
      <c r="H9" s="85">
        <f>F9*G9</f>
        <v>0</v>
      </c>
    </row>
    <row r="10" spans="1:9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86"/>
      <c r="G10" s="86"/>
      <c r="H10" s="86">
        <f t="shared" ref="H10:H73" si="1">F10*G10</f>
        <v>0</v>
      </c>
    </row>
    <row r="11" spans="1:9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86"/>
      <c r="G11" s="86"/>
      <c r="H11" s="86">
        <f t="shared" si="1"/>
        <v>0</v>
      </c>
    </row>
    <row r="12" spans="1:9" x14ac:dyDescent="0.25">
      <c r="A12" s="26" t="s">
        <v>14</v>
      </c>
      <c r="B12" s="26" t="s">
        <v>15</v>
      </c>
      <c r="C12" s="74"/>
      <c r="D12" s="37"/>
      <c r="E12" s="37">
        <f t="shared" si="2"/>
        <v>0</v>
      </c>
      <c r="F12" s="86"/>
      <c r="G12" s="86"/>
      <c r="H12" s="86">
        <f t="shared" si="1"/>
        <v>0</v>
      </c>
    </row>
    <row r="13" spans="1:9" x14ac:dyDescent="0.25">
      <c r="A13" s="26" t="s">
        <v>16</v>
      </c>
      <c r="B13" s="26" t="s">
        <v>17</v>
      </c>
      <c r="C13" s="74">
        <v>1</v>
      </c>
      <c r="D13" s="37">
        <v>80000</v>
      </c>
      <c r="E13" s="37">
        <f t="shared" si="2"/>
        <v>80000</v>
      </c>
      <c r="F13" s="86"/>
      <c r="G13" s="86"/>
      <c r="H13" s="86">
        <f t="shared" si="1"/>
        <v>0</v>
      </c>
    </row>
    <row r="14" spans="1:9" x14ac:dyDescent="0.25">
      <c r="A14" s="26" t="s">
        <v>18</v>
      </c>
      <c r="B14" s="26" t="s">
        <v>19</v>
      </c>
      <c r="C14" s="74">
        <v>1</v>
      </c>
      <c r="D14" s="37">
        <v>140000</v>
      </c>
      <c r="E14" s="37">
        <f t="shared" si="2"/>
        <v>140000</v>
      </c>
      <c r="F14" s="86"/>
      <c r="G14" s="86"/>
      <c r="H14" s="86">
        <f t="shared" si="1"/>
        <v>0</v>
      </c>
    </row>
    <row r="15" spans="1:9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86"/>
      <c r="G15" s="86"/>
      <c r="H15" s="86">
        <f t="shared" si="1"/>
        <v>0</v>
      </c>
    </row>
    <row r="16" spans="1:9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86"/>
      <c r="G16" s="86"/>
      <c r="H16" s="86">
        <f t="shared" si="1"/>
        <v>0</v>
      </c>
    </row>
    <row r="17" spans="1:9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86"/>
      <c r="G17" s="86"/>
      <c r="H17" s="86">
        <f t="shared" si="1"/>
        <v>0</v>
      </c>
    </row>
    <row r="18" spans="1:9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86"/>
      <c r="G18" s="86"/>
      <c r="H18" s="86">
        <f t="shared" si="1"/>
        <v>0</v>
      </c>
    </row>
    <row r="19" spans="1:9" ht="31.5" x14ac:dyDescent="0.25">
      <c r="A19" s="26" t="s">
        <v>28</v>
      </c>
      <c r="B19" s="40" t="s">
        <v>29</v>
      </c>
      <c r="C19" s="74"/>
      <c r="D19" s="37"/>
      <c r="E19" s="37">
        <f t="shared" si="2"/>
        <v>0</v>
      </c>
      <c r="F19" s="86"/>
      <c r="G19" s="86"/>
      <c r="H19" s="86">
        <f t="shared" si="1"/>
        <v>0</v>
      </c>
    </row>
    <row r="20" spans="1:9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218</v>
      </c>
      <c r="D20" s="37"/>
      <c r="E20" s="78">
        <f>E21+E22+E23+E24+E25+E26+E27+E28+E29+E30+E31+E32+E33+E34+E35+E36+E37+E38+E39+E40+E41+E42+E43+E44+E45+E46+E47+E48+E49+E50+E51</f>
        <v>637500</v>
      </c>
      <c r="F20" s="85"/>
      <c r="G20" s="85"/>
      <c r="H20" s="85">
        <f t="shared" si="1"/>
        <v>0</v>
      </c>
    </row>
    <row r="21" spans="1:9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86"/>
      <c r="G21" s="86"/>
      <c r="H21" s="86">
        <f t="shared" si="1"/>
        <v>0</v>
      </c>
    </row>
    <row r="22" spans="1:9" x14ac:dyDescent="0.25">
      <c r="A22" s="26" t="s">
        <v>34</v>
      </c>
      <c r="B22" s="26" t="s">
        <v>35</v>
      </c>
      <c r="C22" s="74">
        <v>10</v>
      </c>
      <c r="D22" s="37">
        <v>5000</v>
      </c>
      <c r="E22" s="37">
        <f t="shared" si="2"/>
        <v>50000</v>
      </c>
      <c r="F22" s="87">
        <v>20</v>
      </c>
      <c r="G22" s="87">
        <v>2100</v>
      </c>
      <c r="H22" s="86">
        <f t="shared" si="1"/>
        <v>42000</v>
      </c>
    </row>
    <row r="23" spans="1:9" x14ac:dyDescent="0.25">
      <c r="A23" s="26" t="s">
        <v>36</v>
      </c>
      <c r="B23" s="26" t="s">
        <v>37</v>
      </c>
      <c r="C23" s="74">
        <v>10</v>
      </c>
      <c r="D23" s="37">
        <v>5000</v>
      </c>
      <c r="E23" s="37">
        <f t="shared" si="2"/>
        <v>50000</v>
      </c>
      <c r="F23" s="87">
        <v>14</v>
      </c>
      <c r="G23" s="87">
        <v>1900</v>
      </c>
      <c r="H23" s="86">
        <f t="shared" si="1"/>
        <v>26600</v>
      </c>
    </row>
    <row r="24" spans="1:9" x14ac:dyDescent="0.25">
      <c r="A24" s="26" t="s">
        <v>38</v>
      </c>
      <c r="B24" s="26" t="s">
        <v>39</v>
      </c>
      <c r="C24" s="74"/>
      <c r="D24" s="37"/>
      <c r="E24" s="37">
        <f t="shared" si="2"/>
        <v>0</v>
      </c>
      <c r="F24" s="86"/>
      <c r="G24" s="86"/>
      <c r="H24" s="86">
        <f t="shared" si="1"/>
        <v>0</v>
      </c>
    </row>
    <row r="25" spans="1:9" x14ac:dyDescent="0.25">
      <c r="A25" s="26" t="s">
        <v>40</v>
      </c>
      <c r="B25" s="26" t="s">
        <v>41</v>
      </c>
      <c r="C25" s="74">
        <v>10</v>
      </c>
      <c r="D25" s="37">
        <v>3000</v>
      </c>
      <c r="E25" s="37">
        <f t="shared" si="2"/>
        <v>30000</v>
      </c>
      <c r="F25" s="87">
        <f>22+3</f>
        <v>25</v>
      </c>
      <c r="G25" s="87">
        <f>1800*22+4400*3</f>
        <v>52800</v>
      </c>
      <c r="H25" s="86">
        <v>52800</v>
      </c>
      <c r="I25" s="113"/>
    </row>
    <row r="26" spans="1:9" x14ac:dyDescent="0.25">
      <c r="A26" s="26" t="s">
        <v>42</v>
      </c>
      <c r="B26" s="26" t="s">
        <v>43</v>
      </c>
      <c r="C26" s="74">
        <v>10</v>
      </c>
      <c r="D26" s="37">
        <v>1000</v>
      </c>
      <c r="E26" s="37">
        <f t="shared" si="2"/>
        <v>10000</v>
      </c>
      <c r="F26" s="87">
        <v>1</v>
      </c>
      <c r="G26" s="87">
        <v>1500</v>
      </c>
      <c r="H26" s="86">
        <f t="shared" si="1"/>
        <v>1500</v>
      </c>
    </row>
    <row r="27" spans="1:9" ht="31.5" x14ac:dyDescent="0.25">
      <c r="A27" s="26" t="s">
        <v>44</v>
      </c>
      <c r="B27" s="26" t="s">
        <v>45</v>
      </c>
      <c r="C27" s="74">
        <v>5</v>
      </c>
      <c r="D27" s="37">
        <v>5000</v>
      </c>
      <c r="E27" s="37">
        <f t="shared" si="2"/>
        <v>25000</v>
      </c>
      <c r="F27" s="86"/>
      <c r="G27" s="86"/>
      <c r="H27" s="86">
        <f t="shared" si="1"/>
        <v>0</v>
      </c>
    </row>
    <row r="28" spans="1:9" x14ac:dyDescent="0.25">
      <c r="A28" s="26" t="s">
        <v>46</v>
      </c>
      <c r="B28" s="26" t="s">
        <v>47</v>
      </c>
      <c r="C28" s="74">
        <v>50</v>
      </c>
      <c r="D28" s="37">
        <v>100</v>
      </c>
      <c r="E28" s="37">
        <f t="shared" si="2"/>
        <v>5000</v>
      </c>
      <c r="F28" s="87">
        <v>26</v>
      </c>
      <c r="G28" s="87">
        <v>1100</v>
      </c>
      <c r="H28" s="86">
        <f t="shared" si="1"/>
        <v>28600</v>
      </c>
    </row>
    <row r="29" spans="1:9" x14ac:dyDescent="0.25">
      <c r="A29" s="26" t="s">
        <v>48</v>
      </c>
      <c r="B29" s="26" t="s">
        <v>49</v>
      </c>
      <c r="C29" s="74"/>
      <c r="D29" s="37"/>
      <c r="E29" s="37">
        <f t="shared" si="2"/>
        <v>0</v>
      </c>
      <c r="F29" s="86"/>
      <c r="G29" s="86"/>
      <c r="H29" s="86">
        <f t="shared" si="1"/>
        <v>0</v>
      </c>
    </row>
    <row r="30" spans="1:9" ht="31.5" x14ac:dyDescent="0.25">
      <c r="A30" s="26" t="s">
        <v>50</v>
      </c>
      <c r="B30" s="26" t="s">
        <v>51</v>
      </c>
      <c r="C30" s="74">
        <v>10</v>
      </c>
      <c r="D30" s="37">
        <v>3000</v>
      </c>
      <c r="E30" s="37">
        <f t="shared" si="2"/>
        <v>30000</v>
      </c>
      <c r="F30" s="87">
        <v>6</v>
      </c>
      <c r="G30" s="87">
        <v>2300</v>
      </c>
      <c r="H30" s="86">
        <f t="shared" si="1"/>
        <v>13800</v>
      </c>
    </row>
    <row r="31" spans="1:9" x14ac:dyDescent="0.25">
      <c r="A31" s="26" t="s">
        <v>52</v>
      </c>
      <c r="B31" s="26" t="s">
        <v>53</v>
      </c>
      <c r="C31" s="74">
        <v>5</v>
      </c>
      <c r="D31" s="37">
        <v>2500</v>
      </c>
      <c r="E31" s="37">
        <f t="shared" si="2"/>
        <v>12500</v>
      </c>
      <c r="F31" s="86"/>
      <c r="G31" s="86"/>
      <c r="H31" s="86">
        <f t="shared" si="1"/>
        <v>0</v>
      </c>
    </row>
    <row r="32" spans="1:9" x14ac:dyDescent="0.25">
      <c r="A32" s="26" t="s">
        <v>54</v>
      </c>
      <c r="B32" s="26" t="s">
        <v>55</v>
      </c>
      <c r="C32" s="74">
        <v>25</v>
      </c>
      <c r="D32" s="37">
        <v>1000</v>
      </c>
      <c r="E32" s="37">
        <f t="shared" si="2"/>
        <v>25000</v>
      </c>
      <c r="F32" s="87">
        <v>23</v>
      </c>
      <c r="G32" s="87">
        <v>1800</v>
      </c>
      <c r="H32" s="86">
        <f t="shared" si="1"/>
        <v>41400</v>
      </c>
    </row>
    <row r="33" spans="1:9" x14ac:dyDescent="0.25">
      <c r="A33" s="26" t="s">
        <v>56</v>
      </c>
      <c r="B33" s="26" t="s">
        <v>57</v>
      </c>
      <c r="C33" s="74">
        <v>25</v>
      </c>
      <c r="D33" s="37">
        <v>1500</v>
      </c>
      <c r="E33" s="37">
        <f t="shared" si="2"/>
        <v>37500</v>
      </c>
      <c r="F33" s="86"/>
      <c r="G33" s="86"/>
      <c r="H33" s="86">
        <f t="shared" si="1"/>
        <v>0</v>
      </c>
    </row>
    <row r="34" spans="1:9" x14ac:dyDescent="0.25">
      <c r="A34" s="26" t="s">
        <v>58</v>
      </c>
      <c r="B34" s="26" t="s">
        <v>59</v>
      </c>
      <c r="C34" s="74"/>
      <c r="D34" s="37"/>
      <c r="E34" s="37">
        <f t="shared" si="2"/>
        <v>0</v>
      </c>
      <c r="F34" s="86"/>
      <c r="G34" s="86"/>
      <c r="H34" s="86">
        <f t="shared" si="1"/>
        <v>0</v>
      </c>
    </row>
    <row r="35" spans="1:9" x14ac:dyDescent="0.25">
      <c r="A35" s="26" t="s">
        <v>60</v>
      </c>
      <c r="B35" s="26" t="s">
        <v>61</v>
      </c>
      <c r="C35" s="74">
        <v>10</v>
      </c>
      <c r="D35" s="37">
        <v>6000</v>
      </c>
      <c r="E35" s="37">
        <f t="shared" si="2"/>
        <v>60000</v>
      </c>
      <c r="F35" s="188"/>
      <c r="G35" s="188"/>
      <c r="H35" s="86">
        <f t="shared" si="1"/>
        <v>0</v>
      </c>
    </row>
    <row r="36" spans="1:9" x14ac:dyDescent="0.25">
      <c r="A36" s="26" t="s">
        <v>62</v>
      </c>
      <c r="B36" s="26" t="s">
        <v>63</v>
      </c>
      <c r="C36" s="74">
        <v>2</v>
      </c>
      <c r="D36" s="37">
        <v>15000</v>
      </c>
      <c r="E36" s="37">
        <f t="shared" si="2"/>
        <v>30000</v>
      </c>
      <c r="F36" s="188"/>
      <c r="G36" s="188"/>
      <c r="H36" s="86">
        <f t="shared" si="1"/>
        <v>0</v>
      </c>
    </row>
    <row r="37" spans="1:9" x14ac:dyDescent="0.25">
      <c r="A37" s="26" t="s">
        <v>64</v>
      </c>
      <c r="B37" s="26" t="s">
        <v>65</v>
      </c>
      <c r="C37" s="74">
        <v>1</v>
      </c>
      <c r="D37" s="37">
        <v>15000</v>
      </c>
      <c r="E37" s="37">
        <f t="shared" si="2"/>
        <v>15000</v>
      </c>
      <c r="F37" s="188"/>
      <c r="G37" s="188"/>
      <c r="H37" s="86">
        <f t="shared" si="1"/>
        <v>0</v>
      </c>
    </row>
    <row r="38" spans="1:9" x14ac:dyDescent="0.25">
      <c r="A38" s="26" t="s">
        <v>66</v>
      </c>
      <c r="B38" s="26" t="s">
        <v>67</v>
      </c>
      <c r="C38" s="74"/>
      <c r="D38" s="37"/>
      <c r="E38" s="37">
        <f t="shared" si="2"/>
        <v>0</v>
      </c>
      <c r="F38" s="188"/>
      <c r="G38" s="188"/>
      <c r="H38" s="86">
        <f t="shared" si="1"/>
        <v>0</v>
      </c>
    </row>
    <row r="39" spans="1:9" x14ac:dyDescent="0.25">
      <c r="A39" s="26" t="s">
        <v>68</v>
      </c>
      <c r="B39" s="26" t="s">
        <v>69</v>
      </c>
      <c r="C39" s="74">
        <v>10</v>
      </c>
      <c r="D39" s="37">
        <v>1000</v>
      </c>
      <c r="E39" s="37">
        <f t="shared" si="2"/>
        <v>10000</v>
      </c>
      <c r="F39" s="188"/>
      <c r="G39" s="188"/>
      <c r="H39" s="86">
        <f t="shared" si="1"/>
        <v>0</v>
      </c>
    </row>
    <row r="40" spans="1:9" x14ac:dyDescent="0.25">
      <c r="A40" s="26" t="s">
        <v>70</v>
      </c>
      <c r="B40" s="26" t="s">
        <v>71</v>
      </c>
      <c r="C40" s="74"/>
      <c r="D40" s="37"/>
      <c r="E40" s="37"/>
      <c r="F40" s="190"/>
      <c r="G40" s="190"/>
      <c r="H40" s="86">
        <f t="shared" si="1"/>
        <v>0</v>
      </c>
    </row>
    <row r="41" spans="1:9" x14ac:dyDescent="0.25">
      <c r="A41" s="26" t="s">
        <v>72</v>
      </c>
      <c r="B41" s="26" t="s">
        <v>73</v>
      </c>
      <c r="C41" s="74">
        <v>5</v>
      </c>
      <c r="D41" s="37">
        <v>2500</v>
      </c>
      <c r="E41" s="37">
        <f t="shared" si="2"/>
        <v>12500</v>
      </c>
      <c r="F41" s="87">
        <v>5</v>
      </c>
      <c r="G41" s="87">
        <v>2129</v>
      </c>
      <c r="H41" s="86">
        <f t="shared" si="1"/>
        <v>10645</v>
      </c>
    </row>
    <row r="42" spans="1:9" x14ac:dyDescent="0.25">
      <c r="A42" s="26" t="s">
        <v>74</v>
      </c>
      <c r="B42" s="26" t="s">
        <v>75</v>
      </c>
      <c r="C42" s="74">
        <v>4</v>
      </c>
      <c r="D42" s="37">
        <v>1500</v>
      </c>
      <c r="E42" s="37">
        <f t="shared" si="2"/>
        <v>6000</v>
      </c>
      <c r="F42" s="188"/>
      <c r="G42" s="188"/>
      <c r="H42" s="86">
        <f t="shared" si="1"/>
        <v>0</v>
      </c>
    </row>
    <row r="43" spans="1:9" x14ac:dyDescent="0.25">
      <c r="A43" s="26" t="s">
        <v>76</v>
      </c>
      <c r="B43" s="26" t="s">
        <v>77</v>
      </c>
      <c r="C43" s="74">
        <v>3</v>
      </c>
      <c r="D43" s="37">
        <v>3000</v>
      </c>
      <c r="E43" s="37">
        <f t="shared" si="2"/>
        <v>9000</v>
      </c>
      <c r="F43" s="188"/>
      <c r="G43" s="188"/>
      <c r="H43" s="86">
        <f t="shared" si="1"/>
        <v>0</v>
      </c>
    </row>
    <row r="44" spans="1:9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188"/>
      <c r="G44" s="188"/>
      <c r="H44" s="86">
        <f t="shared" si="1"/>
        <v>0</v>
      </c>
    </row>
    <row r="45" spans="1:9" x14ac:dyDescent="0.25">
      <c r="A45" s="26" t="s">
        <v>80</v>
      </c>
      <c r="B45" s="26" t="s">
        <v>81</v>
      </c>
      <c r="C45" s="75"/>
      <c r="D45" s="52"/>
      <c r="E45" s="37">
        <f t="shared" si="2"/>
        <v>0</v>
      </c>
      <c r="F45" s="188"/>
      <c r="G45" s="188"/>
      <c r="H45" s="188">
        <f t="shared" si="1"/>
        <v>0</v>
      </c>
      <c r="I45" s="12"/>
    </row>
    <row r="46" spans="1:9" x14ac:dyDescent="0.25">
      <c r="A46" s="26" t="s">
        <v>82</v>
      </c>
      <c r="B46" s="26" t="s">
        <v>83</v>
      </c>
      <c r="C46" s="74"/>
      <c r="D46" s="37"/>
      <c r="E46" s="37">
        <f t="shared" si="2"/>
        <v>0</v>
      </c>
      <c r="F46" s="188"/>
      <c r="G46" s="188"/>
      <c r="H46" s="188">
        <f t="shared" si="1"/>
        <v>0</v>
      </c>
      <c r="I46" s="12"/>
    </row>
    <row r="47" spans="1:9" x14ac:dyDescent="0.25">
      <c r="A47" s="26" t="s">
        <v>84</v>
      </c>
      <c r="B47" s="26" t="s">
        <v>85</v>
      </c>
      <c r="C47" s="74">
        <v>3</v>
      </c>
      <c r="D47" s="37">
        <v>50000</v>
      </c>
      <c r="E47" s="37">
        <f t="shared" si="2"/>
        <v>150000</v>
      </c>
      <c r="F47" s="87">
        <v>1</v>
      </c>
      <c r="G47" s="87">
        <v>54500</v>
      </c>
      <c r="H47" s="188">
        <f t="shared" si="1"/>
        <v>54500</v>
      </c>
      <c r="I47" s="12"/>
    </row>
    <row r="48" spans="1:9" ht="31.5" x14ac:dyDescent="0.25">
      <c r="A48" s="26" t="s">
        <v>86</v>
      </c>
      <c r="B48" s="26" t="s">
        <v>87</v>
      </c>
      <c r="C48" s="74"/>
      <c r="D48" s="37"/>
      <c r="E48" s="37">
        <f t="shared" si="2"/>
        <v>0</v>
      </c>
      <c r="F48" s="188"/>
      <c r="G48" s="188"/>
      <c r="H48" s="188">
        <f t="shared" si="1"/>
        <v>0</v>
      </c>
      <c r="I48" s="12"/>
    </row>
    <row r="49" spans="1:9" x14ac:dyDescent="0.25">
      <c r="A49" s="26" t="s">
        <v>88</v>
      </c>
      <c r="B49" s="26" t="s">
        <v>89</v>
      </c>
      <c r="C49" s="74">
        <v>10</v>
      </c>
      <c r="D49" s="37">
        <v>2000</v>
      </c>
      <c r="E49" s="37">
        <f t="shared" si="2"/>
        <v>20000</v>
      </c>
      <c r="F49" s="188"/>
      <c r="G49" s="188"/>
      <c r="H49" s="188">
        <f t="shared" si="1"/>
        <v>0</v>
      </c>
      <c r="I49" s="12"/>
    </row>
    <row r="50" spans="1:9" x14ac:dyDescent="0.25">
      <c r="A50" s="26" t="s">
        <v>90</v>
      </c>
      <c r="B50" s="26" t="s">
        <v>91</v>
      </c>
      <c r="C50" s="74">
        <v>10</v>
      </c>
      <c r="D50" s="37">
        <v>5000</v>
      </c>
      <c r="E50" s="37">
        <f t="shared" si="2"/>
        <v>50000</v>
      </c>
      <c r="F50" s="188"/>
      <c r="G50" s="188"/>
      <c r="H50" s="188">
        <f t="shared" si="1"/>
        <v>0</v>
      </c>
      <c r="I50" s="12"/>
    </row>
    <row r="51" spans="1:9" x14ac:dyDescent="0.25">
      <c r="A51" s="26" t="s">
        <v>92</v>
      </c>
      <c r="B51" s="26" t="s">
        <v>81</v>
      </c>
      <c r="C51" s="74"/>
      <c r="D51" s="37"/>
      <c r="E51" s="37">
        <f t="shared" si="2"/>
        <v>0</v>
      </c>
      <c r="F51" s="188"/>
      <c r="G51" s="188"/>
      <c r="H51" s="188">
        <f t="shared" si="1"/>
        <v>0</v>
      </c>
      <c r="I51" s="12"/>
    </row>
    <row r="52" spans="1:9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100</v>
      </c>
      <c r="D52" s="37"/>
      <c r="E52" s="78">
        <f>E53+E54+E55+E56+E57+E58+E59+E60+E61+E62+E63+E64+E65+E66+E67+E68+E69+E70+E71+E72+E73+E74+E75</f>
        <v>334100</v>
      </c>
      <c r="F52" s="188"/>
      <c r="G52" s="188"/>
      <c r="H52" s="188">
        <f t="shared" si="1"/>
        <v>0</v>
      </c>
      <c r="I52" s="12"/>
    </row>
    <row r="53" spans="1:9" x14ac:dyDescent="0.25">
      <c r="A53" s="26" t="s">
        <v>95</v>
      </c>
      <c r="B53" s="26" t="s">
        <v>96</v>
      </c>
      <c r="C53" s="74">
        <v>5</v>
      </c>
      <c r="D53" s="37">
        <v>8000</v>
      </c>
      <c r="E53" s="37">
        <f t="shared" si="2"/>
        <v>40000</v>
      </c>
      <c r="F53" s="188"/>
      <c r="G53" s="188"/>
      <c r="H53" s="188">
        <f t="shared" si="1"/>
        <v>0</v>
      </c>
      <c r="I53" s="12"/>
    </row>
    <row r="54" spans="1:9" x14ac:dyDescent="0.25">
      <c r="A54" s="26" t="s">
        <v>97</v>
      </c>
      <c r="B54" s="26" t="s">
        <v>98</v>
      </c>
      <c r="C54" s="74">
        <v>10</v>
      </c>
      <c r="D54" s="37">
        <v>10000</v>
      </c>
      <c r="E54" s="37">
        <f t="shared" si="2"/>
        <v>100000</v>
      </c>
      <c r="F54" s="87">
        <v>5</v>
      </c>
      <c r="G54" s="87">
        <v>9200</v>
      </c>
      <c r="H54" s="87">
        <f t="shared" si="1"/>
        <v>46000</v>
      </c>
      <c r="I54" s="12"/>
    </row>
    <row r="55" spans="1:9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188"/>
      <c r="G55" s="188"/>
      <c r="H55" s="188">
        <f t="shared" si="1"/>
        <v>0</v>
      </c>
      <c r="I55" s="12"/>
    </row>
    <row r="56" spans="1:9" x14ac:dyDescent="0.25">
      <c r="A56" s="26" t="s">
        <v>101</v>
      </c>
      <c r="B56" s="26" t="s">
        <v>102</v>
      </c>
      <c r="C56" s="74">
        <v>10</v>
      </c>
      <c r="D56" s="37">
        <v>3000</v>
      </c>
      <c r="E56" s="37">
        <f t="shared" si="2"/>
        <v>30000</v>
      </c>
      <c r="F56" s="87">
        <v>1</v>
      </c>
      <c r="G56" s="87">
        <v>2000</v>
      </c>
      <c r="H56" s="188">
        <f t="shared" si="1"/>
        <v>2000</v>
      </c>
      <c r="I56" s="113"/>
    </row>
    <row r="57" spans="1:9" x14ac:dyDescent="0.25">
      <c r="A57" s="26" t="s">
        <v>103</v>
      </c>
      <c r="B57" s="26" t="s">
        <v>104</v>
      </c>
      <c r="C57" s="74">
        <v>5</v>
      </c>
      <c r="D57" s="37">
        <v>2000</v>
      </c>
      <c r="E57" s="37">
        <f t="shared" si="2"/>
        <v>10000</v>
      </c>
      <c r="F57" s="87">
        <v>5</v>
      </c>
      <c r="G57" s="87">
        <v>3813</v>
      </c>
      <c r="H57" s="188">
        <f t="shared" si="1"/>
        <v>19065</v>
      </c>
      <c r="I57" s="12"/>
    </row>
    <row r="58" spans="1:9" x14ac:dyDescent="0.25">
      <c r="A58" s="26" t="s">
        <v>105</v>
      </c>
      <c r="B58" s="26" t="s">
        <v>106</v>
      </c>
      <c r="C58" s="74">
        <v>1</v>
      </c>
      <c r="D58" s="37">
        <v>9000</v>
      </c>
      <c r="E58" s="37">
        <f t="shared" si="2"/>
        <v>9000</v>
      </c>
      <c r="F58" s="188"/>
      <c r="G58" s="188"/>
      <c r="H58" s="188">
        <f t="shared" si="1"/>
        <v>0</v>
      </c>
      <c r="I58" s="12"/>
    </row>
    <row r="59" spans="1:9" x14ac:dyDescent="0.25">
      <c r="A59" s="26" t="s">
        <v>107</v>
      </c>
      <c r="B59" s="26" t="s">
        <v>108</v>
      </c>
      <c r="C59" s="74"/>
      <c r="D59" s="37"/>
      <c r="E59" s="37">
        <f t="shared" si="2"/>
        <v>0</v>
      </c>
      <c r="F59" s="188"/>
      <c r="G59" s="188"/>
      <c r="H59" s="188">
        <f t="shared" si="1"/>
        <v>0</v>
      </c>
      <c r="I59" s="12"/>
    </row>
    <row r="60" spans="1:9" x14ac:dyDescent="0.25">
      <c r="A60" s="26" t="s">
        <v>109</v>
      </c>
      <c r="B60" s="26" t="s">
        <v>110</v>
      </c>
      <c r="C60" s="74">
        <v>5</v>
      </c>
      <c r="D60" s="37">
        <v>8000</v>
      </c>
      <c r="E60" s="37">
        <f t="shared" si="2"/>
        <v>40000</v>
      </c>
      <c r="F60" s="188"/>
      <c r="G60" s="188"/>
      <c r="H60" s="188">
        <f t="shared" si="1"/>
        <v>0</v>
      </c>
      <c r="I60" s="12"/>
    </row>
    <row r="61" spans="1:9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188"/>
      <c r="G61" s="189"/>
      <c r="H61" s="188">
        <f t="shared" si="1"/>
        <v>0</v>
      </c>
      <c r="I61" s="12"/>
    </row>
    <row r="62" spans="1:9" x14ac:dyDescent="0.25">
      <c r="A62" s="26" t="s">
        <v>113</v>
      </c>
      <c r="B62" s="26" t="s">
        <v>114</v>
      </c>
      <c r="C62" s="74">
        <v>10</v>
      </c>
      <c r="D62" s="37">
        <v>1500</v>
      </c>
      <c r="E62" s="37">
        <f t="shared" si="2"/>
        <v>15000</v>
      </c>
      <c r="F62" s="87">
        <v>8</v>
      </c>
      <c r="G62" s="87">
        <f>1*1486+6*1050+434</f>
        <v>8220</v>
      </c>
      <c r="H62" s="188">
        <v>8220</v>
      </c>
      <c r="I62" s="12"/>
    </row>
    <row r="63" spans="1:9" x14ac:dyDescent="0.25">
      <c r="A63" s="26" t="s">
        <v>115</v>
      </c>
      <c r="B63" s="26" t="s">
        <v>116</v>
      </c>
      <c r="C63" s="74">
        <v>10</v>
      </c>
      <c r="D63" s="37">
        <v>1500</v>
      </c>
      <c r="E63" s="37">
        <f t="shared" si="2"/>
        <v>15000</v>
      </c>
      <c r="F63" s="188"/>
      <c r="G63" s="188"/>
      <c r="H63" s="188">
        <f t="shared" si="1"/>
        <v>0</v>
      </c>
      <c r="I63" s="12"/>
    </row>
    <row r="64" spans="1:9" x14ac:dyDescent="0.25">
      <c r="A64" s="26" t="s">
        <v>117</v>
      </c>
      <c r="B64" s="26" t="s">
        <v>118</v>
      </c>
      <c r="C64" s="74">
        <v>10</v>
      </c>
      <c r="D64" s="37">
        <v>400</v>
      </c>
      <c r="E64" s="37">
        <f t="shared" si="2"/>
        <v>4000</v>
      </c>
      <c r="F64" s="188"/>
      <c r="G64" s="188"/>
      <c r="H64" s="188">
        <f t="shared" si="1"/>
        <v>0</v>
      </c>
      <c r="I64" s="12"/>
    </row>
    <row r="65" spans="1:9" x14ac:dyDescent="0.25">
      <c r="A65" s="26" t="s">
        <v>119</v>
      </c>
      <c r="B65" s="26" t="s">
        <v>120</v>
      </c>
      <c r="C65" s="74">
        <v>1</v>
      </c>
      <c r="D65" s="37">
        <v>2000</v>
      </c>
      <c r="E65" s="37">
        <f t="shared" si="2"/>
        <v>2000</v>
      </c>
      <c r="F65" s="188"/>
      <c r="G65" s="188"/>
      <c r="H65" s="188">
        <f t="shared" si="1"/>
        <v>0</v>
      </c>
      <c r="I65" s="12"/>
    </row>
    <row r="66" spans="1:9" x14ac:dyDescent="0.25">
      <c r="A66" s="26" t="s">
        <v>121</v>
      </c>
      <c r="B66" s="26" t="s">
        <v>122</v>
      </c>
      <c r="C66" s="74">
        <v>2</v>
      </c>
      <c r="D66" s="37">
        <v>6000</v>
      </c>
      <c r="E66" s="37">
        <f t="shared" si="2"/>
        <v>12000</v>
      </c>
      <c r="F66" s="188"/>
      <c r="G66" s="188"/>
      <c r="H66" s="188">
        <f t="shared" si="1"/>
        <v>0</v>
      </c>
      <c r="I66" s="12"/>
    </row>
    <row r="67" spans="1:9" x14ac:dyDescent="0.25">
      <c r="A67" s="26" t="s">
        <v>123</v>
      </c>
      <c r="B67" s="26" t="s">
        <v>124</v>
      </c>
      <c r="C67" s="74"/>
      <c r="D67" s="37"/>
      <c r="E67" s="37">
        <f t="shared" si="2"/>
        <v>0</v>
      </c>
      <c r="F67" s="188"/>
      <c r="G67" s="188"/>
      <c r="H67" s="188">
        <f t="shared" si="1"/>
        <v>0</v>
      </c>
      <c r="I67" s="12"/>
    </row>
    <row r="68" spans="1:9" x14ac:dyDescent="0.25">
      <c r="A68" s="26" t="s">
        <v>125</v>
      </c>
      <c r="B68" s="26" t="s">
        <v>126</v>
      </c>
      <c r="C68" s="74">
        <v>4</v>
      </c>
      <c r="D68" s="37">
        <v>5000</v>
      </c>
      <c r="E68" s="37">
        <f t="shared" si="2"/>
        <v>20000</v>
      </c>
      <c r="F68" s="188"/>
      <c r="G68" s="188"/>
      <c r="H68" s="188">
        <f t="shared" si="1"/>
        <v>0</v>
      </c>
      <c r="I68" s="12"/>
    </row>
    <row r="69" spans="1:9" ht="31.5" x14ac:dyDescent="0.25">
      <c r="A69" s="26" t="s">
        <v>127</v>
      </c>
      <c r="B69" s="26" t="s">
        <v>128</v>
      </c>
      <c r="C69" s="74">
        <v>3</v>
      </c>
      <c r="D69" s="37">
        <v>1000</v>
      </c>
      <c r="E69" s="37">
        <f t="shared" si="2"/>
        <v>3000</v>
      </c>
      <c r="F69" s="188"/>
      <c r="G69" s="188"/>
      <c r="H69" s="188">
        <f t="shared" si="1"/>
        <v>0</v>
      </c>
      <c r="I69" s="12"/>
    </row>
    <row r="70" spans="1:9" x14ac:dyDescent="0.25">
      <c r="A70" s="26" t="s">
        <v>129</v>
      </c>
      <c r="B70" s="26" t="s">
        <v>130</v>
      </c>
      <c r="C70" s="74">
        <v>5</v>
      </c>
      <c r="D70" s="37">
        <v>1500</v>
      </c>
      <c r="E70" s="37">
        <f t="shared" si="2"/>
        <v>7500</v>
      </c>
      <c r="F70" s="188"/>
      <c r="G70" s="188"/>
      <c r="H70" s="188">
        <f t="shared" si="1"/>
        <v>0</v>
      </c>
      <c r="I70" s="12"/>
    </row>
    <row r="71" spans="1:9" x14ac:dyDescent="0.25">
      <c r="A71" s="26" t="s">
        <v>131</v>
      </c>
      <c r="B71" s="26" t="s">
        <v>132</v>
      </c>
      <c r="C71" s="74"/>
      <c r="D71" s="37"/>
      <c r="E71" s="37">
        <f t="shared" si="2"/>
        <v>0</v>
      </c>
      <c r="F71" s="188"/>
      <c r="G71" s="188"/>
      <c r="H71" s="188">
        <f t="shared" si="1"/>
        <v>0</v>
      </c>
      <c r="I71" s="12"/>
    </row>
    <row r="72" spans="1:9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188"/>
      <c r="G72" s="188"/>
      <c r="H72" s="188">
        <f t="shared" si="1"/>
        <v>0</v>
      </c>
      <c r="I72" s="12"/>
    </row>
    <row r="73" spans="1:9" x14ac:dyDescent="0.25">
      <c r="A73" s="26" t="s">
        <v>135</v>
      </c>
      <c r="B73" s="26" t="s">
        <v>136</v>
      </c>
      <c r="C73" s="74">
        <v>10</v>
      </c>
      <c r="D73" s="37">
        <v>500</v>
      </c>
      <c r="E73" s="37">
        <f t="shared" si="2"/>
        <v>5000</v>
      </c>
      <c r="F73" s="188"/>
      <c r="G73" s="188"/>
      <c r="H73" s="188">
        <f t="shared" si="1"/>
        <v>0</v>
      </c>
      <c r="I73" s="12"/>
    </row>
    <row r="74" spans="1:9" ht="47.25" x14ac:dyDescent="0.25">
      <c r="A74" s="26" t="s">
        <v>137</v>
      </c>
      <c r="B74" s="26" t="s">
        <v>138</v>
      </c>
      <c r="C74" s="74">
        <v>1</v>
      </c>
      <c r="D74" s="37">
        <v>10000</v>
      </c>
      <c r="E74" s="37">
        <f t="shared" si="2"/>
        <v>10000</v>
      </c>
      <c r="F74" s="188"/>
      <c r="G74" s="188"/>
      <c r="H74" s="188">
        <f t="shared" ref="H74:H137" si="3">F74*G74</f>
        <v>0</v>
      </c>
      <c r="I74" s="12"/>
    </row>
    <row r="75" spans="1:9" x14ac:dyDescent="0.25">
      <c r="A75" s="26" t="s">
        <v>139</v>
      </c>
      <c r="B75" s="26" t="s">
        <v>81</v>
      </c>
      <c r="C75" s="74"/>
      <c r="D75" s="37"/>
      <c r="E75" s="37">
        <f t="shared" ref="E75:E138" si="4">C75*D75</f>
        <v>0</v>
      </c>
      <c r="F75" s="188"/>
      <c r="G75" s="188"/>
      <c r="H75" s="188">
        <f t="shared" si="3"/>
        <v>0</v>
      </c>
      <c r="I75" s="12"/>
    </row>
    <row r="76" spans="1:9" x14ac:dyDescent="0.25">
      <c r="A76" s="26" t="s">
        <v>140</v>
      </c>
      <c r="B76" s="40" t="s">
        <v>141</v>
      </c>
      <c r="C76" s="78">
        <f>C77+C78+C79+C80+C81+C82</f>
        <v>25</v>
      </c>
      <c r="D76" s="37"/>
      <c r="E76" s="78">
        <f>E77+E78+E79+E80+E81+E82</f>
        <v>294000</v>
      </c>
      <c r="F76" s="188"/>
      <c r="G76" s="188"/>
      <c r="H76" s="188">
        <f t="shared" si="3"/>
        <v>0</v>
      </c>
      <c r="I76" s="12"/>
    </row>
    <row r="77" spans="1:9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188"/>
      <c r="G77" s="188"/>
      <c r="H77" s="188">
        <f t="shared" si="3"/>
        <v>0</v>
      </c>
      <c r="I77" s="12"/>
    </row>
    <row r="78" spans="1:9" x14ac:dyDescent="0.25">
      <c r="A78" s="26" t="s">
        <v>144</v>
      </c>
      <c r="B78" s="26" t="s">
        <v>145</v>
      </c>
      <c r="C78" s="74">
        <v>8</v>
      </c>
      <c r="D78" s="37">
        <v>4000</v>
      </c>
      <c r="E78" s="37">
        <f t="shared" si="4"/>
        <v>32000</v>
      </c>
      <c r="F78" s="188"/>
      <c r="G78" s="188"/>
      <c r="H78" s="188">
        <f t="shared" si="3"/>
        <v>0</v>
      </c>
      <c r="I78" s="12"/>
    </row>
    <row r="79" spans="1:9" x14ac:dyDescent="0.25">
      <c r="A79" s="26" t="s">
        <v>146</v>
      </c>
      <c r="B79" s="26" t="s">
        <v>147</v>
      </c>
      <c r="C79" s="74">
        <v>10</v>
      </c>
      <c r="D79" s="37">
        <v>9000</v>
      </c>
      <c r="E79" s="37">
        <f t="shared" si="4"/>
        <v>90000</v>
      </c>
      <c r="F79" s="188"/>
      <c r="G79" s="188"/>
      <c r="H79" s="188">
        <f t="shared" si="3"/>
        <v>0</v>
      </c>
      <c r="I79" s="12"/>
    </row>
    <row r="80" spans="1:9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87">
        <v>5</v>
      </c>
      <c r="G80" s="87">
        <v>19320</v>
      </c>
      <c r="H80" s="87">
        <f t="shared" si="3"/>
        <v>96600</v>
      </c>
      <c r="I80" s="12"/>
    </row>
    <row r="81" spans="1:10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188"/>
      <c r="G81" s="188"/>
      <c r="H81" s="188">
        <f t="shared" si="3"/>
        <v>0</v>
      </c>
      <c r="I81" s="12"/>
    </row>
    <row r="82" spans="1:10" x14ac:dyDescent="0.25">
      <c r="A82" s="26" t="s">
        <v>152</v>
      </c>
      <c r="B82" s="26" t="s">
        <v>153</v>
      </c>
      <c r="C82" s="74">
        <v>1</v>
      </c>
      <c r="D82" s="37">
        <v>5000</v>
      </c>
      <c r="E82" s="37">
        <f t="shared" si="4"/>
        <v>5000</v>
      </c>
      <c r="F82" s="188"/>
      <c r="G82" s="188"/>
      <c r="H82" s="188">
        <f t="shared" si="3"/>
        <v>0</v>
      </c>
      <c r="I82" s="12"/>
    </row>
    <row r="83" spans="1:10" ht="31.5" x14ac:dyDescent="0.25">
      <c r="A83" s="26" t="s">
        <v>154</v>
      </c>
      <c r="B83" s="40" t="s">
        <v>155</v>
      </c>
      <c r="C83" s="78">
        <f>C84+C85+C86+C87+C88</f>
        <v>36</v>
      </c>
      <c r="D83" s="37"/>
      <c r="E83" s="78">
        <f>E84+E85+E86+E87+E88</f>
        <v>235000</v>
      </c>
      <c r="F83" s="188"/>
      <c r="G83" s="188"/>
      <c r="H83" s="188">
        <f t="shared" si="3"/>
        <v>0</v>
      </c>
      <c r="I83" s="12"/>
    </row>
    <row r="84" spans="1:10" x14ac:dyDescent="0.25">
      <c r="A84" s="26" t="s">
        <v>156</v>
      </c>
      <c r="B84" s="26" t="s">
        <v>157</v>
      </c>
      <c r="C84" s="74">
        <v>5</v>
      </c>
      <c r="D84" s="37">
        <v>15000</v>
      </c>
      <c r="E84" s="37">
        <f t="shared" si="4"/>
        <v>75000</v>
      </c>
      <c r="F84" s="188"/>
      <c r="G84" s="188"/>
      <c r="H84" s="188">
        <f t="shared" si="3"/>
        <v>0</v>
      </c>
      <c r="I84" s="12"/>
    </row>
    <row r="85" spans="1:10" x14ac:dyDescent="0.25">
      <c r="A85" s="26" t="s">
        <v>158</v>
      </c>
      <c r="B85" s="26" t="s">
        <v>159</v>
      </c>
      <c r="C85" s="74"/>
      <c r="D85" s="37"/>
      <c r="E85" s="37">
        <f t="shared" si="4"/>
        <v>0</v>
      </c>
      <c r="F85" s="188"/>
      <c r="G85" s="188"/>
      <c r="H85" s="188">
        <f t="shared" si="3"/>
        <v>0</v>
      </c>
      <c r="I85" s="12"/>
    </row>
    <row r="86" spans="1:10" x14ac:dyDescent="0.25">
      <c r="A86" s="26" t="s">
        <v>160</v>
      </c>
      <c r="B86" s="26" t="s">
        <v>161</v>
      </c>
      <c r="C86" s="74">
        <v>10</v>
      </c>
      <c r="D86" s="37">
        <v>3000</v>
      </c>
      <c r="E86" s="37">
        <f t="shared" si="4"/>
        <v>30000</v>
      </c>
      <c r="F86" s="87">
        <v>3</v>
      </c>
      <c r="G86" s="87">
        <v>1050</v>
      </c>
      <c r="H86" s="87">
        <f t="shared" si="3"/>
        <v>3150</v>
      </c>
      <c r="I86" s="12">
        <v>1</v>
      </c>
      <c r="J86" s="3">
        <v>1050</v>
      </c>
    </row>
    <row r="87" spans="1:10" x14ac:dyDescent="0.25">
      <c r="A87" s="26" t="s">
        <v>162</v>
      </c>
      <c r="B87" s="26" t="s">
        <v>163</v>
      </c>
      <c r="C87" s="74">
        <v>1</v>
      </c>
      <c r="D87" s="37">
        <v>80000</v>
      </c>
      <c r="E87" s="37">
        <f t="shared" si="4"/>
        <v>80000</v>
      </c>
      <c r="F87" s="188"/>
      <c r="G87" s="188"/>
      <c r="H87" s="188">
        <f t="shared" si="3"/>
        <v>0</v>
      </c>
      <c r="I87" s="12"/>
    </row>
    <row r="88" spans="1:10" x14ac:dyDescent="0.25">
      <c r="A88" s="26" t="s">
        <v>164</v>
      </c>
      <c r="B88" s="26" t="s">
        <v>165</v>
      </c>
      <c r="C88" s="74">
        <v>20</v>
      </c>
      <c r="D88" s="37">
        <v>2500</v>
      </c>
      <c r="E88" s="37">
        <f t="shared" si="4"/>
        <v>50000</v>
      </c>
      <c r="F88" s="188"/>
      <c r="G88" s="188"/>
      <c r="H88" s="188">
        <f t="shared" si="3"/>
        <v>0</v>
      </c>
      <c r="I88" s="12"/>
    </row>
    <row r="89" spans="1:10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188"/>
      <c r="G89" s="188"/>
      <c r="H89" s="188">
        <f t="shared" si="3"/>
        <v>0</v>
      </c>
      <c r="I89" s="12"/>
    </row>
    <row r="90" spans="1:10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188"/>
      <c r="G90" s="188"/>
      <c r="H90" s="188">
        <f t="shared" si="3"/>
        <v>0</v>
      </c>
      <c r="I90" s="12"/>
    </row>
    <row r="91" spans="1:10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87">
        <v>1</v>
      </c>
      <c r="G91" s="87">
        <v>25000</v>
      </c>
      <c r="H91" s="87">
        <f t="shared" si="3"/>
        <v>25000</v>
      </c>
      <c r="I91" s="12"/>
    </row>
    <row r="92" spans="1:10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188"/>
      <c r="G92" s="188"/>
      <c r="H92" s="188">
        <f t="shared" si="3"/>
        <v>0</v>
      </c>
      <c r="I92" s="12"/>
    </row>
    <row r="93" spans="1:10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4"/>
        <v>4000</v>
      </c>
      <c r="F93" s="188"/>
      <c r="G93" s="188"/>
      <c r="H93" s="188">
        <f t="shared" si="3"/>
        <v>0</v>
      </c>
      <c r="I93" s="12"/>
    </row>
    <row r="94" spans="1:10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87">
        <v>1</v>
      </c>
      <c r="G94" s="87">
        <v>580</v>
      </c>
      <c r="H94" s="188">
        <f t="shared" si="3"/>
        <v>580</v>
      </c>
      <c r="I94" s="12" t="s">
        <v>418</v>
      </c>
    </row>
    <row r="95" spans="1:10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188"/>
      <c r="G95" s="188"/>
      <c r="H95" s="188">
        <f t="shared" si="3"/>
        <v>0</v>
      </c>
      <c r="I95" s="12"/>
    </row>
    <row r="96" spans="1:10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86"/>
      <c r="G96" s="86"/>
      <c r="H96" s="86">
        <f t="shared" si="3"/>
        <v>0</v>
      </c>
    </row>
    <row r="97" spans="1:8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86"/>
      <c r="G97" s="86"/>
      <c r="H97" s="86">
        <f t="shared" si="3"/>
        <v>0</v>
      </c>
    </row>
    <row r="98" spans="1:8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86"/>
      <c r="G98" s="86"/>
      <c r="H98" s="86">
        <f t="shared" si="3"/>
        <v>0</v>
      </c>
    </row>
    <row r="99" spans="1:8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86"/>
      <c r="G99" s="86"/>
      <c r="H99" s="86">
        <f t="shared" si="3"/>
        <v>0</v>
      </c>
    </row>
    <row r="100" spans="1:8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86"/>
      <c r="G100" s="86"/>
      <c r="H100" s="86">
        <f t="shared" si="3"/>
        <v>0</v>
      </c>
    </row>
    <row r="101" spans="1:8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86"/>
      <c r="G101" s="86"/>
      <c r="H101" s="86">
        <f t="shared" si="3"/>
        <v>0</v>
      </c>
    </row>
    <row r="102" spans="1:8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86"/>
      <c r="G102" s="86"/>
      <c r="H102" s="86">
        <f t="shared" si="3"/>
        <v>0</v>
      </c>
    </row>
    <row r="103" spans="1:8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86"/>
      <c r="G103" s="86"/>
      <c r="H103" s="86">
        <f t="shared" si="3"/>
        <v>0</v>
      </c>
    </row>
    <row r="104" spans="1:8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86"/>
      <c r="G104" s="86"/>
      <c r="H104" s="86">
        <f t="shared" si="3"/>
        <v>0</v>
      </c>
    </row>
    <row r="105" spans="1:8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86"/>
      <c r="G105" s="86"/>
      <c r="H105" s="86">
        <f t="shared" si="3"/>
        <v>0</v>
      </c>
    </row>
    <row r="106" spans="1:8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86"/>
      <c r="G106" s="86"/>
      <c r="H106" s="86">
        <f t="shared" si="3"/>
        <v>0</v>
      </c>
    </row>
    <row r="107" spans="1:8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86"/>
      <c r="G107" s="86"/>
      <c r="H107" s="86">
        <f t="shared" si="3"/>
        <v>0</v>
      </c>
    </row>
    <row r="108" spans="1:8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86"/>
      <c r="G108" s="86"/>
      <c r="H108" s="86">
        <f t="shared" si="3"/>
        <v>0</v>
      </c>
    </row>
    <row r="109" spans="1:8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86"/>
      <c r="G109" s="86"/>
      <c r="H109" s="86">
        <f t="shared" si="3"/>
        <v>0</v>
      </c>
    </row>
    <row r="110" spans="1:8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86"/>
      <c r="G110" s="86"/>
      <c r="H110" s="86">
        <f t="shared" si="3"/>
        <v>0</v>
      </c>
    </row>
    <row r="111" spans="1:8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86"/>
      <c r="G111" s="86"/>
      <c r="H111" s="86">
        <f t="shared" si="3"/>
        <v>0</v>
      </c>
    </row>
    <row r="112" spans="1:8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86"/>
      <c r="G112" s="86"/>
      <c r="H112" s="86">
        <f t="shared" si="3"/>
        <v>0</v>
      </c>
    </row>
    <row r="113" spans="1:8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48</v>
      </c>
      <c r="D113" s="37"/>
      <c r="E113" s="78">
        <f>E114+E115+E116+E117+E118+E119+E120+E121+E122+E123+E124+E125+E126+E127+E128+E129+E130+E131+E132+E133</f>
        <v>106200</v>
      </c>
      <c r="F113" s="86"/>
      <c r="G113" s="86"/>
      <c r="H113" s="86">
        <f t="shared" si="3"/>
        <v>0</v>
      </c>
    </row>
    <row r="114" spans="1:8" ht="31.5" x14ac:dyDescent="0.25">
      <c r="A114" s="26" t="s">
        <v>216</v>
      </c>
      <c r="B114" s="26" t="s">
        <v>217</v>
      </c>
      <c r="C114" s="74">
        <v>10</v>
      </c>
      <c r="D114" s="37">
        <v>500</v>
      </c>
      <c r="E114" s="37">
        <f t="shared" si="4"/>
        <v>5000</v>
      </c>
      <c r="F114" s="86"/>
      <c r="G114" s="86"/>
      <c r="H114" s="86">
        <f t="shared" si="3"/>
        <v>0</v>
      </c>
    </row>
    <row r="115" spans="1:8" x14ac:dyDescent="0.25">
      <c r="A115" s="26" t="s">
        <v>218</v>
      </c>
      <c r="B115" s="26" t="s">
        <v>219</v>
      </c>
      <c r="C115" s="74">
        <v>5</v>
      </c>
      <c r="D115" s="37">
        <v>2000</v>
      </c>
      <c r="E115" s="37">
        <f t="shared" si="4"/>
        <v>10000</v>
      </c>
      <c r="F115" s="86"/>
      <c r="G115" s="86"/>
      <c r="H115" s="86">
        <f t="shared" si="3"/>
        <v>0</v>
      </c>
    </row>
    <row r="116" spans="1:8" x14ac:dyDescent="0.25">
      <c r="A116" s="26" t="s">
        <v>220</v>
      </c>
      <c r="B116" s="26" t="s">
        <v>221</v>
      </c>
      <c r="C116" s="74">
        <v>10</v>
      </c>
      <c r="D116" s="37">
        <v>3000</v>
      </c>
      <c r="E116" s="37">
        <f t="shared" si="4"/>
        <v>30000</v>
      </c>
      <c r="F116" s="86"/>
      <c r="G116" s="86"/>
      <c r="H116" s="86">
        <f t="shared" si="3"/>
        <v>0</v>
      </c>
    </row>
    <row r="117" spans="1:8" x14ac:dyDescent="0.25">
      <c r="A117" s="26" t="s">
        <v>222</v>
      </c>
      <c r="B117" s="26" t="s">
        <v>223</v>
      </c>
      <c r="C117" s="74">
        <v>1</v>
      </c>
      <c r="D117" s="37">
        <v>3000</v>
      </c>
      <c r="E117" s="37">
        <f t="shared" si="4"/>
        <v>3000</v>
      </c>
      <c r="F117" s="86"/>
      <c r="G117" s="86"/>
      <c r="H117" s="86">
        <f t="shared" si="3"/>
        <v>0</v>
      </c>
    </row>
    <row r="118" spans="1:8" x14ac:dyDescent="0.25">
      <c r="A118" s="26" t="s">
        <v>224</v>
      </c>
      <c r="B118" s="26" t="s">
        <v>225</v>
      </c>
      <c r="C118" s="74">
        <v>1</v>
      </c>
      <c r="D118" s="37">
        <v>3000</v>
      </c>
      <c r="E118" s="37">
        <f t="shared" si="4"/>
        <v>3000</v>
      </c>
      <c r="F118" s="86"/>
      <c r="G118" s="86"/>
      <c r="H118" s="86">
        <f t="shared" si="3"/>
        <v>0</v>
      </c>
    </row>
    <row r="119" spans="1:8" x14ac:dyDescent="0.25">
      <c r="A119" s="26" t="s">
        <v>226</v>
      </c>
      <c r="B119" s="26" t="s">
        <v>227</v>
      </c>
      <c r="C119" s="74"/>
      <c r="D119" s="37"/>
      <c r="E119" s="37">
        <f t="shared" si="4"/>
        <v>0</v>
      </c>
      <c r="F119" s="86"/>
      <c r="G119" s="86"/>
      <c r="H119" s="86">
        <f t="shared" si="3"/>
        <v>0</v>
      </c>
    </row>
    <row r="120" spans="1:8" x14ac:dyDescent="0.25">
      <c r="A120" s="26" t="s">
        <v>228</v>
      </c>
      <c r="B120" s="26" t="s">
        <v>229</v>
      </c>
      <c r="C120" s="74">
        <v>5</v>
      </c>
      <c r="D120" s="37">
        <v>3000</v>
      </c>
      <c r="E120" s="37">
        <f t="shared" si="4"/>
        <v>15000</v>
      </c>
      <c r="F120" s="86"/>
      <c r="G120" s="86"/>
      <c r="H120" s="86">
        <f t="shared" si="3"/>
        <v>0</v>
      </c>
    </row>
    <row r="121" spans="1:8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86"/>
      <c r="G121" s="86"/>
      <c r="H121" s="86">
        <f t="shared" si="3"/>
        <v>0</v>
      </c>
    </row>
    <row r="122" spans="1:8" x14ac:dyDescent="0.25">
      <c r="A122" s="26" t="s">
        <v>232</v>
      </c>
      <c r="B122" s="26" t="s">
        <v>233</v>
      </c>
      <c r="C122" s="74"/>
      <c r="D122" s="37"/>
      <c r="E122" s="37">
        <f t="shared" si="4"/>
        <v>0</v>
      </c>
      <c r="F122" s="86"/>
      <c r="G122" s="86"/>
      <c r="H122" s="86">
        <f t="shared" si="3"/>
        <v>0</v>
      </c>
    </row>
    <row r="123" spans="1:8" x14ac:dyDescent="0.25">
      <c r="A123" s="26" t="s">
        <v>234</v>
      </c>
      <c r="B123" s="26" t="s">
        <v>235</v>
      </c>
      <c r="C123" s="74">
        <v>1</v>
      </c>
      <c r="D123" s="37">
        <v>1000</v>
      </c>
      <c r="E123" s="37">
        <f t="shared" si="4"/>
        <v>1000</v>
      </c>
      <c r="F123" s="86"/>
      <c r="G123" s="86"/>
      <c r="H123" s="86">
        <f t="shared" si="3"/>
        <v>0</v>
      </c>
    </row>
    <row r="124" spans="1:8" x14ac:dyDescent="0.25">
      <c r="A124" s="26" t="s">
        <v>236</v>
      </c>
      <c r="B124" s="26" t="s">
        <v>237</v>
      </c>
      <c r="C124" s="74">
        <v>2</v>
      </c>
      <c r="D124" s="37">
        <v>4000</v>
      </c>
      <c r="E124" s="37">
        <f t="shared" si="4"/>
        <v>8000</v>
      </c>
      <c r="F124" s="86"/>
      <c r="G124" s="86"/>
      <c r="H124" s="86">
        <f t="shared" si="3"/>
        <v>0</v>
      </c>
    </row>
    <row r="125" spans="1:8" x14ac:dyDescent="0.25">
      <c r="A125" s="26" t="s">
        <v>238</v>
      </c>
      <c r="B125" s="26" t="s">
        <v>239</v>
      </c>
      <c r="C125" s="74"/>
      <c r="D125" s="37"/>
      <c r="E125" s="37">
        <f t="shared" si="4"/>
        <v>0</v>
      </c>
      <c r="F125" s="86"/>
      <c r="G125" s="86"/>
      <c r="H125" s="86">
        <f t="shared" si="3"/>
        <v>0</v>
      </c>
    </row>
    <row r="126" spans="1:8" x14ac:dyDescent="0.25">
      <c r="A126" s="26" t="s">
        <v>240</v>
      </c>
      <c r="B126" s="26" t="s">
        <v>241</v>
      </c>
      <c r="C126" s="74">
        <v>5</v>
      </c>
      <c r="D126" s="37">
        <v>600</v>
      </c>
      <c r="E126" s="37">
        <f t="shared" si="4"/>
        <v>3000</v>
      </c>
      <c r="F126" s="86"/>
      <c r="G126" s="86"/>
      <c r="H126" s="86">
        <f t="shared" si="3"/>
        <v>0</v>
      </c>
    </row>
    <row r="127" spans="1:8" x14ac:dyDescent="0.25">
      <c r="A127" s="26" t="s">
        <v>242</v>
      </c>
      <c r="B127" s="26" t="s">
        <v>243</v>
      </c>
      <c r="C127" s="74"/>
      <c r="D127" s="37"/>
      <c r="E127" s="37">
        <f t="shared" si="4"/>
        <v>0</v>
      </c>
      <c r="F127" s="86"/>
      <c r="G127" s="86"/>
      <c r="H127" s="86">
        <f t="shared" si="3"/>
        <v>0</v>
      </c>
    </row>
    <row r="128" spans="1:8" x14ac:dyDescent="0.25">
      <c r="A128" s="26" t="s">
        <v>244</v>
      </c>
      <c r="B128" s="26" t="s">
        <v>245</v>
      </c>
      <c r="C128" s="74"/>
      <c r="D128" s="37"/>
      <c r="E128" s="37">
        <f t="shared" si="4"/>
        <v>0</v>
      </c>
      <c r="F128" s="86"/>
      <c r="G128" s="86"/>
      <c r="H128" s="86">
        <f t="shared" si="3"/>
        <v>0</v>
      </c>
    </row>
    <row r="129" spans="1:8" x14ac:dyDescent="0.25">
      <c r="A129" s="26" t="s">
        <v>246</v>
      </c>
      <c r="B129" s="26" t="s">
        <v>247</v>
      </c>
      <c r="C129" s="74">
        <v>5</v>
      </c>
      <c r="D129" s="37">
        <v>5000</v>
      </c>
      <c r="E129" s="37">
        <f t="shared" si="4"/>
        <v>25000</v>
      </c>
      <c r="F129" s="86"/>
      <c r="G129" s="86"/>
      <c r="H129" s="86">
        <f t="shared" si="3"/>
        <v>0</v>
      </c>
    </row>
    <row r="130" spans="1:8" x14ac:dyDescent="0.25">
      <c r="A130" s="26" t="s">
        <v>248</v>
      </c>
      <c r="B130" s="26" t="s">
        <v>249</v>
      </c>
      <c r="C130" s="74">
        <v>2</v>
      </c>
      <c r="D130" s="37">
        <v>1000</v>
      </c>
      <c r="E130" s="37">
        <f t="shared" si="4"/>
        <v>2000</v>
      </c>
      <c r="F130" s="86"/>
      <c r="G130" s="86"/>
      <c r="H130" s="86">
        <f t="shared" si="3"/>
        <v>0</v>
      </c>
    </row>
    <row r="131" spans="1:8" x14ac:dyDescent="0.25">
      <c r="A131" s="26" t="s">
        <v>250</v>
      </c>
      <c r="B131" s="26" t="s">
        <v>251</v>
      </c>
      <c r="C131" s="74"/>
      <c r="D131" s="37"/>
      <c r="E131" s="37">
        <f t="shared" si="4"/>
        <v>0</v>
      </c>
      <c r="F131" s="86"/>
      <c r="G131" s="86"/>
      <c r="H131" s="86">
        <f t="shared" si="3"/>
        <v>0</v>
      </c>
    </row>
    <row r="132" spans="1:8" x14ac:dyDescent="0.25">
      <c r="A132" s="26" t="s">
        <v>252</v>
      </c>
      <c r="B132" s="26" t="s">
        <v>253</v>
      </c>
      <c r="C132" s="74"/>
      <c r="D132" s="37"/>
      <c r="E132" s="37">
        <f t="shared" si="4"/>
        <v>0</v>
      </c>
      <c r="F132" s="86"/>
      <c r="G132" s="86"/>
      <c r="H132" s="86">
        <f t="shared" si="3"/>
        <v>0</v>
      </c>
    </row>
    <row r="133" spans="1:8" x14ac:dyDescent="0.25">
      <c r="A133" s="26" t="s">
        <v>254</v>
      </c>
      <c r="B133" s="26" t="s">
        <v>81</v>
      </c>
      <c r="C133" s="74"/>
      <c r="D133" s="37"/>
      <c r="E133" s="37">
        <f t="shared" si="4"/>
        <v>0</v>
      </c>
      <c r="F133" s="86"/>
      <c r="G133" s="86"/>
      <c r="H133" s="86">
        <f t="shared" si="3"/>
        <v>0</v>
      </c>
    </row>
    <row r="134" spans="1:8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85</v>
      </c>
      <c r="D134" s="37"/>
      <c r="E134" s="78">
        <f>E135+E136+E137+E138+E139+E140+E141+E142+E143+E144+E145+E146+E147+E148+E149+E150+E151</f>
        <v>397500</v>
      </c>
      <c r="F134" s="86"/>
      <c r="G134" s="86"/>
      <c r="H134" s="86">
        <f t="shared" si="3"/>
        <v>0</v>
      </c>
    </row>
    <row r="135" spans="1:8" x14ac:dyDescent="0.25">
      <c r="A135" s="26" t="s">
        <v>257</v>
      </c>
      <c r="B135" s="26" t="s">
        <v>258</v>
      </c>
      <c r="C135" s="74"/>
      <c r="D135" s="37"/>
      <c r="E135" s="37">
        <f t="shared" si="4"/>
        <v>0</v>
      </c>
      <c r="F135" s="86"/>
      <c r="G135" s="86"/>
      <c r="H135" s="86">
        <f t="shared" si="3"/>
        <v>0</v>
      </c>
    </row>
    <row r="136" spans="1:8" x14ac:dyDescent="0.25">
      <c r="A136" s="26" t="s">
        <v>259</v>
      </c>
      <c r="B136" s="26" t="s">
        <v>260</v>
      </c>
      <c r="C136" s="74">
        <v>5</v>
      </c>
      <c r="D136" s="37">
        <v>9000</v>
      </c>
      <c r="E136" s="37">
        <f t="shared" si="4"/>
        <v>45000</v>
      </c>
      <c r="F136" s="87">
        <v>5</v>
      </c>
      <c r="G136" s="87">
        <v>5842</v>
      </c>
      <c r="H136" s="87">
        <f t="shared" si="3"/>
        <v>29210</v>
      </c>
    </row>
    <row r="137" spans="1:8" x14ac:dyDescent="0.25">
      <c r="A137" s="26" t="s">
        <v>261</v>
      </c>
      <c r="B137" s="26" t="s">
        <v>262</v>
      </c>
      <c r="C137" s="74">
        <v>5</v>
      </c>
      <c r="D137" s="37">
        <v>18000</v>
      </c>
      <c r="E137" s="37">
        <f t="shared" si="4"/>
        <v>90000</v>
      </c>
      <c r="F137" s="87">
        <v>1</v>
      </c>
      <c r="G137" s="87">
        <v>15999</v>
      </c>
      <c r="H137" s="87">
        <f t="shared" si="3"/>
        <v>15999</v>
      </c>
    </row>
    <row r="138" spans="1:8" ht="31.5" x14ac:dyDescent="0.25">
      <c r="A138" s="26" t="s">
        <v>263</v>
      </c>
      <c r="B138" s="26" t="s">
        <v>264</v>
      </c>
      <c r="C138" s="74">
        <v>5</v>
      </c>
      <c r="D138" s="37">
        <v>2000</v>
      </c>
      <c r="E138" s="37">
        <f t="shared" si="4"/>
        <v>10000</v>
      </c>
      <c r="F138" s="86"/>
      <c r="G138" s="86"/>
      <c r="H138" s="86">
        <f t="shared" ref="H138:H190" si="5">F138*G138</f>
        <v>0</v>
      </c>
    </row>
    <row r="139" spans="1:8" x14ac:dyDescent="0.25">
      <c r="A139" s="26" t="s">
        <v>265</v>
      </c>
      <c r="B139" s="26" t="s">
        <v>266</v>
      </c>
      <c r="C139" s="74">
        <v>10</v>
      </c>
      <c r="D139" s="37">
        <v>2000</v>
      </c>
      <c r="E139" s="37">
        <f t="shared" ref="E139:E150" si="6">C139*D139</f>
        <v>20000</v>
      </c>
      <c r="F139" s="86"/>
      <c r="G139" s="86"/>
      <c r="H139" s="86">
        <f t="shared" si="5"/>
        <v>0</v>
      </c>
    </row>
    <row r="140" spans="1:8" x14ac:dyDescent="0.25">
      <c r="A140" s="26" t="s">
        <v>267</v>
      </c>
      <c r="B140" s="26" t="s">
        <v>268</v>
      </c>
      <c r="C140" s="74"/>
      <c r="D140" s="37"/>
      <c r="E140" s="37">
        <f t="shared" si="6"/>
        <v>0</v>
      </c>
      <c r="F140" s="86"/>
      <c r="G140" s="86"/>
      <c r="H140" s="86">
        <f t="shared" si="5"/>
        <v>0</v>
      </c>
    </row>
    <row r="141" spans="1:8" x14ac:dyDescent="0.25">
      <c r="A141" s="26" t="s">
        <v>269</v>
      </c>
      <c r="B141" s="26" t="s">
        <v>270</v>
      </c>
      <c r="C141" s="74"/>
      <c r="D141" s="37"/>
      <c r="E141" s="37">
        <f t="shared" si="6"/>
        <v>0</v>
      </c>
      <c r="F141" s="86"/>
      <c r="G141" s="86"/>
      <c r="H141" s="86">
        <f t="shared" si="5"/>
        <v>0</v>
      </c>
    </row>
    <row r="142" spans="1:8" x14ac:dyDescent="0.25">
      <c r="A142" s="26" t="s">
        <v>271</v>
      </c>
      <c r="B142" s="26" t="s">
        <v>272</v>
      </c>
      <c r="C142" s="74"/>
      <c r="D142" s="37"/>
      <c r="E142" s="37">
        <f t="shared" si="6"/>
        <v>0</v>
      </c>
      <c r="F142" s="86"/>
      <c r="G142" s="86"/>
      <c r="H142" s="86">
        <f t="shared" si="5"/>
        <v>0</v>
      </c>
    </row>
    <row r="143" spans="1:8" x14ac:dyDescent="0.25">
      <c r="A143" s="26" t="s">
        <v>273</v>
      </c>
      <c r="B143" s="26" t="s">
        <v>274</v>
      </c>
      <c r="C143" s="74"/>
      <c r="D143" s="37"/>
      <c r="E143" s="37">
        <f t="shared" si="6"/>
        <v>0</v>
      </c>
      <c r="F143" s="86"/>
      <c r="G143" s="86"/>
      <c r="H143" s="86">
        <f t="shared" si="5"/>
        <v>0</v>
      </c>
    </row>
    <row r="144" spans="1:8" x14ac:dyDescent="0.25">
      <c r="A144" s="26" t="s">
        <v>275</v>
      </c>
      <c r="B144" s="26" t="s">
        <v>276</v>
      </c>
      <c r="C144" s="74"/>
      <c r="D144" s="37"/>
      <c r="E144" s="37">
        <f t="shared" si="6"/>
        <v>0</v>
      </c>
      <c r="F144" s="86"/>
      <c r="G144" s="86"/>
      <c r="H144" s="86">
        <f t="shared" si="5"/>
        <v>0</v>
      </c>
    </row>
    <row r="145" spans="1:8" x14ac:dyDescent="0.25">
      <c r="A145" s="26" t="s">
        <v>277</v>
      </c>
      <c r="B145" s="26" t="s">
        <v>278</v>
      </c>
      <c r="C145" s="74">
        <v>5</v>
      </c>
      <c r="D145" s="37">
        <v>3500</v>
      </c>
      <c r="E145" s="37">
        <f t="shared" si="6"/>
        <v>17500</v>
      </c>
      <c r="F145" s="86"/>
      <c r="G145" s="86"/>
      <c r="H145" s="86">
        <f t="shared" si="5"/>
        <v>0</v>
      </c>
    </row>
    <row r="146" spans="1:8" x14ac:dyDescent="0.25">
      <c r="A146" s="26" t="s">
        <v>279</v>
      </c>
      <c r="B146" s="26" t="s">
        <v>280</v>
      </c>
      <c r="C146" s="74">
        <v>40</v>
      </c>
      <c r="D146" s="37">
        <v>500</v>
      </c>
      <c r="E146" s="37">
        <f t="shared" si="6"/>
        <v>20000</v>
      </c>
      <c r="F146" s="188"/>
      <c r="G146" s="86"/>
      <c r="H146" s="86">
        <f t="shared" si="5"/>
        <v>0</v>
      </c>
    </row>
    <row r="147" spans="1:8" x14ac:dyDescent="0.25">
      <c r="A147" s="26" t="s">
        <v>281</v>
      </c>
      <c r="B147" s="26" t="s">
        <v>282</v>
      </c>
      <c r="C147" s="74">
        <v>10</v>
      </c>
      <c r="D147" s="37">
        <v>1000</v>
      </c>
      <c r="E147" s="37">
        <f t="shared" si="6"/>
        <v>10000</v>
      </c>
      <c r="F147" s="87">
        <v>10</v>
      </c>
      <c r="G147" s="87">
        <v>510.71</v>
      </c>
      <c r="H147" s="86">
        <f t="shared" si="5"/>
        <v>5107.0999999999995</v>
      </c>
    </row>
    <row r="148" spans="1:8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87">
        <v>1</v>
      </c>
      <c r="G148" s="87">
        <v>83892.5</v>
      </c>
      <c r="H148" s="87">
        <f t="shared" si="5"/>
        <v>83892.5</v>
      </c>
    </row>
    <row r="149" spans="1:8" x14ac:dyDescent="0.25">
      <c r="A149" s="26" t="s">
        <v>285</v>
      </c>
      <c r="B149" s="26" t="s">
        <v>286</v>
      </c>
      <c r="C149" s="74"/>
      <c r="D149" s="37"/>
      <c r="E149" s="37">
        <f t="shared" si="6"/>
        <v>0</v>
      </c>
      <c r="F149" s="188"/>
      <c r="G149" s="86"/>
      <c r="H149" s="86">
        <f t="shared" si="5"/>
        <v>0</v>
      </c>
    </row>
    <row r="150" spans="1:8" ht="31.5" x14ac:dyDescent="0.25">
      <c r="A150" s="26" t="s">
        <v>287</v>
      </c>
      <c r="B150" s="26" t="s">
        <v>288</v>
      </c>
      <c r="C150" s="74">
        <v>1</v>
      </c>
      <c r="D150" s="37">
        <v>25000</v>
      </c>
      <c r="E150" s="37">
        <f t="shared" si="6"/>
        <v>25000</v>
      </c>
      <c r="F150" s="188"/>
      <c r="G150" s="86"/>
      <c r="H150" s="86">
        <f t="shared" si="5"/>
        <v>0</v>
      </c>
    </row>
    <row r="151" spans="1:8" x14ac:dyDescent="0.25">
      <c r="A151" s="26" t="s">
        <v>289</v>
      </c>
      <c r="B151" s="26" t="s">
        <v>81</v>
      </c>
      <c r="C151" s="74"/>
      <c r="D151" s="37"/>
      <c r="E151" s="37">
        <f t="shared" ref="E151" si="7">D151*C151</f>
        <v>0</v>
      </c>
      <c r="F151" s="188"/>
      <c r="G151" s="86"/>
      <c r="H151" s="86">
        <f t="shared" si="5"/>
        <v>0</v>
      </c>
    </row>
    <row r="152" spans="1:8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58</v>
      </c>
      <c r="D152" s="37"/>
      <c r="E152" s="78">
        <f>E153+E154+E155+E156+E157+E158+E159+E160+E161+E162+E163+E164+E165+E166+E167+E168+E169+E170+E171+E172+E173+E174+E175</f>
        <v>1480000</v>
      </c>
      <c r="F152" s="188"/>
      <c r="G152" s="86"/>
      <c r="H152" s="86">
        <f t="shared" si="5"/>
        <v>0</v>
      </c>
    </row>
    <row r="153" spans="1:8" x14ac:dyDescent="0.25">
      <c r="A153" s="26" t="s">
        <v>292</v>
      </c>
      <c r="B153" s="26" t="s">
        <v>293</v>
      </c>
      <c r="C153" s="74"/>
      <c r="D153" s="37"/>
      <c r="E153" s="37">
        <f t="shared" ref="E153:E188" si="8">C153*D153</f>
        <v>0</v>
      </c>
      <c r="F153" s="188"/>
      <c r="G153" s="86"/>
      <c r="H153" s="86">
        <f t="shared" si="5"/>
        <v>0</v>
      </c>
    </row>
    <row r="154" spans="1:8" x14ac:dyDescent="0.25">
      <c r="A154" s="26" t="s">
        <v>294</v>
      </c>
      <c r="B154" s="26" t="s">
        <v>295</v>
      </c>
      <c r="C154" s="74"/>
      <c r="D154" s="37"/>
      <c r="E154" s="37">
        <f t="shared" si="8"/>
        <v>0</v>
      </c>
      <c r="F154" s="188"/>
      <c r="G154" s="86"/>
      <c r="H154" s="86">
        <f t="shared" si="5"/>
        <v>0</v>
      </c>
    </row>
    <row r="155" spans="1:8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ref="E155" si="9">+D155*C155</f>
        <v>160000</v>
      </c>
      <c r="F155" s="87">
        <v>11</v>
      </c>
      <c r="G155" s="87">
        <v>3267</v>
      </c>
      <c r="H155" s="86">
        <f t="shared" si="5"/>
        <v>35937</v>
      </c>
    </row>
    <row r="156" spans="1:8" ht="31.5" x14ac:dyDescent="0.25">
      <c r="A156" s="26" t="s">
        <v>298</v>
      </c>
      <c r="B156" s="26" t="s">
        <v>299</v>
      </c>
      <c r="C156" s="74"/>
      <c r="D156" s="37"/>
      <c r="E156" s="37">
        <f t="shared" si="8"/>
        <v>0</v>
      </c>
      <c r="F156" s="87">
        <v>57</v>
      </c>
      <c r="G156" s="87">
        <v>2072.92</v>
      </c>
      <c r="H156" s="86">
        <f t="shared" si="5"/>
        <v>118156.44</v>
      </c>
    </row>
    <row r="157" spans="1:8" x14ac:dyDescent="0.25">
      <c r="A157" s="26" t="s">
        <v>300</v>
      </c>
      <c r="B157" s="26" t="s">
        <v>301</v>
      </c>
      <c r="C157" s="74">
        <v>2</v>
      </c>
      <c r="D157" s="37">
        <v>40000</v>
      </c>
      <c r="E157" s="37">
        <f t="shared" si="8"/>
        <v>80000</v>
      </c>
      <c r="F157" s="188"/>
      <c r="G157" s="86"/>
      <c r="H157" s="86">
        <f t="shared" si="5"/>
        <v>0</v>
      </c>
    </row>
    <row r="158" spans="1:8" x14ac:dyDescent="0.25">
      <c r="A158" s="26" t="s">
        <v>302</v>
      </c>
      <c r="B158" s="26" t="s">
        <v>303</v>
      </c>
      <c r="C158" s="74"/>
      <c r="D158" s="37"/>
      <c r="E158" s="37">
        <f t="shared" si="8"/>
        <v>0</v>
      </c>
      <c r="F158" s="188"/>
      <c r="G158" s="86"/>
      <c r="H158" s="86">
        <f t="shared" si="5"/>
        <v>0</v>
      </c>
    </row>
    <row r="159" spans="1:8" ht="31.5" x14ac:dyDescent="0.25">
      <c r="A159" s="26" t="s">
        <v>304</v>
      </c>
      <c r="B159" s="26" t="s">
        <v>305</v>
      </c>
      <c r="C159" s="74"/>
      <c r="D159" s="37"/>
      <c r="E159" s="37">
        <f t="shared" si="8"/>
        <v>0</v>
      </c>
      <c r="F159" s="188"/>
      <c r="G159" s="86"/>
      <c r="H159" s="86">
        <f t="shared" si="5"/>
        <v>0</v>
      </c>
    </row>
    <row r="160" spans="1:8" x14ac:dyDescent="0.25">
      <c r="A160" s="26" t="s">
        <v>306</v>
      </c>
      <c r="B160" s="26" t="s">
        <v>388</v>
      </c>
      <c r="C160" s="74"/>
      <c r="D160" s="37"/>
      <c r="E160" s="37">
        <f t="shared" si="8"/>
        <v>0</v>
      </c>
      <c r="F160" s="86"/>
      <c r="G160" s="86"/>
      <c r="H160" s="86">
        <f t="shared" si="5"/>
        <v>0</v>
      </c>
    </row>
    <row r="161" spans="1:8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8"/>
        <v>110000</v>
      </c>
      <c r="F161" s="86"/>
      <c r="G161" s="86"/>
      <c r="H161" s="86">
        <f t="shared" si="5"/>
        <v>0</v>
      </c>
    </row>
    <row r="162" spans="1:8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8"/>
        <v>480000</v>
      </c>
      <c r="F162" s="86"/>
      <c r="G162" s="86"/>
      <c r="H162" s="86">
        <f t="shared" si="5"/>
        <v>0</v>
      </c>
    </row>
    <row r="163" spans="1:8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8"/>
        <v>170000</v>
      </c>
      <c r="F163" s="86"/>
      <c r="G163" s="86"/>
      <c r="H163" s="86">
        <f t="shared" si="5"/>
        <v>0</v>
      </c>
    </row>
    <row r="164" spans="1:8" x14ac:dyDescent="0.25">
      <c r="A164" s="26" t="s">
        <v>314</v>
      </c>
      <c r="B164" s="26" t="s">
        <v>315</v>
      </c>
      <c r="C164" s="74"/>
      <c r="D164" s="37"/>
      <c r="E164" s="37">
        <f t="shared" si="8"/>
        <v>0</v>
      </c>
      <c r="F164" s="86"/>
      <c r="G164" s="86"/>
      <c r="H164" s="86">
        <f t="shared" si="5"/>
        <v>0</v>
      </c>
    </row>
    <row r="165" spans="1:8" ht="31.5" x14ac:dyDescent="0.25">
      <c r="A165" s="26" t="s">
        <v>316</v>
      </c>
      <c r="B165" s="26" t="s">
        <v>317</v>
      </c>
      <c r="C165" s="74"/>
      <c r="D165" s="37"/>
      <c r="E165" s="37">
        <f t="shared" si="8"/>
        <v>0</v>
      </c>
      <c r="F165" s="86"/>
      <c r="G165" s="86"/>
      <c r="H165" s="86">
        <f t="shared" si="5"/>
        <v>0</v>
      </c>
    </row>
    <row r="166" spans="1:8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si="8"/>
        <v>480000</v>
      </c>
      <c r="F166" s="86"/>
      <c r="G166" s="86"/>
      <c r="H166" s="86">
        <f t="shared" si="5"/>
        <v>0</v>
      </c>
    </row>
    <row r="167" spans="1:8" x14ac:dyDescent="0.25">
      <c r="A167" s="26" t="s">
        <v>318</v>
      </c>
      <c r="B167" s="26" t="s">
        <v>319</v>
      </c>
      <c r="C167" s="74"/>
      <c r="D167" s="37"/>
      <c r="E167" s="37">
        <f t="shared" si="8"/>
        <v>0</v>
      </c>
      <c r="F167" s="86"/>
      <c r="G167" s="86"/>
      <c r="H167" s="86">
        <f t="shared" si="5"/>
        <v>0</v>
      </c>
    </row>
    <row r="168" spans="1:8" x14ac:dyDescent="0.25">
      <c r="A168" s="26" t="s">
        <v>320</v>
      </c>
      <c r="B168" s="26" t="s">
        <v>321</v>
      </c>
      <c r="C168" s="74"/>
      <c r="D168" s="37"/>
      <c r="E168" s="37">
        <f t="shared" si="8"/>
        <v>0</v>
      </c>
      <c r="F168" s="86"/>
      <c r="G168" s="86"/>
      <c r="H168" s="86">
        <f t="shared" si="5"/>
        <v>0</v>
      </c>
    </row>
    <row r="169" spans="1:8" x14ac:dyDescent="0.25">
      <c r="A169" s="26" t="s">
        <v>322</v>
      </c>
      <c r="B169" s="26" t="s">
        <v>323</v>
      </c>
      <c r="C169" s="74"/>
      <c r="D169" s="37"/>
      <c r="E169" s="37">
        <f t="shared" si="8"/>
        <v>0</v>
      </c>
      <c r="F169" s="86"/>
      <c r="G169" s="86"/>
      <c r="H169" s="86">
        <f t="shared" si="5"/>
        <v>0</v>
      </c>
    </row>
    <row r="170" spans="1:8" x14ac:dyDescent="0.25">
      <c r="A170" s="26" t="s">
        <v>324</v>
      </c>
      <c r="B170" s="26" t="s">
        <v>390</v>
      </c>
      <c r="C170" s="74"/>
      <c r="D170" s="37"/>
      <c r="E170" s="37">
        <f t="shared" si="8"/>
        <v>0</v>
      </c>
      <c r="F170" s="86"/>
      <c r="G170" s="86"/>
      <c r="H170" s="86">
        <f t="shared" si="5"/>
        <v>0</v>
      </c>
    </row>
    <row r="171" spans="1:8" ht="31.5" x14ac:dyDescent="0.25">
      <c r="A171" s="26" t="s">
        <v>325</v>
      </c>
      <c r="B171" s="26" t="s">
        <v>326</v>
      </c>
      <c r="C171" s="74"/>
      <c r="D171" s="37"/>
      <c r="E171" s="37">
        <f t="shared" si="8"/>
        <v>0</v>
      </c>
      <c r="F171" s="86"/>
      <c r="G171" s="86"/>
      <c r="H171" s="86">
        <f t="shared" si="5"/>
        <v>0</v>
      </c>
    </row>
    <row r="172" spans="1:8" x14ac:dyDescent="0.25">
      <c r="A172" s="26" t="s">
        <v>327</v>
      </c>
      <c r="B172" s="26" t="s">
        <v>293</v>
      </c>
      <c r="C172" s="74"/>
      <c r="D172" s="37"/>
      <c r="E172" s="37">
        <f t="shared" si="8"/>
        <v>0</v>
      </c>
      <c r="F172" s="86"/>
      <c r="G172" s="86"/>
      <c r="H172" s="86">
        <f t="shared" si="5"/>
        <v>0</v>
      </c>
    </row>
    <row r="173" spans="1:8" x14ac:dyDescent="0.25">
      <c r="A173" s="26" t="s">
        <v>328</v>
      </c>
      <c r="B173" s="26" t="s">
        <v>295</v>
      </c>
      <c r="C173" s="74"/>
      <c r="D173" s="37"/>
      <c r="E173" s="37">
        <f t="shared" si="8"/>
        <v>0</v>
      </c>
      <c r="F173" s="86"/>
      <c r="G173" s="86"/>
      <c r="H173" s="86">
        <f t="shared" si="5"/>
        <v>0</v>
      </c>
    </row>
    <row r="174" spans="1:8" x14ac:dyDescent="0.25">
      <c r="A174" s="26" t="s">
        <v>329</v>
      </c>
      <c r="B174" s="26" t="s">
        <v>297</v>
      </c>
      <c r="C174" s="74"/>
      <c r="D174" s="37"/>
      <c r="E174" s="37">
        <f t="shared" si="8"/>
        <v>0</v>
      </c>
      <c r="F174" s="86"/>
      <c r="G174" s="86"/>
      <c r="H174" s="86">
        <f t="shared" si="5"/>
        <v>0</v>
      </c>
    </row>
    <row r="175" spans="1:8" ht="31.5" x14ac:dyDescent="0.25">
      <c r="A175" s="26" t="s">
        <v>330</v>
      </c>
      <c r="B175" s="26" t="s">
        <v>299</v>
      </c>
      <c r="C175" s="74"/>
      <c r="D175" s="37"/>
      <c r="E175" s="37">
        <f t="shared" si="8"/>
        <v>0</v>
      </c>
      <c r="F175" s="86"/>
      <c r="G175" s="86"/>
      <c r="H175" s="86">
        <f t="shared" si="5"/>
        <v>0</v>
      </c>
    </row>
    <row r="176" spans="1:8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86"/>
      <c r="G176" s="86"/>
      <c r="H176" s="86">
        <f t="shared" si="5"/>
        <v>0</v>
      </c>
    </row>
    <row r="177" spans="1:8" x14ac:dyDescent="0.25">
      <c r="A177" s="26" t="s">
        <v>333</v>
      </c>
      <c r="B177" s="26" t="s">
        <v>334</v>
      </c>
      <c r="C177" s="74"/>
      <c r="D177" s="37"/>
      <c r="E177" s="37">
        <f t="shared" si="8"/>
        <v>0</v>
      </c>
      <c r="F177" s="86"/>
      <c r="G177" s="86"/>
      <c r="H177" s="86">
        <f t="shared" si="5"/>
        <v>0</v>
      </c>
    </row>
    <row r="178" spans="1:8" x14ac:dyDescent="0.25">
      <c r="A178" s="26" t="s">
        <v>335</v>
      </c>
      <c r="B178" s="26" t="s">
        <v>336</v>
      </c>
      <c r="C178" s="74"/>
      <c r="D178" s="37"/>
      <c r="E178" s="37">
        <f t="shared" si="8"/>
        <v>0</v>
      </c>
      <c r="F178" s="86"/>
      <c r="G178" s="86"/>
      <c r="H178" s="86">
        <f t="shared" si="5"/>
        <v>0</v>
      </c>
    </row>
    <row r="179" spans="1:8" x14ac:dyDescent="0.25">
      <c r="A179" s="26" t="s">
        <v>337</v>
      </c>
      <c r="B179" s="26" t="s">
        <v>338</v>
      </c>
      <c r="C179" s="74"/>
      <c r="D179" s="37"/>
      <c r="E179" s="37">
        <f t="shared" si="8"/>
        <v>0</v>
      </c>
      <c r="F179" s="86"/>
      <c r="G179" s="86"/>
      <c r="H179" s="86">
        <f t="shared" si="5"/>
        <v>0</v>
      </c>
    </row>
    <row r="180" spans="1:8" x14ac:dyDescent="0.25">
      <c r="A180" s="26" t="s">
        <v>339</v>
      </c>
      <c r="B180" s="26" t="s">
        <v>340</v>
      </c>
      <c r="C180" s="74"/>
      <c r="D180" s="37"/>
      <c r="E180" s="37">
        <f t="shared" si="8"/>
        <v>0</v>
      </c>
      <c r="F180" s="86"/>
      <c r="G180" s="86"/>
      <c r="H180" s="86">
        <f t="shared" si="5"/>
        <v>0</v>
      </c>
    </row>
    <row r="181" spans="1:8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8"/>
        <v>65000</v>
      </c>
      <c r="F181" s="86"/>
      <c r="G181" s="86"/>
      <c r="H181" s="86">
        <f t="shared" si="5"/>
        <v>0</v>
      </c>
    </row>
    <row r="182" spans="1:8" x14ac:dyDescent="0.25">
      <c r="A182" s="26" t="s">
        <v>343</v>
      </c>
      <c r="B182" s="26" t="s">
        <v>344</v>
      </c>
      <c r="C182" s="74"/>
      <c r="D182" s="37"/>
      <c r="E182" s="37">
        <f t="shared" si="8"/>
        <v>0</v>
      </c>
      <c r="F182" s="86"/>
      <c r="G182" s="86"/>
      <c r="H182" s="86">
        <f t="shared" si="5"/>
        <v>0</v>
      </c>
    </row>
    <row r="183" spans="1:8" x14ac:dyDescent="0.25">
      <c r="A183" s="26" t="s">
        <v>345</v>
      </c>
      <c r="B183" s="26" t="s">
        <v>346</v>
      </c>
      <c r="C183" s="74"/>
      <c r="D183" s="37"/>
      <c r="E183" s="37">
        <f t="shared" si="8"/>
        <v>0</v>
      </c>
      <c r="F183" s="86"/>
      <c r="G183" s="86"/>
      <c r="H183" s="86">
        <f t="shared" si="5"/>
        <v>0</v>
      </c>
    </row>
    <row r="184" spans="1:8" x14ac:dyDescent="0.25">
      <c r="A184" s="26" t="s">
        <v>347</v>
      </c>
      <c r="B184" s="30" t="s">
        <v>397</v>
      </c>
      <c r="C184" s="74"/>
      <c r="D184" s="37"/>
      <c r="E184" s="37">
        <f t="shared" si="8"/>
        <v>0</v>
      </c>
      <c r="F184" s="86"/>
      <c r="G184" s="86"/>
      <c r="H184" s="86">
        <f t="shared" si="5"/>
        <v>0</v>
      </c>
    </row>
    <row r="185" spans="1:8" x14ac:dyDescent="0.25">
      <c r="A185" s="26" t="s">
        <v>348</v>
      </c>
      <c r="B185" s="26" t="s">
        <v>349</v>
      </c>
      <c r="C185" s="74"/>
      <c r="D185" s="37"/>
      <c r="E185" s="37">
        <f t="shared" si="8"/>
        <v>0</v>
      </c>
      <c r="F185" s="86"/>
      <c r="G185" s="86"/>
      <c r="H185" s="86">
        <f t="shared" si="5"/>
        <v>0</v>
      </c>
    </row>
    <row r="186" spans="1:8" ht="31.5" x14ac:dyDescent="0.25">
      <c r="A186" s="26" t="s">
        <v>350</v>
      </c>
      <c r="B186" s="26" t="s">
        <v>351</v>
      </c>
      <c r="C186" s="74"/>
      <c r="D186" s="37"/>
      <c r="E186" s="37">
        <f t="shared" si="8"/>
        <v>0</v>
      </c>
      <c r="F186" s="86"/>
      <c r="G186" s="86"/>
      <c r="H186" s="86">
        <f t="shared" si="5"/>
        <v>0</v>
      </c>
    </row>
    <row r="187" spans="1:8" ht="75" x14ac:dyDescent="0.25">
      <c r="A187" s="26">
        <v>1660102002</v>
      </c>
      <c r="B187" s="31" t="s">
        <v>400</v>
      </c>
      <c r="C187" s="74"/>
      <c r="D187" s="37"/>
      <c r="E187" s="37">
        <f t="shared" si="8"/>
        <v>0</v>
      </c>
      <c r="F187" s="86"/>
      <c r="G187" s="88"/>
      <c r="H187" s="86">
        <f t="shared" si="5"/>
        <v>0</v>
      </c>
    </row>
    <row r="188" spans="1:8" ht="56.25" x14ac:dyDescent="0.25">
      <c r="A188" s="26">
        <v>1660102003</v>
      </c>
      <c r="B188" s="31" t="s">
        <v>399</v>
      </c>
      <c r="C188" s="74"/>
      <c r="D188" s="37"/>
      <c r="E188" s="37">
        <f t="shared" si="8"/>
        <v>0</v>
      </c>
      <c r="F188" s="86"/>
      <c r="G188" s="88"/>
      <c r="H188" s="86">
        <f t="shared" si="5"/>
        <v>0</v>
      </c>
    </row>
    <row r="189" spans="1:8" x14ac:dyDescent="0.25">
      <c r="A189" s="41" t="s">
        <v>352</v>
      </c>
      <c r="B189" s="60" t="s">
        <v>401</v>
      </c>
      <c r="C189" s="89">
        <f>C9+C19+C20+C52+C76+C83+C89+C113+C134+C152+C176</f>
        <v>783</v>
      </c>
      <c r="D189" s="90"/>
      <c r="E189" s="89">
        <f>E9+E19+E20+E52+E76+E83+E89+E113+E134+E152+E176</f>
        <v>4231300</v>
      </c>
      <c r="F189" s="85">
        <f>SUM(F9:F188)+F190+F191</f>
        <v>241</v>
      </c>
      <c r="G189" s="85"/>
      <c r="H189" s="85">
        <f>SUM(H9:H188)+H190+H191</f>
        <v>766767.04</v>
      </c>
    </row>
    <row r="190" spans="1:8" x14ac:dyDescent="0.25">
      <c r="B190" s="3" t="s">
        <v>417</v>
      </c>
      <c r="E190" s="9"/>
      <c r="F190" s="12">
        <v>5</v>
      </c>
      <c r="G190" s="12">
        <v>201</v>
      </c>
      <c r="H190" s="12">
        <f t="shared" si="5"/>
        <v>1005</v>
      </c>
    </row>
    <row r="191" spans="1:8" x14ac:dyDescent="0.25">
      <c r="A191" s="10"/>
      <c r="B191" s="3" t="s">
        <v>419</v>
      </c>
      <c r="E191" s="9"/>
      <c r="F191" s="12">
        <v>1</v>
      </c>
      <c r="G191" s="12">
        <v>5000</v>
      </c>
      <c r="H191" s="12">
        <v>5000</v>
      </c>
    </row>
    <row r="192" spans="1:8" x14ac:dyDescent="0.25">
      <c r="E192" s="9"/>
    </row>
    <row r="193" spans="1:41" x14ac:dyDescent="0.25">
      <c r="B193" s="25">
        <v>16515</v>
      </c>
      <c r="C193" s="243" t="s">
        <v>531</v>
      </c>
      <c r="D193" s="25"/>
      <c r="E193" s="244"/>
      <c r="F193" s="25"/>
      <c r="G193" s="25"/>
      <c r="H193" s="25">
        <v>270000</v>
      </c>
    </row>
    <row r="194" spans="1:41" x14ac:dyDescent="0.25">
      <c r="E194" s="9"/>
      <c r="H194" s="25"/>
    </row>
    <row r="195" spans="1:41" x14ac:dyDescent="0.25">
      <c r="A195" s="25" t="s">
        <v>5558</v>
      </c>
      <c r="B195" s="1"/>
      <c r="C195" s="76"/>
      <c r="D195" s="1"/>
      <c r="E195" s="13"/>
      <c r="F195" s="1"/>
    </row>
    <row r="196" spans="1:41" ht="56.25" x14ac:dyDescent="0.25">
      <c r="A196" s="303" t="s">
        <v>1735</v>
      </c>
      <c r="B196" s="303" t="s">
        <v>605</v>
      </c>
      <c r="C196" s="303" t="s">
        <v>606</v>
      </c>
      <c r="D196" s="303" t="s">
        <v>5625</v>
      </c>
      <c r="E196" s="304" t="s">
        <v>5626</v>
      </c>
      <c r="F196" s="304" t="s">
        <v>5625</v>
      </c>
      <c r="G196" s="304" t="s">
        <v>2648</v>
      </c>
      <c r="H196" s="304" t="s">
        <v>5604</v>
      </c>
      <c r="I196" s="303" t="s">
        <v>599</v>
      </c>
      <c r="J196" s="305" t="s">
        <v>5627</v>
      </c>
      <c r="K196" s="306">
        <v>2345900</v>
      </c>
      <c r="L196" s="232"/>
      <c r="M196" s="232"/>
      <c r="N196" s="232"/>
      <c r="O196" s="233"/>
      <c r="P196" s="232"/>
      <c r="R196" s="231"/>
      <c r="S196" s="234"/>
      <c r="U196" s="235"/>
      <c r="V196" s="235"/>
      <c r="W196" s="235"/>
      <c r="X196" s="236"/>
      <c r="Y196" s="236"/>
      <c r="Z196" s="237"/>
      <c r="AA196" s="237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</row>
    <row r="197" spans="1:41" ht="22.5" x14ac:dyDescent="0.25">
      <c r="A197" s="303" t="s">
        <v>1753</v>
      </c>
      <c r="B197" s="303" t="s">
        <v>605</v>
      </c>
      <c r="C197" s="303" t="s">
        <v>606</v>
      </c>
      <c r="D197" s="303" t="s">
        <v>2292</v>
      </c>
      <c r="E197" s="304" t="s">
        <v>5628</v>
      </c>
      <c r="F197" s="304" t="s">
        <v>5629</v>
      </c>
      <c r="G197" s="304" t="s">
        <v>2648</v>
      </c>
      <c r="H197" s="304" t="s">
        <v>5604</v>
      </c>
      <c r="I197" s="303" t="s">
        <v>599</v>
      </c>
      <c r="J197" s="305" t="s">
        <v>5630</v>
      </c>
      <c r="K197" s="306">
        <v>117900</v>
      </c>
      <c r="L197" s="232"/>
      <c r="M197" s="232"/>
      <c r="N197" s="232"/>
      <c r="O197" s="233"/>
      <c r="P197" s="232"/>
      <c r="R197" s="231"/>
      <c r="S197" s="234"/>
      <c r="U197" s="235"/>
      <c r="V197" s="235"/>
      <c r="W197" s="235"/>
      <c r="X197" s="236"/>
      <c r="Y197" s="236"/>
      <c r="Z197" s="237"/>
      <c r="AA197" s="23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</row>
    <row r="198" spans="1:41" ht="22.5" x14ac:dyDescent="0.25">
      <c r="A198" s="303" t="s">
        <v>1755</v>
      </c>
      <c r="B198" s="303" t="s">
        <v>605</v>
      </c>
      <c r="C198" s="303" t="s">
        <v>606</v>
      </c>
      <c r="D198" s="303" t="s">
        <v>2292</v>
      </c>
      <c r="E198" s="304" t="s">
        <v>5631</v>
      </c>
      <c r="F198" s="304" t="s">
        <v>5629</v>
      </c>
      <c r="G198" s="304" t="s">
        <v>2648</v>
      </c>
      <c r="H198" s="304" t="s">
        <v>5604</v>
      </c>
      <c r="I198" s="303" t="s">
        <v>599</v>
      </c>
      <c r="J198" s="305" t="s">
        <v>5630</v>
      </c>
      <c r="K198" s="306">
        <v>117900</v>
      </c>
      <c r="L198" s="232"/>
      <c r="M198" s="232"/>
      <c r="N198" s="232"/>
      <c r="O198" s="233"/>
      <c r="P198" s="232"/>
      <c r="R198" s="231"/>
      <c r="S198" s="234"/>
      <c r="U198" s="235"/>
      <c r="V198" s="235"/>
      <c r="W198" s="235"/>
      <c r="X198" s="236"/>
      <c r="Y198" s="236"/>
      <c r="Z198" s="237"/>
      <c r="AA198" s="237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</row>
    <row r="199" spans="1:41" ht="22.5" x14ac:dyDescent="0.25">
      <c r="A199" s="303" t="s">
        <v>1761</v>
      </c>
      <c r="B199" s="303" t="s">
        <v>605</v>
      </c>
      <c r="C199" s="303" t="s">
        <v>606</v>
      </c>
      <c r="D199" s="303" t="s">
        <v>2292</v>
      </c>
      <c r="E199" s="304" t="s">
        <v>5632</v>
      </c>
      <c r="F199" s="304" t="s">
        <v>5629</v>
      </c>
      <c r="G199" s="304" t="s">
        <v>2648</v>
      </c>
      <c r="H199" s="304" t="s">
        <v>5604</v>
      </c>
      <c r="I199" s="303" t="s">
        <v>599</v>
      </c>
      <c r="J199" s="305" t="s">
        <v>5630</v>
      </c>
      <c r="K199" s="306">
        <v>117900</v>
      </c>
      <c r="L199" s="232"/>
      <c r="M199" s="232"/>
      <c r="N199" s="232"/>
      <c r="O199" s="233"/>
      <c r="P199" s="232"/>
      <c r="R199" s="231"/>
      <c r="S199" s="234"/>
      <c r="U199" s="235"/>
      <c r="V199" s="235"/>
      <c r="W199" s="235"/>
      <c r="X199" s="236"/>
      <c r="Y199" s="236"/>
      <c r="Z199" s="237"/>
      <c r="AA199" s="237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</row>
    <row r="200" spans="1:41" ht="22.5" x14ac:dyDescent="0.25">
      <c r="A200" s="303" t="s">
        <v>1763</v>
      </c>
      <c r="B200" s="303" t="s">
        <v>605</v>
      </c>
      <c r="C200" s="303" t="s">
        <v>606</v>
      </c>
      <c r="D200" s="303" t="s">
        <v>2292</v>
      </c>
      <c r="E200" s="304" t="s">
        <v>5633</v>
      </c>
      <c r="F200" s="304" t="s">
        <v>5629</v>
      </c>
      <c r="G200" s="304" t="s">
        <v>2648</v>
      </c>
      <c r="H200" s="304" t="s">
        <v>5604</v>
      </c>
      <c r="I200" s="303" t="s">
        <v>599</v>
      </c>
      <c r="J200" s="305" t="s">
        <v>5630</v>
      </c>
      <c r="K200" s="306">
        <v>117900</v>
      </c>
      <c r="L200" s="232"/>
      <c r="M200" s="232"/>
      <c r="N200" s="232"/>
      <c r="O200" s="233"/>
      <c r="P200" s="232"/>
      <c r="R200" s="231"/>
      <c r="S200" s="234"/>
      <c r="U200" s="235"/>
      <c r="V200" s="235"/>
      <c r="W200" s="235"/>
      <c r="X200" s="236"/>
      <c r="Y200" s="236"/>
      <c r="Z200" s="237"/>
      <c r="AA200" s="237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</row>
    <row r="201" spans="1:41" ht="22.5" x14ac:dyDescent="0.25">
      <c r="A201" s="303" t="s">
        <v>1767</v>
      </c>
      <c r="B201" s="303" t="s">
        <v>605</v>
      </c>
      <c r="C201" s="303" t="s">
        <v>606</v>
      </c>
      <c r="D201" s="303" t="s">
        <v>2292</v>
      </c>
      <c r="E201" s="304" t="s">
        <v>5634</v>
      </c>
      <c r="F201" s="304" t="s">
        <v>5629</v>
      </c>
      <c r="G201" s="304" t="s">
        <v>2648</v>
      </c>
      <c r="H201" s="304" t="s">
        <v>5604</v>
      </c>
      <c r="I201" s="303" t="s">
        <v>599</v>
      </c>
      <c r="J201" s="305" t="s">
        <v>5630</v>
      </c>
      <c r="K201" s="306">
        <v>117900</v>
      </c>
    </row>
    <row r="202" spans="1:41" ht="22.5" x14ac:dyDescent="0.25">
      <c r="A202" s="303" t="s">
        <v>1770</v>
      </c>
      <c r="B202" s="303" t="s">
        <v>605</v>
      </c>
      <c r="C202" s="303" t="s">
        <v>606</v>
      </c>
      <c r="D202" s="303" t="s">
        <v>2292</v>
      </c>
      <c r="E202" s="304" t="s">
        <v>5635</v>
      </c>
      <c r="F202" s="304" t="s">
        <v>5629</v>
      </c>
      <c r="G202" s="304" t="s">
        <v>2648</v>
      </c>
      <c r="H202" s="304" t="s">
        <v>5604</v>
      </c>
      <c r="I202" s="303" t="s">
        <v>599</v>
      </c>
      <c r="J202" s="305" t="s">
        <v>5630</v>
      </c>
      <c r="K202" s="306">
        <v>117900</v>
      </c>
    </row>
    <row r="203" spans="1:41" ht="22.5" x14ac:dyDescent="0.25">
      <c r="A203" s="303" t="s">
        <v>1775</v>
      </c>
      <c r="B203" s="303" t="s">
        <v>605</v>
      </c>
      <c r="C203" s="303" t="s">
        <v>606</v>
      </c>
      <c r="D203" s="303" t="s">
        <v>2292</v>
      </c>
      <c r="E203" s="304" t="s">
        <v>5636</v>
      </c>
      <c r="F203" s="304" t="s">
        <v>5629</v>
      </c>
      <c r="G203" s="304" t="s">
        <v>2648</v>
      </c>
      <c r="H203" s="304" t="s">
        <v>5604</v>
      </c>
      <c r="I203" s="303" t="s">
        <v>599</v>
      </c>
      <c r="J203" s="305" t="s">
        <v>5630</v>
      </c>
      <c r="K203" s="306">
        <v>117900</v>
      </c>
    </row>
    <row r="204" spans="1:41" ht="22.5" x14ac:dyDescent="0.25">
      <c r="A204" s="303" t="s">
        <v>1777</v>
      </c>
      <c r="B204" s="303" t="s">
        <v>605</v>
      </c>
      <c r="C204" s="303" t="s">
        <v>606</v>
      </c>
      <c r="D204" s="303" t="s">
        <v>2292</v>
      </c>
      <c r="E204" s="304" t="s">
        <v>5637</v>
      </c>
      <c r="F204" s="304" t="s">
        <v>5629</v>
      </c>
      <c r="G204" s="304" t="s">
        <v>2648</v>
      </c>
      <c r="H204" s="304" t="s">
        <v>5604</v>
      </c>
      <c r="I204" s="303" t="s">
        <v>599</v>
      </c>
      <c r="J204" s="305" t="s">
        <v>5630</v>
      </c>
      <c r="K204" s="306">
        <v>117900</v>
      </c>
    </row>
    <row r="205" spans="1:41" ht="22.5" x14ac:dyDescent="0.25">
      <c r="A205" s="303" t="s">
        <v>1779</v>
      </c>
      <c r="B205" s="303" t="s">
        <v>605</v>
      </c>
      <c r="C205" s="303" t="s">
        <v>606</v>
      </c>
      <c r="D205" s="303" t="s">
        <v>2292</v>
      </c>
      <c r="E205" s="304" t="s">
        <v>5638</v>
      </c>
      <c r="F205" s="304" t="s">
        <v>5629</v>
      </c>
      <c r="G205" s="304" t="s">
        <v>2648</v>
      </c>
      <c r="H205" s="304" t="s">
        <v>5604</v>
      </c>
      <c r="I205" s="303" t="s">
        <v>599</v>
      </c>
      <c r="J205" s="305" t="s">
        <v>5630</v>
      </c>
      <c r="K205" s="306">
        <v>117900</v>
      </c>
    </row>
    <row r="206" spans="1:41" ht="22.5" x14ac:dyDescent="0.25">
      <c r="A206" s="303" t="s">
        <v>1781</v>
      </c>
      <c r="B206" s="303" t="s">
        <v>605</v>
      </c>
      <c r="C206" s="303" t="s">
        <v>606</v>
      </c>
      <c r="D206" s="303" t="s">
        <v>2292</v>
      </c>
      <c r="E206" s="304" t="s">
        <v>5639</v>
      </c>
      <c r="F206" s="304" t="s">
        <v>5629</v>
      </c>
      <c r="G206" s="304" t="s">
        <v>2648</v>
      </c>
      <c r="H206" s="304" t="s">
        <v>5604</v>
      </c>
      <c r="I206" s="303" t="s">
        <v>599</v>
      </c>
      <c r="J206" s="305" t="s">
        <v>5630</v>
      </c>
      <c r="K206" s="306">
        <v>117900</v>
      </c>
    </row>
    <row r="207" spans="1:41" ht="33.75" x14ac:dyDescent="0.25">
      <c r="A207" s="303" t="s">
        <v>2149</v>
      </c>
      <c r="B207" s="303" t="s">
        <v>2415</v>
      </c>
      <c r="C207" s="303" t="s">
        <v>2416</v>
      </c>
      <c r="D207" s="303" t="s">
        <v>2646</v>
      </c>
      <c r="E207" s="304" t="s">
        <v>2647</v>
      </c>
      <c r="F207" s="304" t="s">
        <v>457</v>
      </c>
      <c r="G207" s="304" t="s">
        <v>2648</v>
      </c>
      <c r="H207" s="304" t="s">
        <v>5604</v>
      </c>
      <c r="I207" s="303" t="s">
        <v>599</v>
      </c>
      <c r="J207" s="305" t="s">
        <v>2649</v>
      </c>
      <c r="K207" s="306">
        <v>2072919</v>
      </c>
    </row>
    <row r="208" spans="1:41" ht="33.75" x14ac:dyDescent="0.25">
      <c r="A208" s="303" t="s">
        <v>2150</v>
      </c>
      <c r="B208" s="303" t="s">
        <v>2415</v>
      </c>
      <c r="C208" s="303" t="s">
        <v>2416</v>
      </c>
      <c r="D208" s="303" t="s">
        <v>2646</v>
      </c>
      <c r="E208" s="304" t="s">
        <v>2651</v>
      </c>
      <c r="F208" s="304" t="s">
        <v>457</v>
      </c>
      <c r="G208" s="304" t="s">
        <v>2648</v>
      </c>
      <c r="H208" s="304" t="s">
        <v>5604</v>
      </c>
      <c r="I208" s="303" t="s">
        <v>599</v>
      </c>
      <c r="J208" s="305" t="s">
        <v>2649</v>
      </c>
      <c r="K208" s="306">
        <v>2072919</v>
      </c>
    </row>
    <row r="209" spans="1:11" ht="33.75" x14ac:dyDescent="0.25">
      <c r="A209" s="303" t="s">
        <v>2151</v>
      </c>
      <c r="B209" s="303" t="s">
        <v>2415</v>
      </c>
      <c r="C209" s="303" t="s">
        <v>2416</v>
      </c>
      <c r="D209" s="303" t="s">
        <v>2646</v>
      </c>
      <c r="E209" s="304" t="s">
        <v>2653</v>
      </c>
      <c r="F209" s="304" t="s">
        <v>457</v>
      </c>
      <c r="G209" s="304" t="s">
        <v>2648</v>
      </c>
      <c r="H209" s="304" t="s">
        <v>5604</v>
      </c>
      <c r="I209" s="303" t="s">
        <v>599</v>
      </c>
      <c r="J209" s="305" t="s">
        <v>2649</v>
      </c>
      <c r="K209" s="306">
        <v>2072919</v>
      </c>
    </row>
    <row r="210" spans="1:11" ht="33.75" x14ac:dyDescent="0.25">
      <c r="A210" s="303" t="s">
        <v>2152</v>
      </c>
      <c r="B210" s="303" t="s">
        <v>2415</v>
      </c>
      <c r="C210" s="303" t="s">
        <v>2416</v>
      </c>
      <c r="D210" s="303" t="s">
        <v>2646</v>
      </c>
      <c r="E210" s="304" t="s">
        <v>2655</v>
      </c>
      <c r="F210" s="304" t="s">
        <v>457</v>
      </c>
      <c r="G210" s="304" t="s">
        <v>2648</v>
      </c>
      <c r="H210" s="304" t="s">
        <v>5604</v>
      </c>
      <c r="I210" s="303" t="s">
        <v>599</v>
      </c>
      <c r="J210" s="305" t="s">
        <v>2649</v>
      </c>
      <c r="K210" s="306">
        <v>2072919</v>
      </c>
    </row>
    <row r="211" spans="1:11" ht="33.75" x14ac:dyDescent="0.25">
      <c r="A211" s="303" t="s">
        <v>2154</v>
      </c>
      <c r="B211" s="303" t="s">
        <v>2415</v>
      </c>
      <c r="C211" s="303" t="s">
        <v>2416</v>
      </c>
      <c r="D211" s="303" t="s">
        <v>2646</v>
      </c>
      <c r="E211" s="304" t="s">
        <v>2657</v>
      </c>
      <c r="F211" s="304" t="s">
        <v>457</v>
      </c>
      <c r="G211" s="304" t="s">
        <v>2648</v>
      </c>
      <c r="H211" s="304" t="s">
        <v>5604</v>
      </c>
      <c r="I211" s="303" t="s">
        <v>599</v>
      </c>
      <c r="J211" s="305" t="s">
        <v>2649</v>
      </c>
      <c r="K211" s="306">
        <v>2072919</v>
      </c>
    </row>
    <row r="212" spans="1:11" x14ac:dyDescent="0.25">
      <c r="A212"/>
      <c r="B212"/>
      <c r="C212"/>
      <c r="D212"/>
      <c r="E212"/>
      <c r="F212"/>
      <c r="G212"/>
      <c r="H212"/>
      <c r="I212"/>
      <c r="J212"/>
      <c r="K212"/>
    </row>
    <row r="213" spans="1:11" x14ac:dyDescent="0.25">
      <c r="A213"/>
      <c r="B213"/>
      <c r="C213"/>
      <c r="D213"/>
      <c r="E213"/>
      <c r="F213"/>
      <c r="G213"/>
      <c r="H213"/>
      <c r="I213"/>
      <c r="J213"/>
      <c r="K213"/>
    </row>
    <row r="214" spans="1:11" x14ac:dyDescent="0.25">
      <c r="A214"/>
      <c r="B214"/>
      <c r="C214"/>
      <c r="D214"/>
      <c r="E214"/>
      <c r="F214"/>
      <c r="G214"/>
      <c r="H214"/>
      <c r="I214"/>
      <c r="J214"/>
      <c r="K214"/>
    </row>
    <row r="215" spans="1:11" x14ac:dyDescent="0.25">
      <c r="A215"/>
      <c r="B215"/>
      <c r="C215"/>
      <c r="D215"/>
      <c r="E215"/>
      <c r="F215"/>
      <c r="G215"/>
      <c r="H215"/>
      <c r="I215"/>
      <c r="J215"/>
      <c r="K215"/>
    </row>
  </sheetData>
  <mergeCells count="4">
    <mergeCell ref="B1:F1"/>
    <mergeCell ref="B2:F2"/>
    <mergeCell ref="B3:F3"/>
    <mergeCell ref="B4:F4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244"/>
  <sheetViews>
    <sheetView showGridLines="0" workbookViewId="0">
      <selection activeCell="A197" sqref="A197:K244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28515625" style="3" customWidth="1"/>
    <col min="9" max="9" width="15.42578125" style="3" customWidth="1"/>
    <col min="10" max="10" width="9.140625" style="3"/>
    <col min="11" max="11" width="11.28515625" style="3" customWidth="1"/>
    <col min="12" max="12" width="12" style="3" customWidth="1"/>
    <col min="13" max="23" width="9.140625" style="3"/>
    <col min="24" max="24" width="12.42578125" style="3" customWidth="1"/>
    <col min="25" max="16384" width="9.140625" style="3"/>
  </cols>
  <sheetData>
    <row r="1" spans="1:12" x14ac:dyDescent="0.25">
      <c r="B1" s="320" t="s">
        <v>353</v>
      </c>
      <c r="C1" s="320"/>
      <c r="D1" s="320"/>
      <c r="E1" s="320"/>
      <c r="F1" s="320"/>
    </row>
    <row r="2" spans="1:12" x14ac:dyDescent="0.25">
      <c r="A2" s="1"/>
      <c r="B2" s="320" t="s">
        <v>0</v>
      </c>
      <c r="C2" s="320"/>
      <c r="D2" s="320"/>
      <c r="E2" s="320"/>
      <c r="F2" s="320"/>
    </row>
    <row r="3" spans="1:12" x14ac:dyDescent="0.25">
      <c r="B3" s="320"/>
      <c r="C3" s="320"/>
      <c r="D3" s="320"/>
      <c r="E3" s="320"/>
      <c r="F3" s="320"/>
    </row>
    <row r="4" spans="1:12" x14ac:dyDescent="0.25">
      <c r="A4" s="1"/>
      <c r="B4" s="320"/>
      <c r="C4" s="320"/>
      <c r="D4" s="320"/>
      <c r="E4" s="320"/>
      <c r="F4" s="320"/>
    </row>
    <row r="5" spans="1:12" x14ac:dyDescent="0.25">
      <c r="A5" s="22"/>
      <c r="B5" s="22"/>
    </row>
    <row r="6" spans="1:12" x14ac:dyDescent="0.25">
      <c r="A6" s="1"/>
      <c r="B6" s="1"/>
    </row>
    <row r="7" spans="1:12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61" t="s">
        <v>451</v>
      </c>
      <c r="J7" s="36"/>
      <c r="K7" s="327">
        <v>19909</v>
      </c>
      <c r="L7" s="328"/>
    </row>
    <row r="8" spans="1:12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  <c r="I8" s="36"/>
      <c r="J8" s="36"/>
      <c r="K8" s="36"/>
      <c r="L8" s="36"/>
    </row>
    <row r="9" spans="1:12" x14ac:dyDescent="0.25">
      <c r="A9" s="26" t="s">
        <v>8</v>
      </c>
      <c r="B9" s="40" t="s">
        <v>9</v>
      </c>
      <c r="C9" s="78">
        <f>C10+C11+C12+C13+C14+C15+C16+C17+C18</f>
        <v>3</v>
      </c>
      <c r="D9" s="74"/>
      <c r="E9" s="78">
        <f t="shared" ref="E9" si="0">E10+E11+E12+E13+E14+E15+E16+E17+E18</f>
        <v>336000</v>
      </c>
      <c r="F9" s="66"/>
      <c r="G9" s="66"/>
      <c r="H9" s="66">
        <f>F9*G9</f>
        <v>0</v>
      </c>
      <c r="I9" s="36"/>
      <c r="J9" s="36"/>
      <c r="K9" s="36"/>
      <c r="L9" s="36"/>
    </row>
    <row r="10" spans="1:12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4"/>
      <c r="G10" s="64"/>
      <c r="H10" s="66">
        <f t="shared" ref="H10:H73" si="1">F10*G10</f>
        <v>0</v>
      </c>
      <c r="I10" s="36"/>
      <c r="J10" s="36"/>
      <c r="K10" s="36"/>
      <c r="L10" s="36"/>
    </row>
    <row r="11" spans="1:12" x14ac:dyDescent="0.25">
      <c r="A11" s="26" t="s">
        <v>12</v>
      </c>
      <c r="B11" s="26" t="s">
        <v>13</v>
      </c>
      <c r="C11" s="74"/>
      <c r="D11" s="37"/>
      <c r="E11" s="37">
        <f t="shared" ref="E11:E19" si="2">C11*D11</f>
        <v>0</v>
      </c>
      <c r="F11" s="64"/>
      <c r="G11" s="64"/>
      <c r="H11" s="66">
        <f t="shared" si="1"/>
        <v>0</v>
      </c>
      <c r="I11" s="36"/>
      <c r="J11" s="36"/>
      <c r="K11" s="36"/>
      <c r="L11" s="36"/>
    </row>
    <row r="12" spans="1:12" x14ac:dyDescent="0.25">
      <c r="A12" s="26" t="s">
        <v>14</v>
      </c>
      <c r="B12" s="26" t="s">
        <v>15</v>
      </c>
      <c r="C12" s="74">
        <v>1</v>
      </c>
      <c r="D12" s="37">
        <v>116000</v>
      </c>
      <c r="E12" s="37">
        <f t="shared" si="2"/>
        <v>116000</v>
      </c>
      <c r="F12" s="65">
        <v>1</v>
      </c>
      <c r="G12" s="65">
        <f>725+125484</f>
        <v>126209</v>
      </c>
      <c r="H12" s="66">
        <f t="shared" si="1"/>
        <v>126209</v>
      </c>
      <c r="I12" s="36"/>
      <c r="J12" s="36"/>
      <c r="K12" s="36"/>
      <c r="L12" s="36"/>
    </row>
    <row r="13" spans="1:12" x14ac:dyDescent="0.25">
      <c r="A13" s="26" t="s">
        <v>16</v>
      </c>
      <c r="B13" s="26" t="s">
        <v>17</v>
      </c>
      <c r="C13" s="74">
        <v>1</v>
      </c>
      <c r="D13" s="37">
        <v>80000</v>
      </c>
      <c r="E13" s="37">
        <f t="shared" si="2"/>
        <v>80000</v>
      </c>
      <c r="F13" s="64"/>
      <c r="G13" s="64"/>
      <c r="H13" s="66">
        <f t="shared" si="1"/>
        <v>0</v>
      </c>
      <c r="I13" s="36"/>
      <c r="J13" s="36"/>
      <c r="K13" s="36"/>
      <c r="L13" s="36"/>
    </row>
    <row r="14" spans="1:12" x14ac:dyDescent="0.25">
      <c r="A14" s="26" t="s">
        <v>18</v>
      </c>
      <c r="B14" s="26" t="s">
        <v>19</v>
      </c>
      <c r="C14" s="74">
        <v>1</v>
      </c>
      <c r="D14" s="37">
        <v>140000</v>
      </c>
      <c r="E14" s="37">
        <f t="shared" si="2"/>
        <v>140000</v>
      </c>
      <c r="F14" s="64">
        <v>1</v>
      </c>
      <c r="G14" s="64">
        <v>156410</v>
      </c>
      <c r="H14" s="66">
        <f t="shared" si="1"/>
        <v>156410</v>
      </c>
      <c r="I14" s="36"/>
      <c r="J14" s="36"/>
      <c r="K14" s="36"/>
      <c r="L14" s="36"/>
    </row>
    <row r="15" spans="1:12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4"/>
      <c r="G15" s="64"/>
      <c r="H15" s="66">
        <f t="shared" si="1"/>
        <v>0</v>
      </c>
      <c r="I15" s="36"/>
      <c r="J15" s="36"/>
      <c r="K15" s="36"/>
      <c r="L15" s="36"/>
    </row>
    <row r="16" spans="1:12" x14ac:dyDescent="0.25">
      <c r="A16" s="26" t="s">
        <v>22</v>
      </c>
      <c r="B16" s="26" t="s">
        <v>23</v>
      </c>
      <c r="C16" s="74"/>
      <c r="D16" s="37">
        <v>232000</v>
      </c>
      <c r="E16" s="37">
        <f t="shared" si="2"/>
        <v>0</v>
      </c>
      <c r="F16" s="64"/>
      <c r="G16" s="64"/>
      <c r="H16" s="66">
        <f t="shared" si="1"/>
        <v>0</v>
      </c>
      <c r="I16" s="36"/>
      <c r="J16" s="36"/>
      <c r="K16" s="36"/>
      <c r="L16" s="36"/>
    </row>
    <row r="17" spans="1:12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4"/>
      <c r="G17" s="64"/>
      <c r="H17" s="66">
        <f t="shared" si="1"/>
        <v>0</v>
      </c>
      <c r="I17" s="36"/>
      <c r="J17" s="36"/>
      <c r="K17" s="36"/>
      <c r="L17" s="36"/>
    </row>
    <row r="18" spans="1:12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4"/>
      <c r="G18" s="64"/>
      <c r="H18" s="66">
        <f t="shared" si="1"/>
        <v>0</v>
      </c>
      <c r="I18" s="36"/>
      <c r="J18" s="36"/>
      <c r="K18" s="36"/>
      <c r="L18" s="36"/>
    </row>
    <row r="19" spans="1:12" ht="31.5" x14ac:dyDescent="0.25">
      <c r="A19" s="26" t="s">
        <v>28</v>
      </c>
      <c r="B19" s="40" t="s">
        <v>29</v>
      </c>
      <c r="C19" s="78">
        <v>4</v>
      </c>
      <c r="D19" s="34">
        <v>5000</v>
      </c>
      <c r="E19" s="34">
        <f t="shared" si="2"/>
        <v>20000</v>
      </c>
      <c r="F19" s="65">
        <v>1</v>
      </c>
      <c r="G19" s="65">
        <v>7144</v>
      </c>
      <c r="H19" s="66">
        <f t="shared" si="1"/>
        <v>7144</v>
      </c>
      <c r="I19" s="36"/>
      <c r="J19" s="36"/>
      <c r="K19" s="36"/>
      <c r="L19" s="36"/>
    </row>
    <row r="20" spans="1:12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371</v>
      </c>
      <c r="D20" s="37"/>
      <c r="E20" s="78">
        <f>E21+E22+E23+E24+E25+E26+E27+E28+E29+E30+E31+E32+E33+E34+E35+E36+E37+E38+E39+E40+E41+E42+E43+E44+E45+E46+E47+E48+E49+E50+E51</f>
        <v>410500</v>
      </c>
      <c r="F20" s="66"/>
      <c r="G20" s="66"/>
      <c r="H20" s="66">
        <f t="shared" si="1"/>
        <v>0</v>
      </c>
      <c r="I20" s="36"/>
      <c r="J20" s="36"/>
      <c r="K20" s="36"/>
      <c r="L20" s="36"/>
    </row>
    <row r="21" spans="1:12" x14ac:dyDescent="0.25">
      <c r="A21" s="26" t="s">
        <v>32</v>
      </c>
      <c r="B21" s="26" t="s">
        <v>33</v>
      </c>
      <c r="C21" s="74"/>
      <c r="D21" s="37"/>
      <c r="E21" s="37">
        <f>C21*D21</f>
        <v>0</v>
      </c>
      <c r="F21" s="64"/>
      <c r="G21" s="64"/>
      <c r="H21" s="66">
        <f t="shared" si="1"/>
        <v>0</v>
      </c>
      <c r="I21" s="36"/>
      <c r="J21" s="36"/>
      <c r="K21" s="36"/>
      <c r="L21" s="36"/>
    </row>
    <row r="22" spans="1:12" x14ac:dyDescent="0.25">
      <c r="A22" s="26" t="s">
        <v>34</v>
      </c>
      <c r="B22" s="26" t="s">
        <v>35</v>
      </c>
      <c r="C22" s="74">
        <v>20</v>
      </c>
      <c r="D22" s="37">
        <v>2000</v>
      </c>
      <c r="E22" s="37">
        <f t="shared" ref="E22:E51" si="3">C22*D22</f>
        <v>40000</v>
      </c>
      <c r="F22" s="64"/>
      <c r="G22" s="64"/>
      <c r="H22" s="66">
        <f t="shared" si="1"/>
        <v>0</v>
      </c>
      <c r="I22" s="36"/>
      <c r="J22" s="36"/>
      <c r="K22" s="36"/>
      <c r="L22" s="36"/>
    </row>
    <row r="23" spans="1:12" x14ac:dyDescent="0.25">
      <c r="A23" s="26" t="s">
        <v>36</v>
      </c>
      <c r="B23" s="26" t="s">
        <v>37</v>
      </c>
      <c r="C23" s="74">
        <v>20</v>
      </c>
      <c r="D23" s="37">
        <v>2000</v>
      </c>
      <c r="E23" s="37">
        <f t="shared" si="3"/>
        <v>40000</v>
      </c>
      <c r="F23" s="64"/>
      <c r="G23" s="64"/>
      <c r="H23" s="66">
        <f t="shared" si="1"/>
        <v>0</v>
      </c>
      <c r="I23" s="36"/>
      <c r="J23" s="36"/>
      <c r="K23" s="36"/>
      <c r="L23" s="36"/>
    </row>
    <row r="24" spans="1:12" x14ac:dyDescent="0.25">
      <c r="A24" s="26" t="s">
        <v>38</v>
      </c>
      <c r="B24" s="26" t="s">
        <v>39</v>
      </c>
      <c r="C24" s="74">
        <v>10</v>
      </c>
      <c r="D24" s="37">
        <v>1500</v>
      </c>
      <c r="E24" s="37">
        <f t="shared" si="3"/>
        <v>15000</v>
      </c>
      <c r="F24" s="64"/>
      <c r="G24" s="64"/>
      <c r="H24" s="66">
        <f t="shared" si="1"/>
        <v>0</v>
      </c>
      <c r="I24" s="36"/>
      <c r="J24" s="36"/>
      <c r="K24" s="36"/>
      <c r="L24" s="36"/>
    </row>
    <row r="25" spans="1:12" x14ac:dyDescent="0.25">
      <c r="A25" s="26" t="s">
        <v>40</v>
      </c>
      <c r="B25" s="26" t="s">
        <v>41</v>
      </c>
      <c r="C25" s="74">
        <v>50</v>
      </c>
      <c r="D25" s="37">
        <v>1000</v>
      </c>
      <c r="E25" s="37">
        <f t="shared" si="3"/>
        <v>50000</v>
      </c>
      <c r="F25" s="64"/>
      <c r="G25" s="64"/>
      <c r="H25" s="66">
        <f t="shared" si="1"/>
        <v>0</v>
      </c>
      <c r="I25" s="36"/>
      <c r="J25" s="36"/>
      <c r="K25" s="36"/>
      <c r="L25" s="36"/>
    </row>
    <row r="26" spans="1:12" x14ac:dyDescent="0.25">
      <c r="A26" s="26" t="s">
        <v>42</v>
      </c>
      <c r="B26" s="26" t="s">
        <v>43</v>
      </c>
      <c r="C26" s="74">
        <v>5</v>
      </c>
      <c r="D26" s="37">
        <v>500</v>
      </c>
      <c r="E26" s="37">
        <f t="shared" si="3"/>
        <v>2500</v>
      </c>
      <c r="F26" s="64"/>
      <c r="G26" s="64"/>
      <c r="H26" s="66">
        <f t="shared" si="1"/>
        <v>0</v>
      </c>
      <c r="I26" s="36"/>
      <c r="J26" s="36"/>
      <c r="K26" s="36"/>
      <c r="L26" s="36"/>
    </row>
    <row r="27" spans="1:12" ht="31.5" x14ac:dyDescent="0.25">
      <c r="A27" s="26" t="s">
        <v>44</v>
      </c>
      <c r="B27" s="26" t="s">
        <v>45</v>
      </c>
      <c r="C27" s="74">
        <v>10</v>
      </c>
      <c r="D27" s="37">
        <v>2000</v>
      </c>
      <c r="E27" s="37">
        <f t="shared" si="3"/>
        <v>20000</v>
      </c>
      <c r="F27" s="64"/>
      <c r="G27" s="64"/>
      <c r="H27" s="66">
        <f t="shared" si="1"/>
        <v>0</v>
      </c>
      <c r="I27" s="36"/>
      <c r="J27" s="36"/>
      <c r="K27" s="36"/>
      <c r="L27" s="36"/>
    </row>
    <row r="28" spans="1:12" x14ac:dyDescent="0.25">
      <c r="A28" s="26" t="s">
        <v>46</v>
      </c>
      <c r="B28" s="26" t="s">
        <v>47</v>
      </c>
      <c r="C28" s="74">
        <v>30</v>
      </c>
      <c r="D28" s="37">
        <v>300</v>
      </c>
      <c r="E28" s="37">
        <f t="shared" si="3"/>
        <v>9000</v>
      </c>
      <c r="F28" s="65">
        <v>4</v>
      </c>
      <c r="G28" s="65">
        <v>1700</v>
      </c>
      <c r="H28" s="111">
        <f t="shared" si="1"/>
        <v>6800</v>
      </c>
      <c r="I28" s="36"/>
      <c r="J28" s="36"/>
      <c r="K28" s="36"/>
      <c r="L28" s="36"/>
    </row>
    <row r="29" spans="1:12" x14ac:dyDescent="0.25">
      <c r="A29" s="26" t="s">
        <v>48</v>
      </c>
      <c r="B29" s="26" t="s">
        <v>49</v>
      </c>
      <c r="C29" s="74"/>
      <c r="D29" s="37"/>
      <c r="E29" s="37">
        <f t="shared" si="3"/>
        <v>0</v>
      </c>
      <c r="F29" s="64"/>
      <c r="G29" s="64"/>
      <c r="H29" s="66">
        <f t="shared" si="1"/>
        <v>0</v>
      </c>
      <c r="I29" s="36"/>
      <c r="J29" s="36"/>
      <c r="K29" s="36"/>
      <c r="L29" s="36"/>
    </row>
    <row r="30" spans="1:12" ht="31.5" x14ac:dyDescent="0.25">
      <c r="A30" s="26" t="s">
        <v>50</v>
      </c>
      <c r="B30" s="26" t="s">
        <v>51</v>
      </c>
      <c r="C30" s="74">
        <v>6</v>
      </c>
      <c r="D30" s="37">
        <v>2000</v>
      </c>
      <c r="E30" s="37">
        <f t="shared" si="3"/>
        <v>12000</v>
      </c>
      <c r="F30" s="64"/>
      <c r="G30" s="64"/>
      <c r="H30" s="66">
        <f t="shared" si="1"/>
        <v>0</v>
      </c>
      <c r="I30" s="36"/>
      <c r="J30" s="36"/>
      <c r="K30" s="36"/>
      <c r="L30" s="36"/>
    </row>
    <row r="31" spans="1:12" x14ac:dyDescent="0.25">
      <c r="A31" s="26" t="s">
        <v>52</v>
      </c>
      <c r="B31" s="26" t="s">
        <v>53</v>
      </c>
      <c r="C31" s="74">
        <v>1</v>
      </c>
      <c r="D31" s="37">
        <v>5000</v>
      </c>
      <c r="E31" s="37">
        <f t="shared" si="3"/>
        <v>5000</v>
      </c>
      <c r="F31" s="64"/>
      <c r="G31" s="64"/>
      <c r="H31" s="66">
        <f t="shared" si="1"/>
        <v>0</v>
      </c>
      <c r="I31" s="36"/>
      <c r="J31" s="36"/>
      <c r="K31" s="36"/>
      <c r="L31" s="36"/>
    </row>
    <row r="32" spans="1:12" x14ac:dyDescent="0.25">
      <c r="A32" s="26" t="s">
        <v>54</v>
      </c>
      <c r="B32" s="26" t="s">
        <v>55</v>
      </c>
      <c r="C32" s="74">
        <v>14</v>
      </c>
      <c r="D32" s="37">
        <v>1500</v>
      </c>
      <c r="E32" s="37">
        <f t="shared" si="3"/>
        <v>21000</v>
      </c>
      <c r="F32" s="64"/>
      <c r="G32" s="64"/>
      <c r="H32" s="66">
        <f t="shared" si="1"/>
        <v>0</v>
      </c>
      <c r="I32" s="36"/>
      <c r="J32" s="36"/>
      <c r="K32" s="36"/>
      <c r="L32" s="36"/>
    </row>
    <row r="33" spans="1:12" x14ac:dyDescent="0.25">
      <c r="A33" s="26" t="s">
        <v>56</v>
      </c>
      <c r="B33" s="26" t="s">
        <v>57</v>
      </c>
      <c r="C33" s="74">
        <v>40</v>
      </c>
      <c r="D33" s="37">
        <v>2000</v>
      </c>
      <c r="E33" s="37">
        <f t="shared" si="3"/>
        <v>80000</v>
      </c>
      <c r="F33" s="65">
        <v>10</v>
      </c>
      <c r="G33" s="65">
        <v>1052</v>
      </c>
      <c r="H33" s="66">
        <f t="shared" si="1"/>
        <v>10520</v>
      </c>
      <c r="I33" s="36"/>
      <c r="J33" s="36"/>
      <c r="K33" s="36"/>
      <c r="L33" s="36"/>
    </row>
    <row r="34" spans="1:12" x14ac:dyDescent="0.25">
      <c r="A34" s="26" t="s">
        <v>58</v>
      </c>
      <c r="B34" s="26" t="s">
        <v>59</v>
      </c>
      <c r="C34" s="74">
        <v>4</v>
      </c>
      <c r="D34" s="37">
        <v>1000</v>
      </c>
      <c r="E34" s="37">
        <f t="shared" si="3"/>
        <v>4000</v>
      </c>
      <c r="F34" s="64"/>
      <c r="G34" s="64"/>
      <c r="H34" s="66">
        <f t="shared" si="1"/>
        <v>0</v>
      </c>
      <c r="I34" s="36"/>
      <c r="J34" s="36"/>
      <c r="K34" s="36"/>
      <c r="L34" s="36"/>
    </row>
    <row r="35" spans="1:12" x14ac:dyDescent="0.25">
      <c r="A35" s="26" t="s">
        <v>60</v>
      </c>
      <c r="B35" s="26" t="s">
        <v>61</v>
      </c>
      <c r="C35" s="74">
        <v>4</v>
      </c>
      <c r="D35" s="37">
        <v>3000</v>
      </c>
      <c r="E35" s="37">
        <f t="shared" si="3"/>
        <v>12000</v>
      </c>
      <c r="F35" s="64"/>
      <c r="G35" s="64"/>
      <c r="H35" s="66">
        <f t="shared" si="1"/>
        <v>0</v>
      </c>
      <c r="I35" s="36"/>
      <c r="J35" s="36"/>
      <c r="K35" s="36"/>
      <c r="L35" s="36"/>
    </row>
    <row r="36" spans="1:12" x14ac:dyDescent="0.25">
      <c r="A36" s="26" t="s">
        <v>62</v>
      </c>
      <c r="B36" s="26" t="s">
        <v>63</v>
      </c>
      <c r="C36" s="74">
        <v>5</v>
      </c>
      <c r="D36" s="37">
        <v>500</v>
      </c>
      <c r="E36" s="37">
        <f t="shared" si="3"/>
        <v>2500</v>
      </c>
      <c r="F36" s="64"/>
      <c r="G36" s="64"/>
      <c r="H36" s="66">
        <f t="shared" si="1"/>
        <v>0</v>
      </c>
      <c r="I36" s="36"/>
      <c r="J36" s="36"/>
      <c r="K36" s="36"/>
      <c r="L36" s="36"/>
    </row>
    <row r="37" spans="1:12" x14ac:dyDescent="0.25">
      <c r="A37" s="26" t="s">
        <v>64</v>
      </c>
      <c r="B37" s="26" t="s">
        <v>65</v>
      </c>
      <c r="C37" s="74">
        <v>1</v>
      </c>
      <c r="D37" s="37">
        <v>5000</v>
      </c>
      <c r="E37" s="37">
        <f t="shared" si="3"/>
        <v>5000</v>
      </c>
      <c r="F37" s="64"/>
      <c r="G37" s="64"/>
      <c r="H37" s="66">
        <f t="shared" si="1"/>
        <v>0</v>
      </c>
      <c r="I37" s="36"/>
      <c r="J37" s="36"/>
      <c r="K37" s="36"/>
      <c r="L37" s="36"/>
    </row>
    <row r="38" spans="1:12" x14ac:dyDescent="0.25">
      <c r="A38" s="26" t="s">
        <v>66</v>
      </c>
      <c r="B38" s="45" t="s">
        <v>67</v>
      </c>
      <c r="C38" s="74">
        <v>2</v>
      </c>
      <c r="D38" s="37">
        <v>1500</v>
      </c>
      <c r="E38" s="37">
        <f t="shared" si="3"/>
        <v>3000</v>
      </c>
      <c r="F38" s="64"/>
      <c r="G38" s="64"/>
      <c r="H38" s="66">
        <f t="shared" si="1"/>
        <v>0</v>
      </c>
      <c r="I38" s="36"/>
      <c r="J38" s="36"/>
      <c r="K38" s="36"/>
      <c r="L38" s="36"/>
    </row>
    <row r="39" spans="1:12" x14ac:dyDescent="0.25">
      <c r="A39" s="26" t="s">
        <v>68</v>
      </c>
      <c r="B39" s="45" t="s">
        <v>69</v>
      </c>
      <c r="C39" s="74">
        <v>40</v>
      </c>
      <c r="D39" s="37">
        <v>500</v>
      </c>
      <c r="E39" s="37">
        <f t="shared" si="3"/>
        <v>20000</v>
      </c>
      <c r="F39" s="64"/>
      <c r="G39" s="64"/>
      <c r="H39" s="66">
        <f t="shared" si="1"/>
        <v>0</v>
      </c>
      <c r="I39" s="36"/>
      <c r="J39" s="36"/>
      <c r="K39" s="36"/>
      <c r="L39" s="36"/>
    </row>
    <row r="40" spans="1:12" x14ac:dyDescent="0.25">
      <c r="A40" s="26" t="s">
        <v>70</v>
      </c>
      <c r="B40" s="45" t="s">
        <v>71</v>
      </c>
      <c r="C40" s="74"/>
      <c r="D40" s="37"/>
      <c r="E40" s="37"/>
      <c r="F40" s="65"/>
      <c r="G40" s="65"/>
      <c r="H40" s="66">
        <f t="shared" si="1"/>
        <v>0</v>
      </c>
      <c r="I40" s="36"/>
      <c r="J40" s="36"/>
      <c r="K40" s="36"/>
      <c r="L40" s="36"/>
    </row>
    <row r="41" spans="1:12" x14ac:dyDescent="0.25">
      <c r="A41" s="26" t="s">
        <v>72</v>
      </c>
      <c r="B41" s="45" t="s">
        <v>73</v>
      </c>
      <c r="C41" s="74">
        <v>10</v>
      </c>
      <c r="D41" s="37">
        <v>2000</v>
      </c>
      <c r="E41" s="37">
        <f t="shared" si="3"/>
        <v>20000</v>
      </c>
      <c r="F41" s="65">
        <v>11</v>
      </c>
      <c r="G41" s="65">
        <v>3585</v>
      </c>
      <c r="H41" s="66">
        <f t="shared" si="1"/>
        <v>39435</v>
      </c>
      <c r="I41" s="36"/>
      <c r="J41" s="36"/>
      <c r="K41" s="36"/>
      <c r="L41" s="36"/>
    </row>
    <row r="42" spans="1:12" x14ac:dyDescent="0.25">
      <c r="A42" s="26" t="s">
        <v>74</v>
      </c>
      <c r="B42" s="45" t="s">
        <v>75</v>
      </c>
      <c r="C42" s="74">
        <v>10</v>
      </c>
      <c r="D42" s="37">
        <v>2000</v>
      </c>
      <c r="E42" s="37">
        <f t="shared" si="3"/>
        <v>20000</v>
      </c>
      <c r="F42" s="64"/>
      <c r="G42" s="64"/>
      <c r="H42" s="66">
        <f t="shared" si="1"/>
        <v>0</v>
      </c>
      <c r="I42" s="36"/>
      <c r="J42" s="36"/>
      <c r="K42" s="36"/>
      <c r="L42" s="36"/>
    </row>
    <row r="43" spans="1:12" x14ac:dyDescent="0.25">
      <c r="A43" s="26" t="s">
        <v>76</v>
      </c>
      <c r="B43" s="45" t="s">
        <v>77</v>
      </c>
      <c r="C43" s="74">
        <v>4</v>
      </c>
      <c r="D43" s="37">
        <v>2500</v>
      </c>
      <c r="E43" s="37">
        <f t="shared" si="3"/>
        <v>10000</v>
      </c>
      <c r="F43" s="64"/>
      <c r="G43" s="64"/>
      <c r="H43" s="66">
        <f t="shared" si="1"/>
        <v>0</v>
      </c>
      <c r="I43" s="36"/>
      <c r="J43" s="36"/>
      <c r="K43" s="36"/>
      <c r="L43" s="36"/>
    </row>
    <row r="44" spans="1:12" x14ac:dyDescent="0.25">
      <c r="A44" s="26" t="s">
        <v>78</v>
      </c>
      <c r="B44" s="45" t="s">
        <v>79</v>
      </c>
      <c r="C44" s="74"/>
      <c r="D44" s="37"/>
      <c r="E44" s="37">
        <f t="shared" si="3"/>
        <v>0</v>
      </c>
      <c r="F44" s="64"/>
      <c r="G44" s="64"/>
      <c r="H44" s="66">
        <f t="shared" si="1"/>
        <v>0</v>
      </c>
      <c r="I44" s="36"/>
      <c r="J44" s="36"/>
      <c r="K44" s="36"/>
      <c r="L44" s="36"/>
    </row>
    <row r="45" spans="1:12" x14ac:dyDescent="0.25">
      <c r="A45" s="26" t="s">
        <v>80</v>
      </c>
      <c r="B45" s="45" t="s">
        <v>81</v>
      </c>
      <c r="C45" s="75"/>
      <c r="D45" s="52"/>
      <c r="E45" s="37">
        <f t="shared" si="3"/>
        <v>0</v>
      </c>
      <c r="F45" s="64"/>
      <c r="G45" s="64"/>
      <c r="H45" s="66">
        <f t="shared" si="1"/>
        <v>0</v>
      </c>
      <c r="I45" s="36"/>
      <c r="J45" s="36"/>
      <c r="K45" s="36"/>
      <c r="L45" s="36"/>
    </row>
    <row r="46" spans="1:12" x14ac:dyDescent="0.25">
      <c r="A46" s="26" t="s">
        <v>82</v>
      </c>
      <c r="B46" s="45" t="s">
        <v>83</v>
      </c>
      <c r="C46" s="74"/>
      <c r="D46" s="37"/>
      <c r="E46" s="37">
        <f t="shared" si="3"/>
        <v>0</v>
      </c>
      <c r="F46" s="64"/>
      <c r="G46" s="64"/>
      <c r="H46" s="66">
        <f t="shared" si="1"/>
        <v>0</v>
      </c>
      <c r="I46" s="36"/>
      <c r="J46" s="36"/>
      <c r="K46" s="36"/>
      <c r="L46" s="36"/>
    </row>
    <row r="47" spans="1:12" x14ac:dyDescent="0.25">
      <c r="A47" s="26" t="s">
        <v>84</v>
      </c>
      <c r="B47" s="45" t="s">
        <v>85</v>
      </c>
      <c r="C47" s="75">
        <v>10</v>
      </c>
      <c r="D47" s="37">
        <v>500</v>
      </c>
      <c r="E47" s="37">
        <f t="shared" si="3"/>
        <v>5000</v>
      </c>
      <c r="F47" s="64"/>
      <c r="G47" s="64"/>
      <c r="H47" s="66">
        <f t="shared" si="1"/>
        <v>0</v>
      </c>
      <c r="I47" s="36"/>
      <c r="J47" s="36"/>
      <c r="K47" s="36"/>
      <c r="L47" s="36"/>
    </row>
    <row r="48" spans="1:12" ht="31.5" x14ac:dyDescent="0.25">
      <c r="A48" s="26" t="s">
        <v>86</v>
      </c>
      <c r="B48" s="45" t="s">
        <v>87</v>
      </c>
      <c r="C48" s="74">
        <v>15</v>
      </c>
      <c r="D48" s="37">
        <v>500</v>
      </c>
      <c r="E48" s="37">
        <f t="shared" si="3"/>
        <v>7500</v>
      </c>
      <c r="F48" s="64"/>
      <c r="G48" s="64"/>
      <c r="H48" s="66">
        <f t="shared" si="1"/>
        <v>0</v>
      </c>
      <c r="I48" s="36"/>
      <c r="J48" s="36"/>
      <c r="K48" s="36"/>
      <c r="L48" s="36"/>
    </row>
    <row r="49" spans="1:12" x14ac:dyDescent="0.25">
      <c r="A49" s="26" t="s">
        <v>88</v>
      </c>
      <c r="B49" s="45" t="s">
        <v>89</v>
      </c>
      <c r="C49" s="74">
        <v>10</v>
      </c>
      <c r="D49" s="37">
        <v>200</v>
      </c>
      <c r="E49" s="37">
        <f t="shared" si="3"/>
        <v>2000</v>
      </c>
      <c r="F49" s="64"/>
      <c r="G49" s="64"/>
      <c r="H49" s="66">
        <f t="shared" si="1"/>
        <v>0</v>
      </c>
      <c r="I49" s="36"/>
      <c r="J49" s="36"/>
      <c r="K49" s="36"/>
      <c r="L49" s="36"/>
    </row>
    <row r="50" spans="1:12" x14ac:dyDescent="0.25">
      <c r="A50" s="26" t="s">
        <v>90</v>
      </c>
      <c r="B50" s="45" t="s">
        <v>91</v>
      </c>
      <c r="C50" s="74">
        <v>50</v>
      </c>
      <c r="D50" s="37">
        <v>100</v>
      </c>
      <c r="E50" s="37">
        <f t="shared" si="3"/>
        <v>5000</v>
      </c>
      <c r="F50" s="64"/>
      <c r="G50" s="64"/>
      <c r="H50" s="66">
        <f t="shared" si="1"/>
        <v>0</v>
      </c>
      <c r="I50" s="36"/>
      <c r="J50" s="36"/>
      <c r="K50" s="36"/>
      <c r="L50" s="36"/>
    </row>
    <row r="51" spans="1:12" x14ac:dyDescent="0.25">
      <c r="A51" s="26" t="s">
        <v>92</v>
      </c>
      <c r="B51" s="45" t="s">
        <v>81</v>
      </c>
      <c r="C51" s="75"/>
      <c r="D51" s="52"/>
      <c r="E51" s="37">
        <f t="shared" si="3"/>
        <v>0</v>
      </c>
      <c r="F51" s="64"/>
      <c r="G51" s="64"/>
      <c r="H51" s="66">
        <f t="shared" si="1"/>
        <v>0</v>
      </c>
      <c r="I51" s="36"/>
      <c r="J51" s="36"/>
      <c r="K51" s="36"/>
      <c r="L51" s="36"/>
    </row>
    <row r="52" spans="1:12" ht="63" x14ac:dyDescent="0.25">
      <c r="A52" s="26" t="s">
        <v>93</v>
      </c>
      <c r="B52" s="43" t="s">
        <v>94</v>
      </c>
      <c r="C52" s="78">
        <f>C53+C54+C55+C56+C57+C58+C59+C60+C61+C62+C63+C64+C65+C66+C67+C68+C69+C70+C71+C72+C73+C74+C75</f>
        <v>136</v>
      </c>
      <c r="D52" s="37"/>
      <c r="E52" s="78">
        <f>E53+E54+E55+E56+E57+E58+E59+E60+E61+E62+E63+E64+E65+E66+E67+E68+E69+E70+E71+E72+E73+E74+E75</f>
        <v>403900</v>
      </c>
      <c r="F52" s="68"/>
      <c r="G52" s="68"/>
      <c r="H52" s="66">
        <f t="shared" si="1"/>
        <v>0</v>
      </c>
      <c r="I52" s="36"/>
      <c r="J52" s="36"/>
      <c r="K52" s="36"/>
      <c r="L52" s="36"/>
    </row>
    <row r="53" spans="1:12" x14ac:dyDescent="0.25">
      <c r="A53" s="26" t="s">
        <v>95</v>
      </c>
      <c r="B53" s="45" t="s">
        <v>96</v>
      </c>
      <c r="C53" s="74">
        <v>30</v>
      </c>
      <c r="D53" s="37">
        <v>10000</v>
      </c>
      <c r="E53" s="37">
        <f t="shared" ref="E53:E92" si="4">+D53*C53</f>
        <v>300000</v>
      </c>
      <c r="F53" s="65">
        <v>25</v>
      </c>
      <c r="G53" s="65">
        <v>9300</v>
      </c>
      <c r="H53" s="66">
        <f t="shared" si="1"/>
        <v>232500</v>
      </c>
      <c r="I53" s="36"/>
      <c r="J53" s="36"/>
      <c r="K53" s="36"/>
      <c r="L53" s="36"/>
    </row>
    <row r="54" spans="1:12" x14ac:dyDescent="0.25">
      <c r="A54" s="26" t="s">
        <v>97</v>
      </c>
      <c r="B54" s="45" t="s">
        <v>98</v>
      </c>
      <c r="C54" s="74"/>
      <c r="D54" s="37"/>
      <c r="E54" s="37">
        <f t="shared" si="4"/>
        <v>0</v>
      </c>
      <c r="F54" s="65">
        <v>4</v>
      </c>
      <c r="G54" s="65">
        <v>8159</v>
      </c>
      <c r="H54" s="66">
        <f t="shared" si="1"/>
        <v>32636</v>
      </c>
      <c r="I54" s="36"/>
      <c r="J54" s="36"/>
      <c r="K54" s="36"/>
      <c r="L54" s="36"/>
    </row>
    <row r="55" spans="1:12" x14ac:dyDescent="0.25">
      <c r="A55" s="26" t="s">
        <v>99</v>
      </c>
      <c r="B55" s="45" t="s">
        <v>100</v>
      </c>
      <c r="C55" s="74">
        <v>1</v>
      </c>
      <c r="D55" s="37">
        <v>6000</v>
      </c>
      <c r="E55" s="37">
        <f t="shared" ref="E55" si="5">C55*D55</f>
        <v>6000</v>
      </c>
      <c r="F55" s="64"/>
      <c r="G55" s="64"/>
      <c r="H55" s="66">
        <f t="shared" si="1"/>
        <v>0</v>
      </c>
      <c r="I55" s="36"/>
      <c r="J55" s="36"/>
      <c r="K55" s="36"/>
      <c r="L55" s="36"/>
    </row>
    <row r="56" spans="1:12" x14ac:dyDescent="0.25">
      <c r="A56" s="26" t="s">
        <v>101</v>
      </c>
      <c r="B56" s="45" t="s">
        <v>102</v>
      </c>
      <c r="C56" s="74">
        <v>10</v>
      </c>
      <c r="D56" s="37">
        <v>3000</v>
      </c>
      <c r="E56" s="37">
        <f t="shared" si="4"/>
        <v>30000</v>
      </c>
      <c r="F56" s="65">
        <v>7</v>
      </c>
      <c r="G56" s="65">
        <v>3667</v>
      </c>
      <c r="H56" s="66">
        <f t="shared" si="1"/>
        <v>25669</v>
      </c>
      <c r="I56" s="36"/>
      <c r="J56" s="36"/>
      <c r="K56" s="36"/>
      <c r="L56" s="36"/>
    </row>
    <row r="57" spans="1:12" x14ac:dyDescent="0.25">
      <c r="A57" s="26" t="s">
        <v>103</v>
      </c>
      <c r="B57" s="45" t="s">
        <v>104</v>
      </c>
      <c r="C57" s="74">
        <v>10</v>
      </c>
      <c r="D57" s="37">
        <v>1500</v>
      </c>
      <c r="E57" s="37">
        <f t="shared" si="4"/>
        <v>15000</v>
      </c>
      <c r="F57" s="64"/>
      <c r="G57" s="64"/>
      <c r="H57" s="66">
        <f t="shared" si="1"/>
        <v>0</v>
      </c>
      <c r="I57" s="36"/>
      <c r="J57" s="36"/>
      <c r="K57" s="36"/>
      <c r="L57" s="36"/>
    </row>
    <row r="58" spans="1:12" x14ac:dyDescent="0.25">
      <c r="A58" s="26" t="s">
        <v>105</v>
      </c>
      <c r="B58" s="45" t="s">
        <v>106</v>
      </c>
      <c r="C58" s="74">
        <v>1</v>
      </c>
      <c r="D58" s="37">
        <v>10000</v>
      </c>
      <c r="E58" s="37">
        <f t="shared" si="4"/>
        <v>10000</v>
      </c>
      <c r="F58" s="64"/>
      <c r="G58" s="64"/>
      <c r="H58" s="66">
        <f t="shared" si="1"/>
        <v>0</v>
      </c>
      <c r="I58" s="36"/>
      <c r="J58" s="36"/>
      <c r="K58" s="36"/>
      <c r="L58" s="36"/>
    </row>
    <row r="59" spans="1:12" x14ac:dyDescent="0.25">
      <c r="A59" s="26" t="s">
        <v>107</v>
      </c>
      <c r="B59" s="45" t="s">
        <v>108</v>
      </c>
      <c r="C59" s="74"/>
      <c r="D59" s="37"/>
      <c r="E59" s="37">
        <f t="shared" si="4"/>
        <v>0</v>
      </c>
      <c r="F59" s="64"/>
      <c r="G59" s="64"/>
      <c r="H59" s="66">
        <f t="shared" si="1"/>
        <v>0</v>
      </c>
      <c r="I59" s="36"/>
      <c r="J59" s="36"/>
      <c r="K59" s="36"/>
      <c r="L59" s="36"/>
    </row>
    <row r="60" spans="1:12" x14ac:dyDescent="0.25">
      <c r="A60" s="26" t="s">
        <v>109</v>
      </c>
      <c r="B60" s="45" t="s">
        <v>354</v>
      </c>
      <c r="C60" s="74"/>
      <c r="D60" s="37"/>
      <c r="E60" s="37">
        <f t="shared" si="4"/>
        <v>0</v>
      </c>
      <c r="F60" s="64"/>
      <c r="G60" s="64"/>
      <c r="H60" s="66">
        <f t="shared" si="1"/>
        <v>0</v>
      </c>
      <c r="I60" s="36"/>
      <c r="J60" s="36"/>
      <c r="K60" s="36"/>
      <c r="L60" s="36"/>
    </row>
    <row r="61" spans="1:12" ht="18.75" x14ac:dyDescent="0.25">
      <c r="A61" s="26" t="s">
        <v>111</v>
      </c>
      <c r="B61" s="45" t="s">
        <v>112</v>
      </c>
      <c r="C61" s="74"/>
      <c r="D61" s="37"/>
      <c r="E61" s="37">
        <f t="shared" si="4"/>
        <v>0</v>
      </c>
      <c r="F61" s="68"/>
      <c r="G61" s="91"/>
      <c r="H61" s="66">
        <f t="shared" si="1"/>
        <v>0</v>
      </c>
      <c r="I61" s="36"/>
      <c r="J61" s="36"/>
      <c r="K61" s="36"/>
      <c r="L61" s="36"/>
    </row>
    <row r="62" spans="1:12" x14ac:dyDescent="0.25">
      <c r="A62" s="26" t="s">
        <v>113</v>
      </c>
      <c r="B62" s="45" t="s">
        <v>114</v>
      </c>
      <c r="C62" s="74">
        <v>20</v>
      </c>
      <c r="D62" s="37">
        <v>200</v>
      </c>
      <c r="E62" s="37">
        <f t="shared" si="4"/>
        <v>4000</v>
      </c>
      <c r="F62" s="64"/>
      <c r="G62" s="64"/>
      <c r="H62" s="66">
        <f t="shared" si="1"/>
        <v>0</v>
      </c>
      <c r="I62" s="36"/>
      <c r="J62" s="36"/>
      <c r="K62" s="36"/>
      <c r="L62" s="36"/>
    </row>
    <row r="63" spans="1:12" x14ac:dyDescent="0.25">
      <c r="A63" s="26" t="s">
        <v>115</v>
      </c>
      <c r="B63" s="45" t="s">
        <v>116</v>
      </c>
      <c r="C63" s="74">
        <v>10</v>
      </c>
      <c r="D63" s="37">
        <v>200</v>
      </c>
      <c r="E63" s="37">
        <f t="shared" si="4"/>
        <v>2000</v>
      </c>
      <c r="F63" s="64"/>
      <c r="G63" s="64"/>
      <c r="H63" s="66">
        <f t="shared" si="1"/>
        <v>0</v>
      </c>
      <c r="I63" s="36"/>
      <c r="J63" s="36"/>
      <c r="K63" s="36"/>
      <c r="L63" s="36"/>
    </row>
    <row r="64" spans="1:12" x14ac:dyDescent="0.25">
      <c r="A64" s="26" t="s">
        <v>117</v>
      </c>
      <c r="B64" s="45" t="s">
        <v>118</v>
      </c>
      <c r="C64" s="74">
        <v>10</v>
      </c>
      <c r="D64" s="37">
        <v>150</v>
      </c>
      <c r="E64" s="37">
        <f t="shared" si="4"/>
        <v>1500</v>
      </c>
      <c r="F64" s="65">
        <v>4</v>
      </c>
      <c r="G64" s="65">
        <v>800</v>
      </c>
      <c r="H64" s="111">
        <f t="shared" si="1"/>
        <v>3200</v>
      </c>
      <c r="I64" s="30"/>
      <c r="J64" s="36"/>
      <c r="K64" s="36"/>
      <c r="L64" s="36"/>
    </row>
    <row r="65" spans="1:12" x14ac:dyDescent="0.25">
      <c r="A65" s="26" t="s">
        <v>119</v>
      </c>
      <c r="B65" s="45" t="s">
        <v>120</v>
      </c>
      <c r="C65" s="74"/>
      <c r="D65" s="37"/>
      <c r="E65" s="37">
        <f t="shared" si="4"/>
        <v>0</v>
      </c>
      <c r="F65" s="68"/>
      <c r="G65" s="68"/>
      <c r="H65" s="96">
        <f t="shared" si="1"/>
        <v>0</v>
      </c>
      <c r="I65" s="36"/>
      <c r="J65" s="36"/>
      <c r="K65" s="36"/>
      <c r="L65" s="36"/>
    </row>
    <row r="66" spans="1:12" x14ac:dyDescent="0.25">
      <c r="A66" s="26" t="s">
        <v>121</v>
      </c>
      <c r="B66" s="45" t="s">
        <v>122</v>
      </c>
      <c r="C66" s="74">
        <v>1</v>
      </c>
      <c r="D66" s="37">
        <v>4000</v>
      </c>
      <c r="E66" s="37">
        <f t="shared" si="4"/>
        <v>4000</v>
      </c>
      <c r="F66" s="68"/>
      <c r="G66" s="68"/>
      <c r="H66" s="96">
        <f t="shared" si="1"/>
        <v>0</v>
      </c>
      <c r="I66" s="36"/>
      <c r="J66" s="36"/>
      <c r="K66" s="36"/>
      <c r="L66" s="36"/>
    </row>
    <row r="67" spans="1:12" x14ac:dyDescent="0.25">
      <c r="A67" s="26" t="s">
        <v>123</v>
      </c>
      <c r="B67" s="45" t="s">
        <v>124</v>
      </c>
      <c r="C67" s="74">
        <v>5</v>
      </c>
      <c r="D67" s="37">
        <v>2000</v>
      </c>
      <c r="E67" s="37">
        <f t="shared" si="4"/>
        <v>10000</v>
      </c>
      <c r="F67" s="68"/>
      <c r="G67" s="68"/>
      <c r="H67" s="96">
        <f t="shared" si="1"/>
        <v>0</v>
      </c>
      <c r="I67" s="36"/>
      <c r="J67" s="36"/>
      <c r="K67" s="36"/>
      <c r="L67" s="36"/>
    </row>
    <row r="68" spans="1:12" x14ac:dyDescent="0.25">
      <c r="A68" s="26" t="s">
        <v>125</v>
      </c>
      <c r="B68" s="45" t="s">
        <v>126</v>
      </c>
      <c r="C68" s="74">
        <v>10</v>
      </c>
      <c r="D68" s="37">
        <v>200</v>
      </c>
      <c r="E68" s="37">
        <f t="shared" si="4"/>
        <v>2000</v>
      </c>
      <c r="F68" s="68"/>
      <c r="G68" s="68"/>
      <c r="H68" s="96">
        <f t="shared" si="1"/>
        <v>0</v>
      </c>
      <c r="I68" s="36"/>
      <c r="J68" s="36"/>
      <c r="K68" s="36"/>
      <c r="L68" s="36"/>
    </row>
    <row r="69" spans="1:12" ht="31.5" x14ac:dyDescent="0.25">
      <c r="A69" s="26" t="s">
        <v>127</v>
      </c>
      <c r="B69" s="45" t="s">
        <v>128</v>
      </c>
      <c r="C69" s="74">
        <v>2</v>
      </c>
      <c r="D69" s="37">
        <v>500</v>
      </c>
      <c r="E69" s="37">
        <f t="shared" si="4"/>
        <v>1000</v>
      </c>
      <c r="F69" s="68"/>
      <c r="G69" s="68"/>
      <c r="H69" s="96">
        <f t="shared" si="1"/>
        <v>0</v>
      </c>
      <c r="I69" s="36"/>
      <c r="J69" s="36"/>
      <c r="K69" s="36"/>
      <c r="L69" s="36"/>
    </row>
    <row r="70" spans="1:12" x14ac:dyDescent="0.25">
      <c r="A70" s="26" t="s">
        <v>129</v>
      </c>
      <c r="B70" s="45" t="s">
        <v>130</v>
      </c>
      <c r="C70" s="74">
        <v>4</v>
      </c>
      <c r="D70" s="37">
        <v>2000</v>
      </c>
      <c r="E70" s="37">
        <f t="shared" si="4"/>
        <v>8000</v>
      </c>
      <c r="F70" s="68"/>
      <c r="G70" s="68"/>
      <c r="H70" s="96">
        <f t="shared" si="1"/>
        <v>0</v>
      </c>
      <c r="I70" s="36"/>
      <c r="J70" s="36"/>
      <c r="K70" s="36"/>
      <c r="L70" s="36"/>
    </row>
    <row r="71" spans="1:12" x14ac:dyDescent="0.25">
      <c r="A71" s="26" t="s">
        <v>131</v>
      </c>
      <c r="B71" s="45" t="s">
        <v>132</v>
      </c>
      <c r="C71" s="74">
        <v>4</v>
      </c>
      <c r="D71" s="37">
        <v>200</v>
      </c>
      <c r="E71" s="37">
        <f t="shared" si="4"/>
        <v>800</v>
      </c>
      <c r="F71" s="68"/>
      <c r="G71" s="68"/>
      <c r="H71" s="96">
        <f t="shared" si="1"/>
        <v>0</v>
      </c>
      <c r="I71" s="36"/>
      <c r="J71" s="36"/>
      <c r="K71" s="36"/>
      <c r="L71" s="36"/>
    </row>
    <row r="72" spans="1:12" x14ac:dyDescent="0.25">
      <c r="A72" s="26" t="s">
        <v>133</v>
      </c>
      <c r="B72" s="45" t="s">
        <v>134</v>
      </c>
      <c r="C72" s="74">
        <v>7</v>
      </c>
      <c r="D72" s="37">
        <v>800</v>
      </c>
      <c r="E72" s="37">
        <f t="shared" ref="E72" si="6">C72*D72</f>
        <v>5600</v>
      </c>
      <c r="F72" s="68"/>
      <c r="G72" s="68"/>
      <c r="H72" s="96">
        <f t="shared" si="1"/>
        <v>0</v>
      </c>
      <c r="I72" s="36"/>
      <c r="J72" s="36"/>
      <c r="K72" s="36"/>
      <c r="L72" s="36"/>
    </row>
    <row r="73" spans="1:12" x14ac:dyDescent="0.25">
      <c r="A73" s="26" t="s">
        <v>135</v>
      </c>
      <c r="B73" s="45" t="s">
        <v>136</v>
      </c>
      <c r="C73" s="74">
        <v>10</v>
      </c>
      <c r="D73" s="37">
        <v>300</v>
      </c>
      <c r="E73" s="37">
        <f t="shared" si="4"/>
        <v>3000</v>
      </c>
      <c r="F73" s="68"/>
      <c r="G73" s="68"/>
      <c r="H73" s="96">
        <f t="shared" si="1"/>
        <v>0</v>
      </c>
      <c r="I73" s="36"/>
      <c r="J73" s="36"/>
      <c r="K73" s="36"/>
      <c r="L73" s="36"/>
    </row>
    <row r="74" spans="1:12" ht="47.25" x14ac:dyDescent="0.25">
      <c r="A74" s="26" t="s">
        <v>137</v>
      </c>
      <c r="B74" s="45" t="s">
        <v>138</v>
      </c>
      <c r="C74" s="74">
        <v>1</v>
      </c>
      <c r="D74" s="37">
        <v>1000</v>
      </c>
      <c r="E74" s="37">
        <f t="shared" si="4"/>
        <v>1000</v>
      </c>
      <c r="F74" s="68"/>
      <c r="G74" s="68"/>
      <c r="H74" s="96">
        <f t="shared" ref="H74:H137" si="7">F74*G74</f>
        <v>0</v>
      </c>
      <c r="I74" s="36"/>
      <c r="J74" s="36"/>
      <c r="K74" s="36"/>
      <c r="L74" s="36"/>
    </row>
    <row r="75" spans="1:12" x14ac:dyDescent="0.25">
      <c r="A75" s="26" t="s">
        <v>139</v>
      </c>
      <c r="B75" s="45" t="s">
        <v>81</v>
      </c>
      <c r="C75" s="75"/>
      <c r="D75" s="52"/>
      <c r="E75" s="52"/>
      <c r="F75" s="64"/>
      <c r="G75" s="64"/>
      <c r="H75" s="66">
        <f t="shared" si="7"/>
        <v>0</v>
      </c>
      <c r="I75" s="36"/>
      <c r="J75" s="36"/>
      <c r="K75" s="36"/>
      <c r="L75" s="36"/>
    </row>
    <row r="76" spans="1:12" x14ac:dyDescent="0.25">
      <c r="A76" s="26" t="s">
        <v>140</v>
      </c>
      <c r="B76" s="43" t="s">
        <v>141</v>
      </c>
      <c r="C76" s="78">
        <f>C77+C78+C79+C80+C81+C82</f>
        <v>15</v>
      </c>
      <c r="D76" s="37"/>
      <c r="E76" s="78">
        <f>E77+E78+E79+E80+E81+E82</f>
        <v>190000</v>
      </c>
      <c r="F76" s="64"/>
      <c r="G76" s="64"/>
      <c r="H76" s="66">
        <f t="shared" si="7"/>
        <v>0</v>
      </c>
      <c r="I76" s="36"/>
      <c r="J76" s="36"/>
      <c r="K76" s="36"/>
      <c r="L76" s="36"/>
    </row>
    <row r="77" spans="1:12" x14ac:dyDescent="0.25">
      <c r="A77" s="26" t="s">
        <v>142</v>
      </c>
      <c r="B77" s="45" t="s">
        <v>143</v>
      </c>
      <c r="C77" s="74">
        <v>1</v>
      </c>
      <c r="D77" s="37">
        <v>65000</v>
      </c>
      <c r="E77" s="37">
        <f t="shared" si="4"/>
        <v>65000</v>
      </c>
      <c r="F77" s="64"/>
      <c r="G77" s="64"/>
      <c r="H77" s="66">
        <f t="shared" si="7"/>
        <v>0</v>
      </c>
      <c r="I77" s="36"/>
      <c r="J77" s="36"/>
      <c r="K77" s="36"/>
      <c r="L77" s="36"/>
    </row>
    <row r="78" spans="1:12" x14ac:dyDescent="0.25">
      <c r="A78" s="26" t="s">
        <v>144</v>
      </c>
      <c r="B78" s="45" t="s">
        <v>145</v>
      </c>
      <c r="C78" s="74">
        <v>2</v>
      </c>
      <c r="D78" s="37">
        <v>3000</v>
      </c>
      <c r="E78" s="37">
        <f t="shared" si="4"/>
        <v>6000</v>
      </c>
      <c r="F78" s="64"/>
      <c r="G78" s="64"/>
      <c r="H78" s="66">
        <f t="shared" si="7"/>
        <v>0</v>
      </c>
      <c r="I78" s="36"/>
      <c r="J78" s="36"/>
      <c r="K78" s="36"/>
      <c r="L78" s="36"/>
    </row>
    <row r="79" spans="1:12" x14ac:dyDescent="0.25">
      <c r="A79" s="26" t="s">
        <v>146</v>
      </c>
      <c r="B79" s="45" t="s">
        <v>147</v>
      </c>
      <c r="C79" s="74">
        <v>5</v>
      </c>
      <c r="D79" s="37">
        <v>3000</v>
      </c>
      <c r="E79" s="37">
        <f t="shared" si="4"/>
        <v>15000</v>
      </c>
      <c r="F79" s="64"/>
      <c r="G79" s="64"/>
      <c r="H79" s="66">
        <f t="shared" si="7"/>
        <v>0</v>
      </c>
      <c r="I79" s="36"/>
      <c r="J79" s="36"/>
      <c r="K79" s="36"/>
      <c r="L79" s="36"/>
    </row>
    <row r="80" spans="1:12" x14ac:dyDescent="0.25">
      <c r="A80" s="26" t="s">
        <v>148</v>
      </c>
      <c r="B80" s="45" t="s">
        <v>149</v>
      </c>
      <c r="C80" s="74">
        <v>4</v>
      </c>
      <c r="D80" s="37">
        <v>25000</v>
      </c>
      <c r="E80" s="37">
        <f t="shared" si="4"/>
        <v>100000</v>
      </c>
      <c r="F80" s="65">
        <v>4</v>
      </c>
      <c r="G80" s="65">
        <v>20520</v>
      </c>
      <c r="H80" s="111">
        <f t="shared" si="7"/>
        <v>82080</v>
      </c>
      <c r="I80" s="36"/>
      <c r="J80" s="36"/>
      <c r="K80" s="36"/>
      <c r="L80" s="36"/>
    </row>
    <row r="81" spans="1:12" x14ac:dyDescent="0.25">
      <c r="A81" s="26" t="s">
        <v>150</v>
      </c>
      <c r="B81" s="45" t="s">
        <v>151</v>
      </c>
      <c r="C81" s="74">
        <v>1</v>
      </c>
      <c r="D81" s="37">
        <v>2000</v>
      </c>
      <c r="E81" s="37">
        <f t="shared" si="4"/>
        <v>2000</v>
      </c>
      <c r="F81" s="64"/>
      <c r="G81" s="64"/>
      <c r="H81" s="66">
        <f t="shared" si="7"/>
        <v>0</v>
      </c>
      <c r="I81" s="36"/>
      <c r="J81" s="36"/>
      <c r="K81" s="36"/>
      <c r="L81" s="36"/>
    </row>
    <row r="82" spans="1:12" x14ac:dyDescent="0.25">
      <c r="A82" s="26" t="s">
        <v>152</v>
      </c>
      <c r="B82" s="45" t="s">
        <v>153</v>
      </c>
      <c r="C82" s="74">
        <v>2</v>
      </c>
      <c r="D82" s="37">
        <v>1000</v>
      </c>
      <c r="E82" s="37">
        <f t="shared" si="4"/>
        <v>2000</v>
      </c>
      <c r="F82" s="64"/>
      <c r="G82" s="64"/>
      <c r="H82" s="66">
        <f t="shared" si="7"/>
        <v>0</v>
      </c>
      <c r="I82" s="36"/>
      <c r="J82" s="36"/>
      <c r="K82" s="36"/>
      <c r="L82" s="36"/>
    </row>
    <row r="83" spans="1:12" ht="31.5" x14ac:dyDescent="0.25">
      <c r="A83" s="26" t="s">
        <v>154</v>
      </c>
      <c r="B83" s="43" t="s">
        <v>155</v>
      </c>
      <c r="C83" s="78">
        <f>C84+C85+C86+C87+C88</f>
        <v>13</v>
      </c>
      <c r="D83" s="37"/>
      <c r="E83" s="78">
        <f>E84+E85+E86+E87+E88</f>
        <v>28000</v>
      </c>
      <c r="F83" s="64"/>
      <c r="G83" s="64"/>
      <c r="H83" s="66">
        <f t="shared" si="7"/>
        <v>0</v>
      </c>
      <c r="I83" s="36"/>
      <c r="J83" s="36"/>
      <c r="K83" s="36"/>
      <c r="L83" s="36"/>
    </row>
    <row r="84" spans="1:12" x14ac:dyDescent="0.25">
      <c r="A84" s="26" t="s">
        <v>156</v>
      </c>
      <c r="B84" s="45" t="s">
        <v>157</v>
      </c>
      <c r="C84" s="74"/>
      <c r="D84" s="37"/>
      <c r="E84" s="37">
        <f t="shared" si="4"/>
        <v>0</v>
      </c>
      <c r="F84" s="64"/>
      <c r="G84" s="64"/>
      <c r="H84" s="66">
        <f t="shared" si="7"/>
        <v>0</v>
      </c>
      <c r="I84" s="36"/>
      <c r="J84" s="36"/>
      <c r="K84" s="36"/>
      <c r="L84" s="36"/>
    </row>
    <row r="85" spans="1:12" x14ac:dyDescent="0.25">
      <c r="A85" s="26" t="s">
        <v>158</v>
      </c>
      <c r="B85" s="45" t="s">
        <v>159</v>
      </c>
      <c r="C85" s="74"/>
      <c r="D85" s="37"/>
      <c r="E85" s="37">
        <f t="shared" si="4"/>
        <v>0</v>
      </c>
      <c r="F85" s="64"/>
      <c r="G85" s="64"/>
      <c r="H85" s="66">
        <f t="shared" si="7"/>
        <v>0</v>
      </c>
      <c r="I85" s="36"/>
      <c r="J85" s="36"/>
      <c r="K85" s="36"/>
      <c r="L85" s="36"/>
    </row>
    <row r="86" spans="1:12" x14ac:dyDescent="0.25">
      <c r="A86" s="26" t="s">
        <v>160</v>
      </c>
      <c r="B86" s="45" t="s">
        <v>161</v>
      </c>
      <c r="C86" s="74">
        <v>2</v>
      </c>
      <c r="D86" s="37">
        <v>3000</v>
      </c>
      <c r="E86" s="37">
        <f t="shared" si="4"/>
        <v>6000</v>
      </c>
      <c r="F86" s="64"/>
      <c r="G86" s="64"/>
      <c r="H86" s="66">
        <f t="shared" si="7"/>
        <v>0</v>
      </c>
      <c r="I86" s="36"/>
      <c r="J86" s="36"/>
      <c r="K86" s="36"/>
      <c r="L86" s="36"/>
    </row>
    <row r="87" spans="1:12" x14ac:dyDescent="0.25">
      <c r="A87" s="26" t="s">
        <v>162</v>
      </c>
      <c r="B87" s="45" t="s">
        <v>163</v>
      </c>
      <c r="C87" s="74">
        <v>1</v>
      </c>
      <c r="D87" s="37">
        <v>15000</v>
      </c>
      <c r="E87" s="37">
        <f t="shared" si="4"/>
        <v>15000</v>
      </c>
      <c r="F87" s="64"/>
      <c r="G87" s="64"/>
      <c r="H87" s="66">
        <f t="shared" si="7"/>
        <v>0</v>
      </c>
      <c r="I87" s="36"/>
      <c r="J87" s="36"/>
      <c r="K87" s="36"/>
      <c r="L87" s="36"/>
    </row>
    <row r="88" spans="1:12" x14ac:dyDescent="0.25">
      <c r="A88" s="26" t="s">
        <v>164</v>
      </c>
      <c r="B88" s="45" t="s">
        <v>165</v>
      </c>
      <c r="C88" s="74">
        <v>10</v>
      </c>
      <c r="D88" s="37">
        <v>700</v>
      </c>
      <c r="E88" s="37">
        <f t="shared" si="4"/>
        <v>7000</v>
      </c>
      <c r="F88" s="64"/>
      <c r="G88" s="64"/>
      <c r="H88" s="66">
        <f t="shared" si="7"/>
        <v>0</v>
      </c>
      <c r="I88" s="36"/>
      <c r="J88" s="36"/>
      <c r="K88" s="36"/>
      <c r="L88" s="36"/>
    </row>
    <row r="89" spans="1:12" x14ac:dyDescent="0.25">
      <c r="A89" s="26" t="s">
        <v>166</v>
      </c>
      <c r="B89" s="43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4"/>
      <c r="G89" s="64"/>
      <c r="H89" s="66">
        <f t="shared" si="7"/>
        <v>0</v>
      </c>
      <c r="I89" s="36"/>
      <c r="J89" s="36"/>
      <c r="K89" s="36"/>
      <c r="L89" s="36"/>
    </row>
    <row r="90" spans="1:12" ht="47.25" x14ac:dyDescent="0.25">
      <c r="A90" s="26" t="s">
        <v>168</v>
      </c>
      <c r="B90" s="45" t="s">
        <v>169</v>
      </c>
      <c r="C90" s="74">
        <v>1</v>
      </c>
      <c r="D90" s="37">
        <v>15000</v>
      </c>
      <c r="E90" s="37">
        <f t="shared" si="4"/>
        <v>15000</v>
      </c>
      <c r="F90" s="64"/>
      <c r="G90" s="64"/>
      <c r="H90" s="66">
        <f t="shared" si="7"/>
        <v>0</v>
      </c>
      <c r="I90" s="36"/>
      <c r="J90" s="36"/>
      <c r="K90" s="36"/>
      <c r="L90" s="36"/>
    </row>
    <row r="91" spans="1:12" x14ac:dyDescent="0.25">
      <c r="A91" s="26" t="s">
        <v>170</v>
      </c>
      <c r="B91" s="45" t="s">
        <v>171</v>
      </c>
      <c r="C91" s="74">
        <v>10</v>
      </c>
      <c r="D91" s="37">
        <v>1000</v>
      </c>
      <c r="E91" s="37">
        <f t="shared" si="4"/>
        <v>10000</v>
      </c>
      <c r="F91" s="65">
        <v>2</v>
      </c>
      <c r="G91" s="65">
        <v>500</v>
      </c>
      <c r="H91" s="111">
        <f t="shared" si="7"/>
        <v>1000</v>
      </c>
      <c r="I91" s="36"/>
      <c r="J91" s="36"/>
      <c r="K91" s="36"/>
      <c r="L91" s="36"/>
    </row>
    <row r="92" spans="1:12" x14ac:dyDescent="0.25">
      <c r="A92" s="26" t="s">
        <v>172</v>
      </c>
      <c r="B92" s="45" t="s">
        <v>173</v>
      </c>
      <c r="C92" s="74">
        <v>5</v>
      </c>
      <c r="D92" s="37">
        <v>20000</v>
      </c>
      <c r="E92" s="37">
        <f t="shared" si="4"/>
        <v>100000</v>
      </c>
      <c r="F92" s="65">
        <v>5</v>
      </c>
      <c r="G92" s="65">
        <v>25350</v>
      </c>
      <c r="H92" s="66">
        <v>25350</v>
      </c>
      <c r="I92" s="36"/>
      <c r="J92" s="36"/>
      <c r="K92" s="36"/>
      <c r="L92" s="36"/>
    </row>
    <row r="93" spans="1:12" x14ac:dyDescent="0.25">
      <c r="A93" s="26" t="s">
        <v>174</v>
      </c>
      <c r="B93" s="45" t="s">
        <v>175</v>
      </c>
      <c r="C93" s="74">
        <v>2</v>
      </c>
      <c r="D93" s="37">
        <v>2000</v>
      </c>
      <c r="E93" s="37">
        <f t="shared" ref="E93:E151" si="8">+D93*C93</f>
        <v>4000</v>
      </c>
      <c r="F93" s="64"/>
      <c r="G93" s="64"/>
      <c r="H93" s="66">
        <f t="shared" si="7"/>
        <v>0</v>
      </c>
      <c r="I93" s="36"/>
      <c r="J93" s="36"/>
      <c r="K93" s="36"/>
      <c r="L93" s="36"/>
    </row>
    <row r="94" spans="1:12" ht="47.25" x14ac:dyDescent="0.25">
      <c r="A94" s="26" t="s">
        <v>176</v>
      </c>
      <c r="B94" s="45" t="s">
        <v>177</v>
      </c>
      <c r="C94" s="74">
        <v>1</v>
      </c>
      <c r="D94" s="37">
        <v>6000</v>
      </c>
      <c r="E94" s="37">
        <f t="shared" si="8"/>
        <v>6000</v>
      </c>
      <c r="F94" s="64"/>
      <c r="G94" s="64"/>
      <c r="H94" s="66">
        <f t="shared" si="7"/>
        <v>0</v>
      </c>
      <c r="I94" s="36"/>
      <c r="J94" s="36"/>
      <c r="K94" s="36"/>
      <c r="L94" s="36"/>
    </row>
    <row r="95" spans="1:12" ht="78.75" x14ac:dyDescent="0.25">
      <c r="A95" s="26" t="s">
        <v>178</v>
      </c>
      <c r="B95" s="45" t="s">
        <v>179</v>
      </c>
      <c r="C95" s="74"/>
      <c r="D95" s="37"/>
      <c r="E95" s="37">
        <f t="shared" si="8"/>
        <v>0</v>
      </c>
      <c r="F95" s="64"/>
      <c r="G95" s="64"/>
      <c r="H95" s="66">
        <f t="shared" si="7"/>
        <v>0</v>
      </c>
      <c r="I95" s="36"/>
      <c r="J95" s="36"/>
      <c r="K95" s="36"/>
      <c r="L95" s="36"/>
    </row>
    <row r="96" spans="1:12" ht="31.5" x14ac:dyDescent="0.25">
      <c r="A96" s="70" t="s">
        <v>180</v>
      </c>
      <c r="B96" s="71" t="s">
        <v>355</v>
      </c>
      <c r="C96" s="74">
        <v>5</v>
      </c>
      <c r="D96" s="37">
        <v>31000</v>
      </c>
      <c r="E96" s="37">
        <f t="shared" si="8"/>
        <v>155000</v>
      </c>
      <c r="F96" s="64"/>
      <c r="G96" s="64"/>
      <c r="H96" s="66">
        <f t="shared" si="7"/>
        <v>0</v>
      </c>
      <c r="I96" s="36"/>
      <c r="J96" s="36"/>
      <c r="K96" s="36"/>
      <c r="L96" s="36"/>
    </row>
    <row r="97" spans="1:12" ht="63" x14ac:dyDescent="0.25">
      <c r="A97" s="70" t="s">
        <v>182</v>
      </c>
      <c r="B97" s="71" t="s">
        <v>183</v>
      </c>
      <c r="C97" s="74">
        <v>15</v>
      </c>
      <c r="D97" s="37">
        <v>4000</v>
      </c>
      <c r="E97" s="37">
        <f t="shared" si="8"/>
        <v>60000</v>
      </c>
      <c r="F97" s="64"/>
      <c r="G97" s="64"/>
      <c r="H97" s="66">
        <f t="shared" si="7"/>
        <v>0</v>
      </c>
      <c r="I97" s="36"/>
      <c r="J97" s="36"/>
      <c r="K97" s="36"/>
      <c r="L97" s="36"/>
    </row>
    <row r="98" spans="1:12" ht="31.5" x14ac:dyDescent="0.25">
      <c r="A98" s="70" t="s">
        <v>184</v>
      </c>
      <c r="B98" s="71" t="s">
        <v>185</v>
      </c>
      <c r="C98" s="74">
        <v>1</v>
      </c>
      <c r="D98" s="37">
        <v>65000</v>
      </c>
      <c r="E98" s="37">
        <f t="shared" si="8"/>
        <v>65000</v>
      </c>
      <c r="F98" s="64"/>
      <c r="G98" s="64"/>
      <c r="H98" s="66">
        <f t="shared" si="7"/>
        <v>0</v>
      </c>
      <c r="I98" s="36"/>
      <c r="J98" s="36"/>
      <c r="K98" s="36"/>
      <c r="L98" s="36"/>
    </row>
    <row r="99" spans="1:12" ht="31.5" x14ac:dyDescent="0.25">
      <c r="A99" s="70" t="s">
        <v>186</v>
      </c>
      <c r="B99" s="71" t="s">
        <v>187</v>
      </c>
      <c r="C99" s="74">
        <v>150</v>
      </c>
      <c r="D99" s="37">
        <v>300</v>
      </c>
      <c r="E99" s="37">
        <f t="shared" si="8"/>
        <v>45000</v>
      </c>
      <c r="F99" s="65">
        <v>16</v>
      </c>
      <c r="G99" s="65">
        <v>226</v>
      </c>
      <c r="H99" s="96">
        <f t="shared" si="7"/>
        <v>3616</v>
      </c>
      <c r="I99" s="36"/>
      <c r="J99" s="36"/>
      <c r="K99" s="36"/>
      <c r="L99" s="36"/>
    </row>
    <row r="100" spans="1:12" ht="78.75" x14ac:dyDescent="0.25">
      <c r="A100" s="70" t="s">
        <v>188</v>
      </c>
      <c r="B100" s="71" t="s">
        <v>189</v>
      </c>
      <c r="C100" s="74"/>
      <c r="D100" s="37"/>
      <c r="E100" s="37">
        <f t="shared" si="8"/>
        <v>0</v>
      </c>
      <c r="F100" s="64"/>
      <c r="G100" s="64"/>
      <c r="H100" s="66">
        <f t="shared" si="7"/>
        <v>0</v>
      </c>
      <c r="I100" s="36"/>
      <c r="J100" s="36"/>
      <c r="K100" s="36"/>
      <c r="L100" s="36"/>
    </row>
    <row r="101" spans="1:12" ht="47.25" x14ac:dyDescent="0.25">
      <c r="A101" s="70" t="s">
        <v>190</v>
      </c>
      <c r="B101" s="71" t="s">
        <v>191</v>
      </c>
      <c r="C101" s="74"/>
      <c r="D101" s="37"/>
      <c r="E101" s="37">
        <f t="shared" si="8"/>
        <v>0</v>
      </c>
      <c r="F101" s="64"/>
      <c r="G101" s="64"/>
      <c r="H101" s="66">
        <f t="shared" si="7"/>
        <v>0</v>
      </c>
      <c r="I101" s="36"/>
      <c r="J101" s="36"/>
      <c r="K101" s="36"/>
      <c r="L101" s="36"/>
    </row>
    <row r="102" spans="1:12" ht="31.5" x14ac:dyDescent="0.25">
      <c r="A102" s="70" t="s">
        <v>192</v>
      </c>
      <c r="B102" s="71" t="s">
        <v>193</v>
      </c>
      <c r="C102" s="74"/>
      <c r="D102" s="37"/>
      <c r="E102" s="37">
        <f t="shared" si="8"/>
        <v>0</v>
      </c>
      <c r="F102" s="64"/>
      <c r="G102" s="64"/>
      <c r="H102" s="66">
        <f t="shared" si="7"/>
        <v>0</v>
      </c>
      <c r="I102" s="36"/>
      <c r="J102" s="36"/>
      <c r="K102" s="36"/>
      <c r="L102" s="36"/>
    </row>
    <row r="103" spans="1:12" ht="31.5" x14ac:dyDescent="0.25">
      <c r="A103" s="70" t="s">
        <v>194</v>
      </c>
      <c r="B103" s="71" t="s">
        <v>195</v>
      </c>
      <c r="C103" s="74"/>
      <c r="D103" s="37"/>
      <c r="E103" s="37">
        <f t="shared" si="8"/>
        <v>0</v>
      </c>
      <c r="F103" s="64"/>
      <c r="G103" s="64"/>
      <c r="H103" s="66">
        <f t="shared" si="7"/>
        <v>0</v>
      </c>
      <c r="I103" s="36"/>
      <c r="J103" s="36"/>
      <c r="K103" s="36"/>
      <c r="L103" s="36"/>
    </row>
    <row r="104" spans="1:12" ht="31.5" x14ac:dyDescent="0.25">
      <c r="A104" s="70" t="s">
        <v>196</v>
      </c>
      <c r="B104" s="71" t="s">
        <v>197</v>
      </c>
      <c r="C104" s="74">
        <v>1</v>
      </c>
      <c r="D104" s="37">
        <v>2000</v>
      </c>
      <c r="E104" s="37">
        <f t="shared" si="8"/>
        <v>2000</v>
      </c>
      <c r="F104" s="64"/>
      <c r="G104" s="64"/>
      <c r="H104" s="66">
        <f t="shared" si="7"/>
        <v>0</v>
      </c>
      <c r="I104" s="36"/>
      <c r="J104" s="36"/>
      <c r="K104" s="36"/>
      <c r="L104" s="36"/>
    </row>
    <row r="105" spans="1:12" ht="31.5" x14ac:dyDescent="0.25">
      <c r="A105" s="70" t="s">
        <v>198</v>
      </c>
      <c r="B105" s="71" t="s">
        <v>199</v>
      </c>
      <c r="C105" s="74"/>
      <c r="D105" s="37"/>
      <c r="E105" s="37">
        <f t="shared" si="8"/>
        <v>0</v>
      </c>
      <c r="F105" s="64"/>
      <c r="G105" s="64"/>
      <c r="H105" s="66">
        <f t="shared" si="7"/>
        <v>0</v>
      </c>
      <c r="I105" s="36"/>
      <c r="J105" s="36"/>
      <c r="K105" s="36"/>
      <c r="L105" s="36"/>
    </row>
    <row r="106" spans="1:12" ht="63" x14ac:dyDescent="0.25">
      <c r="A106" s="70" t="s">
        <v>200</v>
      </c>
      <c r="B106" s="71" t="s">
        <v>201</v>
      </c>
      <c r="C106" s="74"/>
      <c r="D106" s="37"/>
      <c r="E106" s="37">
        <f t="shared" si="8"/>
        <v>0</v>
      </c>
      <c r="F106" s="64"/>
      <c r="G106" s="64"/>
      <c r="H106" s="66">
        <f t="shared" si="7"/>
        <v>0</v>
      </c>
      <c r="I106" s="36"/>
      <c r="J106" s="36"/>
      <c r="K106" s="36"/>
      <c r="L106" s="36"/>
    </row>
    <row r="107" spans="1:12" ht="47.25" x14ac:dyDescent="0.25">
      <c r="A107" s="70" t="s">
        <v>202</v>
      </c>
      <c r="B107" s="71" t="s">
        <v>203</v>
      </c>
      <c r="C107" s="74"/>
      <c r="D107" s="37"/>
      <c r="E107" s="37">
        <f t="shared" si="8"/>
        <v>0</v>
      </c>
      <c r="F107" s="64"/>
      <c r="G107" s="64"/>
      <c r="H107" s="66">
        <f t="shared" si="7"/>
        <v>0</v>
      </c>
      <c r="I107" s="36"/>
      <c r="J107" s="36"/>
      <c r="K107" s="36"/>
      <c r="L107" s="36"/>
    </row>
    <row r="108" spans="1:12" x14ac:dyDescent="0.25">
      <c r="A108" s="70" t="s">
        <v>204</v>
      </c>
      <c r="B108" s="71" t="s">
        <v>205</v>
      </c>
      <c r="C108" s="74"/>
      <c r="D108" s="37"/>
      <c r="E108" s="37">
        <f t="shared" si="8"/>
        <v>0</v>
      </c>
      <c r="F108" s="64"/>
      <c r="G108" s="64"/>
      <c r="H108" s="66">
        <f t="shared" si="7"/>
        <v>0</v>
      </c>
      <c r="I108" s="36"/>
      <c r="J108" s="36"/>
      <c r="K108" s="36"/>
      <c r="L108" s="36"/>
    </row>
    <row r="109" spans="1:12" x14ac:dyDescent="0.25">
      <c r="A109" s="70" t="s">
        <v>206</v>
      </c>
      <c r="B109" s="71" t="s">
        <v>207</v>
      </c>
      <c r="C109" s="74"/>
      <c r="D109" s="37"/>
      <c r="E109" s="37">
        <f t="shared" si="8"/>
        <v>0</v>
      </c>
      <c r="F109" s="64"/>
      <c r="G109" s="64"/>
      <c r="H109" s="66">
        <f t="shared" si="7"/>
        <v>0</v>
      </c>
      <c r="I109" s="36"/>
      <c r="J109" s="36"/>
      <c r="K109" s="36"/>
      <c r="L109" s="36"/>
    </row>
    <row r="110" spans="1:12" ht="78.75" x14ac:dyDescent="0.25">
      <c r="A110" s="70" t="s">
        <v>208</v>
      </c>
      <c r="B110" s="71" t="s">
        <v>209</v>
      </c>
      <c r="C110" s="74"/>
      <c r="D110" s="37"/>
      <c r="E110" s="37">
        <f t="shared" si="8"/>
        <v>0</v>
      </c>
      <c r="F110" s="64"/>
      <c r="G110" s="64"/>
      <c r="H110" s="66">
        <f t="shared" si="7"/>
        <v>0</v>
      </c>
      <c r="I110" s="36"/>
      <c r="J110" s="36"/>
      <c r="K110" s="36"/>
      <c r="L110" s="36"/>
    </row>
    <row r="111" spans="1:12" x14ac:dyDescent="0.25">
      <c r="A111" s="70" t="s">
        <v>210</v>
      </c>
      <c r="B111" s="71" t="s">
        <v>211</v>
      </c>
      <c r="C111" s="74"/>
      <c r="D111" s="37"/>
      <c r="E111" s="37">
        <f t="shared" si="8"/>
        <v>0</v>
      </c>
      <c r="F111" s="64"/>
      <c r="G111" s="64"/>
      <c r="H111" s="66">
        <f t="shared" si="7"/>
        <v>0</v>
      </c>
      <c r="I111" s="36"/>
      <c r="J111" s="36"/>
      <c r="K111" s="36"/>
      <c r="L111" s="36"/>
    </row>
    <row r="112" spans="1:12" x14ac:dyDescent="0.25">
      <c r="A112" s="70" t="s">
        <v>212</v>
      </c>
      <c r="B112" s="71" t="s">
        <v>213</v>
      </c>
      <c r="C112" s="74"/>
      <c r="D112" s="37"/>
      <c r="E112" s="37">
        <f t="shared" si="8"/>
        <v>0</v>
      </c>
      <c r="F112" s="64"/>
      <c r="G112" s="64"/>
      <c r="H112" s="66">
        <f t="shared" si="7"/>
        <v>0</v>
      </c>
      <c r="I112" s="36"/>
      <c r="J112" s="36"/>
      <c r="K112" s="36"/>
      <c r="L112" s="36"/>
    </row>
    <row r="113" spans="1:12" x14ac:dyDescent="0.25">
      <c r="A113" s="70" t="s">
        <v>214</v>
      </c>
      <c r="B113" s="43" t="s">
        <v>215</v>
      </c>
      <c r="C113" s="78">
        <f>C114+C115+C116+C117+C118+C119+C120+C121+C122+C123+C124+C125+C126+C127+C128+C129+C130+C131+C132+C133</f>
        <v>32</v>
      </c>
      <c r="D113" s="37"/>
      <c r="E113" s="78">
        <f>E114+E115+E116+E117+E118+E119+E120+E121+E122+E123+E124+E125+E126+E127+E128+E129+E130+E131+E132+E133</f>
        <v>21700</v>
      </c>
      <c r="F113" s="64"/>
      <c r="G113" s="64"/>
      <c r="H113" s="66">
        <f t="shared" si="7"/>
        <v>0</v>
      </c>
      <c r="I113" s="36"/>
      <c r="J113" s="36"/>
      <c r="K113" s="36"/>
      <c r="L113" s="36"/>
    </row>
    <row r="114" spans="1:12" ht="31.5" x14ac:dyDescent="0.25">
      <c r="A114" s="70" t="s">
        <v>216</v>
      </c>
      <c r="B114" s="71" t="s">
        <v>217</v>
      </c>
      <c r="C114" s="74">
        <v>2</v>
      </c>
      <c r="D114" s="37">
        <v>50</v>
      </c>
      <c r="E114" s="37">
        <f t="shared" si="8"/>
        <v>100</v>
      </c>
      <c r="F114" s="64"/>
      <c r="G114" s="64"/>
      <c r="H114" s="66">
        <f t="shared" si="7"/>
        <v>0</v>
      </c>
      <c r="I114" s="36"/>
      <c r="J114" s="36"/>
      <c r="K114" s="36"/>
      <c r="L114" s="36"/>
    </row>
    <row r="115" spans="1:12" x14ac:dyDescent="0.25">
      <c r="A115" s="70" t="s">
        <v>218</v>
      </c>
      <c r="B115" s="71" t="s">
        <v>219</v>
      </c>
      <c r="C115" s="74"/>
      <c r="D115" s="37"/>
      <c r="E115" s="37">
        <f t="shared" si="8"/>
        <v>0</v>
      </c>
      <c r="F115" s="64"/>
      <c r="G115" s="64"/>
      <c r="H115" s="66">
        <f t="shared" si="7"/>
        <v>0</v>
      </c>
      <c r="I115" s="36"/>
      <c r="J115" s="36"/>
      <c r="K115" s="36"/>
      <c r="L115" s="36"/>
    </row>
    <row r="116" spans="1:12" x14ac:dyDescent="0.25">
      <c r="A116" s="70" t="s">
        <v>220</v>
      </c>
      <c r="B116" s="71" t="s">
        <v>221</v>
      </c>
      <c r="C116" s="74"/>
      <c r="D116" s="37"/>
      <c r="E116" s="37">
        <f t="shared" si="8"/>
        <v>0</v>
      </c>
      <c r="F116" s="64"/>
      <c r="G116" s="64"/>
      <c r="H116" s="66">
        <f t="shared" si="7"/>
        <v>0</v>
      </c>
      <c r="I116" s="36"/>
      <c r="J116" s="36"/>
      <c r="K116" s="36"/>
      <c r="L116" s="36"/>
    </row>
    <row r="117" spans="1:12" x14ac:dyDescent="0.25">
      <c r="A117" s="70" t="s">
        <v>222</v>
      </c>
      <c r="B117" s="71" t="s">
        <v>223</v>
      </c>
      <c r="C117" s="74">
        <v>5</v>
      </c>
      <c r="D117" s="37">
        <v>1000</v>
      </c>
      <c r="E117" s="37">
        <f t="shared" si="8"/>
        <v>5000</v>
      </c>
      <c r="F117" s="64"/>
      <c r="G117" s="64"/>
      <c r="H117" s="66">
        <f t="shared" si="7"/>
        <v>0</v>
      </c>
      <c r="I117" s="36"/>
      <c r="J117" s="36"/>
      <c r="K117" s="36"/>
      <c r="L117" s="36"/>
    </row>
    <row r="118" spans="1:12" x14ac:dyDescent="0.25">
      <c r="A118" s="70" t="s">
        <v>224</v>
      </c>
      <c r="B118" s="71" t="s">
        <v>225</v>
      </c>
      <c r="C118" s="74"/>
      <c r="D118" s="37"/>
      <c r="E118" s="37">
        <f t="shared" si="8"/>
        <v>0</v>
      </c>
      <c r="F118" s="64"/>
      <c r="G118" s="64"/>
      <c r="H118" s="66">
        <f t="shared" si="7"/>
        <v>0</v>
      </c>
      <c r="I118" s="36"/>
      <c r="J118" s="36"/>
      <c r="K118" s="36"/>
      <c r="L118" s="36"/>
    </row>
    <row r="119" spans="1:12" x14ac:dyDescent="0.25">
      <c r="A119" s="70" t="s">
        <v>226</v>
      </c>
      <c r="B119" s="71" t="s">
        <v>227</v>
      </c>
      <c r="C119" s="74">
        <v>2</v>
      </c>
      <c r="D119" s="37">
        <v>2000</v>
      </c>
      <c r="E119" s="37">
        <f t="shared" si="8"/>
        <v>4000</v>
      </c>
      <c r="F119" s="64"/>
      <c r="G119" s="64"/>
      <c r="H119" s="66">
        <f t="shared" si="7"/>
        <v>0</v>
      </c>
      <c r="I119" s="36"/>
      <c r="J119" s="36"/>
      <c r="K119" s="36"/>
      <c r="L119" s="36"/>
    </row>
    <row r="120" spans="1:12" x14ac:dyDescent="0.25">
      <c r="A120" s="70" t="s">
        <v>228</v>
      </c>
      <c r="B120" s="71" t="s">
        <v>229</v>
      </c>
      <c r="C120" s="74">
        <v>1</v>
      </c>
      <c r="D120" s="37">
        <v>500</v>
      </c>
      <c r="E120" s="37">
        <f t="shared" si="8"/>
        <v>500</v>
      </c>
      <c r="F120" s="64"/>
      <c r="G120" s="64"/>
      <c r="H120" s="66">
        <f t="shared" si="7"/>
        <v>0</v>
      </c>
      <c r="I120" s="36"/>
      <c r="J120" s="36"/>
      <c r="K120" s="36"/>
      <c r="L120" s="36"/>
    </row>
    <row r="121" spans="1:12" x14ac:dyDescent="0.25">
      <c r="A121" s="70" t="s">
        <v>230</v>
      </c>
      <c r="B121" s="71" t="s">
        <v>231</v>
      </c>
      <c r="C121" s="74">
        <v>1</v>
      </c>
      <c r="D121" s="37">
        <v>1200</v>
      </c>
      <c r="E121" s="37">
        <f t="shared" si="8"/>
        <v>1200</v>
      </c>
      <c r="F121" s="64"/>
      <c r="G121" s="64"/>
      <c r="H121" s="66">
        <f t="shared" si="7"/>
        <v>0</v>
      </c>
      <c r="I121" s="36"/>
      <c r="J121" s="36"/>
      <c r="K121" s="36"/>
      <c r="L121" s="36"/>
    </row>
    <row r="122" spans="1:12" x14ac:dyDescent="0.25">
      <c r="A122" s="70" t="s">
        <v>232</v>
      </c>
      <c r="B122" s="71" t="s">
        <v>233</v>
      </c>
      <c r="C122" s="74">
        <v>1</v>
      </c>
      <c r="D122" s="37">
        <v>3000</v>
      </c>
      <c r="E122" s="37">
        <f t="shared" si="8"/>
        <v>3000</v>
      </c>
      <c r="F122" s="64"/>
      <c r="G122" s="64"/>
      <c r="H122" s="66">
        <f t="shared" si="7"/>
        <v>0</v>
      </c>
      <c r="I122" s="36"/>
      <c r="J122" s="36"/>
      <c r="K122" s="36"/>
      <c r="L122" s="36"/>
    </row>
    <row r="123" spans="1:12" x14ac:dyDescent="0.25">
      <c r="A123" s="70" t="s">
        <v>234</v>
      </c>
      <c r="B123" s="71" t="s">
        <v>235</v>
      </c>
      <c r="C123" s="74">
        <v>2</v>
      </c>
      <c r="D123" s="37">
        <v>500</v>
      </c>
      <c r="E123" s="37">
        <f t="shared" si="8"/>
        <v>1000</v>
      </c>
      <c r="F123" s="64"/>
      <c r="G123" s="64"/>
      <c r="H123" s="66">
        <f t="shared" si="7"/>
        <v>0</v>
      </c>
      <c r="I123" s="36"/>
      <c r="J123" s="36"/>
      <c r="K123" s="36"/>
      <c r="L123" s="36"/>
    </row>
    <row r="124" spans="1:12" x14ac:dyDescent="0.25">
      <c r="A124" s="70" t="s">
        <v>236</v>
      </c>
      <c r="B124" s="71" t="s">
        <v>237</v>
      </c>
      <c r="C124" s="74"/>
      <c r="D124" s="37"/>
      <c r="E124" s="37">
        <f t="shared" si="8"/>
        <v>0</v>
      </c>
      <c r="F124" s="64"/>
      <c r="G124" s="64"/>
      <c r="H124" s="66">
        <f t="shared" si="7"/>
        <v>0</v>
      </c>
      <c r="I124" s="36"/>
      <c r="J124" s="36"/>
      <c r="K124" s="36"/>
      <c r="L124" s="36"/>
    </row>
    <row r="125" spans="1:12" x14ac:dyDescent="0.25">
      <c r="A125" s="70" t="s">
        <v>238</v>
      </c>
      <c r="B125" s="71" t="s">
        <v>239</v>
      </c>
      <c r="C125" s="74"/>
      <c r="D125" s="37"/>
      <c r="E125" s="37">
        <f t="shared" si="8"/>
        <v>0</v>
      </c>
      <c r="F125" s="64"/>
      <c r="G125" s="64"/>
      <c r="H125" s="66">
        <f t="shared" si="7"/>
        <v>0</v>
      </c>
      <c r="I125" s="36"/>
      <c r="J125" s="36"/>
      <c r="K125" s="36"/>
      <c r="L125" s="36"/>
    </row>
    <row r="126" spans="1:12" x14ac:dyDescent="0.25">
      <c r="A126" s="70" t="s">
        <v>240</v>
      </c>
      <c r="B126" s="71" t="s">
        <v>241</v>
      </c>
      <c r="C126" s="74">
        <v>2</v>
      </c>
      <c r="D126" s="37">
        <v>200</v>
      </c>
      <c r="E126" s="37">
        <f t="shared" si="8"/>
        <v>400</v>
      </c>
      <c r="F126" s="64"/>
      <c r="G126" s="64"/>
      <c r="H126" s="66">
        <f t="shared" si="7"/>
        <v>0</v>
      </c>
      <c r="I126" s="36"/>
      <c r="J126" s="36"/>
      <c r="K126" s="36"/>
      <c r="L126" s="36"/>
    </row>
    <row r="127" spans="1:12" x14ac:dyDescent="0.25">
      <c r="A127" s="70" t="s">
        <v>242</v>
      </c>
      <c r="B127" s="71" t="s">
        <v>243</v>
      </c>
      <c r="C127" s="74"/>
      <c r="D127" s="37"/>
      <c r="E127" s="37">
        <f t="shared" si="8"/>
        <v>0</v>
      </c>
      <c r="F127" s="64"/>
      <c r="G127" s="64"/>
      <c r="H127" s="66">
        <f t="shared" si="7"/>
        <v>0</v>
      </c>
      <c r="I127" s="36"/>
      <c r="J127" s="36"/>
      <c r="K127" s="36"/>
      <c r="L127" s="36"/>
    </row>
    <row r="128" spans="1:12" x14ac:dyDescent="0.25">
      <c r="A128" s="70" t="s">
        <v>244</v>
      </c>
      <c r="B128" s="71" t="s">
        <v>245</v>
      </c>
      <c r="C128" s="74"/>
      <c r="D128" s="37"/>
      <c r="E128" s="37">
        <f t="shared" si="8"/>
        <v>0</v>
      </c>
      <c r="F128" s="64"/>
      <c r="G128" s="64"/>
      <c r="H128" s="66">
        <f t="shared" si="7"/>
        <v>0</v>
      </c>
      <c r="I128" s="36"/>
      <c r="J128" s="36"/>
      <c r="K128" s="36"/>
      <c r="L128" s="36"/>
    </row>
    <row r="129" spans="1:12" x14ac:dyDescent="0.25">
      <c r="A129" s="70" t="s">
        <v>246</v>
      </c>
      <c r="B129" s="71" t="s">
        <v>247</v>
      </c>
      <c r="C129" s="74">
        <v>10</v>
      </c>
      <c r="D129" s="37">
        <v>500</v>
      </c>
      <c r="E129" s="37">
        <f t="shared" si="8"/>
        <v>5000</v>
      </c>
      <c r="F129" s="64"/>
      <c r="G129" s="64"/>
      <c r="H129" s="66">
        <f t="shared" si="7"/>
        <v>0</v>
      </c>
      <c r="I129" s="36"/>
      <c r="J129" s="36"/>
      <c r="K129" s="36"/>
      <c r="L129" s="36"/>
    </row>
    <row r="130" spans="1:12" x14ac:dyDescent="0.25">
      <c r="A130" s="70" t="s">
        <v>248</v>
      </c>
      <c r="B130" s="71" t="s">
        <v>249</v>
      </c>
      <c r="C130" s="74">
        <v>1</v>
      </c>
      <c r="D130" s="37">
        <v>500</v>
      </c>
      <c r="E130" s="37">
        <f t="shared" si="8"/>
        <v>500</v>
      </c>
      <c r="F130" s="64"/>
      <c r="G130" s="64"/>
      <c r="H130" s="66">
        <f t="shared" si="7"/>
        <v>0</v>
      </c>
      <c r="I130" s="36"/>
      <c r="J130" s="36"/>
      <c r="K130" s="36"/>
      <c r="L130" s="36"/>
    </row>
    <row r="131" spans="1:12" x14ac:dyDescent="0.25">
      <c r="A131" s="70" t="s">
        <v>250</v>
      </c>
      <c r="B131" s="71" t="s">
        <v>251</v>
      </c>
      <c r="C131" s="74">
        <v>5</v>
      </c>
      <c r="D131" s="37">
        <v>200</v>
      </c>
      <c r="E131" s="37">
        <f t="shared" si="8"/>
        <v>1000</v>
      </c>
      <c r="F131" s="64"/>
      <c r="G131" s="64"/>
      <c r="H131" s="66">
        <f t="shared" si="7"/>
        <v>0</v>
      </c>
      <c r="I131" s="36"/>
      <c r="J131" s="36"/>
      <c r="K131" s="36"/>
      <c r="L131" s="36"/>
    </row>
    <row r="132" spans="1:12" x14ac:dyDescent="0.25">
      <c r="A132" s="70" t="s">
        <v>252</v>
      </c>
      <c r="B132" s="71" t="s">
        <v>253</v>
      </c>
      <c r="C132" s="74"/>
      <c r="D132" s="37"/>
      <c r="E132" s="37">
        <f t="shared" si="8"/>
        <v>0</v>
      </c>
      <c r="F132" s="64"/>
      <c r="G132" s="64"/>
      <c r="H132" s="66">
        <f t="shared" si="7"/>
        <v>0</v>
      </c>
      <c r="I132" s="36"/>
      <c r="J132" s="36"/>
      <c r="K132" s="36"/>
      <c r="L132" s="36"/>
    </row>
    <row r="133" spans="1:12" x14ac:dyDescent="0.25">
      <c r="A133" s="70" t="s">
        <v>254</v>
      </c>
      <c r="B133" s="71" t="s">
        <v>81</v>
      </c>
      <c r="C133" s="75"/>
      <c r="D133" s="52"/>
      <c r="E133" s="37">
        <f t="shared" si="8"/>
        <v>0</v>
      </c>
      <c r="F133" s="64"/>
      <c r="G133" s="64"/>
      <c r="H133" s="66">
        <f t="shared" si="7"/>
        <v>0</v>
      </c>
      <c r="I133" s="36"/>
      <c r="J133" s="36"/>
      <c r="K133" s="36"/>
      <c r="L133" s="36"/>
    </row>
    <row r="134" spans="1:12" x14ac:dyDescent="0.25">
      <c r="A134" s="70" t="s">
        <v>255</v>
      </c>
      <c r="B134" s="43" t="s">
        <v>256</v>
      </c>
      <c r="C134" s="78">
        <f>C135+C136+C137+C138+C139+C140+C141+C142+C143+C144+C145+C146+C147+C148+C149+C150+C151</f>
        <v>71</v>
      </c>
      <c r="D134" s="37"/>
      <c r="E134" s="78">
        <f>E135+E136+E137+E138+E139+E140+E141+E142+E143+E144+E145+E146+E147+E148+E149+E150+E151</f>
        <v>308100</v>
      </c>
      <c r="F134" s="64"/>
      <c r="G134" s="64"/>
      <c r="H134" s="66">
        <f t="shared" si="7"/>
        <v>0</v>
      </c>
      <c r="I134" s="36"/>
      <c r="J134" s="36"/>
      <c r="K134" s="36"/>
      <c r="L134" s="36"/>
    </row>
    <row r="135" spans="1:12" x14ac:dyDescent="0.25">
      <c r="A135" s="70" t="s">
        <v>257</v>
      </c>
      <c r="B135" s="71" t="s">
        <v>258</v>
      </c>
      <c r="C135" s="74">
        <v>2</v>
      </c>
      <c r="D135" s="37">
        <v>2000</v>
      </c>
      <c r="E135" s="37">
        <f t="shared" si="8"/>
        <v>4000</v>
      </c>
      <c r="F135" s="64"/>
      <c r="G135" s="64"/>
      <c r="H135" s="66">
        <f t="shared" si="7"/>
        <v>0</v>
      </c>
      <c r="I135" s="36"/>
      <c r="J135" s="36"/>
      <c r="K135" s="36"/>
      <c r="L135" s="36"/>
    </row>
    <row r="136" spans="1:12" x14ac:dyDescent="0.25">
      <c r="A136" s="70" t="s">
        <v>259</v>
      </c>
      <c r="B136" s="71" t="s">
        <v>260</v>
      </c>
      <c r="C136" s="74">
        <v>10</v>
      </c>
      <c r="D136" s="37">
        <v>4000</v>
      </c>
      <c r="E136" s="37">
        <f t="shared" si="8"/>
        <v>40000</v>
      </c>
      <c r="F136" s="65">
        <v>4</v>
      </c>
      <c r="G136" s="65">
        <f>5598*3+5888</f>
        <v>22682</v>
      </c>
      <c r="H136" s="111">
        <v>22682</v>
      </c>
      <c r="I136" s="36"/>
      <c r="J136" s="36"/>
      <c r="K136" s="36"/>
      <c r="L136" s="36"/>
    </row>
    <row r="137" spans="1:12" x14ac:dyDescent="0.25">
      <c r="A137" s="70" t="s">
        <v>261</v>
      </c>
      <c r="B137" s="71" t="s">
        <v>262</v>
      </c>
      <c r="C137" s="74">
        <v>5</v>
      </c>
      <c r="D137" s="37">
        <v>12000</v>
      </c>
      <c r="E137" s="37">
        <f t="shared" si="8"/>
        <v>60000</v>
      </c>
      <c r="F137" s="64"/>
      <c r="G137" s="64"/>
      <c r="H137" s="66">
        <f t="shared" si="7"/>
        <v>0</v>
      </c>
      <c r="I137" s="36"/>
      <c r="J137" s="36"/>
      <c r="K137" s="36"/>
      <c r="L137" s="36"/>
    </row>
    <row r="138" spans="1:12" ht="31.5" x14ac:dyDescent="0.25">
      <c r="A138" s="70" t="s">
        <v>263</v>
      </c>
      <c r="B138" s="71" t="s">
        <v>264</v>
      </c>
      <c r="C138" s="74">
        <v>4</v>
      </c>
      <c r="D138" s="37">
        <v>3000</v>
      </c>
      <c r="E138" s="37">
        <f t="shared" si="8"/>
        <v>12000</v>
      </c>
      <c r="F138" s="64"/>
      <c r="G138" s="64"/>
      <c r="H138" s="66">
        <f t="shared" ref="H138:H188" si="9">F138*G138</f>
        <v>0</v>
      </c>
      <c r="I138" s="36"/>
      <c r="J138" s="36"/>
      <c r="K138" s="36"/>
      <c r="L138" s="36"/>
    </row>
    <row r="139" spans="1:12" x14ac:dyDescent="0.25">
      <c r="A139" s="70" t="s">
        <v>265</v>
      </c>
      <c r="B139" s="71" t="s">
        <v>266</v>
      </c>
      <c r="C139" s="74">
        <v>5</v>
      </c>
      <c r="D139" s="37">
        <v>1000</v>
      </c>
      <c r="E139" s="37">
        <f t="shared" si="8"/>
        <v>5000</v>
      </c>
      <c r="F139" s="64"/>
      <c r="G139" s="64"/>
      <c r="H139" s="66">
        <f t="shared" si="9"/>
        <v>0</v>
      </c>
      <c r="I139" s="36"/>
      <c r="J139" s="36"/>
      <c r="K139" s="36"/>
      <c r="L139" s="36"/>
    </row>
    <row r="140" spans="1:12" x14ac:dyDescent="0.25">
      <c r="A140" s="70" t="s">
        <v>267</v>
      </c>
      <c r="B140" s="71" t="s">
        <v>268</v>
      </c>
      <c r="C140" s="74"/>
      <c r="D140" s="37"/>
      <c r="E140" s="37">
        <f t="shared" si="8"/>
        <v>0</v>
      </c>
      <c r="F140" s="64"/>
      <c r="G140" s="64"/>
      <c r="H140" s="66">
        <f t="shared" si="9"/>
        <v>0</v>
      </c>
      <c r="I140" s="36"/>
      <c r="J140" s="36"/>
      <c r="K140" s="36"/>
      <c r="L140" s="36"/>
    </row>
    <row r="141" spans="1:12" x14ac:dyDescent="0.25">
      <c r="A141" s="70" t="s">
        <v>269</v>
      </c>
      <c r="B141" s="71" t="s">
        <v>270</v>
      </c>
      <c r="C141" s="74">
        <v>2</v>
      </c>
      <c r="D141" s="37">
        <v>1000</v>
      </c>
      <c r="E141" s="37">
        <f t="shared" si="8"/>
        <v>2000</v>
      </c>
      <c r="F141" s="64"/>
      <c r="G141" s="64"/>
      <c r="H141" s="66">
        <f t="shared" si="9"/>
        <v>0</v>
      </c>
      <c r="I141" s="36"/>
      <c r="J141" s="36"/>
      <c r="K141" s="36"/>
      <c r="L141" s="36"/>
    </row>
    <row r="142" spans="1:12" x14ac:dyDescent="0.25">
      <c r="A142" s="70" t="s">
        <v>271</v>
      </c>
      <c r="B142" s="71" t="s">
        <v>272</v>
      </c>
      <c r="C142" s="74">
        <v>1</v>
      </c>
      <c r="D142" s="37">
        <v>300</v>
      </c>
      <c r="E142" s="37">
        <f t="shared" si="8"/>
        <v>300</v>
      </c>
      <c r="F142" s="64"/>
      <c r="G142" s="64"/>
      <c r="H142" s="66">
        <f t="shared" si="9"/>
        <v>0</v>
      </c>
      <c r="I142" s="36"/>
      <c r="J142" s="36"/>
      <c r="K142" s="36"/>
      <c r="L142" s="36"/>
    </row>
    <row r="143" spans="1:12" x14ac:dyDescent="0.25">
      <c r="A143" s="70" t="s">
        <v>273</v>
      </c>
      <c r="B143" s="71" t="s">
        <v>274</v>
      </c>
      <c r="C143" s="74">
        <v>1</v>
      </c>
      <c r="D143" s="37">
        <v>300</v>
      </c>
      <c r="E143" s="37">
        <f t="shared" si="8"/>
        <v>300</v>
      </c>
      <c r="F143" s="64"/>
      <c r="G143" s="64"/>
      <c r="H143" s="66">
        <f t="shared" si="9"/>
        <v>0</v>
      </c>
      <c r="I143" s="36"/>
      <c r="J143" s="36"/>
      <c r="K143" s="36"/>
      <c r="L143" s="36"/>
    </row>
    <row r="144" spans="1:12" x14ac:dyDescent="0.25">
      <c r="A144" s="70" t="s">
        <v>275</v>
      </c>
      <c r="B144" s="71" t="s">
        <v>276</v>
      </c>
      <c r="C144" s="74">
        <v>1</v>
      </c>
      <c r="D144" s="37">
        <v>500</v>
      </c>
      <c r="E144" s="37">
        <f t="shared" si="8"/>
        <v>500</v>
      </c>
      <c r="F144" s="64"/>
      <c r="G144" s="64"/>
      <c r="H144" s="66">
        <f t="shared" si="9"/>
        <v>0</v>
      </c>
      <c r="I144" s="36"/>
      <c r="J144" s="36"/>
      <c r="K144" s="36"/>
      <c r="L144" s="36"/>
    </row>
    <row r="145" spans="1:12" x14ac:dyDescent="0.25">
      <c r="A145" s="70" t="s">
        <v>277</v>
      </c>
      <c r="B145" s="71" t="s">
        <v>278</v>
      </c>
      <c r="C145" s="74">
        <v>5</v>
      </c>
      <c r="D145" s="37">
        <v>2000</v>
      </c>
      <c r="E145" s="37">
        <f t="shared" si="8"/>
        <v>10000</v>
      </c>
      <c r="F145" s="64"/>
      <c r="G145" s="64"/>
      <c r="H145" s="66">
        <f t="shared" si="9"/>
        <v>0</v>
      </c>
      <c r="I145" s="36"/>
      <c r="J145" s="36"/>
      <c r="K145" s="36"/>
      <c r="L145" s="36"/>
    </row>
    <row r="146" spans="1:12" x14ac:dyDescent="0.25">
      <c r="A146" s="70" t="s">
        <v>279</v>
      </c>
      <c r="B146" s="71" t="s">
        <v>280</v>
      </c>
      <c r="C146" s="74">
        <v>20</v>
      </c>
      <c r="D146" s="37">
        <v>300</v>
      </c>
      <c r="E146" s="37">
        <f t="shared" si="8"/>
        <v>6000</v>
      </c>
      <c r="F146" s="64"/>
      <c r="G146" s="64"/>
      <c r="H146" s="66">
        <f t="shared" si="9"/>
        <v>0</v>
      </c>
      <c r="I146" s="36"/>
      <c r="J146" s="36"/>
      <c r="K146" s="36"/>
      <c r="L146" s="36"/>
    </row>
    <row r="147" spans="1:12" x14ac:dyDescent="0.25">
      <c r="A147" s="70" t="s">
        <v>281</v>
      </c>
      <c r="B147" s="71" t="s">
        <v>282</v>
      </c>
      <c r="C147" s="74">
        <v>10</v>
      </c>
      <c r="D147" s="37">
        <v>500</v>
      </c>
      <c r="E147" s="37">
        <f t="shared" si="8"/>
        <v>5000</v>
      </c>
      <c r="F147" s="64"/>
      <c r="G147" s="64"/>
      <c r="H147" s="66">
        <f t="shared" si="9"/>
        <v>0</v>
      </c>
      <c r="I147" s="36"/>
      <c r="J147" s="36"/>
      <c r="K147" s="36"/>
      <c r="L147" s="36"/>
    </row>
    <row r="148" spans="1:12" x14ac:dyDescent="0.25">
      <c r="A148" s="70" t="s">
        <v>283</v>
      </c>
      <c r="B148" s="71" t="s">
        <v>284</v>
      </c>
      <c r="C148" s="74">
        <v>4</v>
      </c>
      <c r="D148" s="37">
        <v>40000</v>
      </c>
      <c r="E148" s="37">
        <f t="shared" ref="E148" si="10">C148*D148</f>
        <v>160000</v>
      </c>
      <c r="F148" s="64"/>
      <c r="G148" s="64"/>
      <c r="H148" s="66">
        <f t="shared" si="9"/>
        <v>0</v>
      </c>
      <c r="I148" s="36"/>
      <c r="J148" s="36"/>
      <c r="K148" s="36"/>
      <c r="L148" s="36"/>
    </row>
    <row r="149" spans="1:12" x14ac:dyDescent="0.25">
      <c r="A149" s="70" t="s">
        <v>285</v>
      </c>
      <c r="B149" s="71" t="s">
        <v>286</v>
      </c>
      <c r="C149" s="74">
        <v>1</v>
      </c>
      <c r="D149" s="37">
        <v>3000</v>
      </c>
      <c r="E149" s="37">
        <f t="shared" si="8"/>
        <v>3000</v>
      </c>
      <c r="F149" s="64"/>
      <c r="G149" s="64"/>
      <c r="H149" s="66">
        <f t="shared" si="9"/>
        <v>0</v>
      </c>
      <c r="I149" s="36"/>
      <c r="J149" s="36"/>
      <c r="K149" s="36"/>
      <c r="L149" s="36"/>
    </row>
    <row r="150" spans="1:12" ht="31.5" x14ac:dyDescent="0.25">
      <c r="A150" s="70" t="s">
        <v>287</v>
      </c>
      <c r="B150" s="71" t="s">
        <v>288</v>
      </c>
      <c r="C150" s="74"/>
      <c r="D150" s="37"/>
      <c r="E150" s="37">
        <f t="shared" si="8"/>
        <v>0</v>
      </c>
      <c r="F150" s="64"/>
      <c r="G150" s="64"/>
      <c r="H150" s="66">
        <f t="shared" si="9"/>
        <v>0</v>
      </c>
      <c r="I150" s="36"/>
      <c r="J150" s="36"/>
      <c r="K150" s="36"/>
      <c r="L150" s="36"/>
    </row>
    <row r="151" spans="1:12" x14ac:dyDescent="0.25">
      <c r="A151" s="70" t="s">
        <v>289</v>
      </c>
      <c r="B151" s="71" t="s">
        <v>81</v>
      </c>
      <c r="C151" s="75"/>
      <c r="D151" s="52"/>
      <c r="E151" s="37">
        <f t="shared" si="8"/>
        <v>0</v>
      </c>
      <c r="F151" s="64"/>
      <c r="G151" s="64"/>
      <c r="H151" s="66">
        <f t="shared" si="9"/>
        <v>0</v>
      </c>
      <c r="I151" s="36"/>
      <c r="J151" s="36"/>
      <c r="K151" s="36"/>
      <c r="L151" s="36"/>
    </row>
    <row r="152" spans="1:12" ht="47.25" x14ac:dyDescent="0.25">
      <c r="A152" s="70" t="s">
        <v>290</v>
      </c>
      <c r="B152" s="40" t="s">
        <v>291</v>
      </c>
      <c r="C152" s="78">
        <f>C153+C154+C155+C156+C157+C158+C159+C160+C161+C162+C163+C164+C165+C166+C167+C168+C169+C170+C171+C172+C173+C174+C175</f>
        <v>1094</v>
      </c>
      <c r="D152" s="37"/>
      <c r="E152" s="78">
        <f>E153+E154+E155+E156+E157+E158+E159+E160+E161+E162+E163+E164+E165+E166+E167+E168+E169+E170+E171+E172+E173+E174+E175</f>
        <v>3835000</v>
      </c>
      <c r="F152" s="64"/>
      <c r="G152" s="64"/>
      <c r="H152" s="66">
        <f t="shared" si="9"/>
        <v>0</v>
      </c>
      <c r="I152" s="36"/>
      <c r="J152" s="36"/>
      <c r="K152" s="36"/>
      <c r="L152" s="36"/>
    </row>
    <row r="153" spans="1:12" x14ac:dyDescent="0.25">
      <c r="A153" s="70" t="s">
        <v>292</v>
      </c>
      <c r="B153" s="70" t="s">
        <v>293</v>
      </c>
      <c r="C153" s="74"/>
      <c r="D153" s="37">
        <v>0</v>
      </c>
      <c r="E153" s="37">
        <f t="shared" ref="E153:E156" si="11">+D153*C153</f>
        <v>0</v>
      </c>
      <c r="F153" s="64"/>
      <c r="G153" s="64"/>
      <c r="H153" s="66">
        <f t="shared" si="9"/>
        <v>0</v>
      </c>
      <c r="I153" s="36"/>
      <c r="J153" s="36"/>
      <c r="K153" s="36"/>
      <c r="L153" s="36"/>
    </row>
    <row r="154" spans="1:12" x14ac:dyDescent="0.25">
      <c r="A154" s="70" t="s">
        <v>294</v>
      </c>
      <c r="B154" s="70" t="s">
        <v>295</v>
      </c>
      <c r="C154" s="74">
        <v>10</v>
      </c>
      <c r="D154" s="37">
        <v>2000</v>
      </c>
      <c r="E154" s="37">
        <f t="shared" si="11"/>
        <v>20000</v>
      </c>
      <c r="F154" s="65">
        <v>2</v>
      </c>
      <c r="G154" s="65">
        <v>3521</v>
      </c>
      <c r="H154" s="66">
        <f t="shared" si="9"/>
        <v>7042</v>
      </c>
      <c r="I154" s="36"/>
      <c r="J154" s="36"/>
      <c r="K154" s="36"/>
      <c r="L154" s="36"/>
    </row>
    <row r="155" spans="1:12" x14ac:dyDescent="0.25">
      <c r="A155" s="70" t="s">
        <v>296</v>
      </c>
      <c r="B155" s="70" t="s">
        <v>297</v>
      </c>
      <c r="C155" s="74">
        <v>50</v>
      </c>
      <c r="D155" s="37">
        <v>3200</v>
      </c>
      <c r="E155" s="37">
        <f t="shared" si="11"/>
        <v>160000</v>
      </c>
      <c r="F155" s="64"/>
      <c r="G155" s="64"/>
      <c r="H155" s="66">
        <f t="shared" si="9"/>
        <v>0</v>
      </c>
      <c r="I155" s="36"/>
      <c r="J155" s="36"/>
      <c r="K155" s="36"/>
      <c r="L155" s="36"/>
    </row>
    <row r="156" spans="1:12" ht="31.5" x14ac:dyDescent="0.25">
      <c r="A156" s="70" t="s">
        <v>298</v>
      </c>
      <c r="B156" s="70" t="s">
        <v>299</v>
      </c>
      <c r="C156" s="74">
        <v>10</v>
      </c>
      <c r="D156" s="37">
        <v>2000</v>
      </c>
      <c r="E156" s="37">
        <f t="shared" si="11"/>
        <v>20000</v>
      </c>
      <c r="F156" s="65">
        <v>32</v>
      </c>
      <c r="G156" s="65">
        <v>2073</v>
      </c>
      <c r="H156" s="111">
        <f t="shared" si="9"/>
        <v>66336</v>
      </c>
      <c r="I156" s="36"/>
      <c r="J156" s="36"/>
      <c r="K156" s="36"/>
      <c r="L156" s="36"/>
    </row>
    <row r="157" spans="1:12" x14ac:dyDescent="0.25">
      <c r="A157" s="70" t="s">
        <v>300</v>
      </c>
      <c r="B157" s="70" t="s">
        <v>301</v>
      </c>
      <c r="C157" s="74">
        <v>1</v>
      </c>
      <c r="D157" s="37">
        <v>15000</v>
      </c>
      <c r="E157" s="37">
        <f t="shared" ref="E157:E188" si="12">+D157*C157</f>
        <v>15000</v>
      </c>
      <c r="F157" s="64"/>
      <c r="G157" s="64"/>
      <c r="H157" s="66">
        <f t="shared" si="9"/>
        <v>0</v>
      </c>
      <c r="I157" s="36"/>
      <c r="J157" s="36"/>
      <c r="K157" s="36"/>
      <c r="L157" s="36"/>
    </row>
    <row r="158" spans="1:12" x14ac:dyDescent="0.25">
      <c r="A158" s="70" t="s">
        <v>302</v>
      </c>
      <c r="B158" s="70" t="s">
        <v>303</v>
      </c>
      <c r="C158" s="74"/>
      <c r="D158" s="37"/>
      <c r="E158" s="37">
        <f t="shared" si="12"/>
        <v>0</v>
      </c>
      <c r="F158" s="64"/>
      <c r="G158" s="64"/>
      <c r="H158" s="66">
        <f t="shared" si="9"/>
        <v>0</v>
      </c>
      <c r="I158" s="36"/>
      <c r="J158" s="36"/>
      <c r="K158" s="36"/>
      <c r="L158" s="36"/>
    </row>
    <row r="159" spans="1:12" ht="31.5" x14ac:dyDescent="0.25">
      <c r="A159" s="70" t="s">
        <v>304</v>
      </c>
      <c r="B159" s="70" t="s">
        <v>305</v>
      </c>
      <c r="C159" s="74"/>
      <c r="D159" s="37"/>
      <c r="E159" s="37">
        <f t="shared" si="12"/>
        <v>0</v>
      </c>
      <c r="F159" s="64"/>
      <c r="G159" s="64"/>
      <c r="H159" s="66">
        <f t="shared" si="9"/>
        <v>0</v>
      </c>
      <c r="I159" s="36"/>
      <c r="J159" s="36"/>
      <c r="K159" s="36"/>
      <c r="L159" s="36"/>
    </row>
    <row r="160" spans="1:12" x14ac:dyDescent="0.25">
      <c r="A160" s="70" t="s">
        <v>306</v>
      </c>
      <c r="B160" s="70" t="s">
        <v>389</v>
      </c>
      <c r="C160" s="74"/>
      <c r="D160" s="37"/>
      <c r="E160" s="37">
        <f t="shared" si="12"/>
        <v>0</v>
      </c>
      <c r="F160" s="64"/>
      <c r="G160" s="64"/>
      <c r="H160" s="66">
        <f t="shared" si="9"/>
        <v>0</v>
      </c>
      <c r="I160" s="36"/>
      <c r="J160" s="36"/>
      <c r="K160" s="36"/>
      <c r="L160" s="36"/>
    </row>
    <row r="161" spans="1:12" x14ac:dyDescent="0.25">
      <c r="A161" s="70" t="s">
        <v>308</v>
      </c>
      <c r="B161" s="70" t="s">
        <v>309</v>
      </c>
      <c r="C161" s="74">
        <v>1</v>
      </c>
      <c r="D161" s="37">
        <v>110000</v>
      </c>
      <c r="E161" s="37">
        <f t="shared" si="12"/>
        <v>110000</v>
      </c>
      <c r="F161" s="64"/>
      <c r="G161" s="64"/>
      <c r="H161" s="66">
        <f t="shared" si="9"/>
        <v>0</v>
      </c>
      <c r="I161" s="36"/>
      <c r="J161" s="36"/>
      <c r="K161" s="36"/>
      <c r="L161" s="36"/>
    </row>
    <row r="162" spans="1:12" x14ac:dyDescent="0.25">
      <c r="A162" s="70" t="s">
        <v>310</v>
      </c>
      <c r="B162" s="70" t="s">
        <v>311</v>
      </c>
      <c r="C162" s="74">
        <v>2</v>
      </c>
      <c r="D162" s="37">
        <v>240000</v>
      </c>
      <c r="E162" s="37">
        <f t="shared" ref="E162:E163" si="13">C162*D162</f>
        <v>480000</v>
      </c>
      <c r="F162" s="64"/>
      <c r="G162" s="64"/>
      <c r="H162" s="66">
        <f t="shared" si="9"/>
        <v>0</v>
      </c>
      <c r="I162" s="36"/>
      <c r="J162" s="36"/>
      <c r="K162" s="36"/>
      <c r="L162" s="36"/>
    </row>
    <row r="163" spans="1:12" x14ac:dyDescent="0.25">
      <c r="A163" s="70" t="s">
        <v>312</v>
      </c>
      <c r="B163" s="70" t="s">
        <v>313</v>
      </c>
      <c r="C163" s="74">
        <v>1</v>
      </c>
      <c r="D163" s="37">
        <v>170000</v>
      </c>
      <c r="E163" s="37">
        <f t="shared" si="13"/>
        <v>170000</v>
      </c>
      <c r="F163" s="64"/>
      <c r="G163" s="64"/>
      <c r="H163" s="66">
        <f t="shared" si="9"/>
        <v>0</v>
      </c>
      <c r="I163" s="36"/>
      <c r="J163" s="36"/>
      <c r="K163" s="36"/>
      <c r="L163" s="36"/>
    </row>
    <row r="164" spans="1:12" x14ac:dyDescent="0.25">
      <c r="A164" s="26" t="s">
        <v>314</v>
      </c>
      <c r="B164" s="26" t="s">
        <v>315</v>
      </c>
      <c r="C164" s="74">
        <v>10</v>
      </c>
      <c r="D164" s="37">
        <v>1000</v>
      </c>
      <c r="E164" s="37">
        <f t="shared" si="12"/>
        <v>10000</v>
      </c>
      <c r="F164" s="65">
        <v>3</v>
      </c>
      <c r="G164" s="65">
        <v>9099</v>
      </c>
      <c r="H164" s="66">
        <f t="shared" si="9"/>
        <v>27297</v>
      </c>
      <c r="I164" s="36"/>
      <c r="J164" s="36"/>
      <c r="K164" s="36"/>
      <c r="L164" s="36"/>
    </row>
    <row r="165" spans="1:12" ht="31.5" x14ac:dyDescent="0.25">
      <c r="A165" s="26" t="s">
        <v>316</v>
      </c>
      <c r="B165" s="26" t="s">
        <v>317</v>
      </c>
      <c r="C165" s="74">
        <v>6</v>
      </c>
      <c r="D165" s="37">
        <v>60000</v>
      </c>
      <c r="E165" s="37">
        <f t="shared" si="12"/>
        <v>360000</v>
      </c>
      <c r="F165" s="64"/>
      <c r="G165" s="64"/>
      <c r="H165" s="66">
        <f t="shared" si="9"/>
        <v>0</v>
      </c>
      <c r="I165" s="36"/>
      <c r="J165" s="36"/>
      <c r="K165" s="36"/>
      <c r="L165" s="36"/>
    </row>
    <row r="166" spans="1:12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ref="E166" si="14">C166*D166</f>
        <v>480000</v>
      </c>
      <c r="F166" s="64"/>
      <c r="G166" s="64"/>
      <c r="H166" s="66">
        <f t="shared" si="9"/>
        <v>0</v>
      </c>
      <c r="I166" s="36"/>
      <c r="J166" s="36"/>
      <c r="K166" s="36"/>
      <c r="L166" s="36"/>
    </row>
    <row r="167" spans="1:12" x14ac:dyDescent="0.25">
      <c r="A167" s="26" t="s">
        <v>318</v>
      </c>
      <c r="B167" s="26" t="s">
        <v>319</v>
      </c>
      <c r="C167" s="74"/>
      <c r="D167" s="37"/>
      <c r="E167" s="37">
        <f t="shared" si="12"/>
        <v>0</v>
      </c>
      <c r="F167" s="64"/>
      <c r="G167" s="64"/>
      <c r="H167" s="66">
        <f t="shared" si="9"/>
        <v>0</v>
      </c>
      <c r="I167" s="36"/>
      <c r="J167" s="36"/>
      <c r="K167" s="36"/>
      <c r="L167" s="36"/>
    </row>
    <row r="168" spans="1:12" x14ac:dyDescent="0.25">
      <c r="A168" s="26" t="s">
        <v>320</v>
      </c>
      <c r="B168" s="26" t="s">
        <v>321</v>
      </c>
      <c r="C168" s="74"/>
      <c r="D168" s="37"/>
      <c r="E168" s="37">
        <f t="shared" si="12"/>
        <v>0</v>
      </c>
      <c r="F168" s="64"/>
      <c r="G168" s="64"/>
      <c r="H168" s="66">
        <f t="shared" si="9"/>
        <v>0</v>
      </c>
      <c r="I168" s="36"/>
      <c r="J168" s="36"/>
      <c r="K168" s="36"/>
      <c r="L168" s="36"/>
    </row>
    <row r="169" spans="1:12" x14ac:dyDescent="0.25">
      <c r="A169" s="26" t="s">
        <v>322</v>
      </c>
      <c r="B169" s="26" t="s">
        <v>323</v>
      </c>
      <c r="C169" s="74"/>
      <c r="D169" s="37"/>
      <c r="E169" s="37">
        <f t="shared" si="12"/>
        <v>0</v>
      </c>
      <c r="F169" s="64"/>
      <c r="G169" s="64"/>
      <c r="H169" s="66">
        <f t="shared" si="9"/>
        <v>0</v>
      </c>
      <c r="I169" s="36"/>
      <c r="J169" s="36"/>
      <c r="K169" s="36"/>
      <c r="L169" s="36"/>
    </row>
    <row r="170" spans="1:12" x14ac:dyDescent="0.25">
      <c r="A170" s="26" t="s">
        <v>324</v>
      </c>
      <c r="B170" s="26" t="s">
        <v>390</v>
      </c>
      <c r="C170" s="74">
        <v>1</v>
      </c>
      <c r="D170" s="37">
        <v>10000</v>
      </c>
      <c r="E170" s="37">
        <f t="shared" si="12"/>
        <v>10000</v>
      </c>
      <c r="F170" s="64"/>
      <c r="G170" s="64"/>
      <c r="H170" s="66">
        <f t="shared" si="9"/>
        <v>0</v>
      </c>
      <c r="I170" s="36"/>
      <c r="J170" s="36"/>
      <c r="K170" s="36"/>
      <c r="L170" s="36"/>
    </row>
    <row r="171" spans="1:12" ht="31.5" x14ac:dyDescent="0.25">
      <c r="A171" s="26" t="s">
        <v>325</v>
      </c>
      <c r="B171" s="26" t="s">
        <v>326</v>
      </c>
      <c r="C171" s="74"/>
      <c r="D171" s="37"/>
      <c r="E171" s="37">
        <f t="shared" si="12"/>
        <v>0</v>
      </c>
      <c r="F171" s="64"/>
      <c r="G171" s="64"/>
      <c r="H171" s="66">
        <f t="shared" si="9"/>
        <v>0</v>
      </c>
      <c r="I171" s="36"/>
      <c r="J171" s="36"/>
      <c r="K171" s="36"/>
      <c r="L171" s="36"/>
    </row>
    <row r="172" spans="1:12" x14ac:dyDescent="0.25">
      <c r="A172" s="26" t="s">
        <v>327</v>
      </c>
      <c r="B172" s="26" t="s">
        <v>293</v>
      </c>
      <c r="C172" s="74"/>
      <c r="D172" s="37"/>
      <c r="E172" s="37">
        <f t="shared" si="12"/>
        <v>0</v>
      </c>
      <c r="F172" s="64"/>
      <c r="G172" s="64"/>
      <c r="H172" s="66">
        <f t="shared" si="9"/>
        <v>0</v>
      </c>
      <c r="I172" s="36"/>
      <c r="J172" s="36"/>
      <c r="K172" s="36"/>
      <c r="L172" s="36"/>
    </row>
    <row r="173" spans="1:12" x14ac:dyDescent="0.25">
      <c r="A173" s="26" t="s">
        <v>328</v>
      </c>
      <c r="B173" s="26" t="s">
        <v>295</v>
      </c>
      <c r="C173" s="74"/>
      <c r="D173" s="37"/>
      <c r="E173" s="37">
        <f t="shared" si="12"/>
        <v>0</v>
      </c>
      <c r="F173" s="64"/>
      <c r="G173" s="64"/>
      <c r="H173" s="66">
        <f t="shared" si="9"/>
        <v>0</v>
      </c>
      <c r="I173" s="36"/>
      <c r="J173" s="36"/>
      <c r="K173" s="36"/>
      <c r="L173" s="36"/>
    </row>
    <row r="174" spans="1:12" x14ac:dyDescent="0.25">
      <c r="A174" s="26" t="s">
        <v>329</v>
      </c>
      <c r="B174" s="26" t="s">
        <v>297</v>
      </c>
      <c r="C174" s="74">
        <v>200</v>
      </c>
      <c r="D174" s="37">
        <v>2000</v>
      </c>
      <c r="E174" s="37">
        <f t="shared" si="12"/>
        <v>400000</v>
      </c>
      <c r="F174" s="64"/>
      <c r="G174" s="64"/>
      <c r="H174" s="66">
        <f t="shared" si="9"/>
        <v>0</v>
      </c>
      <c r="I174" s="36"/>
      <c r="J174" s="36"/>
      <c r="K174" s="36"/>
      <c r="L174" s="36"/>
    </row>
    <row r="175" spans="1:12" ht="31.5" x14ac:dyDescent="0.25">
      <c r="A175" s="26" t="s">
        <v>330</v>
      </c>
      <c r="B175" s="26" t="s">
        <v>299</v>
      </c>
      <c r="C175" s="74">
        <v>800</v>
      </c>
      <c r="D175" s="37">
        <v>2000</v>
      </c>
      <c r="E175" s="37">
        <f t="shared" si="12"/>
        <v>1600000</v>
      </c>
      <c r="F175" s="64"/>
      <c r="G175" s="64"/>
      <c r="H175" s="66">
        <f t="shared" si="9"/>
        <v>0</v>
      </c>
      <c r="I175" s="36"/>
      <c r="J175" s="36"/>
      <c r="K175" s="36"/>
      <c r="L175" s="36"/>
    </row>
    <row r="176" spans="1:12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4"/>
      <c r="G176" s="64"/>
      <c r="H176" s="66">
        <f t="shared" si="9"/>
        <v>0</v>
      </c>
      <c r="I176" s="36"/>
      <c r="J176" s="36"/>
      <c r="K176" s="36"/>
      <c r="L176" s="36"/>
    </row>
    <row r="177" spans="1:12" x14ac:dyDescent="0.25">
      <c r="A177" s="26" t="s">
        <v>333</v>
      </c>
      <c r="B177" s="26" t="s">
        <v>334</v>
      </c>
      <c r="C177" s="74"/>
      <c r="D177" s="37"/>
      <c r="E177" s="37">
        <f t="shared" si="12"/>
        <v>0</v>
      </c>
      <c r="F177" s="64"/>
      <c r="G177" s="64"/>
      <c r="H177" s="66">
        <f t="shared" si="9"/>
        <v>0</v>
      </c>
      <c r="I177" s="36"/>
      <c r="J177" s="36"/>
      <c r="K177" s="36"/>
      <c r="L177" s="36"/>
    </row>
    <row r="178" spans="1:12" x14ac:dyDescent="0.25">
      <c r="A178" s="26" t="s">
        <v>335</v>
      </c>
      <c r="B178" s="26" t="s">
        <v>336</v>
      </c>
      <c r="C178" s="74"/>
      <c r="D178" s="37"/>
      <c r="E178" s="37">
        <f t="shared" si="12"/>
        <v>0</v>
      </c>
      <c r="F178" s="64"/>
      <c r="G178" s="64"/>
      <c r="H178" s="66">
        <f t="shared" si="9"/>
        <v>0</v>
      </c>
      <c r="I178" s="36"/>
      <c r="J178" s="36"/>
      <c r="K178" s="36"/>
      <c r="L178" s="36"/>
    </row>
    <row r="179" spans="1:12" x14ac:dyDescent="0.25">
      <c r="A179" s="26" t="s">
        <v>337</v>
      </c>
      <c r="B179" s="26" t="s">
        <v>338</v>
      </c>
      <c r="C179" s="74"/>
      <c r="D179" s="37"/>
      <c r="E179" s="37">
        <f t="shared" si="12"/>
        <v>0</v>
      </c>
      <c r="F179" s="64"/>
      <c r="G179" s="64"/>
      <c r="H179" s="66">
        <f t="shared" si="9"/>
        <v>0</v>
      </c>
      <c r="I179" s="36"/>
      <c r="J179" s="36"/>
      <c r="K179" s="36"/>
      <c r="L179" s="36"/>
    </row>
    <row r="180" spans="1:12" ht="31.5" x14ac:dyDescent="0.25">
      <c r="A180" s="26" t="s">
        <v>339</v>
      </c>
      <c r="B180" s="26" t="s">
        <v>396</v>
      </c>
      <c r="C180" s="74"/>
      <c r="D180" s="37"/>
      <c r="E180" s="37">
        <f t="shared" si="12"/>
        <v>0</v>
      </c>
      <c r="F180" s="64"/>
      <c r="G180" s="64"/>
      <c r="H180" s="66">
        <f t="shared" si="9"/>
        <v>0</v>
      </c>
      <c r="I180" s="36"/>
      <c r="J180" s="36"/>
      <c r="K180" s="36"/>
      <c r="L180" s="36"/>
    </row>
    <row r="181" spans="1:12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ref="E181" si="15">C181*D181</f>
        <v>65000</v>
      </c>
      <c r="F181" s="64"/>
      <c r="G181" s="64"/>
      <c r="H181" s="66">
        <f t="shared" si="9"/>
        <v>0</v>
      </c>
      <c r="I181" s="36"/>
      <c r="J181" s="36"/>
      <c r="K181" s="36"/>
      <c r="L181" s="36"/>
    </row>
    <row r="182" spans="1:12" x14ac:dyDescent="0.25">
      <c r="A182" s="26" t="s">
        <v>343</v>
      </c>
      <c r="B182" s="26" t="s">
        <v>344</v>
      </c>
      <c r="C182" s="74"/>
      <c r="D182" s="37"/>
      <c r="E182" s="37">
        <f t="shared" si="12"/>
        <v>0</v>
      </c>
      <c r="F182" s="64"/>
      <c r="G182" s="64"/>
      <c r="H182" s="66">
        <f t="shared" si="9"/>
        <v>0</v>
      </c>
      <c r="I182" s="36"/>
      <c r="J182" s="36"/>
      <c r="K182" s="36"/>
      <c r="L182" s="36"/>
    </row>
    <row r="183" spans="1:12" x14ac:dyDescent="0.25">
      <c r="A183" s="26" t="s">
        <v>345</v>
      </c>
      <c r="B183" s="26" t="s">
        <v>346</v>
      </c>
      <c r="C183" s="74"/>
      <c r="D183" s="37"/>
      <c r="E183" s="37">
        <f t="shared" si="12"/>
        <v>0</v>
      </c>
      <c r="F183" s="64"/>
      <c r="G183" s="64"/>
      <c r="H183" s="66">
        <f t="shared" si="9"/>
        <v>0</v>
      </c>
      <c r="I183" s="36"/>
      <c r="J183" s="36"/>
      <c r="K183" s="36"/>
      <c r="L183" s="36"/>
    </row>
    <row r="184" spans="1:12" x14ac:dyDescent="0.25">
      <c r="A184" s="26" t="s">
        <v>347</v>
      </c>
      <c r="B184" s="30" t="s">
        <v>397</v>
      </c>
      <c r="C184" s="74"/>
      <c r="D184" s="37"/>
      <c r="E184" s="37">
        <f t="shared" si="12"/>
        <v>0</v>
      </c>
      <c r="F184" s="64"/>
      <c r="G184" s="64"/>
      <c r="H184" s="66">
        <f t="shared" si="9"/>
        <v>0</v>
      </c>
      <c r="I184" s="36"/>
      <c r="J184" s="36"/>
      <c r="K184" s="36"/>
      <c r="L184" s="36"/>
    </row>
    <row r="185" spans="1:12" x14ac:dyDescent="0.25">
      <c r="A185" s="26" t="s">
        <v>348</v>
      </c>
      <c r="B185" s="26" t="s">
        <v>349</v>
      </c>
      <c r="C185" s="74"/>
      <c r="D185" s="37"/>
      <c r="E185" s="37">
        <f t="shared" si="12"/>
        <v>0</v>
      </c>
      <c r="F185" s="64"/>
      <c r="G185" s="64"/>
      <c r="H185" s="66">
        <f t="shared" si="9"/>
        <v>0</v>
      </c>
      <c r="I185" s="36"/>
      <c r="J185" s="36"/>
      <c r="K185" s="36"/>
      <c r="L185" s="36"/>
    </row>
    <row r="186" spans="1:12" ht="31.5" x14ac:dyDescent="0.25">
      <c r="A186" s="26" t="s">
        <v>350</v>
      </c>
      <c r="B186" s="26" t="s">
        <v>351</v>
      </c>
      <c r="C186" s="74"/>
      <c r="D186" s="37"/>
      <c r="E186" s="37">
        <f t="shared" si="12"/>
        <v>0</v>
      </c>
      <c r="F186" s="64"/>
      <c r="G186" s="64"/>
      <c r="H186" s="66">
        <f t="shared" si="9"/>
        <v>0</v>
      </c>
      <c r="I186" s="36"/>
      <c r="J186" s="36"/>
      <c r="K186" s="36"/>
      <c r="L186" s="36"/>
    </row>
    <row r="187" spans="1:12" ht="75" x14ac:dyDescent="0.25">
      <c r="A187" s="26">
        <v>1660102002</v>
      </c>
      <c r="B187" s="31" t="s">
        <v>400</v>
      </c>
      <c r="C187" s="74"/>
      <c r="D187" s="37"/>
      <c r="E187" s="37">
        <f t="shared" si="12"/>
        <v>0</v>
      </c>
      <c r="F187" s="64"/>
      <c r="G187" s="31"/>
      <c r="H187" s="66">
        <f t="shared" si="9"/>
        <v>0</v>
      </c>
      <c r="I187" s="36"/>
      <c r="J187" s="36"/>
      <c r="K187" s="36"/>
      <c r="L187" s="36"/>
    </row>
    <row r="188" spans="1:12" ht="56.25" x14ac:dyDescent="0.25">
      <c r="A188" s="26">
        <v>1660102003</v>
      </c>
      <c r="B188" s="31" t="s">
        <v>399</v>
      </c>
      <c r="C188" s="74"/>
      <c r="D188" s="37"/>
      <c r="E188" s="37">
        <f t="shared" si="12"/>
        <v>0</v>
      </c>
      <c r="F188" s="64"/>
      <c r="G188" s="31"/>
      <c r="H188" s="66">
        <f t="shared" si="9"/>
        <v>0</v>
      </c>
      <c r="I188" s="36"/>
      <c r="J188" s="36"/>
      <c r="K188" s="36"/>
      <c r="L188" s="36"/>
    </row>
    <row r="189" spans="1:12" x14ac:dyDescent="0.25">
      <c r="A189" s="60"/>
      <c r="B189" s="60" t="s">
        <v>401</v>
      </c>
      <c r="C189" s="89">
        <f>C9+C19+C20+C52+C76+C83+C89+C113+C134+C152+C176</f>
        <v>1950</v>
      </c>
      <c r="D189" s="90"/>
      <c r="E189" s="89">
        <f>E9+E19+E20+E52+E76+E83+E89+E113+E134+E152+E176</f>
        <v>6080200</v>
      </c>
      <c r="F189" s="89">
        <f>SUM(F9:F188)</f>
        <v>136</v>
      </c>
      <c r="G189" s="89">
        <f t="shared" ref="G189" si="16">G9+G19+G20+G52+G76+G83+G89+G113+G134+G152+G176</f>
        <v>7144</v>
      </c>
      <c r="H189" s="89">
        <f>SUM(H9:H188)</f>
        <v>875926</v>
      </c>
      <c r="I189" s="36"/>
      <c r="J189" s="36"/>
      <c r="K189" s="36"/>
      <c r="L189" s="36"/>
    </row>
    <row r="191" spans="1:12" x14ac:dyDescent="0.25">
      <c r="A191" s="10"/>
    </row>
    <row r="194" spans="1:24" x14ac:dyDescent="0.25">
      <c r="A194" s="25"/>
      <c r="B194" s="25" t="s">
        <v>5562</v>
      </c>
      <c r="C194" s="243"/>
    </row>
    <row r="196" spans="1:24" x14ac:dyDescent="0.25">
      <c r="B196" s="3" t="s">
        <v>5558</v>
      </c>
    </row>
    <row r="197" spans="1:24" ht="33.75" x14ac:dyDescent="0.25">
      <c r="A197" s="303" t="s">
        <v>1500</v>
      </c>
      <c r="B197" s="303" t="s">
        <v>605</v>
      </c>
      <c r="C197" s="303" t="s">
        <v>606</v>
      </c>
      <c r="D197" s="303" t="s">
        <v>510</v>
      </c>
      <c r="E197" s="304" t="s">
        <v>1992</v>
      </c>
      <c r="F197" s="304" t="s">
        <v>468</v>
      </c>
      <c r="G197" s="304" t="s">
        <v>1993</v>
      </c>
      <c r="H197" s="304" t="s">
        <v>1994</v>
      </c>
      <c r="I197" s="303" t="s">
        <v>599</v>
      </c>
      <c r="J197" s="305" t="s">
        <v>1995</v>
      </c>
      <c r="K197" s="306">
        <v>8159250</v>
      </c>
      <c r="L197" s="231"/>
      <c r="M197" s="231"/>
      <c r="N197" s="231"/>
      <c r="O197" s="231"/>
      <c r="P197" s="232"/>
      <c r="Q197" s="232"/>
      <c r="R197" s="232"/>
      <c r="S197" s="233"/>
      <c r="T197" s="232"/>
      <c r="U197" s="234"/>
      <c r="V197" s="231"/>
      <c r="W197" s="234"/>
      <c r="X197" s="235"/>
    </row>
    <row r="198" spans="1:24" ht="33.75" x14ac:dyDescent="0.25">
      <c r="A198" s="303" t="s">
        <v>1502</v>
      </c>
      <c r="B198" s="303" t="s">
        <v>605</v>
      </c>
      <c r="C198" s="303" t="s">
        <v>606</v>
      </c>
      <c r="D198" s="303" t="s">
        <v>510</v>
      </c>
      <c r="E198" s="304" t="s">
        <v>1997</v>
      </c>
      <c r="F198" s="304" t="s">
        <v>468</v>
      </c>
      <c r="G198" s="304" t="s">
        <v>1993</v>
      </c>
      <c r="H198" s="304" t="s">
        <v>1994</v>
      </c>
      <c r="I198" s="303" t="s">
        <v>599</v>
      </c>
      <c r="J198" s="305" t="s">
        <v>1995</v>
      </c>
      <c r="K198" s="306">
        <v>8159250</v>
      </c>
      <c r="L198" s="231"/>
      <c r="M198" s="231"/>
      <c r="N198" s="231"/>
      <c r="O198" s="231"/>
      <c r="P198" s="232"/>
      <c r="Q198" s="232"/>
      <c r="R198" s="232"/>
      <c r="S198" s="233"/>
      <c r="T198" s="232"/>
      <c r="U198" s="234"/>
      <c r="V198" s="231"/>
      <c r="W198" s="234"/>
      <c r="X198" s="235"/>
    </row>
    <row r="199" spans="1:24" ht="33.75" x14ac:dyDescent="0.25">
      <c r="A199" s="303" t="s">
        <v>1505</v>
      </c>
      <c r="B199" s="303" t="s">
        <v>605</v>
      </c>
      <c r="C199" s="303" t="s">
        <v>606</v>
      </c>
      <c r="D199" s="303" t="s">
        <v>510</v>
      </c>
      <c r="E199" s="304" t="s">
        <v>1999</v>
      </c>
      <c r="F199" s="304" t="s">
        <v>468</v>
      </c>
      <c r="G199" s="304" t="s">
        <v>1993</v>
      </c>
      <c r="H199" s="304" t="s">
        <v>1994</v>
      </c>
      <c r="I199" s="303" t="s">
        <v>599</v>
      </c>
      <c r="J199" s="305" t="s">
        <v>1995</v>
      </c>
      <c r="K199" s="306">
        <v>8159250</v>
      </c>
      <c r="L199" s="231"/>
      <c r="M199" s="231"/>
      <c r="N199" s="231"/>
      <c r="O199" s="231"/>
      <c r="P199" s="232"/>
      <c r="Q199" s="232"/>
      <c r="R199" s="232"/>
      <c r="S199" s="233"/>
      <c r="T199" s="232"/>
      <c r="U199" s="234"/>
      <c r="V199" s="231"/>
      <c r="W199" s="234"/>
      <c r="X199" s="235"/>
    </row>
    <row r="200" spans="1:24" ht="33.75" x14ac:dyDescent="0.25">
      <c r="A200" s="303" t="s">
        <v>1507</v>
      </c>
      <c r="B200" s="303" t="s">
        <v>605</v>
      </c>
      <c r="C200" s="303" t="s">
        <v>606</v>
      </c>
      <c r="D200" s="303" t="s">
        <v>510</v>
      </c>
      <c r="E200" s="304" t="s">
        <v>2001</v>
      </c>
      <c r="F200" s="304" t="s">
        <v>468</v>
      </c>
      <c r="G200" s="304" t="s">
        <v>1993</v>
      </c>
      <c r="H200" s="304" t="s">
        <v>1994</v>
      </c>
      <c r="I200" s="303" t="s">
        <v>599</v>
      </c>
      <c r="J200" s="305" t="s">
        <v>1995</v>
      </c>
      <c r="K200" s="306">
        <v>8159250</v>
      </c>
      <c r="L200" s="231"/>
      <c r="M200" s="231"/>
      <c r="N200" s="231"/>
      <c r="O200" s="231"/>
      <c r="P200" s="232"/>
      <c r="Q200" s="232"/>
      <c r="R200" s="232"/>
      <c r="S200" s="233"/>
      <c r="T200" s="232"/>
      <c r="U200" s="234"/>
      <c r="V200" s="231"/>
      <c r="W200" s="234"/>
      <c r="X200" s="235"/>
    </row>
    <row r="201" spans="1:24" ht="33.75" x14ac:dyDescent="0.25">
      <c r="A201" s="303" t="s">
        <v>1510</v>
      </c>
      <c r="B201" s="303" t="s">
        <v>605</v>
      </c>
      <c r="C201" s="303" t="s">
        <v>606</v>
      </c>
      <c r="D201" s="303" t="s">
        <v>510</v>
      </c>
      <c r="E201" s="304" t="s">
        <v>2003</v>
      </c>
      <c r="F201" s="304" t="s">
        <v>468</v>
      </c>
      <c r="G201" s="304" t="s">
        <v>1993</v>
      </c>
      <c r="H201" s="304" t="s">
        <v>1994</v>
      </c>
      <c r="I201" s="303" t="s">
        <v>599</v>
      </c>
      <c r="J201" s="305" t="s">
        <v>1995</v>
      </c>
      <c r="K201" s="306">
        <v>8159250</v>
      </c>
      <c r="L201" s="231"/>
      <c r="M201" s="231"/>
      <c r="N201" s="231"/>
      <c r="O201" s="231"/>
      <c r="P201" s="232"/>
      <c r="Q201" s="232"/>
      <c r="R201" s="232"/>
      <c r="S201" s="233"/>
      <c r="T201" s="232"/>
      <c r="U201" s="234"/>
      <c r="V201" s="231"/>
      <c r="W201" s="234"/>
      <c r="X201" s="235"/>
    </row>
    <row r="202" spans="1:24" ht="33.75" x14ac:dyDescent="0.25">
      <c r="A202" s="303" t="s">
        <v>1513</v>
      </c>
      <c r="B202" s="303" t="s">
        <v>605</v>
      </c>
      <c r="C202" s="303" t="s">
        <v>606</v>
      </c>
      <c r="D202" s="303" t="s">
        <v>510</v>
      </c>
      <c r="E202" s="304" t="s">
        <v>2005</v>
      </c>
      <c r="F202" s="304" t="s">
        <v>468</v>
      </c>
      <c r="G202" s="304" t="s">
        <v>1993</v>
      </c>
      <c r="H202" s="304" t="s">
        <v>1994</v>
      </c>
      <c r="I202" s="303" t="s">
        <v>599</v>
      </c>
      <c r="J202" s="305" t="s">
        <v>1995</v>
      </c>
      <c r="K202" s="306">
        <v>8159250</v>
      </c>
      <c r="L202" s="231"/>
      <c r="M202" s="231"/>
      <c r="N202" s="231"/>
      <c r="O202" s="231"/>
      <c r="P202" s="232"/>
      <c r="Q202" s="232"/>
      <c r="R202" s="232"/>
      <c r="S202" s="233"/>
      <c r="T202" s="232"/>
      <c r="U202" s="234"/>
      <c r="V202" s="231"/>
      <c r="W202" s="234"/>
      <c r="X202" s="235"/>
    </row>
    <row r="203" spans="1:24" ht="33.75" x14ac:dyDescent="0.25">
      <c r="A203" s="303" t="s">
        <v>1516</v>
      </c>
      <c r="B203" s="303" t="s">
        <v>605</v>
      </c>
      <c r="C203" s="303" t="s">
        <v>606</v>
      </c>
      <c r="D203" s="303" t="s">
        <v>510</v>
      </c>
      <c r="E203" s="304" t="s">
        <v>2007</v>
      </c>
      <c r="F203" s="304" t="s">
        <v>468</v>
      </c>
      <c r="G203" s="304" t="s">
        <v>1993</v>
      </c>
      <c r="H203" s="304" t="s">
        <v>1994</v>
      </c>
      <c r="I203" s="303" t="s">
        <v>599</v>
      </c>
      <c r="J203" s="305" t="s">
        <v>1995</v>
      </c>
      <c r="K203" s="306">
        <v>8159250</v>
      </c>
      <c r="L203" s="231"/>
      <c r="M203" s="231"/>
      <c r="N203" s="231"/>
      <c r="O203" s="231"/>
      <c r="P203" s="232"/>
      <c r="Q203" s="232"/>
      <c r="R203" s="232"/>
      <c r="S203" s="233"/>
      <c r="T203" s="232"/>
      <c r="U203" s="234"/>
      <c r="V203" s="231"/>
      <c r="W203" s="234"/>
      <c r="X203" s="235"/>
    </row>
    <row r="204" spans="1:24" ht="33.75" x14ac:dyDescent="0.25">
      <c r="A204" s="303" t="s">
        <v>1522</v>
      </c>
      <c r="B204" s="303" t="s">
        <v>605</v>
      </c>
      <c r="C204" s="303" t="s">
        <v>606</v>
      </c>
      <c r="D204" s="303" t="s">
        <v>510</v>
      </c>
      <c r="E204" s="304" t="s">
        <v>2009</v>
      </c>
      <c r="F204" s="304" t="s">
        <v>468</v>
      </c>
      <c r="G204" s="304" t="s">
        <v>1993</v>
      </c>
      <c r="H204" s="304" t="s">
        <v>1994</v>
      </c>
      <c r="I204" s="303" t="s">
        <v>599</v>
      </c>
      <c r="J204" s="305" t="s">
        <v>1995</v>
      </c>
      <c r="K204" s="306">
        <v>8159250</v>
      </c>
      <c r="L204" s="231"/>
      <c r="M204" s="231"/>
      <c r="N204" s="231"/>
      <c r="O204" s="231"/>
      <c r="P204" s="232"/>
      <c r="Q204" s="232"/>
      <c r="R204" s="232"/>
      <c r="S204" s="233"/>
      <c r="T204" s="232"/>
      <c r="U204" s="234"/>
      <c r="V204" s="231"/>
      <c r="W204" s="234"/>
      <c r="X204" s="235"/>
    </row>
    <row r="205" spans="1:24" ht="33.75" x14ac:dyDescent="0.25">
      <c r="A205" s="303" t="s">
        <v>1524</v>
      </c>
      <c r="B205" s="303" t="s">
        <v>605</v>
      </c>
      <c r="C205" s="303" t="s">
        <v>606</v>
      </c>
      <c r="D205" s="303" t="s">
        <v>510</v>
      </c>
      <c r="E205" s="304" t="s">
        <v>2011</v>
      </c>
      <c r="F205" s="304" t="s">
        <v>468</v>
      </c>
      <c r="G205" s="304" t="s">
        <v>1993</v>
      </c>
      <c r="H205" s="304" t="s">
        <v>1994</v>
      </c>
      <c r="I205" s="303" t="s">
        <v>599</v>
      </c>
      <c r="J205" s="305" t="s">
        <v>1995</v>
      </c>
      <c r="K205" s="306">
        <v>8159250</v>
      </c>
      <c r="L205" s="231"/>
      <c r="M205" s="231"/>
      <c r="N205" s="231"/>
      <c r="O205" s="231"/>
      <c r="P205" s="232"/>
      <c r="Q205" s="232"/>
      <c r="R205" s="232"/>
      <c r="S205" s="233"/>
      <c r="T205" s="232"/>
      <c r="U205" s="234"/>
      <c r="V205" s="231"/>
      <c r="W205" s="234"/>
      <c r="X205" s="235"/>
    </row>
    <row r="206" spans="1:24" ht="33.75" x14ac:dyDescent="0.25">
      <c r="A206" s="303" t="s">
        <v>1626</v>
      </c>
      <c r="B206" s="303" t="s">
        <v>605</v>
      </c>
      <c r="C206" s="303" t="s">
        <v>606</v>
      </c>
      <c r="D206" s="303" t="s">
        <v>2120</v>
      </c>
      <c r="E206" s="304" t="s">
        <v>2121</v>
      </c>
      <c r="F206" s="304" t="s">
        <v>499</v>
      </c>
      <c r="G206" s="304" t="s">
        <v>1993</v>
      </c>
      <c r="H206" s="304" t="s">
        <v>1994</v>
      </c>
      <c r="I206" s="303" t="s">
        <v>599</v>
      </c>
      <c r="J206" s="305" t="s">
        <v>1995</v>
      </c>
      <c r="K206" s="306">
        <v>3667350</v>
      </c>
      <c r="L206" s="231"/>
      <c r="M206" s="231"/>
      <c r="N206" s="231"/>
      <c r="O206" s="231"/>
      <c r="P206" s="232"/>
      <c r="Q206" s="232"/>
      <c r="R206" s="232"/>
      <c r="S206" s="233"/>
      <c r="T206" s="232"/>
      <c r="U206" s="234"/>
      <c r="V206" s="231"/>
      <c r="W206" s="234"/>
      <c r="X206" s="235"/>
    </row>
    <row r="207" spans="1:24" ht="33.75" x14ac:dyDescent="0.25">
      <c r="A207" s="303" t="s">
        <v>1628</v>
      </c>
      <c r="B207" s="303" t="s">
        <v>605</v>
      </c>
      <c r="C207" s="303" t="s">
        <v>606</v>
      </c>
      <c r="D207" s="303" t="s">
        <v>2120</v>
      </c>
      <c r="E207" s="304" t="s">
        <v>2123</v>
      </c>
      <c r="F207" s="304" t="s">
        <v>499</v>
      </c>
      <c r="G207" s="304" t="s">
        <v>1993</v>
      </c>
      <c r="H207" s="304" t="s">
        <v>1994</v>
      </c>
      <c r="I207" s="303" t="s">
        <v>599</v>
      </c>
      <c r="J207" s="305" t="s">
        <v>1995</v>
      </c>
      <c r="K207" s="306">
        <v>3667350</v>
      </c>
      <c r="L207" s="231"/>
      <c r="M207" s="231"/>
      <c r="N207" s="231"/>
      <c r="O207" s="231"/>
      <c r="P207" s="232"/>
      <c r="Q207" s="232"/>
      <c r="R207" s="232"/>
      <c r="S207" s="233"/>
      <c r="T207" s="232"/>
      <c r="U207" s="234"/>
      <c r="V207" s="231"/>
      <c r="W207" s="234"/>
      <c r="X207" s="235"/>
    </row>
    <row r="208" spans="1:24" ht="33.75" x14ac:dyDescent="0.25">
      <c r="A208" s="303" t="s">
        <v>1630</v>
      </c>
      <c r="B208" s="303" t="s">
        <v>605</v>
      </c>
      <c r="C208" s="303" t="s">
        <v>606</v>
      </c>
      <c r="D208" s="303" t="s">
        <v>2120</v>
      </c>
      <c r="E208" s="304" t="s">
        <v>2125</v>
      </c>
      <c r="F208" s="304" t="s">
        <v>499</v>
      </c>
      <c r="G208" s="304" t="s">
        <v>1993</v>
      </c>
      <c r="H208" s="304" t="s">
        <v>1994</v>
      </c>
      <c r="I208" s="303" t="s">
        <v>599</v>
      </c>
      <c r="J208" s="305" t="s">
        <v>1995</v>
      </c>
      <c r="K208" s="306">
        <v>3667350</v>
      </c>
      <c r="L208" s="231"/>
      <c r="M208" s="231"/>
      <c r="N208" s="231"/>
      <c r="O208" s="231"/>
      <c r="P208" s="232"/>
      <c r="Q208" s="232"/>
      <c r="R208" s="232"/>
      <c r="S208" s="233"/>
      <c r="T208" s="232"/>
      <c r="U208" s="234"/>
      <c r="V208" s="231"/>
      <c r="W208" s="234"/>
      <c r="X208" s="235"/>
    </row>
    <row r="209" spans="1:24" ht="33.75" x14ac:dyDescent="0.25">
      <c r="A209" s="303" t="s">
        <v>1977</v>
      </c>
      <c r="B209" s="303" t="s">
        <v>2415</v>
      </c>
      <c r="C209" s="303" t="s">
        <v>2416</v>
      </c>
      <c r="D209" s="303" t="s">
        <v>2469</v>
      </c>
      <c r="E209" s="304" t="s">
        <v>2470</v>
      </c>
      <c r="F209" s="304" t="s">
        <v>458</v>
      </c>
      <c r="G209" s="304" t="s">
        <v>1993</v>
      </c>
      <c r="H209" s="304" t="s">
        <v>1994</v>
      </c>
      <c r="I209" s="303" t="s">
        <v>599</v>
      </c>
      <c r="J209" s="305" t="s">
        <v>2471</v>
      </c>
      <c r="K209" s="306">
        <v>3267049</v>
      </c>
      <c r="L209" s="231"/>
      <c r="M209" s="231"/>
      <c r="N209" s="231"/>
      <c r="O209" s="231"/>
      <c r="P209" s="232"/>
      <c r="Q209" s="232"/>
      <c r="R209" s="232"/>
      <c r="S209" s="233"/>
      <c r="T209" s="232"/>
      <c r="U209" s="234"/>
      <c r="V209" s="231"/>
      <c r="W209" s="234"/>
      <c r="X209" s="235"/>
    </row>
    <row r="210" spans="1:24" ht="33.75" x14ac:dyDescent="0.25">
      <c r="A210" s="303" t="s">
        <v>1981</v>
      </c>
      <c r="B210" s="303" t="s">
        <v>2415</v>
      </c>
      <c r="C210" s="303" t="s">
        <v>2416</v>
      </c>
      <c r="D210" s="303" t="s">
        <v>2469</v>
      </c>
      <c r="E210" s="304" t="s">
        <v>2473</v>
      </c>
      <c r="F210" s="304" t="s">
        <v>458</v>
      </c>
      <c r="G210" s="304" t="s">
        <v>1993</v>
      </c>
      <c r="H210" s="304" t="s">
        <v>1994</v>
      </c>
      <c r="I210" s="303" t="s">
        <v>599</v>
      </c>
      <c r="J210" s="305" t="s">
        <v>2471</v>
      </c>
      <c r="K210" s="306">
        <v>3267049</v>
      </c>
      <c r="L210" s="231"/>
      <c r="M210" s="231"/>
      <c r="N210" s="231"/>
      <c r="O210" s="231"/>
      <c r="P210" s="232"/>
      <c r="Q210" s="232"/>
      <c r="R210" s="232"/>
      <c r="S210" s="233"/>
      <c r="T210" s="232"/>
      <c r="U210" s="234"/>
      <c r="V210" s="231"/>
      <c r="W210" s="234"/>
      <c r="X210" s="235"/>
    </row>
    <row r="211" spans="1:24" ht="33.75" x14ac:dyDescent="0.25">
      <c r="A211" s="303" t="s">
        <v>1984</v>
      </c>
      <c r="B211" s="303" t="s">
        <v>2415</v>
      </c>
      <c r="C211" s="303" t="s">
        <v>2416</v>
      </c>
      <c r="D211" s="303" t="s">
        <v>2469</v>
      </c>
      <c r="E211" s="304" t="s">
        <v>2475</v>
      </c>
      <c r="F211" s="304" t="s">
        <v>458</v>
      </c>
      <c r="G211" s="304" t="s">
        <v>1993</v>
      </c>
      <c r="H211" s="304" t="s">
        <v>1994</v>
      </c>
      <c r="I211" s="303" t="s">
        <v>599</v>
      </c>
      <c r="J211" s="305" t="s">
        <v>2471</v>
      </c>
      <c r="K211" s="306">
        <v>3267049</v>
      </c>
      <c r="L211" s="231"/>
      <c r="M211" s="231"/>
      <c r="N211" s="231"/>
      <c r="O211" s="231"/>
      <c r="P211" s="232"/>
      <c r="Q211" s="232"/>
      <c r="R211" s="232"/>
      <c r="S211" s="233"/>
      <c r="T211" s="232"/>
      <c r="U211" s="234"/>
      <c r="V211" s="231"/>
      <c r="W211" s="234"/>
      <c r="X211" s="235"/>
    </row>
    <row r="212" spans="1:24" ht="33.75" x14ac:dyDescent="0.25">
      <c r="A212" s="303" t="s">
        <v>2155</v>
      </c>
      <c r="B212" s="303" t="s">
        <v>2415</v>
      </c>
      <c r="C212" s="303" t="s">
        <v>2416</v>
      </c>
      <c r="D212" s="303" t="s">
        <v>2646</v>
      </c>
      <c r="E212" s="304" t="s">
        <v>2659</v>
      </c>
      <c r="F212" s="304" t="s">
        <v>457</v>
      </c>
      <c r="G212" s="304" t="s">
        <v>1993</v>
      </c>
      <c r="H212" s="304" t="s">
        <v>1994</v>
      </c>
      <c r="I212" s="303" t="s">
        <v>599</v>
      </c>
      <c r="J212" s="305" t="s">
        <v>2660</v>
      </c>
      <c r="K212" s="306">
        <v>2072919</v>
      </c>
      <c r="L212" s="231"/>
      <c r="M212" s="231"/>
      <c r="N212" s="231"/>
      <c r="O212" s="231"/>
      <c r="P212" s="232"/>
      <c r="Q212" s="232"/>
      <c r="R212" s="232"/>
      <c r="S212" s="233"/>
      <c r="T212" s="232"/>
      <c r="U212" s="234"/>
      <c r="V212" s="231"/>
      <c r="W212" s="234"/>
      <c r="X212" s="235"/>
    </row>
    <row r="213" spans="1:24" ht="33.75" x14ac:dyDescent="0.25">
      <c r="A213" s="303" t="s">
        <v>2159</v>
      </c>
      <c r="B213" s="303" t="s">
        <v>2415</v>
      </c>
      <c r="C213" s="303" t="s">
        <v>2416</v>
      </c>
      <c r="D213" s="303" t="s">
        <v>2646</v>
      </c>
      <c r="E213" s="304" t="s">
        <v>2662</v>
      </c>
      <c r="F213" s="304" t="s">
        <v>457</v>
      </c>
      <c r="G213" s="304" t="s">
        <v>1993</v>
      </c>
      <c r="H213" s="304" t="s">
        <v>1994</v>
      </c>
      <c r="I213" s="303" t="s">
        <v>599</v>
      </c>
      <c r="J213" s="305" t="s">
        <v>2660</v>
      </c>
      <c r="K213" s="306">
        <v>2072919</v>
      </c>
      <c r="L213" s="231"/>
      <c r="M213" s="231"/>
      <c r="N213" s="231"/>
      <c r="O213" s="231"/>
      <c r="P213" s="232"/>
      <c r="Q213" s="232"/>
      <c r="R213" s="232"/>
      <c r="S213" s="233"/>
      <c r="T213" s="232"/>
      <c r="U213" s="234"/>
      <c r="V213" s="231"/>
      <c r="W213" s="234"/>
      <c r="X213" s="235"/>
    </row>
    <row r="214" spans="1:24" ht="33.75" x14ac:dyDescent="0.25">
      <c r="A214" s="303" t="s">
        <v>2162</v>
      </c>
      <c r="B214" s="303" t="s">
        <v>2415</v>
      </c>
      <c r="C214" s="303" t="s">
        <v>2416</v>
      </c>
      <c r="D214" s="303" t="s">
        <v>2646</v>
      </c>
      <c r="E214" s="304" t="s">
        <v>2664</v>
      </c>
      <c r="F214" s="304" t="s">
        <v>457</v>
      </c>
      <c r="G214" s="304" t="s">
        <v>1993</v>
      </c>
      <c r="H214" s="304" t="s">
        <v>1994</v>
      </c>
      <c r="I214" s="303" t="s">
        <v>599</v>
      </c>
      <c r="J214" s="305" t="s">
        <v>2660</v>
      </c>
      <c r="K214" s="306">
        <v>2072919</v>
      </c>
      <c r="L214" s="231"/>
      <c r="M214" s="231"/>
      <c r="N214" s="231"/>
      <c r="O214" s="231"/>
      <c r="P214" s="232"/>
      <c r="Q214" s="232"/>
      <c r="R214" s="232"/>
      <c r="S214" s="233"/>
      <c r="T214" s="232"/>
      <c r="U214" s="234"/>
      <c r="V214" s="231"/>
      <c r="W214" s="234"/>
      <c r="X214" s="235"/>
    </row>
    <row r="215" spans="1:24" ht="33.75" x14ac:dyDescent="0.25">
      <c r="A215" s="303" t="s">
        <v>2164</v>
      </c>
      <c r="B215" s="303" t="s">
        <v>2415</v>
      </c>
      <c r="C215" s="303" t="s">
        <v>2416</v>
      </c>
      <c r="D215" s="303" t="s">
        <v>2646</v>
      </c>
      <c r="E215" s="304" t="s">
        <v>2666</v>
      </c>
      <c r="F215" s="304" t="s">
        <v>457</v>
      </c>
      <c r="G215" s="304" t="s">
        <v>1993</v>
      </c>
      <c r="H215" s="304" t="s">
        <v>1994</v>
      </c>
      <c r="I215" s="303" t="s">
        <v>599</v>
      </c>
      <c r="J215" s="305" t="s">
        <v>2660</v>
      </c>
      <c r="K215" s="306">
        <v>2072919</v>
      </c>
      <c r="L215" s="231"/>
      <c r="M215" s="231"/>
      <c r="N215" s="231"/>
      <c r="O215" s="231"/>
      <c r="P215" s="232"/>
      <c r="Q215" s="232"/>
      <c r="R215" s="232"/>
      <c r="S215" s="233"/>
      <c r="T215" s="232"/>
      <c r="U215" s="234"/>
      <c r="V215" s="231"/>
      <c r="W215" s="234"/>
      <c r="X215" s="235"/>
    </row>
    <row r="216" spans="1:24" ht="33.75" x14ac:dyDescent="0.25">
      <c r="A216" s="303" t="s">
        <v>2166</v>
      </c>
      <c r="B216" s="303" t="s">
        <v>2415</v>
      </c>
      <c r="C216" s="303" t="s">
        <v>2416</v>
      </c>
      <c r="D216" s="303" t="s">
        <v>2646</v>
      </c>
      <c r="E216" s="304" t="s">
        <v>2668</v>
      </c>
      <c r="F216" s="304" t="s">
        <v>457</v>
      </c>
      <c r="G216" s="304" t="s">
        <v>1993</v>
      </c>
      <c r="H216" s="304" t="s">
        <v>1994</v>
      </c>
      <c r="I216" s="303" t="s">
        <v>599</v>
      </c>
      <c r="J216" s="305" t="s">
        <v>2660</v>
      </c>
      <c r="K216" s="306">
        <v>2072919</v>
      </c>
      <c r="L216" s="231"/>
      <c r="M216" s="231"/>
      <c r="N216" s="231"/>
      <c r="O216" s="231"/>
      <c r="P216" s="232"/>
      <c r="Q216" s="232"/>
      <c r="R216" s="232"/>
      <c r="S216" s="233"/>
      <c r="T216" s="232"/>
      <c r="U216" s="234"/>
      <c r="V216" s="231"/>
      <c r="W216" s="234"/>
      <c r="X216" s="235"/>
    </row>
    <row r="217" spans="1:24" ht="33.75" x14ac:dyDescent="0.25">
      <c r="A217" s="303" t="s">
        <v>2170</v>
      </c>
      <c r="B217" s="303" t="s">
        <v>2415</v>
      </c>
      <c r="C217" s="303" t="s">
        <v>2416</v>
      </c>
      <c r="D217" s="303" t="s">
        <v>2646</v>
      </c>
      <c r="E217" s="304" t="s">
        <v>2670</v>
      </c>
      <c r="F217" s="304" t="s">
        <v>457</v>
      </c>
      <c r="G217" s="304" t="s">
        <v>1993</v>
      </c>
      <c r="H217" s="304" t="s">
        <v>1994</v>
      </c>
      <c r="I217" s="303" t="s">
        <v>599</v>
      </c>
      <c r="J217" s="305" t="s">
        <v>2660</v>
      </c>
      <c r="K217" s="306">
        <v>2072919</v>
      </c>
      <c r="L217" s="231"/>
      <c r="M217" s="231"/>
      <c r="N217" s="231"/>
      <c r="O217" s="231"/>
      <c r="P217" s="232"/>
      <c r="Q217" s="232"/>
      <c r="R217" s="232"/>
      <c r="S217" s="233"/>
      <c r="T217" s="232"/>
      <c r="U217" s="234"/>
      <c r="V217" s="231"/>
      <c r="W217" s="234"/>
      <c r="X217" s="235"/>
    </row>
    <row r="218" spans="1:24" ht="33.75" x14ac:dyDescent="0.25">
      <c r="A218" s="303" t="s">
        <v>2172</v>
      </c>
      <c r="B218" s="303" t="s">
        <v>2415</v>
      </c>
      <c r="C218" s="303" t="s">
        <v>2416</v>
      </c>
      <c r="D218" s="303" t="s">
        <v>2646</v>
      </c>
      <c r="E218" s="304" t="s">
        <v>2672</v>
      </c>
      <c r="F218" s="304" t="s">
        <v>457</v>
      </c>
      <c r="G218" s="304" t="s">
        <v>1993</v>
      </c>
      <c r="H218" s="304" t="s">
        <v>1994</v>
      </c>
      <c r="I218" s="303" t="s">
        <v>599</v>
      </c>
      <c r="J218" s="305" t="s">
        <v>2660</v>
      </c>
      <c r="K218" s="306">
        <v>2072919</v>
      </c>
      <c r="L218" s="231"/>
      <c r="M218" s="231"/>
      <c r="N218" s="231"/>
      <c r="O218" s="231"/>
      <c r="P218" s="232"/>
      <c r="Q218" s="232"/>
      <c r="R218" s="232"/>
      <c r="S218" s="233"/>
      <c r="T218" s="232"/>
      <c r="U218" s="234"/>
      <c r="V218" s="231"/>
      <c r="W218" s="234"/>
      <c r="X218" s="235"/>
    </row>
    <row r="219" spans="1:24" ht="33.75" x14ac:dyDescent="0.25">
      <c r="A219" s="303" t="s">
        <v>2174</v>
      </c>
      <c r="B219" s="303" t="s">
        <v>2415</v>
      </c>
      <c r="C219" s="303" t="s">
        <v>2416</v>
      </c>
      <c r="D219" s="303" t="s">
        <v>2646</v>
      </c>
      <c r="E219" s="304" t="s">
        <v>2674</v>
      </c>
      <c r="F219" s="304" t="s">
        <v>457</v>
      </c>
      <c r="G219" s="304" t="s">
        <v>1993</v>
      </c>
      <c r="H219" s="304" t="s">
        <v>1994</v>
      </c>
      <c r="I219" s="303" t="s">
        <v>599</v>
      </c>
      <c r="J219" s="305" t="s">
        <v>2660</v>
      </c>
      <c r="K219" s="306">
        <v>2072919</v>
      </c>
      <c r="L219" s="231"/>
      <c r="M219" s="231"/>
      <c r="N219" s="231"/>
      <c r="O219" s="231"/>
      <c r="P219" s="232"/>
      <c r="Q219" s="232"/>
      <c r="R219" s="232"/>
      <c r="S219" s="233"/>
      <c r="T219" s="232"/>
      <c r="U219" s="234"/>
      <c r="V219" s="231"/>
      <c r="W219" s="234"/>
      <c r="X219" s="235"/>
    </row>
    <row r="220" spans="1:24" ht="33.75" x14ac:dyDescent="0.25">
      <c r="A220" s="303" t="s">
        <v>2178</v>
      </c>
      <c r="B220" s="303" t="s">
        <v>2415</v>
      </c>
      <c r="C220" s="303" t="s">
        <v>2416</v>
      </c>
      <c r="D220" s="303" t="s">
        <v>2646</v>
      </c>
      <c r="E220" s="304" t="s">
        <v>2676</v>
      </c>
      <c r="F220" s="304" t="s">
        <v>457</v>
      </c>
      <c r="G220" s="304" t="s">
        <v>1993</v>
      </c>
      <c r="H220" s="304" t="s">
        <v>1994</v>
      </c>
      <c r="I220" s="303" t="s">
        <v>599</v>
      </c>
      <c r="J220" s="305" t="s">
        <v>2660</v>
      </c>
      <c r="K220" s="306">
        <v>2072919</v>
      </c>
      <c r="L220" s="231"/>
      <c r="M220" s="231"/>
      <c r="N220" s="231"/>
      <c r="O220" s="231"/>
      <c r="P220" s="232"/>
      <c r="Q220" s="232"/>
      <c r="R220" s="232"/>
      <c r="S220" s="233"/>
      <c r="T220" s="232"/>
      <c r="U220" s="234"/>
      <c r="V220" s="231"/>
      <c r="W220" s="234"/>
      <c r="X220" s="235"/>
    </row>
    <row r="221" spans="1:24" ht="33.75" x14ac:dyDescent="0.25">
      <c r="A221" s="303" t="s">
        <v>2183</v>
      </c>
      <c r="B221" s="303" t="s">
        <v>2415</v>
      </c>
      <c r="C221" s="303" t="s">
        <v>2416</v>
      </c>
      <c r="D221" s="303" t="s">
        <v>2646</v>
      </c>
      <c r="E221" s="304" t="s">
        <v>2678</v>
      </c>
      <c r="F221" s="304" t="s">
        <v>457</v>
      </c>
      <c r="G221" s="304" t="s">
        <v>1993</v>
      </c>
      <c r="H221" s="304" t="s">
        <v>1994</v>
      </c>
      <c r="I221" s="303" t="s">
        <v>599</v>
      </c>
      <c r="J221" s="305" t="s">
        <v>2660</v>
      </c>
      <c r="K221" s="306">
        <v>2072919</v>
      </c>
      <c r="L221" s="231"/>
      <c r="M221" s="231"/>
      <c r="N221" s="231"/>
      <c r="O221" s="231"/>
      <c r="P221" s="232"/>
      <c r="Q221" s="232"/>
      <c r="R221" s="232"/>
      <c r="S221" s="233"/>
      <c r="T221" s="232"/>
      <c r="U221" s="234"/>
      <c r="V221" s="231"/>
      <c r="W221" s="234"/>
      <c r="X221" s="235"/>
    </row>
    <row r="222" spans="1:24" ht="33.75" x14ac:dyDescent="0.25">
      <c r="A222" s="303" t="s">
        <v>2188</v>
      </c>
      <c r="B222" s="303" t="s">
        <v>2415</v>
      </c>
      <c r="C222" s="303" t="s">
        <v>2416</v>
      </c>
      <c r="D222" s="303" t="s">
        <v>2646</v>
      </c>
      <c r="E222" s="304" t="s">
        <v>2680</v>
      </c>
      <c r="F222" s="304" t="s">
        <v>457</v>
      </c>
      <c r="G222" s="304" t="s">
        <v>1993</v>
      </c>
      <c r="H222" s="304" t="s">
        <v>1994</v>
      </c>
      <c r="I222" s="303" t="s">
        <v>599</v>
      </c>
      <c r="J222" s="305" t="s">
        <v>2660</v>
      </c>
      <c r="K222" s="306">
        <v>2072919</v>
      </c>
      <c r="L222" s="231"/>
      <c r="M222" s="231"/>
      <c r="N222" s="231"/>
      <c r="O222" s="231"/>
      <c r="P222" s="232"/>
      <c r="Q222" s="232"/>
      <c r="R222" s="232"/>
      <c r="S222" s="233"/>
      <c r="T222" s="232"/>
      <c r="U222" s="234"/>
      <c r="V222" s="231"/>
      <c r="W222" s="234"/>
      <c r="X222" s="235"/>
    </row>
    <row r="223" spans="1:24" ht="33.75" x14ac:dyDescent="0.25">
      <c r="A223" s="303" t="s">
        <v>2190</v>
      </c>
      <c r="B223" s="303" t="s">
        <v>2415</v>
      </c>
      <c r="C223" s="303" t="s">
        <v>2416</v>
      </c>
      <c r="D223" s="303" t="s">
        <v>2646</v>
      </c>
      <c r="E223" s="304" t="s">
        <v>2682</v>
      </c>
      <c r="F223" s="304" t="s">
        <v>457</v>
      </c>
      <c r="G223" s="304" t="s">
        <v>1993</v>
      </c>
      <c r="H223" s="304" t="s">
        <v>1994</v>
      </c>
      <c r="I223" s="303" t="s">
        <v>599</v>
      </c>
      <c r="J223" s="305" t="s">
        <v>2660</v>
      </c>
      <c r="K223" s="306">
        <v>2072919</v>
      </c>
      <c r="L223" s="231"/>
      <c r="M223" s="231"/>
      <c r="N223" s="231"/>
      <c r="O223" s="231"/>
      <c r="P223" s="232"/>
      <c r="Q223" s="232"/>
      <c r="R223" s="232"/>
      <c r="S223" s="233"/>
      <c r="T223" s="232"/>
      <c r="U223" s="234"/>
      <c r="V223" s="231"/>
      <c r="W223" s="234"/>
      <c r="X223" s="235"/>
    </row>
    <row r="224" spans="1:24" ht="33.75" x14ac:dyDescent="0.25">
      <c r="A224" s="303" t="s">
        <v>2195</v>
      </c>
      <c r="B224" s="303" t="s">
        <v>2415</v>
      </c>
      <c r="C224" s="303" t="s">
        <v>2416</v>
      </c>
      <c r="D224" s="303" t="s">
        <v>2646</v>
      </c>
      <c r="E224" s="304" t="s">
        <v>2684</v>
      </c>
      <c r="F224" s="304" t="s">
        <v>457</v>
      </c>
      <c r="G224" s="304" t="s">
        <v>1993</v>
      </c>
      <c r="H224" s="304" t="s">
        <v>1994</v>
      </c>
      <c r="I224" s="303" t="s">
        <v>599</v>
      </c>
      <c r="J224" s="305" t="s">
        <v>2660</v>
      </c>
      <c r="K224" s="306">
        <v>2072919</v>
      </c>
      <c r="L224" s="231"/>
      <c r="M224" s="231"/>
      <c r="N224" s="231"/>
      <c r="O224" s="231"/>
      <c r="P224" s="232"/>
      <c r="Q224" s="232"/>
      <c r="R224" s="232"/>
      <c r="S224" s="233"/>
      <c r="T224" s="232"/>
      <c r="U224" s="234"/>
      <c r="V224" s="231"/>
      <c r="W224" s="234"/>
      <c r="X224" s="235"/>
    </row>
    <row r="225" spans="1:24" ht="33.75" x14ac:dyDescent="0.25">
      <c r="A225" s="303" t="s">
        <v>2198</v>
      </c>
      <c r="B225" s="303" t="s">
        <v>2415</v>
      </c>
      <c r="C225" s="303" t="s">
        <v>2416</v>
      </c>
      <c r="D225" s="303" t="s">
        <v>2646</v>
      </c>
      <c r="E225" s="304" t="s">
        <v>2686</v>
      </c>
      <c r="F225" s="304" t="s">
        <v>457</v>
      </c>
      <c r="G225" s="304" t="s">
        <v>1993</v>
      </c>
      <c r="H225" s="304" t="s">
        <v>1994</v>
      </c>
      <c r="I225" s="303" t="s">
        <v>599</v>
      </c>
      <c r="J225" s="305" t="s">
        <v>2660</v>
      </c>
      <c r="K225" s="306">
        <v>2072919</v>
      </c>
      <c r="L225" s="231"/>
      <c r="M225" s="231"/>
      <c r="N225" s="231"/>
      <c r="O225" s="231"/>
      <c r="P225" s="232"/>
      <c r="Q225" s="232"/>
      <c r="R225" s="232"/>
      <c r="S225" s="233"/>
      <c r="T225" s="232"/>
      <c r="U225" s="234"/>
      <c r="V225" s="231"/>
      <c r="W225" s="234"/>
      <c r="X225" s="235"/>
    </row>
    <row r="226" spans="1:24" ht="33.75" x14ac:dyDescent="0.25">
      <c r="A226" s="303" t="s">
        <v>2200</v>
      </c>
      <c r="B226" s="303" t="s">
        <v>2415</v>
      </c>
      <c r="C226" s="303" t="s">
        <v>2416</v>
      </c>
      <c r="D226" s="303" t="s">
        <v>2646</v>
      </c>
      <c r="E226" s="304" t="s">
        <v>2688</v>
      </c>
      <c r="F226" s="304" t="s">
        <v>457</v>
      </c>
      <c r="G226" s="304" t="s">
        <v>1993</v>
      </c>
      <c r="H226" s="304" t="s">
        <v>1994</v>
      </c>
      <c r="I226" s="303" t="s">
        <v>599</v>
      </c>
      <c r="J226" s="305" t="s">
        <v>2660</v>
      </c>
      <c r="K226" s="306">
        <v>2072919</v>
      </c>
      <c r="L226" s="231"/>
      <c r="M226" s="231"/>
      <c r="N226" s="231"/>
      <c r="O226" s="231"/>
      <c r="P226" s="232"/>
      <c r="Q226" s="232"/>
      <c r="R226" s="232"/>
      <c r="S226" s="233"/>
      <c r="T226" s="232"/>
      <c r="U226" s="234"/>
      <c r="V226" s="231"/>
      <c r="W226" s="234"/>
      <c r="X226" s="235"/>
    </row>
    <row r="227" spans="1:24" ht="33.75" x14ac:dyDescent="0.25">
      <c r="A227" s="303" t="s">
        <v>2202</v>
      </c>
      <c r="B227" s="303" t="s">
        <v>2415</v>
      </c>
      <c r="C227" s="303" t="s">
        <v>2416</v>
      </c>
      <c r="D227" s="303" t="s">
        <v>2646</v>
      </c>
      <c r="E227" s="304" t="s">
        <v>2690</v>
      </c>
      <c r="F227" s="304" t="s">
        <v>457</v>
      </c>
      <c r="G227" s="304" t="s">
        <v>1993</v>
      </c>
      <c r="H227" s="304" t="s">
        <v>1994</v>
      </c>
      <c r="I227" s="303" t="s">
        <v>599</v>
      </c>
      <c r="J227" s="305" t="s">
        <v>2660</v>
      </c>
      <c r="K227" s="306">
        <v>2072919</v>
      </c>
      <c r="L227" s="231"/>
      <c r="M227" s="231"/>
      <c r="N227" s="231"/>
      <c r="O227" s="231"/>
      <c r="P227" s="232"/>
      <c r="Q227" s="232"/>
      <c r="R227" s="232"/>
      <c r="S227" s="233"/>
      <c r="T227" s="232"/>
      <c r="U227" s="234"/>
      <c r="V227" s="231"/>
      <c r="W227" s="234"/>
      <c r="X227" s="235"/>
    </row>
    <row r="228" spans="1:24" ht="33.75" x14ac:dyDescent="0.25">
      <c r="A228" s="303" t="s">
        <v>2204</v>
      </c>
      <c r="B228" s="303" t="s">
        <v>2415</v>
      </c>
      <c r="C228" s="303" t="s">
        <v>2416</v>
      </c>
      <c r="D228" s="303" t="s">
        <v>2646</v>
      </c>
      <c r="E228" s="304" t="s">
        <v>2692</v>
      </c>
      <c r="F228" s="304" t="s">
        <v>457</v>
      </c>
      <c r="G228" s="304" t="s">
        <v>1993</v>
      </c>
      <c r="H228" s="304" t="s">
        <v>1994</v>
      </c>
      <c r="I228" s="303" t="s">
        <v>599</v>
      </c>
      <c r="J228" s="305" t="s">
        <v>2660</v>
      </c>
      <c r="K228" s="306">
        <v>2072919</v>
      </c>
      <c r="L228" s="231"/>
      <c r="M228" s="231"/>
      <c r="N228" s="231"/>
      <c r="O228" s="231"/>
      <c r="P228" s="232"/>
      <c r="Q228" s="232"/>
      <c r="R228" s="232"/>
      <c r="S228" s="233"/>
      <c r="T228" s="232"/>
      <c r="U228" s="234"/>
      <c r="V228" s="231"/>
      <c r="W228" s="234"/>
      <c r="X228" s="235"/>
    </row>
    <row r="229" spans="1:24" ht="33.75" x14ac:dyDescent="0.25">
      <c r="A229" s="303" t="s">
        <v>2206</v>
      </c>
      <c r="B229" s="303" t="s">
        <v>2415</v>
      </c>
      <c r="C229" s="303" t="s">
        <v>2416</v>
      </c>
      <c r="D229" s="303" t="s">
        <v>2646</v>
      </c>
      <c r="E229" s="304" t="s">
        <v>2694</v>
      </c>
      <c r="F229" s="304" t="s">
        <v>457</v>
      </c>
      <c r="G229" s="304" t="s">
        <v>1993</v>
      </c>
      <c r="H229" s="304" t="s">
        <v>1994</v>
      </c>
      <c r="I229" s="303" t="s">
        <v>599</v>
      </c>
      <c r="J229" s="305" t="s">
        <v>2660</v>
      </c>
      <c r="K229" s="306">
        <v>2072919</v>
      </c>
      <c r="L229" s="231"/>
      <c r="M229" s="231"/>
      <c r="N229" s="231"/>
      <c r="O229" s="231"/>
      <c r="P229" s="232"/>
      <c r="Q229" s="232"/>
      <c r="R229" s="232"/>
      <c r="S229" s="233"/>
      <c r="T229" s="232"/>
      <c r="U229" s="234"/>
      <c r="V229" s="231"/>
      <c r="W229" s="234"/>
      <c r="X229" s="235"/>
    </row>
    <row r="230" spans="1:24" ht="33.75" x14ac:dyDescent="0.25">
      <c r="A230" s="303" t="s">
        <v>2208</v>
      </c>
      <c r="B230" s="303" t="s">
        <v>2415</v>
      </c>
      <c r="C230" s="303" t="s">
        <v>2416</v>
      </c>
      <c r="D230" s="303" t="s">
        <v>2646</v>
      </c>
      <c r="E230" s="304" t="s">
        <v>2696</v>
      </c>
      <c r="F230" s="304" t="s">
        <v>457</v>
      </c>
      <c r="G230" s="304" t="s">
        <v>1993</v>
      </c>
      <c r="H230" s="304" t="s">
        <v>1994</v>
      </c>
      <c r="I230" s="303" t="s">
        <v>599</v>
      </c>
      <c r="J230" s="305" t="s">
        <v>2660</v>
      </c>
      <c r="K230" s="306">
        <v>2072919</v>
      </c>
      <c r="L230" s="231"/>
      <c r="M230" s="231"/>
      <c r="N230" s="231"/>
      <c r="O230" s="231"/>
      <c r="P230" s="232"/>
      <c r="Q230" s="232"/>
      <c r="R230" s="232"/>
      <c r="S230" s="233"/>
      <c r="T230" s="232"/>
      <c r="U230" s="234"/>
      <c r="V230" s="231"/>
      <c r="W230" s="234"/>
      <c r="X230" s="235"/>
    </row>
    <row r="231" spans="1:24" ht="33.75" x14ac:dyDescent="0.25">
      <c r="A231" s="303" t="s">
        <v>2210</v>
      </c>
      <c r="B231" s="303" t="s">
        <v>2415</v>
      </c>
      <c r="C231" s="303" t="s">
        <v>2416</v>
      </c>
      <c r="D231" s="303" t="s">
        <v>2646</v>
      </c>
      <c r="E231" s="304" t="s">
        <v>2698</v>
      </c>
      <c r="F231" s="304" t="s">
        <v>457</v>
      </c>
      <c r="G231" s="304" t="s">
        <v>1993</v>
      </c>
      <c r="H231" s="304" t="s">
        <v>1994</v>
      </c>
      <c r="I231" s="303" t="s">
        <v>599</v>
      </c>
      <c r="J231" s="305" t="s">
        <v>2660</v>
      </c>
      <c r="K231" s="306">
        <v>2072919</v>
      </c>
      <c r="L231" s="231"/>
      <c r="M231" s="231"/>
      <c r="N231" s="231"/>
      <c r="O231" s="231"/>
      <c r="P231" s="232"/>
      <c r="Q231" s="232"/>
      <c r="R231" s="232"/>
      <c r="S231" s="233"/>
      <c r="T231" s="232"/>
      <c r="U231" s="234"/>
      <c r="V231" s="231"/>
      <c r="W231" s="234"/>
      <c r="X231" s="235"/>
    </row>
    <row r="232" spans="1:24" ht="33.75" x14ac:dyDescent="0.25">
      <c r="A232" s="303" t="s">
        <v>2212</v>
      </c>
      <c r="B232" s="303" t="s">
        <v>2415</v>
      </c>
      <c r="C232" s="303" t="s">
        <v>2416</v>
      </c>
      <c r="D232" s="303" t="s">
        <v>2646</v>
      </c>
      <c r="E232" s="304" t="s">
        <v>2700</v>
      </c>
      <c r="F232" s="304" t="s">
        <v>457</v>
      </c>
      <c r="G232" s="304" t="s">
        <v>1993</v>
      </c>
      <c r="H232" s="304" t="s">
        <v>1994</v>
      </c>
      <c r="I232" s="303" t="s">
        <v>599</v>
      </c>
      <c r="J232" s="305" t="s">
        <v>2660</v>
      </c>
      <c r="K232" s="306">
        <v>2072919</v>
      </c>
      <c r="L232" s="231"/>
      <c r="M232" s="231"/>
      <c r="N232" s="231"/>
      <c r="O232" s="231"/>
      <c r="P232" s="232"/>
      <c r="Q232" s="232"/>
      <c r="R232" s="232"/>
      <c r="S232" s="233"/>
      <c r="T232" s="232"/>
      <c r="U232" s="234"/>
      <c r="V232" s="231"/>
      <c r="W232" s="234"/>
      <c r="X232" s="235"/>
    </row>
    <row r="233" spans="1:24" ht="33.75" x14ac:dyDescent="0.25">
      <c r="A233" s="303" t="s">
        <v>2214</v>
      </c>
      <c r="B233" s="303" t="s">
        <v>2415</v>
      </c>
      <c r="C233" s="303" t="s">
        <v>2416</v>
      </c>
      <c r="D233" s="303" t="s">
        <v>2646</v>
      </c>
      <c r="E233" s="304" t="s">
        <v>2702</v>
      </c>
      <c r="F233" s="304" t="s">
        <v>457</v>
      </c>
      <c r="G233" s="304" t="s">
        <v>1993</v>
      </c>
      <c r="H233" s="304" t="s">
        <v>1994</v>
      </c>
      <c r="I233" s="303" t="s">
        <v>599</v>
      </c>
      <c r="J233" s="305" t="s">
        <v>2660</v>
      </c>
      <c r="K233" s="306">
        <v>2072919</v>
      </c>
      <c r="L233" s="231"/>
      <c r="M233" s="231"/>
      <c r="N233" s="231"/>
      <c r="O233" s="231"/>
      <c r="P233" s="232"/>
      <c r="Q233" s="232"/>
      <c r="R233" s="232"/>
      <c r="S233" s="233"/>
      <c r="T233" s="232"/>
      <c r="U233" s="234"/>
      <c r="V233" s="231"/>
      <c r="W233" s="234"/>
      <c r="X233" s="235"/>
    </row>
    <row r="234" spans="1:24" ht="33.75" x14ac:dyDescent="0.25">
      <c r="A234" s="303" t="s">
        <v>2219</v>
      </c>
      <c r="B234" s="303" t="s">
        <v>2415</v>
      </c>
      <c r="C234" s="303" t="s">
        <v>2416</v>
      </c>
      <c r="D234" s="303" t="s">
        <v>2646</v>
      </c>
      <c r="E234" s="304" t="s">
        <v>2704</v>
      </c>
      <c r="F234" s="304" t="s">
        <v>457</v>
      </c>
      <c r="G234" s="304" t="s">
        <v>1993</v>
      </c>
      <c r="H234" s="304" t="s">
        <v>1994</v>
      </c>
      <c r="I234" s="303" t="s">
        <v>599</v>
      </c>
      <c r="J234" s="305" t="s">
        <v>2660</v>
      </c>
      <c r="K234" s="306">
        <v>2072919</v>
      </c>
      <c r="L234" s="231"/>
      <c r="M234" s="231"/>
      <c r="N234" s="231"/>
      <c r="O234" s="231"/>
      <c r="P234" s="232"/>
      <c r="Q234" s="232"/>
      <c r="R234" s="232"/>
      <c r="S234" s="233"/>
      <c r="T234" s="232"/>
      <c r="U234" s="234"/>
      <c r="V234" s="231"/>
      <c r="W234" s="234"/>
      <c r="X234" s="235"/>
    </row>
    <row r="235" spans="1:24" ht="33.75" x14ac:dyDescent="0.25">
      <c r="A235" s="303" t="s">
        <v>2221</v>
      </c>
      <c r="B235" s="303" t="s">
        <v>2415</v>
      </c>
      <c r="C235" s="303" t="s">
        <v>2416</v>
      </c>
      <c r="D235" s="303" t="s">
        <v>2646</v>
      </c>
      <c r="E235" s="304" t="s">
        <v>2706</v>
      </c>
      <c r="F235" s="304" t="s">
        <v>457</v>
      </c>
      <c r="G235" s="304" t="s">
        <v>1993</v>
      </c>
      <c r="H235" s="304" t="s">
        <v>1994</v>
      </c>
      <c r="I235" s="303" t="s">
        <v>599</v>
      </c>
      <c r="J235" s="305" t="s">
        <v>2660</v>
      </c>
      <c r="K235" s="306">
        <v>2072919</v>
      </c>
      <c r="L235" s="231"/>
      <c r="M235" s="231"/>
      <c r="N235" s="231"/>
      <c r="O235" s="231"/>
      <c r="P235" s="232"/>
      <c r="Q235" s="232"/>
      <c r="R235" s="232"/>
      <c r="S235" s="233"/>
      <c r="T235" s="232"/>
      <c r="U235" s="234"/>
      <c r="V235" s="231"/>
      <c r="W235" s="234"/>
      <c r="X235" s="235"/>
    </row>
    <row r="236" spans="1:24" ht="33.75" x14ac:dyDescent="0.25">
      <c r="A236" s="303" t="s">
        <v>2223</v>
      </c>
      <c r="B236" s="303" t="s">
        <v>2415</v>
      </c>
      <c r="C236" s="303" t="s">
        <v>2416</v>
      </c>
      <c r="D236" s="303" t="s">
        <v>2646</v>
      </c>
      <c r="E236" s="304" t="s">
        <v>2708</v>
      </c>
      <c r="F236" s="304" t="s">
        <v>457</v>
      </c>
      <c r="G236" s="304" t="s">
        <v>1993</v>
      </c>
      <c r="H236" s="304" t="s">
        <v>1994</v>
      </c>
      <c r="I236" s="303" t="s">
        <v>599</v>
      </c>
      <c r="J236" s="305" t="s">
        <v>2660</v>
      </c>
      <c r="K236" s="306">
        <v>2072919</v>
      </c>
      <c r="L236" s="231"/>
      <c r="M236" s="231"/>
      <c r="N236" s="231"/>
      <c r="O236" s="231"/>
      <c r="P236" s="232"/>
      <c r="Q236" s="232"/>
      <c r="R236" s="232"/>
      <c r="S236" s="233"/>
      <c r="T236" s="232"/>
      <c r="U236" s="234"/>
      <c r="V236" s="231"/>
      <c r="W236" s="234"/>
      <c r="X236" s="235"/>
    </row>
    <row r="237" spans="1:24" ht="33.75" x14ac:dyDescent="0.25">
      <c r="A237" s="303" t="s">
        <v>2225</v>
      </c>
      <c r="B237" s="303" t="s">
        <v>2415</v>
      </c>
      <c r="C237" s="303" t="s">
        <v>2416</v>
      </c>
      <c r="D237" s="303" t="s">
        <v>2646</v>
      </c>
      <c r="E237" s="304" t="s">
        <v>2710</v>
      </c>
      <c r="F237" s="304" t="s">
        <v>457</v>
      </c>
      <c r="G237" s="304" t="s">
        <v>1993</v>
      </c>
      <c r="H237" s="304" t="s">
        <v>1994</v>
      </c>
      <c r="I237" s="303" t="s">
        <v>599</v>
      </c>
      <c r="J237" s="305" t="s">
        <v>2660</v>
      </c>
      <c r="K237" s="306">
        <v>2072919</v>
      </c>
      <c r="L237" s="231"/>
      <c r="M237" s="231"/>
      <c r="N237" s="231"/>
      <c r="O237" s="231"/>
      <c r="P237" s="232"/>
      <c r="Q237" s="232"/>
      <c r="R237" s="232"/>
      <c r="S237" s="233"/>
      <c r="T237" s="232"/>
      <c r="U237" s="234"/>
      <c r="V237" s="231"/>
      <c r="W237" s="234"/>
      <c r="X237" s="235"/>
    </row>
    <row r="238" spans="1:24" ht="33.75" x14ac:dyDescent="0.25">
      <c r="A238" s="303" t="s">
        <v>2227</v>
      </c>
      <c r="B238" s="303" t="s">
        <v>2415</v>
      </c>
      <c r="C238" s="303" t="s">
        <v>2416</v>
      </c>
      <c r="D238" s="303" t="s">
        <v>2646</v>
      </c>
      <c r="E238" s="304" t="s">
        <v>2712</v>
      </c>
      <c r="F238" s="304" t="s">
        <v>457</v>
      </c>
      <c r="G238" s="304" t="s">
        <v>1993</v>
      </c>
      <c r="H238" s="304" t="s">
        <v>1994</v>
      </c>
      <c r="I238" s="303" t="s">
        <v>599</v>
      </c>
      <c r="J238" s="305" t="s">
        <v>2660</v>
      </c>
      <c r="K238" s="306">
        <v>2072919</v>
      </c>
      <c r="L238" s="231"/>
      <c r="M238" s="231"/>
      <c r="N238" s="231"/>
      <c r="O238" s="231"/>
      <c r="P238" s="232"/>
      <c r="Q238" s="232"/>
      <c r="R238" s="232"/>
      <c r="S238" s="233"/>
      <c r="T238" s="232"/>
      <c r="U238" s="234"/>
      <c r="V238" s="231"/>
      <c r="W238" s="234"/>
      <c r="X238" s="235"/>
    </row>
    <row r="239" spans="1:24" ht="33.75" x14ac:dyDescent="0.25">
      <c r="A239" s="303" t="s">
        <v>2231</v>
      </c>
      <c r="B239" s="303" t="s">
        <v>2415</v>
      </c>
      <c r="C239" s="303" t="s">
        <v>2416</v>
      </c>
      <c r="D239" s="303" t="s">
        <v>2646</v>
      </c>
      <c r="E239" s="304" t="s">
        <v>2714</v>
      </c>
      <c r="F239" s="304" t="s">
        <v>457</v>
      </c>
      <c r="G239" s="304" t="s">
        <v>1993</v>
      </c>
      <c r="H239" s="304" t="s">
        <v>1994</v>
      </c>
      <c r="I239" s="303" t="s">
        <v>599</v>
      </c>
      <c r="J239" s="305" t="s">
        <v>2660</v>
      </c>
      <c r="K239" s="306">
        <v>2072919</v>
      </c>
      <c r="L239" s="231"/>
      <c r="M239" s="231"/>
      <c r="N239" s="231"/>
      <c r="O239" s="231"/>
      <c r="P239" s="232"/>
      <c r="Q239" s="232"/>
      <c r="R239" s="232"/>
      <c r="S239" s="233"/>
      <c r="T239" s="232"/>
      <c r="U239" s="234"/>
      <c r="V239" s="231"/>
      <c r="W239" s="234"/>
      <c r="X239" s="235"/>
    </row>
    <row r="240" spans="1:24" ht="33.75" x14ac:dyDescent="0.25">
      <c r="A240" s="303" t="s">
        <v>2237</v>
      </c>
      <c r="B240" s="303" t="s">
        <v>2415</v>
      </c>
      <c r="C240" s="303" t="s">
        <v>2416</v>
      </c>
      <c r="D240" s="303" t="s">
        <v>2646</v>
      </c>
      <c r="E240" s="304" t="s">
        <v>2716</v>
      </c>
      <c r="F240" s="304" t="s">
        <v>457</v>
      </c>
      <c r="G240" s="304" t="s">
        <v>1993</v>
      </c>
      <c r="H240" s="304" t="s">
        <v>1994</v>
      </c>
      <c r="I240" s="303" t="s">
        <v>599</v>
      </c>
      <c r="J240" s="305" t="s">
        <v>2660</v>
      </c>
      <c r="K240" s="306">
        <v>2072919</v>
      </c>
      <c r="L240" s="231"/>
      <c r="M240" s="231"/>
      <c r="N240" s="231"/>
      <c r="O240" s="231"/>
      <c r="P240" s="232"/>
      <c r="Q240" s="232"/>
      <c r="R240" s="232"/>
      <c r="S240" s="233"/>
      <c r="T240" s="232"/>
      <c r="U240" s="234"/>
      <c r="V240" s="231"/>
      <c r="W240" s="234"/>
      <c r="X240" s="235"/>
    </row>
    <row r="241" spans="1:24" ht="33.75" x14ac:dyDescent="0.25">
      <c r="A241" s="303" t="s">
        <v>2242</v>
      </c>
      <c r="B241" s="303" t="s">
        <v>2415</v>
      </c>
      <c r="C241" s="303" t="s">
        <v>2416</v>
      </c>
      <c r="D241" s="303" t="s">
        <v>2646</v>
      </c>
      <c r="E241" s="304" t="s">
        <v>2718</v>
      </c>
      <c r="F241" s="304" t="s">
        <v>457</v>
      </c>
      <c r="G241" s="304" t="s">
        <v>1993</v>
      </c>
      <c r="H241" s="304" t="s">
        <v>1994</v>
      </c>
      <c r="I241" s="303" t="s">
        <v>599</v>
      </c>
      <c r="J241" s="305" t="s">
        <v>2660</v>
      </c>
      <c r="K241" s="306">
        <v>2072919</v>
      </c>
      <c r="L241" s="231"/>
      <c r="M241" s="231"/>
      <c r="N241" s="231"/>
      <c r="O241" s="231"/>
      <c r="P241" s="232"/>
      <c r="Q241" s="232"/>
      <c r="R241" s="232"/>
      <c r="S241" s="233"/>
      <c r="T241" s="232"/>
      <c r="U241" s="234"/>
      <c r="V241" s="231"/>
      <c r="W241" s="234"/>
      <c r="X241" s="235"/>
    </row>
    <row r="242" spans="1:24" ht="33.75" x14ac:dyDescent="0.25">
      <c r="A242" s="303" t="s">
        <v>2249</v>
      </c>
      <c r="B242" s="303" t="s">
        <v>2415</v>
      </c>
      <c r="C242" s="303" t="s">
        <v>2416</v>
      </c>
      <c r="D242" s="303" t="s">
        <v>2646</v>
      </c>
      <c r="E242" s="304" t="s">
        <v>2720</v>
      </c>
      <c r="F242" s="304" t="s">
        <v>457</v>
      </c>
      <c r="G242" s="304" t="s">
        <v>1993</v>
      </c>
      <c r="H242" s="304" t="s">
        <v>1994</v>
      </c>
      <c r="I242" s="303" t="s">
        <v>599</v>
      </c>
      <c r="J242" s="305" t="s">
        <v>2721</v>
      </c>
      <c r="K242" s="306">
        <v>2072919</v>
      </c>
      <c r="L242" s="231"/>
      <c r="M242" s="231"/>
      <c r="N242" s="231"/>
      <c r="O242" s="231"/>
      <c r="P242" s="232"/>
      <c r="Q242" s="232"/>
      <c r="R242" s="232"/>
      <c r="S242" s="233"/>
      <c r="T242" s="232"/>
      <c r="U242" s="234"/>
      <c r="V242" s="231"/>
      <c r="W242" s="234"/>
      <c r="X242" s="235"/>
    </row>
    <row r="243" spans="1:24" x14ac:dyDescent="0.25">
      <c r="A243"/>
      <c r="B243"/>
      <c r="C243"/>
      <c r="D243"/>
      <c r="E243"/>
      <c r="F243"/>
      <c r="G243"/>
      <c r="H243"/>
      <c r="I243"/>
      <c r="J243"/>
      <c r="K243"/>
    </row>
    <row r="244" spans="1:24" x14ac:dyDescent="0.25">
      <c r="A244"/>
      <c r="B244"/>
      <c r="C244"/>
      <c r="D244"/>
      <c r="E244"/>
      <c r="F244"/>
      <c r="G244"/>
      <c r="H244"/>
      <c r="I244"/>
      <c r="J244"/>
      <c r="K244"/>
    </row>
  </sheetData>
  <mergeCells count="5">
    <mergeCell ref="B1:F1"/>
    <mergeCell ref="B2:F2"/>
    <mergeCell ref="B3:F3"/>
    <mergeCell ref="B4:F4"/>
    <mergeCell ref="K7:L7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W371"/>
  <sheetViews>
    <sheetView showGridLines="0" topLeftCell="A205" workbookViewId="0">
      <selection activeCell="A202" sqref="A202:K230"/>
    </sheetView>
  </sheetViews>
  <sheetFormatPr defaultColWidth="9.140625" defaultRowHeight="15.75" x14ac:dyDescent="0.25"/>
  <cols>
    <col min="1" max="1" width="19.7109375" style="127" customWidth="1"/>
    <col min="2" max="2" width="40" style="127" customWidth="1"/>
    <col min="3" max="3" width="20.7109375" style="152" customWidth="1"/>
    <col min="4" max="5" width="20.7109375" style="127" customWidth="1"/>
    <col min="6" max="6" width="15" style="127" bestFit="1" customWidth="1"/>
    <col min="7" max="7" width="13" style="127" customWidth="1"/>
    <col min="8" max="9" width="15.28515625" style="127" customWidth="1"/>
    <col min="10" max="10" width="17.140625" style="127" customWidth="1"/>
    <col min="11" max="11" width="9.140625" style="127"/>
    <col min="12" max="12" width="16.42578125" style="127" customWidth="1"/>
    <col min="13" max="13" width="17.85546875" style="127" customWidth="1"/>
    <col min="14" max="16384" width="9.140625" style="127"/>
  </cols>
  <sheetData>
    <row r="1" spans="1:13" x14ac:dyDescent="0.25">
      <c r="A1" s="123"/>
      <c r="B1" s="124"/>
      <c r="C1" s="125"/>
      <c r="D1" s="126"/>
      <c r="E1" s="126"/>
      <c r="F1" s="124"/>
    </row>
    <row r="2" spans="1:13" x14ac:dyDescent="0.25">
      <c r="A2" s="124"/>
      <c r="B2" s="329" t="s">
        <v>384</v>
      </c>
      <c r="C2" s="329"/>
      <c r="D2" s="329"/>
      <c r="E2" s="329"/>
      <c r="F2" s="329"/>
    </row>
    <row r="3" spans="1:13" x14ac:dyDescent="0.25">
      <c r="A3" s="124"/>
      <c r="B3" s="329" t="s">
        <v>0</v>
      </c>
      <c r="C3" s="329"/>
      <c r="D3" s="329"/>
      <c r="E3" s="329"/>
      <c r="F3" s="329"/>
    </row>
    <row r="4" spans="1:13" x14ac:dyDescent="0.25">
      <c r="A4" s="124"/>
      <c r="B4" s="329"/>
      <c r="C4" s="329"/>
      <c r="D4" s="329"/>
      <c r="E4" s="329"/>
      <c r="F4" s="329"/>
    </row>
    <row r="5" spans="1:13" x14ac:dyDescent="0.25">
      <c r="A5" s="124"/>
      <c r="B5" s="329"/>
      <c r="C5" s="329"/>
      <c r="D5" s="329"/>
      <c r="E5" s="329"/>
      <c r="F5" s="329"/>
    </row>
    <row r="6" spans="1:13" x14ac:dyDescent="0.25">
      <c r="A6" s="124"/>
      <c r="B6" s="124"/>
      <c r="C6" s="125"/>
      <c r="D6" s="126"/>
      <c r="E6" s="126"/>
      <c r="F6" s="124"/>
    </row>
    <row r="7" spans="1:13" ht="47.25" x14ac:dyDescent="0.25">
      <c r="A7" s="128" t="s">
        <v>1</v>
      </c>
      <c r="B7" s="128" t="s">
        <v>2</v>
      </c>
      <c r="C7" s="129" t="s">
        <v>3</v>
      </c>
      <c r="D7" s="130" t="s">
        <v>4</v>
      </c>
      <c r="E7" s="130" t="s">
        <v>5</v>
      </c>
      <c r="F7" s="131" t="s">
        <v>3</v>
      </c>
      <c r="G7" s="128" t="s">
        <v>4</v>
      </c>
      <c r="H7" s="166" t="s">
        <v>5</v>
      </c>
      <c r="I7" s="61"/>
      <c r="J7" s="169"/>
      <c r="K7" s="330"/>
      <c r="L7" s="331"/>
    </row>
    <row r="8" spans="1:13" x14ac:dyDescent="0.25">
      <c r="A8" s="132" t="s">
        <v>6</v>
      </c>
      <c r="B8" s="132" t="s">
        <v>7</v>
      </c>
      <c r="C8" s="129">
        <v>3</v>
      </c>
      <c r="D8" s="132">
        <v>4</v>
      </c>
      <c r="E8" s="132">
        <v>5</v>
      </c>
      <c r="F8" s="133" t="s">
        <v>403</v>
      </c>
      <c r="G8" s="133"/>
      <c r="H8" s="167" t="s">
        <v>403</v>
      </c>
      <c r="I8" s="169"/>
      <c r="J8" s="169"/>
      <c r="K8" s="169"/>
      <c r="L8" s="169"/>
    </row>
    <row r="9" spans="1:13" x14ac:dyDescent="0.25">
      <c r="A9" s="134" t="s">
        <v>8</v>
      </c>
      <c r="B9" s="135" t="s">
        <v>9</v>
      </c>
      <c r="C9" s="136">
        <f>C10+C11+C12+C13+C14+C15+C16+C17+C18</f>
        <v>0</v>
      </c>
      <c r="D9" s="137"/>
      <c r="E9" s="136">
        <f t="shared" ref="E9" si="0">E10+E11+E12+E13+E14+E15+E16+E17+E18</f>
        <v>0</v>
      </c>
      <c r="F9" s="138"/>
      <c r="G9" s="138"/>
      <c r="H9" s="168">
        <f>F9*G9</f>
        <v>0</v>
      </c>
      <c r="I9" s="169"/>
      <c r="J9" s="169"/>
      <c r="K9" s="169"/>
      <c r="L9" s="169"/>
    </row>
    <row r="10" spans="1:13" x14ac:dyDescent="0.25">
      <c r="A10" s="134" t="s">
        <v>10</v>
      </c>
      <c r="B10" s="134" t="s">
        <v>11</v>
      </c>
      <c r="C10" s="137"/>
      <c r="D10" s="139"/>
      <c r="E10" s="139">
        <f t="shared" ref="E10:E73" si="1">C10*D10</f>
        <v>0</v>
      </c>
      <c r="F10" s="140"/>
      <c r="G10" s="140"/>
      <c r="H10" s="168">
        <f t="shared" ref="H10:H73" si="2">F10*G10</f>
        <v>0</v>
      </c>
      <c r="I10" s="169"/>
      <c r="J10" s="170"/>
      <c r="K10" s="170"/>
      <c r="L10" s="171"/>
      <c r="M10" s="156"/>
    </row>
    <row r="11" spans="1:13" x14ac:dyDescent="0.25">
      <c r="A11" s="134" t="s">
        <v>12</v>
      </c>
      <c r="B11" s="134" t="s">
        <v>13</v>
      </c>
      <c r="C11" s="137"/>
      <c r="D11" s="139"/>
      <c r="E11" s="139">
        <f t="shared" si="1"/>
        <v>0</v>
      </c>
      <c r="F11" s="140"/>
      <c r="G11" s="140"/>
      <c r="H11" s="168">
        <f t="shared" si="2"/>
        <v>0</v>
      </c>
      <c r="I11" s="169"/>
      <c r="J11" s="170"/>
      <c r="K11" s="170"/>
      <c r="L11" s="171"/>
      <c r="M11" s="156"/>
    </row>
    <row r="12" spans="1:13" x14ac:dyDescent="0.25">
      <c r="A12" s="134" t="s">
        <v>14</v>
      </c>
      <c r="B12" s="134" t="s">
        <v>15</v>
      </c>
      <c r="C12" s="137"/>
      <c r="D12" s="139"/>
      <c r="E12" s="139">
        <f t="shared" si="1"/>
        <v>0</v>
      </c>
      <c r="F12" s="140"/>
      <c r="G12" s="140"/>
      <c r="H12" s="168">
        <f t="shared" si="2"/>
        <v>0</v>
      </c>
      <c r="I12" s="169"/>
      <c r="J12" s="170"/>
      <c r="K12" s="170"/>
      <c r="L12" s="171"/>
      <c r="M12" s="156"/>
    </row>
    <row r="13" spans="1:13" x14ac:dyDescent="0.25">
      <c r="A13" s="134" t="s">
        <v>16</v>
      </c>
      <c r="B13" s="134" t="s">
        <v>17</v>
      </c>
      <c r="C13" s="137"/>
      <c r="D13" s="139"/>
      <c r="E13" s="139">
        <f t="shared" si="1"/>
        <v>0</v>
      </c>
      <c r="F13" s="140"/>
      <c r="G13" s="140"/>
      <c r="H13" s="168">
        <f t="shared" si="2"/>
        <v>0</v>
      </c>
      <c r="I13" s="169"/>
      <c r="J13" s="170"/>
      <c r="K13" s="170"/>
      <c r="L13" s="171"/>
      <c r="M13" s="156"/>
    </row>
    <row r="14" spans="1:13" x14ac:dyDescent="0.25">
      <c r="A14" s="134" t="s">
        <v>18</v>
      </c>
      <c r="B14" s="134" t="s">
        <v>19</v>
      </c>
      <c r="C14" s="137"/>
      <c r="D14" s="139"/>
      <c r="E14" s="139">
        <f t="shared" si="1"/>
        <v>0</v>
      </c>
      <c r="F14" s="140"/>
      <c r="G14" s="140"/>
      <c r="H14" s="168">
        <f t="shared" si="2"/>
        <v>0</v>
      </c>
      <c r="I14" s="169"/>
      <c r="J14" s="170"/>
      <c r="K14" s="170"/>
      <c r="L14" s="171"/>
      <c r="M14" s="156"/>
    </row>
    <row r="15" spans="1:13" x14ac:dyDescent="0.25">
      <c r="A15" s="134" t="s">
        <v>20</v>
      </c>
      <c r="B15" s="134" t="s">
        <v>21</v>
      </c>
      <c r="C15" s="137"/>
      <c r="D15" s="139"/>
      <c r="E15" s="139">
        <f t="shared" si="1"/>
        <v>0</v>
      </c>
      <c r="F15" s="140"/>
      <c r="G15" s="140"/>
      <c r="H15" s="168">
        <f t="shared" si="2"/>
        <v>0</v>
      </c>
      <c r="I15" s="169"/>
      <c r="J15" s="170"/>
      <c r="K15" s="170"/>
      <c r="L15" s="171"/>
      <c r="M15" s="156"/>
    </row>
    <row r="16" spans="1:13" x14ac:dyDescent="0.25">
      <c r="A16" s="134" t="s">
        <v>22</v>
      </c>
      <c r="B16" s="134" t="s">
        <v>23</v>
      </c>
      <c r="C16" s="137">
        <v>0</v>
      </c>
      <c r="D16" s="139"/>
      <c r="E16" s="139">
        <f t="shared" si="1"/>
        <v>0</v>
      </c>
      <c r="F16" s="140"/>
      <c r="G16" s="140"/>
      <c r="H16" s="168">
        <f t="shared" si="2"/>
        <v>0</v>
      </c>
      <c r="I16" s="169"/>
      <c r="J16" s="170"/>
      <c r="K16" s="170"/>
      <c r="L16" s="171"/>
      <c r="M16" s="156"/>
    </row>
    <row r="17" spans="1:13" x14ac:dyDescent="0.25">
      <c r="A17" s="134" t="s">
        <v>24</v>
      </c>
      <c r="B17" s="134" t="s">
        <v>25</v>
      </c>
      <c r="C17" s="137"/>
      <c r="D17" s="139"/>
      <c r="E17" s="139">
        <f t="shared" si="1"/>
        <v>0</v>
      </c>
      <c r="F17" s="140"/>
      <c r="G17" s="140"/>
      <c r="H17" s="168">
        <f t="shared" si="2"/>
        <v>0</v>
      </c>
      <c r="I17" s="169"/>
      <c r="J17" s="170"/>
      <c r="K17" s="170"/>
      <c r="L17" s="171"/>
      <c r="M17" s="156"/>
    </row>
    <row r="18" spans="1:13" x14ac:dyDescent="0.25">
      <c r="A18" s="134" t="s">
        <v>26</v>
      </c>
      <c r="B18" s="134" t="s">
        <v>27</v>
      </c>
      <c r="C18" s="137"/>
      <c r="D18" s="139"/>
      <c r="E18" s="139">
        <f t="shared" si="1"/>
        <v>0</v>
      </c>
      <c r="F18" s="143"/>
      <c r="G18" s="143"/>
      <c r="H18" s="192">
        <f t="shared" si="2"/>
        <v>0</v>
      </c>
      <c r="I18" s="193"/>
      <c r="J18" s="170"/>
      <c r="K18" s="170"/>
      <c r="L18" s="171"/>
      <c r="M18" s="156"/>
    </row>
    <row r="19" spans="1:13" ht="31.5" x14ac:dyDescent="0.25">
      <c r="A19" s="134" t="s">
        <v>28</v>
      </c>
      <c r="B19" s="135" t="s">
        <v>29</v>
      </c>
      <c r="C19" s="136">
        <v>2</v>
      </c>
      <c r="D19" s="141">
        <v>10000</v>
      </c>
      <c r="E19" s="141">
        <f t="shared" si="1"/>
        <v>20000</v>
      </c>
      <c r="F19" s="143"/>
      <c r="G19" s="143"/>
      <c r="H19" s="192">
        <f t="shared" si="2"/>
        <v>0</v>
      </c>
      <c r="I19" s="193"/>
      <c r="J19" s="170"/>
      <c r="K19" s="170"/>
      <c r="L19" s="171"/>
      <c r="M19" s="156"/>
    </row>
    <row r="20" spans="1:13" ht="31.5" x14ac:dyDescent="0.25">
      <c r="A20" s="134" t="s">
        <v>30</v>
      </c>
      <c r="B20" s="135" t="s">
        <v>31</v>
      </c>
      <c r="C20" s="136">
        <f>C21+C22+C23+C24+C25+C26+C27+C28+C29+C30+C31+C32+C33+C34+C35+C36+C37+C38+C39+C40+C41+C42+C43+C44+C45+C46+C47+C48+C49+C50+C51</f>
        <v>0</v>
      </c>
      <c r="D20" s="142"/>
      <c r="E20" s="136">
        <f>E21+E22+E23+E24+E25+E26+E27+E28+E29+E30+E31+E32+E33+E34+E35+E36+E37+E38+E39+E40+E41+E42+E43+E44+E45+E46+E47+E48+E49+E50+E51</f>
        <v>0</v>
      </c>
      <c r="F20" s="191"/>
      <c r="G20" s="191"/>
      <c r="H20" s="192">
        <f t="shared" si="2"/>
        <v>0</v>
      </c>
      <c r="I20" s="193"/>
      <c r="J20" s="170"/>
      <c r="K20" s="170"/>
      <c r="L20" s="171"/>
      <c r="M20" s="156"/>
    </row>
    <row r="21" spans="1:13" x14ac:dyDescent="0.25">
      <c r="A21" s="134" t="s">
        <v>32</v>
      </c>
      <c r="B21" s="134" t="s">
        <v>33</v>
      </c>
      <c r="C21" s="137"/>
      <c r="D21" s="139">
        <v>0</v>
      </c>
      <c r="E21" s="139">
        <f t="shared" si="1"/>
        <v>0</v>
      </c>
      <c r="F21" s="143"/>
      <c r="G21" s="143"/>
      <c r="H21" s="192">
        <f t="shared" si="2"/>
        <v>0</v>
      </c>
      <c r="I21" s="193"/>
      <c r="J21" s="170"/>
      <c r="K21" s="170"/>
      <c r="L21" s="171"/>
      <c r="M21" s="156"/>
    </row>
    <row r="22" spans="1:13" x14ac:dyDescent="0.25">
      <c r="A22" s="134" t="s">
        <v>34</v>
      </c>
      <c r="B22" s="134" t="s">
        <v>35</v>
      </c>
      <c r="C22" s="137"/>
      <c r="D22" s="139">
        <v>0</v>
      </c>
      <c r="E22" s="139">
        <f t="shared" si="1"/>
        <v>0</v>
      </c>
      <c r="F22" s="143">
        <v>5</v>
      </c>
      <c r="G22" s="143">
        <v>2214</v>
      </c>
      <c r="H22" s="239">
        <f t="shared" si="2"/>
        <v>11070</v>
      </c>
      <c r="I22" s="193"/>
      <c r="J22" s="170"/>
      <c r="K22" s="170"/>
      <c r="L22" s="171"/>
      <c r="M22" s="156"/>
    </row>
    <row r="23" spans="1:13" x14ac:dyDescent="0.25">
      <c r="A23" s="134" t="s">
        <v>36</v>
      </c>
      <c r="B23" s="134" t="s">
        <v>37</v>
      </c>
      <c r="C23" s="137"/>
      <c r="D23" s="139">
        <v>0</v>
      </c>
      <c r="E23" s="139">
        <f t="shared" si="1"/>
        <v>0</v>
      </c>
      <c r="F23" s="143">
        <f>18+9+1</f>
        <v>28</v>
      </c>
      <c r="G23" s="143">
        <f>1462*18+9*2125+1976</f>
        <v>47417</v>
      </c>
      <c r="H23" s="239">
        <v>47417</v>
      </c>
      <c r="I23" s="193"/>
      <c r="J23" s="170"/>
      <c r="K23" s="170"/>
      <c r="L23" s="171"/>
      <c r="M23" s="156"/>
    </row>
    <row r="24" spans="1:13" x14ac:dyDescent="0.25">
      <c r="A24" s="134" t="s">
        <v>38</v>
      </c>
      <c r="B24" s="134" t="s">
        <v>39</v>
      </c>
      <c r="C24" s="137"/>
      <c r="D24" s="139">
        <v>0</v>
      </c>
      <c r="E24" s="139">
        <f t="shared" si="1"/>
        <v>0</v>
      </c>
      <c r="F24" s="143">
        <f>3+17</f>
        <v>20</v>
      </c>
      <c r="G24" s="143">
        <f>1412*18+2*2978</f>
        <v>31372</v>
      </c>
      <c r="H24" s="239">
        <v>31372</v>
      </c>
      <c r="I24" s="193"/>
      <c r="J24" s="170"/>
      <c r="K24" s="170"/>
      <c r="L24" s="171"/>
      <c r="M24" s="156"/>
    </row>
    <row r="25" spans="1:13" x14ac:dyDescent="0.25">
      <c r="A25" s="134" t="s">
        <v>40</v>
      </c>
      <c r="B25" s="134" t="s">
        <v>41</v>
      </c>
      <c r="C25" s="137"/>
      <c r="D25" s="139">
        <v>0</v>
      </c>
      <c r="E25" s="139">
        <f t="shared" si="1"/>
        <v>0</v>
      </c>
      <c r="F25" s="143">
        <v>161</v>
      </c>
      <c r="G25" s="143">
        <v>326880</v>
      </c>
      <c r="H25" s="239">
        <v>326880</v>
      </c>
      <c r="I25" s="193">
        <v>326880</v>
      </c>
      <c r="J25" s="170"/>
      <c r="K25" s="170"/>
      <c r="L25" s="171"/>
      <c r="M25" s="156"/>
    </row>
    <row r="26" spans="1:13" x14ac:dyDescent="0.25">
      <c r="A26" s="134" t="s">
        <v>42</v>
      </c>
      <c r="B26" s="134" t="s">
        <v>43</v>
      </c>
      <c r="C26" s="137"/>
      <c r="D26" s="139">
        <v>0</v>
      </c>
      <c r="E26" s="139">
        <f t="shared" si="1"/>
        <v>0</v>
      </c>
      <c r="F26" s="143">
        <v>4</v>
      </c>
      <c r="G26" s="143">
        <f>1356*2+987*2</f>
        <v>4686</v>
      </c>
      <c r="H26" s="239">
        <v>4686</v>
      </c>
      <c r="I26" s="193"/>
      <c r="J26" s="170"/>
      <c r="K26" s="170"/>
      <c r="L26" s="171"/>
      <c r="M26" s="156"/>
    </row>
    <row r="27" spans="1:13" ht="31.5" x14ac:dyDescent="0.25">
      <c r="A27" s="134" t="s">
        <v>44</v>
      </c>
      <c r="B27" s="134" t="s">
        <v>45</v>
      </c>
      <c r="C27" s="137"/>
      <c r="D27" s="139">
        <v>0</v>
      </c>
      <c r="E27" s="139">
        <f t="shared" si="1"/>
        <v>0</v>
      </c>
      <c r="F27" s="143"/>
      <c r="G27" s="143"/>
      <c r="H27" s="192">
        <f t="shared" si="2"/>
        <v>0</v>
      </c>
      <c r="I27" s="193"/>
      <c r="J27" s="170"/>
      <c r="K27" s="170"/>
      <c r="L27" s="171"/>
      <c r="M27" s="156"/>
    </row>
    <row r="28" spans="1:13" x14ac:dyDescent="0.25">
      <c r="A28" s="134" t="s">
        <v>46</v>
      </c>
      <c r="B28" s="134" t="s">
        <v>47</v>
      </c>
      <c r="C28" s="137"/>
      <c r="D28" s="139">
        <v>0</v>
      </c>
      <c r="E28" s="139">
        <f t="shared" si="1"/>
        <v>0</v>
      </c>
      <c r="F28" s="143">
        <v>96</v>
      </c>
      <c r="G28" s="143">
        <f>80*587+235*10+191*6</f>
        <v>50456</v>
      </c>
      <c r="H28" s="239">
        <f>G28</f>
        <v>50456</v>
      </c>
      <c r="I28" s="193"/>
      <c r="J28" s="170"/>
      <c r="K28" s="170"/>
      <c r="L28" s="171"/>
      <c r="M28" s="156"/>
    </row>
    <row r="29" spans="1:13" x14ac:dyDescent="0.25">
      <c r="A29" s="134" t="s">
        <v>48</v>
      </c>
      <c r="B29" s="134" t="s">
        <v>49</v>
      </c>
      <c r="C29" s="137"/>
      <c r="D29" s="139">
        <v>0</v>
      </c>
      <c r="E29" s="139">
        <f t="shared" si="1"/>
        <v>0</v>
      </c>
      <c r="F29" s="143"/>
      <c r="G29" s="143"/>
      <c r="H29" s="192">
        <f t="shared" si="2"/>
        <v>0</v>
      </c>
      <c r="I29" s="193"/>
      <c r="J29" s="170"/>
      <c r="K29" s="170"/>
      <c r="L29" s="171"/>
      <c r="M29" s="156"/>
    </row>
    <row r="30" spans="1:13" x14ac:dyDescent="0.25">
      <c r="A30" s="134" t="s">
        <v>50</v>
      </c>
      <c r="B30" s="134" t="s">
        <v>51</v>
      </c>
      <c r="C30" s="137"/>
      <c r="D30" s="139">
        <v>0</v>
      </c>
      <c r="E30" s="139">
        <f t="shared" si="1"/>
        <v>0</v>
      </c>
      <c r="F30" s="143"/>
      <c r="G30" s="143"/>
      <c r="H30" s="192">
        <f t="shared" si="2"/>
        <v>0</v>
      </c>
      <c r="I30" s="193"/>
      <c r="J30" s="170"/>
      <c r="K30" s="170"/>
      <c r="L30" s="171"/>
      <c r="M30" s="156"/>
    </row>
    <row r="31" spans="1:13" x14ac:dyDescent="0.25">
      <c r="A31" s="134" t="s">
        <v>52</v>
      </c>
      <c r="B31" s="134" t="s">
        <v>53</v>
      </c>
      <c r="C31" s="137"/>
      <c r="D31" s="139">
        <v>0</v>
      </c>
      <c r="E31" s="139">
        <f t="shared" si="1"/>
        <v>0</v>
      </c>
      <c r="F31" s="143"/>
      <c r="G31" s="143"/>
      <c r="H31" s="192">
        <f t="shared" si="2"/>
        <v>0</v>
      </c>
      <c r="I31" s="193"/>
      <c r="J31" s="170"/>
      <c r="K31" s="170"/>
      <c r="L31" s="171"/>
      <c r="M31" s="156"/>
    </row>
    <row r="32" spans="1:13" x14ac:dyDescent="0.25">
      <c r="A32" s="134" t="s">
        <v>54</v>
      </c>
      <c r="B32" s="134" t="s">
        <v>55</v>
      </c>
      <c r="C32" s="137"/>
      <c r="D32" s="139">
        <v>0</v>
      </c>
      <c r="E32" s="139">
        <f t="shared" si="1"/>
        <v>0</v>
      </c>
      <c r="F32" s="143"/>
      <c r="G32" s="143"/>
      <c r="H32" s="192"/>
      <c r="I32" s="193"/>
      <c r="J32" s="170"/>
      <c r="K32" s="170"/>
      <c r="L32" s="171"/>
      <c r="M32" s="156"/>
    </row>
    <row r="33" spans="1:13" x14ac:dyDescent="0.25">
      <c r="A33" s="134" t="s">
        <v>56</v>
      </c>
      <c r="B33" s="134" t="s">
        <v>57</v>
      </c>
      <c r="C33" s="137"/>
      <c r="D33" s="139">
        <v>0</v>
      </c>
      <c r="E33" s="139">
        <f t="shared" si="1"/>
        <v>0</v>
      </c>
      <c r="F33" s="143">
        <v>125</v>
      </c>
      <c r="G33" s="143">
        <f>80*1810+28*2989+3550*2+15*2787</f>
        <v>277397</v>
      </c>
      <c r="H33" s="239">
        <f>G33</f>
        <v>277397</v>
      </c>
      <c r="I33" s="193"/>
      <c r="J33" s="170"/>
      <c r="K33" s="170"/>
      <c r="L33" s="171"/>
      <c r="M33" s="156"/>
    </row>
    <row r="34" spans="1:13" x14ac:dyDescent="0.25">
      <c r="A34" s="134" t="s">
        <v>58</v>
      </c>
      <c r="B34" s="134" t="s">
        <v>59</v>
      </c>
      <c r="C34" s="137"/>
      <c r="D34" s="139">
        <v>0</v>
      </c>
      <c r="E34" s="139">
        <f t="shared" si="1"/>
        <v>0</v>
      </c>
      <c r="F34" s="143">
        <v>26</v>
      </c>
      <c r="G34" s="143">
        <v>1545</v>
      </c>
      <c r="H34" s="239">
        <f t="shared" si="2"/>
        <v>40170</v>
      </c>
      <c r="I34" s="193"/>
      <c r="J34" s="170"/>
      <c r="K34" s="170"/>
      <c r="L34" s="171"/>
      <c r="M34" s="156"/>
    </row>
    <row r="35" spans="1:13" x14ac:dyDescent="0.25">
      <c r="A35" s="134" t="s">
        <v>60</v>
      </c>
      <c r="B35" s="134" t="s">
        <v>61</v>
      </c>
      <c r="C35" s="137"/>
      <c r="D35" s="139">
        <v>0</v>
      </c>
      <c r="E35" s="139">
        <f t="shared" si="1"/>
        <v>0</v>
      </c>
      <c r="F35" s="143">
        <v>8</v>
      </c>
      <c r="G35" s="143">
        <f>2*8787+2*4878+14560+28646+4132+3980</f>
        <v>78648</v>
      </c>
      <c r="H35" s="239">
        <f>G35</f>
        <v>78648</v>
      </c>
      <c r="I35" s="193"/>
      <c r="J35" s="170"/>
      <c r="K35" s="170"/>
      <c r="L35" s="171"/>
      <c r="M35" s="156"/>
    </row>
    <row r="36" spans="1:13" x14ac:dyDescent="0.25">
      <c r="A36" s="134" t="s">
        <v>62</v>
      </c>
      <c r="B36" s="134" t="s">
        <v>63</v>
      </c>
      <c r="C36" s="137"/>
      <c r="D36" s="139">
        <v>0</v>
      </c>
      <c r="E36" s="139">
        <f t="shared" si="1"/>
        <v>0</v>
      </c>
      <c r="F36" s="143"/>
      <c r="G36" s="143"/>
      <c r="H36" s="192">
        <f t="shared" si="2"/>
        <v>0</v>
      </c>
      <c r="I36" s="193"/>
      <c r="J36" s="170"/>
      <c r="K36" s="170"/>
      <c r="L36" s="171"/>
      <c r="M36" s="156"/>
    </row>
    <row r="37" spans="1:13" x14ac:dyDescent="0.25">
      <c r="A37" s="134" t="s">
        <v>64</v>
      </c>
      <c r="B37" s="134" t="s">
        <v>65</v>
      </c>
      <c r="C37" s="137"/>
      <c r="D37" s="139">
        <v>0</v>
      </c>
      <c r="E37" s="139">
        <f t="shared" si="1"/>
        <v>0</v>
      </c>
      <c r="F37" s="143"/>
      <c r="G37" s="143"/>
      <c r="H37" s="192">
        <f t="shared" si="2"/>
        <v>0</v>
      </c>
      <c r="I37" s="193"/>
      <c r="J37" s="170"/>
      <c r="K37" s="170"/>
      <c r="L37" s="171"/>
      <c r="M37" s="156"/>
    </row>
    <row r="38" spans="1:13" x14ac:dyDescent="0.25">
      <c r="A38" s="134" t="s">
        <v>66</v>
      </c>
      <c r="B38" s="134" t="s">
        <v>67</v>
      </c>
      <c r="C38" s="137"/>
      <c r="D38" s="139">
        <v>0</v>
      </c>
      <c r="E38" s="139">
        <f t="shared" si="1"/>
        <v>0</v>
      </c>
      <c r="F38" s="143">
        <v>1</v>
      </c>
      <c r="G38" s="143">
        <v>2987</v>
      </c>
      <c r="H38" s="239">
        <f t="shared" si="2"/>
        <v>2987</v>
      </c>
      <c r="I38" s="193"/>
      <c r="J38" s="170"/>
      <c r="K38" s="170"/>
      <c r="L38" s="171"/>
      <c r="M38" s="156"/>
    </row>
    <row r="39" spans="1:13" x14ac:dyDescent="0.25">
      <c r="A39" s="134" t="s">
        <v>68</v>
      </c>
      <c r="B39" s="134" t="s">
        <v>69</v>
      </c>
      <c r="C39" s="137"/>
      <c r="D39" s="139">
        <v>0</v>
      </c>
      <c r="E39" s="139">
        <f t="shared" si="1"/>
        <v>0</v>
      </c>
      <c r="F39" s="143">
        <f>39+1+47</f>
        <v>87</v>
      </c>
      <c r="G39" s="143">
        <f>682*39+3878+845*47</f>
        <v>70191</v>
      </c>
      <c r="H39" s="239">
        <v>70191</v>
      </c>
      <c r="I39" s="193"/>
      <c r="J39" s="170"/>
      <c r="K39" s="170"/>
      <c r="L39" s="171"/>
      <c r="M39" s="156"/>
    </row>
    <row r="40" spans="1:13" x14ac:dyDescent="0.25">
      <c r="A40" s="134" t="s">
        <v>70</v>
      </c>
      <c r="B40" s="134" t="s">
        <v>71</v>
      </c>
      <c r="C40" s="137"/>
      <c r="D40" s="139"/>
      <c r="E40" s="139"/>
      <c r="F40" s="143"/>
      <c r="G40" s="143"/>
      <c r="H40" s="192">
        <f t="shared" si="2"/>
        <v>0</v>
      </c>
      <c r="I40" s="193"/>
      <c r="J40" s="170"/>
      <c r="K40" s="170"/>
      <c r="L40" s="171"/>
      <c r="M40" s="156"/>
    </row>
    <row r="41" spans="1:13" x14ac:dyDescent="0.25">
      <c r="A41" s="134" t="s">
        <v>72</v>
      </c>
      <c r="B41" s="134" t="s">
        <v>73</v>
      </c>
      <c r="C41" s="137"/>
      <c r="D41" s="139">
        <v>0</v>
      </c>
      <c r="E41" s="139">
        <f t="shared" si="1"/>
        <v>0</v>
      </c>
      <c r="F41" s="143"/>
      <c r="G41" s="143"/>
      <c r="H41" s="192"/>
      <c r="I41" s="193"/>
      <c r="J41" s="170"/>
      <c r="K41" s="170"/>
      <c r="L41" s="171"/>
      <c r="M41" s="156"/>
    </row>
    <row r="42" spans="1:13" x14ac:dyDescent="0.25">
      <c r="A42" s="134" t="s">
        <v>74</v>
      </c>
      <c r="B42" s="134" t="s">
        <v>75</v>
      </c>
      <c r="C42" s="137"/>
      <c r="D42" s="139">
        <v>0</v>
      </c>
      <c r="E42" s="139">
        <f t="shared" si="1"/>
        <v>0</v>
      </c>
      <c r="F42" s="143">
        <f>15+19+12+6</f>
        <v>52</v>
      </c>
      <c r="G42" s="143">
        <f>2778*20+2284+13*2678+12*1051+6*2284</f>
        <v>118974</v>
      </c>
      <c r="H42" s="239">
        <v>118974</v>
      </c>
      <c r="I42" s="193"/>
      <c r="J42" s="170"/>
      <c r="K42" s="170"/>
      <c r="L42" s="171"/>
      <c r="M42" s="156"/>
    </row>
    <row r="43" spans="1:13" x14ac:dyDescent="0.25">
      <c r="A43" s="134" t="s">
        <v>76</v>
      </c>
      <c r="B43" s="134" t="s">
        <v>77</v>
      </c>
      <c r="C43" s="137"/>
      <c r="D43" s="139">
        <v>0</v>
      </c>
      <c r="E43" s="139">
        <f t="shared" si="1"/>
        <v>0</v>
      </c>
      <c r="F43" s="143"/>
      <c r="G43" s="143"/>
      <c r="H43" s="192">
        <f t="shared" si="2"/>
        <v>0</v>
      </c>
      <c r="I43" s="193"/>
      <c r="J43" s="170"/>
      <c r="K43" s="170"/>
      <c r="L43" s="171"/>
      <c r="M43" s="156"/>
    </row>
    <row r="44" spans="1:13" x14ac:dyDescent="0.25">
      <c r="A44" s="134" t="s">
        <v>78</v>
      </c>
      <c r="B44" s="134" t="s">
        <v>79</v>
      </c>
      <c r="C44" s="137"/>
      <c r="D44" s="139">
        <v>0</v>
      </c>
      <c r="E44" s="139">
        <f t="shared" si="1"/>
        <v>0</v>
      </c>
      <c r="F44" s="143"/>
      <c r="G44" s="143"/>
      <c r="H44" s="192">
        <f t="shared" si="2"/>
        <v>0</v>
      </c>
      <c r="I44" s="193"/>
      <c r="J44" s="170"/>
      <c r="K44" s="170"/>
      <c r="L44" s="171"/>
      <c r="M44" s="156"/>
    </row>
    <row r="45" spans="1:13" ht="31.5" x14ac:dyDescent="0.25">
      <c r="A45" s="134" t="s">
        <v>80</v>
      </c>
      <c r="B45" s="134" t="s">
        <v>81</v>
      </c>
      <c r="C45" s="137"/>
      <c r="D45" s="139">
        <v>0</v>
      </c>
      <c r="E45" s="139">
        <f t="shared" si="1"/>
        <v>0</v>
      </c>
      <c r="F45" s="143">
        <v>5</v>
      </c>
      <c r="G45" s="143">
        <f>34560+24255+7898+3245*2</f>
        <v>73203</v>
      </c>
      <c r="H45" s="239">
        <v>73203</v>
      </c>
      <c r="I45" s="194" t="s">
        <v>5560</v>
      </c>
      <c r="J45" s="170"/>
      <c r="K45" s="170"/>
      <c r="L45" s="171"/>
      <c r="M45" s="156"/>
    </row>
    <row r="46" spans="1:13" x14ac:dyDescent="0.25">
      <c r="A46" s="134" t="s">
        <v>82</v>
      </c>
      <c r="B46" s="134" t="s">
        <v>83</v>
      </c>
      <c r="C46" s="137"/>
      <c r="D46" s="139">
        <v>0</v>
      </c>
      <c r="E46" s="139">
        <f t="shared" si="1"/>
        <v>0</v>
      </c>
      <c r="F46" s="143"/>
      <c r="G46" s="143"/>
      <c r="H46" s="192">
        <f t="shared" si="2"/>
        <v>0</v>
      </c>
      <c r="I46" s="193"/>
      <c r="J46" s="170"/>
      <c r="K46" s="170"/>
      <c r="L46" s="171"/>
      <c r="M46" s="156"/>
    </row>
    <row r="47" spans="1:13" x14ac:dyDescent="0.25">
      <c r="A47" s="134" t="s">
        <v>84</v>
      </c>
      <c r="B47" s="134" t="s">
        <v>85</v>
      </c>
      <c r="C47" s="137"/>
      <c r="D47" s="139">
        <v>0</v>
      </c>
      <c r="E47" s="139">
        <f t="shared" si="1"/>
        <v>0</v>
      </c>
      <c r="F47" s="143"/>
      <c r="G47" s="143"/>
      <c r="H47" s="192"/>
      <c r="I47" s="193"/>
      <c r="J47" s="170"/>
      <c r="K47" s="170"/>
      <c r="L47" s="171"/>
      <c r="M47" s="156"/>
    </row>
    <row r="48" spans="1:13" ht="31.5" x14ac:dyDescent="0.25">
      <c r="A48" s="134" t="s">
        <v>86</v>
      </c>
      <c r="B48" s="134" t="s">
        <v>87</v>
      </c>
      <c r="C48" s="137"/>
      <c r="D48" s="139">
        <v>0</v>
      </c>
      <c r="E48" s="139">
        <f t="shared" si="1"/>
        <v>0</v>
      </c>
      <c r="F48" s="143">
        <v>26</v>
      </c>
      <c r="G48" s="143">
        <f>22*1432+2*4878+2*7215</f>
        <v>55690</v>
      </c>
      <c r="H48" s="192">
        <v>55690</v>
      </c>
      <c r="I48" s="193"/>
      <c r="J48" s="170"/>
      <c r="K48" s="170"/>
      <c r="L48" s="171"/>
      <c r="M48" s="156"/>
    </row>
    <row r="49" spans="1:13" x14ac:dyDescent="0.25">
      <c r="A49" s="134" t="s">
        <v>88</v>
      </c>
      <c r="B49" s="134" t="s">
        <v>89</v>
      </c>
      <c r="C49" s="137"/>
      <c r="D49" s="139">
        <v>0</v>
      </c>
      <c r="E49" s="139">
        <f t="shared" si="1"/>
        <v>0</v>
      </c>
      <c r="F49" s="143"/>
      <c r="G49" s="143"/>
      <c r="H49" s="192">
        <f t="shared" si="2"/>
        <v>0</v>
      </c>
      <c r="I49" s="193"/>
      <c r="J49" s="170"/>
      <c r="K49" s="170"/>
      <c r="L49" s="171"/>
      <c r="M49" s="156"/>
    </row>
    <row r="50" spans="1:13" x14ac:dyDescent="0.25">
      <c r="A50" s="134" t="s">
        <v>90</v>
      </c>
      <c r="B50" s="134" t="s">
        <v>91</v>
      </c>
      <c r="C50" s="137"/>
      <c r="D50" s="139">
        <v>0</v>
      </c>
      <c r="E50" s="139">
        <f t="shared" si="1"/>
        <v>0</v>
      </c>
      <c r="F50" s="143"/>
      <c r="G50" s="143"/>
      <c r="H50" s="192">
        <f t="shared" si="2"/>
        <v>0</v>
      </c>
      <c r="I50" s="193"/>
      <c r="J50" s="170"/>
      <c r="K50" s="170"/>
      <c r="L50" s="171"/>
      <c r="M50" s="156"/>
    </row>
    <row r="51" spans="1:13" x14ac:dyDescent="0.25">
      <c r="A51" s="134" t="s">
        <v>92</v>
      </c>
      <c r="B51" s="134" t="s">
        <v>81</v>
      </c>
      <c r="C51" s="137"/>
      <c r="D51" s="139">
        <v>0</v>
      </c>
      <c r="E51" s="139">
        <f t="shared" si="1"/>
        <v>0</v>
      </c>
      <c r="F51" s="143"/>
      <c r="G51" s="143"/>
      <c r="H51" s="192"/>
      <c r="I51" s="194"/>
      <c r="J51" s="170"/>
      <c r="K51" s="170"/>
      <c r="L51" s="171"/>
      <c r="M51" s="156"/>
    </row>
    <row r="52" spans="1:13" ht="47.25" x14ac:dyDescent="0.25">
      <c r="A52" s="134" t="s">
        <v>93</v>
      </c>
      <c r="B52" s="135" t="s">
        <v>94</v>
      </c>
      <c r="C52" s="136">
        <f>C53+C54+C55+C56+C57+C58+C59+C60+C61+C62+C63+C64+C65+C66+C67+C68+C69+C70+C71+C72+C73+C74+C75</f>
        <v>31</v>
      </c>
      <c r="D52" s="142"/>
      <c r="E52" s="136">
        <f>E53+E54+E55+E56+E57+E58+E59+E60+E61+E62+E63+E64+E65+E66+E67+E68+E69+E70+E71+E72+E73+E74+E75</f>
        <v>27100</v>
      </c>
      <c r="F52" s="143"/>
      <c r="G52" s="143"/>
      <c r="H52" s="192">
        <f t="shared" si="2"/>
        <v>0</v>
      </c>
      <c r="I52" s="193"/>
      <c r="J52" s="170"/>
      <c r="K52" s="170"/>
      <c r="L52" s="171"/>
      <c r="M52" s="156"/>
    </row>
    <row r="53" spans="1:13" x14ac:dyDescent="0.25">
      <c r="A53" s="134" t="s">
        <v>95</v>
      </c>
      <c r="B53" s="134" t="s">
        <v>96</v>
      </c>
      <c r="C53" s="137"/>
      <c r="D53" s="139">
        <v>0</v>
      </c>
      <c r="E53" s="139">
        <f t="shared" si="1"/>
        <v>0</v>
      </c>
      <c r="F53" s="155">
        <v>34</v>
      </c>
      <c r="G53" s="155">
        <f>30*6664+4*7966</f>
        <v>231784</v>
      </c>
      <c r="H53" s="239">
        <v>231784</v>
      </c>
      <c r="I53" s="193"/>
      <c r="J53" s="170"/>
      <c r="K53" s="170"/>
      <c r="L53" s="171"/>
      <c r="M53" s="156"/>
    </row>
    <row r="54" spans="1:13" x14ac:dyDescent="0.25">
      <c r="A54" s="134" t="s">
        <v>97</v>
      </c>
      <c r="B54" s="134" t="s">
        <v>98</v>
      </c>
      <c r="C54" s="137"/>
      <c r="D54" s="139">
        <v>0</v>
      </c>
      <c r="E54" s="139">
        <f t="shared" si="1"/>
        <v>0</v>
      </c>
      <c r="F54" s="155"/>
      <c r="G54" s="155"/>
      <c r="H54" s="192"/>
      <c r="I54" s="193"/>
      <c r="J54" s="170"/>
      <c r="K54" s="170"/>
      <c r="L54" s="171"/>
      <c r="M54" s="156"/>
    </row>
    <row r="55" spans="1:13" x14ac:dyDescent="0.25">
      <c r="A55" s="134" t="s">
        <v>99</v>
      </c>
      <c r="B55" s="134" t="s">
        <v>100</v>
      </c>
      <c r="C55" s="137">
        <v>1</v>
      </c>
      <c r="D55" s="142">
        <v>6000</v>
      </c>
      <c r="E55" s="139">
        <f t="shared" si="1"/>
        <v>6000</v>
      </c>
      <c r="F55" s="155"/>
      <c r="G55" s="155"/>
      <c r="H55" s="192">
        <f t="shared" si="2"/>
        <v>0</v>
      </c>
      <c r="I55" s="193"/>
      <c r="J55" s="170"/>
      <c r="K55" s="170"/>
      <c r="L55" s="171"/>
      <c r="M55" s="156"/>
    </row>
    <row r="56" spans="1:13" x14ac:dyDescent="0.25">
      <c r="A56" s="134" t="s">
        <v>101</v>
      </c>
      <c r="B56" s="134" t="s">
        <v>102</v>
      </c>
      <c r="C56" s="137"/>
      <c r="D56" s="139">
        <v>0</v>
      </c>
      <c r="E56" s="139">
        <f t="shared" si="1"/>
        <v>0</v>
      </c>
      <c r="F56" s="155">
        <v>3</v>
      </c>
      <c r="G56" s="155">
        <v>5810</v>
      </c>
      <c r="H56" s="239">
        <f t="shared" si="2"/>
        <v>17430</v>
      </c>
      <c r="I56" s="193"/>
      <c r="J56" s="170"/>
      <c r="K56" s="170"/>
      <c r="L56" s="171"/>
      <c r="M56" s="156"/>
    </row>
    <row r="57" spans="1:13" x14ac:dyDescent="0.25">
      <c r="A57" s="134" t="s">
        <v>103</v>
      </c>
      <c r="B57" s="134" t="s">
        <v>104</v>
      </c>
      <c r="C57" s="137"/>
      <c r="D57" s="139">
        <v>0</v>
      </c>
      <c r="E57" s="139">
        <f t="shared" si="1"/>
        <v>0</v>
      </c>
      <c r="F57" s="155">
        <v>20</v>
      </c>
      <c r="G57" s="155">
        <v>4080</v>
      </c>
      <c r="H57" s="239">
        <f t="shared" si="2"/>
        <v>81600</v>
      </c>
      <c r="I57" s="193"/>
      <c r="J57" s="170"/>
      <c r="K57" s="170"/>
      <c r="L57" s="171"/>
      <c r="M57" s="156"/>
    </row>
    <row r="58" spans="1:13" x14ac:dyDescent="0.25">
      <c r="A58" s="134" t="s">
        <v>105</v>
      </c>
      <c r="B58" s="134" t="s">
        <v>106</v>
      </c>
      <c r="C58" s="137"/>
      <c r="D58" s="139">
        <v>0</v>
      </c>
      <c r="E58" s="139">
        <f t="shared" si="1"/>
        <v>0</v>
      </c>
      <c r="F58" s="143"/>
      <c r="G58" s="143"/>
      <c r="H58" s="192">
        <f t="shared" si="2"/>
        <v>0</v>
      </c>
      <c r="I58" s="193"/>
      <c r="J58" s="170"/>
      <c r="K58" s="170"/>
      <c r="L58" s="171"/>
      <c r="M58" s="156"/>
    </row>
    <row r="59" spans="1:13" x14ac:dyDescent="0.25">
      <c r="A59" s="134" t="s">
        <v>107</v>
      </c>
      <c r="B59" s="134" t="s">
        <v>108</v>
      </c>
      <c r="C59" s="137"/>
      <c r="D59" s="139">
        <v>0</v>
      </c>
      <c r="E59" s="139">
        <f t="shared" si="1"/>
        <v>0</v>
      </c>
      <c r="F59" s="143"/>
      <c r="G59" s="143"/>
      <c r="H59" s="192">
        <f t="shared" si="2"/>
        <v>0</v>
      </c>
      <c r="I59" s="193"/>
      <c r="J59" s="170"/>
      <c r="K59" s="170"/>
      <c r="L59" s="171"/>
      <c r="M59" s="156"/>
    </row>
    <row r="60" spans="1:13" x14ac:dyDescent="0.25">
      <c r="A60" s="134" t="s">
        <v>109</v>
      </c>
      <c r="B60" s="134" t="s">
        <v>354</v>
      </c>
      <c r="C60" s="137"/>
      <c r="D60" s="139">
        <v>0</v>
      </c>
      <c r="E60" s="139">
        <f t="shared" si="1"/>
        <v>0</v>
      </c>
      <c r="F60" s="143"/>
      <c r="G60" s="143"/>
      <c r="H60" s="192">
        <f t="shared" si="2"/>
        <v>0</v>
      </c>
      <c r="I60" s="193"/>
      <c r="J60" s="170"/>
      <c r="K60" s="170"/>
      <c r="L60" s="171"/>
      <c r="M60" s="156"/>
    </row>
    <row r="61" spans="1:13" ht="18.75" x14ac:dyDescent="0.25">
      <c r="A61" s="134" t="s">
        <v>111</v>
      </c>
      <c r="B61" s="134" t="s">
        <v>112</v>
      </c>
      <c r="C61" s="137"/>
      <c r="D61" s="139">
        <v>0</v>
      </c>
      <c r="E61" s="139">
        <f t="shared" si="1"/>
        <v>0</v>
      </c>
      <c r="F61" s="143"/>
      <c r="G61" s="195"/>
      <c r="H61" s="192">
        <f t="shared" si="2"/>
        <v>0</v>
      </c>
      <c r="I61" s="193"/>
      <c r="J61" s="170"/>
      <c r="K61" s="170"/>
      <c r="L61" s="171"/>
      <c r="M61" s="156"/>
    </row>
    <row r="62" spans="1:13" x14ac:dyDescent="0.25">
      <c r="A62" s="134" t="s">
        <v>113</v>
      </c>
      <c r="B62" s="134" t="s">
        <v>114</v>
      </c>
      <c r="C62" s="137">
        <v>5</v>
      </c>
      <c r="D62" s="139">
        <v>700</v>
      </c>
      <c r="E62" s="139">
        <f t="shared" si="1"/>
        <v>3500</v>
      </c>
      <c r="F62" s="143">
        <v>9</v>
      </c>
      <c r="G62" s="240">
        <f>1050*2+1271*7</f>
        <v>10997</v>
      </c>
      <c r="H62" s="239">
        <v>10997</v>
      </c>
      <c r="I62" s="193"/>
      <c r="J62" s="170"/>
      <c r="K62" s="170"/>
      <c r="L62" s="171"/>
      <c r="M62" s="156"/>
    </row>
    <row r="63" spans="1:13" x14ac:dyDescent="0.25">
      <c r="A63" s="134" t="s">
        <v>115</v>
      </c>
      <c r="B63" s="134" t="s">
        <v>116</v>
      </c>
      <c r="C63" s="137"/>
      <c r="D63" s="139">
        <v>0</v>
      </c>
      <c r="E63" s="139">
        <f t="shared" si="1"/>
        <v>0</v>
      </c>
      <c r="F63" s="143"/>
      <c r="G63" s="143"/>
      <c r="H63" s="192">
        <f t="shared" si="2"/>
        <v>0</v>
      </c>
      <c r="I63" s="193"/>
      <c r="J63" s="170"/>
      <c r="K63" s="170"/>
      <c r="L63" s="171"/>
      <c r="M63" s="156"/>
    </row>
    <row r="64" spans="1:13" x14ac:dyDescent="0.25">
      <c r="A64" s="134" t="s">
        <v>117</v>
      </c>
      <c r="B64" s="134" t="s">
        <v>118</v>
      </c>
      <c r="C64" s="137"/>
      <c r="D64" s="139">
        <v>0</v>
      </c>
      <c r="E64" s="139">
        <f t="shared" si="1"/>
        <v>0</v>
      </c>
      <c r="F64" s="143">
        <v>4</v>
      </c>
      <c r="G64" s="143">
        <f>4522*2+3026*2</f>
        <v>15096</v>
      </c>
      <c r="H64" s="239">
        <f>G64</f>
        <v>15096</v>
      </c>
      <c r="I64" s="193"/>
      <c r="J64" s="170"/>
      <c r="K64" s="170"/>
      <c r="L64" s="171"/>
      <c r="M64" s="156"/>
    </row>
    <row r="65" spans="1:13" x14ac:dyDescent="0.25">
      <c r="A65" s="134" t="s">
        <v>119</v>
      </c>
      <c r="B65" s="134" t="s">
        <v>120</v>
      </c>
      <c r="C65" s="137"/>
      <c r="D65" s="139">
        <v>0</v>
      </c>
      <c r="E65" s="139">
        <f t="shared" si="1"/>
        <v>0</v>
      </c>
      <c r="F65" s="143"/>
      <c r="G65" s="143"/>
      <c r="H65" s="192">
        <f t="shared" si="2"/>
        <v>0</v>
      </c>
      <c r="I65" s="193"/>
      <c r="J65" s="170"/>
      <c r="K65" s="170"/>
      <c r="L65" s="171"/>
      <c r="M65" s="156"/>
    </row>
    <row r="66" spans="1:13" x14ac:dyDescent="0.25">
      <c r="A66" s="134" t="s">
        <v>121</v>
      </c>
      <c r="B66" s="134" t="s">
        <v>122</v>
      </c>
      <c r="C66" s="137">
        <v>1</v>
      </c>
      <c r="D66" s="139">
        <v>5000</v>
      </c>
      <c r="E66" s="139">
        <f t="shared" si="1"/>
        <v>5000</v>
      </c>
      <c r="F66" s="143">
        <v>1</v>
      </c>
      <c r="G66" s="143">
        <v>5960</v>
      </c>
      <c r="H66" s="239">
        <f t="shared" si="2"/>
        <v>5960</v>
      </c>
      <c r="I66" s="193"/>
      <c r="J66" s="172"/>
      <c r="K66" s="170"/>
      <c r="L66" s="171"/>
      <c r="M66" s="156"/>
    </row>
    <row r="67" spans="1:13" x14ac:dyDescent="0.25">
      <c r="A67" s="134" t="s">
        <v>123</v>
      </c>
      <c r="B67" s="134" t="s">
        <v>124</v>
      </c>
      <c r="C67" s="137">
        <v>1</v>
      </c>
      <c r="D67" s="139">
        <v>2000</v>
      </c>
      <c r="E67" s="139">
        <f t="shared" si="1"/>
        <v>2000</v>
      </c>
      <c r="F67" s="143">
        <v>3</v>
      </c>
      <c r="G67" s="143">
        <f>3343+4264*2</f>
        <v>11871</v>
      </c>
      <c r="H67" s="239">
        <v>11871</v>
      </c>
      <c r="I67" s="193"/>
      <c r="J67" s="172"/>
      <c r="K67" s="170"/>
      <c r="L67" s="171"/>
      <c r="M67" s="156"/>
    </row>
    <row r="68" spans="1:13" x14ac:dyDescent="0.25">
      <c r="A68" s="134" t="s">
        <v>125</v>
      </c>
      <c r="B68" s="134" t="s">
        <v>126</v>
      </c>
      <c r="C68" s="137">
        <v>6</v>
      </c>
      <c r="D68" s="139">
        <v>500</v>
      </c>
      <c r="E68" s="139">
        <f t="shared" si="1"/>
        <v>3000</v>
      </c>
      <c r="F68" s="143"/>
      <c r="G68" s="143"/>
      <c r="H68" s="192">
        <f t="shared" si="2"/>
        <v>0</v>
      </c>
      <c r="I68" s="193"/>
      <c r="J68" s="172"/>
      <c r="K68" s="170"/>
      <c r="L68" s="171"/>
      <c r="M68" s="156"/>
    </row>
    <row r="69" spans="1:13" ht="31.5" x14ac:dyDescent="0.25">
      <c r="A69" s="134" t="s">
        <v>127</v>
      </c>
      <c r="B69" s="134" t="s">
        <v>128</v>
      </c>
      <c r="C69" s="137"/>
      <c r="D69" s="139">
        <v>0</v>
      </c>
      <c r="E69" s="139">
        <f t="shared" si="1"/>
        <v>0</v>
      </c>
      <c r="F69" s="143">
        <v>3</v>
      </c>
      <c r="G69" s="143">
        <f>2346+2*1321</f>
        <v>4988</v>
      </c>
      <c r="H69" s="239">
        <v>4988</v>
      </c>
      <c r="I69" s="217"/>
      <c r="J69" s="172"/>
      <c r="K69" s="170"/>
      <c r="L69" s="171"/>
      <c r="M69" s="156"/>
    </row>
    <row r="70" spans="1:13" x14ac:dyDescent="0.25">
      <c r="A70" s="134" t="s">
        <v>129</v>
      </c>
      <c r="B70" s="134" t="s">
        <v>130</v>
      </c>
      <c r="C70" s="137"/>
      <c r="D70" s="139">
        <v>0</v>
      </c>
      <c r="E70" s="139">
        <f t="shared" si="1"/>
        <v>0</v>
      </c>
      <c r="F70" s="143">
        <v>3</v>
      </c>
      <c r="G70" s="143">
        <f>9094+2*5534</f>
        <v>20162</v>
      </c>
      <c r="H70" s="239">
        <v>20162</v>
      </c>
      <c r="I70" s="193"/>
      <c r="J70" s="169"/>
      <c r="K70" s="169"/>
      <c r="L70" s="169"/>
    </row>
    <row r="71" spans="1:13" x14ac:dyDescent="0.25">
      <c r="A71" s="134" t="s">
        <v>131</v>
      </c>
      <c r="B71" s="134" t="s">
        <v>132</v>
      </c>
      <c r="C71" s="137"/>
      <c r="D71" s="139">
        <v>0</v>
      </c>
      <c r="E71" s="139">
        <f t="shared" si="1"/>
        <v>0</v>
      </c>
      <c r="F71" s="143"/>
      <c r="G71" s="143"/>
      <c r="H71" s="192">
        <f t="shared" si="2"/>
        <v>0</v>
      </c>
      <c r="I71" s="193"/>
      <c r="J71" s="169"/>
      <c r="K71" s="169"/>
      <c r="L71" s="169"/>
    </row>
    <row r="72" spans="1:13" x14ac:dyDescent="0.25">
      <c r="A72" s="134" t="s">
        <v>133</v>
      </c>
      <c r="B72" s="134" t="s">
        <v>134</v>
      </c>
      <c r="C72" s="137">
        <v>7</v>
      </c>
      <c r="D72" s="142">
        <v>800</v>
      </c>
      <c r="E72" s="139">
        <f t="shared" si="1"/>
        <v>5600</v>
      </c>
      <c r="F72" s="143"/>
      <c r="G72" s="143"/>
      <c r="H72" s="192">
        <f t="shared" si="2"/>
        <v>0</v>
      </c>
      <c r="I72" s="193"/>
      <c r="J72" s="169"/>
      <c r="K72" s="169"/>
      <c r="L72" s="169"/>
    </row>
    <row r="73" spans="1:13" x14ac:dyDescent="0.25">
      <c r="A73" s="134" t="s">
        <v>135</v>
      </c>
      <c r="B73" s="134" t="s">
        <v>136</v>
      </c>
      <c r="C73" s="137"/>
      <c r="D73" s="139">
        <v>0</v>
      </c>
      <c r="E73" s="139">
        <f t="shared" si="1"/>
        <v>0</v>
      </c>
      <c r="F73" s="143"/>
      <c r="G73" s="143"/>
      <c r="H73" s="192">
        <f t="shared" si="2"/>
        <v>0</v>
      </c>
      <c r="I73" s="193"/>
      <c r="J73" s="169"/>
      <c r="K73" s="169"/>
      <c r="L73" s="169"/>
    </row>
    <row r="74" spans="1:13" ht="31.5" x14ac:dyDescent="0.25">
      <c r="A74" s="134" t="s">
        <v>137</v>
      </c>
      <c r="B74" s="134" t="s">
        <v>138</v>
      </c>
      <c r="C74" s="137"/>
      <c r="D74" s="139">
        <v>0</v>
      </c>
      <c r="E74" s="139">
        <f t="shared" ref="E74:E137" si="3">C74*D74</f>
        <v>0</v>
      </c>
      <c r="F74" s="143"/>
      <c r="G74" s="143"/>
      <c r="H74" s="192">
        <f t="shared" ref="H74:H137" si="4">F74*G74</f>
        <v>0</v>
      </c>
      <c r="I74" s="193"/>
      <c r="J74" s="169"/>
      <c r="K74" s="169"/>
      <c r="L74" s="169"/>
    </row>
    <row r="75" spans="1:13" x14ac:dyDescent="0.25">
      <c r="A75" s="134" t="s">
        <v>139</v>
      </c>
      <c r="B75" s="134" t="s">
        <v>356</v>
      </c>
      <c r="C75" s="137">
        <v>10</v>
      </c>
      <c r="D75" s="139">
        <v>200</v>
      </c>
      <c r="E75" s="139">
        <f t="shared" si="3"/>
        <v>2000</v>
      </c>
      <c r="F75" s="143"/>
      <c r="G75" s="143"/>
      <c r="H75" s="192">
        <f t="shared" si="4"/>
        <v>0</v>
      </c>
      <c r="I75" s="193"/>
      <c r="J75" s="169"/>
      <c r="K75" s="169"/>
      <c r="L75" s="169"/>
    </row>
    <row r="76" spans="1:13" x14ac:dyDescent="0.25">
      <c r="A76" s="134" t="s">
        <v>140</v>
      </c>
      <c r="B76" s="135" t="s">
        <v>357</v>
      </c>
      <c r="C76" s="136">
        <f>C77+C78+C79+C80+C81+C82</f>
        <v>15</v>
      </c>
      <c r="D76" s="142"/>
      <c r="E76" s="136">
        <f>E77+E78+E79+E80+E81+E82</f>
        <v>377000</v>
      </c>
      <c r="F76" s="143"/>
      <c r="G76" s="143"/>
      <c r="H76" s="192">
        <f t="shared" si="4"/>
        <v>0</v>
      </c>
      <c r="I76" s="193"/>
      <c r="J76" s="169"/>
      <c r="K76" s="169"/>
      <c r="L76" s="169"/>
    </row>
    <row r="77" spans="1:13" x14ac:dyDescent="0.25">
      <c r="A77" s="134" t="s">
        <v>142</v>
      </c>
      <c r="B77" s="134" t="s">
        <v>143</v>
      </c>
      <c r="C77" s="137">
        <v>1</v>
      </c>
      <c r="D77" s="142">
        <v>65000</v>
      </c>
      <c r="E77" s="139">
        <f t="shared" si="3"/>
        <v>65000</v>
      </c>
      <c r="F77" s="143"/>
      <c r="G77" s="143"/>
      <c r="H77" s="192">
        <f t="shared" si="4"/>
        <v>0</v>
      </c>
      <c r="I77" s="193"/>
      <c r="J77" s="169"/>
      <c r="K77" s="169"/>
      <c r="L77" s="169"/>
    </row>
    <row r="78" spans="1:13" x14ac:dyDescent="0.25">
      <c r="A78" s="134" t="s">
        <v>144</v>
      </c>
      <c r="B78" s="134" t="s">
        <v>145</v>
      </c>
      <c r="C78" s="137">
        <v>3</v>
      </c>
      <c r="D78" s="139">
        <v>10000</v>
      </c>
      <c r="E78" s="139">
        <f t="shared" si="3"/>
        <v>30000</v>
      </c>
      <c r="F78" s="143"/>
      <c r="G78" s="143"/>
      <c r="H78" s="192">
        <f t="shared" si="4"/>
        <v>0</v>
      </c>
      <c r="I78" s="193"/>
      <c r="J78" s="169"/>
      <c r="K78" s="169"/>
      <c r="L78" s="169"/>
    </row>
    <row r="79" spans="1:13" x14ac:dyDescent="0.25">
      <c r="A79" s="134" t="s">
        <v>146</v>
      </c>
      <c r="B79" s="134" t="s">
        <v>147</v>
      </c>
      <c r="C79" s="137">
        <v>6</v>
      </c>
      <c r="D79" s="139">
        <v>30000</v>
      </c>
      <c r="E79" s="139">
        <f t="shared" si="3"/>
        <v>180000</v>
      </c>
      <c r="F79" s="143"/>
      <c r="G79" s="143"/>
      <c r="H79" s="192">
        <f t="shared" si="4"/>
        <v>0</v>
      </c>
      <c r="I79" s="193"/>
      <c r="J79" s="169"/>
      <c r="K79" s="169"/>
      <c r="L79" s="169"/>
    </row>
    <row r="80" spans="1:13" x14ac:dyDescent="0.25">
      <c r="A80" s="134" t="s">
        <v>148</v>
      </c>
      <c r="B80" s="134" t="s">
        <v>149</v>
      </c>
      <c r="C80" s="137">
        <v>4</v>
      </c>
      <c r="D80" s="142">
        <v>25000</v>
      </c>
      <c r="E80" s="139">
        <f t="shared" si="3"/>
        <v>100000</v>
      </c>
      <c r="F80" s="143">
        <v>4</v>
      </c>
      <c r="G80" s="143">
        <v>20520</v>
      </c>
      <c r="H80" s="239">
        <f>F80*G80</f>
        <v>82080</v>
      </c>
      <c r="I80" s="193"/>
      <c r="J80" s="169"/>
      <c r="K80" s="169"/>
      <c r="L80" s="169"/>
    </row>
    <row r="81" spans="1:12" x14ac:dyDescent="0.25">
      <c r="A81" s="134" t="s">
        <v>150</v>
      </c>
      <c r="B81" s="134" t="s">
        <v>151</v>
      </c>
      <c r="C81" s="137">
        <v>1</v>
      </c>
      <c r="D81" s="142">
        <v>2000</v>
      </c>
      <c r="E81" s="139">
        <f t="shared" si="3"/>
        <v>2000</v>
      </c>
      <c r="F81" s="143"/>
      <c r="G81" s="143"/>
      <c r="H81" s="192">
        <f t="shared" si="4"/>
        <v>0</v>
      </c>
      <c r="I81" s="193"/>
      <c r="J81" s="169"/>
      <c r="K81" s="169"/>
      <c r="L81" s="169"/>
    </row>
    <row r="82" spans="1:12" x14ac:dyDescent="0.25">
      <c r="A82" s="134" t="s">
        <v>152</v>
      </c>
      <c r="B82" s="134" t="s">
        <v>153</v>
      </c>
      <c r="C82" s="137"/>
      <c r="D82" s="139">
        <v>0</v>
      </c>
      <c r="E82" s="139">
        <f t="shared" si="3"/>
        <v>0</v>
      </c>
      <c r="F82" s="143"/>
      <c r="G82" s="143"/>
      <c r="H82" s="192">
        <f t="shared" si="4"/>
        <v>0</v>
      </c>
      <c r="I82" s="193"/>
      <c r="J82" s="169"/>
      <c r="K82" s="169"/>
      <c r="L82" s="169"/>
    </row>
    <row r="83" spans="1:12" x14ac:dyDescent="0.25">
      <c r="A83" s="134" t="s">
        <v>154</v>
      </c>
      <c r="B83" s="135" t="s">
        <v>155</v>
      </c>
      <c r="C83" s="136">
        <f>C84+C85+C86+C87+C88</f>
        <v>20</v>
      </c>
      <c r="D83" s="142"/>
      <c r="E83" s="136">
        <f>E84+E85+E86+E87+E88</f>
        <v>30000</v>
      </c>
      <c r="F83" s="143"/>
      <c r="G83" s="143"/>
      <c r="H83" s="192">
        <f t="shared" si="4"/>
        <v>0</v>
      </c>
      <c r="I83" s="193"/>
      <c r="J83" s="169"/>
      <c r="K83" s="169"/>
      <c r="L83" s="169"/>
    </row>
    <row r="84" spans="1:12" x14ac:dyDescent="0.25">
      <c r="A84" s="134" t="s">
        <v>156</v>
      </c>
      <c r="B84" s="134" t="s">
        <v>157</v>
      </c>
      <c r="C84" s="137"/>
      <c r="D84" s="139">
        <v>0</v>
      </c>
      <c r="E84" s="139">
        <f t="shared" si="3"/>
        <v>0</v>
      </c>
      <c r="F84" s="143"/>
      <c r="G84" s="143"/>
      <c r="H84" s="192">
        <f t="shared" si="4"/>
        <v>0</v>
      </c>
      <c r="I84" s="193"/>
      <c r="J84" s="169"/>
      <c r="K84" s="169"/>
      <c r="L84" s="169"/>
    </row>
    <row r="85" spans="1:12" x14ac:dyDescent="0.25">
      <c r="A85" s="134" t="s">
        <v>158</v>
      </c>
      <c r="B85" s="134" t="s">
        <v>159</v>
      </c>
      <c r="C85" s="137"/>
      <c r="D85" s="139">
        <v>0</v>
      </c>
      <c r="E85" s="139">
        <f t="shared" si="3"/>
        <v>0</v>
      </c>
      <c r="F85" s="143">
        <v>1</v>
      </c>
      <c r="G85" s="143">
        <v>187680</v>
      </c>
      <c r="H85" s="239">
        <f t="shared" si="4"/>
        <v>187680</v>
      </c>
      <c r="I85" s="193"/>
      <c r="J85" s="169"/>
      <c r="K85" s="169"/>
      <c r="L85" s="169"/>
    </row>
    <row r="86" spans="1:12" x14ac:dyDescent="0.25">
      <c r="A86" s="134" t="s">
        <v>160</v>
      </c>
      <c r="B86" s="134" t="s">
        <v>161</v>
      </c>
      <c r="C86" s="137">
        <v>10</v>
      </c>
      <c r="D86" s="139">
        <v>1500</v>
      </c>
      <c r="E86" s="139">
        <f t="shared" si="3"/>
        <v>15000</v>
      </c>
      <c r="F86" s="143">
        <v>1</v>
      </c>
      <c r="G86" s="143">
        <v>2889</v>
      </c>
      <c r="H86" s="239">
        <f t="shared" si="4"/>
        <v>2889</v>
      </c>
      <c r="I86" s="193"/>
      <c r="J86" s="169"/>
      <c r="K86" s="169"/>
      <c r="L86" s="169"/>
    </row>
    <row r="87" spans="1:12" x14ac:dyDescent="0.25">
      <c r="A87" s="134" t="s">
        <v>162</v>
      </c>
      <c r="B87" s="134" t="s">
        <v>163</v>
      </c>
      <c r="C87" s="137"/>
      <c r="D87" s="139">
        <v>0</v>
      </c>
      <c r="E87" s="139">
        <f t="shared" si="3"/>
        <v>0</v>
      </c>
      <c r="F87" s="143">
        <v>3</v>
      </c>
      <c r="G87" s="143">
        <f>117300*2+4245</f>
        <v>238845</v>
      </c>
      <c r="H87" s="239">
        <v>238845</v>
      </c>
      <c r="I87" s="193"/>
      <c r="J87" s="169"/>
      <c r="K87" s="169"/>
      <c r="L87" s="169"/>
    </row>
    <row r="88" spans="1:12" x14ac:dyDescent="0.25">
      <c r="A88" s="134" t="s">
        <v>164</v>
      </c>
      <c r="B88" s="134" t="s">
        <v>165</v>
      </c>
      <c r="C88" s="137">
        <v>10</v>
      </c>
      <c r="D88" s="139">
        <v>1500</v>
      </c>
      <c r="E88" s="139">
        <f t="shared" si="3"/>
        <v>15000</v>
      </c>
      <c r="F88" s="143">
        <v>1</v>
      </c>
      <c r="G88" s="143">
        <v>25806</v>
      </c>
      <c r="H88" s="239">
        <f t="shared" si="4"/>
        <v>25806</v>
      </c>
      <c r="I88" s="193"/>
      <c r="J88" s="169"/>
      <c r="K88" s="169"/>
      <c r="L88" s="169"/>
    </row>
    <row r="89" spans="1:12" x14ac:dyDescent="0.25">
      <c r="A89" s="134" t="s">
        <v>166</v>
      </c>
      <c r="B89" s="135" t="s">
        <v>167</v>
      </c>
      <c r="C89" s="136">
        <f>C90+C91+C92+C93+C94+C95+C96+C97+C98+C99+C100+C101+C102+C103+C104+C105+C106+C107+C108+C109+C110+C111+C112</f>
        <v>191</v>
      </c>
      <c r="D89" s="142"/>
      <c r="E89" s="136">
        <f>E90+E91+E92+E93+E94+E95+E96+E97+E98+E99+E100+E101+E102+E103+E104+E105+E106+E107+E108+E109+E110+E111+E112</f>
        <v>462000</v>
      </c>
      <c r="F89" s="143"/>
      <c r="G89" s="143"/>
      <c r="H89" s="192">
        <f t="shared" si="4"/>
        <v>0</v>
      </c>
      <c r="I89" s="193"/>
      <c r="J89" s="169"/>
      <c r="K89" s="169"/>
      <c r="L89" s="169"/>
    </row>
    <row r="90" spans="1:12" ht="47.25" x14ac:dyDescent="0.25">
      <c r="A90" s="134" t="s">
        <v>168</v>
      </c>
      <c r="B90" s="134" t="s">
        <v>169</v>
      </c>
      <c r="C90" s="137">
        <v>1</v>
      </c>
      <c r="D90" s="142">
        <v>15000</v>
      </c>
      <c r="E90" s="139">
        <f t="shared" si="3"/>
        <v>15000</v>
      </c>
      <c r="F90" s="143">
        <v>2</v>
      </c>
      <c r="G90" s="143">
        <v>3450</v>
      </c>
      <c r="H90" s="239">
        <f>G90*F90</f>
        <v>6900</v>
      </c>
      <c r="I90" s="193"/>
      <c r="J90" s="169"/>
      <c r="K90" s="169"/>
      <c r="L90" s="169"/>
    </row>
    <row r="91" spans="1:12" x14ac:dyDescent="0.25">
      <c r="A91" s="134" t="s">
        <v>170</v>
      </c>
      <c r="B91" s="134" t="s">
        <v>171</v>
      </c>
      <c r="C91" s="137">
        <v>10</v>
      </c>
      <c r="D91" s="142">
        <v>1000</v>
      </c>
      <c r="E91" s="139">
        <f t="shared" si="3"/>
        <v>10000</v>
      </c>
      <c r="F91" s="143">
        <v>40</v>
      </c>
      <c r="G91" s="143">
        <f>8*1496+25*1020+7*1151</f>
        <v>45525</v>
      </c>
      <c r="H91" s="239">
        <f>G91</f>
        <v>45525</v>
      </c>
      <c r="I91" s="193"/>
      <c r="J91" s="169"/>
      <c r="K91" s="169"/>
      <c r="L91" s="169"/>
    </row>
    <row r="92" spans="1:12" x14ac:dyDescent="0.25">
      <c r="A92" s="134" t="s">
        <v>172</v>
      </c>
      <c r="B92" s="134" t="s">
        <v>173</v>
      </c>
      <c r="C92" s="137">
        <v>5</v>
      </c>
      <c r="D92" s="142">
        <v>20000</v>
      </c>
      <c r="E92" s="139">
        <f t="shared" si="3"/>
        <v>100000</v>
      </c>
      <c r="F92" s="143"/>
      <c r="G92" s="143"/>
      <c r="H92" s="192">
        <f t="shared" si="4"/>
        <v>0</v>
      </c>
      <c r="I92" s="193"/>
      <c r="J92" s="169"/>
      <c r="K92" s="169"/>
      <c r="L92" s="169"/>
    </row>
    <row r="93" spans="1:12" x14ac:dyDescent="0.25">
      <c r="A93" s="134" t="s">
        <v>174</v>
      </c>
      <c r="B93" s="134" t="s">
        <v>175</v>
      </c>
      <c r="C93" s="137">
        <v>2</v>
      </c>
      <c r="D93" s="142">
        <v>2000</v>
      </c>
      <c r="E93" s="139">
        <f t="shared" si="3"/>
        <v>4000</v>
      </c>
      <c r="F93" s="143"/>
      <c r="G93" s="143"/>
      <c r="H93" s="192">
        <f t="shared" si="4"/>
        <v>0</v>
      </c>
      <c r="I93" s="193"/>
      <c r="J93" s="169"/>
      <c r="K93" s="169"/>
      <c r="L93" s="169"/>
    </row>
    <row r="94" spans="1:12" ht="47.25" x14ac:dyDescent="0.25">
      <c r="A94" s="134" t="s">
        <v>176</v>
      </c>
      <c r="B94" s="134" t="s">
        <v>177</v>
      </c>
      <c r="C94" s="137">
        <v>1</v>
      </c>
      <c r="D94" s="142">
        <v>6000</v>
      </c>
      <c r="E94" s="139">
        <f t="shared" si="3"/>
        <v>6000</v>
      </c>
      <c r="F94" s="143">
        <v>8</v>
      </c>
      <c r="G94" s="143">
        <v>275.60000000000002</v>
      </c>
      <c r="H94" s="239">
        <f t="shared" si="4"/>
        <v>2204.8000000000002</v>
      </c>
      <c r="I94" s="193"/>
      <c r="J94" s="169"/>
      <c r="K94" s="169"/>
      <c r="L94" s="169"/>
    </row>
    <row r="95" spans="1:12" ht="78.75" x14ac:dyDescent="0.25">
      <c r="A95" s="134" t="s">
        <v>178</v>
      </c>
      <c r="B95" s="134" t="s">
        <v>179</v>
      </c>
      <c r="C95" s="137"/>
      <c r="D95" s="142"/>
      <c r="E95" s="139">
        <f t="shared" si="3"/>
        <v>0</v>
      </c>
      <c r="F95" s="143"/>
      <c r="G95" s="143"/>
      <c r="H95" s="192">
        <f t="shared" si="4"/>
        <v>0</v>
      </c>
      <c r="I95" s="193"/>
      <c r="J95" s="169"/>
      <c r="K95" s="169"/>
      <c r="L95" s="169"/>
    </row>
    <row r="96" spans="1:12" ht="31.5" x14ac:dyDescent="0.25">
      <c r="A96" s="134" t="s">
        <v>180</v>
      </c>
      <c r="B96" s="134" t="s">
        <v>181</v>
      </c>
      <c r="C96" s="137">
        <v>5</v>
      </c>
      <c r="D96" s="142">
        <v>31000</v>
      </c>
      <c r="E96" s="139">
        <f t="shared" si="3"/>
        <v>155000</v>
      </c>
      <c r="F96" s="143"/>
      <c r="G96" s="143"/>
      <c r="H96" s="192">
        <f t="shared" si="4"/>
        <v>0</v>
      </c>
      <c r="I96" s="193"/>
      <c r="J96" s="169"/>
      <c r="K96" s="169"/>
      <c r="L96" s="169"/>
    </row>
    <row r="97" spans="1:12" ht="47.25" x14ac:dyDescent="0.25">
      <c r="A97" s="134" t="s">
        <v>182</v>
      </c>
      <c r="B97" s="134" t="s">
        <v>183</v>
      </c>
      <c r="C97" s="137">
        <v>15</v>
      </c>
      <c r="D97" s="142">
        <v>4000</v>
      </c>
      <c r="E97" s="139">
        <f t="shared" si="3"/>
        <v>60000</v>
      </c>
      <c r="F97" s="143"/>
      <c r="G97" s="143"/>
      <c r="H97" s="192">
        <f t="shared" si="4"/>
        <v>0</v>
      </c>
      <c r="I97" s="193"/>
      <c r="J97" s="169"/>
      <c r="K97" s="169"/>
      <c r="L97" s="169"/>
    </row>
    <row r="98" spans="1:12" ht="31.5" x14ac:dyDescent="0.25">
      <c r="A98" s="134" t="s">
        <v>184</v>
      </c>
      <c r="B98" s="134" t="s">
        <v>185</v>
      </c>
      <c r="C98" s="137">
        <v>1</v>
      </c>
      <c r="D98" s="142">
        <v>65000</v>
      </c>
      <c r="E98" s="139">
        <f t="shared" si="3"/>
        <v>65000</v>
      </c>
      <c r="F98" s="143"/>
      <c r="G98" s="143"/>
      <c r="H98" s="192">
        <f t="shared" si="4"/>
        <v>0</v>
      </c>
      <c r="I98" s="193"/>
      <c r="J98" s="169"/>
      <c r="K98" s="169"/>
      <c r="L98" s="169"/>
    </row>
    <row r="99" spans="1:12" ht="31.5" x14ac:dyDescent="0.25">
      <c r="A99" s="134" t="s">
        <v>186</v>
      </c>
      <c r="B99" s="134" t="s">
        <v>187</v>
      </c>
      <c r="C99" s="137">
        <v>150</v>
      </c>
      <c r="D99" s="142">
        <v>300</v>
      </c>
      <c r="E99" s="139">
        <f t="shared" si="3"/>
        <v>45000</v>
      </c>
      <c r="F99" s="143"/>
      <c r="G99" s="143"/>
      <c r="H99" s="192">
        <f t="shared" si="4"/>
        <v>0</v>
      </c>
      <c r="I99" s="193"/>
      <c r="J99" s="169"/>
      <c r="K99" s="169"/>
      <c r="L99" s="169"/>
    </row>
    <row r="100" spans="1:12" ht="78.75" x14ac:dyDescent="0.25">
      <c r="A100" s="134" t="s">
        <v>188</v>
      </c>
      <c r="B100" s="134" t="s">
        <v>189</v>
      </c>
      <c r="C100" s="137"/>
      <c r="D100" s="142"/>
      <c r="E100" s="139">
        <f t="shared" si="3"/>
        <v>0</v>
      </c>
      <c r="F100" s="143"/>
      <c r="G100" s="143"/>
      <c r="H100" s="192">
        <f t="shared" si="4"/>
        <v>0</v>
      </c>
      <c r="I100" s="193"/>
      <c r="J100" s="169"/>
      <c r="K100" s="169"/>
      <c r="L100" s="169"/>
    </row>
    <row r="101" spans="1:12" ht="47.25" x14ac:dyDescent="0.25">
      <c r="A101" s="134" t="s">
        <v>190</v>
      </c>
      <c r="B101" s="134" t="s">
        <v>191</v>
      </c>
      <c r="C101" s="137"/>
      <c r="D101" s="142"/>
      <c r="E101" s="139">
        <f t="shared" si="3"/>
        <v>0</v>
      </c>
      <c r="F101" s="143"/>
      <c r="G101" s="143"/>
      <c r="H101" s="192">
        <f t="shared" si="4"/>
        <v>0</v>
      </c>
      <c r="I101" s="193"/>
      <c r="J101" s="169"/>
      <c r="K101" s="169"/>
      <c r="L101" s="169"/>
    </row>
    <row r="102" spans="1:12" ht="31.5" x14ac:dyDescent="0.25">
      <c r="A102" s="134" t="s">
        <v>192</v>
      </c>
      <c r="B102" s="134" t="s">
        <v>193</v>
      </c>
      <c r="C102" s="137"/>
      <c r="D102" s="142"/>
      <c r="E102" s="139">
        <f t="shared" si="3"/>
        <v>0</v>
      </c>
      <c r="F102" s="143"/>
      <c r="G102" s="143"/>
      <c r="H102" s="192">
        <f t="shared" si="4"/>
        <v>0</v>
      </c>
      <c r="I102" s="193"/>
      <c r="J102" s="169"/>
      <c r="K102" s="169"/>
      <c r="L102" s="169"/>
    </row>
    <row r="103" spans="1:12" ht="31.5" x14ac:dyDescent="0.25">
      <c r="A103" s="134" t="s">
        <v>194</v>
      </c>
      <c r="B103" s="134" t="s">
        <v>195</v>
      </c>
      <c r="C103" s="137"/>
      <c r="D103" s="142"/>
      <c r="E103" s="139">
        <f t="shared" si="3"/>
        <v>0</v>
      </c>
      <c r="F103" s="143"/>
      <c r="G103" s="143"/>
      <c r="H103" s="192">
        <f t="shared" si="4"/>
        <v>0</v>
      </c>
      <c r="I103" s="193"/>
      <c r="J103" s="169"/>
      <c r="K103" s="169"/>
      <c r="L103" s="169"/>
    </row>
    <row r="104" spans="1:12" x14ac:dyDescent="0.25">
      <c r="A104" s="134" t="s">
        <v>196</v>
      </c>
      <c r="B104" s="134" t="s">
        <v>197</v>
      </c>
      <c r="C104" s="137">
        <v>1</v>
      </c>
      <c r="D104" s="142">
        <v>2000</v>
      </c>
      <c r="E104" s="139">
        <f t="shared" si="3"/>
        <v>2000</v>
      </c>
      <c r="F104" s="143"/>
      <c r="G104" s="143"/>
      <c r="H104" s="192">
        <f t="shared" si="4"/>
        <v>0</v>
      </c>
      <c r="I104" s="193"/>
      <c r="J104" s="169"/>
      <c r="K104" s="169"/>
      <c r="L104" s="169"/>
    </row>
    <row r="105" spans="1:12" x14ac:dyDescent="0.25">
      <c r="A105" s="134" t="s">
        <v>198</v>
      </c>
      <c r="B105" s="134" t="s">
        <v>358</v>
      </c>
      <c r="C105" s="137"/>
      <c r="D105" s="142"/>
      <c r="E105" s="139">
        <f t="shared" si="3"/>
        <v>0</v>
      </c>
      <c r="F105" s="143"/>
      <c r="G105" s="143"/>
      <c r="H105" s="192">
        <f t="shared" si="4"/>
        <v>0</v>
      </c>
      <c r="I105" s="193"/>
      <c r="J105" s="169"/>
      <c r="K105" s="169"/>
      <c r="L105" s="169"/>
    </row>
    <row r="106" spans="1:12" ht="47.25" x14ac:dyDescent="0.25">
      <c r="A106" s="134" t="s">
        <v>200</v>
      </c>
      <c r="B106" s="134" t="s">
        <v>201</v>
      </c>
      <c r="C106" s="137"/>
      <c r="D106" s="142"/>
      <c r="E106" s="139">
        <f t="shared" si="3"/>
        <v>0</v>
      </c>
      <c r="F106" s="143"/>
      <c r="G106" s="143"/>
      <c r="H106" s="192">
        <f t="shared" si="4"/>
        <v>0</v>
      </c>
      <c r="I106" s="193"/>
      <c r="J106" s="169"/>
      <c r="K106" s="169"/>
      <c r="L106" s="169"/>
    </row>
    <row r="107" spans="1:12" ht="31.5" x14ac:dyDescent="0.25">
      <c r="A107" s="134" t="s">
        <v>202</v>
      </c>
      <c r="B107" s="134" t="s">
        <v>203</v>
      </c>
      <c r="C107" s="137"/>
      <c r="D107" s="142"/>
      <c r="E107" s="139">
        <f t="shared" si="3"/>
        <v>0</v>
      </c>
      <c r="F107" s="143"/>
      <c r="G107" s="143"/>
      <c r="H107" s="192">
        <f t="shared" si="4"/>
        <v>0</v>
      </c>
      <c r="I107" s="193"/>
      <c r="J107" s="169"/>
      <c r="K107" s="169"/>
      <c r="L107" s="169"/>
    </row>
    <row r="108" spans="1:12" x14ac:dyDescent="0.25">
      <c r="A108" s="134" t="s">
        <v>204</v>
      </c>
      <c r="B108" s="134" t="s">
        <v>205</v>
      </c>
      <c r="C108" s="137"/>
      <c r="D108" s="142"/>
      <c r="E108" s="139">
        <f t="shared" si="3"/>
        <v>0</v>
      </c>
      <c r="F108" s="143"/>
      <c r="G108" s="143"/>
      <c r="H108" s="192">
        <f t="shared" si="4"/>
        <v>0</v>
      </c>
      <c r="I108" s="193"/>
      <c r="J108" s="169"/>
      <c r="K108" s="169"/>
      <c r="L108" s="169"/>
    </row>
    <row r="109" spans="1:12" x14ac:dyDescent="0.25">
      <c r="A109" s="134" t="s">
        <v>206</v>
      </c>
      <c r="B109" s="134" t="s">
        <v>207</v>
      </c>
      <c r="C109" s="137"/>
      <c r="D109" s="142"/>
      <c r="E109" s="139">
        <f t="shared" si="3"/>
        <v>0</v>
      </c>
      <c r="F109" s="143"/>
      <c r="G109" s="143"/>
      <c r="H109" s="192">
        <f t="shared" si="4"/>
        <v>0</v>
      </c>
      <c r="I109" s="193"/>
      <c r="J109" s="169"/>
      <c r="K109" s="169"/>
      <c r="L109" s="169"/>
    </row>
    <row r="110" spans="1:12" ht="78.75" x14ac:dyDescent="0.25">
      <c r="A110" s="134" t="s">
        <v>208</v>
      </c>
      <c r="B110" s="134" t="s">
        <v>209</v>
      </c>
      <c r="C110" s="137"/>
      <c r="D110" s="142"/>
      <c r="E110" s="139">
        <f t="shared" si="3"/>
        <v>0</v>
      </c>
      <c r="F110" s="143"/>
      <c r="G110" s="143"/>
      <c r="H110" s="192">
        <f t="shared" si="4"/>
        <v>0</v>
      </c>
      <c r="I110" s="193"/>
      <c r="J110" s="169"/>
      <c r="K110" s="169"/>
      <c r="L110" s="169"/>
    </row>
    <row r="111" spans="1:12" x14ac:dyDescent="0.25">
      <c r="A111" s="134" t="s">
        <v>210</v>
      </c>
      <c r="B111" s="134" t="s">
        <v>211</v>
      </c>
      <c r="C111" s="137"/>
      <c r="D111" s="142"/>
      <c r="E111" s="139">
        <f t="shared" si="3"/>
        <v>0</v>
      </c>
      <c r="F111" s="143"/>
      <c r="G111" s="143"/>
      <c r="H111" s="192">
        <f t="shared" si="4"/>
        <v>0</v>
      </c>
      <c r="I111" s="193"/>
      <c r="J111" s="169"/>
      <c r="K111" s="169"/>
      <c r="L111" s="169"/>
    </row>
    <row r="112" spans="1:12" x14ac:dyDescent="0.25">
      <c r="A112" s="134" t="s">
        <v>212</v>
      </c>
      <c r="B112" s="134" t="s">
        <v>213</v>
      </c>
      <c r="C112" s="137"/>
      <c r="D112" s="142"/>
      <c r="E112" s="139">
        <f t="shared" si="3"/>
        <v>0</v>
      </c>
      <c r="F112" s="143"/>
      <c r="G112" s="143"/>
      <c r="H112" s="192">
        <f t="shared" si="4"/>
        <v>0</v>
      </c>
      <c r="I112" s="193"/>
      <c r="J112" s="169"/>
      <c r="K112" s="169"/>
      <c r="L112" s="169"/>
    </row>
    <row r="113" spans="1:12" x14ac:dyDescent="0.25">
      <c r="A113" s="134" t="s">
        <v>214</v>
      </c>
      <c r="B113" s="135" t="s">
        <v>215</v>
      </c>
      <c r="C113" s="136">
        <f>C114+C115+C116+C117+C118+C119+C120+C121+C122+C123+C124+C125+C126+C127+C128+C129+C130+C131+C132+C133</f>
        <v>11</v>
      </c>
      <c r="D113" s="142"/>
      <c r="E113" s="136">
        <f>E114+E115+E116+E117+E118+E119+E120+E121+E122+E123+E124+E125+E126+E127+E128+E129+E130+E131+E132+E133</f>
        <v>25200</v>
      </c>
      <c r="F113" s="143"/>
      <c r="G113" s="143"/>
      <c r="H113" s="192">
        <f t="shared" si="4"/>
        <v>0</v>
      </c>
      <c r="I113" s="193"/>
      <c r="J113" s="169"/>
      <c r="K113" s="169"/>
      <c r="L113" s="169"/>
    </row>
    <row r="114" spans="1:12" x14ac:dyDescent="0.25">
      <c r="A114" s="134" t="s">
        <v>216</v>
      </c>
      <c r="B114" s="134" t="s">
        <v>217</v>
      </c>
      <c r="C114" s="137">
        <v>5</v>
      </c>
      <c r="D114" s="139">
        <v>300</v>
      </c>
      <c r="E114" s="139">
        <f t="shared" si="3"/>
        <v>1500</v>
      </c>
      <c r="F114" s="143"/>
      <c r="G114" s="143"/>
      <c r="H114" s="192">
        <f t="shared" si="4"/>
        <v>0</v>
      </c>
      <c r="I114" s="193"/>
      <c r="J114" s="169"/>
      <c r="K114" s="169"/>
      <c r="L114" s="169"/>
    </row>
    <row r="115" spans="1:12" x14ac:dyDescent="0.25">
      <c r="A115" s="134" t="s">
        <v>218</v>
      </c>
      <c r="B115" s="134" t="s">
        <v>219</v>
      </c>
      <c r="C115" s="137"/>
      <c r="D115" s="139">
        <v>0</v>
      </c>
      <c r="E115" s="139">
        <f t="shared" si="3"/>
        <v>0</v>
      </c>
      <c r="F115" s="143"/>
      <c r="G115" s="143"/>
      <c r="H115" s="192">
        <f t="shared" si="4"/>
        <v>0</v>
      </c>
      <c r="I115" s="193"/>
      <c r="J115" s="169"/>
      <c r="K115" s="169"/>
      <c r="L115" s="169"/>
    </row>
    <row r="116" spans="1:12" x14ac:dyDescent="0.25">
      <c r="A116" s="134" t="s">
        <v>220</v>
      </c>
      <c r="B116" s="134" t="s">
        <v>221</v>
      </c>
      <c r="C116" s="137"/>
      <c r="D116" s="139">
        <v>0</v>
      </c>
      <c r="E116" s="139">
        <f t="shared" si="3"/>
        <v>0</v>
      </c>
      <c r="F116" s="143"/>
      <c r="G116" s="143"/>
      <c r="H116" s="192">
        <f t="shared" si="4"/>
        <v>0</v>
      </c>
      <c r="I116" s="193"/>
      <c r="J116" s="169"/>
      <c r="K116" s="169"/>
      <c r="L116" s="169"/>
    </row>
    <row r="117" spans="1:12" x14ac:dyDescent="0.25">
      <c r="A117" s="134" t="s">
        <v>222</v>
      </c>
      <c r="B117" s="134" t="s">
        <v>223</v>
      </c>
      <c r="C117" s="137">
        <v>1</v>
      </c>
      <c r="D117" s="139">
        <v>1500</v>
      </c>
      <c r="E117" s="139">
        <f t="shared" si="3"/>
        <v>1500</v>
      </c>
      <c r="F117" s="143"/>
      <c r="G117" s="143"/>
      <c r="H117" s="192">
        <f t="shared" si="4"/>
        <v>0</v>
      </c>
      <c r="I117" s="193"/>
      <c r="J117" s="169"/>
      <c r="K117" s="169"/>
      <c r="L117" s="169"/>
    </row>
    <row r="118" spans="1:12" x14ac:dyDescent="0.25">
      <c r="A118" s="134" t="s">
        <v>224</v>
      </c>
      <c r="B118" s="134" t="s">
        <v>225</v>
      </c>
      <c r="C118" s="137"/>
      <c r="D118" s="139">
        <v>0</v>
      </c>
      <c r="E118" s="139">
        <f t="shared" si="3"/>
        <v>0</v>
      </c>
      <c r="F118" s="143"/>
      <c r="G118" s="143"/>
      <c r="H118" s="192">
        <f t="shared" si="4"/>
        <v>0</v>
      </c>
      <c r="I118" s="193"/>
      <c r="J118" s="169"/>
      <c r="K118" s="169"/>
      <c r="L118" s="169"/>
    </row>
    <row r="119" spans="1:12" x14ac:dyDescent="0.25">
      <c r="A119" s="134" t="s">
        <v>226</v>
      </c>
      <c r="B119" s="134" t="s">
        <v>227</v>
      </c>
      <c r="C119" s="137">
        <v>3</v>
      </c>
      <c r="D119" s="139">
        <v>6000</v>
      </c>
      <c r="E119" s="139">
        <f t="shared" si="3"/>
        <v>18000</v>
      </c>
      <c r="F119" s="143"/>
      <c r="G119" s="143"/>
      <c r="H119" s="192">
        <f t="shared" si="4"/>
        <v>0</v>
      </c>
      <c r="I119" s="193"/>
      <c r="J119" s="169"/>
      <c r="K119" s="169"/>
      <c r="L119" s="169"/>
    </row>
    <row r="120" spans="1:12" x14ac:dyDescent="0.25">
      <c r="A120" s="134" t="s">
        <v>228</v>
      </c>
      <c r="B120" s="134" t="s">
        <v>229</v>
      </c>
      <c r="C120" s="137"/>
      <c r="D120" s="139">
        <v>0</v>
      </c>
      <c r="E120" s="139">
        <f t="shared" si="3"/>
        <v>0</v>
      </c>
      <c r="F120" s="143"/>
      <c r="G120" s="143"/>
      <c r="H120" s="192">
        <f t="shared" si="4"/>
        <v>0</v>
      </c>
      <c r="I120" s="193"/>
      <c r="J120" s="169"/>
      <c r="K120" s="169"/>
      <c r="L120" s="169"/>
    </row>
    <row r="121" spans="1:12" x14ac:dyDescent="0.25">
      <c r="A121" s="134" t="s">
        <v>230</v>
      </c>
      <c r="B121" s="134" t="s">
        <v>231</v>
      </c>
      <c r="C121" s="137">
        <v>1</v>
      </c>
      <c r="D121" s="142">
        <v>1200</v>
      </c>
      <c r="E121" s="139">
        <f t="shared" si="3"/>
        <v>1200</v>
      </c>
      <c r="F121" s="143"/>
      <c r="G121" s="143"/>
      <c r="H121" s="192">
        <f t="shared" si="4"/>
        <v>0</v>
      </c>
      <c r="I121" s="193"/>
      <c r="J121" s="169"/>
      <c r="K121" s="169"/>
      <c r="L121" s="169"/>
    </row>
    <row r="122" spans="1:12" x14ac:dyDescent="0.25">
      <c r="A122" s="134" t="s">
        <v>232</v>
      </c>
      <c r="B122" s="134" t="s">
        <v>233</v>
      </c>
      <c r="C122" s="137"/>
      <c r="D122" s="139">
        <v>0</v>
      </c>
      <c r="E122" s="139">
        <f t="shared" si="3"/>
        <v>0</v>
      </c>
      <c r="F122" s="143">
        <v>2</v>
      </c>
      <c r="G122" s="143">
        <v>4247</v>
      </c>
      <c r="H122" s="239">
        <f t="shared" si="4"/>
        <v>8494</v>
      </c>
      <c r="I122" s="193"/>
      <c r="J122" s="169"/>
      <c r="K122" s="169"/>
      <c r="L122" s="169"/>
    </row>
    <row r="123" spans="1:12" x14ac:dyDescent="0.25">
      <c r="A123" s="134" t="s">
        <v>234</v>
      </c>
      <c r="B123" s="134" t="s">
        <v>235</v>
      </c>
      <c r="C123" s="137"/>
      <c r="D123" s="139">
        <v>0</v>
      </c>
      <c r="E123" s="139">
        <f t="shared" si="3"/>
        <v>0</v>
      </c>
      <c r="F123" s="143"/>
      <c r="G123" s="143"/>
      <c r="H123" s="192">
        <f t="shared" si="4"/>
        <v>0</v>
      </c>
      <c r="I123" s="193"/>
      <c r="J123" s="169"/>
      <c r="K123" s="169"/>
      <c r="L123" s="169"/>
    </row>
    <row r="124" spans="1:12" x14ac:dyDescent="0.25">
      <c r="A124" s="134" t="s">
        <v>236</v>
      </c>
      <c r="B124" s="134" t="s">
        <v>237</v>
      </c>
      <c r="C124" s="137">
        <v>1</v>
      </c>
      <c r="D124" s="139">
        <v>3000</v>
      </c>
      <c r="E124" s="139">
        <f t="shared" si="3"/>
        <v>3000</v>
      </c>
      <c r="F124" s="143"/>
      <c r="G124" s="143"/>
      <c r="H124" s="192">
        <f t="shared" si="4"/>
        <v>0</v>
      </c>
      <c r="I124" s="193"/>
      <c r="J124" s="169"/>
      <c r="K124" s="169"/>
      <c r="L124" s="169"/>
    </row>
    <row r="125" spans="1:12" x14ac:dyDescent="0.25">
      <c r="A125" s="134" t="s">
        <v>238</v>
      </c>
      <c r="B125" s="134" t="s">
        <v>239</v>
      </c>
      <c r="C125" s="137"/>
      <c r="D125" s="139">
        <v>0</v>
      </c>
      <c r="E125" s="139">
        <f t="shared" si="3"/>
        <v>0</v>
      </c>
      <c r="F125" s="143"/>
      <c r="G125" s="143"/>
      <c r="H125" s="192">
        <f t="shared" si="4"/>
        <v>0</v>
      </c>
      <c r="I125" s="193"/>
      <c r="J125" s="169"/>
      <c r="K125" s="169"/>
      <c r="L125" s="169"/>
    </row>
    <row r="126" spans="1:12" x14ac:dyDescent="0.25">
      <c r="A126" s="134" t="s">
        <v>240</v>
      </c>
      <c r="B126" s="134" t="s">
        <v>241</v>
      </c>
      <c r="C126" s="137"/>
      <c r="D126" s="139">
        <v>0</v>
      </c>
      <c r="E126" s="139">
        <f t="shared" si="3"/>
        <v>0</v>
      </c>
      <c r="F126" s="143"/>
      <c r="G126" s="143"/>
      <c r="H126" s="192">
        <f t="shared" si="4"/>
        <v>0</v>
      </c>
      <c r="I126" s="193"/>
      <c r="J126" s="169"/>
      <c r="K126" s="169"/>
      <c r="L126" s="169"/>
    </row>
    <row r="127" spans="1:12" x14ac:dyDescent="0.25">
      <c r="A127" s="134" t="s">
        <v>242</v>
      </c>
      <c r="B127" s="134" t="s">
        <v>243</v>
      </c>
      <c r="C127" s="137"/>
      <c r="D127" s="139">
        <v>0</v>
      </c>
      <c r="E127" s="139">
        <f t="shared" si="3"/>
        <v>0</v>
      </c>
      <c r="F127" s="143"/>
      <c r="G127" s="143"/>
      <c r="H127" s="192">
        <f t="shared" si="4"/>
        <v>0</v>
      </c>
      <c r="I127" s="193"/>
      <c r="J127" s="169"/>
      <c r="K127" s="169"/>
      <c r="L127" s="169"/>
    </row>
    <row r="128" spans="1:12" x14ac:dyDescent="0.25">
      <c r="A128" s="134" t="s">
        <v>244</v>
      </c>
      <c r="B128" s="134" t="s">
        <v>245</v>
      </c>
      <c r="C128" s="137"/>
      <c r="D128" s="139">
        <v>0</v>
      </c>
      <c r="E128" s="139">
        <f t="shared" si="3"/>
        <v>0</v>
      </c>
      <c r="F128" s="143"/>
      <c r="G128" s="143"/>
      <c r="H128" s="192">
        <f t="shared" si="4"/>
        <v>0</v>
      </c>
      <c r="I128" s="193"/>
      <c r="J128" s="169"/>
      <c r="K128" s="169"/>
      <c r="L128" s="169"/>
    </row>
    <row r="129" spans="1:12" x14ac:dyDescent="0.25">
      <c r="A129" s="134" t="s">
        <v>246</v>
      </c>
      <c r="B129" s="134" t="s">
        <v>247</v>
      </c>
      <c r="C129" s="137"/>
      <c r="D129" s="139">
        <v>0</v>
      </c>
      <c r="E129" s="139">
        <f t="shared" si="3"/>
        <v>0</v>
      </c>
      <c r="F129" s="143"/>
      <c r="G129" s="143"/>
      <c r="H129" s="192">
        <f t="shared" si="4"/>
        <v>0</v>
      </c>
      <c r="I129" s="193"/>
      <c r="J129" s="169"/>
      <c r="K129" s="169"/>
      <c r="L129" s="169"/>
    </row>
    <row r="130" spans="1:12" x14ac:dyDescent="0.25">
      <c r="A130" s="134" t="s">
        <v>248</v>
      </c>
      <c r="B130" s="134" t="s">
        <v>249</v>
      </c>
      <c r="C130" s="137"/>
      <c r="D130" s="139">
        <v>0</v>
      </c>
      <c r="E130" s="139">
        <f t="shared" si="3"/>
        <v>0</v>
      </c>
      <c r="F130" s="143"/>
      <c r="G130" s="143"/>
      <c r="H130" s="192">
        <f t="shared" si="4"/>
        <v>0</v>
      </c>
      <c r="I130" s="193"/>
      <c r="J130" s="169"/>
      <c r="K130" s="169"/>
      <c r="L130" s="169"/>
    </row>
    <row r="131" spans="1:12" x14ac:dyDescent="0.25">
      <c r="A131" s="134" t="s">
        <v>250</v>
      </c>
      <c r="B131" s="134" t="s">
        <v>251</v>
      </c>
      <c r="C131" s="137"/>
      <c r="D131" s="139">
        <v>0</v>
      </c>
      <c r="E131" s="139">
        <f t="shared" si="3"/>
        <v>0</v>
      </c>
      <c r="F131" s="143"/>
      <c r="G131" s="143"/>
      <c r="H131" s="192">
        <f t="shared" si="4"/>
        <v>0</v>
      </c>
      <c r="I131" s="193"/>
      <c r="J131" s="169"/>
      <c r="K131" s="169"/>
      <c r="L131" s="169"/>
    </row>
    <row r="132" spans="1:12" x14ac:dyDescent="0.25">
      <c r="A132" s="134" t="s">
        <v>252</v>
      </c>
      <c r="B132" s="134" t="s">
        <v>253</v>
      </c>
      <c r="C132" s="137"/>
      <c r="D132" s="139">
        <v>0</v>
      </c>
      <c r="E132" s="139">
        <f t="shared" si="3"/>
        <v>0</v>
      </c>
      <c r="F132" s="143"/>
      <c r="G132" s="143"/>
      <c r="H132" s="192">
        <f t="shared" si="4"/>
        <v>0</v>
      </c>
      <c r="I132" s="193"/>
      <c r="J132" s="169"/>
      <c r="K132" s="169"/>
      <c r="L132" s="169"/>
    </row>
    <row r="133" spans="1:12" x14ac:dyDescent="0.25">
      <c r="A133" s="134" t="s">
        <v>254</v>
      </c>
      <c r="B133" s="134" t="s">
        <v>81</v>
      </c>
      <c r="C133" s="137"/>
      <c r="D133" s="139">
        <v>0</v>
      </c>
      <c r="E133" s="139">
        <f t="shared" si="3"/>
        <v>0</v>
      </c>
      <c r="F133" s="143"/>
      <c r="G133" s="143"/>
      <c r="H133" s="192">
        <f t="shared" si="4"/>
        <v>0</v>
      </c>
      <c r="I133" s="193"/>
      <c r="J133" s="169"/>
      <c r="K133" s="169"/>
      <c r="L133" s="169"/>
    </row>
    <row r="134" spans="1:12" x14ac:dyDescent="0.25">
      <c r="A134" s="134" t="s">
        <v>255</v>
      </c>
      <c r="B134" s="135" t="s">
        <v>256</v>
      </c>
      <c r="C134" s="136">
        <f>C135+C136+C137+C138+C139+C140+C141+C142+C143+C144+C145+C146+C147+C148+C149+C150+C151</f>
        <v>19</v>
      </c>
      <c r="D134" s="142"/>
      <c r="E134" s="136">
        <f>E135+E136+E137+E138+E139+E140+E141+E142+E143+E144+E145+E146+E147+E148+E149+E150+E151</f>
        <v>187000</v>
      </c>
      <c r="F134" s="143"/>
      <c r="G134" s="143"/>
      <c r="H134" s="192">
        <f t="shared" si="4"/>
        <v>0</v>
      </c>
      <c r="I134" s="193"/>
      <c r="J134" s="169"/>
      <c r="K134" s="169"/>
      <c r="L134" s="169"/>
    </row>
    <row r="135" spans="1:12" x14ac:dyDescent="0.25">
      <c r="A135" s="134" t="s">
        <v>257</v>
      </c>
      <c r="B135" s="134" t="s">
        <v>258</v>
      </c>
      <c r="C135" s="137"/>
      <c r="D135" s="139">
        <v>0</v>
      </c>
      <c r="E135" s="139">
        <f t="shared" si="3"/>
        <v>0</v>
      </c>
      <c r="F135" s="143"/>
      <c r="G135" s="143"/>
      <c r="H135" s="192">
        <f t="shared" si="4"/>
        <v>0</v>
      </c>
      <c r="I135" s="193"/>
      <c r="J135" s="169"/>
      <c r="K135" s="169"/>
      <c r="L135" s="169"/>
    </row>
    <row r="136" spans="1:12" x14ac:dyDescent="0.25">
      <c r="A136" s="134" t="s">
        <v>259</v>
      </c>
      <c r="B136" s="134" t="s">
        <v>260</v>
      </c>
      <c r="C136" s="137">
        <v>2</v>
      </c>
      <c r="D136" s="139">
        <v>5000</v>
      </c>
      <c r="E136" s="139">
        <f t="shared" si="3"/>
        <v>10000</v>
      </c>
      <c r="F136" s="143">
        <v>20</v>
      </c>
      <c r="G136" s="143">
        <f>12*4539.5+6*7094+5390+1100</f>
        <v>103528</v>
      </c>
      <c r="H136" s="239">
        <f>G136</f>
        <v>103528</v>
      </c>
      <c r="I136" s="143"/>
      <c r="J136" s="169"/>
      <c r="K136" s="169"/>
      <c r="L136" s="169"/>
    </row>
    <row r="137" spans="1:12" x14ac:dyDescent="0.25">
      <c r="A137" s="134" t="s">
        <v>261</v>
      </c>
      <c r="B137" s="134" t="s">
        <v>262</v>
      </c>
      <c r="C137" s="137"/>
      <c r="D137" s="139">
        <v>0</v>
      </c>
      <c r="E137" s="139">
        <f t="shared" si="3"/>
        <v>0</v>
      </c>
      <c r="F137" s="143"/>
      <c r="G137" s="143"/>
      <c r="H137" s="192">
        <f t="shared" si="4"/>
        <v>0</v>
      </c>
      <c r="I137" s="193"/>
      <c r="J137" s="169"/>
      <c r="K137" s="169"/>
      <c r="L137" s="169"/>
    </row>
    <row r="138" spans="1:12" x14ac:dyDescent="0.25">
      <c r="A138" s="134" t="s">
        <v>263</v>
      </c>
      <c r="B138" s="134" t="s">
        <v>264</v>
      </c>
      <c r="C138" s="137"/>
      <c r="D138" s="139">
        <v>0</v>
      </c>
      <c r="E138" s="139">
        <f t="shared" ref="E138:E188" si="5">C138*D138</f>
        <v>0</v>
      </c>
      <c r="F138" s="143">
        <v>1</v>
      </c>
      <c r="G138" s="143">
        <v>1431</v>
      </c>
      <c r="H138" s="239">
        <f t="shared" ref="H138:H188" si="6">F138*G138</f>
        <v>1431</v>
      </c>
      <c r="I138" s="193"/>
      <c r="J138" s="169"/>
      <c r="K138" s="169"/>
      <c r="L138" s="169"/>
    </row>
    <row r="139" spans="1:12" x14ac:dyDescent="0.25">
      <c r="A139" s="134" t="s">
        <v>265</v>
      </c>
      <c r="B139" s="134" t="s">
        <v>266</v>
      </c>
      <c r="C139" s="137"/>
      <c r="D139" s="139">
        <v>0</v>
      </c>
      <c r="E139" s="139">
        <f t="shared" si="5"/>
        <v>0</v>
      </c>
      <c r="F139" s="143"/>
      <c r="G139" s="143"/>
      <c r="H139" s="192">
        <f t="shared" si="6"/>
        <v>0</v>
      </c>
      <c r="I139" s="193"/>
      <c r="J139" s="169"/>
      <c r="K139" s="169"/>
      <c r="L139" s="169"/>
    </row>
    <row r="140" spans="1:12" x14ac:dyDescent="0.25">
      <c r="A140" s="134" t="s">
        <v>267</v>
      </c>
      <c r="B140" s="134" t="s">
        <v>268</v>
      </c>
      <c r="C140" s="137">
        <v>1</v>
      </c>
      <c r="D140" s="139">
        <v>2000</v>
      </c>
      <c r="E140" s="139">
        <f t="shared" si="5"/>
        <v>2000</v>
      </c>
      <c r="F140" s="143"/>
      <c r="G140" s="143"/>
      <c r="H140" s="192">
        <f t="shared" si="6"/>
        <v>0</v>
      </c>
      <c r="I140" s="193"/>
      <c r="J140" s="169"/>
      <c r="K140" s="169"/>
      <c r="L140" s="169"/>
    </row>
    <row r="141" spans="1:12" x14ac:dyDescent="0.25">
      <c r="A141" s="134" t="s">
        <v>269</v>
      </c>
      <c r="B141" s="134" t="s">
        <v>270</v>
      </c>
      <c r="C141" s="137"/>
      <c r="D141" s="139">
        <v>0</v>
      </c>
      <c r="E141" s="139">
        <f t="shared" si="5"/>
        <v>0</v>
      </c>
      <c r="F141" s="143">
        <v>2</v>
      </c>
      <c r="G141" s="143">
        <v>4692</v>
      </c>
      <c r="H141" s="239">
        <f t="shared" si="6"/>
        <v>9384</v>
      </c>
      <c r="I141" s="193"/>
      <c r="J141" s="169"/>
      <c r="K141" s="169"/>
      <c r="L141" s="169"/>
    </row>
    <row r="142" spans="1:12" x14ac:dyDescent="0.25">
      <c r="A142" s="134" t="s">
        <v>271</v>
      </c>
      <c r="B142" s="134" t="s">
        <v>272</v>
      </c>
      <c r="C142" s="137"/>
      <c r="D142" s="139">
        <v>0</v>
      </c>
      <c r="E142" s="139">
        <f t="shared" si="5"/>
        <v>0</v>
      </c>
      <c r="F142" s="143"/>
      <c r="G142" s="143"/>
      <c r="H142" s="192">
        <f t="shared" si="6"/>
        <v>0</v>
      </c>
      <c r="I142" s="193"/>
      <c r="J142" s="169"/>
      <c r="K142" s="169"/>
      <c r="L142" s="169"/>
    </row>
    <row r="143" spans="1:12" x14ac:dyDescent="0.25">
      <c r="A143" s="134" t="s">
        <v>273</v>
      </c>
      <c r="B143" s="134" t="s">
        <v>274</v>
      </c>
      <c r="C143" s="137"/>
      <c r="D143" s="139">
        <v>0</v>
      </c>
      <c r="E143" s="139">
        <f t="shared" si="5"/>
        <v>0</v>
      </c>
      <c r="F143" s="143"/>
      <c r="G143" s="143"/>
      <c r="H143" s="192">
        <f t="shared" si="6"/>
        <v>0</v>
      </c>
      <c r="I143" s="193"/>
      <c r="J143" s="169"/>
      <c r="K143" s="169"/>
      <c r="L143" s="169"/>
    </row>
    <row r="144" spans="1:12" x14ac:dyDescent="0.25">
      <c r="A144" s="134" t="s">
        <v>275</v>
      </c>
      <c r="B144" s="134" t="s">
        <v>276</v>
      </c>
      <c r="C144" s="137"/>
      <c r="D144" s="139">
        <v>0</v>
      </c>
      <c r="E144" s="139">
        <f t="shared" si="5"/>
        <v>0</v>
      </c>
      <c r="F144" s="143"/>
      <c r="G144" s="143"/>
      <c r="H144" s="192">
        <f t="shared" si="6"/>
        <v>0</v>
      </c>
      <c r="I144" s="193"/>
      <c r="J144" s="169"/>
      <c r="K144" s="169"/>
      <c r="L144" s="169"/>
    </row>
    <row r="145" spans="1:12" x14ac:dyDescent="0.25">
      <c r="A145" s="134" t="s">
        <v>277</v>
      </c>
      <c r="B145" s="134" t="s">
        <v>278</v>
      </c>
      <c r="C145" s="137">
        <v>2</v>
      </c>
      <c r="D145" s="139">
        <v>5000</v>
      </c>
      <c r="E145" s="139">
        <f t="shared" si="5"/>
        <v>10000</v>
      </c>
      <c r="F145" s="143"/>
      <c r="G145" s="143"/>
      <c r="H145" s="192">
        <f t="shared" si="6"/>
        <v>0</v>
      </c>
      <c r="I145" s="193"/>
      <c r="J145" s="169"/>
      <c r="K145" s="169"/>
      <c r="L145" s="169"/>
    </row>
    <row r="146" spans="1:12" x14ac:dyDescent="0.25">
      <c r="A146" s="134" t="s">
        <v>279</v>
      </c>
      <c r="B146" s="134" t="s">
        <v>280</v>
      </c>
      <c r="C146" s="137">
        <v>5</v>
      </c>
      <c r="D146" s="139">
        <v>500</v>
      </c>
      <c r="E146" s="139">
        <f t="shared" si="5"/>
        <v>2500</v>
      </c>
      <c r="F146" s="143">
        <v>25</v>
      </c>
      <c r="G146" s="143">
        <v>499.5</v>
      </c>
      <c r="H146" s="239">
        <f t="shared" si="6"/>
        <v>12487.5</v>
      </c>
      <c r="I146" s="193"/>
      <c r="J146" s="169"/>
      <c r="K146" s="169"/>
      <c r="L146" s="169"/>
    </row>
    <row r="147" spans="1:12" x14ac:dyDescent="0.25">
      <c r="A147" s="134" t="s">
        <v>281</v>
      </c>
      <c r="B147" s="134" t="s">
        <v>282</v>
      </c>
      <c r="C147" s="137">
        <v>5</v>
      </c>
      <c r="D147" s="139">
        <v>500</v>
      </c>
      <c r="E147" s="139">
        <f t="shared" si="5"/>
        <v>2500</v>
      </c>
      <c r="F147" s="143"/>
      <c r="G147" s="143"/>
      <c r="H147" s="192">
        <f t="shared" si="6"/>
        <v>0</v>
      </c>
      <c r="I147" s="193"/>
      <c r="J147" s="169"/>
      <c r="K147" s="169"/>
      <c r="L147" s="169"/>
    </row>
    <row r="148" spans="1:12" x14ac:dyDescent="0.25">
      <c r="A148" s="134" t="s">
        <v>283</v>
      </c>
      <c r="B148" s="134" t="s">
        <v>284</v>
      </c>
      <c r="C148" s="137">
        <v>4</v>
      </c>
      <c r="D148" s="142">
        <v>40000</v>
      </c>
      <c r="E148" s="142">
        <f t="shared" si="5"/>
        <v>160000</v>
      </c>
      <c r="F148" s="143">
        <v>1</v>
      </c>
      <c r="G148" s="143">
        <v>73140</v>
      </c>
      <c r="H148" s="239">
        <f t="shared" si="6"/>
        <v>73140</v>
      </c>
      <c r="I148" s="193"/>
      <c r="J148" s="169"/>
      <c r="K148" s="169"/>
      <c r="L148" s="169"/>
    </row>
    <row r="149" spans="1:12" x14ac:dyDescent="0.25">
      <c r="A149" s="134" t="s">
        <v>285</v>
      </c>
      <c r="B149" s="134" t="s">
        <v>286</v>
      </c>
      <c r="C149" s="137"/>
      <c r="D149" s="139">
        <v>0</v>
      </c>
      <c r="E149" s="139">
        <f t="shared" si="5"/>
        <v>0</v>
      </c>
      <c r="F149" s="143"/>
      <c r="G149" s="143"/>
      <c r="H149" s="192">
        <f t="shared" si="6"/>
        <v>0</v>
      </c>
      <c r="I149" s="193"/>
      <c r="J149" s="169"/>
      <c r="K149" s="169"/>
      <c r="L149" s="169"/>
    </row>
    <row r="150" spans="1:12" ht="31.5" x14ac:dyDescent="0.25">
      <c r="A150" s="134" t="s">
        <v>287</v>
      </c>
      <c r="B150" s="134" t="s">
        <v>288</v>
      </c>
      <c r="C150" s="137"/>
      <c r="D150" s="139">
        <v>0</v>
      </c>
      <c r="E150" s="139">
        <f t="shared" si="5"/>
        <v>0</v>
      </c>
      <c r="F150" s="143"/>
      <c r="G150" s="143"/>
      <c r="H150" s="192">
        <f t="shared" si="6"/>
        <v>0</v>
      </c>
      <c r="I150" s="193"/>
      <c r="J150" s="169"/>
      <c r="K150" s="169"/>
      <c r="L150" s="169"/>
    </row>
    <row r="151" spans="1:12" x14ac:dyDescent="0.25">
      <c r="A151" s="134" t="s">
        <v>289</v>
      </c>
      <c r="B151" s="134" t="s">
        <v>81</v>
      </c>
      <c r="C151" s="137"/>
      <c r="D151" s="139">
        <v>0</v>
      </c>
      <c r="E151" s="139">
        <f t="shared" si="5"/>
        <v>0</v>
      </c>
      <c r="F151" s="143"/>
      <c r="G151" s="143"/>
      <c r="H151" s="192">
        <f t="shared" si="6"/>
        <v>0</v>
      </c>
      <c r="I151" s="193"/>
      <c r="J151" s="169"/>
      <c r="K151" s="169"/>
      <c r="L151" s="169"/>
    </row>
    <row r="152" spans="1:12" ht="31.5" x14ac:dyDescent="0.25">
      <c r="A152" s="134" t="s">
        <v>290</v>
      </c>
      <c r="B152" s="135" t="s">
        <v>291</v>
      </c>
      <c r="C152" s="136">
        <f>C153+C154+C155+C156+C157+C158+C159+C160+C161+C162+C163+C164+C165+C166+C167+C168+C169+C170+C171+C172+C173+C174+C175</f>
        <v>59</v>
      </c>
      <c r="D152" s="142"/>
      <c r="E152" s="136">
        <f>E153+E154+E155+E156+E157+E158+E159+E160+E161+E162+E163+E164+E165+E166+E167+E168+E169+E170+E171+E172+E173+E174+E175</f>
        <v>1790000</v>
      </c>
      <c r="F152" s="143"/>
      <c r="G152" s="143"/>
      <c r="H152" s="192">
        <f t="shared" si="6"/>
        <v>0</v>
      </c>
      <c r="I152" s="193"/>
      <c r="J152" s="169"/>
      <c r="K152" s="169"/>
      <c r="L152" s="169"/>
    </row>
    <row r="153" spans="1:12" x14ac:dyDescent="0.25">
      <c r="A153" s="134" t="s">
        <v>292</v>
      </c>
      <c r="B153" s="134" t="s">
        <v>293</v>
      </c>
      <c r="C153" s="137"/>
      <c r="D153" s="139">
        <v>0</v>
      </c>
      <c r="E153" s="139">
        <f t="shared" si="5"/>
        <v>0</v>
      </c>
      <c r="F153" s="143"/>
      <c r="G153" s="143"/>
      <c r="H153" s="192">
        <f t="shared" si="6"/>
        <v>0</v>
      </c>
      <c r="I153" s="193"/>
      <c r="J153" s="169"/>
      <c r="K153" s="169"/>
      <c r="L153" s="169"/>
    </row>
    <row r="154" spans="1:12" x14ac:dyDescent="0.25">
      <c r="A154" s="134" t="s">
        <v>294</v>
      </c>
      <c r="B154" s="134" t="s">
        <v>295</v>
      </c>
      <c r="C154" s="137"/>
      <c r="D154" s="139">
        <v>0</v>
      </c>
      <c r="E154" s="139">
        <f t="shared" si="5"/>
        <v>0</v>
      </c>
      <c r="F154" s="143"/>
      <c r="G154" s="143"/>
      <c r="H154" s="192">
        <f t="shared" si="6"/>
        <v>0</v>
      </c>
      <c r="I154" s="193"/>
      <c r="J154" s="169"/>
      <c r="K154" s="169"/>
      <c r="L154" s="169"/>
    </row>
    <row r="155" spans="1:12" x14ac:dyDescent="0.25">
      <c r="A155" s="134" t="s">
        <v>296</v>
      </c>
      <c r="B155" s="134" t="s">
        <v>297</v>
      </c>
      <c r="C155" s="137">
        <v>50</v>
      </c>
      <c r="D155" s="139">
        <v>3200</v>
      </c>
      <c r="E155" s="139">
        <f t="shared" si="5"/>
        <v>160000</v>
      </c>
      <c r="F155" s="143"/>
      <c r="G155" s="143"/>
      <c r="H155" s="192">
        <f t="shared" si="6"/>
        <v>0</v>
      </c>
      <c r="I155" s="193"/>
      <c r="J155" s="169"/>
      <c r="K155" s="169"/>
      <c r="L155" s="169"/>
    </row>
    <row r="156" spans="1:12" x14ac:dyDescent="0.25">
      <c r="A156" s="134" t="s">
        <v>298</v>
      </c>
      <c r="B156" s="134" t="s">
        <v>299</v>
      </c>
      <c r="C156" s="137"/>
      <c r="D156" s="139">
        <v>0</v>
      </c>
      <c r="E156" s="139">
        <f t="shared" si="5"/>
        <v>0</v>
      </c>
      <c r="F156" s="143"/>
      <c r="G156" s="143"/>
      <c r="H156" s="192">
        <f t="shared" si="6"/>
        <v>0</v>
      </c>
      <c r="I156" s="193"/>
      <c r="J156" s="169"/>
      <c r="K156" s="169"/>
      <c r="L156" s="169"/>
    </row>
    <row r="157" spans="1:12" x14ac:dyDescent="0.25">
      <c r="A157" s="134" t="s">
        <v>300</v>
      </c>
      <c r="B157" s="134" t="s">
        <v>301</v>
      </c>
      <c r="C157" s="137"/>
      <c r="D157" s="139">
        <v>0</v>
      </c>
      <c r="E157" s="139">
        <f t="shared" si="5"/>
        <v>0</v>
      </c>
      <c r="F157" s="143"/>
      <c r="G157" s="143"/>
      <c r="H157" s="192">
        <f t="shared" si="6"/>
        <v>0</v>
      </c>
      <c r="I157" s="193"/>
      <c r="J157" s="169"/>
      <c r="K157" s="169"/>
      <c r="L157" s="169"/>
    </row>
    <row r="158" spans="1:12" x14ac:dyDescent="0.25">
      <c r="A158" s="134" t="s">
        <v>302</v>
      </c>
      <c r="B158" s="134" t="s">
        <v>303</v>
      </c>
      <c r="C158" s="137"/>
      <c r="D158" s="139">
        <v>0</v>
      </c>
      <c r="E158" s="139">
        <f t="shared" si="5"/>
        <v>0</v>
      </c>
      <c r="F158" s="143"/>
      <c r="G158" s="143"/>
      <c r="H158" s="192">
        <f t="shared" si="6"/>
        <v>0</v>
      </c>
      <c r="I158" s="193"/>
      <c r="J158" s="169"/>
      <c r="K158" s="169"/>
      <c r="L158" s="169"/>
    </row>
    <row r="159" spans="1:12" ht="31.5" x14ac:dyDescent="0.25">
      <c r="A159" s="134" t="s">
        <v>304</v>
      </c>
      <c r="B159" s="134" t="s">
        <v>305</v>
      </c>
      <c r="C159" s="137"/>
      <c r="D159" s="139">
        <v>0</v>
      </c>
      <c r="E159" s="139">
        <f t="shared" si="5"/>
        <v>0</v>
      </c>
      <c r="F159" s="143"/>
      <c r="G159" s="143"/>
      <c r="H159" s="192">
        <f t="shared" si="6"/>
        <v>0</v>
      </c>
      <c r="I159" s="193"/>
      <c r="J159" s="169"/>
      <c r="K159" s="169"/>
      <c r="L159" s="169"/>
    </row>
    <row r="160" spans="1:12" x14ac:dyDescent="0.25">
      <c r="A160" s="134" t="s">
        <v>306</v>
      </c>
      <c r="B160" s="134" t="s">
        <v>389</v>
      </c>
      <c r="C160" s="137"/>
      <c r="D160" s="139">
        <v>0</v>
      </c>
      <c r="E160" s="139">
        <f t="shared" si="5"/>
        <v>0</v>
      </c>
      <c r="F160" s="143"/>
      <c r="G160" s="143"/>
      <c r="H160" s="192">
        <f t="shared" si="6"/>
        <v>0</v>
      </c>
      <c r="I160" s="193"/>
      <c r="J160" s="169"/>
      <c r="K160" s="169"/>
      <c r="L160" s="169"/>
    </row>
    <row r="161" spans="1:12" x14ac:dyDescent="0.25">
      <c r="A161" s="134" t="s">
        <v>308</v>
      </c>
      <c r="B161" s="134" t="s">
        <v>309</v>
      </c>
      <c r="C161" s="137">
        <v>1</v>
      </c>
      <c r="D161" s="139">
        <v>110000</v>
      </c>
      <c r="E161" s="139">
        <f t="shared" si="5"/>
        <v>110000</v>
      </c>
      <c r="F161" s="143">
        <v>2</v>
      </c>
      <c r="G161" s="143">
        <v>105828</v>
      </c>
      <c r="H161" s="239">
        <f t="shared" si="6"/>
        <v>211656</v>
      </c>
      <c r="I161" s="193"/>
      <c r="J161" s="169"/>
      <c r="K161" s="169"/>
      <c r="L161" s="169"/>
    </row>
    <row r="162" spans="1:12" x14ac:dyDescent="0.25">
      <c r="A162" s="134" t="s">
        <v>310</v>
      </c>
      <c r="B162" s="134" t="s">
        <v>311</v>
      </c>
      <c r="C162" s="137">
        <v>2</v>
      </c>
      <c r="D162" s="142">
        <v>240000</v>
      </c>
      <c r="E162" s="139">
        <f t="shared" si="5"/>
        <v>480000</v>
      </c>
      <c r="F162" s="143"/>
      <c r="G162" s="143"/>
      <c r="H162" s="192">
        <f t="shared" si="6"/>
        <v>0</v>
      </c>
      <c r="I162" s="193"/>
      <c r="J162" s="169"/>
      <c r="K162" s="169"/>
      <c r="L162" s="169"/>
    </row>
    <row r="163" spans="1:12" x14ac:dyDescent="0.25">
      <c r="A163" s="134" t="s">
        <v>312</v>
      </c>
      <c r="B163" s="134" t="s">
        <v>313</v>
      </c>
      <c r="C163" s="137">
        <v>1</v>
      </c>
      <c r="D163" s="142">
        <v>170000</v>
      </c>
      <c r="E163" s="139">
        <f t="shared" si="5"/>
        <v>170000</v>
      </c>
      <c r="F163" s="143"/>
      <c r="G163" s="143"/>
      <c r="H163" s="192">
        <f t="shared" si="6"/>
        <v>0</v>
      </c>
      <c r="I163" s="193"/>
      <c r="J163" s="169"/>
      <c r="K163" s="169"/>
      <c r="L163" s="169"/>
    </row>
    <row r="164" spans="1:12" x14ac:dyDescent="0.25">
      <c r="A164" s="134" t="s">
        <v>314</v>
      </c>
      <c r="B164" s="134" t="s">
        <v>315</v>
      </c>
      <c r="C164" s="137"/>
      <c r="D164" s="139">
        <v>0</v>
      </c>
      <c r="E164" s="139">
        <f t="shared" si="5"/>
        <v>0</v>
      </c>
      <c r="F164" s="143"/>
      <c r="G164" s="143"/>
      <c r="H164" s="192">
        <f t="shared" si="6"/>
        <v>0</v>
      </c>
      <c r="I164" s="193"/>
      <c r="J164" s="169"/>
      <c r="K164" s="169"/>
      <c r="L164" s="169"/>
    </row>
    <row r="165" spans="1:12" ht="31.5" x14ac:dyDescent="0.25">
      <c r="A165" s="134" t="s">
        <v>316</v>
      </c>
      <c r="B165" s="134" t="s">
        <v>317</v>
      </c>
      <c r="C165" s="137">
        <v>3</v>
      </c>
      <c r="D165" s="139">
        <v>130000</v>
      </c>
      <c r="E165" s="139">
        <f t="shared" si="5"/>
        <v>390000</v>
      </c>
      <c r="F165" s="143"/>
      <c r="G165" s="143"/>
      <c r="H165" s="192">
        <f t="shared" si="6"/>
        <v>0</v>
      </c>
      <c r="I165" s="193"/>
      <c r="J165" s="169"/>
      <c r="K165" s="169"/>
      <c r="L165" s="169"/>
    </row>
    <row r="166" spans="1:12" x14ac:dyDescent="0.25">
      <c r="A166" s="145">
        <v>1654103006</v>
      </c>
      <c r="B166" s="145" t="s">
        <v>307</v>
      </c>
      <c r="C166" s="137">
        <v>2</v>
      </c>
      <c r="D166" s="142">
        <v>240000</v>
      </c>
      <c r="E166" s="139">
        <f t="shared" si="5"/>
        <v>480000</v>
      </c>
      <c r="F166" s="143"/>
      <c r="G166" s="143"/>
      <c r="H166" s="192">
        <f t="shared" si="6"/>
        <v>0</v>
      </c>
      <c r="I166" s="193"/>
      <c r="J166" s="169"/>
      <c r="K166" s="169"/>
      <c r="L166" s="169"/>
    </row>
    <row r="167" spans="1:12" x14ac:dyDescent="0.25">
      <c r="A167" s="134" t="s">
        <v>318</v>
      </c>
      <c r="B167" s="134" t="s">
        <v>319</v>
      </c>
      <c r="C167" s="137"/>
      <c r="D167" s="139"/>
      <c r="E167" s="139">
        <f t="shared" si="5"/>
        <v>0</v>
      </c>
      <c r="F167" s="143"/>
      <c r="G167" s="143"/>
      <c r="H167" s="192">
        <f t="shared" si="6"/>
        <v>0</v>
      </c>
      <c r="I167" s="193"/>
      <c r="J167" s="169"/>
      <c r="K167" s="169"/>
      <c r="L167" s="169"/>
    </row>
    <row r="168" spans="1:12" x14ac:dyDescent="0.25">
      <c r="A168" s="134" t="s">
        <v>320</v>
      </c>
      <c r="B168" s="134" t="s">
        <v>321</v>
      </c>
      <c r="C168" s="137"/>
      <c r="D168" s="139"/>
      <c r="E168" s="139">
        <f t="shared" si="5"/>
        <v>0</v>
      </c>
      <c r="F168" s="143"/>
      <c r="G168" s="143"/>
      <c r="H168" s="192">
        <f t="shared" si="6"/>
        <v>0</v>
      </c>
      <c r="I168" s="193"/>
      <c r="J168" s="169"/>
      <c r="K168" s="169"/>
      <c r="L168" s="169"/>
    </row>
    <row r="169" spans="1:12" x14ac:dyDescent="0.25">
      <c r="A169" s="134" t="s">
        <v>322</v>
      </c>
      <c r="B169" s="134" t="s">
        <v>323</v>
      </c>
      <c r="C169" s="137"/>
      <c r="D169" s="139"/>
      <c r="E169" s="139">
        <f t="shared" si="5"/>
        <v>0</v>
      </c>
      <c r="F169" s="143"/>
      <c r="G169" s="143"/>
      <c r="H169" s="192">
        <f t="shared" si="6"/>
        <v>0</v>
      </c>
      <c r="I169" s="193"/>
      <c r="J169" s="169"/>
      <c r="K169" s="169"/>
      <c r="L169" s="169"/>
    </row>
    <row r="170" spans="1:12" x14ac:dyDescent="0.25">
      <c r="A170" s="134" t="s">
        <v>324</v>
      </c>
      <c r="B170" s="134" t="s">
        <v>390</v>
      </c>
      <c r="C170" s="137"/>
      <c r="D170" s="139"/>
      <c r="E170" s="139">
        <f t="shared" si="5"/>
        <v>0</v>
      </c>
      <c r="F170" s="143"/>
      <c r="G170" s="143"/>
      <c r="H170" s="192">
        <f t="shared" si="6"/>
        <v>0</v>
      </c>
      <c r="I170" s="193"/>
      <c r="J170" s="169"/>
      <c r="K170" s="169"/>
      <c r="L170" s="169"/>
    </row>
    <row r="171" spans="1:12" x14ac:dyDescent="0.25">
      <c r="A171" s="134" t="s">
        <v>325</v>
      </c>
      <c r="B171" s="134" t="s">
        <v>326</v>
      </c>
      <c r="C171" s="137"/>
      <c r="D171" s="139"/>
      <c r="E171" s="139">
        <f t="shared" si="5"/>
        <v>0</v>
      </c>
      <c r="F171" s="143"/>
      <c r="G171" s="143"/>
      <c r="H171" s="192">
        <f t="shared" si="6"/>
        <v>0</v>
      </c>
      <c r="I171" s="193"/>
      <c r="J171" s="169"/>
      <c r="K171" s="169"/>
      <c r="L171" s="169"/>
    </row>
    <row r="172" spans="1:12" x14ac:dyDescent="0.25">
      <c r="A172" s="134" t="s">
        <v>327</v>
      </c>
      <c r="B172" s="134" t="s">
        <v>293</v>
      </c>
      <c r="C172" s="137"/>
      <c r="D172" s="139"/>
      <c r="E172" s="139">
        <f t="shared" si="5"/>
        <v>0</v>
      </c>
      <c r="F172" s="143"/>
      <c r="G172" s="143"/>
      <c r="H172" s="192">
        <f t="shared" si="6"/>
        <v>0</v>
      </c>
      <c r="I172" s="193"/>
      <c r="J172" s="169"/>
      <c r="K172" s="169"/>
      <c r="L172" s="169"/>
    </row>
    <row r="173" spans="1:12" x14ac:dyDescent="0.25">
      <c r="A173" s="134" t="s">
        <v>328</v>
      </c>
      <c r="B173" s="134" t="s">
        <v>295</v>
      </c>
      <c r="C173" s="137"/>
      <c r="D173" s="139"/>
      <c r="E173" s="139">
        <f t="shared" si="5"/>
        <v>0</v>
      </c>
      <c r="F173" s="143"/>
      <c r="G173" s="143"/>
      <c r="H173" s="192">
        <f t="shared" si="6"/>
        <v>0</v>
      </c>
      <c r="I173" s="193"/>
      <c r="J173" s="169"/>
      <c r="K173" s="169"/>
      <c r="L173" s="169"/>
    </row>
    <row r="174" spans="1:12" x14ac:dyDescent="0.25">
      <c r="A174" s="134" t="s">
        <v>329</v>
      </c>
      <c r="B174" s="134" t="s">
        <v>297</v>
      </c>
      <c r="C174" s="137"/>
      <c r="D174" s="139"/>
      <c r="E174" s="139">
        <f t="shared" si="5"/>
        <v>0</v>
      </c>
      <c r="F174" s="143"/>
      <c r="G174" s="143"/>
      <c r="H174" s="192">
        <f t="shared" si="6"/>
        <v>0</v>
      </c>
      <c r="I174" s="193"/>
      <c r="J174" s="169"/>
      <c r="K174" s="169"/>
      <c r="L174" s="169"/>
    </row>
    <row r="175" spans="1:12" x14ac:dyDescent="0.25">
      <c r="A175" s="134" t="s">
        <v>330</v>
      </c>
      <c r="B175" s="134" t="s">
        <v>299</v>
      </c>
      <c r="C175" s="137"/>
      <c r="D175" s="139"/>
      <c r="E175" s="139">
        <f t="shared" si="5"/>
        <v>0</v>
      </c>
      <c r="F175" s="143">
        <v>32</v>
      </c>
      <c r="G175" s="143">
        <v>2073</v>
      </c>
      <c r="H175" s="239">
        <f t="shared" si="6"/>
        <v>66336</v>
      </c>
      <c r="I175" s="217"/>
      <c r="J175" s="218"/>
      <c r="K175" s="218"/>
      <c r="L175" s="169"/>
    </row>
    <row r="176" spans="1:12" x14ac:dyDescent="0.25">
      <c r="A176" s="134" t="s">
        <v>331</v>
      </c>
      <c r="B176" s="135" t="s">
        <v>332</v>
      </c>
      <c r="C176" s="136">
        <f>C177+C178+C179+C180+C181+C182+C183+C184+C185+C186+C187+C188</f>
        <v>20</v>
      </c>
      <c r="D176" s="146"/>
      <c r="E176" s="136">
        <f>E177+E178+E179+E180+E181+E182+E183+E184+E185+E186+E187+E188</f>
        <v>65000</v>
      </c>
      <c r="F176" s="143"/>
      <c r="G176" s="143"/>
      <c r="H176" s="192">
        <f t="shared" si="6"/>
        <v>0</v>
      </c>
      <c r="I176" s="217"/>
      <c r="J176" s="218"/>
      <c r="K176" s="218"/>
      <c r="L176" s="169"/>
    </row>
    <row r="177" spans="1:12" x14ac:dyDescent="0.25">
      <c r="A177" s="134" t="s">
        <v>333</v>
      </c>
      <c r="B177" s="134" t="s">
        <v>334</v>
      </c>
      <c r="C177" s="137"/>
      <c r="D177" s="139"/>
      <c r="E177" s="139">
        <f t="shared" si="5"/>
        <v>0</v>
      </c>
      <c r="F177" s="143"/>
      <c r="G177" s="143"/>
      <c r="H177" s="192">
        <f t="shared" si="6"/>
        <v>0</v>
      </c>
      <c r="I177" s="193"/>
      <c r="J177" s="169"/>
      <c r="K177" s="169"/>
      <c r="L177" s="169"/>
    </row>
    <row r="178" spans="1:12" x14ac:dyDescent="0.25">
      <c r="A178" s="134" t="s">
        <v>335</v>
      </c>
      <c r="B178" s="134" t="s">
        <v>336</v>
      </c>
      <c r="C178" s="137"/>
      <c r="D178" s="139"/>
      <c r="E178" s="139">
        <f t="shared" si="5"/>
        <v>0</v>
      </c>
      <c r="F178" s="143"/>
      <c r="G178" s="143"/>
      <c r="H178" s="192">
        <f t="shared" si="6"/>
        <v>0</v>
      </c>
      <c r="I178" s="193"/>
      <c r="J178" s="169"/>
      <c r="K178" s="169"/>
      <c r="L178" s="169"/>
    </row>
    <row r="179" spans="1:12" x14ac:dyDescent="0.25">
      <c r="A179" s="134" t="s">
        <v>337</v>
      </c>
      <c r="B179" s="134" t="s">
        <v>338</v>
      </c>
      <c r="C179" s="137"/>
      <c r="D179" s="139"/>
      <c r="E179" s="139">
        <f t="shared" si="5"/>
        <v>0</v>
      </c>
      <c r="F179" s="143"/>
      <c r="G179" s="143"/>
      <c r="H179" s="192">
        <f t="shared" si="6"/>
        <v>0</v>
      </c>
      <c r="I179" s="193"/>
      <c r="J179" s="169"/>
      <c r="K179" s="169"/>
      <c r="L179" s="169"/>
    </row>
    <row r="180" spans="1:12" ht="31.5" x14ac:dyDescent="0.25">
      <c r="A180" s="134" t="s">
        <v>339</v>
      </c>
      <c r="B180" s="134" t="s">
        <v>396</v>
      </c>
      <c r="C180" s="137"/>
      <c r="D180" s="139"/>
      <c r="E180" s="139">
        <f t="shared" si="5"/>
        <v>0</v>
      </c>
      <c r="F180" s="143"/>
      <c r="G180" s="143"/>
      <c r="H180" s="192">
        <f t="shared" si="6"/>
        <v>0</v>
      </c>
      <c r="I180" s="193"/>
      <c r="J180" s="169"/>
      <c r="K180" s="169"/>
      <c r="L180" s="169"/>
    </row>
    <row r="181" spans="1:12" ht="31.5" x14ac:dyDescent="0.25">
      <c r="A181" s="134" t="s">
        <v>341</v>
      </c>
      <c r="B181" s="134" t="s">
        <v>342</v>
      </c>
      <c r="C181" s="137">
        <v>20</v>
      </c>
      <c r="D181" s="139">
        <v>3250</v>
      </c>
      <c r="E181" s="139">
        <f t="shared" si="5"/>
        <v>65000</v>
      </c>
      <c r="F181" s="143"/>
      <c r="G181" s="143"/>
      <c r="H181" s="192">
        <f t="shared" si="6"/>
        <v>0</v>
      </c>
      <c r="I181" s="193"/>
      <c r="J181" s="169"/>
      <c r="K181" s="169"/>
      <c r="L181" s="169"/>
    </row>
    <row r="182" spans="1:12" x14ac:dyDescent="0.25">
      <c r="A182" s="134" t="s">
        <v>343</v>
      </c>
      <c r="B182" s="134" t="s">
        <v>344</v>
      </c>
      <c r="C182" s="137"/>
      <c r="D182" s="139"/>
      <c r="E182" s="139">
        <f t="shared" si="5"/>
        <v>0</v>
      </c>
      <c r="F182" s="143"/>
      <c r="G182" s="143"/>
      <c r="H182" s="192">
        <f t="shared" si="6"/>
        <v>0</v>
      </c>
      <c r="I182" s="193"/>
      <c r="J182" s="169"/>
      <c r="K182" s="169"/>
      <c r="L182" s="169"/>
    </row>
    <row r="183" spans="1:12" x14ac:dyDescent="0.25">
      <c r="A183" s="134" t="s">
        <v>345</v>
      </c>
      <c r="B183" s="134" t="s">
        <v>346</v>
      </c>
      <c r="C183" s="137"/>
      <c r="D183" s="139"/>
      <c r="E183" s="139">
        <f t="shared" si="5"/>
        <v>0</v>
      </c>
      <c r="F183" s="143"/>
      <c r="G183" s="143"/>
      <c r="H183" s="192">
        <f t="shared" si="6"/>
        <v>0</v>
      </c>
      <c r="I183" s="193"/>
      <c r="J183" s="169"/>
      <c r="K183" s="169"/>
      <c r="L183" s="169"/>
    </row>
    <row r="184" spans="1:12" x14ac:dyDescent="0.25">
      <c r="A184" s="134" t="s">
        <v>347</v>
      </c>
      <c r="B184" s="147" t="s">
        <v>397</v>
      </c>
      <c r="C184" s="137"/>
      <c r="D184" s="139"/>
      <c r="E184" s="139">
        <f t="shared" si="5"/>
        <v>0</v>
      </c>
      <c r="F184" s="143"/>
      <c r="G184" s="143"/>
      <c r="H184" s="192">
        <f t="shared" si="6"/>
        <v>0</v>
      </c>
      <c r="I184" s="193"/>
      <c r="J184" s="169"/>
      <c r="K184" s="169"/>
      <c r="L184" s="169"/>
    </row>
    <row r="185" spans="1:12" x14ac:dyDescent="0.25">
      <c r="A185" s="134" t="s">
        <v>348</v>
      </c>
      <c r="B185" s="134" t="s">
        <v>349</v>
      </c>
      <c r="C185" s="137"/>
      <c r="D185" s="139"/>
      <c r="E185" s="139">
        <f t="shared" si="5"/>
        <v>0</v>
      </c>
      <c r="F185" s="143"/>
      <c r="G185" s="143"/>
      <c r="H185" s="192">
        <f t="shared" si="6"/>
        <v>0</v>
      </c>
      <c r="I185" s="193"/>
      <c r="J185" s="169"/>
      <c r="K185" s="169"/>
      <c r="L185" s="169"/>
    </row>
    <row r="186" spans="1:12" ht="31.5" x14ac:dyDescent="0.25">
      <c r="A186" s="134" t="s">
        <v>350</v>
      </c>
      <c r="B186" s="134" t="s">
        <v>351</v>
      </c>
      <c r="C186" s="137"/>
      <c r="D186" s="139"/>
      <c r="E186" s="139">
        <f t="shared" si="5"/>
        <v>0</v>
      </c>
      <c r="F186" s="143"/>
      <c r="G186" s="143"/>
      <c r="H186" s="192">
        <f t="shared" si="6"/>
        <v>0</v>
      </c>
      <c r="I186" s="193"/>
      <c r="J186" s="169"/>
      <c r="K186" s="169"/>
      <c r="L186" s="169"/>
    </row>
    <row r="187" spans="1:12" ht="75" x14ac:dyDescent="0.25">
      <c r="A187" s="134">
        <v>1660102002</v>
      </c>
      <c r="B187" s="144" t="s">
        <v>400</v>
      </c>
      <c r="C187" s="137"/>
      <c r="D187" s="139"/>
      <c r="E187" s="139">
        <f t="shared" si="5"/>
        <v>0</v>
      </c>
      <c r="F187" s="143"/>
      <c r="G187" s="195"/>
      <c r="H187" s="192">
        <f t="shared" si="6"/>
        <v>0</v>
      </c>
      <c r="I187" s="193"/>
      <c r="J187" s="169"/>
      <c r="K187" s="169"/>
      <c r="L187" s="169"/>
    </row>
    <row r="188" spans="1:12" ht="37.5" x14ac:dyDescent="0.25">
      <c r="A188" s="134">
        <v>1660102003</v>
      </c>
      <c r="B188" s="144" t="s">
        <v>399</v>
      </c>
      <c r="C188" s="137"/>
      <c r="D188" s="139"/>
      <c r="E188" s="139">
        <f t="shared" si="5"/>
        <v>0</v>
      </c>
      <c r="F188" s="143"/>
      <c r="G188" s="195"/>
      <c r="H188" s="192">
        <f t="shared" si="6"/>
        <v>0</v>
      </c>
      <c r="I188" s="193"/>
      <c r="J188" s="169"/>
      <c r="K188" s="169"/>
      <c r="L188" s="169"/>
    </row>
    <row r="189" spans="1:12" x14ac:dyDescent="0.25">
      <c r="A189" s="132"/>
      <c r="B189" s="132" t="s">
        <v>401</v>
      </c>
      <c r="C189" s="148">
        <f>C9+C19+C20+C52+C76+C83+C89+C113+C134+C152+C176</f>
        <v>368</v>
      </c>
      <c r="D189" s="149"/>
      <c r="E189" s="148">
        <f>E9+E19+E20+E52+E76+E83+E89+E113+E134+E152+E176</f>
        <v>2983300</v>
      </c>
      <c r="F189" s="191">
        <f>SUM(F9:F188)+F190+F191+F192</f>
        <v>875</v>
      </c>
      <c r="G189" s="191"/>
      <c r="H189" s="192">
        <f>SUM(H9:H188)+H190+H191+H192+H193</f>
        <v>2749163.6999999997</v>
      </c>
      <c r="I189" s="193"/>
      <c r="J189" s="208"/>
      <c r="K189" s="169"/>
      <c r="L189" s="169"/>
    </row>
    <row r="190" spans="1:12" x14ac:dyDescent="0.25">
      <c r="A190" s="124"/>
      <c r="B190" s="124" t="s">
        <v>452</v>
      </c>
      <c r="C190" s="125"/>
      <c r="D190" s="126"/>
      <c r="E190" s="126"/>
      <c r="F190" s="196">
        <v>1</v>
      </c>
      <c r="G190" s="197">
        <v>8890</v>
      </c>
      <c r="H190" s="246">
        <v>8890</v>
      </c>
      <c r="I190" s="197"/>
    </row>
    <row r="191" spans="1:12" x14ac:dyDescent="0.25">
      <c r="A191" s="150"/>
      <c r="B191" s="124" t="s">
        <v>453</v>
      </c>
      <c r="C191" s="125"/>
      <c r="D191" s="126"/>
      <c r="E191" s="126"/>
      <c r="F191" s="196">
        <v>1</v>
      </c>
      <c r="G191" s="197">
        <v>7800</v>
      </c>
      <c r="H191" s="247">
        <v>7800</v>
      </c>
      <c r="I191" s="197"/>
    </row>
    <row r="192" spans="1:12" x14ac:dyDescent="0.25">
      <c r="A192" s="124"/>
      <c r="B192" s="124" t="s">
        <v>480</v>
      </c>
      <c r="C192" s="125"/>
      <c r="D192" s="126"/>
      <c r="E192" s="126"/>
      <c r="F192" s="196">
        <v>4</v>
      </c>
      <c r="G192" s="197">
        <v>1407.6</v>
      </c>
      <c r="H192" s="247">
        <f>F192*G192</f>
        <v>5630.4</v>
      </c>
      <c r="I192" s="197"/>
      <c r="J192" s="238"/>
    </row>
    <row r="193" spans="1:23" x14ac:dyDescent="0.25">
      <c r="A193" s="124"/>
      <c r="B193" s="124" t="s">
        <v>5559</v>
      </c>
      <c r="C193" s="125"/>
      <c r="D193" s="126"/>
      <c r="E193" s="126"/>
      <c r="F193" s="196"/>
      <c r="G193" s="197"/>
      <c r="H193" s="247">
        <v>59428</v>
      </c>
      <c r="I193" s="197"/>
    </row>
    <row r="194" spans="1:23" x14ac:dyDescent="0.25">
      <c r="A194" s="124"/>
      <c r="B194" s="124"/>
      <c r="C194" s="125"/>
      <c r="D194" s="126"/>
      <c r="E194" s="126"/>
      <c r="F194" s="196"/>
      <c r="G194" s="197"/>
      <c r="H194" s="219"/>
      <c r="I194" s="197"/>
    </row>
    <row r="195" spans="1:23" x14ac:dyDescent="0.25">
      <c r="A195" s="124"/>
      <c r="B195" s="245" t="s">
        <v>532</v>
      </c>
      <c r="C195" s="248"/>
      <c r="D195" s="249"/>
      <c r="E195" s="249"/>
      <c r="F195" s="245"/>
      <c r="G195" s="245"/>
      <c r="H195" s="219">
        <v>10568396</v>
      </c>
    </row>
    <row r="196" spans="1:23" x14ac:dyDescent="0.25">
      <c r="A196" s="124"/>
      <c r="B196" s="245" t="s">
        <v>533</v>
      </c>
      <c r="C196" s="248"/>
      <c r="D196" s="249"/>
      <c r="E196" s="249"/>
      <c r="F196" s="245"/>
      <c r="G196" s="245"/>
      <c r="H196" s="219">
        <v>45643</v>
      </c>
    </row>
    <row r="197" spans="1:23" x14ac:dyDescent="0.25">
      <c r="H197" s="151"/>
    </row>
    <row r="198" spans="1:23" x14ac:dyDescent="0.25">
      <c r="H198" s="151"/>
    </row>
    <row r="199" spans="1:23" x14ac:dyDescent="0.25">
      <c r="A199" s="127" t="s">
        <v>544</v>
      </c>
      <c r="B199" s="245" t="s">
        <v>545</v>
      </c>
      <c r="H199" s="151"/>
    </row>
    <row r="200" spans="1:23" x14ac:dyDescent="0.25">
      <c r="H200" s="151"/>
    </row>
    <row r="201" spans="1:23" x14ac:dyDescent="0.25">
      <c r="A201" s="245" t="s">
        <v>5558</v>
      </c>
      <c r="H201" s="151"/>
    </row>
    <row r="202" spans="1:23" ht="22.5" x14ac:dyDescent="0.25">
      <c r="A202" s="303" t="s">
        <v>1708</v>
      </c>
      <c r="B202" s="303" t="s">
        <v>605</v>
      </c>
      <c r="C202" s="303" t="s">
        <v>606</v>
      </c>
      <c r="D202" s="303" t="s">
        <v>522</v>
      </c>
      <c r="E202" s="304" t="s">
        <v>5640</v>
      </c>
      <c r="F202" s="304" t="s">
        <v>522</v>
      </c>
      <c r="G202" s="304" t="s">
        <v>2723</v>
      </c>
      <c r="H202" s="304" t="s">
        <v>2724</v>
      </c>
      <c r="I202" s="303" t="s">
        <v>599</v>
      </c>
      <c r="J202" s="305" t="s">
        <v>5641</v>
      </c>
      <c r="K202" s="306">
        <v>2980000</v>
      </c>
      <c r="L202" s="231"/>
      <c r="M202" s="231"/>
      <c r="N202" s="231"/>
      <c r="O202" s="231"/>
      <c r="P202" s="232"/>
      <c r="Q202" s="232"/>
      <c r="R202" s="232"/>
      <c r="S202" s="233"/>
      <c r="T202" s="232"/>
      <c r="V202" s="231"/>
      <c r="W202" s="234"/>
    </row>
    <row r="203" spans="1:23" ht="22.5" x14ac:dyDescent="0.25">
      <c r="A203" s="303" t="s">
        <v>1711</v>
      </c>
      <c r="B203" s="303" t="s">
        <v>605</v>
      </c>
      <c r="C203" s="303" t="s">
        <v>606</v>
      </c>
      <c r="D203" s="303" t="s">
        <v>522</v>
      </c>
      <c r="E203" s="304" t="s">
        <v>5642</v>
      </c>
      <c r="F203" s="304" t="s">
        <v>522</v>
      </c>
      <c r="G203" s="304" t="s">
        <v>2723</v>
      </c>
      <c r="H203" s="304" t="s">
        <v>2724</v>
      </c>
      <c r="I203" s="303" t="s">
        <v>599</v>
      </c>
      <c r="J203" s="305" t="s">
        <v>5641</v>
      </c>
      <c r="K203" s="306">
        <v>2980000</v>
      </c>
      <c r="L203" s="231"/>
      <c r="M203" s="231"/>
      <c r="N203" s="231"/>
      <c r="O203" s="231"/>
      <c r="P203" s="232"/>
      <c r="Q203" s="232"/>
      <c r="R203" s="232"/>
      <c r="S203" s="233"/>
      <c r="T203" s="232"/>
      <c r="V203" s="231"/>
      <c r="W203" s="234"/>
    </row>
    <row r="204" spans="1:23" ht="22.5" x14ac:dyDescent="0.25">
      <c r="A204" s="303" t="s">
        <v>1713</v>
      </c>
      <c r="B204" s="303" t="s">
        <v>605</v>
      </c>
      <c r="C204" s="303" t="s">
        <v>606</v>
      </c>
      <c r="D204" s="303" t="s">
        <v>522</v>
      </c>
      <c r="E204" s="304" t="s">
        <v>5643</v>
      </c>
      <c r="F204" s="304" t="s">
        <v>522</v>
      </c>
      <c r="G204" s="304" t="s">
        <v>2723</v>
      </c>
      <c r="H204" s="304" t="s">
        <v>2724</v>
      </c>
      <c r="I204" s="303" t="s">
        <v>599</v>
      </c>
      <c r="J204" s="305" t="s">
        <v>5641</v>
      </c>
      <c r="K204" s="306">
        <v>2980000</v>
      </c>
      <c r="L204" s="231"/>
      <c r="M204" s="231"/>
      <c r="N204" s="231"/>
      <c r="O204" s="231"/>
      <c r="P204" s="232"/>
      <c r="Q204" s="232"/>
      <c r="R204" s="232"/>
      <c r="S204" s="233"/>
      <c r="T204" s="232"/>
      <c r="V204" s="231"/>
      <c r="W204" s="234"/>
    </row>
    <row r="205" spans="1:23" ht="33.75" x14ac:dyDescent="0.25">
      <c r="A205" s="303" t="s">
        <v>2252</v>
      </c>
      <c r="B205" s="303" t="s">
        <v>2415</v>
      </c>
      <c r="C205" s="303" t="s">
        <v>2416</v>
      </c>
      <c r="D205" s="303" t="s">
        <v>2646</v>
      </c>
      <c r="E205" s="304" t="s">
        <v>2728</v>
      </c>
      <c r="F205" s="304" t="s">
        <v>457</v>
      </c>
      <c r="G205" s="304" t="s">
        <v>2723</v>
      </c>
      <c r="H205" s="304" t="s">
        <v>2724</v>
      </c>
      <c r="I205" s="303" t="s">
        <v>599</v>
      </c>
      <c r="J205" s="305" t="s">
        <v>2725</v>
      </c>
      <c r="K205" s="306">
        <v>2072919</v>
      </c>
      <c r="L205" s="231"/>
      <c r="M205" s="231"/>
      <c r="N205" s="231"/>
      <c r="O205" s="231"/>
      <c r="P205" s="232"/>
      <c r="Q205" s="232"/>
      <c r="R205" s="232"/>
      <c r="S205" s="233"/>
      <c r="T205" s="232"/>
      <c r="V205" s="231"/>
      <c r="W205" s="234"/>
    </row>
    <row r="206" spans="1:23" ht="33.75" x14ac:dyDescent="0.25">
      <c r="A206" s="303" t="s">
        <v>2254</v>
      </c>
      <c r="B206" s="303" t="s">
        <v>2415</v>
      </c>
      <c r="C206" s="303" t="s">
        <v>2416</v>
      </c>
      <c r="D206" s="303" t="s">
        <v>2646</v>
      </c>
      <c r="E206" s="304" t="s">
        <v>2730</v>
      </c>
      <c r="F206" s="304" t="s">
        <v>457</v>
      </c>
      <c r="G206" s="304" t="s">
        <v>2723</v>
      </c>
      <c r="H206" s="304" t="s">
        <v>2724</v>
      </c>
      <c r="I206" s="303" t="s">
        <v>599</v>
      </c>
      <c r="J206" s="305" t="s">
        <v>2725</v>
      </c>
      <c r="K206" s="306">
        <v>2072919</v>
      </c>
      <c r="L206" s="231"/>
      <c r="M206" s="231"/>
      <c r="N206" s="231"/>
      <c r="O206" s="231"/>
      <c r="P206" s="232"/>
      <c r="Q206" s="232"/>
      <c r="R206" s="232"/>
      <c r="S206" s="233"/>
      <c r="T206" s="232"/>
      <c r="V206" s="231"/>
      <c r="W206" s="234"/>
    </row>
    <row r="207" spans="1:23" ht="33.75" x14ac:dyDescent="0.25">
      <c r="A207" s="303" t="s">
        <v>2256</v>
      </c>
      <c r="B207" s="303" t="s">
        <v>2415</v>
      </c>
      <c r="C207" s="303" t="s">
        <v>2416</v>
      </c>
      <c r="D207" s="303" t="s">
        <v>2646</v>
      </c>
      <c r="E207" s="304" t="s">
        <v>2732</v>
      </c>
      <c r="F207" s="304" t="s">
        <v>457</v>
      </c>
      <c r="G207" s="304" t="s">
        <v>2723</v>
      </c>
      <c r="H207" s="304" t="s">
        <v>2724</v>
      </c>
      <c r="I207" s="303" t="s">
        <v>599</v>
      </c>
      <c r="J207" s="305" t="s">
        <v>2725</v>
      </c>
      <c r="K207" s="306">
        <v>2072919</v>
      </c>
      <c r="L207" s="231"/>
      <c r="M207" s="231"/>
      <c r="N207" s="231"/>
      <c r="O207" s="231"/>
      <c r="P207" s="232"/>
      <c r="Q207" s="232"/>
      <c r="R207" s="232"/>
      <c r="S207" s="233"/>
      <c r="T207" s="232"/>
      <c r="V207" s="231"/>
      <c r="W207" s="234"/>
    </row>
    <row r="208" spans="1:23" ht="33.75" x14ac:dyDescent="0.25">
      <c r="A208" s="303" t="s">
        <v>2258</v>
      </c>
      <c r="B208" s="303" t="s">
        <v>2415</v>
      </c>
      <c r="C208" s="303" t="s">
        <v>2416</v>
      </c>
      <c r="D208" s="303" t="s">
        <v>2646</v>
      </c>
      <c r="E208" s="304" t="s">
        <v>2734</v>
      </c>
      <c r="F208" s="304" t="s">
        <v>457</v>
      </c>
      <c r="G208" s="304" t="s">
        <v>2723</v>
      </c>
      <c r="H208" s="304" t="s">
        <v>2724</v>
      </c>
      <c r="I208" s="303" t="s">
        <v>599</v>
      </c>
      <c r="J208" s="305" t="s">
        <v>2725</v>
      </c>
      <c r="K208" s="306">
        <v>2072919</v>
      </c>
      <c r="L208" s="231"/>
      <c r="M208" s="231"/>
      <c r="N208" s="231"/>
      <c r="O208" s="231"/>
      <c r="P208" s="232"/>
      <c r="Q208" s="232"/>
      <c r="R208" s="232"/>
      <c r="S208" s="233"/>
      <c r="T208" s="232"/>
      <c r="V208" s="231"/>
      <c r="W208" s="234"/>
    </row>
    <row r="209" spans="1:23" ht="33.75" x14ac:dyDescent="0.25">
      <c r="A209" s="303" t="s">
        <v>2260</v>
      </c>
      <c r="B209" s="303" t="s">
        <v>2415</v>
      </c>
      <c r="C209" s="303" t="s">
        <v>2416</v>
      </c>
      <c r="D209" s="303" t="s">
        <v>2646</v>
      </c>
      <c r="E209" s="304" t="s">
        <v>2736</v>
      </c>
      <c r="F209" s="304" t="s">
        <v>457</v>
      </c>
      <c r="G209" s="304" t="s">
        <v>2723</v>
      </c>
      <c r="H209" s="304" t="s">
        <v>2724</v>
      </c>
      <c r="I209" s="303" t="s">
        <v>599</v>
      </c>
      <c r="J209" s="305" t="s">
        <v>2725</v>
      </c>
      <c r="K209" s="306">
        <v>2072919</v>
      </c>
      <c r="L209" s="231"/>
      <c r="M209" s="231"/>
      <c r="N209" s="231"/>
      <c r="O209" s="231"/>
      <c r="P209" s="232"/>
      <c r="Q209" s="232"/>
      <c r="R209" s="232"/>
      <c r="S209" s="233"/>
      <c r="T209" s="232"/>
      <c r="V209" s="231"/>
      <c r="W209" s="234"/>
    </row>
    <row r="210" spans="1:23" ht="33.75" x14ac:dyDescent="0.25">
      <c r="A210" s="303" t="s">
        <v>2264</v>
      </c>
      <c r="B210" s="303" t="s">
        <v>2415</v>
      </c>
      <c r="C210" s="303" t="s">
        <v>2416</v>
      </c>
      <c r="D210" s="303" t="s">
        <v>2646</v>
      </c>
      <c r="E210" s="304" t="s">
        <v>2738</v>
      </c>
      <c r="F210" s="304" t="s">
        <v>457</v>
      </c>
      <c r="G210" s="304" t="s">
        <v>2723</v>
      </c>
      <c r="H210" s="304" t="s">
        <v>2724</v>
      </c>
      <c r="I210" s="303" t="s">
        <v>599</v>
      </c>
      <c r="J210" s="305" t="s">
        <v>2725</v>
      </c>
      <c r="K210" s="306">
        <v>2072919</v>
      </c>
      <c r="L210" s="231"/>
      <c r="M210" s="231"/>
      <c r="N210" s="231"/>
      <c r="O210" s="231"/>
      <c r="P210" s="232"/>
      <c r="Q210" s="232"/>
      <c r="R210" s="232"/>
      <c r="S210" s="233"/>
      <c r="T210" s="232"/>
      <c r="V210" s="231"/>
      <c r="W210" s="234"/>
    </row>
    <row r="211" spans="1:23" ht="33.75" x14ac:dyDescent="0.25">
      <c r="A211" s="303" t="s">
        <v>2268</v>
      </c>
      <c r="B211" s="303" t="s">
        <v>2415</v>
      </c>
      <c r="C211" s="303" t="s">
        <v>2416</v>
      </c>
      <c r="D211" s="303" t="s">
        <v>2646</v>
      </c>
      <c r="E211" s="304" t="s">
        <v>2740</v>
      </c>
      <c r="F211" s="304" t="s">
        <v>457</v>
      </c>
      <c r="G211" s="304" t="s">
        <v>2723</v>
      </c>
      <c r="H211" s="304" t="s">
        <v>2724</v>
      </c>
      <c r="I211" s="303" t="s">
        <v>599</v>
      </c>
      <c r="J211" s="305" t="s">
        <v>2725</v>
      </c>
      <c r="K211" s="306">
        <v>2072919</v>
      </c>
      <c r="L211" s="231"/>
      <c r="M211" s="231"/>
      <c r="N211" s="231"/>
      <c r="O211" s="231"/>
      <c r="P211" s="232"/>
      <c r="Q211" s="232"/>
      <c r="R211" s="232"/>
      <c r="S211" s="233"/>
      <c r="T211" s="232"/>
      <c r="V211" s="231"/>
      <c r="W211" s="234"/>
    </row>
    <row r="212" spans="1:23" ht="33.75" x14ac:dyDescent="0.25">
      <c r="A212" s="303" t="s">
        <v>2273</v>
      </c>
      <c r="B212" s="303" t="s">
        <v>2415</v>
      </c>
      <c r="C212" s="303" t="s">
        <v>2416</v>
      </c>
      <c r="D212" s="303" t="s">
        <v>2646</v>
      </c>
      <c r="E212" s="304" t="s">
        <v>2742</v>
      </c>
      <c r="F212" s="304" t="s">
        <v>457</v>
      </c>
      <c r="G212" s="304" t="s">
        <v>2723</v>
      </c>
      <c r="H212" s="304" t="s">
        <v>2724</v>
      </c>
      <c r="I212" s="303" t="s">
        <v>599</v>
      </c>
      <c r="J212" s="305" t="s">
        <v>2725</v>
      </c>
      <c r="K212" s="306">
        <v>2072919</v>
      </c>
      <c r="L212" s="231"/>
      <c r="M212" s="231"/>
      <c r="N212" s="231"/>
      <c r="O212" s="231"/>
      <c r="P212" s="232"/>
      <c r="Q212" s="232"/>
      <c r="R212" s="232"/>
      <c r="S212" s="233"/>
      <c r="T212" s="232"/>
      <c r="V212" s="231"/>
      <c r="W212" s="234"/>
    </row>
    <row r="213" spans="1:23" ht="33.75" x14ac:dyDescent="0.25">
      <c r="A213" s="303" t="s">
        <v>2275</v>
      </c>
      <c r="B213" s="303" t="s">
        <v>2415</v>
      </c>
      <c r="C213" s="303" t="s">
        <v>2416</v>
      </c>
      <c r="D213" s="303" t="s">
        <v>2646</v>
      </c>
      <c r="E213" s="304" t="s">
        <v>2744</v>
      </c>
      <c r="F213" s="304" t="s">
        <v>457</v>
      </c>
      <c r="G213" s="304" t="s">
        <v>2723</v>
      </c>
      <c r="H213" s="304" t="s">
        <v>2724</v>
      </c>
      <c r="I213" s="303" t="s">
        <v>599</v>
      </c>
      <c r="J213" s="305" t="s">
        <v>2725</v>
      </c>
      <c r="K213" s="306">
        <v>2072919</v>
      </c>
      <c r="L213" s="231"/>
      <c r="M213" s="231"/>
      <c r="N213" s="231"/>
      <c r="O213" s="231"/>
      <c r="P213" s="232"/>
      <c r="Q213" s="232"/>
      <c r="R213" s="232"/>
      <c r="S213" s="233"/>
      <c r="T213" s="232"/>
      <c r="V213" s="231"/>
      <c r="W213" s="234"/>
    </row>
    <row r="214" spans="1:23" ht="33.75" x14ac:dyDescent="0.25">
      <c r="A214" s="303" t="s">
        <v>2277</v>
      </c>
      <c r="B214" s="303" t="s">
        <v>2415</v>
      </c>
      <c r="C214" s="303" t="s">
        <v>2416</v>
      </c>
      <c r="D214" s="303" t="s">
        <v>2646</v>
      </c>
      <c r="E214" s="304" t="s">
        <v>2746</v>
      </c>
      <c r="F214" s="304" t="s">
        <v>457</v>
      </c>
      <c r="G214" s="304" t="s">
        <v>2723</v>
      </c>
      <c r="H214" s="304" t="s">
        <v>2724</v>
      </c>
      <c r="I214" s="303" t="s">
        <v>599</v>
      </c>
      <c r="J214" s="305" t="s">
        <v>2725</v>
      </c>
      <c r="K214" s="306">
        <v>2072919</v>
      </c>
      <c r="L214" s="231"/>
      <c r="M214" s="231"/>
      <c r="N214" s="231"/>
      <c r="O214" s="231"/>
      <c r="P214" s="232"/>
      <c r="Q214" s="232"/>
      <c r="R214" s="232"/>
      <c r="S214" s="233"/>
      <c r="T214" s="232"/>
      <c r="V214" s="231"/>
      <c r="W214" s="234"/>
    </row>
    <row r="215" spans="1:23" ht="33.75" x14ac:dyDescent="0.25">
      <c r="A215" s="303" t="s">
        <v>2279</v>
      </c>
      <c r="B215" s="303" t="s">
        <v>2415</v>
      </c>
      <c r="C215" s="303" t="s">
        <v>2416</v>
      </c>
      <c r="D215" s="303" t="s">
        <v>2646</v>
      </c>
      <c r="E215" s="304" t="s">
        <v>2748</v>
      </c>
      <c r="F215" s="304" t="s">
        <v>457</v>
      </c>
      <c r="G215" s="304" t="s">
        <v>2723</v>
      </c>
      <c r="H215" s="304" t="s">
        <v>2724</v>
      </c>
      <c r="I215" s="303" t="s">
        <v>599</v>
      </c>
      <c r="J215" s="305" t="s">
        <v>2725</v>
      </c>
      <c r="K215" s="306">
        <v>2072919</v>
      </c>
      <c r="L215" s="231"/>
      <c r="M215" s="231"/>
      <c r="N215" s="231"/>
      <c r="O215" s="231"/>
      <c r="P215" s="232"/>
      <c r="Q215" s="232"/>
      <c r="R215" s="232"/>
      <c r="S215" s="233"/>
      <c r="T215" s="232"/>
      <c r="V215" s="231"/>
      <c r="W215" s="234"/>
    </row>
    <row r="216" spans="1:23" ht="33.75" x14ac:dyDescent="0.25">
      <c r="A216" s="303" t="s">
        <v>2281</v>
      </c>
      <c r="B216" s="303" t="s">
        <v>2415</v>
      </c>
      <c r="C216" s="303" t="s">
        <v>2416</v>
      </c>
      <c r="D216" s="303" t="s">
        <v>2646</v>
      </c>
      <c r="E216" s="304" t="s">
        <v>2750</v>
      </c>
      <c r="F216" s="304" t="s">
        <v>457</v>
      </c>
      <c r="G216" s="304" t="s">
        <v>2723</v>
      </c>
      <c r="H216" s="304" t="s">
        <v>2724</v>
      </c>
      <c r="I216" s="303" t="s">
        <v>599</v>
      </c>
      <c r="J216" s="305" t="s">
        <v>2725</v>
      </c>
      <c r="K216" s="306">
        <v>2072919</v>
      </c>
      <c r="L216" s="231"/>
      <c r="M216" s="231"/>
      <c r="N216" s="231"/>
      <c r="O216" s="231"/>
      <c r="P216" s="232"/>
      <c r="Q216" s="232"/>
      <c r="R216" s="232"/>
      <c r="S216" s="233"/>
      <c r="T216" s="232"/>
      <c r="V216" s="231"/>
      <c r="W216" s="234"/>
    </row>
    <row r="217" spans="1:23" ht="33.75" x14ac:dyDescent="0.25">
      <c r="A217" s="303" t="s">
        <v>2283</v>
      </c>
      <c r="B217" s="303" t="s">
        <v>2415</v>
      </c>
      <c r="C217" s="303" t="s">
        <v>2416</v>
      </c>
      <c r="D217" s="303" t="s">
        <v>2646</v>
      </c>
      <c r="E217" s="304" t="s">
        <v>2752</v>
      </c>
      <c r="F217" s="304" t="s">
        <v>457</v>
      </c>
      <c r="G217" s="304" t="s">
        <v>2723</v>
      </c>
      <c r="H217" s="304" t="s">
        <v>2724</v>
      </c>
      <c r="I217" s="303" t="s">
        <v>599</v>
      </c>
      <c r="J217" s="305" t="s">
        <v>2725</v>
      </c>
      <c r="K217" s="306">
        <v>2072919</v>
      </c>
      <c r="L217" s="231"/>
      <c r="M217" s="231"/>
      <c r="N217" s="231"/>
      <c r="O217" s="231"/>
      <c r="P217" s="232"/>
      <c r="Q217" s="232"/>
      <c r="R217" s="232"/>
      <c r="S217" s="233"/>
      <c r="T217" s="232"/>
      <c r="V217" s="231"/>
      <c r="W217" s="234"/>
    </row>
    <row r="218" spans="1:23" ht="33.75" x14ac:dyDescent="0.25">
      <c r="A218" s="303" t="s">
        <v>2286</v>
      </c>
      <c r="B218" s="303" t="s">
        <v>2415</v>
      </c>
      <c r="C218" s="303" t="s">
        <v>2416</v>
      </c>
      <c r="D218" s="303" t="s">
        <v>2646</v>
      </c>
      <c r="E218" s="304" t="s">
        <v>2754</v>
      </c>
      <c r="F218" s="304" t="s">
        <v>457</v>
      </c>
      <c r="G218" s="304" t="s">
        <v>2723</v>
      </c>
      <c r="H218" s="304" t="s">
        <v>2724</v>
      </c>
      <c r="I218" s="303" t="s">
        <v>599</v>
      </c>
      <c r="J218" s="305" t="s">
        <v>2725</v>
      </c>
      <c r="K218" s="306">
        <v>2072919</v>
      </c>
      <c r="L218" s="231"/>
      <c r="M218" s="231"/>
      <c r="N218" s="231"/>
      <c r="O218" s="231"/>
      <c r="P218" s="232"/>
      <c r="Q218" s="232"/>
      <c r="R218" s="232"/>
      <c r="S218" s="233"/>
      <c r="T218" s="232"/>
      <c r="V218" s="231"/>
      <c r="W218" s="234"/>
    </row>
    <row r="219" spans="1:23" ht="33.75" x14ac:dyDescent="0.25">
      <c r="A219" s="303" t="s">
        <v>2291</v>
      </c>
      <c r="B219" s="303" t="s">
        <v>2415</v>
      </c>
      <c r="C219" s="303" t="s">
        <v>2416</v>
      </c>
      <c r="D219" s="303" t="s">
        <v>2646</v>
      </c>
      <c r="E219" s="304" t="s">
        <v>2756</v>
      </c>
      <c r="F219" s="304" t="s">
        <v>457</v>
      </c>
      <c r="G219" s="304" t="s">
        <v>2723</v>
      </c>
      <c r="H219" s="304" t="s">
        <v>2724</v>
      </c>
      <c r="I219" s="303" t="s">
        <v>599</v>
      </c>
      <c r="J219" s="305" t="s">
        <v>2725</v>
      </c>
      <c r="K219" s="306">
        <v>2072919</v>
      </c>
      <c r="L219" s="231"/>
      <c r="M219" s="231"/>
      <c r="N219" s="231"/>
      <c r="O219" s="231"/>
      <c r="P219" s="232"/>
      <c r="Q219" s="232"/>
      <c r="R219" s="232"/>
      <c r="S219" s="233"/>
      <c r="T219" s="232"/>
      <c r="V219" s="231"/>
      <c r="W219" s="234"/>
    </row>
    <row r="220" spans="1:23" ht="33.75" x14ac:dyDescent="0.25">
      <c r="A220" s="303" t="s">
        <v>2295</v>
      </c>
      <c r="B220" s="303" t="s">
        <v>2415</v>
      </c>
      <c r="C220" s="303" t="s">
        <v>2416</v>
      </c>
      <c r="D220" s="303" t="s">
        <v>2646</v>
      </c>
      <c r="E220" s="304" t="s">
        <v>2758</v>
      </c>
      <c r="F220" s="304" t="s">
        <v>457</v>
      </c>
      <c r="G220" s="304" t="s">
        <v>2723</v>
      </c>
      <c r="H220" s="304" t="s">
        <v>2724</v>
      </c>
      <c r="I220" s="303" t="s">
        <v>599</v>
      </c>
      <c r="J220" s="305" t="s">
        <v>2725</v>
      </c>
      <c r="K220" s="306">
        <v>2072919</v>
      </c>
      <c r="L220" s="231"/>
      <c r="M220" s="231"/>
      <c r="N220" s="231"/>
      <c r="O220" s="231"/>
      <c r="P220" s="232"/>
      <c r="Q220" s="232"/>
      <c r="R220" s="232"/>
      <c r="S220" s="233"/>
      <c r="T220" s="232"/>
      <c r="V220" s="231"/>
      <c r="W220" s="234"/>
    </row>
    <row r="221" spans="1:23" ht="33.75" x14ac:dyDescent="0.25">
      <c r="A221" s="303" t="s">
        <v>2297</v>
      </c>
      <c r="B221" s="303" t="s">
        <v>2415</v>
      </c>
      <c r="C221" s="303" t="s">
        <v>2416</v>
      </c>
      <c r="D221" s="303" t="s">
        <v>2646</v>
      </c>
      <c r="E221" s="304" t="s">
        <v>2760</v>
      </c>
      <c r="F221" s="304" t="s">
        <v>457</v>
      </c>
      <c r="G221" s="304" t="s">
        <v>2723</v>
      </c>
      <c r="H221" s="304" t="s">
        <v>2724</v>
      </c>
      <c r="I221" s="303" t="s">
        <v>599</v>
      </c>
      <c r="J221" s="305" t="s">
        <v>2725</v>
      </c>
      <c r="K221" s="306">
        <v>2072919</v>
      </c>
      <c r="L221" s="231"/>
      <c r="M221" s="231"/>
      <c r="N221" s="231"/>
      <c r="O221" s="231"/>
      <c r="P221" s="232"/>
      <c r="Q221" s="232"/>
      <c r="R221" s="232"/>
      <c r="S221" s="233"/>
      <c r="T221" s="232"/>
      <c r="V221" s="231"/>
      <c r="W221" s="234"/>
    </row>
    <row r="222" spans="1:23" ht="33.75" x14ac:dyDescent="0.25">
      <c r="A222" s="303" t="s">
        <v>2299</v>
      </c>
      <c r="B222" s="303" t="s">
        <v>2415</v>
      </c>
      <c r="C222" s="303" t="s">
        <v>2416</v>
      </c>
      <c r="D222" s="303" t="s">
        <v>2646</v>
      </c>
      <c r="E222" s="304" t="s">
        <v>2762</v>
      </c>
      <c r="F222" s="304" t="s">
        <v>457</v>
      </c>
      <c r="G222" s="304" t="s">
        <v>2723</v>
      </c>
      <c r="H222" s="304" t="s">
        <v>2724</v>
      </c>
      <c r="I222" s="303" t="s">
        <v>599</v>
      </c>
      <c r="J222" s="305" t="s">
        <v>2725</v>
      </c>
      <c r="K222" s="306">
        <v>2072919</v>
      </c>
      <c r="L222" s="231"/>
      <c r="M222" s="231"/>
      <c r="N222" s="231"/>
      <c r="O222" s="231"/>
      <c r="P222" s="232"/>
      <c r="Q222" s="232"/>
      <c r="R222" s="232"/>
      <c r="S222" s="233"/>
      <c r="T222" s="232"/>
      <c r="V222" s="231"/>
      <c r="W222" s="234"/>
    </row>
    <row r="223" spans="1:23" ht="33.75" x14ac:dyDescent="0.25">
      <c r="A223" s="303" t="s">
        <v>2301</v>
      </c>
      <c r="B223" s="303" t="s">
        <v>2415</v>
      </c>
      <c r="C223" s="303" t="s">
        <v>2416</v>
      </c>
      <c r="D223" s="303" t="s">
        <v>2646</v>
      </c>
      <c r="E223" s="304" t="s">
        <v>2764</v>
      </c>
      <c r="F223" s="304" t="s">
        <v>457</v>
      </c>
      <c r="G223" s="304" t="s">
        <v>2723</v>
      </c>
      <c r="H223" s="304" t="s">
        <v>2724</v>
      </c>
      <c r="I223" s="303" t="s">
        <v>599</v>
      </c>
      <c r="J223" s="305" t="s">
        <v>2765</v>
      </c>
      <c r="K223" s="306">
        <v>2072919</v>
      </c>
      <c r="L223" s="231"/>
      <c r="M223" s="231"/>
      <c r="N223" s="231"/>
      <c r="O223" s="231"/>
      <c r="P223" s="232"/>
      <c r="Q223" s="232"/>
      <c r="R223" s="232"/>
      <c r="S223" s="233"/>
      <c r="T223" s="232"/>
      <c r="V223" s="231"/>
      <c r="W223" s="234"/>
    </row>
    <row r="224" spans="1:23" ht="33.75" x14ac:dyDescent="0.25">
      <c r="A224" s="303" t="s">
        <v>2303</v>
      </c>
      <c r="B224" s="303" t="s">
        <v>2415</v>
      </c>
      <c r="C224" s="303" t="s">
        <v>2416</v>
      </c>
      <c r="D224" s="303" t="s">
        <v>2646</v>
      </c>
      <c r="E224" s="304" t="s">
        <v>2767</v>
      </c>
      <c r="F224" s="304" t="s">
        <v>457</v>
      </c>
      <c r="G224" s="304" t="s">
        <v>2723</v>
      </c>
      <c r="H224" s="304" t="s">
        <v>2724</v>
      </c>
      <c r="I224" s="303" t="s">
        <v>599</v>
      </c>
      <c r="J224" s="305" t="s">
        <v>2768</v>
      </c>
      <c r="K224" s="306">
        <v>2072919</v>
      </c>
    </row>
    <row r="225" spans="1:11" x14ac:dyDescent="0.25">
      <c r="A225"/>
      <c r="B225"/>
      <c r="C225"/>
      <c r="D225"/>
      <c r="E225"/>
      <c r="F225"/>
      <c r="G225"/>
      <c r="H225"/>
      <c r="I225"/>
      <c r="J225"/>
      <c r="K225"/>
    </row>
    <row r="226" spans="1:11" x14ac:dyDescent="0.25">
      <c r="A226"/>
      <c r="B226"/>
      <c r="C226"/>
      <c r="D226"/>
      <c r="E226"/>
      <c r="F226"/>
      <c r="G226"/>
      <c r="H226"/>
      <c r="I226"/>
      <c r="J226"/>
      <c r="K226"/>
    </row>
    <row r="227" spans="1:11" x14ac:dyDescent="0.25">
      <c r="A227"/>
      <c r="B227"/>
      <c r="C227"/>
      <c r="D227"/>
      <c r="E227"/>
      <c r="F227"/>
      <c r="G227"/>
      <c r="H227"/>
      <c r="I227"/>
      <c r="J227"/>
      <c r="K227"/>
    </row>
    <row r="228" spans="1:11" x14ac:dyDescent="0.25">
      <c r="A228"/>
      <c r="B228"/>
      <c r="C228"/>
      <c r="D228"/>
      <c r="E228"/>
      <c r="F228"/>
      <c r="G228"/>
      <c r="H228"/>
      <c r="I228"/>
      <c r="J228"/>
      <c r="K228"/>
    </row>
    <row r="229" spans="1:11" x14ac:dyDescent="0.25">
      <c r="A229" s="307" t="s">
        <v>5550</v>
      </c>
      <c r="B229" s="308"/>
      <c r="C229" s="308"/>
      <c r="D229" s="308"/>
      <c r="E229" s="308"/>
      <c r="F229" s="307" t="s">
        <v>5551</v>
      </c>
      <c r="G229"/>
      <c r="H229"/>
      <c r="I229"/>
      <c r="J229"/>
      <c r="K229"/>
    </row>
    <row r="230" spans="1:11" x14ac:dyDescent="0.25">
      <c r="A230"/>
      <c r="B230"/>
      <c r="C230"/>
      <c r="D230"/>
      <c r="E230"/>
      <c r="F230"/>
      <c r="G230"/>
      <c r="H230"/>
      <c r="I230"/>
      <c r="J230"/>
      <c r="K230"/>
    </row>
    <row r="231" spans="1:11" x14ac:dyDescent="0.25">
      <c r="H231" s="151"/>
      <c r="I231" s="249"/>
    </row>
    <row r="232" spans="1:11" x14ac:dyDescent="0.25">
      <c r="H232" s="151"/>
    </row>
    <row r="233" spans="1:11" x14ac:dyDescent="0.25">
      <c r="H233" s="151"/>
    </row>
    <row r="234" spans="1:11" x14ac:dyDescent="0.25">
      <c r="H234" s="151"/>
    </row>
    <row r="235" spans="1:11" x14ac:dyDescent="0.25">
      <c r="H235" s="151"/>
    </row>
    <row r="236" spans="1:11" x14ac:dyDescent="0.25">
      <c r="H236" s="151"/>
    </row>
    <row r="237" spans="1:11" x14ac:dyDescent="0.25">
      <c r="H237" s="151"/>
    </row>
    <row r="238" spans="1:11" x14ac:dyDescent="0.25">
      <c r="H238" s="151"/>
    </row>
    <row r="239" spans="1:11" x14ac:dyDescent="0.25">
      <c r="H239" s="151"/>
    </row>
    <row r="240" spans="1:11" x14ac:dyDescent="0.25">
      <c r="H240" s="151"/>
    </row>
    <row r="241" spans="8:8" x14ac:dyDescent="0.25">
      <c r="H241" s="151"/>
    </row>
    <row r="242" spans="8:8" x14ac:dyDescent="0.25">
      <c r="H242" s="151"/>
    </row>
    <row r="243" spans="8:8" x14ac:dyDescent="0.25">
      <c r="H243" s="153"/>
    </row>
    <row r="244" spans="8:8" x14ac:dyDescent="0.25">
      <c r="H244" s="151"/>
    </row>
    <row r="245" spans="8:8" x14ac:dyDescent="0.25">
      <c r="H245" s="151"/>
    </row>
    <row r="246" spans="8:8" x14ac:dyDescent="0.25">
      <c r="H246" s="151"/>
    </row>
    <row r="247" spans="8:8" x14ac:dyDescent="0.25">
      <c r="H247" s="151"/>
    </row>
    <row r="248" spans="8:8" x14ac:dyDescent="0.25">
      <c r="H248" s="151"/>
    </row>
    <row r="249" spans="8:8" x14ac:dyDescent="0.25">
      <c r="H249" s="151"/>
    </row>
    <row r="250" spans="8:8" x14ac:dyDescent="0.25">
      <c r="H250" s="151"/>
    </row>
    <row r="251" spans="8:8" x14ac:dyDescent="0.25">
      <c r="H251" s="151"/>
    </row>
    <row r="252" spans="8:8" x14ac:dyDescent="0.25">
      <c r="H252" s="151"/>
    </row>
    <row r="253" spans="8:8" x14ac:dyDescent="0.25">
      <c r="H253" s="151"/>
    </row>
    <row r="254" spans="8:8" x14ac:dyDescent="0.25">
      <c r="H254" s="151"/>
    </row>
    <row r="255" spans="8:8" x14ac:dyDescent="0.25">
      <c r="H255" s="151"/>
    </row>
    <row r="256" spans="8:8" x14ac:dyDescent="0.25">
      <c r="H256" s="151"/>
    </row>
    <row r="257" spans="8:8" x14ac:dyDescent="0.25">
      <c r="H257" s="151"/>
    </row>
    <row r="258" spans="8:8" x14ac:dyDescent="0.25">
      <c r="H258" s="151"/>
    </row>
    <row r="259" spans="8:8" x14ac:dyDescent="0.25">
      <c r="H259" s="151"/>
    </row>
    <row r="260" spans="8:8" x14ac:dyDescent="0.25">
      <c r="H260" s="151"/>
    </row>
    <row r="261" spans="8:8" x14ac:dyDescent="0.25">
      <c r="H261" s="151"/>
    </row>
    <row r="262" spans="8:8" x14ac:dyDescent="0.25">
      <c r="H262" s="151"/>
    </row>
    <row r="263" spans="8:8" x14ac:dyDescent="0.25">
      <c r="H263" s="151"/>
    </row>
    <row r="264" spans="8:8" x14ac:dyDescent="0.25">
      <c r="H264" s="151"/>
    </row>
    <row r="265" spans="8:8" x14ac:dyDescent="0.25">
      <c r="H265" s="151"/>
    </row>
    <row r="266" spans="8:8" x14ac:dyDescent="0.25">
      <c r="H266" s="151"/>
    </row>
    <row r="267" spans="8:8" x14ac:dyDescent="0.25">
      <c r="H267" s="151"/>
    </row>
    <row r="268" spans="8:8" x14ac:dyDescent="0.25">
      <c r="H268" s="151"/>
    </row>
    <row r="269" spans="8:8" x14ac:dyDescent="0.25">
      <c r="H269" s="151"/>
    </row>
    <row r="270" spans="8:8" x14ac:dyDescent="0.25">
      <c r="H270" s="151"/>
    </row>
    <row r="271" spans="8:8" x14ac:dyDescent="0.25">
      <c r="H271" s="151"/>
    </row>
    <row r="272" spans="8:8" x14ac:dyDescent="0.25">
      <c r="H272" s="151"/>
    </row>
    <row r="273" spans="8:8" x14ac:dyDescent="0.25">
      <c r="H273" s="151"/>
    </row>
    <row r="274" spans="8:8" x14ac:dyDescent="0.25">
      <c r="H274" s="151"/>
    </row>
    <row r="275" spans="8:8" x14ac:dyDescent="0.25">
      <c r="H275" s="151"/>
    </row>
    <row r="276" spans="8:8" x14ac:dyDescent="0.25">
      <c r="H276" s="151"/>
    </row>
    <row r="277" spans="8:8" x14ac:dyDescent="0.25">
      <c r="H277" s="151"/>
    </row>
    <row r="278" spans="8:8" x14ac:dyDescent="0.25">
      <c r="H278" s="151"/>
    </row>
    <row r="279" spans="8:8" x14ac:dyDescent="0.25">
      <c r="H279" s="151"/>
    </row>
    <row r="280" spans="8:8" x14ac:dyDescent="0.25">
      <c r="H280" s="151"/>
    </row>
    <row r="281" spans="8:8" x14ac:dyDescent="0.25">
      <c r="H281" s="151"/>
    </row>
    <row r="282" spans="8:8" x14ac:dyDescent="0.25">
      <c r="H282" s="151"/>
    </row>
    <row r="283" spans="8:8" x14ac:dyDescent="0.25">
      <c r="H283" s="151"/>
    </row>
    <row r="284" spans="8:8" x14ac:dyDescent="0.25">
      <c r="H284" s="151"/>
    </row>
    <row r="285" spans="8:8" x14ac:dyDescent="0.25">
      <c r="H285" s="151"/>
    </row>
    <row r="286" spans="8:8" x14ac:dyDescent="0.25">
      <c r="H286" s="151"/>
    </row>
    <row r="287" spans="8:8" x14ac:dyDescent="0.25">
      <c r="H287" s="151"/>
    </row>
    <row r="288" spans="8:8" x14ac:dyDescent="0.25">
      <c r="H288" s="151"/>
    </row>
    <row r="289" spans="8:8" x14ac:dyDescent="0.25">
      <c r="H289" s="151"/>
    </row>
    <row r="290" spans="8:8" x14ac:dyDescent="0.25">
      <c r="H290" s="151"/>
    </row>
    <row r="291" spans="8:8" x14ac:dyDescent="0.25">
      <c r="H291" s="151"/>
    </row>
    <row r="292" spans="8:8" x14ac:dyDescent="0.25">
      <c r="H292" s="151"/>
    </row>
    <row r="293" spans="8:8" x14ac:dyDescent="0.25">
      <c r="H293" s="151"/>
    </row>
    <row r="294" spans="8:8" x14ac:dyDescent="0.25">
      <c r="H294" s="151"/>
    </row>
    <row r="295" spans="8:8" x14ac:dyDescent="0.25">
      <c r="H295" s="151"/>
    </row>
    <row r="296" spans="8:8" x14ac:dyDescent="0.25">
      <c r="H296" s="151"/>
    </row>
    <row r="297" spans="8:8" x14ac:dyDescent="0.25">
      <c r="H297" s="151"/>
    </row>
    <row r="298" spans="8:8" x14ac:dyDescent="0.25">
      <c r="H298" s="151"/>
    </row>
    <row r="299" spans="8:8" x14ac:dyDescent="0.25">
      <c r="H299" s="151"/>
    </row>
    <row r="300" spans="8:8" x14ac:dyDescent="0.25">
      <c r="H300" s="151"/>
    </row>
    <row r="301" spans="8:8" x14ac:dyDescent="0.25">
      <c r="H301" s="151"/>
    </row>
    <row r="302" spans="8:8" x14ac:dyDescent="0.25">
      <c r="H302" s="151"/>
    </row>
    <row r="303" spans="8:8" x14ac:dyDescent="0.25">
      <c r="H303" s="151"/>
    </row>
    <row r="304" spans="8:8" x14ac:dyDescent="0.25">
      <c r="H304" s="151"/>
    </row>
    <row r="305" spans="8:8" x14ac:dyDescent="0.25">
      <c r="H305" s="151"/>
    </row>
    <row r="306" spans="8:8" x14ac:dyDescent="0.25">
      <c r="H306" s="151"/>
    </row>
    <row r="307" spans="8:8" x14ac:dyDescent="0.25">
      <c r="H307" s="151"/>
    </row>
    <row r="308" spans="8:8" x14ac:dyDescent="0.25">
      <c r="H308" s="151"/>
    </row>
    <row r="309" spans="8:8" x14ac:dyDescent="0.25">
      <c r="H309" s="151"/>
    </row>
    <row r="310" spans="8:8" x14ac:dyDescent="0.25">
      <c r="H310" s="151"/>
    </row>
    <row r="311" spans="8:8" x14ac:dyDescent="0.25">
      <c r="H311" s="151"/>
    </row>
    <row r="312" spans="8:8" x14ac:dyDescent="0.25">
      <c r="H312" s="151"/>
    </row>
    <row r="313" spans="8:8" x14ac:dyDescent="0.25">
      <c r="H313" s="151"/>
    </row>
    <row r="314" spans="8:8" x14ac:dyDescent="0.25">
      <c r="H314" s="151"/>
    </row>
    <row r="315" spans="8:8" x14ac:dyDescent="0.25">
      <c r="H315" s="151"/>
    </row>
    <row r="316" spans="8:8" x14ac:dyDescent="0.25">
      <c r="H316" s="151"/>
    </row>
    <row r="317" spans="8:8" x14ac:dyDescent="0.25">
      <c r="H317" s="151"/>
    </row>
    <row r="318" spans="8:8" x14ac:dyDescent="0.25">
      <c r="H318" s="151"/>
    </row>
    <row r="319" spans="8:8" x14ac:dyDescent="0.25">
      <c r="H319" s="151"/>
    </row>
    <row r="320" spans="8:8" x14ac:dyDescent="0.25">
      <c r="H320" s="151"/>
    </row>
    <row r="321" spans="8:8" x14ac:dyDescent="0.25">
      <c r="H321" s="151"/>
    </row>
    <row r="322" spans="8:8" x14ac:dyDescent="0.25">
      <c r="H322" s="151"/>
    </row>
    <row r="323" spans="8:8" x14ac:dyDescent="0.25">
      <c r="H323" s="151"/>
    </row>
    <row r="324" spans="8:8" x14ac:dyDescent="0.25">
      <c r="H324" s="151"/>
    </row>
    <row r="325" spans="8:8" x14ac:dyDescent="0.25">
      <c r="H325" s="151"/>
    </row>
    <row r="326" spans="8:8" x14ac:dyDescent="0.25">
      <c r="H326" s="151"/>
    </row>
    <row r="327" spans="8:8" x14ac:dyDescent="0.25">
      <c r="H327" s="151"/>
    </row>
    <row r="328" spans="8:8" x14ac:dyDescent="0.25">
      <c r="H328" s="151"/>
    </row>
    <row r="329" spans="8:8" x14ac:dyDescent="0.25">
      <c r="H329" s="151"/>
    </row>
    <row r="330" spans="8:8" x14ac:dyDescent="0.25">
      <c r="H330" s="151"/>
    </row>
    <row r="331" spans="8:8" x14ac:dyDescent="0.25">
      <c r="H331" s="151"/>
    </row>
    <row r="332" spans="8:8" x14ac:dyDescent="0.25">
      <c r="H332" s="151"/>
    </row>
    <row r="333" spans="8:8" x14ac:dyDescent="0.25">
      <c r="H333" s="151"/>
    </row>
    <row r="334" spans="8:8" x14ac:dyDescent="0.25">
      <c r="H334" s="151"/>
    </row>
    <row r="335" spans="8:8" x14ac:dyDescent="0.25">
      <c r="H335" s="151"/>
    </row>
    <row r="336" spans="8:8" x14ac:dyDescent="0.25">
      <c r="H336" s="151"/>
    </row>
    <row r="337" spans="8:8" x14ac:dyDescent="0.25">
      <c r="H337" s="151"/>
    </row>
    <row r="338" spans="8:8" x14ac:dyDescent="0.25">
      <c r="H338" s="151"/>
    </row>
    <row r="339" spans="8:8" x14ac:dyDescent="0.25">
      <c r="H339" s="151"/>
    </row>
    <row r="340" spans="8:8" x14ac:dyDescent="0.25">
      <c r="H340" s="151"/>
    </row>
    <row r="341" spans="8:8" x14ac:dyDescent="0.25">
      <c r="H341" s="151"/>
    </row>
    <row r="342" spans="8:8" x14ac:dyDescent="0.25">
      <c r="H342" s="151"/>
    </row>
    <row r="343" spans="8:8" x14ac:dyDescent="0.25">
      <c r="H343" s="151"/>
    </row>
    <row r="344" spans="8:8" x14ac:dyDescent="0.25">
      <c r="H344" s="151"/>
    </row>
    <row r="345" spans="8:8" x14ac:dyDescent="0.25">
      <c r="H345" s="151"/>
    </row>
    <row r="346" spans="8:8" x14ac:dyDescent="0.25">
      <c r="H346" s="151"/>
    </row>
    <row r="347" spans="8:8" x14ac:dyDescent="0.25">
      <c r="H347" s="151"/>
    </row>
    <row r="348" spans="8:8" x14ac:dyDescent="0.25">
      <c r="H348" s="151"/>
    </row>
    <row r="349" spans="8:8" x14ac:dyDescent="0.25">
      <c r="H349" s="151"/>
    </row>
    <row r="350" spans="8:8" x14ac:dyDescent="0.25">
      <c r="H350" s="151"/>
    </row>
    <row r="351" spans="8:8" x14ac:dyDescent="0.25">
      <c r="H351" s="151"/>
    </row>
    <row r="352" spans="8:8" x14ac:dyDescent="0.25">
      <c r="H352" s="151"/>
    </row>
    <row r="353" spans="8:8" x14ac:dyDescent="0.25">
      <c r="H353" s="151"/>
    </row>
    <row r="354" spans="8:8" x14ac:dyDescent="0.25">
      <c r="H354" s="151"/>
    </row>
    <row r="355" spans="8:8" x14ac:dyDescent="0.25">
      <c r="H355" s="151"/>
    </row>
    <row r="356" spans="8:8" x14ac:dyDescent="0.25">
      <c r="H356" s="151"/>
    </row>
    <row r="357" spans="8:8" x14ac:dyDescent="0.25">
      <c r="H357" s="151"/>
    </row>
    <row r="358" spans="8:8" x14ac:dyDescent="0.25">
      <c r="H358" s="151"/>
    </row>
    <row r="359" spans="8:8" x14ac:dyDescent="0.25">
      <c r="H359" s="151"/>
    </row>
    <row r="360" spans="8:8" x14ac:dyDescent="0.25">
      <c r="H360" s="151"/>
    </row>
    <row r="361" spans="8:8" x14ac:dyDescent="0.25">
      <c r="H361" s="151"/>
    </row>
    <row r="362" spans="8:8" x14ac:dyDescent="0.25">
      <c r="H362" s="151"/>
    </row>
    <row r="363" spans="8:8" x14ac:dyDescent="0.25">
      <c r="H363" s="151"/>
    </row>
    <row r="364" spans="8:8" x14ac:dyDescent="0.25">
      <c r="H364" s="151"/>
    </row>
    <row r="365" spans="8:8" x14ac:dyDescent="0.25">
      <c r="H365" s="151"/>
    </row>
    <row r="366" spans="8:8" x14ac:dyDescent="0.25">
      <c r="H366" s="151"/>
    </row>
    <row r="367" spans="8:8" x14ac:dyDescent="0.25">
      <c r="H367" s="151"/>
    </row>
    <row r="368" spans="8:8" x14ac:dyDescent="0.25">
      <c r="H368" s="151"/>
    </row>
    <row r="369" spans="8:8" x14ac:dyDescent="0.25">
      <c r="H369" s="151"/>
    </row>
    <row r="370" spans="8:8" x14ac:dyDescent="0.25">
      <c r="H370" s="151"/>
    </row>
    <row r="371" spans="8:8" x14ac:dyDescent="0.25">
      <c r="H371" s="154"/>
    </row>
  </sheetData>
  <mergeCells count="5">
    <mergeCell ref="B2:F2"/>
    <mergeCell ref="B3:F3"/>
    <mergeCell ref="B4:F4"/>
    <mergeCell ref="B5:F5"/>
    <mergeCell ref="K7:L7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/>
  </sheetPr>
  <dimension ref="A1:X663"/>
  <sheetViews>
    <sheetView showGridLines="0" topLeftCell="A260" zoomScaleNormal="100" workbookViewId="0">
      <selection activeCell="A195" sqref="A195:K268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3.140625" style="3" customWidth="1"/>
    <col min="10" max="11" width="9.140625" style="3"/>
    <col min="12" max="12" width="16.28515625" style="3" customWidth="1"/>
    <col min="13" max="13" width="15.5703125" style="3" customWidth="1"/>
    <col min="14" max="16384" width="9.140625" style="3"/>
  </cols>
  <sheetData>
    <row r="1" spans="1:12" x14ac:dyDescent="0.25">
      <c r="A1" s="7"/>
    </row>
    <row r="2" spans="1:12" x14ac:dyDescent="0.25">
      <c r="B2" s="320" t="s">
        <v>378</v>
      </c>
      <c r="C2" s="320"/>
      <c r="D2" s="320"/>
      <c r="E2" s="320"/>
      <c r="F2" s="320"/>
    </row>
    <row r="3" spans="1:12" x14ac:dyDescent="0.25">
      <c r="A3" s="1"/>
      <c r="B3" s="320" t="s">
        <v>0</v>
      </c>
      <c r="C3" s="320"/>
      <c r="D3" s="320"/>
      <c r="E3" s="320"/>
      <c r="F3" s="320"/>
    </row>
    <row r="4" spans="1:12" x14ac:dyDescent="0.25">
      <c r="B4" s="320"/>
      <c r="C4" s="320"/>
      <c r="D4" s="320"/>
      <c r="E4" s="320"/>
      <c r="F4" s="320"/>
    </row>
    <row r="5" spans="1:12" x14ac:dyDescent="0.25">
      <c r="A5" s="1"/>
      <c r="B5" s="320"/>
      <c r="C5" s="320"/>
      <c r="D5" s="320"/>
      <c r="E5" s="320"/>
      <c r="F5" s="320"/>
    </row>
    <row r="6" spans="1:12" x14ac:dyDescent="0.25">
      <c r="A6" s="1"/>
      <c r="B6" s="1"/>
    </row>
    <row r="7" spans="1:12" ht="63" x14ac:dyDescent="0.25">
      <c r="A7" s="41" t="s">
        <v>1</v>
      </c>
      <c r="B7" s="41" t="s">
        <v>2</v>
      </c>
      <c r="C7" s="73" t="s">
        <v>3</v>
      </c>
      <c r="D7" s="41" t="s">
        <v>4</v>
      </c>
      <c r="E7" s="41" t="s">
        <v>5</v>
      </c>
      <c r="F7" s="42" t="s">
        <v>3</v>
      </c>
      <c r="G7" s="41" t="s">
        <v>4</v>
      </c>
      <c r="H7" s="41" t="s">
        <v>5</v>
      </c>
      <c r="I7" s="61" t="s">
        <v>451</v>
      </c>
      <c r="J7" s="36"/>
      <c r="K7" s="327">
        <v>19909</v>
      </c>
      <c r="L7" s="328"/>
    </row>
    <row r="8" spans="1:12" x14ac:dyDescent="0.25">
      <c r="A8" s="53" t="s">
        <v>6</v>
      </c>
      <c r="B8" s="53" t="s">
        <v>7</v>
      </c>
      <c r="C8" s="73">
        <v>3</v>
      </c>
      <c r="D8" s="53">
        <v>4</v>
      </c>
      <c r="E8" s="53">
        <v>5</v>
      </c>
      <c r="F8" s="61" t="s">
        <v>403</v>
      </c>
      <c r="G8" s="61"/>
      <c r="H8" s="61" t="s">
        <v>403</v>
      </c>
      <c r="I8" s="36"/>
      <c r="J8" s="36"/>
      <c r="K8" s="36"/>
      <c r="L8" s="36"/>
    </row>
    <row r="9" spans="1:12" x14ac:dyDescent="0.25">
      <c r="A9" s="26" t="s">
        <v>8</v>
      </c>
      <c r="B9" s="40" t="s">
        <v>9</v>
      </c>
      <c r="C9" s="78">
        <f>C10+C11+C12+C13+C14+C15+C16+C17+C18</f>
        <v>2</v>
      </c>
      <c r="D9" s="74"/>
      <c r="E9" s="78">
        <f t="shared" ref="E9" si="0">E10+E11+E12+E13+E14+E15+E16+E17+E18</f>
        <v>201000</v>
      </c>
      <c r="F9" s="66"/>
      <c r="G9" s="66"/>
      <c r="H9" s="66">
        <f>F9*G9</f>
        <v>0</v>
      </c>
      <c r="I9" s="36"/>
      <c r="J9" s="36"/>
      <c r="K9" s="36"/>
      <c r="L9" s="36"/>
    </row>
    <row r="10" spans="1:12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4"/>
      <c r="G10" s="64"/>
      <c r="H10" s="64">
        <f t="shared" ref="H10:H73" si="1">F10*G10</f>
        <v>0</v>
      </c>
      <c r="I10" s="36"/>
      <c r="J10" s="36"/>
      <c r="K10" s="36"/>
      <c r="L10" s="36"/>
    </row>
    <row r="11" spans="1:12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68"/>
      <c r="G11" s="68"/>
      <c r="H11" s="68">
        <f t="shared" si="1"/>
        <v>0</v>
      </c>
      <c r="I11" s="173"/>
      <c r="J11" s="36"/>
      <c r="K11" s="36"/>
      <c r="L11" s="36"/>
    </row>
    <row r="12" spans="1:12" x14ac:dyDescent="0.25">
      <c r="A12" s="26" t="s">
        <v>14</v>
      </c>
      <c r="B12" s="26" t="s">
        <v>15</v>
      </c>
      <c r="C12" s="74">
        <v>1</v>
      </c>
      <c r="D12" s="37">
        <v>116000</v>
      </c>
      <c r="E12" s="37">
        <f t="shared" si="2"/>
        <v>116000</v>
      </c>
      <c r="F12" s="68"/>
      <c r="G12" s="68"/>
      <c r="H12" s="68">
        <f t="shared" si="1"/>
        <v>0</v>
      </c>
      <c r="I12" s="173"/>
      <c r="J12" s="36"/>
      <c r="K12" s="36"/>
      <c r="L12" s="36"/>
    </row>
    <row r="13" spans="1:12" x14ac:dyDescent="0.25">
      <c r="A13" s="26" t="s">
        <v>16</v>
      </c>
      <c r="B13" s="26" t="s">
        <v>17</v>
      </c>
      <c r="C13" s="74">
        <v>1</v>
      </c>
      <c r="D13" s="37">
        <v>85000</v>
      </c>
      <c r="E13" s="37">
        <f t="shared" si="2"/>
        <v>85000</v>
      </c>
      <c r="F13" s="68"/>
      <c r="G13" s="68"/>
      <c r="H13" s="68">
        <f t="shared" si="1"/>
        <v>0</v>
      </c>
      <c r="I13" s="173"/>
      <c r="J13" s="36"/>
      <c r="K13" s="36"/>
      <c r="L13" s="36"/>
    </row>
    <row r="14" spans="1:12" x14ac:dyDescent="0.25">
      <c r="A14" s="26" t="s">
        <v>18</v>
      </c>
      <c r="B14" s="26" t="s">
        <v>19</v>
      </c>
      <c r="C14" s="74"/>
      <c r="D14" s="37"/>
      <c r="E14" s="37">
        <f t="shared" si="2"/>
        <v>0</v>
      </c>
      <c r="F14" s="65">
        <v>1</v>
      </c>
      <c r="G14" s="65">
        <v>144865</v>
      </c>
      <c r="H14" s="68">
        <f t="shared" si="1"/>
        <v>144865</v>
      </c>
      <c r="I14" s="173"/>
      <c r="J14" s="36"/>
      <c r="K14" s="36"/>
      <c r="L14" s="36"/>
    </row>
    <row r="15" spans="1:12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8"/>
      <c r="G15" s="68"/>
      <c r="H15" s="68">
        <f t="shared" si="1"/>
        <v>0</v>
      </c>
      <c r="I15" s="173"/>
      <c r="J15" s="36"/>
      <c r="K15" s="36"/>
      <c r="L15" s="36"/>
    </row>
    <row r="16" spans="1:12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68"/>
      <c r="G16" s="68"/>
      <c r="H16" s="68">
        <f t="shared" si="1"/>
        <v>0</v>
      </c>
      <c r="I16" s="173"/>
      <c r="J16" s="36"/>
      <c r="K16" s="36"/>
      <c r="L16" s="36"/>
    </row>
    <row r="17" spans="1:13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8"/>
      <c r="G17" s="68"/>
      <c r="H17" s="68">
        <f t="shared" si="1"/>
        <v>0</v>
      </c>
      <c r="I17" s="173"/>
      <c r="J17" s="36"/>
      <c r="K17" s="36"/>
      <c r="L17" s="36"/>
    </row>
    <row r="18" spans="1:13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8"/>
      <c r="G18" s="68"/>
      <c r="H18" s="68">
        <f t="shared" si="1"/>
        <v>0</v>
      </c>
      <c r="I18" s="173"/>
      <c r="J18" s="36"/>
      <c r="K18" s="36"/>
      <c r="L18" s="36"/>
    </row>
    <row r="19" spans="1:13" ht="31.5" x14ac:dyDescent="0.25">
      <c r="A19" s="26" t="s">
        <v>28</v>
      </c>
      <c r="B19" s="40" t="s">
        <v>29</v>
      </c>
      <c r="C19" s="78">
        <v>2</v>
      </c>
      <c r="D19" s="34">
        <v>6000</v>
      </c>
      <c r="E19" s="34">
        <f t="shared" si="2"/>
        <v>12000</v>
      </c>
      <c r="F19" s="68"/>
      <c r="G19" s="68"/>
      <c r="H19" s="68">
        <f t="shared" si="1"/>
        <v>0</v>
      </c>
      <c r="I19" s="173"/>
      <c r="J19" s="36"/>
      <c r="K19" s="36"/>
      <c r="L19" s="36"/>
    </row>
    <row r="20" spans="1:13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115</v>
      </c>
      <c r="D20" s="37"/>
      <c r="E20" s="78">
        <f>E21+E22+E23+E24+E25+E26+E27+E28+E29+E30+E31+E32+E33+E34+E35+E36+E37+E38+E39+E40+E41+E42+E43+E44+E45+E46+E47+E48+E49+E50+E51</f>
        <v>359500</v>
      </c>
      <c r="F20" s="96"/>
      <c r="G20" s="96"/>
      <c r="H20" s="96">
        <f t="shared" si="1"/>
        <v>0</v>
      </c>
      <c r="I20" s="173"/>
      <c r="J20" s="36"/>
      <c r="K20" s="36"/>
      <c r="L20" s="36"/>
    </row>
    <row r="21" spans="1:13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68"/>
      <c r="G21" s="68"/>
      <c r="H21" s="68">
        <f t="shared" si="1"/>
        <v>0</v>
      </c>
      <c r="I21" s="173"/>
      <c r="J21" s="36"/>
      <c r="K21" s="36"/>
      <c r="L21" s="36"/>
    </row>
    <row r="22" spans="1:13" x14ac:dyDescent="0.25">
      <c r="A22" s="26" t="s">
        <v>34</v>
      </c>
      <c r="B22" s="26" t="s">
        <v>35</v>
      </c>
      <c r="C22" s="74">
        <v>5</v>
      </c>
      <c r="D22" s="37">
        <v>3000</v>
      </c>
      <c r="E22" s="37">
        <f t="shared" si="2"/>
        <v>15000</v>
      </c>
      <c r="F22" s="68"/>
      <c r="G22" s="68"/>
      <c r="H22" s="68">
        <f t="shared" si="1"/>
        <v>0</v>
      </c>
      <c r="I22" s="173"/>
      <c r="J22" s="36"/>
      <c r="K22" s="36"/>
      <c r="L22" s="36"/>
    </row>
    <row r="23" spans="1:13" x14ac:dyDescent="0.25">
      <c r="A23" s="289" t="s">
        <v>36</v>
      </c>
      <c r="B23" s="289" t="s">
        <v>37</v>
      </c>
      <c r="C23" s="290">
        <v>5</v>
      </c>
      <c r="D23" s="291">
        <v>3000</v>
      </c>
      <c r="E23" s="291">
        <f t="shared" si="2"/>
        <v>15000</v>
      </c>
      <c r="F23" s="288">
        <f>8+15+3</f>
        <v>26</v>
      </c>
      <c r="G23" s="288">
        <f>1000*8+4100*10+5300*3+9600+9400*2+4300+10100+11200+3700</f>
        <v>122600</v>
      </c>
      <c r="H23" s="288">
        <f>G23</f>
        <v>122600</v>
      </c>
      <c r="I23" s="173"/>
      <c r="J23" s="36"/>
      <c r="K23" s="36"/>
      <c r="L23" s="36"/>
    </row>
    <row r="24" spans="1:13" x14ac:dyDescent="0.25">
      <c r="A24" s="289" t="s">
        <v>38</v>
      </c>
      <c r="B24" s="289" t="s">
        <v>39</v>
      </c>
      <c r="C24" s="290">
        <v>5</v>
      </c>
      <c r="D24" s="291">
        <v>3000</v>
      </c>
      <c r="E24" s="291">
        <f t="shared" si="2"/>
        <v>15000</v>
      </c>
      <c r="F24" s="288">
        <v>13</v>
      </c>
      <c r="G24" s="288">
        <f>4200*2+3900*11</f>
        <v>51300</v>
      </c>
      <c r="H24" s="288">
        <f>G24</f>
        <v>51300</v>
      </c>
      <c r="I24" s="173"/>
      <c r="J24" s="36"/>
      <c r="K24" s="36"/>
      <c r="L24" s="36"/>
    </row>
    <row r="25" spans="1:13" x14ac:dyDescent="0.25">
      <c r="A25" s="26" t="s">
        <v>40</v>
      </c>
      <c r="B25" s="26" t="s">
        <v>41</v>
      </c>
      <c r="C25" s="74">
        <v>5</v>
      </c>
      <c r="D25" s="37">
        <v>2000</v>
      </c>
      <c r="E25" s="37">
        <f t="shared" si="2"/>
        <v>10000</v>
      </c>
      <c r="F25" s="288">
        <v>45</v>
      </c>
      <c r="G25" s="288">
        <f>3250*30+9700+3265*3+5400*4+3500*5+2*5500</f>
        <v>167095</v>
      </c>
      <c r="H25" s="288">
        <f>G25</f>
        <v>167095</v>
      </c>
      <c r="I25" s="173"/>
      <c r="J25" s="36"/>
      <c r="K25" s="36"/>
      <c r="L25" s="36"/>
    </row>
    <row r="26" spans="1:13" x14ac:dyDescent="0.25">
      <c r="A26" s="26" t="s">
        <v>42</v>
      </c>
      <c r="B26" s="26" t="s">
        <v>43</v>
      </c>
      <c r="C26" s="74">
        <v>5</v>
      </c>
      <c r="D26" s="37">
        <v>3500</v>
      </c>
      <c r="E26" s="37">
        <f t="shared" si="2"/>
        <v>17500</v>
      </c>
      <c r="F26" s="68"/>
      <c r="G26" s="68"/>
      <c r="H26" s="68">
        <f t="shared" si="1"/>
        <v>0</v>
      </c>
      <c r="I26" s="173"/>
      <c r="J26" s="36"/>
      <c r="K26" s="36"/>
      <c r="L26" s="36">
        <v>591005</v>
      </c>
      <c r="M26" s="3" t="s">
        <v>479</v>
      </c>
    </row>
    <row r="27" spans="1:13" ht="31.5" x14ac:dyDescent="0.25">
      <c r="A27" s="26" t="s">
        <v>44</v>
      </c>
      <c r="B27" s="26" t="s">
        <v>45</v>
      </c>
      <c r="C27" s="74"/>
      <c r="D27" s="37"/>
      <c r="E27" s="37">
        <f t="shared" si="2"/>
        <v>0</v>
      </c>
      <c r="F27" s="68"/>
      <c r="G27" s="68"/>
      <c r="H27" s="68">
        <f t="shared" si="1"/>
        <v>0</v>
      </c>
      <c r="I27" s="173"/>
      <c r="J27" s="36"/>
      <c r="K27" s="36"/>
      <c r="L27" s="36"/>
    </row>
    <row r="28" spans="1:13" x14ac:dyDescent="0.25">
      <c r="A28" s="26" t="s">
        <v>46</v>
      </c>
      <c r="B28" s="26" t="s">
        <v>47</v>
      </c>
      <c r="C28" s="74">
        <v>20</v>
      </c>
      <c r="D28" s="37">
        <v>500</v>
      </c>
      <c r="E28" s="37">
        <f t="shared" si="2"/>
        <v>10000</v>
      </c>
      <c r="F28" s="288">
        <f>101+2</f>
        <v>103</v>
      </c>
      <c r="G28" s="288">
        <f>560*99+790*2+7*1600</f>
        <v>68220</v>
      </c>
      <c r="H28" s="288">
        <f>G28</f>
        <v>68220</v>
      </c>
      <c r="I28" s="173"/>
      <c r="J28" s="36"/>
      <c r="K28" s="36"/>
      <c r="L28" s="36"/>
    </row>
    <row r="29" spans="1:13" x14ac:dyDescent="0.25">
      <c r="A29" s="26" t="s">
        <v>48</v>
      </c>
      <c r="B29" s="26" t="s">
        <v>49</v>
      </c>
      <c r="C29" s="74"/>
      <c r="D29" s="37"/>
      <c r="E29" s="37">
        <f t="shared" si="2"/>
        <v>0</v>
      </c>
      <c r="F29" s="68"/>
      <c r="G29" s="68"/>
      <c r="H29" s="68">
        <f t="shared" si="1"/>
        <v>0</v>
      </c>
      <c r="I29" s="173"/>
      <c r="J29" s="36"/>
      <c r="K29" s="36"/>
      <c r="L29" s="36"/>
    </row>
    <row r="30" spans="1:13" ht="31.5" x14ac:dyDescent="0.25">
      <c r="A30" s="26" t="s">
        <v>50</v>
      </c>
      <c r="B30" s="26" t="s">
        <v>51</v>
      </c>
      <c r="C30" s="74"/>
      <c r="D30" s="37"/>
      <c r="E30" s="37">
        <f t="shared" si="2"/>
        <v>0</v>
      </c>
      <c r="F30" s="68"/>
      <c r="G30" s="68"/>
      <c r="H30" s="68">
        <f t="shared" si="1"/>
        <v>0</v>
      </c>
      <c r="I30" s="173"/>
      <c r="J30" s="36"/>
      <c r="K30" s="36"/>
      <c r="L30" s="36"/>
    </row>
    <row r="31" spans="1:13" x14ac:dyDescent="0.25">
      <c r="A31" s="26" t="s">
        <v>52</v>
      </c>
      <c r="B31" s="26" t="s">
        <v>53</v>
      </c>
      <c r="C31" s="74">
        <v>5</v>
      </c>
      <c r="D31" s="37">
        <v>3500</v>
      </c>
      <c r="E31" s="37">
        <f t="shared" si="2"/>
        <v>17500</v>
      </c>
      <c r="F31" s="288">
        <v>33</v>
      </c>
      <c r="G31" s="288">
        <v>1180</v>
      </c>
      <c r="H31" s="288">
        <f t="shared" si="1"/>
        <v>38940</v>
      </c>
      <c r="I31" s="173"/>
      <c r="J31" s="36"/>
      <c r="K31" s="36"/>
      <c r="L31" s="36"/>
    </row>
    <row r="32" spans="1:13" x14ac:dyDescent="0.25">
      <c r="A32" s="26" t="s">
        <v>54</v>
      </c>
      <c r="B32" s="26" t="s">
        <v>55</v>
      </c>
      <c r="C32" s="74">
        <v>5</v>
      </c>
      <c r="D32" s="37">
        <v>2000</v>
      </c>
      <c r="E32" s="37">
        <f t="shared" si="2"/>
        <v>10000</v>
      </c>
      <c r="F32" s="206"/>
      <c r="G32" s="206"/>
      <c r="H32" s="206"/>
      <c r="I32" s="173"/>
      <c r="J32" s="36"/>
      <c r="K32" s="36"/>
      <c r="L32" s="36"/>
    </row>
    <row r="33" spans="1:13" x14ac:dyDescent="0.25">
      <c r="A33" s="26" t="s">
        <v>56</v>
      </c>
      <c r="B33" s="26" t="s">
        <v>57</v>
      </c>
      <c r="C33" s="74">
        <v>30</v>
      </c>
      <c r="D33" s="37">
        <v>2000</v>
      </c>
      <c r="E33" s="37">
        <f t="shared" si="2"/>
        <v>60000</v>
      </c>
      <c r="F33" s="288">
        <v>6</v>
      </c>
      <c r="G33" s="288">
        <v>2750</v>
      </c>
      <c r="H33" s="288">
        <f t="shared" si="1"/>
        <v>16500</v>
      </c>
      <c r="I33" s="173"/>
      <c r="J33" s="36"/>
      <c r="K33" s="36"/>
      <c r="L33" s="36"/>
    </row>
    <row r="34" spans="1:13" x14ac:dyDescent="0.25">
      <c r="A34" s="26" t="s">
        <v>58</v>
      </c>
      <c r="B34" s="26" t="s">
        <v>59</v>
      </c>
      <c r="C34" s="74">
        <v>5</v>
      </c>
      <c r="D34" s="37">
        <v>3000</v>
      </c>
      <c r="E34" s="37">
        <f t="shared" si="2"/>
        <v>15000</v>
      </c>
      <c r="F34" s="68"/>
      <c r="G34" s="68"/>
      <c r="H34" s="68">
        <f t="shared" si="1"/>
        <v>0</v>
      </c>
      <c r="I34" s="173"/>
      <c r="J34" s="36"/>
      <c r="K34" s="36"/>
      <c r="L34" s="36"/>
    </row>
    <row r="35" spans="1:13" x14ac:dyDescent="0.25">
      <c r="A35" s="289" t="s">
        <v>60</v>
      </c>
      <c r="B35" s="289" t="s">
        <v>61</v>
      </c>
      <c r="C35" s="290">
        <v>2</v>
      </c>
      <c r="D35" s="291">
        <v>7000</v>
      </c>
      <c r="E35" s="291">
        <f t="shared" si="2"/>
        <v>14000</v>
      </c>
      <c r="F35" s="288">
        <v>2</v>
      </c>
      <c r="G35" s="288">
        <f>8500+5000</f>
        <v>13500</v>
      </c>
      <c r="H35" s="288">
        <f>G35</f>
        <v>13500</v>
      </c>
      <c r="I35" s="292"/>
      <c r="J35" s="36"/>
      <c r="K35" s="36"/>
      <c r="L35" s="36"/>
    </row>
    <row r="36" spans="1:13" x14ac:dyDescent="0.25">
      <c r="A36" s="26" t="s">
        <v>62</v>
      </c>
      <c r="B36" s="26" t="s">
        <v>63</v>
      </c>
      <c r="C36" s="74">
        <v>3</v>
      </c>
      <c r="D36" s="37">
        <v>6000</v>
      </c>
      <c r="E36" s="37">
        <f t="shared" si="2"/>
        <v>18000</v>
      </c>
      <c r="F36" s="68"/>
      <c r="G36" s="68"/>
      <c r="H36" s="68">
        <f t="shared" si="1"/>
        <v>0</v>
      </c>
      <c r="I36" s="173"/>
      <c r="J36" s="36"/>
      <c r="K36" s="36"/>
      <c r="L36" s="36"/>
    </row>
    <row r="37" spans="1:13" x14ac:dyDescent="0.25">
      <c r="A37" s="26" t="s">
        <v>64</v>
      </c>
      <c r="B37" s="26" t="s">
        <v>65</v>
      </c>
      <c r="C37" s="74">
        <v>2</v>
      </c>
      <c r="D37" s="37">
        <v>6000</v>
      </c>
      <c r="E37" s="37">
        <f t="shared" si="2"/>
        <v>12000</v>
      </c>
      <c r="F37" s="68"/>
      <c r="G37" s="68"/>
      <c r="H37" s="68">
        <f t="shared" si="1"/>
        <v>0</v>
      </c>
      <c r="I37" s="173"/>
      <c r="J37" s="36"/>
      <c r="K37" s="36"/>
      <c r="L37" s="36"/>
    </row>
    <row r="38" spans="1:13" x14ac:dyDescent="0.25">
      <c r="A38" s="26" t="s">
        <v>66</v>
      </c>
      <c r="B38" s="26" t="s">
        <v>67</v>
      </c>
      <c r="C38" s="74">
        <v>2</v>
      </c>
      <c r="D38" s="37">
        <v>4000</v>
      </c>
      <c r="E38" s="37">
        <f t="shared" si="2"/>
        <v>8000</v>
      </c>
      <c r="F38" s="68"/>
      <c r="G38" s="68"/>
      <c r="H38" s="68">
        <f t="shared" si="1"/>
        <v>0</v>
      </c>
      <c r="I38" s="173"/>
      <c r="J38" s="174"/>
      <c r="K38" s="175"/>
      <c r="L38" s="177"/>
      <c r="M38" s="158"/>
    </row>
    <row r="39" spans="1:13" x14ac:dyDescent="0.25">
      <c r="A39" s="26" t="s">
        <v>68</v>
      </c>
      <c r="B39" s="26" t="s">
        <v>69</v>
      </c>
      <c r="C39" s="74">
        <v>5</v>
      </c>
      <c r="D39" s="37">
        <v>1500</v>
      </c>
      <c r="E39" s="37">
        <f t="shared" si="2"/>
        <v>7500</v>
      </c>
      <c r="F39" s="288">
        <f>4+3</f>
        <v>7</v>
      </c>
      <c r="G39" s="288">
        <f>9*500</f>
        <v>4500</v>
      </c>
      <c r="H39" s="288">
        <f>G39</f>
        <v>4500</v>
      </c>
      <c r="I39" s="173"/>
      <c r="J39" s="174"/>
      <c r="K39" s="175"/>
      <c r="L39" s="177"/>
      <c r="M39" s="158"/>
    </row>
    <row r="40" spans="1:13" x14ac:dyDescent="0.25">
      <c r="A40" s="26" t="s">
        <v>70</v>
      </c>
      <c r="B40" s="26" t="s">
        <v>71</v>
      </c>
      <c r="C40" s="74"/>
      <c r="D40" s="37"/>
      <c r="E40" s="37"/>
      <c r="F40" s="68"/>
      <c r="G40" s="68"/>
      <c r="H40" s="68">
        <f>F40*G40</f>
        <v>0</v>
      </c>
      <c r="I40" s="173"/>
      <c r="J40" s="174"/>
      <c r="K40" s="175"/>
      <c r="L40" s="177"/>
      <c r="M40" s="158"/>
    </row>
    <row r="41" spans="1:13" x14ac:dyDescent="0.25">
      <c r="A41" s="26" t="s">
        <v>72</v>
      </c>
      <c r="B41" s="26" t="s">
        <v>73</v>
      </c>
      <c r="C41" s="74">
        <v>5</v>
      </c>
      <c r="D41" s="37">
        <v>3500</v>
      </c>
      <c r="E41" s="37">
        <f t="shared" si="2"/>
        <v>17500</v>
      </c>
      <c r="F41" s="65">
        <v>5</v>
      </c>
      <c r="G41" s="65">
        <v>2129</v>
      </c>
      <c r="H41" s="68">
        <f t="shared" si="1"/>
        <v>10645</v>
      </c>
      <c r="I41" s="173"/>
      <c r="J41" s="174"/>
      <c r="K41" s="175"/>
      <c r="L41" s="177"/>
      <c r="M41" s="158"/>
    </row>
    <row r="42" spans="1:13" x14ac:dyDescent="0.25">
      <c r="A42" s="26" t="s">
        <v>74</v>
      </c>
      <c r="B42" s="26" t="s">
        <v>75</v>
      </c>
      <c r="C42" s="74">
        <v>5</v>
      </c>
      <c r="D42" s="37">
        <v>3500</v>
      </c>
      <c r="E42" s="37">
        <f t="shared" si="2"/>
        <v>17500</v>
      </c>
      <c r="F42" s="65">
        <v>6</v>
      </c>
      <c r="G42" s="65">
        <v>2870</v>
      </c>
      <c r="H42" s="68">
        <f t="shared" si="1"/>
        <v>17220</v>
      </c>
      <c r="I42" s="173"/>
      <c r="J42" s="174"/>
      <c r="K42" s="175"/>
      <c r="L42" s="177"/>
      <c r="M42" s="158"/>
    </row>
    <row r="43" spans="1:13" x14ac:dyDescent="0.25">
      <c r="A43" s="26" t="s">
        <v>76</v>
      </c>
      <c r="B43" s="26" t="s">
        <v>77</v>
      </c>
      <c r="C43" s="74"/>
      <c r="D43" s="37"/>
      <c r="E43" s="37">
        <f t="shared" si="2"/>
        <v>0</v>
      </c>
      <c r="F43" s="68"/>
      <c r="G43" s="68"/>
      <c r="H43" s="68">
        <f t="shared" si="1"/>
        <v>0</v>
      </c>
      <c r="I43" s="173"/>
      <c r="J43" s="174"/>
      <c r="K43" s="175"/>
      <c r="L43" s="177"/>
      <c r="M43" s="158"/>
    </row>
    <row r="44" spans="1:13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68"/>
      <c r="G44" s="68"/>
      <c r="H44" s="68">
        <f t="shared" si="1"/>
        <v>0</v>
      </c>
      <c r="I44" s="173"/>
      <c r="J44" s="174"/>
      <c r="K44" s="175"/>
      <c r="L44" s="177"/>
      <c r="M44" s="158"/>
    </row>
    <row r="45" spans="1:13" x14ac:dyDescent="0.25">
      <c r="A45" s="26" t="s">
        <v>80</v>
      </c>
      <c r="B45" s="26" t="s">
        <v>81</v>
      </c>
      <c r="C45" s="74"/>
      <c r="D45" s="37"/>
      <c r="E45" s="37">
        <f t="shared" si="2"/>
        <v>0</v>
      </c>
      <c r="F45" s="68"/>
      <c r="G45" s="68"/>
      <c r="H45" s="68">
        <f t="shared" si="1"/>
        <v>0</v>
      </c>
      <c r="I45" s="173"/>
      <c r="J45" s="174"/>
      <c r="K45" s="175"/>
      <c r="L45" s="177"/>
      <c r="M45" s="158"/>
    </row>
    <row r="46" spans="1:13" x14ac:dyDescent="0.25">
      <c r="A46" s="26" t="s">
        <v>82</v>
      </c>
      <c r="B46" s="26" t="s">
        <v>83</v>
      </c>
      <c r="C46" s="74"/>
      <c r="D46" s="37"/>
      <c r="E46" s="37">
        <f t="shared" si="2"/>
        <v>0</v>
      </c>
      <c r="F46" s="288">
        <v>2</v>
      </c>
      <c r="G46" s="288">
        <f>1500*2+5*2000</f>
        <v>13000</v>
      </c>
      <c r="H46" s="288">
        <f>G46</f>
        <v>13000</v>
      </c>
      <c r="I46" s="173"/>
      <c r="J46" s="174"/>
      <c r="K46" s="175"/>
      <c r="L46" s="177"/>
      <c r="M46" s="158"/>
    </row>
    <row r="47" spans="1:13" x14ac:dyDescent="0.25">
      <c r="A47" s="26" t="s">
        <v>84</v>
      </c>
      <c r="B47" s="26" t="s">
        <v>85</v>
      </c>
      <c r="C47" s="74">
        <v>1</v>
      </c>
      <c r="D47" s="37">
        <v>80000</v>
      </c>
      <c r="E47" s="37">
        <f t="shared" si="2"/>
        <v>80000</v>
      </c>
      <c r="F47" s="68"/>
      <c r="G47" s="68"/>
      <c r="H47" s="68">
        <f t="shared" si="1"/>
        <v>0</v>
      </c>
      <c r="I47" s="173"/>
      <c r="J47" s="174"/>
      <c r="K47" s="175"/>
      <c r="L47" s="177"/>
      <c r="M47" s="158"/>
    </row>
    <row r="48" spans="1:13" ht="31.5" x14ac:dyDescent="0.25">
      <c r="A48" s="26" t="s">
        <v>86</v>
      </c>
      <c r="B48" s="26" t="s">
        <v>87</v>
      </c>
      <c r="C48" s="74"/>
      <c r="D48" s="37"/>
      <c r="E48" s="37">
        <f t="shared" si="2"/>
        <v>0</v>
      </c>
      <c r="F48" s="68"/>
      <c r="G48" s="68"/>
      <c r="H48" s="68">
        <f t="shared" si="1"/>
        <v>0</v>
      </c>
      <c r="I48" s="173"/>
      <c r="J48" s="174"/>
      <c r="K48" s="175"/>
      <c r="L48" s="177"/>
      <c r="M48" s="158"/>
    </row>
    <row r="49" spans="1:13" x14ac:dyDescent="0.25">
      <c r="A49" s="26" t="s">
        <v>88</v>
      </c>
      <c r="B49" s="26" t="s">
        <v>89</v>
      </c>
      <c r="C49" s="74"/>
      <c r="D49" s="37"/>
      <c r="E49" s="37">
        <f t="shared" si="2"/>
        <v>0</v>
      </c>
      <c r="F49" s="68"/>
      <c r="G49" s="68"/>
      <c r="H49" s="68">
        <f t="shared" si="1"/>
        <v>0</v>
      </c>
      <c r="I49" s="173"/>
      <c r="J49" s="174"/>
      <c r="K49" s="175"/>
      <c r="L49" s="177"/>
      <c r="M49" s="158"/>
    </row>
    <row r="50" spans="1:13" x14ac:dyDescent="0.25">
      <c r="A50" s="26" t="s">
        <v>90</v>
      </c>
      <c r="B50" s="26" t="s">
        <v>91</v>
      </c>
      <c r="C50" s="74"/>
      <c r="D50" s="37"/>
      <c r="E50" s="37">
        <f t="shared" si="2"/>
        <v>0</v>
      </c>
      <c r="F50" s="68"/>
      <c r="G50" s="68"/>
      <c r="H50" s="68">
        <f t="shared" si="1"/>
        <v>0</v>
      </c>
      <c r="I50" s="173"/>
      <c r="J50" s="174"/>
      <c r="K50" s="175"/>
      <c r="L50" s="177"/>
      <c r="M50" s="158"/>
    </row>
    <row r="51" spans="1:13" x14ac:dyDescent="0.25">
      <c r="A51" s="26" t="s">
        <v>92</v>
      </c>
      <c r="B51" s="26" t="s">
        <v>81</v>
      </c>
      <c r="C51" s="74"/>
      <c r="D51" s="37"/>
      <c r="E51" s="37">
        <f t="shared" si="2"/>
        <v>0</v>
      </c>
      <c r="F51" s="68"/>
      <c r="G51" s="68"/>
      <c r="H51" s="68">
        <f t="shared" si="1"/>
        <v>0</v>
      </c>
      <c r="I51" s="198"/>
      <c r="J51" s="174"/>
      <c r="K51" s="175"/>
      <c r="L51" s="177"/>
      <c r="M51" s="158"/>
    </row>
    <row r="52" spans="1:13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49</v>
      </c>
      <c r="D52" s="37"/>
      <c r="E52" s="78">
        <f>E53+E54+E55+E56+E57+E58+E59+E60+E61+E62+E63+E64+E65+E66+E67+E68+E69+E70+E71+E72+E73+E74+E75</f>
        <v>218100</v>
      </c>
      <c r="F52" s="68"/>
      <c r="G52" s="68"/>
      <c r="H52" s="68">
        <f t="shared" si="1"/>
        <v>0</v>
      </c>
      <c r="I52" s="173"/>
      <c r="J52" s="174"/>
      <c r="K52" s="175"/>
      <c r="L52" s="177"/>
      <c r="M52" s="158"/>
    </row>
    <row r="53" spans="1:13" x14ac:dyDescent="0.25">
      <c r="A53" s="26" t="s">
        <v>95</v>
      </c>
      <c r="B53" s="26" t="s">
        <v>96</v>
      </c>
      <c r="C53" s="74">
        <v>5</v>
      </c>
      <c r="D53" s="37">
        <v>10000</v>
      </c>
      <c r="E53" s="37">
        <f t="shared" si="2"/>
        <v>50000</v>
      </c>
      <c r="F53" s="68"/>
      <c r="G53" s="68"/>
      <c r="H53" s="68">
        <f t="shared" si="1"/>
        <v>0</v>
      </c>
      <c r="I53" s="173"/>
      <c r="J53" s="174"/>
      <c r="K53" s="175"/>
      <c r="L53" s="177"/>
      <c r="M53" s="158"/>
    </row>
    <row r="54" spans="1:13" x14ac:dyDescent="0.25">
      <c r="A54" s="26" t="s">
        <v>97</v>
      </c>
      <c r="B54" s="26" t="s">
        <v>98</v>
      </c>
      <c r="C54" s="74">
        <v>5</v>
      </c>
      <c r="D54" s="37">
        <v>8000</v>
      </c>
      <c r="E54" s="37">
        <f t="shared" si="2"/>
        <v>40000</v>
      </c>
      <c r="F54" s="65">
        <v>20</v>
      </c>
      <c r="G54" s="68">
        <v>7990</v>
      </c>
      <c r="H54" s="68">
        <f t="shared" si="1"/>
        <v>159800</v>
      </c>
      <c r="I54" s="173"/>
      <c r="J54" s="174"/>
      <c r="K54" s="175"/>
      <c r="L54" s="177"/>
      <c r="M54" s="158"/>
    </row>
    <row r="55" spans="1:13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8"/>
      <c r="G55" s="68"/>
      <c r="H55" s="68">
        <f t="shared" si="1"/>
        <v>0</v>
      </c>
      <c r="I55" s="173"/>
      <c r="J55" s="174"/>
      <c r="K55" s="175"/>
      <c r="L55" s="177"/>
      <c r="M55" s="158"/>
    </row>
    <row r="56" spans="1:13" x14ac:dyDescent="0.25">
      <c r="A56" s="26" t="s">
        <v>101</v>
      </c>
      <c r="B56" s="26" t="s">
        <v>102</v>
      </c>
      <c r="C56" s="74">
        <v>3</v>
      </c>
      <c r="D56" s="37">
        <v>4000</v>
      </c>
      <c r="E56" s="37">
        <f t="shared" si="2"/>
        <v>12000</v>
      </c>
      <c r="F56" s="65">
        <v>10</v>
      </c>
      <c r="G56" s="65">
        <v>3760</v>
      </c>
      <c r="H56" s="68">
        <f t="shared" si="1"/>
        <v>37600</v>
      </c>
      <c r="I56" s="173"/>
      <c r="J56" s="174"/>
      <c r="K56" s="175"/>
      <c r="L56" s="177"/>
      <c r="M56" s="158"/>
    </row>
    <row r="57" spans="1:13" x14ac:dyDescent="0.25">
      <c r="A57" s="26" t="s">
        <v>103</v>
      </c>
      <c r="B57" s="26" t="s">
        <v>104</v>
      </c>
      <c r="C57" s="74">
        <v>5</v>
      </c>
      <c r="D57" s="37">
        <v>3000</v>
      </c>
      <c r="E57" s="37">
        <f t="shared" si="2"/>
        <v>15000</v>
      </c>
      <c r="F57" s="68"/>
      <c r="G57" s="68"/>
      <c r="H57" s="68">
        <f t="shared" si="1"/>
        <v>0</v>
      </c>
      <c r="I57" s="173"/>
      <c r="J57" s="174"/>
      <c r="K57" s="175"/>
      <c r="L57" s="177"/>
      <c r="M57" s="158"/>
    </row>
    <row r="58" spans="1:13" x14ac:dyDescent="0.25">
      <c r="A58" s="26" t="s">
        <v>105</v>
      </c>
      <c r="B58" s="26" t="s">
        <v>106</v>
      </c>
      <c r="C58" s="74"/>
      <c r="D58" s="37"/>
      <c r="E58" s="37">
        <f t="shared" si="2"/>
        <v>0</v>
      </c>
      <c r="F58" s="68"/>
      <c r="G58" s="68"/>
      <c r="H58" s="68">
        <f t="shared" si="1"/>
        <v>0</v>
      </c>
      <c r="I58" s="173"/>
      <c r="J58" s="174"/>
      <c r="K58" s="175"/>
      <c r="L58" s="177"/>
      <c r="M58" s="158"/>
    </row>
    <row r="59" spans="1:13" x14ac:dyDescent="0.25">
      <c r="A59" s="26" t="s">
        <v>107</v>
      </c>
      <c r="B59" s="26" t="s">
        <v>108</v>
      </c>
      <c r="C59" s="74">
        <v>1</v>
      </c>
      <c r="D59" s="37">
        <v>6000</v>
      </c>
      <c r="E59" s="37">
        <f t="shared" si="2"/>
        <v>6000</v>
      </c>
      <c r="F59" s="68"/>
      <c r="G59" s="68"/>
      <c r="H59" s="68">
        <f t="shared" si="1"/>
        <v>0</v>
      </c>
      <c r="I59" s="173"/>
      <c r="J59" s="174"/>
      <c r="K59" s="175"/>
      <c r="L59" s="177"/>
      <c r="M59" s="158"/>
    </row>
    <row r="60" spans="1:13" x14ac:dyDescent="0.25">
      <c r="A60" s="26" t="s">
        <v>109</v>
      </c>
      <c r="B60" s="26" t="s">
        <v>354</v>
      </c>
      <c r="C60" s="74">
        <v>2</v>
      </c>
      <c r="D60" s="37">
        <v>10000</v>
      </c>
      <c r="E60" s="37">
        <f t="shared" si="2"/>
        <v>20000</v>
      </c>
      <c r="F60" s="65">
        <v>3</v>
      </c>
      <c r="G60" s="65">
        <v>7900</v>
      </c>
      <c r="H60" s="68">
        <f t="shared" si="1"/>
        <v>23700</v>
      </c>
      <c r="I60" s="173"/>
      <c r="J60" s="174"/>
      <c r="K60" s="175"/>
      <c r="L60" s="177"/>
      <c r="M60" s="158"/>
    </row>
    <row r="61" spans="1:13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68"/>
      <c r="G61" s="91"/>
      <c r="H61" s="68">
        <f t="shared" si="1"/>
        <v>0</v>
      </c>
      <c r="I61" s="173"/>
      <c r="J61" s="174"/>
      <c r="K61" s="175"/>
      <c r="L61" s="177"/>
      <c r="M61" s="158"/>
    </row>
    <row r="62" spans="1:13" x14ac:dyDescent="0.25">
      <c r="A62" s="26" t="s">
        <v>113</v>
      </c>
      <c r="B62" s="26" t="s">
        <v>114</v>
      </c>
      <c r="C62" s="74">
        <v>2</v>
      </c>
      <c r="D62" s="37">
        <v>3000</v>
      </c>
      <c r="E62" s="37">
        <f t="shared" si="2"/>
        <v>6000</v>
      </c>
      <c r="F62" s="68"/>
      <c r="G62" s="68"/>
      <c r="H62" s="68">
        <f t="shared" si="1"/>
        <v>0</v>
      </c>
      <c r="I62" s="173"/>
      <c r="J62" s="174"/>
      <c r="K62" s="175"/>
      <c r="L62" s="177"/>
      <c r="M62" s="158"/>
    </row>
    <row r="63" spans="1:13" x14ac:dyDescent="0.25">
      <c r="A63" s="26" t="s">
        <v>115</v>
      </c>
      <c r="B63" s="26" t="s">
        <v>116</v>
      </c>
      <c r="C63" s="74">
        <v>5</v>
      </c>
      <c r="D63" s="37">
        <v>1500</v>
      </c>
      <c r="E63" s="37">
        <f t="shared" si="2"/>
        <v>7500</v>
      </c>
      <c r="F63" s="68"/>
      <c r="G63" s="68"/>
      <c r="H63" s="68">
        <f t="shared" si="1"/>
        <v>0</v>
      </c>
      <c r="I63" s="173">
        <v>1</v>
      </c>
      <c r="J63" s="174" t="s">
        <v>475</v>
      </c>
      <c r="K63" s="175"/>
      <c r="L63" s="177"/>
      <c r="M63" s="158"/>
    </row>
    <row r="64" spans="1:13" x14ac:dyDescent="0.25">
      <c r="A64" s="26" t="s">
        <v>117</v>
      </c>
      <c r="B64" s="26" t="s">
        <v>118</v>
      </c>
      <c r="C64" s="74">
        <v>5</v>
      </c>
      <c r="D64" s="37">
        <v>1000</v>
      </c>
      <c r="E64" s="37">
        <f t="shared" si="2"/>
        <v>5000</v>
      </c>
      <c r="F64" s="68"/>
      <c r="G64" s="68"/>
      <c r="H64" s="68">
        <f t="shared" si="1"/>
        <v>0</v>
      </c>
      <c r="I64" s="173"/>
      <c r="J64" s="174"/>
      <c r="K64" s="175"/>
      <c r="L64" s="177"/>
      <c r="M64" s="158"/>
    </row>
    <row r="65" spans="1:13" x14ac:dyDescent="0.25">
      <c r="A65" s="26" t="s">
        <v>119</v>
      </c>
      <c r="B65" s="26" t="s">
        <v>120</v>
      </c>
      <c r="C65" s="74"/>
      <c r="D65" s="37"/>
      <c r="E65" s="37">
        <f t="shared" si="2"/>
        <v>0</v>
      </c>
      <c r="F65" s="68"/>
      <c r="G65" s="68"/>
      <c r="H65" s="68">
        <f t="shared" si="1"/>
        <v>0</v>
      </c>
      <c r="I65" s="173"/>
      <c r="J65" s="174"/>
      <c r="K65" s="175"/>
      <c r="L65" s="177"/>
      <c r="M65" s="158"/>
    </row>
    <row r="66" spans="1:13" x14ac:dyDescent="0.25">
      <c r="A66" s="26" t="s">
        <v>121</v>
      </c>
      <c r="B66" s="26" t="s">
        <v>122</v>
      </c>
      <c r="C66" s="74"/>
      <c r="D66" s="37"/>
      <c r="E66" s="37">
        <f t="shared" si="2"/>
        <v>0</v>
      </c>
      <c r="F66" s="65">
        <v>2</v>
      </c>
      <c r="G66" s="65">
        <v>12074</v>
      </c>
      <c r="H66" s="65">
        <f>G66*F66</f>
        <v>24148</v>
      </c>
      <c r="I66" s="173"/>
      <c r="J66" s="174"/>
      <c r="K66" s="175"/>
      <c r="L66" s="177"/>
      <c r="M66" s="158"/>
    </row>
    <row r="67" spans="1:13" x14ac:dyDescent="0.25">
      <c r="A67" s="26" t="s">
        <v>123</v>
      </c>
      <c r="B67" s="26" t="s">
        <v>124</v>
      </c>
      <c r="C67" s="74">
        <v>1</v>
      </c>
      <c r="D67" s="37">
        <v>5000</v>
      </c>
      <c r="E67" s="37">
        <f t="shared" si="2"/>
        <v>5000</v>
      </c>
      <c r="F67" s="68"/>
      <c r="G67" s="68"/>
      <c r="H67" s="68">
        <f t="shared" si="1"/>
        <v>0</v>
      </c>
      <c r="I67" s="173"/>
      <c r="J67" s="174"/>
      <c r="K67" s="175"/>
      <c r="L67" s="177"/>
      <c r="M67" s="158"/>
    </row>
    <row r="68" spans="1:13" x14ac:dyDescent="0.25">
      <c r="A68" s="26" t="s">
        <v>125</v>
      </c>
      <c r="B68" s="26" t="s">
        <v>126</v>
      </c>
      <c r="C68" s="74">
        <v>1</v>
      </c>
      <c r="D68" s="37">
        <v>1000</v>
      </c>
      <c r="E68" s="37">
        <f t="shared" si="2"/>
        <v>1000</v>
      </c>
      <c r="F68" s="68"/>
      <c r="G68" s="68"/>
      <c r="H68" s="68">
        <f t="shared" si="1"/>
        <v>0</v>
      </c>
      <c r="I68" s="173"/>
      <c r="J68" s="174"/>
      <c r="K68" s="175"/>
      <c r="L68" s="177"/>
      <c r="M68" s="158"/>
    </row>
    <row r="69" spans="1:13" ht="31.5" x14ac:dyDescent="0.25">
      <c r="A69" s="26" t="s">
        <v>127</v>
      </c>
      <c r="B69" s="26" t="s">
        <v>128</v>
      </c>
      <c r="C69" s="74">
        <v>1</v>
      </c>
      <c r="D69" s="37">
        <v>10000</v>
      </c>
      <c r="E69" s="37">
        <f t="shared" si="2"/>
        <v>10000</v>
      </c>
      <c r="F69" s="68"/>
      <c r="G69" s="68"/>
      <c r="H69" s="68">
        <f t="shared" si="1"/>
        <v>0</v>
      </c>
      <c r="I69" s="173"/>
      <c r="J69" s="174"/>
      <c r="K69" s="175"/>
      <c r="L69" s="177"/>
      <c r="M69" s="158"/>
    </row>
    <row r="70" spans="1:13" x14ac:dyDescent="0.25">
      <c r="A70" s="26" t="s">
        <v>129</v>
      </c>
      <c r="B70" s="26" t="s">
        <v>130</v>
      </c>
      <c r="C70" s="74">
        <v>2</v>
      </c>
      <c r="D70" s="37">
        <v>3000</v>
      </c>
      <c r="E70" s="37">
        <f t="shared" si="2"/>
        <v>6000</v>
      </c>
      <c r="F70" s="68"/>
      <c r="G70" s="68"/>
      <c r="H70" s="68">
        <f t="shared" si="1"/>
        <v>0</v>
      </c>
      <c r="I70" s="173"/>
      <c r="J70" s="176"/>
      <c r="K70" s="175"/>
      <c r="L70" s="177"/>
      <c r="M70" s="159"/>
    </row>
    <row r="71" spans="1:13" x14ac:dyDescent="0.25">
      <c r="A71" s="26" t="s">
        <v>131</v>
      </c>
      <c r="B71" s="26" t="s">
        <v>132</v>
      </c>
      <c r="C71" s="74">
        <v>1</v>
      </c>
      <c r="D71" s="37">
        <v>10000</v>
      </c>
      <c r="E71" s="37">
        <f t="shared" si="2"/>
        <v>10000</v>
      </c>
      <c r="F71" s="68"/>
      <c r="G71" s="68"/>
      <c r="H71" s="68">
        <f t="shared" si="1"/>
        <v>0</v>
      </c>
      <c r="I71" s="173"/>
      <c r="J71" s="174"/>
      <c r="K71" s="175"/>
      <c r="L71" s="177"/>
      <c r="M71" s="158"/>
    </row>
    <row r="72" spans="1:13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8"/>
      <c r="G72" s="68"/>
      <c r="H72" s="68">
        <f t="shared" si="1"/>
        <v>0</v>
      </c>
      <c r="I72" s="173">
        <v>5</v>
      </c>
      <c r="J72" s="174" t="s">
        <v>474</v>
      </c>
      <c r="K72" s="175"/>
      <c r="L72" s="177"/>
      <c r="M72" s="158"/>
    </row>
    <row r="73" spans="1:13" x14ac:dyDescent="0.25">
      <c r="A73" s="26" t="s">
        <v>135</v>
      </c>
      <c r="B73" s="26" t="s">
        <v>136</v>
      </c>
      <c r="C73" s="74">
        <v>1</v>
      </c>
      <c r="D73" s="37">
        <v>3000</v>
      </c>
      <c r="E73" s="37">
        <f t="shared" si="2"/>
        <v>3000</v>
      </c>
      <c r="F73" s="68"/>
      <c r="G73" s="68"/>
      <c r="H73" s="68">
        <f t="shared" si="1"/>
        <v>0</v>
      </c>
      <c r="I73" s="173"/>
      <c r="J73" s="36"/>
      <c r="K73" s="36"/>
      <c r="L73" s="36"/>
    </row>
    <row r="74" spans="1:13" ht="47.25" x14ac:dyDescent="0.25">
      <c r="A74" s="26" t="s">
        <v>137</v>
      </c>
      <c r="B74" s="26" t="s">
        <v>138</v>
      </c>
      <c r="C74" s="74">
        <v>1</v>
      </c>
      <c r="D74" s="37">
        <v>10000</v>
      </c>
      <c r="E74" s="37">
        <f t="shared" si="2"/>
        <v>10000</v>
      </c>
      <c r="F74" s="68"/>
      <c r="G74" s="68"/>
      <c r="H74" s="68">
        <f t="shared" ref="H74:H137" si="3">F74*G74</f>
        <v>0</v>
      </c>
      <c r="I74" s="173"/>
      <c r="J74" s="36"/>
      <c r="K74" s="36"/>
      <c r="L74" s="36"/>
    </row>
    <row r="75" spans="1:13" x14ac:dyDescent="0.25">
      <c r="A75" s="26" t="s">
        <v>139</v>
      </c>
      <c r="B75" s="26" t="s">
        <v>81</v>
      </c>
      <c r="C75" s="74"/>
      <c r="D75" s="37"/>
      <c r="E75" s="37">
        <f t="shared" ref="E75:E138" si="4">C75*D75</f>
        <v>0</v>
      </c>
      <c r="F75" s="68"/>
      <c r="G75" s="68"/>
      <c r="H75" s="68">
        <f t="shared" si="3"/>
        <v>0</v>
      </c>
      <c r="I75" s="173"/>
      <c r="J75" s="36"/>
      <c r="K75" s="36"/>
      <c r="L75" s="36"/>
    </row>
    <row r="76" spans="1:13" x14ac:dyDescent="0.25">
      <c r="A76" s="26" t="s">
        <v>140</v>
      </c>
      <c r="B76" s="40" t="s">
        <v>141</v>
      </c>
      <c r="C76" s="78">
        <f>C77+C78+C79+C80+C81+C82</f>
        <v>6</v>
      </c>
      <c r="D76" s="37"/>
      <c r="E76" s="78">
        <f>E77+E78+E79+E80+E81+E82</f>
        <v>167000</v>
      </c>
      <c r="F76" s="68"/>
      <c r="G76" s="68"/>
      <c r="H76" s="68">
        <f t="shared" si="3"/>
        <v>0</v>
      </c>
      <c r="I76" s="173"/>
      <c r="J76" s="36"/>
      <c r="K76" s="36"/>
      <c r="L76" s="36"/>
    </row>
    <row r="77" spans="1:13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4"/>
        <v>65000</v>
      </c>
      <c r="F77" s="68"/>
      <c r="G77" s="68"/>
      <c r="H77" s="68">
        <f t="shared" si="3"/>
        <v>0</v>
      </c>
      <c r="I77" s="173"/>
      <c r="J77" s="36"/>
      <c r="K77" s="36"/>
      <c r="L77" s="36"/>
    </row>
    <row r="78" spans="1:13" x14ac:dyDescent="0.25">
      <c r="A78" s="26" t="s">
        <v>144</v>
      </c>
      <c r="B78" s="26" t="s">
        <v>145</v>
      </c>
      <c r="C78" s="74"/>
      <c r="D78" s="37"/>
      <c r="E78" s="37">
        <f t="shared" si="4"/>
        <v>0</v>
      </c>
      <c r="F78" s="68"/>
      <c r="G78" s="68"/>
      <c r="H78" s="68">
        <f t="shared" si="3"/>
        <v>0</v>
      </c>
      <c r="I78" s="173"/>
      <c r="J78" s="36"/>
      <c r="K78" s="36"/>
      <c r="L78" s="36"/>
    </row>
    <row r="79" spans="1:13" x14ac:dyDescent="0.25">
      <c r="A79" s="26" t="s">
        <v>146</v>
      </c>
      <c r="B79" s="26" t="s">
        <v>147</v>
      </c>
      <c r="C79" s="74"/>
      <c r="D79" s="37"/>
      <c r="E79" s="37">
        <f t="shared" si="4"/>
        <v>0</v>
      </c>
      <c r="F79" s="68"/>
      <c r="G79" s="68"/>
      <c r="H79" s="68">
        <f t="shared" si="3"/>
        <v>0</v>
      </c>
      <c r="I79" s="173"/>
      <c r="J79" s="36"/>
      <c r="K79" s="36"/>
      <c r="L79" s="36"/>
    </row>
    <row r="80" spans="1:13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4"/>
        <v>100000</v>
      </c>
      <c r="F80" s="287">
        <v>8</v>
      </c>
      <c r="G80" s="287">
        <f>19320*5+3*24500</f>
        <v>170100</v>
      </c>
      <c r="H80" s="206">
        <f>G80</f>
        <v>170100</v>
      </c>
      <c r="I80" s="173"/>
      <c r="J80" s="36"/>
      <c r="K80" s="36"/>
      <c r="L80" s="36"/>
    </row>
    <row r="81" spans="1:12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4"/>
        <v>2000</v>
      </c>
      <c r="F81" s="68"/>
      <c r="G81" s="68"/>
      <c r="H81" s="68">
        <f t="shared" si="3"/>
        <v>0</v>
      </c>
      <c r="I81" s="173"/>
      <c r="J81" s="36"/>
      <c r="K81" s="36"/>
      <c r="L81" s="36"/>
    </row>
    <row r="82" spans="1:12" x14ac:dyDescent="0.25">
      <c r="A82" s="26" t="s">
        <v>152</v>
      </c>
      <c r="B82" s="26" t="s">
        <v>153</v>
      </c>
      <c r="C82" s="74"/>
      <c r="D82" s="37"/>
      <c r="E82" s="37">
        <f t="shared" si="4"/>
        <v>0</v>
      </c>
      <c r="F82" s="68"/>
      <c r="G82" s="68"/>
      <c r="H82" s="68">
        <f t="shared" si="3"/>
        <v>0</v>
      </c>
      <c r="I82" s="173"/>
      <c r="J82" s="36"/>
      <c r="K82" s="36"/>
      <c r="L82" s="36"/>
    </row>
    <row r="83" spans="1:12" ht="31.5" x14ac:dyDescent="0.25">
      <c r="A83" s="26" t="s">
        <v>154</v>
      </c>
      <c r="B83" s="40" t="s">
        <v>155</v>
      </c>
      <c r="C83" s="78">
        <f>C84+C85+C86+C87+C88</f>
        <v>4</v>
      </c>
      <c r="D83" s="37"/>
      <c r="E83" s="78">
        <f>E84+E85+E86+E87+E88</f>
        <v>5400</v>
      </c>
      <c r="F83" s="68"/>
      <c r="G83" s="68"/>
      <c r="H83" s="68">
        <f t="shared" si="3"/>
        <v>0</v>
      </c>
      <c r="I83" s="173"/>
      <c r="J83" s="36"/>
      <c r="K83" s="36"/>
      <c r="L83" s="36"/>
    </row>
    <row r="84" spans="1:12" x14ac:dyDescent="0.25">
      <c r="A84" s="26" t="s">
        <v>156</v>
      </c>
      <c r="B84" s="26" t="s">
        <v>157</v>
      </c>
      <c r="C84" s="74"/>
      <c r="D84" s="37"/>
      <c r="E84" s="37">
        <f t="shared" si="4"/>
        <v>0</v>
      </c>
      <c r="F84" s="68"/>
      <c r="G84" s="68"/>
      <c r="H84" s="68">
        <f t="shared" si="3"/>
        <v>0</v>
      </c>
      <c r="I84" s="173"/>
      <c r="J84" s="36"/>
      <c r="K84" s="36"/>
      <c r="L84" s="36"/>
    </row>
    <row r="85" spans="1:12" x14ac:dyDescent="0.25">
      <c r="A85" s="26" t="s">
        <v>158</v>
      </c>
      <c r="B85" s="26" t="s">
        <v>159</v>
      </c>
      <c r="C85" s="74"/>
      <c r="D85" s="37"/>
      <c r="E85" s="37">
        <f t="shared" si="4"/>
        <v>0</v>
      </c>
      <c r="F85" s="206">
        <v>1</v>
      </c>
      <c r="G85" s="206">
        <v>14440</v>
      </c>
      <c r="H85" s="206">
        <f t="shared" si="3"/>
        <v>14440</v>
      </c>
      <c r="I85" s="173"/>
      <c r="J85" s="36"/>
      <c r="K85" s="36"/>
      <c r="L85" s="36"/>
    </row>
    <row r="86" spans="1:12" x14ac:dyDescent="0.25">
      <c r="A86" s="26" t="s">
        <v>160</v>
      </c>
      <c r="B86" s="26" t="s">
        <v>161</v>
      </c>
      <c r="C86" s="74">
        <v>1</v>
      </c>
      <c r="D86" s="37">
        <v>3000</v>
      </c>
      <c r="E86" s="37">
        <f t="shared" si="4"/>
        <v>3000</v>
      </c>
      <c r="F86" s="68"/>
      <c r="G86" s="68"/>
      <c r="H86" s="68">
        <f t="shared" si="3"/>
        <v>0</v>
      </c>
      <c r="I86" s="173"/>
      <c r="J86" s="36"/>
      <c r="K86" s="36"/>
      <c r="L86" s="36"/>
    </row>
    <row r="87" spans="1:12" x14ac:dyDescent="0.25">
      <c r="A87" s="26" t="s">
        <v>162</v>
      </c>
      <c r="B87" s="26" t="s">
        <v>163</v>
      </c>
      <c r="C87" s="74"/>
      <c r="D87" s="37"/>
      <c r="E87" s="37">
        <f t="shared" si="4"/>
        <v>0</v>
      </c>
      <c r="F87" s="68"/>
      <c r="G87" s="68"/>
      <c r="H87" s="68">
        <f t="shared" si="3"/>
        <v>0</v>
      </c>
      <c r="I87" s="173"/>
      <c r="J87" s="36"/>
      <c r="K87" s="36"/>
      <c r="L87" s="36"/>
    </row>
    <row r="88" spans="1:12" x14ac:dyDescent="0.25">
      <c r="A88" s="26" t="s">
        <v>164</v>
      </c>
      <c r="B88" s="26" t="s">
        <v>165</v>
      </c>
      <c r="C88" s="74">
        <v>3</v>
      </c>
      <c r="D88" s="37">
        <v>800</v>
      </c>
      <c r="E88" s="37">
        <f t="shared" si="4"/>
        <v>2400</v>
      </c>
      <c r="F88" s="65">
        <v>24</v>
      </c>
      <c r="G88" s="65">
        <v>890</v>
      </c>
      <c r="H88" s="68">
        <f t="shared" si="3"/>
        <v>21360</v>
      </c>
      <c r="I88" s="173"/>
      <c r="J88" s="36"/>
      <c r="K88" s="36"/>
      <c r="L88" s="36"/>
    </row>
    <row r="89" spans="1:12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68">
        <f t="shared" si="3"/>
        <v>0</v>
      </c>
      <c r="I89" s="173"/>
      <c r="J89" s="36"/>
      <c r="K89" s="36"/>
      <c r="L89" s="36"/>
    </row>
    <row r="90" spans="1:12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4"/>
        <v>15000</v>
      </c>
      <c r="F90" s="65">
        <v>1</v>
      </c>
      <c r="G90" s="65">
        <v>11800</v>
      </c>
      <c r="H90" s="68">
        <v>11800</v>
      </c>
      <c r="I90" s="173"/>
      <c r="J90" s="36"/>
      <c r="K90" s="36"/>
      <c r="L90" s="36"/>
    </row>
    <row r="91" spans="1:12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4"/>
        <v>10000</v>
      </c>
      <c r="F91" s="65">
        <v>1</v>
      </c>
      <c r="G91" s="65">
        <v>38576</v>
      </c>
      <c r="H91" s="68">
        <f t="shared" si="3"/>
        <v>38576</v>
      </c>
      <c r="I91" s="173" t="s">
        <v>535</v>
      </c>
      <c r="J91" s="36"/>
      <c r="K91" s="36"/>
      <c r="L91" s="36"/>
    </row>
    <row r="92" spans="1:12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4"/>
        <v>100000</v>
      </c>
      <c r="F92" s="68"/>
      <c r="G92" s="68"/>
      <c r="H92" s="68">
        <f t="shared" si="3"/>
        <v>0</v>
      </c>
      <c r="I92" s="173"/>
      <c r="J92" s="36"/>
      <c r="K92" s="36"/>
      <c r="L92" s="36"/>
    </row>
    <row r="93" spans="1:12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4"/>
        <v>4000</v>
      </c>
      <c r="F93" s="68"/>
      <c r="G93" s="68"/>
      <c r="H93" s="68">
        <f t="shared" si="3"/>
        <v>0</v>
      </c>
      <c r="I93" s="173"/>
      <c r="J93" s="36"/>
      <c r="K93" s="36"/>
      <c r="L93" s="36"/>
    </row>
    <row r="94" spans="1:12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4"/>
        <v>6000</v>
      </c>
      <c r="F94" s="68"/>
      <c r="G94" s="68"/>
      <c r="H94" s="68">
        <f t="shared" si="3"/>
        <v>0</v>
      </c>
      <c r="I94" s="173"/>
      <c r="J94" s="36"/>
      <c r="K94" s="36"/>
      <c r="L94" s="36"/>
    </row>
    <row r="95" spans="1:12" ht="78.75" x14ac:dyDescent="0.25">
      <c r="A95" s="26" t="s">
        <v>178</v>
      </c>
      <c r="B95" s="26" t="s">
        <v>179</v>
      </c>
      <c r="C95" s="74"/>
      <c r="D95" s="37"/>
      <c r="E95" s="37">
        <f t="shared" si="4"/>
        <v>0</v>
      </c>
      <c r="F95" s="68"/>
      <c r="G95" s="68"/>
      <c r="H95" s="68">
        <f t="shared" si="3"/>
        <v>0</v>
      </c>
      <c r="I95" s="173"/>
      <c r="J95" s="36"/>
      <c r="K95" s="36"/>
      <c r="L95" s="36"/>
    </row>
    <row r="96" spans="1:12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4"/>
        <v>155000</v>
      </c>
      <c r="F96" s="68"/>
      <c r="G96" s="68"/>
      <c r="H96" s="68">
        <f t="shared" si="3"/>
        <v>0</v>
      </c>
      <c r="I96" s="173"/>
      <c r="J96" s="36"/>
      <c r="K96" s="36"/>
      <c r="L96" s="36"/>
    </row>
    <row r="97" spans="1:12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4"/>
        <v>60000</v>
      </c>
      <c r="F97" s="68"/>
      <c r="G97" s="68"/>
      <c r="H97" s="68">
        <f t="shared" si="3"/>
        <v>0</v>
      </c>
      <c r="I97" s="173"/>
      <c r="J97" s="36"/>
      <c r="K97" s="36"/>
      <c r="L97" s="36"/>
    </row>
    <row r="98" spans="1:12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4"/>
        <v>65000</v>
      </c>
      <c r="F98" s="68"/>
      <c r="G98" s="68"/>
      <c r="H98" s="68">
        <f t="shared" si="3"/>
        <v>0</v>
      </c>
      <c r="I98" s="173"/>
      <c r="J98" s="36"/>
      <c r="K98" s="36"/>
      <c r="L98" s="36"/>
    </row>
    <row r="99" spans="1:12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4"/>
        <v>45000</v>
      </c>
      <c r="F99" s="68"/>
      <c r="G99" s="68"/>
      <c r="H99" s="68">
        <f t="shared" si="3"/>
        <v>0</v>
      </c>
      <c r="I99" s="173"/>
      <c r="J99" s="36"/>
      <c r="K99" s="36"/>
      <c r="L99" s="36"/>
    </row>
    <row r="100" spans="1:12" ht="78.75" x14ac:dyDescent="0.25">
      <c r="A100" s="26" t="s">
        <v>188</v>
      </c>
      <c r="B100" s="26" t="s">
        <v>189</v>
      </c>
      <c r="C100" s="74"/>
      <c r="D100" s="37"/>
      <c r="E100" s="37">
        <f t="shared" si="4"/>
        <v>0</v>
      </c>
      <c r="F100" s="68"/>
      <c r="G100" s="68"/>
      <c r="H100" s="68">
        <f t="shared" si="3"/>
        <v>0</v>
      </c>
      <c r="I100" s="173"/>
      <c r="J100" s="36"/>
      <c r="K100" s="36"/>
      <c r="L100" s="36"/>
    </row>
    <row r="101" spans="1:12" ht="47.25" x14ac:dyDescent="0.25">
      <c r="A101" s="26" t="s">
        <v>190</v>
      </c>
      <c r="B101" s="26" t="s">
        <v>191</v>
      </c>
      <c r="C101" s="74"/>
      <c r="D101" s="37"/>
      <c r="E101" s="37">
        <f t="shared" si="4"/>
        <v>0</v>
      </c>
      <c r="F101" s="68"/>
      <c r="G101" s="68"/>
      <c r="H101" s="68">
        <f t="shared" si="3"/>
        <v>0</v>
      </c>
      <c r="I101" s="173"/>
      <c r="J101" s="36"/>
      <c r="K101" s="36"/>
      <c r="L101" s="36"/>
    </row>
    <row r="102" spans="1:12" ht="31.5" x14ac:dyDescent="0.25">
      <c r="A102" s="26" t="s">
        <v>192</v>
      </c>
      <c r="B102" s="26" t="s">
        <v>193</v>
      </c>
      <c r="C102" s="74"/>
      <c r="D102" s="37"/>
      <c r="E102" s="37">
        <f t="shared" si="4"/>
        <v>0</v>
      </c>
      <c r="F102" s="68"/>
      <c r="G102" s="68"/>
      <c r="H102" s="68">
        <f t="shared" si="3"/>
        <v>0</v>
      </c>
      <c r="I102" s="173"/>
      <c r="J102" s="36"/>
      <c r="K102" s="36"/>
      <c r="L102" s="36"/>
    </row>
    <row r="103" spans="1:12" ht="31.5" x14ac:dyDescent="0.25">
      <c r="A103" s="26" t="s">
        <v>194</v>
      </c>
      <c r="B103" s="26" t="s">
        <v>195</v>
      </c>
      <c r="C103" s="74"/>
      <c r="D103" s="37"/>
      <c r="E103" s="37">
        <f t="shared" si="4"/>
        <v>0</v>
      </c>
      <c r="F103" s="68"/>
      <c r="G103" s="68"/>
      <c r="H103" s="68">
        <f t="shared" si="3"/>
        <v>0</v>
      </c>
      <c r="I103" s="173"/>
      <c r="J103" s="36"/>
      <c r="K103" s="36"/>
      <c r="L103" s="36"/>
    </row>
    <row r="104" spans="1:12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4"/>
        <v>2000</v>
      </c>
      <c r="F104" s="68"/>
      <c r="G104" s="68"/>
      <c r="H104" s="68">
        <f t="shared" si="3"/>
        <v>0</v>
      </c>
      <c r="I104" s="173"/>
      <c r="J104" s="36"/>
      <c r="K104" s="36"/>
      <c r="L104" s="36"/>
    </row>
    <row r="105" spans="1:12" ht="31.5" x14ac:dyDescent="0.25">
      <c r="A105" s="26" t="s">
        <v>198</v>
      </c>
      <c r="B105" s="26" t="s">
        <v>199</v>
      </c>
      <c r="C105" s="74"/>
      <c r="D105" s="37"/>
      <c r="E105" s="37">
        <f t="shared" si="4"/>
        <v>0</v>
      </c>
      <c r="F105" s="68"/>
      <c r="G105" s="68"/>
      <c r="H105" s="68">
        <f t="shared" si="3"/>
        <v>0</v>
      </c>
      <c r="I105" s="173"/>
      <c r="J105" s="36"/>
      <c r="K105" s="36"/>
      <c r="L105" s="36"/>
    </row>
    <row r="106" spans="1:12" ht="63" x14ac:dyDescent="0.25">
      <c r="A106" s="26" t="s">
        <v>200</v>
      </c>
      <c r="B106" s="26" t="s">
        <v>201</v>
      </c>
      <c r="C106" s="74"/>
      <c r="D106" s="37"/>
      <c r="E106" s="37">
        <f t="shared" si="4"/>
        <v>0</v>
      </c>
      <c r="F106" s="68"/>
      <c r="G106" s="68"/>
      <c r="H106" s="68">
        <f t="shared" si="3"/>
        <v>0</v>
      </c>
      <c r="I106" s="173"/>
      <c r="J106" s="36"/>
      <c r="K106" s="36"/>
      <c r="L106" s="36"/>
    </row>
    <row r="107" spans="1:12" ht="47.25" x14ac:dyDescent="0.25">
      <c r="A107" s="26" t="s">
        <v>202</v>
      </c>
      <c r="B107" s="26" t="s">
        <v>203</v>
      </c>
      <c r="C107" s="74"/>
      <c r="D107" s="37"/>
      <c r="E107" s="37">
        <f t="shared" si="4"/>
        <v>0</v>
      </c>
      <c r="F107" s="68"/>
      <c r="G107" s="68"/>
      <c r="H107" s="68">
        <f t="shared" si="3"/>
        <v>0</v>
      </c>
      <c r="I107" s="173"/>
      <c r="J107" s="36"/>
      <c r="K107" s="36"/>
      <c r="L107" s="36"/>
    </row>
    <row r="108" spans="1:12" x14ac:dyDescent="0.25">
      <c r="A108" s="26" t="s">
        <v>204</v>
      </c>
      <c r="B108" s="26" t="s">
        <v>205</v>
      </c>
      <c r="C108" s="74"/>
      <c r="D108" s="37"/>
      <c r="E108" s="37">
        <f t="shared" si="4"/>
        <v>0</v>
      </c>
      <c r="F108" s="68"/>
      <c r="G108" s="68"/>
      <c r="H108" s="68">
        <f t="shared" si="3"/>
        <v>0</v>
      </c>
      <c r="I108" s="173"/>
      <c r="J108" s="36"/>
      <c r="K108" s="36"/>
      <c r="L108" s="36"/>
    </row>
    <row r="109" spans="1:12" x14ac:dyDescent="0.25">
      <c r="A109" s="26" t="s">
        <v>206</v>
      </c>
      <c r="B109" s="26" t="s">
        <v>207</v>
      </c>
      <c r="C109" s="74"/>
      <c r="D109" s="37"/>
      <c r="E109" s="37">
        <f t="shared" si="4"/>
        <v>0</v>
      </c>
      <c r="F109" s="68"/>
      <c r="G109" s="68"/>
      <c r="H109" s="68">
        <f t="shared" si="3"/>
        <v>0</v>
      </c>
      <c r="I109" s="173"/>
      <c r="J109" s="36"/>
      <c r="K109" s="36"/>
      <c r="L109" s="36"/>
    </row>
    <row r="110" spans="1:12" ht="78.75" x14ac:dyDescent="0.25">
      <c r="A110" s="26" t="s">
        <v>208</v>
      </c>
      <c r="B110" s="26" t="s">
        <v>209</v>
      </c>
      <c r="C110" s="74"/>
      <c r="D110" s="37"/>
      <c r="E110" s="37">
        <f t="shared" si="4"/>
        <v>0</v>
      </c>
      <c r="F110" s="68"/>
      <c r="G110" s="68"/>
      <c r="H110" s="68">
        <f t="shared" si="3"/>
        <v>0</v>
      </c>
      <c r="I110" s="173"/>
      <c r="J110" s="36"/>
      <c r="K110" s="36"/>
      <c r="L110" s="36"/>
    </row>
    <row r="111" spans="1:12" x14ac:dyDescent="0.25">
      <c r="A111" s="26" t="s">
        <v>210</v>
      </c>
      <c r="B111" s="26" t="s">
        <v>211</v>
      </c>
      <c r="C111" s="74"/>
      <c r="D111" s="37"/>
      <c r="E111" s="37">
        <f t="shared" si="4"/>
        <v>0</v>
      </c>
      <c r="F111" s="68"/>
      <c r="G111" s="68"/>
      <c r="H111" s="68">
        <f t="shared" si="3"/>
        <v>0</v>
      </c>
      <c r="I111" s="173"/>
      <c r="J111" s="36"/>
      <c r="K111" s="36"/>
      <c r="L111" s="36"/>
    </row>
    <row r="112" spans="1:12" x14ac:dyDescent="0.25">
      <c r="A112" s="26" t="s">
        <v>212</v>
      </c>
      <c r="B112" s="26" t="s">
        <v>213</v>
      </c>
      <c r="C112" s="74"/>
      <c r="D112" s="37"/>
      <c r="E112" s="37">
        <f t="shared" si="4"/>
        <v>0</v>
      </c>
      <c r="F112" s="68"/>
      <c r="G112" s="68"/>
      <c r="H112" s="68">
        <f t="shared" si="3"/>
        <v>0</v>
      </c>
      <c r="I112" s="173"/>
      <c r="J112" s="36"/>
      <c r="K112" s="36"/>
      <c r="L112" s="36"/>
    </row>
    <row r="113" spans="1:12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14</v>
      </c>
      <c r="D113" s="37"/>
      <c r="E113" s="78">
        <f>E114+E115+E116+E117+E118+E119+E120+E121+E122+E123+E124+E125+E126+E127+E128+E129+E130+E131+E132+E133</f>
        <v>35600</v>
      </c>
      <c r="F113" s="68"/>
      <c r="G113" s="68"/>
      <c r="H113" s="68">
        <f t="shared" si="3"/>
        <v>0</v>
      </c>
      <c r="I113" s="173"/>
      <c r="J113" s="36"/>
      <c r="K113" s="36"/>
      <c r="L113" s="36"/>
    </row>
    <row r="114" spans="1:12" ht="31.5" x14ac:dyDescent="0.25">
      <c r="A114" s="26" t="s">
        <v>216</v>
      </c>
      <c r="B114" s="26" t="s">
        <v>217</v>
      </c>
      <c r="C114" s="74"/>
      <c r="D114" s="37"/>
      <c r="E114" s="37">
        <f t="shared" si="4"/>
        <v>0</v>
      </c>
      <c r="F114" s="68"/>
      <c r="G114" s="68"/>
      <c r="H114" s="68">
        <f t="shared" si="3"/>
        <v>0</v>
      </c>
      <c r="I114" s="173"/>
      <c r="J114" s="36"/>
      <c r="K114" s="36"/>
      <c r="L114" s="36"/>
    </row>
    <row r="115" spans="1:12" x14ac:dyDescent="0.25">
      <c r="A115" s="26" t="s">
        <v>218</v>
      </c>
      <c r="B115" s="26" t="s">
        <v>219</v>
      </c>
      <c r="C115" s="74"/>
      <c r="D115" s="37"/>
      <c r="E115" s="37">
        <f t="shared" si="4"/>
        <v>0</v>
      </c>
      <c r="F115" s="68"/>
      <c r="G115" s="68"/>
      <c r="H115" s="68">
        <f t="shared" si="3"/>
        <v>0</v>
      </c>
      <c r="I115" s="173"/>
      <c r="J115" s="36"/>
      <c r="K115" s="36"/>
      <c r="L115" s="36"/>
    </row>
    <row r="116" spans="1:12" x14ac:dyDescent="0.25">
      <c r="A116" s="26" t="s">
        <v>220</v>
      </c>
      <c r="B116" s="26" t="s">
        <v>221</v>
      </c>
      <c r="C116" s="74"/>
      <c r="D116" s="37"/>
      <c r="E116" s="37">
        <f t="shared" si="4"/>
        <v>0</v>
      </c>
      <c r="F116" s="68"/>
      <c r="G116" s="68"/>
      <c r="H116" s="68">
        <f t="shared" si="3"/>
        <v>0</v>
      </c>
      <c r="I116" s="173"/>
      <c r="J116" s="36"/>
      <c r="K116" s="36"/>
      <c r="L116" s="36"/>
    </row>
    <row r="117" spans="1:12" x14ac:dyDescent="0.25">
      <c r="A117" s="26" t="s">
        <v>222</v>
      </c>
      <c r="B117" s="26" t="s">
        <v>223</v>
      </c>
      <c r="C117" s="74"/>
      <c r="D117" s="37"/>
      <c r="E117" s="37">
        <f t="shared" si="4"/>
        <v>0</v>
      </c>
      <c r="F117" s="68"/>
      <c r="G117" s="68"/>
      <c r="H117" s="68">
        <f t="shared" si="3"/>
        <v>0</v>
      </c>
      <c r="I117" s="173"/>
      <c r="J117" s="36"/>
      <c r="K117" s="36"/>
      <c r="L117" s="36"/>
    </row>
    <row r="118" spans="1:12" x14ac:dyDescent="0.25">
      <c r="A118" s="26" t="s">
        <v>224</v>
      </c>
      <c r="B118" s="26" t="s">
        <v>225</v>
      </c>
      <c r="C118" s="74"/>
      <c r="D118" s="37"/>
      <c r="E118" s="37">
        <f t="shared" si="4"/>
        <v>0</v>
      </c>
      <c r="F118" s="68"/>
      <c r="G118" s="68"/>
      <c r="H118" s="68">
        <f t="shared" si="3"/>
        <v>0</v>
      </c>
      <c r="I118" s="173"/>
      <c r="J118" s="36"/>
      <c r="K118" s="36"/>
      <c r="L118" s="36"/>
    </row>
    <row r="119" spans="1:12" x14ac:dyDescent="0.25">
      <c r="A119" s="26" t="s">
        <v>226</v>
      </c>
      <c r="B119" s="26" t="s">
        <v>227</v>
      </c>
      <c r="C119" s="74">
        <v>5</v>
      </c>
      <c r="D119" s="37">
        <v>5000</v>
      </c>
      <c r="E119" s="37">
        <f t="shared" si="4"/>
        <v>25000</v>
      </c>
      <c r="F119" s="65">
        <v>1</v>
      </c>
      <c r="G119" s="65">
        <v>2784</v>
      </c>
      <c r="H119" s="68">
        <f t="shared" si="3"/>
        <v>2784</v>
      </c>
      <c r="I119" s="173">
        <v>1</v>
      </c>
      <c r="J119" s="36">
        <v>2784</v>
      </c>
      <c r="K119" s="36"/>
      <c r="L119" s="36"/>
    </row>
    <row r="120" spans="1:12" x14ac:dyDescent="0.25">
      <c r="A120" s="26" t="s">
        <v>228</v>
      </c>
      <c r="B120" s="26" t="s">
        <v>229</v>
      </c>
      <c r="C120" s="74">
        <v>1</v>
      </c>
      <c r="D120" s="37">
        <v>2000</v>
      </c>
      <c r="E120" s="37">
        <f t="shared" si="4"/>
        <v>2000</v>
      </c>
      <c r="F120" s="68"/>
      <c r="G120" s="68"/>
      <c r="H120" s="68">
        <f t="shared" si="3"/>
        <v>0</v>
      </c>
      <c r="I120" s="173"/>
      <c r="J120" s="36"/>
      <c r="K120" s="36"/>
      <c r="L120" s="36"/>
    </row>
    <row r="121" spans="1:12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4"/>
        <v>1200</v>
      </c>
      <c r="F121" s="68"/>
      <c r="G121" s="68"/>
      <c r="H121" s="68">
        <f t="shared" si="3"/>
        <v>0</v>
      </c>
      <c r="I121" s="173"/>
      <c r="J121" s="36"/>
      <c r="K121" s="36"/>
      <c r="L121" s="36"/>
    </row>
    <row r="122" spans="1:12" x14ac:dyDescent="0.25">
      <c r="A122" s="26" t="s">
        <v>232</v>
      </c>
      <c r="B122" s="26" t="s">
        <v>233</v>
      </c>
      <c r="C122" s="74">
        <v>1</v>
      </c>
      <c r="D122" s="37">
        <v>2000</v>
      </c>
      <c r="E122" s="37">
        <f t="shared" si="4"/>
        <v>2000</v>
      </c>
      <c r="F122" s="68"/>
      <c r="G122" s="68"/>
      <c r="H122" s="68">
        <f t="shared" si="3"/>
        <v>0</v>
      </c>
      <c r="I122" s="173"/>
      <c r="J122" s="36"/>
      <c r="K122" s="36"/>
      <c r="L122" s="36"/>
    </row>
    <row r="123" spans="1:12" x14ac:dyDescent="0.25">
      <c r="A123" s="26" t="s">
        <v>234</v>
      </c>
      <c r="B123" s="26" t="s">
        <v>235</v>
      </c>
      <c r="C123" s="74"/>
      <c r="D123" s="37"/>
      <c r="E123" s="37">
        <f t="shared" si="4"/>
        <v>0</v>
      </c>
      <c r="F123" s="68"/>
      <c r="G123" s="68"/>
      <c r="H123" s="68">
        <f t="shared" si="3"/>
        <v>0</v>
      </c>
      <c r="I123" s="173"/>
      <c r="J123" s="36"/>
      <c r="K123" s="36"/>
      <c r="L123" s="36"/>
    </row>
    <row r="124" spans="1:12" x14ac:dyDescent="0.25">
      <c r="A124" s="26" t="s">
        <v>236</v>
      </c>
      <c r="B124" s="26" t="s">
        <v>237</v>
      </c>
      <c r="C124" s="74">
        <v>2</v>
      </c>
      <c r="D124" s="37">
        <v>1500</v>
      </c>
      <c r="E124" s="37">
        <f t="shared" si="4"/>
        <v>3000</v>
      </c>
      <c r="F124" s="68"/>
      <c r="G124" s="68"/>
      <c r="H124" s="68">
        <f t="shared" si="3"/>
        <v>0</v>
      </c>
      <c r="I124" s="173"/>
      <c r="J124" s="36"/>
      <c r="K124" s="36"/>
      <c r="L124" s="36"/>
    </row>
    <row r="125" spans="1:12" x14ac:dyDescent="0.25">
      <c r="A125" s="26" t="s">
        <v>238</v>
      </c>
      <c r="B125" s="26" t="s">
        <v>239</v>
      </c>
      <c r="C125" s="74"/>
      <c r="D125" s="37"/>
      <c r="E125" s="37">
        <f t="shared" si="4"/>
        <v>0</v>
      </c>
      <c r="F125" s="68"/>
      <c r="G125" s="68"/>
      <c r="H125" s="68">
        <f t="shared" si="3"/>
        <v>0</v>
      </c>
      <c r="I125" s="173"/>
      <c r="J125" s="36"/>
      <c r="K125" s="36"/>
      <c r="L125" s="36"/>
    </row>
    <row r="126" spans="1:12" x14ac:dyDescent="0.25">
      <c r="A126" s="26" t="s">
        <v>240</v>
      </c>
      <c r="B126" s="26" t="s">
        <v>241</v>
      </c>
      <c r="C126" s="74">
        <v>4</v>
      </c>
      <c r="D126" s="37">
        <v>600</v>
      </c>
      <c r="E126" s="37">
        <f t="shared" si="4"/>
        <v>2400</v>
      </c>
      <c r="F126" s="68"/>
      <c r="G126" s="68"/>
      <c r="H126" s="68">
        <f t="shared" si="3"/>
        <v>0</v>
      </c>
      <c r="I126" s="173"/>
      <c r="J126" s="36"/>
      <c r="K126" s="36"/>
      <c r="L126" s="36"/>
    </row>
    <row r="127" spans="1:12" x14ac:dyDescent="0.25">
      <c r="A127" s="26" t="s">
        <v>242</v>
      </c>
      <c r="B127" s="26" t="s">
        <v>243</v>
      </c>
      <c r="C127" s="74"/>
      <c r="D127" s="37"/>
      <c r="E127" s="37">
        <f t="shared" si="4"/>
        <v>0</v>
      </c>
      <c r="F127" s="68"/>
      <c r="G127" s="68"/>
      <c r="H127" s="68">
        <f t="shared" si="3"/>
        <v>0</v>
      </c>
      <c r="I127" s="173"/>
      <c r="J127" s="36"/>
      <c r="K127" s="36"/>
      <c r="L127" s="36"/>
    </row>
    <row r="128" spans="1:12" x14ac:dyDescent="0.25">
      <c r="A128" s="26" t="s">
        <v>244</v>
      </c>
      <c r="B128" s="26" t="s">
        <v>245</v>
      </c>
      <c r="C128" s="74"/>
      <c r="D128" s="37"/>
      <c r="E128" s="37">
        <f t="shared" si="4"/>
        <v>0</v>
      </c>
      <c r="F128" s="68"/>
      <c r="G128" s="68"/>
      <c r="H128" s="68">
        <f t="shared" si="3"/>
        <v>0</v>
      </c>
      <c r="I128" s="173"/>
      <c r="J128" s="36"/>
      <c r="K128" s="36"/>
      <c r="L128" s="36"/>
    </row>
    <row r="129" spans="1:13" x14ac:dyDescent="0.25">
      <c r="A129" s="26" t="s">
        <v>246</v>
      </c>
      <c r="B129" s="26" t="s">
        <v>247</v>
      </c>
      <c r="C129" s="74"/>
      <c r="D129" s="37"/>
      <c r="E129" s="37">
        <f t="shared" si="4"/>
        <v>0</v>
      </c>
      <c r="F129" s="68"/>
      <c r="G129" s="68"/>
      <c r="H129" s="68">
        <f t="shared" si="3"/>
        <v>0</v>
      </c>
      <c r="I129" s="173"/>
      <c r="J129" s="36"/>
      <c r="K129" s="36"/>
      <c r="L129" s="36"/>
    </row>
    <row r="130" spans="1:13" x14ac:dyDescent="0.25">
      <c r="A130" s="26" t="s">
        <v>248</v>
      </c>
      <c r="B130" s="26" t="s">
        <v>249</v>
      </c>
      <c r="C130" s="74"/>
      <c r="D130" s="37"/>
      <c r="E130" s="37">
        <f t="shared" si="4"/>
        <v>0</v>
      </c>
      <c r="F130" s="68"/>
      <c r="G130" s="68"/>
      <c r="H130" s="68">
        <f t="shared" si="3"/>
        <v>0</v>
      </c>
      <c r="I130" s="173"/>
      <c r="J130" s="36"/>
      <c r="K130" s="36"/>
      <c r="L130" s="36"/>
    </row>
    <row r="131" spans="1:13" x14ac:dyDescent="0.25">
      <c r="A131" s="26" t="s">
        <v>250</v>
      </c>
      <c r="B131" s="26" t="s">
        <v>251</v>
      </c>
      <c r="C131" s="74"/>
      <c r="D131" s="37"/>
      <c r="E131" s="37">
        <f t="shared" si="4"/>
        <v>0</v>
      </c>
      <c r="F131" s="68"/>
      <c r="G131" s="68"/>
      <c r="H131" s="68">
        <f t="shared" si="3"/>
        <v>0</v>
      </c>
      <c r="I131" s="173"/>
      <c r="J131" s="36"/>
      <c r="K131" s="36"/>
      <c r="L131" s="36"/>
    </row>
    <row r="132" spans="1:13" x14ac:dyDescent="0.25">
      <c r="A132" s="26" t="s">
        <v>252</v>
      </c>
      <c r="B132" s="26" t="s">
        <v>253</v>
      </c>
      <c r="C132" s="74"/>
      <c r="D132" s="37"/>
      <c r="E132" s="37">
        <f t="shared" si="4"/>
        <v>0</v>
      </c>
      <c r="F132" s="68"/>
      <c r="G132" s="68"/>
      <c r="H132" s="68">
        <f t="shared" si="3"/>
        <v>0</v>
      </c>
      <c r="I132" s="173"/>
      <c r="J132" s="36"/>
      <c r="K132" s="36"/>
      <c r="L132" s="36"/>
    </row>
    <row r="133" spans="1:13" x14ac:dyDescent="0.25">
      <c r="A133" s="26" t="s">
        <v>254</v>
      </c>
      <c r="B133" s="26" t="s">
        <v>81</v>
      </c>
      <c r="C133" s="74"/>
      <c r="D133" s="37"/>
      <c r="E133" s="37">
        <f t="shared" si="4"/>
        <v>0</v>
      </c>
      <c r="F133" s="68"/>
      <c r="G133" s="68"/>
      <c r="H133" s="68">
        <f t="shared" si="3"/>
        <v>0</v>
      </c>
      <c r="I133" s="173"/>
      <c r="J133" s="36"/>
      <c r="K133" s="36"/>
      <c r="L133" s="36"/>
    </row>
    <row r="134" spans="1:13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33</v>
      </c>
      <c r="D134" s="37"/>
      <c r="E134" s="78">
        <f>E135+E136+E137+E138+E139+E140+E141+E142+E143+E144+E145+E146+E147+E148+E149+E150+E151</f>
        <v>208000</v>
      </c>
      <c r="F134" s="68"/>
      <c r="G134" s="68"/>
      <c r="H134" s="68">
        <f t="shared" si="3"/>
        <v>0</v>
      </c>
      <c r="I134" s="173"/>
      <c r="J134" s="36"/>
      <c r="K134" s="36"/>
      <c r="L134" s="36"/>
    </row>
    <row r="135" spans="1:13" x14ac:dyDescent="0.25">
      <c r="A135" s="26" t="s">
        <v>257</v>
      </c>
      <c r="B135" s="26" t="s">
        <v>258</v>
      </c>
      <c r="C135" s="74"/>
      <c r="D135" s="37"/>
      <c r="E135" s="37">
        <f t="shared" si="4"/>
        <v>0</v>
      </c>
      <c r="F135" s="68"/>
      <c r="G135" s="68"/>
      <c r="H135" s="68">
        <f t="shared" si="3"/>
        <v>0</v>
      </c>
      <c r="I135" s="173"/>
      <c r="J135" s="36"/>
      <c r="K135" s="36"/>
      <c r="L135" s="36"/>
    </row>
    <row r="136" spans="1:13" x14ac:dyDescent="0.25">
      <c r="A136" s="26" t="s">
        <v>259</v>
      </c>
      <c r="B136" s="26" t="s">
        <v>260</v>
      </c>
      <c r="C136" s="74"/>
      <c r="D136" s="37"/>
      <c r="E136" s="37">
        <f t="shared" si="4"/>
        <v>0</v>
      </c>
      <c r="F136" s="68"/>
      <c r="G136" s="68"/>
      <c r="H136" s="68">
        <f t="shared" si="3"/>
        <v>0</v>
      </c>
      <c r="I136" s="173"/>
      <c r="J136" s="36"/>
      <c r="K136" s="36"/>
      <c r="L136" s="36"/>
    </row>
    <row r="137" spans="1:13" x14ac:dyDescent="0.25">
      <c r="A137" s="26" t="s">
        <v>261</v>
      </c>
      <c r="B137" s="26" t="s">
        <v>262</v>
      </c>
      <c r="C137" s="74"/>
      <c r="D137" s="37"/>
      <c r="E137" s="37">
        <f t="shared" si="4"/>
        <v>0</v>
      </c>
      <c r="F137" s="68"/>
      <c r="G137" s="68"/>
      <c r="H137" s="68">
        <f t="shared" si="3"/>
        <v>0</v>
      </c>
      <c r="I137" s="173"/>
      <c r="J137" s="36"/>
      <c r="K137" s="36"/>
      <c r="L137" s="36"/>
    </row>
    <row r="138" spans="1:13" ht="31.5" x14ac:dyDescent="0.25">
      <c r="A138" s="26" t="s">
        <v>263</v>
      </c>
      <c r="B138" s="26" t="s">
        <v>264</v>
      </c>
      <c r="C138" s="74"/>
      <c r="D138" s="37"/>
      <c r="E138" s="37">
        <f t="shared" si="4"/>
        <v>0</v>
      </c>
      <c r="F138" s="65">
        <v>1</v>
      </c>
      <c r="G138" s="65">
        <v>955</v>
      </c>
      <c r="H138" s="68">
        <f t="shared" ref="H138:H188" si="5">F138*G138</f>
        <v>955</v>
      </c>
      <c r="I138" s="173"/>
      <c r="J138" s="36"/>
      <c r="K138" s="36"/>
      <c r="L138" s="3" t="s">
        <v>481</v>
      </c>
    </row>
    <row r="139" spans="1:13" x14ac:dyDescent="0.25">
      <c r="A139" s="26" t="s">
        <v>265</v>
      </c>
      <c r="B139" s="26" t="s">
        <v>266</v>
      </c>
      <c r="C139" s="74">
        <v>4</v>
      </c>
      <c r="D139" s="37">
        <v>1500</v>
      </c>
      <c r="E139" s="37">
        <f t="shared" ref="E139:E188" si="6">C139*D139</f>
        <v>6000</v>
      </c>
      <c r="F139" s="68"/>
      <c r="G139" s="68"/>
      <c r="H139" s="68">
        <f t="shared" si="5"/>
        <v>0</v>
      </c>
      <c r="I139" s="173"/>
      <c r="J139" s="36"/>
      <c r="K139" s="36"/>
      <c r="L139" s="36"/>
    </row>
    <row r="140" spans="1:13" x14ac:dyDescent="0.25">
      <c r="A140" s="26" t="s">
        <v>267</v>
      </c>
      <c r="B140" s="26" t="s">
        <v>268</v>
      </c>
      <c r="C140" s="74"/>
      <c r="D140" s="37"/>
      <c r="E140" s="37">
        <f t="shared" si="6"/>
        <v>0</v>
      </c>
      <c r="F140" s="68"/>
      <c r="G140" s="68"/>
      <c r="H140" s="68">
        <f t="shared" si="5"/>
        <v>0</v>
      </c>
      <c r="I140" s="173"/>
      <c r="J140" s="36"/>
      <c r="K140" s="36"/>
      <c r="L140" s="36"/>
    </row>
    <row r="141" spans="1:13" x14ac:dyDescent="0.25">
      <c r="A141" s="26" t="s">
        <v>269</v>
      </c>
      <c r="B141" s="26" t="s">
        <v>270</v>
      </c>
      <c r="C141" s="74"/>
      <c r="D141" s="37"/>
      <c r="E141" s="37">
        <f t="shared" si="6"/>
        <v>0</v>
      </c>
      <c r="F141" s="68"/>
      <c r="G141" s="68"/>
      <c r="H141" s="68">
        <f t="shared" si="5"/>
        <v>0</v>
      </c>
      <c r="I141" s="173"/>
      <c r="J141" s="36"/>
      <c r="K141" s="36"/>
      <c r="L141" s="36"/>
    </row>
    <row r="142" spans="1:13" x14ac:dyDescent="0.25">
      <c r="A142" s="26" t="s">
        <v>271</v>
      </c>
      <c r="B142" s="26" t="s">
        <v>272</v>
      </c>
      <c r="C142" s="74"/>
      <c r="D142" s="37"/>
      <c r="E142" s="37">
        <f t="shared" si="6"/>
        <v>0</v>
      </c>
      <c r="F142" s="65">
        <v>1</v>
      </c>
      <c r="G142" s="65">
        <v>5577</v>
      </c>
      <c r="H142" s="68">
        <f t="shared" si="5"/>
        <v>5577</v>
      </c>
      <c r="I142" s="173"/>
      <c r="J142" s="36"/>
      <c r="K142" s="36"/>
      <c r="L142" s="36"/>
      <c r="M142" s="3" t="s">
        <v>481</v>
      </c>
    </row>
    <row r="143" spans="1:13" x14ac:dyDescent="0.25">
      <c r="A143" s="26" t="s">
        <v>273</v>
      </c>
      <c r="B143" s="26" t="s">
        <v>274</v>
      </c>
      <c r="C143" s="74">
        <v>1</v>
      </c>
      <c r="D143" s="37">
        <v>6000</v>
      </c>
      <c r="E143" s="37">
        <f t="shared" si="6"/>
        <v>6000</v>
      </c>
      <c r="F143" s="68"/>
      <c r="G143" s="68"/>
      <c r="H143" s="68">
        <f t="shared" si="5"/>
        <v>0</v>
      </c>
      <c r="I143" s="173"/>
      <c r="J143" s="36"/>
      <c r="K143" s="36"/>
      <c r="L143" s="36"/>
    </row>
    <row r="144" spans="1:13" x14ac:dyDescent="0.25">
      <c r="A144" s="26" t="s">
        <v>275</v>
      </c>
      <c r="B144" s="26" t="s">
        <v>276</v>
      </c>
      <c r="C144" s="74">
        <v>1</v>
      </c>
      <c r="D144" s="37">
        <v>2000</v>
      </c>
      <c r="E144" s="37">
        <f t="shared" si="6"/>
        <v>2000</v>
      </c>
      <c r="F144" s="68"/>
      <c r="G144" s="68"/>
      <c r="H144" s="68">
        <f t="shared" si="5"/>
        <v>0</v>
      </c>
      <c r="I144" s="173"/>
      <c r="J144" s="36"/>
      <c r="K144" s="36"/>
      <c r="L144" s="36"/>
    </row>
    <row r="145" spans="1:12" x14ac:dyDescent="0.25">
      <c r="A145" s="26" t="s">
        <v>277</v>
      </c>
      <c r="B145" s="26" t="s">
        <v>278</v>
      </c>
      <c r="C145" s="74">
        <v>3</v>
      </c>
      <c r="D145" s="37">
        <v>4000</v>
      </c>
      <c r="E145" s="37">
        <f t="shared" si="6"/>
        <v>12000</v>
      </c>
      <c r="F145" s="68"/>
      <c r="G145" s="68"/>
      <c r="H145" s="68">
        <f t="shared" si="5"/>
        <v>0</v>
      </c>
      <c r="I145" s="173"/>
      <c r="J145" s="36"/>
      <c r="K145" s="36"/>
      <c r="L145" s="36"/>
    </row>
    <row r="146" spans="1:12" x14ac:dyDescent="0.25">
      <c r="A146" s="26" t="s">
        <v>279</v>
      </c>
      <c r="B146" s="26" t="s">
        <v>280</v>
      </c>
      <c r="C146" s="74">
        <v>10</v>
      </c>
      <c r="D146" s="37">
        <v>700</v>
      </c>
      <c r="E146" s="37">
        <f t="shared" si="6"/>
        <v>7000</v>
      </c>
      <c r="F146" s="205">
        <v>15</v>
      </c>
      <c r="G146" s="205">
        <v>745</v>
      </c>
      <c r="H146" s="205">
        <f t="shared" si="5"/>
        <v>11175</v>
      </c>
      <c r="I146" s="173"/>
      <c r="J146" s="36"/>
      <c r="K146" s="36"/>
      <c r="L146" s="36"/>
    </row>
    <row r="147" spans="1:12" x14ac:dyDescent="0.25">
      <c r="A147" s="26" t="s">
        <v>281</v>
      </c>
      <c r="B147" s="26" t="s">
        <v>282</v>
      </c>
      <c r="C147" s="74">
        <v>10</v>
      </c>
      <c r="D147" s="37">
        <v>1500</v>
      </c>
      <c r="E147" s="37">
        <f t="shared" si="6"/>
        <v>15000</v>
      </c>
      <c r="F147" s="68"/>
      <c r="G147" s="68"/>
      <c r="H147" s="68">
        <f t="shared" si="5"/>
        <v>0</v>
      </c>
      <c r="I147" s="173"/>
      <c r="J147" s="36"/>
      <c r="K147" s="36"/>
      <c r="L147" s="36"/>
    </row>
    <row r="148" spans="1:12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6"/>
        <v>160000</v>
      </c>
      <c r="F148" s="65">
        <v>1</v>
      </c>
      <c r="G148" s="65">
        <v>65723</v>
      </c>
      <c r="H148" s="68">
        <f t="shared" si="5"/>
        <v>65723</v>
      </c>
      <c r="I148" s="173"/>
      <c r="J148" s="36"/>
      <c r="K148" s="36"/>
      <c r="L148" s="36"/>
    </row>
    <row r="149" spans="1:12" x14ac:dyDescent="0.25">
      <c r="A149" s="26" t="s">
        <v>285</v>
      </c>
      <c r="B149" s="26" t="s">
        <v>286</v>
      </c>
      <c r="C149" s="74"/>
      <c r="D149" s="37"/>
      <c r="E149" s="37">
        <f t="shared" si="6"/>
        <v>0</v>
      </c>
      <c r="F149" s="68"/>
      <c r="G149" s="68"/>
      <c r="H149" s="68">
        <f t="shared" si="5"/>
        <v>0</v>
      </c>
      <c r="I149" s="173"/>
      <c r="J149" s="36"/>
      <c r="K149" s="36"/>
      <c r="L149" s="36"/>
    </row>
    <row r="150" spans="1:12" ht="31.5" x14ac:dyDescent="0.25">
      <c r="A150" s="26" t="s">
        <v>287</v>
      </c>
      <c r="B150" s="26" t="s">
        <v>288</v>
      </c>
      <c r="C150" s="74"/>
      <c r="D150" s="37"/>
      <c r="E150" s="37">
        <f t="shared" si="6"/>
        <v>0</v>
      </c>
      <c r="F150" s="68"/>
      <c r="G150" s="68"/>
      <c r="H150" s="68">
        <f t="shared" si="5"/>
        <v>0</v>
      </c>
      <c r="I150" s="173"/>
      <c r="J150" s="36"/>
      <c r="K150" s="36"/>
      <c r="L150" s="36"/>
    </row>
    <row r="151" spans="1:12" x14ac:dyDescent="0.25">
      <c r="A151" s="26" t="s">
        <v>289</v>
      </c>
      <c r="B151" s="26" t="s">
        <v>81</v>
      </c>
      <c r="C151" s="74"/>
      <c r="D151" s="37"/>
      <c r="E151" s="37">
        <f t="shared" si="6"/>
        <v>0</v>
      </c>
      <c r="F151" s="68"/>
      <c r="G151" s="68"/>
      <c r="H151" s="68">
        <f t="shared" si="5"/>
        <v>0</v>
      </c>
      <c r="I151" s="173"/>
      <c r="J151" s="36"/>
      <c r="K151" s="36"/>
      <c r="L151" s="36"/>
    </row>
    <row r="152" spans="1:12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106</v>
      </c>
      <c r="D152" s="37"/>
      <c r="E152" s="78">
        <f>E153+E154+E155+E156+E157+E158+E159+E160+E161+E162+E163+E164+E165+E166+E167+E168+E169+E170+E171+E172+E173+E174+E175</f>
        <v>1525000</v>
      </c>
      <c r="F152" s="68"/>
      <c r="G152" s="68"/>
      <c r="H152" s="68">
        <f t="shared" si="5"/>
        <v>0</v>
      </c>
      <c r="I152" s="173"/>
      <c r="J152" s="36"/>
      <c r="K152" s="36"/>
      <c r="L152" s="36"/>
    </row>
    <row r="153" spans="1:12" x14ac:dyDescent="0.25">
      <c r="A153" s="26" t="s">
        <v>292</v>
      </c>
      <c r="B153" s="26" t="s">
        <v>293</v>
      </c>
      <c r="C153" s="74"/>
      <c r="D153" s="37"/>
      <c r="E153" s="37">
        <f t="shared" si="6"/>
        <v>0</v>
      </c>
      <c r="F153" s="68"/>
      <c r="G153" s="68"/>
      <c r="H153" s="68">
        <f t="shared" si="5"/>
        <v>0</v>
      </c>
      <c r="I153" s="173"/>
      <c r="J153" s="36"/>
      <c r="K153" s="36"/>
      <c r="L153" s="36"/>
    </row>
    <row r="154" spans="1:12" x14ac:dyDescent="0.25">
      <c r="A154" s="26" t="s">
        <v>294</v>
      </c>
      <c r="B154" s="26" t="s">
        <v>295</v>
      </c>
      <c r="C154" s="74"/>
      <c r="D154" s="37"/>
      <c r="E154" s="37">
        <f t="shared" si="6"/>
        <v>0</v>
      </c>
      <c r="F154" s="68"/>
      <c r="G154" s="68"/>
      <c r="H154" s="68">
        <f t="shared" si="5"/>
        <v>0</v>
      </c>
      <c r="I154" s="173"/>
      <c r="J154" s="36"/>
      <c r="K154" s="36"/>
      <c r="L154" s="36"/>
    </row>
    <row r="155" spans="1:12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si="6"/>
        <v>160000</v>
      </c>
      <c r="F155" s="65">
        <v>8</v>
      </c>
      <c r="G155" s="65">
        <v>3267</v>
      </c>
      <c r="H155" s="65">
        <f t="shared" si="5"/>
        <v>26136</v>
      </c>
      <c r="I155" s="173"/>
      <c r="J155" s="36"/>
      <c r="K155" s="36"/>
      <c r="L155" s="36"/>
    </row>
    <row r="156" spans="1:12" ht="31.5" x14ac:dyDescent="0.25">
      <c r="A156" s="26" t="s">
        <v>298</v>
      </c>
      <c r="B156" s="26" t="s">
        <v>299</v>
      </c>
      <c r="C156" s="74">
        <v>50</v>
      </c>
      <c r="D156" s="37">
        <v>2500</v>
      </c>
      <c r="E156" s="37">
        <f t="shared" si="6"/>
        <v>125000</v>
      </c>
      <c r="F156" s="65">
        <v>29</v>
      </c>
      <c r="G156" s="65">
        <v>2073</v>
      </c>
      <c r="H156" s="65">
        <f t="shared" si="5"/>
        <v>60117</v>
      </c>
      <c r="I156" s="173"/>
      <c r="J156" s="36"/>
      <c r="K156" s="36"/>
      <c r="L156" s="36"/>
    </row>
    <row r="157" spans="1:12" x14ac:dyDescent="0.25">
      <c r="A157" s="26" t="s">
        <v>300</v>
      </c>
      <c r="B157" s="26" t="s">
        <v>301</v>
      </c>
      <c r="C157" s="74"/>
      <c r="D157" s="37"/>
      <c r="E157" s="37">
        <f t="shared" si="6"/>
        <v>0</v>
      </c>
      <c r="F157" s="68"/>
      <c r="G157" s="68"/>
      <c r="H157" s="68">
        <f t="shared" si="5"/>
        <v>0</v>
      </c>
      <c r="I157" s="173"/>
      <c r="J157" s="36"/>
      <c r="K157" s="36"/>
      <c r="L157" s="36"/>
    </row>
    <row r="158" spans="1:12" x14ac:dyDescent="0.25">
      <c r="A158" s="26" t="s">
        <v>302</v>
      </c>
      <c r="B158" s="26" t="s">
        <v>303</v>
      </c>
      <c r="C158" s="74"/>
      <c r="D158" s="37"/>
      <c r="E158" s="37">
        <f t="shared" si="6"/>
        <v>0</v>
      </c>
      <c r="F158" s="68"/>
      <c r="G158" s="68"/>
      <c r="H158" s="68">
        <f t="shared" si="5"/>
        <v>0</v>
      </c>
      <c r="I158" s="173"/>
      <c r="J158" s="36"/>
      <c r="K158" s="36"/>
      <c r="L158" s="36"/>
    </row>
    <row r="159" spans="1:12" ht="31.5" x14ac:dyDescent="0.25">
      <c r="A159" s="26" t="s">
        <v>304</v>
      </c>
      <c r="B159" s="26" t="s">
        <v>305</v>
      </c>
      <c r="C159" s="74"/>
      <c r="D159" s="37"/>
      <c r="E159" s="37">
        <f t="shared" si="6"/>
        <v>0</v>
      </c>
      <c r="F159" s="68"/>
      <c r="G159" s="68"/>
      <c r="H159" s="68">
        <f t="shared" si="5"/>
        <v>0</v>
      </c>
      <c r="I159" s="173"/>
      <c r="J159" s="36"/>
      <c r="K159" s="36"/>
      <c r="L159" s="36"/>
    </row>
    <row r="160" spans="1:12" x14ac:dyDescent="0.25">
      <c r="A160" s="26" t="s">
        <v>306</v>
      </c>
      <c r="B160" s="26" t="s">
        <v>389</v>
      </c>
      <c r="C160" s="74"/>
      <c r="D160" s="37"/>
      <c r="E160" s="37">
        <f t="shared" si="6"/>
        <v>0</v>
      </c>
      <c r="F160" s="68"/>
      <c r="G160" s="68"/>
      <c r="H160" s="68">
        <f t="shared" si="5"/>
        <v>0</v>
      </c>
      <c r="I160" s="173"/>
      <c r="J160" s="36"/>
      <c r="K160" s="36"/>
      <c r="L160" s="36"/>
    </row>
    <row r="161" spans="1:12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6"/>
        <v>110000</v>
      </c>
      <c r="F161" s="68"/>
      <c r="G161" s="68"/>
      <c r="H161" s="68">
        <f t="shared" si="5"/>
        <v>0</v>
      </c>
      <c r="I161" s="173"/>
      <c r="J161" s="36"/>
      <c r="K161" s="36"/>
      <c r="L161" s="36"/>
    </row>
    <row r="162" spans="1:12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6"/>
        <v>480000</v>
      </c>
      <c r="F162" s="68"/>
      <c r="G162" s="68"/>
      <c r="H162" s="68">
        <f t="shared" si="5"/>
        <v>0</v>
      </c>
      <c r="I162" s="173"/>
      <c r="J162" s="36"/>
      <c r="K162" s="36"/>
      <c r="L162" s="36"/>
    </row>
    <row r="163" spans="1:12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6"/>
        <v>170000</v>
      </c>
      <c r="F163" s="68"/>
      <c r="G163" s="68"/>
      <c r="H163" s="68">
        <f t="shared" si="5"/>
        <v>0</v>
      </c>
      <c r="I163" s="173"/>
      <c r="J163" s="36"/>
      <c r="K163" s="36"/>
      <c r="L163" s="36"/>
    </row>
    <row r="164" spans="1:12" x14ac:dyDescent="0.25">
      <c r="A164" s="26" t="s">
        <v>314</v>
      </c>
      <c r="B164" s="26" t="s">
        <v>315</v>
      </c>
      <c r="C164" s="74"/>
      <c r="D164" s="37"/>
      <c r="E164" s="37">
        <f t="shared" si="6"/>
        <v>0</v>
      </c>
      <c r="F164" s="68"/>
      <c r="G164" s="68"/>
      <c r="H164" s="68">
        <f t="shared" si="5"/>
        <v>0</v>
      </c>
      <c r="I164" s="173"/>
      <c r="J164" s="36"/>
      <c r="K164" s="36"/>
      <c r="L164" s="36"/>
    </row>
    <row r="165" spans="1:12" ht="31.5" x14ac:dyDescent="0.25">
      <c r="A165" s="26" t="s">
        <v>316</v>
      </c>
      <c r="B165" s="26" t="s">
        <v>317</v>
      </c>
      <c r="C165" s="74"/>
      <c r="D165" s="37"/>
      <c r="E165" s="37">
        <f t="shared" si="6"/>
        <v>0</v>
      </c>
      <c r="F165" s="68"/>
      <c r="G165" s="68"/>
      <c r="H165" s="68">
        <f t="shared" si="5"/>
        <v>0</v>
      </c>
      <c r="I165" s="173"/>
      <c r="J165" s="36"/>
      <c r="K165" s="36"/>
      <c r="L165" s="36"/>
    </row>
    <row r="166" spans="1:12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si="6"/>
        <v>480000</v>
      </c>
      <c r="F166" s="68"/>
      <c r="G166" s="68"/>
      <c r="H166" s="68">
        <f t="shared" si="5"/>
        <v>0</v>
      </c>
      <c r="I166" s="173"/>
      <c r="J166" s="36"/>
      <c r="K166" s="36"/>
      <c r="L166" s="36"/>
    </row>
    <row r="167" spans="1:12" x14ac:dyDescent="0.25">
      <c r="A167" s="26" t="s">
        <v>318</v>
      </c>
      <c r="B167" s="26" t="s">
        <v>319</v>
      </c>
      <c r="C167" s="74"/>
      <c r="D167" s="37"/>
      <c r="E167" s="37">
        <f t="shared" si="6"/>
        <v>0</v>
      </c>
      <c r="F167" s="68"/>
      <c r="G167" s="68"/>
      <c r="H167" s="68">
        <f t="shared" si="5"/>
        <v>0</v>
      </c>
      <c r="I167" s="173"/>
      <c r="J167" s="36"/>
      <c r="K167" s="36"/>
      <c r="L167" s="36"/>
    </row>
    <row r="168" spans="1:12" x14ac:dyDescent="0.25">
      <c r="A168" s="26" t="s">
        <v>320</v>
      </c>
      <c r="B168" s="26" t="s">
        <v>321</v>
      </c>
      <c r="C168" s="74"/>
      <c r="D168" s="37"/>
      <c r="E168" s="37">
        <f t="shared" si="6"/>
        <v>0</v>
      </c>
      <c r="F168" s="68"/>
      <c r="G168" s="68"/>
      <c r="H168" s="68">
        <f t="shared" si="5"/>
        <v>0</v>
      </c>
      <c r="I168" s="173"/>
      <c r="J168" s="36"/>
      <c r="K168" s="36"/>
      <c r="L168" s="36"/>
    </row>
    <row r="169" spans="1:12" x14ac:dyDescent="0.25">
      <c r="A169" s="26" t="s">
        <v>322</v>
      </c>
      <c r="B169" s="26" t="s">
        <v>323</v>
      </c>
      <c r="C169" s="74"/>
      <c r="D169" s="37"/>
      <c r="E169" s="37">
        <f t="shared" si="6"/>
        <v>0</v>
      </c>
      <c r="F169" s="68"/>
      <c r="G169" s="68"/>
      <c r="H169" s="68">
        <f t="shared" si="5"/>
        <v>0</v>
      </c>
      <c r="I169" s="173"/>
      <c r="J169" s="36"/>
      <c r="K169" s="36"/>
      <c r="L169" s="36"/>
    </row>
    <row r="170" spans="1:12" x14ac:dyDescent="0.25">
      <c r="A170" s="26" t="s">
        <v>324</v>
      </c>
      <c r="B170" s="26" t="s">
        <v>390</v>
      </c>
      <c r="C170" s="74"/>
      <c r="D170" s="37"/>
      <c r="E170" s="37">
        <f t="shared" si="6"/>
        <v>0</v>
      </c>
      <c r="F170" s="68"/>
      <c r="G170" s="68"/>
      <c r="H170" s="68">
        <f t="shared" si="5"/>
        <v>0</v>
      </c>
      <c r="I170" s="173"/>
      <c r="J170" s="36"/>
      <c r="K170" s="36"/>
      <c r="L170" s="36"/>
    </row>
    <row r="171" spans="1:12" ht="31.5" x14ac:dyDescent="0.25">
      <c r="A171" s="26" t="s">
        <v>325</v>
      </c>
      <c r="B171" s="26" t="s">
        <v>326</v>
      </c>
      <c r="C171" s="74"/>
      <c r="D171" s="37"/>
      <c r="E171" s="37">
        <f t="shared" si="6"/>
        <v>0</v>
      </c>
      <c r="F171" s="68"/>
      <c r="G171" s="68"/>
      <c r="H171" s="68">
        <f t="shared" si="5"/>
        <v>0</v>
      </c>
      <c r="I171" s="173"/>
      <c r="J171" s="36"/>
      <c r="K171" s="36"/>
      <c r="L171" s="36"/>
    </row>
    <row r="172" spans="1:12" x14ac:dyDescent="0.25">
      <c r="A172" s="26" t="s">
        <v>327</v>
      </c>
      <c r="B172" s="26" t="s">
        <v>293</v>
      </c>
      <c r="C172" s="74"/>
      <c r="D172" s="37"/>
      <c r="E172" s="37">
        <f t="shared" si="6"/>
        <v>0</v>
      </c>
      <c r="F172" s="68"/>
      <c r="G172" s="68"/>
      <c r="H172" s="68">
        <f t="shared" si="5"/>
        <v>0</v>
      </c>
      <c r="I172" s="173"/>
      <c r="J172" s="36"/>
      <c r="K172" s="36"/>
      <c r="L172" s="36"/>
    </row>
    <row r="173" spans="1:12" x14ac:dyDescent="0.25">
      <c r="A173" s="26" t="s">
        <v>328</v>
      </c>
      <c r="B173" s="26" t="s">
        <v>295</v>
      </c>
      <c r="C173" s="74"/>
      <c r="D173" s="37"/>
      <c r="E173" s="37">
        <f t="shared" si="6"/>
        <v>0</v>
      </c>
      <c r="F173" s="68"/>
      <c r="G173" s="68"/>
      <c r="H173" s="68">
        <f t="shared" si="5"/>
        <v>0</v>
      </c>
      <c r="I173" s="173"/>
      <c r="J173" s="36"/>
      <c r="K173" s="36"/>
      <c r="L173" s="36"/>
    </row>
    <row r="174" spans="1:12" x14ac:dyDescent="0.25">
      <c r="A174" s="26" t="s">
        <v>329</v>
      </c>
      <c r="B174" s="26" t="s">
        <v>297</v>
      </c>
      <c r="C174" s="74"/>
      <c r="D174" s="37"/>
      <c r="E174" s="37">
        <f t="shared" si="6"/>
        <v>0</v>
      </c>
      <c r="F174" s="68"/>
      <c r="G174" s="68"/>
      <c r="H174" s="68">
        <f t="shared" si="5"/>
        <v>0</v>
      </c>
      <c r="I174" s="173"/>
      <c r="J174" s="36"/>
      <c r="K174" s="36"/>
      <c r="L174" s="36"/>
    </row>
    <row r="175" spans="1:12" ht="31.5" x14ac:dyDescent="0.25">
      <c r="A175" s="26" t="s">
        <v>330</v>
      </c>
      <c r="B175" s="26" t="s">
        <v>299</v>
      </c>
      <c r="C175" s="74"/>
      <c r="D175" s="37"/>
      <c r="E175" s="37">
        <f t="shared" si="6"/>
        <v>0</v>
      </c>
      <c r="F175" s="68"/>
      <c r="G175" s="68"/>
      <c r="H175" s="68">
        <f t="shared" si="5"/>
        <v>0</v>
      </c>
      <c r="I175" s="173"/>
      <c r="J175" s="36"/>
      <c r="K175" s="36"/>
      <c r="L175" s="36"/>
    </row>
    <row r="176" spans="1:12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68">
        <f t="shared" si="5"/>
        <v>0</v>
      </c>
      <c r="I176" s="173"/>
      <c r="J176" s="36"/>
      <c r="K176" s="36"/>
      <c r="L176" s="36"/>
    </row>
    <row r="177" spans="1:12" x14ac:dyDescent="0.25">
      <c r="A177" s="26" t="s">
        <v>333</v>
      </c>
      <c r="B177" s="26" t="s">
        <v>334</v>
      </c>
      <c r="C177" s="74"/>
      <c r="D177" s="37"/>
      <c r="E177" s="37">
        <f t="shared" si="6"/>
        <v>0</v>
      </c>
      <c r="F177" s="68"/>
      <c r="G177" s="68"/>
      <c r="H177" s="68">
        <f t="shared" si="5"/>
        <v>0</v>
      </c>
      <c r="I177" s="173"/>
      <c r="J177" s="36"/>
      <c r="K177" s="36"/>
      <c r="L177" s="36"/>
    </row>
    <row r="178" spans="1:12" x14ac:dyDescent="0.25">
      <c r="A178" s="26" t="s">
        <v>335</v>
      </c>
      <c r="B178" s="26" t="s">
        <v>336</v>
      </c>
      <c r="C178" s="74"/>
      <c r="D178" s="37"/>
      <c r="E178" s="37">
        <f t="shared" si="6"/>
        <v>0</v>
      </c>
      <c r="F178" s="68"/>
      <c r="G178" s="68"/>
      <c r="H178" s="68">
        <f t="shared" si="5"/>
        <v>0</v>
      </c>
      <c r="I178" s="173"/>
      <c r="J178" s="36"/>
      <c r="K178" s="36"/>
      <c r="L178" s="36"/>
    </row>
    <row r="179" spans="1:12" x14ac:dyDescent="0.25">
      <c r="A179" s="26" t="s">
        <v>337</v>
      </c>
      <c r="B179" s="26" t="s">
        <v>338</v>
      </c>
      <c r="C179" s="74"/>
      <c r="D179" s="37"/>
      <c r="E179" s="37">
        <f t="shared" si="6"/>
        <v>0</v>
      </c>
      <c r="F179" s="68"/>
      <c r="G179" s="68"/>
      <c r="H179" s="68">
        <f t="shared" si="5"/>
        <v>0</v>
      </c>
      <c r="I179" s="173"/>
      <c r="J179" s="36"/>
      <c r="K179" s="36"/>
      <c r="L179" s="36"/>
    </row>
    <row r="180" spans="1:12" ht="31.5" x14ac:dyDescent="0.25">
      <c r="A180" s="26" t="s">
        <v>339</v>
      </c>
      <c r="B180" s="26" t="s">
        <v>396</v>
      </c>
      <c r="C180" s="74"/>
      <c r="D180" s="37"/>
      <c r="E180" s="37">
        <f t="shared" si="6"/>
        <v>0</v>
      </c>
      <c r="F180" s="68"/>
      <c r="G180" s="68"/>
      <c r="H180" s="68">
        <f t="shared" si="5"/>
        <v>0</v>
      </c>
      <c r="I180" s="173"/>
      <c r="J180" s="36"/>
      <c r="K180" s="36"/>
      <c r="L180" s="36"/>
    </row>
    <row r="181" spans="1:12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6"/>
        <v>65000</v>
      </c>
      <c r="F181" s="68"/>
      <c r="G181" s="68"/>
      <c r="H181" s="68">
        <f t="shared" si="5"/>
        <v>0</v>
      </c>
      <c r="I181" s="173"/>
      <c r="J181" s="36"/>
      <c r="K181" s="36"/>
      <c r="L181" s="36"/>
    </row>
    <row r="182" spans="1:12" x14ac:dyDescent="0.25">
      <c r="A182" s="26" t="s">
        <v>343</v>
      </c>
      <c r="B182" s="26" t="s">
        <v>344</v>
      </c>
      <c r="C182" s="74"/>
      <c r="D182" s="37"/>
      <c r="E182" s="37">
        <f t="shared" si="6"/>
        <v>0</v>
      </c>
      <c r="F182" s="68"/>
      <c r="G182" s="68"/>
      <c r="H182" s="68">
        <f t="shared" si="5"/>
        <v>0</v>
      </c>
      <c r="I182" s="173"/>
      <c r="J182" s="36"/>
      <c r="K182" s="36"/>
      <c r="L182" s="36"/>
    </row>
    <row r="183" spans="1:12" x14ac:dyDescent="0.25">
      <c r="A183" s="26" t="s">
        <v>345</v>
      </c>
      <c r="B183" s="26" t="s">
        <v>346</v>
      </c>
      <c r="C183" s="74"/>
      <c r="D183" s="37"/>
      <c r="E183" s="37">
        <f t="shared" si="6"/>
        <v>0</v>
      </c>
      <c r="F183" s="68"/>
      <c r="G183" s="68"/>
      <c r="H183" s="68">
        <f t="shared" si="5"/>
        <v>0</v>
      </c>
      <c r="I183" s="173"/>
      <c r="J183" s="36"/>
      <c r="K183" s="36"/>
      <c r="L183" s="36"/>
    </row>
    <row r="184" spans="1:12" x14ac:dyDescent="0.25">
      <c r="A184" s="26" t="s">
        <v>347</v>
      </c>
      <c r="B184" s="30" t="s">
        <v>397</v>
      </c>
      <c r="C184" s="74"/>
      <c r="D184" s="37"/>
      <c r="E184" s="37">
        <f t="shared" si="6"/>
        <v>0</v>
      </c>
      <c r="F184" s="68"/>
      <c r="G184" s="68"/>
      <c r="H184" s="68">
        <f t="shared" si="5"/>
        <v>0</v>
      </c>
      <c r="I184" s="173"/>
      <c r="J184" s="36"/>
      <c r="K184" s="36"/>
      <c r="L184" s="36"/>
    </row>
    <row r="185" spans="1:12" x14ac:dyDescent="0.25">
      <c r="A185" s="26" t="s">
        <v>348</v>
      </c>
      <c r="B185" s="26" t="s">
        <v>349</v>
      </c>
      <c r="C185" s="74"/>
      <c r="D185" s="37"/>
      <c r="E185" s="37">
        <f t="shared" si="6"/>
        <v>0</v>
      </c>
      <c r="F185" s="68"/>
      <c r="G185" s="68"/>
      <c r="H185" s="68">
        <f t="shared" si="5"/>
        <v>0</v>
      </c>
      <c r="I185" s="173"/>
      <c r="J185" s="36"/>
      <c r="K185" s="36"/>
      <c r="L185" s="36"/>
    </row>
    <row r="186" spans="1:12" ht="31.5" x14ac:dyDescent="0.25">
      <c r="A186" s="26" t="s">
        <v>350</v>
      </c>
      <c r="B186" s="26" t="s">
        <v>351</v>
      </c>
      <c r="C186" s="74"/>
      <c r="D186" s="37"/>
      <c r="E186" s="37">
        <f t="shared" si="6"/>
        <v>0</v>
      </c>
      <c r="F186" s="68"/>
      <c r="G186" s="68"/>
      <c r="H186" s="68">
        <f t="shared" si="5"/>
        <v>0</v>
      </c>
      <c r="I186" s="173"/>
      <c r="J186" s="36"/>
      <c r="K186" s="36"/>
      <c r="L186" s="36"/>
    </row>
    <row r="187" spans="1:12" ht="75" x14ac:dyDescent="0.25">
      <c r="A187" s="26">
        <v>1660102002</v>
      </c>
      <c r="B187" s="31" t="s">
        <v>400</v>
      </c>
      <c r="C187" s="74"/>
      <c r="D187" s="37"/>
      <c r="E187" s="37">
        <f t="shared" si="6"/>
        <v>0</v>
      </c>
      <c r="F187" s="68"/>
      <c r="G187" s="91"/>
      <c r="H187" s="68">
        <f t="shared" si="5"/>
        <v>0</v>
      </c>
      <c r="I187" s="173"/>
      <c r="J187" s="36"/>
      <c r="K187" s="36"/>
      <c r="L187" s="36"/>
    </row>
    <row r="188" spans="1:12" ht="56.25" x14ac:dyDescent="0.25">
      <c r="A188" s="26">
        <v>1660102003</v>
      </c>
      <c r="B188" s="31" t="s">
        <v>399</v>
      </c>
      <c r="C188" s="74"/>
      <c r="D188" s="37"/>
      <c r="E188" s="37">
        <f t="shared" si="6"/>
        <v>0</v>
      </c>
      <c r="F188" s="68"/>
      <c r="G188" s="91"/>
      <c r="H188" s="68">
        <f t="shared" si="5"/>
        <v>0</v>
      </c>
      <c r="I188" s="173"/>
      <c r="J188" s="36"/>
      <c r="K188" s="36"/>
      <c r="L188" s="36"/>
    </row>
    <row r="189" spans="1:12" x14ac:dyDescent="0.25">
      <c r="A189" s="60"/>
      <c r="B189" s="41" t="s">
        <v>401</v>
      </c>
      <c r="C189" s="89">
        <f>C9+C19+C20+C52+C76+C83+C89+C113+C134+C152+C176</f>
        <v>542</v>
      </c>
      <c r="D189" s="90"/>
      <c r="E189" s="89">
        <f>E9+E19+E20+E52+E76+E83+E89+E113+E134+E152+E176</f>
        <v>3258600</v>
      </c>
      <c r="F189" s="66">
        <f>SUM(F9:F188)+F190</f>
        <v>375</v>
      </c>
      <c r="G189" s="66"/>
      <c r="H189" s="66">
        <f>SUM(H9:H188)+H190</f>
        <v>1342376</v>
      </c>
      <c r="I189" s="36"/>
      <c r="J189" s="36">
        <v>1342376</v>
      </c>
      <c r="K189" s="36"/>
      <c r="L189" s="36"/>
    </row>
    <row r="191" spans="1:12" x14ac:dyDescent="0.25">
      <c r="A191" s="10"/>
    </row>
    <row r="192" spans="1:12" x14ac:dyDescent="0.25">
      <c r="B192" s="25">
        <v>16509</v>
      </c>
      <c r="C192" s="243" t="s">
        <v>534</v>
      </c>
      <c r="D192" s="25"/>
      <c r="E192" s="25"/>
      <c r="F192" s="25"/>
      <c r="G192" s="25"/>
      <c r="H192" s="25">
        <v>4192527</v>
      </c>
    </row>
    <row r="193" spans="1:23" x14ac:dyDescent="0.25">
      <c r="B193" s="3">
        <v>16515</v>
      </c>
      <c r="H193" s="3">
        <v>87900</v>
      </c>
    </row>
    <row r="194" spans="1:23" x14ac:dyDescent="0.25">
      <c r="A194" s="25" t="s">
        <v>5558</v>
      </c>
    </row>
    <row r="195" spans="1:23" ht="22.5" x14ac:dyDescent="0.25">
      <c r="A195" s="303" t="s">
        <v>576</v>
      </c>
      <c r="B195" s="303" t="s">
        <v>605</v>
      </c>
      <c r="C195" s="303" t="s">
        <v>606</v>
      </c>
      <c r="D195" s="303" t="s">
        <v>500</v>
      </c>
      <c r="E195" s="304" t="s">
        <v>656</v>
      </c>
      <c r="F195" s="304" t="s">
        <v>649</v>
      </c>
      <c r="G195" s="304" t="s">
        <v>625</v>
      </c>
      <c r="H195" s="304" t="s">
        <v>626</v>
      </c>
      <c r="I195" s="303" t="s">
        <v>599</v>
      </c>
      <c r="J195" s="305" t="s">
        <v>627</v>
      </c>
      <c r="K195" s="306">
        <v>1600000</v>
      </c>
      <c r="L195" s="231"/>
      <c r="M195" s="231"/>
      <c r="N195" s="231"/>
      <c r="O195" s="231"/>
      <c r="P195" s="232"/>
      <c r="Q195" s="232"/>
      <c r="R195" s="232"/>
      <c r="S195" s="233"/>
      <c r="T195" s="232"/>
      <c r="V195" s="231"/>
      <c r="W195" s="234"/>
    </row>
    <row r="196" spans="1:23" ht="22.5" x14ac:dyDescent="0.25">
      <c r="A196" s="303" t="s">
        <v>577</v>
      </c>
      <c r="B196" s="303" t="s">
        <v>605</v>
      </c>
      <c r="C196" s="303" t="s">
        <v>606</v>
      </c>
      <c r="D196" s="303" t="s">
        <v>500</v>
      </c>
      <c r="E196" s="304" t="s">
        <v>773</v>
      </c>
      <c r="F196" s="304" t="s">
        <v>624</v>
      </c>
      <c r="G196" s="304" t="s">
        <v>625</v>
      </c>
      <c r="H196" s="304" t="s">
        <v>626</v>
      </c>
      <c r="I196" s="303" t="s">
        <v>599</v>
      </c>
      <c r="J196" s="305" t="s">
        <v>627</v>
      </c>
      <c r="K196" s="306">
        <v>560000</v>
      </c>
      <c r="L196" s="231"/>
      <c r="M196" s="231"/>
      <c r="N196" s="231"/>
      <c r="O196" s="231"/>
      <c r="P196" s="232"/>
      <c r="Q196" s="232"/>
      <c r="R196" s="232"/>
      <c r="S196" s="233"/>
      <c r="T196" s="232"/>
      <c r="V196" s="231"/>
      <c r="W196" s="234"/>
    </row>
    <row r="197" spans="1:23" ht="22.5" x14ac:dyDescent="0.25">
      <c r="A197" s="303" t="s">
        <v>672</v>
      </c>
      <c r="B197" s="303" t="s">
        <v>605</v>
      </c>
      <c r="C197" s="303" t="s">
        <v>606</v>
      </c>
      <c r="D197" s="303" t="s">
        <v>504</v>
      </c>
      <c r="E197" s="304" t="s">
        <v>961</v>
      </c>
      <c r="F197" s="304" t="s">
        <v>927</v>
      </c>
      <c r="G197" s="304" t="s">
        <v>625</v>
      </c>
      <c r="H197" s="304" t="s">
        <v>626</v>
      </c>
      <c r="I197" s="303" t="s">
        <v>599</v>
      </c>
      <c r="J197" s="305" t="s">
        <v>627</v>
      </c>
      <c r="K197" s="306">
        <v>3900000</v>
      </c>
      <c r="L197" s="231"/>
      <c r="M197" s="231"/>
      <c r="N197" s="231"/>
      <c r="O197" s="231"/>
      <c r="P197" s="232"/>
      <c r="Q197" s="232"/>
      <c r="R197" s="232"/>
      <c r="S197" s="233"/>
      <c r="T197" s="232"/>
      <c r="V197" s="231"/>
      <c r="W197" s="234"/>
    </row>
    <row r="198" spans="1:23" ht="22.5" x14ac:dyDescent="0.25">
      <c r="A198" s="303" t="s">
        <v>674</v>
      </c>
      <c r="B198" s="303" t="s">
        <v>605</v>
      </c>
      <c r="C198" s="303" t="s">
        <v>606</v>
      </c>
      <c r="D198" s="303" t="s">
        <v>504</v>
      </c>
      <c r="E198" s="304" t="s">
        <v>963</v>
      </c>
      <c r="F198" s="304" t="s">
        <v>927</v>
      </c>
      <c r="G198" s="304" t="s">
        <v>625</v>
      </c>
      <c r="H198" s="304" t="s">
        <v>626</v>
      </c>
      <c r="I198" s="303" t="s">
        <v>599</v>
      </c>
      <c r="J198" s="305" t="s">
        <v>627</v>
      </c>
      <c r="K198" s="306">
        <v>3900000</v>
      </c>
      <c r="L198" s="231"/>
      <c r="M198" s="231"/>
      <c r="N198" s="231"/>
      <c r="O198" s="231"/>
      <c r="P198" s="232"/>
      <c r="Q198" s="232"/>
      <c r="R198" s="232"/>
      <c r="S198" s="233"/>
      <c r="T198" s="232"/>
      <c r="V198" s="231"/>
      <c r="W198" s="234"/>
    </row>
    <row r="199" spans="1:23" ht="22.5" x14ac:dyDescent="0.25">
      <c r="A199" s="303" t="s">
        <v>676</v>
      </c>
      <c r="B199" s="303" t="s">
        <v>605</v>
      </c>
      <c r="C199" s="303" t="s">
        <v>606</v>
      </c>
      <c r="D199" s="303" t="s">
        <v>504</v>
      </c>
      <c r="E199" s="304" t="s">
        <v>965</v>
      </c>
      <c r="F199" s="304" t="s">
        <v>927</v>
      </c>
      <c r="G199" s="304" t="s">
        <v>625</v>
      </c>
      <c r="H199" s="304" t="s">
        <v>626</v>
      </c>
      <c r="I199" s="303" t="s">
        <v>599</v>
      </c>
      <c r="J199" s="305" t="s">
        <v>627</v>
      </c>
      <c r="K199" s="306">
        <v>3900000</v>
      </c>
      <c r="L199" s="231"/>
      <c r="M199" s="231"/>
      <c r="N199" s="231"/>
      <c r="O199" s="231"/>
      <c r="P199" s="232"/>
      <c r="Q199" s="232"/>
      <c r="R199" s="232"/>
      <c r="S199" s="233"/>
      <c r="T199" s="232"/>
      <c r="V199" s="231"/>
      <c r="W199" s="234"/>
    </row>
    <row r="200" spans="1:23" ht="22.5" x14ac:dyDescent="0.25">
      <c r="A200" s="303" t="s">
        <v>678</v>
      </c>
      <c r="B200" s="303" t="s">
        <v>605</v>
      </c>
      <c r="C200" s="303" t="s">
        <v>606</v>
      </c>
      <c r="D200" s="303" t="s">
        <v>504</v>
      </c>
      <c r="E200" s="304" t="s">
        <v>983</v>
      </c>
      <c r="F200" s="304" t="s">
        <v>984</v>
      </c>
      <c r="G200" s="304" t="s">
        <v>625</v>
      </c>
      <c r="H200" s="304" t="s">
        <v>626</v>
      </c>
      <c r="I200" s="303" t="s">
        <v>599</v>
      </c>
      <c r="J200" s="305" t="s">
        <v>627</v>
      </c>
      <c r="K200" s="306">
        <v>7200000</v>
      </c>
      <c r="L200" s="231"/>
      <c r="M200" s="231"/>
      <c r="N200" s="231"/>
      <c r="O200" s="231"/>
      <c r="P200" s="232"/>
      <c r="Q200" s="232"/>
      <c r="R200" s="232"/>
      <c r="S200" s="233"/>
      <c r="T200" s="232"/>
      <c r="V200" s="231"/>
      <c r="W200" s="234"/>
    </row>
    <row r="201" spans="1:23" ht="22.5" x14ac:dyDescent="0.25">
      <c r="A201" s="303" t="s">
        <v>704</v>
      </c>
      <c r="B201" s="303" t="s">
        <v>605</v>
      </c>
      <c r="C201" s="303" t="s">
        <v>606</v>
      </c>
      <c r="D201" s="303" t="s">
        <v>515</v>
      </c>
      <c r="E201" s="304" t="s">
        <v>1044</v>
      </c>
      <c r="F201" s="304" t="s">
        <v>995</v>
      </c>
      <c r="G201" s="304" t="s">
        <v>625</v>
      </c>
      <c r="H201" s="304" t="s">
        <v>626</v>
      </c>
      <c r="I201" s="303" t="s">
        <v>599</v>
      </c>
      <c r="J201" s="305" t="s">
        <v>627</v>
      </c>
      <c r="K201" s="306">
        <v>3250000</v>
      </c>
      <c r="L201" s="231"/>
      <c r="M201" s="231"/>
      <c r="N201" s="231"/>
      <c r="O201" s="231"/>
      <c r="P201" s="232"/>
      <c r="Q201" s="232"/>
      <c r="R201" s="232"/>
      <c r="S201" s="233"/>
      <c r="T201" s="232"/>
      <c r="V201" s="231"/>
      <c r="W201" s="234"/>
    </row>
    <row r="202" spans="1:23" ht="22.5" x14ac:dyDescent="0.25">
      <c r="A202" s="303" t="s">
        <v>706</v>
      </c>
      <c r="B202" s="303" t="s">
        <v>605</v>
      </c>
      <c r="C202" s="303" t="s">
        <v>606</v>
      </c>
      <c r="D202" s="303" t="s">
        <v>515</v>
      </c>
      <c r="E202" s="304" t="s">
        <v>1046</v>
      </c>
      <c r="F202" s="304" t="s">
        <v>995</v>
      </c>
      <c r="G202" s="304" t="s">
        <v>625</v>
      </c>
      <c r="H202" s="304" t="s">
        <v>626</v>
      </c>
      <c r="I202" s="303" t="s">
        <v>599</v>
      </c>
      <c r="J202" s="305" t="s">
        <v>627</v>
      </c>
      <c r="K202" s="306">
        <v>3250000</v>
      </c>
      <c r="L202" s="231"/>
      <c r="M202" s="231"/>
      <c r="N202" s="231"/>
      <c r="O202" s="231"/>
      <c r="P202" s="232"/>
      <c r="Q202" s="232"/>
      <c r="R202" s="232"/>
      <c r="S202" s="233"/>
      <c r="T202" s="232"/>
      <c r="V202" s="231"/>
      <c r="W202" s="234"/>
    </row>
    <row r="203" spans="1:23" ht="22.5" x14ac:dyDescent="0.25">
      <c r="A203" s="303" t="s">
        <v>708</v>
      </c>
      <c r="B203" s="303" t="s">
        <v>605</v>
      </c>
      <c r="C203" s="303" t="s">
        <v>606</v>
      </c>
      <c r="D203" s="303" t="s">
        <v>515</v>
      </c>
      <c r="E203" s="304" t="s">
        <v>1048</v>
      </c>
      <c r="F203" s="304" t="s">
        <v>995</v>
      </c>
      <c r="G203" s="304" t="s">
        <v>625</v>
      </c>
      <c r="H203" s="304" t="s">
        <v>626</v>
      </c>
      <c r="I203" s="303" t="s">
        <v>599</v>
      </c>
      <c r="J203" s="305" t="s">
        <v>627</v>
      </c>
      <c r="K203" s="306">
        <v>3250000</v>
      </c>
      <c r="L203" s="231"/>
      <c r="M203" s="231"/>
      <c r="N203" s="231"/>
      <c r="O203" s="231"/>
      <c r="P203" s="232"/>
      <c r="Q203" s="232"/>
      <c r="R203" s="232"/>
      <c r="S203" s="233"/>
      <c r="T203" s="232"/>
      <c r="V203" s="231"/>
      <c r="W203" s="234"/>
    </row>
    <row r="204" spans="1:23" ht="22.5" x14ac:dyDescent="0.25">
      <c r="A204" s="303" t="s">
        <v>710</v>
      </c>
      <c r="B204" s="303" t="s">
        <v>605</v>
      </c>
      <c r="C204" s="303" t="s">
        <v>606</v>
      </c>
      <c r="D204" s="303" t="s">
        <v>515</v>
      </c>
      <c r="E204" s="304" t="s">
        <v>1068</v>
      </c>
      <c r="F204" s="304" t="s">
        <v>1069</v>
      </c>
      <c r="G204" s="304" t="s">
        <v>625</v>
      </c>
      <c r="H204" s="304" t="s">
        <v>626</v>
      </c>
      <c r="I204" s="303" t="s">
        <v>599</v>
      </c>
      <c r="J204" s="305" t="s">
        <v>627</v>
      </c>
      <c r="K204" s="306">
        <v>12939450</v>
      </c>
      <c r="L204" s="231"/>
      <c r="M204" s="231"/>
      <c r="N204" s="231"/>
      <c r="O204" s="231"/>
      <c r="P204" s="232"/>
      <c r="Q204" s="232"/>
      <c r="R204" s="232"/>
      <c r="S204" s="233"/>
      <c r="T204" s="232"/>
      <c r="V204" s="231"/>
      <c r="W204" s="234"/>
    </row>
    <row r="205" spans="1:23" ht="22.5" x14ac:dyDescent="0.25">
      <c r="A205" s="303" t="s">
        <v>1152</v>
      </c>
      <c r="B205" s="303" t="s">
        <v>605</v>
      </c>
      <c r="C205" s="303" t="s">
        <v>606</v>
      </c>
      <c r="D205" s="303" t="s">
        <v>1534</v>
      </c>
      <c r="E205" s="304" t="s">
        <v>1553</v>
      </c>
      <c r="F205" s="304" t="s">
        <v>1536</v>
      </c>
      <c r="G205" s="304" t="s">
        <v>625</v>
      </c>
      <c r="H205" s="304" t="s">
        <v>626</v>
      </c>
      <c r="I205" s="303" t="s">
        <v>599</v>
      </c>
      <c r="J205" s="305" t="s">
        <v>627</v>
      </c>
      <c r="K205" s="306">
        <v>1180000</v>
      </c>
      <c r="L205" s="231"/>
      <c r="M205" s="231"/>
      <c r="N205" s="231"/>
      <c r="O205" s="231"/>
      <c r="P205" s="232"/>
      <c r="Q205" s="232"/>
      <c r="R205" s="232"/>
      <c r="S205" s="233"/>
      <c r="T205" s="232"/>
      <c r="V205" s="231"/>
      <c r="W205" s="234"/>
    </row>
    <row r="206" spans="1:23" ht="22.5" x14ac:dyDescent="0.25">
      <c r="A206" s="303" t="s">
        <v>1154</v>
      </c>
      <c r="B206" s="303" t="s">
        <v>605</v>
      </c>
      <c r="C206" s="303" t="s">
        <v>606</v>
      </c>
      <c r="D206" s="303" t="s">
        <v>1534</v>
      </c>
      <c r="E206" s="304" t="s">
        <v>1557</v>
      </c>
      <c r="F206" s="304" t="s">
        <v>1536</v>
      </c>
      <c r="G206" s="304" t="s">
        <v>625</v>
      </c>
      <c r="H206" s="304" t="s">
        <v>626</v>
      </c>
      <c r="I206" s="303" t="s">
        <v>599</v>
      </c>
      <c r="J206" s="305" t="s">
        <v>627</v>
      </c>
      <c r="K206" s="306">
        <v>1180000</v>
      </c>
      <c r="L206" s="231"/>
      <c r="M206" s="231"/>
      <c r="N206" s="231"/>
      <c r="O206" s="231"/>
      <c r="P206" s="232"/>
      <c r="Q206" s="232"/>
      <c r="R206" s="232"/>
      <c r="S206" s="233"/>
      <c r="T206" s="232"/>
      <c r="V206" s="231"/>
      <c r="W206" s="234"/>
    </row>
    <row r="207" spans="1:23" ht="22.5" x14ac:dyDescent="0.25">
      <c r="A207" s="303" t="s">
        <v>1156</v>
      </c>
      <c r="B207" s="303" t="s">
        <v>605</v>
      </c>
      <c r="C207" s="303" t="s">
        <v>606</v>
      </c>
      <c r="D207" s="303" t="s">
        <v>1534</v>
      </c>
      <c r="E207" s="304" t="s">
        <v>1563</v>
      </c>
      <c r="F207" s="304" t="s">
        <v>1536</v>
      </c>
      <c r="G207" s="304" t="s">
        <v>625</v>
      </c>
      <c r="H207" s="304" t="s">
        <v>626</v>
      </c>
      <c r="I207" s="303" t="s">
        <v>599</v>
      </c>
      <c r="J207" s="305" t="s">
        <v>627</v>
      </c>
      <c r="K207" s="306">
        <v>1180000</v>
      </c>
      <c r="L207" s="231"/>
      <c r="M207" s="231"/>
      <c r="N207" s="231"/>
      <c r="O207" s="231"/>
      <c r="P207" s="232"/>
      <c r="Q207" s="232"/>
      <c r="R207" s="232"/>
      <c r="S207" s="233"/>
      <c r="T207" s="232"/>
      <c r="V207" s="231"/>
      <c r="W207" s="234"/>
    </row>
    <row r="208" spans="1:23" ht="22.5" x14ac:dyDescent="0.25">
      <c r="A208" s="303" t="s">
        <v>1158</v>
      </c>
      <c r="B208" s="303" t="s">
        <v>605</v>
      </c>
      <c r="C208" s="303" t="s">
        <v>606</v>
      </c>
      <c r="D208" s="303" t="s">
        <v>1534</v>
      </c>
      <c r="E208" s="304" t="s">
        <v>1565</v>
      </c>
      <c r="F208" s="304" t="s">
        <v>1536</v>
      </c>
      <c r="G208" s="304" t="s">
        <v>625</v>
      </c>
      <c r="H208" s="304" t="s">
        <v>626</v>
      </c>
      <c r="I208" s="303" t="s">
        <v>599</v>
      </c>
      <c r="J208" s="305" t="s">
        <v>627</v>
      </c>
      <c r="K208" s="306">
        <v>1180000</v>
      </c>
      <c r="L208" s="231"/>
      <c r="M208" s="231"/>
      <c r="N208" s="231"/>
      <c r="O208" s="231"/>
      <c r="P208" s="232"/>
      <c r="Q208" s="232"/>
      <c r="R208" s="232"/>
      <c r="S208" s="233"/>
      <c r="T208" s="232"/>
      <c r="V208" s="231"/>
      <c r="W208" s="234"/>
    </row>
    <row r="209" spans="1:23" ht="22.5" x14ac:dyDescent="0.25">
      <c r="A209" s="303" t="s">
        <v>1160</v>
      </c>
      <c r="B209" s="303" t="s">
        <v>605</v>
      </c>
      <c r="C209" s="303" t="s">
        <v>606</v>
      </c>
      <c r="D209" s="303" t="s">
        <v>1534</v>
      </c>
      <c r="E209" s="304" t="s">
        <v>1575</v>
      </c>
      <c r="F209" s="304" t="s">
        <v>1536</v>
      </c>
      <c r="G209" s="304" t="s">
        <v>625</v>
      </c>
      <c r="H209" s="304" t="s">
        <v>626</v>
      </c>
      <c r="I209" s="303" t="s">
        <v>599</v>
      </c>
      <c r="J209" s="305" t="s">
        <v>627</v>
      </c>
      <c r="K209" s="306">
        <v>1180000</v>
      </c>
      <c r="L209" s="231"/>
      <c r="M209" s="231"/>
      <c r="N209" s="231"/>
      <c r="O209" s="231"/>
      <c r="P209" s="232"/>
      <c r="Q209" s="232"/>
      <c r="R209" s="232"/>
      <c r="S209" s="233"/>
      <c r="T209" s="232"/>
      <c r="V209" s="231"/>
      <c r="W209" s="234"/>
    </row>
    <row r="210" spans="1:23" ht="22.5" x14ac:dyDescent="0.25">
      <c r="A210" s="303" t="s">
        <v>1162</v>
      </c>
      <c r="B210" s="303" t="s">
        <v>605</v>
      </c>
      <c r="C210" s="303" t="s">
        <v>606</v>
      </c>
      <c r="D210" s="303" t="s">
        <v>1534</v>
      </c>
      <c r="E210" s="304" t="s">
        <v>1593</v>
      </c>
      <c r="F210" s="304" t="s">
        <v>1536</v>
      </c>
      <c r="G210" s="304" t="s">
        <v>625</v>
      </c>
      <c r="H210" s="304" t="s">
        <v>626</v>
      </c>
      <c r="I210" s="303" t="s">
        <v>599</v>
      </c>
      <c r="J210" s="305" t="s">
        <v>627</v>
      </c>
      <c r="K210" s="306">
        <v>1180000</v>
      </c>
      <c r="L210" s="231"/>
      <c r="M210" s="231"/>
      <c r="N210" s="231"/>
      <c r="O210" s="231"/>
      <c r="P210" s="232"/>
      <c r="Q210" s="232"/>
      <c r="R210" s="232"/>
      <c r="S210" s="233"/>
      <c r="T210" s="232"/>
      <c r="V210" s="231"/>
      <c r="W210" s="234"/>
    </row>
    <row r="211" spans="1:23" ht="22.5" x14ac:dyDescent="0.25">
      <c r="A211" s="303" t="s">
        <v>1165</v>
      </c>
      <c r="B211" s="303" t="s">
        <v>605</v>
      </c>
      <c r="C211" s="303" t="s">
        <v>606</v>
      </c>
      <c r="D211" s="303" t="s">
        <v>1534</v>
      </c>
      <c r="E211" s="304" t="s">
        <v>1609</v>
      </c>
      <c r="F211" s="304" t="s">
        <v>1536</v>
      </c>
      <c r="G211" s="304" t="s">
        <v>625</v>
      </c>
      <c r="H211" s="304" t="s">
        <v>626</v>
      </c>
      <c r="I211" s="303" t="s">
        <v>599</v>
      </c>
      <c r="J211" s="305" t="s">
        <v>627</v>
      </c>
      <c r="K211" s="306">
        <v>1180000</v>
      </c>
      <c r="L211" s="231"/>
      <c r="M211" s="231"/>
      <c r="N211" s="231"/>
      <c r="O211" s="231"/>
      <c r="P211" s="232"/>
      <c r="Q211" s="232"/>
      <c r="R211" s="232"/>
      <c r="S211" s="233"/>
      <c r="T211" s="232"/>
      <c r="V211" s="231"/>
      <c r="W211" s="234"/>
    </row>
    <row r="212" spans="1:23" ht="22.5" x14ac:dyDescent="0.25">
      <c r="A212" s="303" t="s">
        <v>1168</v>
      </c>
      <c r="B212" s="303" t="s">
        <v>605</v>
      </c>
      <c r="C212" s="303" t="s">
        <v>606</v>
      </c>
      <c r="D212" s="303" t="s">
        <v>1534</v>
      </c>
      <c r="E212" s="304" t="s">
        <v>1613</v>
      </c>
      <c r="F212" s="304" t="s">
        <v>1536</v>
      </c>
      <c r="G212" s="304" t="s">
        <v>625</v>
      </c>
      <c r="H212" s="304" t="s">
        <v>626</v>
      </c>
      <c r="I212" s="303" t="s">
        <v>599</v>
      </c>
      <c r="J212" s="305" t="s">
        <v>627</v>
      </c>
      <c r="K212" s="306">
        <v>1180000</v>
      </c>
      <c r="L212" s="231"/>
      <c r="M212" s="231"/>
      <c r="N212" s="231"/>
      <c r="O212" s="231"/>
      <c r="P212" s="232"/>
      <c r="Q212" s="232"/>
      <c r="R212" s="232"/>
      <c r="S212" s="233"/>
      <c r="T212" s="232"/>
      <c r="V212" s="231"/>
      <c r="W212" s="234"/>
    </row>
    <row r="213" spans="1:23" ht="33.75" x14ac:dyDescent="0.25">
      <c r="A213" s="303" t="s">
        <v>1302</v>
      </c>
      <c r="B213" s="303" t="s">
        <v>605</v>
      </c>
      <c r="C213" s="303" t="s">
        <v>606</v>
      </c>
      <c r="D213" s="303" t="s">
        <v>1757</v>
      </c>
      <c r="E213" s="304" t="s">
        <v>1762</v>
      </c>
      <c r="F213" s="304" t="s">
        <v>1759</v>
      </c>
      <c r="G213" s="304" t="s">
        <v>625</v>
      </c>
      <c r="H213" s="304" t="s">
        <v>626</v>
      </c>
      <c r="I213" s="303" t="s">
        <v>599</v>
      </c>
      <c r="J213" s="305" t="s">
        <v>627</v>
      </c>
      <c r="K213" s="306">
        <v>7500000</v>
      </c>
      <c r="L213" s="231"/>
      <c r="M213" s="231"/>
      <c r="N213" s="231"/>
      <c r="O213" s="231"/>
      <c r="P213" s="232"/>
      <c r="Q213" s="232"/>
      <c r="R213" s="232"/>
      <c r="S213" s="233"/>
      <c r="T213" s="232"/>
      <c r="V213" s="231"/>
      <c r="W213" s="234"/>
    </row>
    <row r="214" spans="1:23" ht="22.5" x14ac:dyDescent="0.25">
      <c r="A214" s="303" t="s">
        <v>1442</v>
      </c>
      <c r="B214" s="303" t="s">
        <v>605</v>
      </c>
      <c r="C214" s="303" t="s">
        <v>606</v>
      </c>
      <c r="D214" s="303" t="s">
        <v>1925</v>
      </c>
      <c r="E214" s="304" t="s">
        <v>1938</v>
      </c>
      <c r="F214" s="304" t="s">
        <v>1939</v>
      </c>
      <c r="G214" s="304" t="s">
        <v>625</v>
      </c>
      <c r="H214" s="304" t="s">
        <v>626</v>
      </c>
      <c r="I214" s="303" t="s">
        <v>599</v>
      </c>
      <c r="J214" s="305" t="s">
        <v>627</v>
      </c>
      <c r="K214" s="306">
        <v>1500000</v>
      </c>
      <c r="L214" s="231"/>
      <c r="M214" s="231"/>
      <c r="N214" s="231"/>
      <c r="O214" s="231"/>
      <c r="P214" s="232"/>
      <c r="Q214" s="232"/>
      <c r="R214" s="232"/>
      <c r="S214" s="233"/>
      <c r="T214" s="232"/>
      <c r="V214" s="231"/>
      <c r="W214" s="234"/>
    </row>
    <row r="215" spans="1:23" ht="22.5" x14ac:dyDescent="0.25">
      <c r="A215" s="303" t="s">
        <v>1444</v>
      </c>
      <c r="B215" s="303" t="s">
        <v>605</v>
      </c>
      <c r="C215" s="303" t="s">
        <v>606</v>
      </c>
      <c r="D215" s="303" t="s">
        <v>1925</v>
      </c>
      <c r="E215" s="304" t="s">
        <v>1942</v>
      </c>
      <c r="F215" s="304" t="s">
        <v>1939</v>
      </c>
      <c r="G215" s="304" t="s">
        <v>625</v>
      </c>
      <c r="H215" s="304" t="s">
        <v>626</v>
      </c>
      <c r="I215" s="303" t="s">
        <v>599</v>
      </c>
      <c r="J215" s="305" t="s">
        <v>627</v>
      </c>
      <c r="K215" s="306">
        <v>1500000</v>
      </c>
      <c r="L215" s="231"/>
      <c r="M215" s="231"/>
      <c r="N215" s="231"/>
      <c r="O215" s="231"/>
      <c r="P215" s="232"/>
      <c r="Q215" s="232"/>
      <c r="R215" s="232"/>
      <c r="S215" s="233"/>
      <c r="T215" s="232"/>
      <c r="V215" s="231"/>
      <c r="W215" s="234"/>
    </row>
    <row r="216" spans="1:23" ht="22.5" x14ac:dyDescent="0.25">
      <c r="A216" s="303" t="s">
        <v>1446</v>
      </c>
      <c r="B216" s="303" t="s">
        <v>605</v>
      </c>
      <c r="C216" s="303" t="s">
        <v>606</v>
      </c>
      <c r="D216" s="303" t="s">
        <v>1925</v>
      </c>
      <c r="E216" s="304" t="s">
        <v>1948</v>
      </c>
      <c r="F216" s="304" t="s">
        <v>1939</v>
      </c>
      <c r="G216" s="304" t="s">
        <v>625</v>
      </c>
      <c r="H216" s="304" t="s">
        <v>626</v>
      </c>
      <c r="I216" s="303" t="s">
        <v>599</v>
      </c>
      <c r="J216" s="305" t="s">
        <v>627</v>
      </c>
      <c r="K216" s="306">
        <v>1500000</v>
      </c>
      <c r="L216" s="231"/>
      <c r="M216" s="231"/>
      <c r="N216" s="231"/>
      <c r="O216" s="231"/>
      <c r="P216" s="232"/>
      <c r="Q216" s="232"/>
      <c r="R216" s="232"/>
      <c r="S216" s="233"/>
      <c r="T216" s="232"/>
      <c r="V216" s="231"/>
      <c r="W216" s="234"/>
    </row>
    <row r="217" spans="1:23" ht="22.5" x14ac:dyDescent="0.25">
      <c r="A217" s="303" t="s">
        <v>1448</v>
      </c>
      <c r="B217" s="303" t="s">
        <v>605</v>
      </c>
      <c r="C217" s="303" t="s">
        <v>606</v>
      </c>
      <c r="D217" s="303" t="s">
        <v>1925</v>
      </c>
      <c r="E217" s="304" t="s">
        <v>1950</v>
      </c>
      <c r="F217" s="304" t="s">
        <v>1951</v>
      </c>
      <c r="G217" s="304" t="s">
        <v>625</v>
      </c>
      <c r="H217" s="304" t="s">
        <v>626</v>
      </c>
      <c r="I217" s="303" t="s">
        <v>599</v>
      </c>
      <c r="J217" s="305" t="s">
        <v>627</v>
      </c>
      <c r="K217" s="306">
        <v>1100000</v>
      </c>
      <c r="L217" s="231"/>
      <c r="M217" s="231"/>
      <c r="N217" s="231"/>
      <c r="O217" s="231"/>
      <c r="P217" s="232"/>
      <c r="Q217" s="232"/>
      <c r="R217" s="232"/>
      <c r="S217" s="233"/>
      <c r="T217" s="232"/>
      <c r="V217" s="231"/>
      <c r="W217" s="234"/>
    </row>
    <row r="218" spans="1:23" ht="22.5" x14ac:dyDescent="0.25">
      <c r="A218" s="303" t="s">
        <v>1450</v>
      </c>
      <c r="B218" s="303" t="s">
        <v>605</v>
      </c>
      <c r="C218" s="303" t="s">
        <v>606</v>
      </c>
      <c r="D218" s="303" t="s">
        <v>1925</v>
      </c>
      <c r="E218" s="304" t="s">
        <v>1953</v>
      </c>
      <c r="F218" s="304" t="s">
        <v>1951</v>
      </c>
      <c r="G218" s="304" t="s">
        <v>625</v>
      </c>
      <c r="H218" s="304" t="s">
        <v>626</v>
      </c>
      <c r="I218" s="303" t="s">
        <v>599</v>
      </c>
      <c r="J218" s="305" t="s">
        <v>627</v>
      </c>
      <c r="K218" s="306">
        <v>1100000</v>
      </c>
      <c r="L218" s="231"/>
      <c r="M218" s="231"/>
      <c r="N218" s="231"/>
      <c r="O218" s="231"/>
      <c r="P218" s="232"/>
      <c r="Q218" s="232"/>
      <c r="R218" s="232"/>
      <c r="S218" s="233"/>
      <c r="T218" s="232"/>
      <c r="V218" s="231"/>
      <c r="W218" s="234"/>
    </row>
    <row r="219" spans="1:23" ht="22.5" x14ac:dyDescent="0.25">
      <c r="A219" s="303" t="s">
        <v>1452</v>
      </c>
      <c r="B219" s="303" t="s">
        <v>605</v>
      </c>
      <c r="C219" s="303" t="s">
        <v>606</v>
      </c>
      <c r="D219" s="303" t="s">
        <v>1925</v>
      </c>
      <c r="E219" s="304" t="s">
        <v>1955</v>
      </c>
      <c r="F219" s="304" t="s">
        <v>1951</v>
      </c>
      <c r="G219" s="304" t="s">
        <v>625</v>
      </c>
      <c r="H219" s="304" t="s">
        <v>626</v>
      </c>
      <c r="I219" s="303" t="s">
        <v>599</v>
      </c>
      <c r="J219" s="305" t="s">
        <v>627</v>
      </c>
      <c r="K219" s="306">
        <v>1100000</v>
      </c>
      <c r="L219" s="231"/>
      <c r="M219" s="231"/>
      <c r="N219" s="231"/>
      <c r="O219" s="231"/>
      <c r="P219" s="232"/>
      <c r="Q219" s="232"/>
      <c r="R219" s="232"/>
      <c r="S219" s="233"/>
      <c r="T219" s="232"/>
      <c r="V219" s="231"/>
      <c r="W219" s="234"/>
    </row>
    <row r="220" spans="1:23" ht="22.5" x14ac:dyDescent="0.25">
      <c r="A220" s="303" t="s">
        <v>1454</v>
      </c>
      <c r="B220" s="303" t="s">
        <v>605</v>
      </c>
      <c r="C220" s="303" t="s">
        <v>606</v>
      </c>
      <c r="D220" s="303" t="s">
        <v>1925</v>
      </c>
      <c r="E220" s="304" t="s">
        <v>1957</v>
      </c>
      <c r="F220" s="304" t="s">
        <v>1951</v>
      </c>
      <c r="G220" s="304" t="s">
        <v>625</v>
      </c>
      <c r="H220" s="304" t="s">
        <v>626</v>
      </c>
      <c r="I220" s="303" t="s">
        <v>599</v>
      </c>
      <c r="J220" s="305" t="s">
        <v>627</v>
      </c>
      <c r="K220" s="306">
        <v>1100000</v>
      </c>
      <c r="L220" s="231"/>
      <c r="M220" s="231"/>
      <c r="N220" s="231"/>
      <c r="O220" s="231"/>
      <c r="P220" s="232"/>
      <c r="Q220" s="232"/>
      <c r="R220" s="232"/>
      <c r="S220" s="233"/>
      <c r="T220" s="232"/>
      <c r="V220" s="231"/>
      <c r="W220" s="234"/>
    </row>
    <row r="221" spans="1:23" ht="22.5" x14ac:dyDescent="0.25">
      <c r="A221" s="303" t="s">
        <v>1456</v>
      </c>
      <c r="B221" s="303" t="s">
        <v>605</v>
      </c>
      <c r="C221" s="303" t="s">
        <v>606</v>
      </c>
      <c r="D221" s="303" t="s">
        <v>1925</v>
      </c>
      <c r="E221" s="304" t="s">
        <v>1959</v>
      </c>
      <c r="F221" s="304" t="s">
        <v>1951</v>
      </c>
      <c r="G221" s="304" t="s">
        <v>625</v>
      </c>
      <c r="H221" s="304" t="s">
        <v>626</v>
      </c>
      <c r="I221" s="303" t="s">
        <v>599</v>
      </c>
      <c r="J221" s="305" t="s">
        <v>627</v>
      </c>
      <c r="K221" s="306">
        <v>1100000</v>
      </c>
      <c r="L221" s="231"/>
      <c r="M221" s="231"/>
      <c r="N221" s="231"/>
      <c r="O221" s="231"/>
      <c r="P221" s="232"/>
      <c r="Q221" s="232"/>
      <c r="R221" s="232"/>
      <c r="S221" s="233"/>
      <c r="T221" s="232"/>
      <c r="V221" s="231"/>
      <c r="W221" s="234"/>
    </row>
    <row r="222" spans="1:23" ht="22.5" x14ac:dyDescent="0.25">
      <c r="A222" s="303" t="s">
        <v>1656</v>
      </c>
      <c r="B222" s="303" t="s">
        <v>605</v>
      </c>
      <c r="C222" s="303" t="s">
        <v>606</v>
      </c>
      <c r="D222" s="303" t="s">
        <v>2175</v>
      </c>
      <c r="E222" s="304" t="s">
        <v>2176</v>
      </c>
      <c r="F222" s="304" t="s">
        <v>470</v>
      </c>
      <c r="G222" s="304" t="s">
        <v>625</v>
      </c>
      <c r="H222" s="304" t="s">
        <v>626</v>
      </c>
      <c r="I222" s="303" t="s">
        <v>599</v>
      </c>
      <c r="J222" s="305" t="s">
        <v>2177</v>
      </c>
      <c r="K222" s="306">
        <v>1148000</v>
      </c>
      <c r="L222" s="231"/>
      <c r="M222" s="231"/>
      <c r="N222" s="231"/>
      <c r="O222" s="231"/>
      <c r="P222" s="232"/>
      <c r="Q222" s="232"/>
      <c r="R222" s="232"/>
      <c r="S222" s="233"/>
      <c r="T222" s="232"/>
      <c r="V222" s="231"/>
      <c r="W222" s="234"/>
    </row>
    <row r="223" spans="1:23" ht="22.5" x14ac:dyDescent="0.25">
      <c r="A223" s="303" t="s">
        <v>1658</v>
      </c>
      <c r="B223" s="303" t="s">
        <v>605</v>
      </c>
      <c r="C223" s="303" t="s">
        <v>606</v>
      </c>
      <c r="D223" s="303" t="s">
        <v>2179</v>
      </c>
      <c r="E223" s="304" t="s">
        <v>2180</v>
      </c>
      <c r="F223" s="304" t="s">
        <v>2181</v>
      </c>
      <c r="G223" s="304" t="s">
        <v>625</v>
      </c>
      <c r="H223" s="304" t="s">
        <v>626</v>
      </c>
      <c r="I223" s="303" t="s">
        <v>599</v>
      </c>
      <c r="J223" s="305" t="s">
        <v>2182</v>
      </c>
      <c r="K223" s="306">
        <v>12000000</v>
      </c>
      <c r="L223" s="231"/>
      <c r="M223" s="231"/>
      <c r="N223" s="231"/>
      <c r="O223" s="231"/>
      <c r="P223" s="232"/>
      <c r="Q223" s="232"/>
      <c r="R223" s="232"/>
      <c r="S223" s="233"/>
      <c r="T223" s="232"/>
      <c r="V223" s="231"/>
      <c r="W223" s="234"/>
    </row>
    <row r="224" spans="1:23" ht="33.75" x14ac:dyDescent="0.25">
      <c r="A224" s="303" t="s">
        <v>1660</v>
      </c>
      <c r="B224" s="303" t="s">
        <v>605</v>
      </c>
      <c r="C224" s="303" t="s">
        <v>606</v>
      </c>
      <c r="D224" s="303" t="s">
        <v>2184</v>
      </c>
      <c r="E224" s="304" t="s">
        <v>2185</v>
      </c>
      <c r="F224" s="304" t="s">
        <v>2186</v>
      </c>
      <c r="G224" s="304" t="s">
        <v>625</v>
      </c>
      <c r="H224" s="304" t="s">
        <v>626</v>
      </c>
      <c r="I224" s="303" t="s">
        <v>599</v>
      </c>
      <c r="J224" s="305" t="s">
        <v>2187</v>
      </c>
      <c r="K224" s="306">
        <v>2850000</v>
      </c>
      <c r="L224" s="231"/>
      <c r="M224" s="231"/>
      <c r="N224" s="231"/>
      <c r="O224" s="231"/>
      <c r="P224" s="232"/>
      <c r="Q224" s="232"/>
      <c r="R224" s="232"/>
      <c r="S224" s="233"/>
      <c r="T224" s="232"/>
      <c r="V224" s="231"/>
      <c r="W224" s="234"/>
    </row>
    <row r="225" spans="1:23" ht="33.75" x14ac:dyDescent="0.25">
      <c r="A225" s="303" t="s">
        <v>1662</v>
      </c>
      <c r="B225" s="303" t="s">
        <v>605</v>
      </c>
      <c r="C225" s="303" t="s">
        <v>606</v>
      </c>
      <c r="D225" s="303" t="s">
        <v>2184</v>
      </c>
      <c r="E225" s="304" t="s">
        <v>2189</v>
      </c>
      <c r="F225" s="304" t="s">
        <v>2186</v>
      </c>
      <c r="G225" s="304" t="s">
        <v>625</v>
      </c>
      <c r="H225" s="304" t="s">
        <v>626</v>
      </c>
      <c r="I225" s="303" t="s">
        <v>599</v>
      </c>
      <c r="J225" s="305" t="s">
        <v>2187</v>
      </c>
      <c r="K225" s="306">
        <v>2850000</v>
      </c>
      <c r="L225" s="231"/>
      <c r="M225" s="231"/>
      <c r="N225" s="231"/>
      <c r="O225" s="231"/>
      <c r="P225" s="232"/>
      <c r="Q225" s="232"/>
      <c r="R225" s="232"/>
      <c r="S225" s="233"/>
      <c r="T225" s="232"/>
      <c r="V225" s="231"/>
      <c r="W225" s="234"/>
    </row>
    <row r="226" spans="1:23" ht="33.75" x14ac:dyDescent="0.25">
      <c r="A226" s="303" t="s">
        <v>1698</v>
      </c>
      <c r="B226" s="303" t="s">
        <v>605</v>
      </c>
      <c r="C226" s="303" t="s">
        <v>606</v>
      </c>
      <c r="D226" s="303" t="s">
        <v>2233</v>
      </c>
      <c r="E226" s="304" t="s">
        <v>5597</v>
      </c>
      <c r="F226" s="304" t="s">
        <v>5598</v>
      </c>
      <c r="G226" s="304" t="s">
        <v>625</v>
      </c>
      <c r="H226" s="304" t="s">
        <v>626</v>
      </c>
      <c r="I226" s="303" t="s">
        <v>599</v>
      </c>
      <c r="J226" s="305" t="s">
        <v>5564</v>
      </c>
      <c r="K226" s="306">
        <v>24500000</v>
      </c>
      <c r="L226" s="231"/>
      <c r="M226" s="231"/>
      <c r="N226" s="231"/>
      <c r="O226" s="231"/>
      <c r="P226" s="232"/>
      <c r="Q226" s="232"/>
      <c r="R226" s="232"/>
      <c r="S226" s="233"/>
      <c r="T226" s="232"/>
      <c r="V226" s="231"/>
      <c r="W226" s="234"/>
    </row>
    <row r="227" spans="1:23" ht="33.75" x14ac:dyDescent="0.25">
      <c r="A227" s="303" t="s">
        <v>1700</v>
      </c>
      <c r="B227" s="303" t="s">
        <v>605</v>
      </c>
      <c r="C227" s="303" t="s">
        <v>606</v>
      </c>
      <c r="D227" s="303" t="s">
        <v>2233</v>
      </c>
      <c r="E227" s="304" t="s">
        <v>5599</v>
      </c>
      <c r="F227" s="304" t="s">
        <v>5598</v>
      </c>
      <c r="G227" s="304" t="s">
        <v>625</v>
      </c>
      <c r="H227" s="304" t="s">
        <v>626</v>
      </c>
      <c r="I227" s="303" t="s">
        <v>599</v>
      </c>
      <c r="J227" s="305" t="s">
        <v>5564</v>
      </c>
      <c r="K227" s="306">
        <v>24500000</v>
      </c>
      <c r="L227" s="231"/>
      <c r="M227" s="231"/>
      <c r="N227" s="231"/>
      <c r="O227" s="231"/>
      <c r="P227" s="232"/>
      <c r="Q227" s="232"/>
      <c r="R227" s="232"/>
      <c r="S227" s="233"/>
      <c r="T227" s="232"/>
      <c r="V227" s="231"/>
      <c r="W227" s="234"/>
    </row>
    <row r="228" spans="1:23" ht="22.5" x14ac:dyDescent="0.25">
      <c r="A228" s="303" t="s">
        <v>1731</v>
      </c>
      <c r="B228" s="303" t="s">
        <v>605</v>
      </c>
      <c r="C228" s="303" t="s">
        <v>606</v>
      </c>
      <c r="D228" s="303" t="s">
        <v>509</v>
      </c>
      <c r="E228" s="304" t="s">
        <v>2265</v>
      </c>
      <c r="F228" s="304" t="s">
        <v>2266</v>
      </c>
      <c r="G228" s="304" t="s">
        <v>625</v>
      </c>
      <c r="H228" s="304" t="s">
        <v>626</v>
      </c>
      <c r="I228" s="303" t="s">
        <v>599</v>
      </c>
      <c r="J228" s="305" t="s">
        <v>2267</v>
      </c>
      <c r="K228" s="306">
        <v>14000000</v>
      </c>
      <c r="L228" s="231"/>
      <c r="M228" s="231"/>
      <c r="N228" s="231"/>
      <c r="O228" s="231"/>
      <c r="P228" s="232"/>
      <c r="Q228" s="232"/>
      <c r="R228" s="232"/>
      <c r="S228" s="233"/>
      <c r="T228" s="232"/>
      <c r="V228" s="231"/>
      <c r="W228" s="234"/>
    </row>
    <row r="229" spans="1:23" ht="22.5" x14ac:dyDescent="0.25">
      <c r="A229" s="303" t="s">
        <v>1906</v>
      </c>
      <c r="B229" s="303" t="s">
        <v>605</v>
      </c>
      <c r="C229" s="303" t="s">
        <v>606</v>
      </c>
      <c r="D229" s="303" t="s">
        <v>513</v>
      </c>
      <c r="E229" s="304" t="s">
        <v>2375</v>
      </c>
      <c r="F229" s="304" t="s">
        <v>506</v>
      </c>
      <c r="G229" s="304" t="s">
        <v>625</v>
      </c>
      <c r="H229" s="304" t="s">
        <v>626</v>
      </c>
      <c r="I229" s="303" t="s">
        <v>599</v>
      </c>
      <c r="J229" s="305" t="s">
        <v>2360</v>
      </c>
      <c r="K229" s="306">
        <v>745000</v>
      </c>
      <c r="L229" s="231"/>
      <c r="M229" s="231"/>
      <c r="N229" s="231"/>
      <c r="O229" s="231"/>
      <c r="P229" s="232"/>
      <c r="Q229" s="232"/>
      <c r="R229" s="232"/>
      <c r="S229" s="233"/>
      <c r="T229" s="232"/>
      <c r="V229" s="231"/>
      <c r="W229" s="234"/>
    </row>
    <row r="230" spans="1:23" ht="22.5" x14ac:dyDescent="0.25">
      <c r="A230" s="303" t="s">
        <v>1908</v>
      </c>
      <c r="B230" s="303" t="s">
        <v>605</v>
      </c>
      <c r="C230" s="303" t="s">
        <v>606</v>
      </c>
      <c r="D230" s="303" t="s">
        <v>513</v>
      </c>
      <c r="E230" s="304" t="s">
        <v>2385</v>
      </c>
      <c r="F230" s="304" t="s">
        <v>506</v>
      </c>
      <c r="G230" s="304" t="s">
        <v>625</v>
      </c>
      <c r="H230" s="304" t="s">
        <v>626</v>
      </c>
      <c r="I230" s="303" t="s">
        <v>599</v>
      </c>
      <c r="J230" s="305" t="s">
        <v>2360</v>
      </c>
      <c r="K230" s="306">
        <v>745000</v>
      </c>
      <c r="L230" s="231"/>
      <c r="M230" s="231"/>
      <c r="N230" s="231"/>
      <c r="O230" s="231"/>
      <c r="P230" s="232"/>
      <c r="Q230" s="232"/>
      <c r="R230" s="232"/>
      <c r="S230" s="233"/>
      <c r="T230" s="232"/>
      <c r="V230" s="231"/>
      <c r="W230" s="234"/>
    </row>
    <row r="231" spans="1:23" ht="22.5" x14ac:dyDescent="0.25">
      <c r="A231" s="303" t="s">
        <v>1910</v>
      </c>
      <c r="B231" s="303" t="s">
        <v>605</v>
      </c>
      <c r="C231" s="303" t="s">
        <v>606</v>
      </c>
      <c r="D231" s="303" t="s">
        <v>513</v>
      </c>
      <c r="E231" s="304" t="s">
        <v>2389</v>
      </c>
      <c r="F231" s="304" t="s">
        <v>506</v>
      </c>
      <c r="G231" s="304" t="s">
        <v>625</v>
      </c>
      <c r="H231" s="304" t="s">
        <v>626</v>
      </c>
      <c r="I231" s="303" t="s">
        <v>599</v>
      </c>
      <c r="J231" s="305" t="s">
        <v>2360</v>
      </c>
      <c r="K231" s="306">
        <v>745000</v>
      </c>
      <c r="L231" s="231"/>
      <c r="M231" s="231"/>
      <c r="N231" s="231"/>
      <c r="O231" s="231"/>
      <c r="P231" s="232"/>
      <c r="Q231" s="232"/>
      <c r="R231" s="232"/>
      <c r="S231" s="233"/>
      <c r="T231" s="232"/>
      <c r="V231" s="231"/>
      <c r="W231" s="234"/>
    </row>
    <row r="232" spans="1:23" ht="22.5" x14ac:dyDescent="0.25">
      <c r="A232" s="303" t="s">
        <v>1912</v>
      </c>
      <c r="B232" s="303" t="s">
        <v>605</v>
      </c>
      <c r="C232" s="303" t="s">
        <v>606</v>
      </c>
      <c r="D232" s="303" t="s">
        <v>513</v>
      </c>
      <c r="E232" s="304" t="s">
        <v>2391</v>
      </c>
      <c r="F232" s="304" t="s">
        <v>506</v>
      </c>
      <c r="G232" s="304" t="s">
        <v>625</v>
      </c>
      <c r="H232" s="304" t="s">
        <v>626</v>
      </c>
      <c r="I232" s="303" t="s">
        <v>599</v>
      </c>
      <c r="J232" s="305" t="s">
        <v>2360</v>
      </c>
      <c r="K232" s="306">
        <v>745000</v>
      </c>
      <c r="L232" s="231"/>
      <c r="M232" s="231"/>
      <c r="N232" s="231"/>
      <c r="O232" s="231"/>
      <c r="P232" s="232"/>
      <c r="Q232" s="232"/>
      <c r="R232" s="232"/>
      <c r="S232" s="233"/>
      <c r="T232" s="232"/>
      <c r="V232" s="231"/>
      <c r="W232" s="234"/>
    </row>
    <row r="233" spans="1:23" ht="22.5" x14ac:dyDescent="0.25">
      <c r="A233" s="303" t="s">
        <v>1915</v>
      </c>
      <c r="B233" s="303" t="s">
        <v>605</v>
      </c>
      <c r="C233" s="303" t="s">
        <v>606</v>
      </c>
      <c r="D233" s="303" t="s">
        <v>513</v>
      </c>
      <c r="E233" s="304" t="s">
        <v>2393</v>
      </c>
      <c r="F233" s="304" t="s">
        <v>506</v>
      </c>
      <c r="G233" s="304" t="s">
        <v>625</v>
      </c>
      <c r="H233" s="304" t="s">
        <v>626</v>
      </c>
      <c r="I233" s="303" t="s">
        <v>599</v>
      </c>
      <c r="J233" s="305" t="s">
        <v>2360</v>
      </c>
      <c r="K233" s="306">
        <v>745000</v>
      </c>
      <c r="L233" s="231"/>
      <c r="M233" s="231"/>
      <c r="N233" s="231"/>
      <c r="O233" s="231"/>
      <c r="P233" s="232"/>
      <c r="Q233" s="232"/>
      <c r="R233" s="232"/>
      <c r="S233" s="233"/>
      <c r="T233" s="232"/>
      <c r="V233" s="231"/>
      <c r="W233" s="234"/>
    </row>
    <row r="234" spans="1:23" ht="33.75" x14ac:dyDescent="0.25">
      <c r="A234" s="303" t="s">
        <v>1929</v>
      </c>
      <c r="B234" s="303" t="s">
        <v>2415</v>
      </c>
      <c r="C234" s="303" t="s">
        <v>2416</v>
      </c>
      <c r="D234" s="303" t="s">
        <v>2417</v>
      </c>
      <c r="E234" s="304" t="s">
        <v>2418</v>
      </c>
      <c r="F234" s="304" t="s">
        <v>497</v>
      </c>
      <c r="G234" s="304" t="s">
        <v>625</v>
      </c>
      <c r="H234" s="304" t="s">
        <v>626</v>
      </c>
      <c r="I234" s="303" t="s">
        <v>599</v>
      </c>
      <c r="J234" s="305" t="s">
        <v>2419</v>
      </c>
      <c r="K234" s="306">
        <v>3520657</v>
      </c>
      <c r="L234" s="231"/>
      <c r="M234" s="231"/>
      <c r="N234" s="231"/>
      <c r="O234" s="231"/>
      <c r="P234" s="232"/>
      <c r="Q234" s="232"/>
      <c r="R234" s="232"/>
      <c r="S234" s="233"/>
      <c r="T234" s="232"/>
      <c r="V234" s="231"/>
      <c r="W234" s="234"/>
    </row>
    <row r="235" spans="1:23" ht="33.75" x14ac:dyDescent="0.25">
      <c r="A235" s="303" t="s">
        <v>1931</v>
      </c>
      <c r="B235" s="303" t="s">
        <v>2415</v>
      </c>
      <c r="C235" s="303" t="s">
        <v>2416</v>
      </c>
      <c r="D235" s="303" t="s">
        <v>2417</v>
      </c>
      <c r="E235" s="304" t="s">
        <v>2421</v>
      </c>
      <c r="F235" s="304" t="s">
        <v>497</v>
      </c>
      <c r="G235" s="304" t="s">
        <v>625</v>
      </c>
      <c r="H235" s="304" t="s">
        <v>626</v>
      </c>
      <c r="I235" s="303" t="s">
        <v>599</v>
      </c>
      <c r="J235" s="305" t="s">
        <v>2419</v>
      </c>
      <c r="K235" s="306">
        <v>3520657</v>
      </c>
      <c r="L235" s="231"/>
      <c r="M235" s="231"/>
      <c r="N235" s="231"/>
      <c r="O235" s="231"/>
      <c r="P235" s="232"/>
      <c r="Q235" s="232"/>
      <c r="R235" s="232"/>
      <c r="S235" s="233"/>
      <c r="T235" s="232"/>
      <c r="V235" s="231"/>
      <c r="W235" s="234"/>
    </row>
    <row r="236" spans="1:23" ht="33.75" x14ac:dyDescent="0.25">
      <c r="A236" s="303" t="s">
        <v>1991</v>
      </c>
      <c r="B236" s="303" t="s">
        <v>2415</v>
      </c>
      <c r="C236" s="303" t="s">
        <v>2416</v>
      </c>
      <c r="D236" s="303" t="s">
        <v>2469</v>
      </c>
      <c r="E236" s="304" t="s">
        <v>2477</v>
      </c>
      <c r="F236" s="304" t="s">
        <v>458</v>
      </c>
      <c r="G236" s="304" t="s">
        <v>625</v>
      </c>
      <c r="H236" s="304" t="s">
        <v>626</v>
      </c>
      <c r="I236" s="303" t="s">
        <v>599</v>
      </c>
      <c r="J236" s="305" t="s">
        <v>2478</v>
      </c>
      <c r="K236" s="306">
        <v>3267049</v>
      </c>
      <c r="L236" s="231"/>
      <c r="M236" s="231"/>
      <c r="N236" s="231"/>
      <c r="O236" s="231"/>
      <c r="P236" s="232"/>
      <c r="Q236" s="232"/>
      <c r="R236" s="232"/>
      <c r="S236" s="233"/>
      <c r="T236" s="232"/>
      <c r="V236" s="231"/>
      <c r="W236" s="234"/>
    </row>
    <row r="237" spans="1:23" ht="33.75" x14ac:dyDescent="0.25">
      <c r="A237" s="303" t="s">
        <v>1996</v>
      </c>
      <c r="B237" s="303" t="s">
        <v>2415</v>
      </c>
      <c r="C237" s="303" t="s">
        <v>2416</v>
      </c>
      <c r="D237" s="303" t="s">
        <v>2469</v>
      </c>
      <c r="E237" s="304" t="s">
        <v>2480</v>
      </c>
      <c r="F237" s="304" t="s">
        <v>458</v>
      </c>
      <c r="G237" s="304" t="s">
        <v>625</v>
      </c>
      <c r="H237" s="304" t="s">
        <v>626</v>
      </c>
      <c r="I237" s="303" t="s">
        <v>599</v>
      </c>
      <c r="J237" s="305" t="s">
        <v>2478</v>
      </c>
      <c r="K237" s="306">
        <v>3267049</v>
      </c>
      <c r="L237" s="231"/>
      <c r="M237" s="231"/>
      <c r="N237" s="231"/>
      <c r="O237" s="231"/>
      <c r="P237" s="232"/>
      <c r="Q237" s="232"/>
      <c r="R237" s="232"/>
      <c r="S237" s="233"/>
      <c r="T237" s="232"/>
      <c r="V237" s="231"/>
      <c r="W237" s="234"/>
    </row>
    <row r="238" spans="1:23" ht="33.75" x14ac:dyDescent="0.25">
      <c r="A238" s="303" t="s">
        <v>2305</v>
      </c>
      <c r="B238" s="303" t="s">
        <v>2415</v>
      </c>
      <c r="C238" s="303" t="s">
        <v>2416</v>
      </c>
      <c r="D238" s="303" t="s">
        <v>2646</v>
      </c>
      <c r="E238" s="304" t="s">
        <v>2770</v>
      </c>
      <c r="F238" s="304" t="s">
        <v>457</v>
      </c>
      <c r="G238" s="304" t="s">
        <v>625</v>
      </c>
      <c r="H238" s="304" t="s">
        <v>626</v>
      </c>
      <c r="I238" s="303" t="s">
        <v>599</v>
      </c>
      <c r="J238" s="305" t="s">
        <v>2660</v>
      </c>
      <c r="K238" s="306">
        <v>2072919</v>
      </c>
      <c r="L238" s="231"/>
      <c r="M238" s="231"/>
      <c r="N238" s="231"/>
      <c r="O238" s="231"/>
      <c r="P238" s="232"/>
      <c r="Q238" s="232"/>
      <c r="R238" s="232"/>
      <c r="S238" s="233"/>
      <c r="T238" s="232"/>
      <c r="V238" s="231"/>
      <c r="W238" s="234"/>
    </row>
    <row r="239" spans="1:23" ht="33.75" x14ac:dyDescent="0.25">
      <c r="A239" s="303" t="s">
        <v>2307</v>
      </c>
      <c r="B239" s="303" t="s">
        <v>2415</v>
      </c>
      <c r="C239" s="303" t="s">
        <v>2416</v>
      </c>
      <c r="D239" s="303" t="s">
        <v>2646</v>
      </c>
      <c r="E239" s="304" t="s">
        <v>2773</v>
      </c>
      <c r="F239" s="304" t="s">
        <v>457</v>
      </c>
      <c r="G239" s="304" t="s">
        <v>625</v>
      </c>
      <c r="H239" s="304" t="s">
        <v>626</v>
      </c>
      <c r="I239" s="303" t="s">
        <v>599</v>
      </c>
      <c r="J239" s="305" t="s">
        <v>2660</v>
      </c>
      <c r="K239" s="306">
        <v>2072919</v>
      </c>
      <c r="L239" s="231"/>
      <c r="M239" s="231"/>
      <c r="N239" s="231"/>
      <c r="O239" s="231"/>
      <c r="P239" s="232"/>
      <c r="Q239" s="232"/>
      <c r="R239" s="232"/>
      <c r="S239" s="233"/>
      <c r="T239" s="232"/>
      <c r="V239" s="231"/>
      <c r="W239" s="234"/>
    </row>
    <row r="240" spans="1:23" ht="33.75" x14ac:dyDescent="0.25">
      <c r="A240" s="303" t="s">
        <v>2309</v>
      </c>
      <c r="B240" s="303" t="s">
        <v>2415</v>
      </c>
      <c r="C240" s="303" t="s">
        <v>2416</v>
      </c>
      <c r="D240" s="303" t="s">
        <v>2646</v>
      </c>
      <c r="E240" s="304" t="s">
        <v>2775</v>
      </c>
      <c r="F240" s="304" t="s">
        <v>457</v>
      </c>
      <c r="G240" s="304" t="s">
        <v>625</v>
      </c>
      <c r="H240" s="304" t="s">
        <v>626</v>
      </c>
      <c r="I240" s="303" t="s">
        <v>599</v>
      </c>
      <c r="J240" s="305" t="s">
        <v>2660</v>
      </c>
      <c r="K240" s="306">
        <v>2072919</v>
      </c>
      <c r="L240" s="231"/>
      <c r="M240" s="231"/>
      <c r="N240" s="231"/>
      <c r="O240" s="231"/>
      <c r="P240" s="232"/>
      <c r="Q240" s="232"/>
      <c r="R240" s="232"/>
      <c r="S240" s="233"/>
      <c r="T240" s="232"/>
      <c r="V240" s="231"/>
      <c r="W240" s="234"/>
    </row>
    <row r="241" spans="1:23" ht="33.75" x14ac:dyDescent="0.25">
      <c r="A241" s="303" t="s">
        <v>2311</v>
      </c>
      <c r="B241" s="303" t="s">
        <v>2415</v>
      </c>
      <c r="C241" s="303" t="s">
        <v>2416</v>
      </c>
      <c r="D241" s="303" t="s">
        <v>2646</v>
      </c>
      <c r="E241" s="304" t="s">
        <v>2777</v>
      </c>
      <c r="F241" s="304" t="s">
        <v>457</v>
      </c>
      <c r="G241" s="304" t="s">
        <v>625</v>
      </c>
      <c r="H241" s="304" t="s">
        <v>626</v>
      </c>
      <c r="I241" s="303" t="s">
        <v>599</v>
      </c>
      <c r="J241" s="305" t="s">
        <v>2660</v>
      </c>
      <c r="K241" s="306">
        <v>2072919</v>
      </c>
      <c r="L241" s="231"/>
      <c r="M241" s="231"/>
      <c r="N241" s="231"/>
      <c r="O241" s="231"/>
      <c r="P241" s="232"/>
      <c r="Q241" s="232"/>
      <c r="R241" s="232"/>
      <c r="S241" s="233"/>
      <c r="T241" s="232"/>
      <c r="V241" s="231"/>
      <c r="W241" s="234"/>
    </row>
    <row r="242" spans="1:23" ht="33.75" x14ac:dyDescent="0.25">
      <c r="A242" s="303" t="s">
        <v>2313</v>
      </c>
      <c r="B242" s="303" t="s">
        <v>2415</v>
      </c>
      <c r="C242" s="303" t="s">
        <v>2416</v>
      </c>
      <c r="D242" s="303" t="s">
        <v>2646</v>
      </c>
      <c r="E242" s="304" t="s">
        <v>2779</v>
      </c>
      <c r="F242" s="304" t="s">
        <v>457</v>
      </c>
      <c r="G242" s="304" t="s">
        <v>625</v>
      </c>
      <c r="H242" s="304" t="s">
        <v>626</v>
      </c>
      <c r="I242" s="303" t="s">
        <v>599</v>
      </c>
      <c r="J242" s="305" t="s">
        <v>2660</v>
      </c>
      <c r="K242" s="306">
        <v>2072919</v>
      </c>
      <c r="L242" s="231"/>
      <c r="M242" s="231"/>
      <c r="N242" s="231"/>
      <c r="O242" s="231"/>
      <c r="P242" s="232"/>
      <c r="Q242" s="232"/>
      <c r="R242" s="232"/>
      <c r="S242" s="233"/>
      <c r="T242" s="232"/>
      <c r="V242" s="231"/>
      <c r="W242" s="234"/>
    </row>
    <row r="243" spans="1:23" ht="33.75" x14ac:dyDescent="0.25">
      <c r="A243" s="303" t="s">
        <v>2315</v>
      </c>
      <c r="B243" s="303" t="s">
        <v>2415</v>
      </c>
      <c r="C243" s="303" t="s">
        <v>2416</v>
      </c>
      <c r="D243" s="303" t="s">
        <v>2646</v>
      </c>
      <c r="E243" s="304" t="s">
        <v>2781</v>
      </c>
      <c r="F243" s="304" t="s">
        <v>457</v>
      </c>
      <c r="G243" s="304" t="s">
        <v>625</v>
      </c>
      <c r="H243" s="304" t="s">
        <v>626</v>
      </c>
      <c r="I243" s="303" t="s">
        <v>599</v>
      </c>
      <c r="J243" s="305" t="s">
        <v>2660</v>
      </c>
      <c r="K243" s="306">
        <v>2072919</v>
      </c>
      <c r="L243" s="231"/>
      <c r="M243" s="231"/>
      <c r="N243" s="231"/>
      <c r="O243" s="231"/>
      <c r="P243" s="232"/>
      <c r="Q243" s="232"/>
      <c r="R243" s="232"/>
      <c r="S243" s="233"/>
      <c r="T243" s="232"/>
      <c r="V243" s="231"/>
      <c r="W243" s="234"/>
    </row>
    <row r="244" spans="1:23" ht="33.75" x14ac:dyDescent="0.25">
      <c r="A244" s="303" t="s">
        <v>2317</v>
      </c>
      <c r="B244" s="303" t="s">
        <v>2415</v>
      </c>
      <c r="C244" s="303" t="s">
        <v>2416</v>
      </c>
      <c r="D244" s="303" t="s">
        <v>2646</v>
      </c>
      <c r="E244" s="304" t="s">
        <v>2783</v>
      </c>
      <c r="F244" s="304" t="s">
        <v>457</v>
      </c>
      <c r="G244" s="304" t="s">
        <v>625</v>
      </c>
      <c r="H244" s="304" t="s">
        <v>626</v>
      </c>
      <c r="I244" s="303" t="s">
        <v>599</v>
      </c>
      <c r="J244" s="305" t="s">
        <v>2660</v>
      </c>
      <c r="K244" s="306">
        <v>2072919</v>
      </c>
      <c r="L244" s="231"/>
      <c r="M244" s="231"/>
      <c r="N244" s="231"/>
      <c r="O244" s="231"/>
      <c r="P244" s="232"/>
      <c r="Q244" s="232"/>
      <c r="R244" s="232"/>
      <c r="S244" s="233"/>
      <c r="T244" s="232"/>
      <c r="V244" s="231"/>
      <c r="W244" s="234"/>
    </row>
    <row r="245" spans="1:23" ht="33.75" x14ac:dyDescent="0.25">
      <c r="A245" s="303" t="s">
        <v>2318</v>
      </c>
      <c r="B245" s="303" t="s">
        <v>2415</v>
      </c>
      <c r="C245" s="303" t="s">
        <v>2416</v>
      </c>
      <c r="D245" s="303" t="s">
        <v>2646</v>
      </c>
      <c r="E245" s="304" t="s">
        <v>2785</v>
      </c>
      <c r="F245" s="304" t="s">
        <v>457</v>
      </c>
      <c r="G245" s="304" t="s">
        <v>625</v>
      </c>
      <c r="H245" s="304" t="s">
        <v>626</v>
      </c>
      <c r="I245" s="303" t="s">
        <v>599</v>
      </c>
      <c r="J245" s="305" t="s">
        <v>2660</v>
      </c>
      <c r="K245" s="306">
        <v>2072919</v>
      </c>
      <c r="L245" s="231"/>
      <c r="M245" s="231"/>
      <c r="N245" s="231"/>
      <c r="O245" s="231"/>
      <c r="P245" s="232"/>
      <c r="Q245" s="232"/>
      <c r="R245" s="232"/>
      <c r="S245" s="233"/>
      <c r="T245" s="232"/>
      <c r="V245" s="231"/>
      <c r="W245" s="234"/>
    </row>
    <row r="246" spans="1:23" ht="33.75" x14ac:dyDescent="0.25">
      <c r="A246" s="303" t="s">
        <v>2320</v>
      </c>
      <c r="B246" s="303" t="s">
        <v>2415</v>
      </c>
      <c r="C246" s="303" t="s">
        <v>2416</v>
      </c>
      <c r="D246" s="303" t="s">
        <v>2646</v>
      </c>
      <c r="E246" s="304" t="s">
        <v>2787</v>
      </c>
      <c r="F246" s="304" t="s">
        <v>457</v>
      </c>
      <c r="G246" s="304" t="s">
        <v>625</v>
      </c>
      <c r="H246" s="304" t="s">
        <v>626</v>
      </c>
      <c r="I246" s="303" t="s">
        <v>599</v>
      </c>
      <c r="J246" s="305" t="s">
        <v>2660</v>
      </c>
      <c r="K246" s="306">
        <v>2072919</v>
      </c>
      <c r="L246" s="231"/>
      <c r="M246" s="231"/>
      <c r="N246" s="231"/>
      <c r="O246" s="231"/>
      <c r="P246" s="232"/>
      <c r="Q246" s="232"/>
      <c r="R246" s="232"/>
      <c r="S246" s="233"/>
      <c r="T246" s="232"/>
      <c r="V246" s="231"/>
      <c r="W246" s="234"/>
    </row>
    <row r="247" spans="1:23" ht="33.75" x14ac:dyDescent="0.25">
      <c r="A247" s="303" t="s">
        <v>2322</v>
      </c>
      <c r="B247" s="303" t="s">
        <v>2415</v>
      </c>
      <c r="C247" s="303" t="s">
        <v>2416</v>
      </c>
      <c r="D247" s="303" t="s">
        <v>2646</v>
      </c>
      <c r="E247" s="304" t="s">
        <v>2789</v>
      </c>
      <c r="F247" s="304" t="s">
        <v>457</v>
      </c>
      <c r="G247" s="304" t="s">
        <v>625</v>
      </c>
      <c r="H247" s="304" t="s">
        <v>626</v>
      </c>
      <c r="I247" s="303" t="s">
        <v>599</v>
      </c>
      <c r="J247" s="305" t="s">
        <v>2660</v>
      </c>
      <c r="K247" s="306">
        <v>2072919</v>
      </c>
      <c r="L247" s="231"/>
      <c r="M247" s="231"/>
      <c r="N247" s="231"/>
      <c r="O247" s="231"/>
      <c r="P247" s="232"/>
      <c r="Q247" s="232"/>
      <c r="R247" s="232"/>
      <c r="S247" s="233"/>
      <c r="T247" s="232"/>
      <c r="V247" s="231"/>
      <c r="W247" s="234"/>
    </row>
    <row r="248" spans="1:23" ht="33.75" x14ac:dyDescent="0.25">
      <c r="A248" s="303" t="s">
        <v>2324</v>
      </c>
      <c r="B248" s="303" t="s">
        <v>2415</v>
      </c>
      <c r="C248" s="303" t="s">
        <v>2416</v>
      </c>
      <c r="D248" s="303" t="s">
        <v>2646</v>
      </c>
      <c r="E248" s="304" t="s">
        <v>2791</v>
      </c>
      <c r="F248" s="304" t="s">
        <v>457</v>
      </c>
      <c r="G248" s="304" t="s">
        <v>625</v>
      </c>
      <c r="H248" s="304" t="s">
        <v>626</v>
      </c>
      <c r="I248" s="303" t="s">
        <v>599</v>
      </c>
      <c r="J248" s="305" t="s">
        <v>2660</v>
      </c>
      <c r="K248" s="306">
        <v>2072919</v>
      </c>
      <c r="L248" s="231"/>
      <c r="M248" s="231"/>
      <c r="N248" s="231"/>
      <c r="O248" s="231"/>
      <c r="P248" s="232"/>
      <c r="Q248" s="232"/>
      <c r="R248" s="232"/>
      <c r="S248" s="233"/>
      <c r="T248" s="232"/>
      <c r="V248" s="231"/>
      <c r="W248" s="234"/>
    </row>
    <row r="249" spans="1:23" ht="33.75" x14ac:dyDescent="0.25">
      <c r="A249" s="303" t="s">
        <v>2326</v>
      </c>
      <c r="B249" s="303" t="s">
        <v>2415</v>
      </c>
      <c r="C249" s="303" t="s">
        <v>2416</v>
      </c>
      <c r="D249" s="303" t="s">
        <v>2646</v>
      </c>
      <c r="E249" s="304" t="s">
        <v>2793</v>
      </c>
      <c r="F249" s="304" t="s">
        <v>457</v>
      </c>
      <c r="G249" s="304" t="s">
        <v>625</v>
      </c>
      <c r="H249" s="304" t="s">
        <v>626</v>
      </c>
      <c r="I249" s="303" t="s">
        <v>599</v>
      </c>
      <c r="J249" s="305" t="s">
        <v>2660</v>
      </c>
      <c r="K249" s="306">
        <v>2072919</v>
      </c>
      <c r="L249" s="231"/>
      <c r="M249" s="231"/>
      <c r="N249" s="231"/>
      <c r="O249" s="231"/>
      <c r="P249" s="232"/>
      <c r="Q249" s="232"/>
      <c r="R249" s="232"/>
      <c r="S249" s="233"/>
      <c r="T249" s="232"/>
      <c r="V249" s="231"/>
      <c r="W249" s="234"/>
    </row>
    <row r="250" spans="1:23" ht="33.75" x14ac:dyDescent="0.25">
      <c r="A250" s="303" t="s">
        <v>2328</v>
      </c>
      <c r="B250" s="303" t="s">
        <v>2415</v>
      </c>
      <c r="C250" s="303" t="s">
        <v>2416</v>
      </c>
      <c r="D250" s="303" t="s">
        <v>2646</v>
      </c>
      <c r="E250" s="304" t="s">
        <v>2795</v>
      </c>
      <c r="F250" s="304" t="s">
        <v>457</v>
      </c>
      <c r="G250" s="304" t="s">
        <v>625</v>
      </c>
      <c r="H250" s="304" t="s">
        <v>626</v>
      </c>
      <c r="I250" s="303" t="s">
        <v>599</v>
      </c>
      <c r="J250" s="305" t="s">
        <v>2660</v>
      </c>
      <c r="K250" s="306">
        <v>2072919</v>
      </c>
      <c r="L250" s="231"/>
      <c r="M250" s="231"/>
      <c r="N250" s="231"/>
      <c r="O250" s="231"/>
      <c r="P250" s="232"/>
      <c r="Q250" s="232"/>
      <c r="R250" s="232"/>
      <c r="S250" s="233"/>
      <c r="T250" s="232"/>
      <c r="V250" s="231"/>
      <c r="W250" s="234"/>
    </row>
    <row r="251" spans="1:23" ht="33.75" x14ac:dyDescent="0.25">
      <c r="A251" s="303" t="s">
        <v>2330</v>
      </c>
      <c r="B251" s="303" t="s">
        <v>2415</v>
      </c>
      <c r="C251" s="303" t="s">
        <v>2416</v>
      </c>
      <c r="D251" s="303" t="s">
        <v>2646</v>
      </c>
      <c r="E251" s="304" t="s">
        <v>2797</v>
      </c>
      <c r="F251" s="304" t="s">
        <v>457</v>
      </c>
      <c r="G251" s="304" t="s">
        <v>625</v>
      </c>
      <c r="H251" s="304" t="s">
        <v>626</v>
      </c>
      <c r="I251" s="303" t="s">
        <v>599</v>
      </c>
      <c r="J251" s="305" t="s">
        <v>2660</v>
      </c>
      <c r="K251" s="306">
        <v>2072919</v>
      </c>
      <c r="L251" s="231"/>
      <c r="M251" s="231"/>
      <c r="N251" s="231"/>
      <c r="O251" s="231"/>
      <c r="P251" s="232"/>
      <c r="Q251" s="232"/>
      <c r="R251" s="232"/>
      <c r="S251" s="233"/>
      <c r="T251" s="232"/>
      <c r="V251" s="231"/>
      <c r="W251" s="234"/>
    </row>
    <row r="252" spans="1:23" ht="33.75" x14ac:dyDescent="0.25">
      <c r="A252" s="303" t="s">
        <v>2332</v>
      </c>
      <c r="B252" s="303" t="s">
        <v>2415</v>
      </c>
      <c r="C252" s="303" t="s">
        <v>2416</v>
      </c>
      <c r="D252" s="303" t="s">
        <v>2646</v>
      </c>
      <c r="E252" s="304" t="s">
        <v>2799</v>
      </c>
      <c r="F252" s="304" t="s">
        <v>457</v>
      </c>
      <c r="G252" s="304" t="s">
        <v>625</v>
      </c>
      <c r="H252" s="304" t="s">
        <v>626</v>
      </c>
      <c r="I252" s="303" t="s">
        <v>599</v>
      </c>
      <c r="J252" s="305" t="s">
        <v>2660</v>
      </c>
      <c r="K252" s="306">
        <v>2072919</v>
      </c>
      <c r="L252" s="231"/>
      <c r="M252" s="231"/>
      <c r="N252" s="231"/>
      <c r="O252" s="231"/>
      <c r="P252" s="232"/>
      <c r="Q252" s="232"/>
      <c r="R252" s="232"/>
      <c r="S252" s="233"/>
      <c r="T252" s="232"/>
      <c r="V252" s="231"/>
      <c r="W252" s="234"/>
    </row>
    <row r="253" spans="1:23" ht="33.75" x14ac:dyDescent="0.25">
      <c r="A253" s="303" t="s">
        <v>2334</v>
      </c>
      <c r="B253" s="303" t="s">
        <v>2415</v>
      </c>
      <c r="C253" s="303" t="s">
        <v>2416</v>
      </c>
      <c r="D253" s="303" t="s">
        <v>2646</v>
      </c>
      <c r="E253" s="304" t="s">
        <v>2801</v>
      </c>
      <c r="F253" s="304" t="s">
        <v>457</v>
      </c>
      <c r="G253" s="304" t="s">
        <v>625</v>
      </c>
      <c r="H253" s="304" t="s">
        <v>626</v>
      </c>
      <c r="I253" s="303" t="s">
        <v>599</v>
      </c>
      <c r="J253" s="305" t="s">
        <v>2660</v>
      </c>
      <c r="K253" s="306">
        <v>2072919</v>
      </c>
      <c r="L253" s="231"/>
      <c r="M253" s="231"/>
      <c r="N253" s="231"/>
      <c r="O253" s="231"/>
      <c r="P253" s="232"/>
      <c r="Q253" s="232"/>
      <c r="R253" s="232"/>
      <c r="S253" s="233"/>
      <c r="T253" s="232"/>
      <c r="V253" s="231"/>
      <c r="W253" s="234"/>
    </row>
    <row r="254" spans="1:23" ht="33.75" x14ac:dyDescent="0.25">
      <c r="A254" s="303" t="s">
        <v>2336</v>
      </c>
      <c r="B254" s="303" t="s">
        <v>2415</v>
      </c>
      <c r="C254" s="303" t="s">
        <v>2416</v>
      </c>
      <c r="D254" s="303" t="s">
        <v>2646</v>
      </c>
      <c r="E254" s="304" t="s">
        <v>2803</v>
      </c>
      <c r="F254" s="304" t="s">
        <v>457</v>
      </c>
      <c r="G254" s="304" t="s">
        <v>625</v>
      </c>
      <c r="H254" s="304" t="s">
        <v>626</v>
      </c>
      <c r="I254" s="303" t="s">
        <v>599</v>
      </c>
      <c r="J254" s="305" t="s">
        <v>2660</v>
      </c>
      <c r="K254" s="306">
        <v>2072919</v>
      </c>
      <c r="L254" s="231"/>
      <c r="M254" s="231"/>
      <c r="N254" s="231"/>
      <c r="O254" s="231"/>
      <c r="P254" s="232"/>
      <c r="Q254" s="232"/>
      <c r="R254" s="232"/>
      <c r="S254" s="233"/>
      <c r="T254" s="232"/>
      <c r="V254" s="231"/>
      <c r="W254" s="234"/>
    </row>
    <row r="255" spans="1:23" ht="33.75" x14ac:dyDescent="0.25">
      <c r="A255" s="303" t="s">
        <v>2338</v>
      </c>
      <c r="B255" s="303" t="s">
        <v>2415</v>
      </c>
      <c r="C255" s="303" t="s">
        <v>2416</v>
      </c>
      <c r="D255" s="303" t="s">
        <v>2646</v>
      </c>
      <c r="E255" s="304" t="s">
        <v>2805</v>
      </c>
      <c r="F255" s="304" t="s">
        <v>457</v>
      </c>
      <c r="G255" s="304" t="s">
        <v>625</v>
      </c>
      <c r="H255" s="304" t="s">
        <v>626</v>
      </c>
      <c r="I255" s="303" t="s">
        <v>599</v>
      </c>
      <c r="J255" s="305" t="s">
        <v>2660</v>
      </c>
      <c r="K255" s="306">
        <v>2072919</v>
      </c>
      <c r="L255" s="231"/>
      <c r="M255" s="231"/>
      <c r="N255" s="231"/>
      <c r="O255" s="231"/>
      <c r="P255" s="232"/>
      <c r="Q255" s="232"/>
      <c r="R255" s="232"/>
      <c r="S255" s="233"/>
      <c r="T255" s="232"/>
      <c r="V255" s="231"/>
      <c r="W255" s="234"/>
    </row>
    <row r="256" spans="1:23" ht="33.75" x14ac:dyDescent="0.25">
      <c r="A256" s="303" t="s">
        <v>2340</v>
      </c>
      <c r="B256" s="303" t="s">
        <v>2415</v>
      </c>
      <c r="C256" s="303" t="s">
        <v>2416</v>
      </c>
      <c r="D256" s="303" t="s">
        <v>2646</v>
      </c>
      <c r="E256" s="304" t="s">
        <v>2807</v>
      </c>
      <c r="F256" s="304" t="s">
        <v>457</v>
      </c>
      <c r="G256" s="304" t="s">
        <v>625</v>
      </c>
      <c r="H256" s="304" t="s">
        <v>626</v>
      </c>
      <c r="I256" s="303" t="s">
        <v>599</v>
      </c>
      <c r="J256" s="305" t="s">
        <v>2660</v>
      </c>
      <c r="K256" s="306">
        <v>2072919</v>
      </c>
      <c r="L256" s="231"/>
      <c r="M256" s="231"/>
      <c r="N256" s="231"/>
      <c r="O256" s="231"/>
      <c r="P256" s="232"/>
      <c r="Q256" s="232"/>
      <c r="R256" s="232"/>
      <c r="S256" s="233"/>
      <c r="T256" s="232"/>
      <c r="V256" s="231"/>
      <c r="W256" s="234"/>
    </row>
    <row r="257" spans="1:23" ht="33.75" x14ac:dyDescent="0.25">
      <c r="A257" s="303" t="s">
        <v>2343</v>
      </c>
      <c r="B257" s="303" t="s">
        <v>2415</v>
      </c>
      <c r="C257" s="303" t="s">
        <v>2416</v>
      </c>
      <c r="D257" s="303" t="s">
        <v>2646</v>
      </c>
      <c r="E257" s="304" t="s">
        <v>2809</v>
      </c>
      <c r="F257" s="304" t="s">
        <v>457</v>
      </c>
      <c r="G257" s="304" t="s">
        <v>625</v>
      </c>
      <c r="H257" s="304" t="s">
        <v>626</v>
      </c>
      <c r="I257" s="303" t="s">
        <v>599</v>
      </c>
      <c r="J257" s="305" t="s">
        <v>2660</v>
      </c>
      <c r="K257" s="306">
        <v>2072919</v>
      </c>
      <c r="L257" s="231"/>
      <c r="M257" s="231"/>
      <c r="N257" s="231"/>
      <c r="O257" s="231"/>
      <c r="P257" s="232"/>
      <c r="Q257" s="232"/>
      <c r="R257" s="232"/>
      <c r="S257" s="233"/>
      <c r="T257" s="232"/>
      <c r="V257" s="231"/>
      <c r="W257" s="234"/>
    </row>
    <row r="258" spans="1:23" ht="33.75" x14ac:dyDescent="0.25">
      <c r="A258" s="303" t="s">
        <v>2347</v>
      </c>
      <c r="B258" s="303" t="s">
        <v>2415</v>
      </c>
      <c r="C258" s="303" t="s">
        <v>2416</v>
      </c>
      <c r="D258" s="303" t="s">
        <v>2646</v>
      </c>
      <c r="E258" s="304" t="s">
        <v>2811</v>
      </c>
      <c r="F258" s="304" t="s">
        <v>457</v>
      </c>
      <c r="G258" s="304" t="s">
        <v>625</v>
      </c>
      <c r="H258" s="304" t="s">
        <v>626</v>
      </c>
      <c r="I258" s="303" t="s">
        <v>599</v>
      </c>
      <c r="J258" s="305" t="s">
        <v>2660</v>
      </c>
      <c r="K258" s="306">
        <v>2072919</v>
      </c>
      <c r="L258" s="231"/>
      <c r="M258" s="231"/>
      <c r="N258" s="231"/>
      <c r="O258" s="231"/>
      <c r="P258" s="232"/>
      <c r="Q258" s="232"/>
      <c r="R258" s="232"/>
      <c r="S258" s="233"/>
      <c r="T258" s="232"/>
      <c r="V258" s="231"/>
      <c r="W258" s="234"/>
    </row>
    <row r="259" spans="1:23" ht="33.75" x14ac:dyDescent="0.25">
      <c r="A259" s="303" t="s">
        <v>2350</v>
      </c>
      <c r="B259" s="303" t="s">
        <v>2415</v>
      </c>
      <c r="C259" s="303" t="s">
        <v>2416</v>
      </c>
      <c r="D259" s="303" t="s">
        <v>2646</v>
      </c>
      <c r="E259" s="304" t="s">
        <v>2813</v>
      </c>
      <c r="F259" s="304" t="s">
        <v>457</v>
      </c>
      <c r="G259" s="304" t="s">
        <v>625</v>
      </c>
      <c r="H259" s="304" t="s">
        <v>626</v>
      </c>
      <c r="I259" s="303" t="s">
        <v>599</v>
      </c>
      <c r="J259" s="305" t="s">
        <v>2660</v>
      </c>
      <c r="K259" s="306">
        <v>2072919</v>
      </c>
      <c r="L259" s="231"/>
      <c r="M259" s="231"/>
      <c r="N259" s="231"/>
      <c r="O259" s="231"/>
      <c r="P259" s="232"/>
      <c r="Q259" s="232"/>
      <c r="R259" s="232"/>
      <c r="S259" s="233"/>
      <c r="T259" s="232"/>
      <c r="V259" s="231"/>
      <c r="W259" s="234"/>
    </row>
    <row r="260" spans="1:23" ht="33.75" x14ac:dyDescent="0.25">
      <c r="A260" s="303" t="s">
        <v>2352</v>
      </c>
      <c r="B260" s="303" t="s">
        <v>2415</v>
      </c>
      <c r="C260" s="303" t="s">
        <v>2416</v>
      </c>
      <c r="D260" s="303" t="s">
        <v>2646</v>
      </c>
      <c r="E260" s="304" t="s">
        <v>2815</v>
      </c>
      <c r="F260" s="304" t="s">
        <v>457</v>
      </c>
      <c r="G260" s="304" t="s">
        <v>625</v>
      </c>
      <c r="H260" s="304" t="s">
        <v>626</v>
      </c>
      <c r="I260" s="303" t="s">
        <v>599</v>
      </c>
      <c r="J260" s="305" t="s">
        <v>2660</v>
      </c>
      <c r="K260" s="306">
        <v>2072919</v>
      </c>
      <c r="L260" s="231"/>
      <c r="M260" s="231"/>
      <c r="N260" s="231"/>
      <c r="O260" s="231"/>
      <c r="P260" s="232"/>
      <c r="Q260" s="232"/>
      <c r="R260" s="232"/>
      <c r="S260" s="233"/>
      <c r="T260" s="232"/>
      <c r="V260" s="231"/>
      <c r="W260" s="234"/>
    </row>
    <row r="261" spans="1:23" ht="33.75" x14ac:dyDescent="0.25">
      <c r="A261" s="303" t="s">
        <v>2355</v>
      </c>
      <c r="B261" s="303" t="s">
        <v>2415</v>
      </c>
      <c r="C261" s="303" t="s">
        <v>2416</v>
      </c>
      <c r="D261" s="303" t="s">
        <v>2646</v>
      </c>
      <c r="E261" s="304" t="s">
        <v>2817</v>
      </c>
      <c r="F261" s="304" t="s">
        <v>457</v>
      </c>
      <c r="G261" s="304" t="s">
        <v>625</v>
      </c>
      <c r="H261" s="304" t="s">
        <v>626</v>
      </c>
      <c r="I261" s="303" t="s">
        <v>599</v>
      </c>
      <c r="J261" s="305" t="s">
        <v>2660</v>
      </c>
      <c r="K261" s="306">
        <v>2072919</v>
      </c>
      <c r="L261" s="231"/>
      <c r="M261" s="231"/>
      <c r="N261" s="231"/>
      <c r="O261" s="231"/>
      <c r="P261" s="232"/>
      <c r="Q261" s="232"/>
      <c r="R261" s="232"/>
      <c r="S261" s="233"/>
      <c r="T261" s="232"/>
      <c r="V261" s="231"/>
      <c r="W261" s="234"/>
    </row>
    <row r="262" spans="1:23" ht="33.75" x14ac:dyDescent="0.25">
      <c r="A262" s="303" t="s">
        <v>2357</v>
      </c>
      <c r="B262" s="303" t="s">
        <v>2415</v>
      </c>
      <c r="C262" s="303" t="s">
        <v>2416</v>
      </c>
      <c r="D262" s="303" t="s">
        <v>2646</v>
      </c>
      <c r="E262" s="304" t="s">
        <v>2819</v>
      </c>
      <c r="F262" s="304" t="s">
        <v>457</v>
      </c>
      <c r="G262" s="304" t="s">
        <v>625</v>
      </c>
      <c r="H262" s="304" t="s">
        <v>626</v>
      </c>
      <c r="I262" s="303" t="s">
        <v>599</v>
      </c>
      <c r="J262" s="305" t="s">
        <v>2660</v>
      </c>
      <c r="K262" s="306">
        <v>2072919</v>
      </c>
      <c r="L262" s="231"/>
      <c r="M262" s="231"/>
      <c r="N262" s="231"/>
      <c r="O262" s="231"/>
      <c r="P262" s="232"/>
      <c r="Q262" s="232"/>
      <c r="R262" s="232"/>
      <c r="S262" s="233"/>
      <c r="T262" s="232"/>
      <c r="V262" s="231"/>
      <c r="W262" s="234"/>
    </row>
    <row r="263" spans="1:23" ht="33.75" x14ac:dyDescent="0.25">
      <c r="A263" s="303" t="s">
        <v>2362</v>
      </c>
      <c r="B263" s="303" t="s">
        <v>2415</v>
      </c>
      <c r="C263" s="303" t="s">
        <v>2416</v>
      </c>
      <c r="D263" s="303" t="s">
        <v>2646</v>
      </c>
      <c r="E263" s="304" t="s">
        <v>2821</v>
      </c>
      <c r="F263" s="304" t="s">
        <v>457</v>
      </c>
      <c r="G263" s="304" t="s">
        <v>625</v>
      </c>
      <c r="H263" s="304" t="s">
        <v>626</v>
      </c>
      <c r="I263" s="303" t="s">
        <v>599</v>
      </c>
      <c r="J263" s="305" t="s">
        <v>2660</v>
      </c>
      <c r="K263" s="306">
        <v>2072919</v>
      </c>
      <c r="L263" s="231"/>
      <c r="M263" s="231"/>
      <c r="N263" s="231"/>
      <c r="O263" s="231"/>
      <c r="P263" s="232"/>
      <c r="Q263" s="232"/>
      <c r="R263" s="232"/>
      <c r="S263" s="233"/>
      <c r="T263" s="232"/>
      <c r="V263" s="231"/>
      <c r="W263" s="234"/>
    </row>
    <row r="264" spans="1:23" ht="33.75" x14ac:dyDescent="0.25">
      <c r="A264" s="303" t="s">
        <v>2364</v>
      </c>
      <c r="B264" s="303" t="s">
        <v>2415</v>
      </c>
      <c r="C264" s="303" t="s">
        <v>2416</v>
      </c>
      <c r="D264" s="303" t="s">
        <v>2646</v>
      </c>
      <c r="E264" s="304" t="s">
        <v>2823</v>
      </c>
      <c r="F264" s="304" t="s">
        <v>457</v>
      </c>
      <c r="G264" s="304" t="s">
        <v>625</v>
      </c>
      <c r="H264" s="304" t="s">
        <v>626</v>
      </c>
      <c r="I264" s="303" t="s">
        <v>599</v>
      </c>
      <c r="J264" s="305" t="s">
        <v>2660</v>
      </c>
      <c r="K264" s="306">
        <v>2072919</v>
      </c>
      <c r="L264" s="231"/>
      <c r="M264" s="231"/>
      <c r="N264" s="231"/>
      <c r="O264" s="231"/>
      <c r="P264" s="232"/>
      <c r="Q264" s="232"/>
      <c r="R264" s="232"/>
      <c r="S264" s="233"/>
      <c r="T264" s="232"/>
      <c r="V264" s="231"/>
      <c r="W264" s="234"/>
    </row>
    <row r="265" spans="1:23" ht="33.75" x14ac:dyDescent="0.25">
      <c r="A265" s="303" t="s">
        <v>2366</v>
      </c>
      <c r="B265" s="303" t="s">
        <v>2415</v>
      </c>
      <c r="C265" s="303" t="s">
        <v>2416</v>
      </c>
      <c r="D265" s="303" t="s">
        <v>2646</v>
      </c>
      <c r="E265" s="304" t="s">
        <v>2825</v>
      </c>
      <c r="F265" s="304" t="s">
        <v>457</v>
      </c>
      <c r="G265" s="304" t="s">
        <v>625</v>
      </c>
      <c r="H265" s="304" t="s">
        <v>626</v>
      </c>
      <c r="I265" s="303" t="s">
        <v>599</v>
      </c>
      <c r="J265" s="305" t="s">
        <v>2660</v>
      </c>
      <c r="K265" s="306">
        <v>2072919</v>
      </c>
      <c r="L265" s="231"/>
      <c r="M265" s="231"/>
      <c r="N265" s="231"/>
      <c r="O265" s="231"/>
      <c r="P265" s="232"/>
      <c r="Q265" s="232"/>
      <c r="R265" s="232"/>
      <c r="S265" s="233"/>
      <c r="T265" s="232"/>
      <c r="V265" s="231"/>
      <c r="W265" s="234"/>
    </row>
    <row r="266" spans="1:23" ht="33.75" x14ac:dyDescent="0.25">
      <c r="A266" s="303" t="s">
        <v>2368</v>
      </c>
      <c r="B266" s="303" t="s">
        <v>2415</v>
      </c>
      <c r="C266" s="303" t="s">
        <v>2416</v>
      </c>
      <c r="D266" s="303" t="s">
        <v>2646</v>
      </c>
      <c r="E266" s="304" t="s">
        <v>2827</v>
      </c>
      <c r="F266" s="304" t="s">
        <v>457</v>
      </c>
      <c r="G266" s="304" t="s">
        <v>625</v>
      </c>
      <c r="H266" s="304" t="s">
        <v>626</v>
      </c>
      <c r="I266" s="303" t="s">
        <v>599</v>
      </c>
      <c r="J266" s="305" t="s">
        <v>2660</v>
      </c>
      <c r="K266" s="306">
        <v>2072919</v>
      </c>
      <c r="L266" s="231"/>
      <c r="M266" s="231"/>
      <c r="N266" s="231"/>
      <c r="O266" s="231"/>
      <c r="P266" s="232"/>
      <c r="Q266" s="232"/>
      <c r="R266" s="232"/>
      <c r="S266" s="233"/>
      <c r="T266" s="232"/>
      <c r="V266" s="231"/>
      <c r="W266" s="234"/>
    </row>
    <row r="267" spans="1:23" x14ac:dyDescent="0.25">
      <c r="A267"/>
      <c r="B267"/>
      <c r="C267"/>
      <c r="D267"/>
      <c r="E267"/>
      <c r="F267"/>
      <c r="G267"/>
      <c r="H267"/>
      <c r="I267"/>
      <c r="J267"/>
      <c r="K267"/>
      <c r="L267" s="231"/>
      <c r="M267" s="231"/>
      <c r="N267" s="231"/>
      <c r="O267" s="231"/>
      <c r="P267" s="232"/>
      <c r="Q267" s="232"/>
      <c r="R267" s="232"/>
      <c r="S267" s="233"/>
      <c r="T267" s="232"/>
      <c r="V267" s="231"/>
      <c r="W267" s="234"/>
    </row>
    <row r="268" spans="1:23" x14ac:dyDescent="0.25">
      <c r="A268"/>
      <c r="B268"/>
      <c r="C268"/>
      <c r="D268"/>
      <c r="E268"/>
      <c r="F268"/>
      <c r="G268"/>
      <c r="H268"/>
      <c r="I268"/>
      <c r="J268"/>
      <c r="K268"/>
      <c r="L268" s="231"/>
      <c r="M268" s="231"/>
      <c r="N268" s="231"/>
      <c r="O268" s="231"/>
      <c r="P268" s="232"/>
      <c r="Q268" s="232"/>
      <c r="R268" s="232"/>
      <c r="S268" s="233"/>
      <c r="T268" s="232"/>
      <c r="V268" s="231"/>
      <c r="W268" s="234"/>
    </row>
    <row r="269" spans="1:23" x14ac:dyDescent="0.25">
      <c r="A269" s="212"/>
      <c r="B269" s="212"/>
      <c r="C269" s="212"/>
      <c r="D269" s="212"/>
      <c r="E269" s="212"/>
      <c r="F269" s="213"/>
      <c r="G269" s="213"/>
      <c r="H269" s="214"/>
      <c r="I269" s="215"/>
      <c r="J269" s="237"/>
      <c r="K269" s="231"/>
      <c r="L269" s="231"/>
      <c r="M269" s="231"/>
      <c r="N269" s="231"/>
      <c r="O269" s="231"/>
      <c r="P269" s="232"/>
      <c r="Q269" s="232"/>
      <c r="R269" s="232"/>
      <c r="S269" s="233"/>
      <c r="T269" s="232"/>
      <c r="V269" s="231"/>
      <c r="W269" s="234"/>
    </row>
    <row r="270" spans="1:23" x14ac:dyDescent="0.25">
      <c r="A270" s="212"/>
      <c r="B270" s="212"/>
      <c r="C270" s="212"/>
      <c r="D270" s="212"/>
      <c r="E270" s="212"/>
      <c r="F270" s="213"/>
      <c r="G270" s="213"/>
      <c r="H270" s="214"/>
      <c r="I270" s="215"/>
      <c r="J270" s="237"/>
      <c r="K270" s="231"/>
      <c r="L270" s="231"/>
      <c r="M270" s="231"/>
      <c r="N270" s="231"/>
      <c r="O270" s="231"/>
      <c r="P270" s="232"/>
      <c r="Q270" s="232"/>
      <c r="R270" s="232"/>
      <c r="S270" s="233"/>
      <c r="T270" s="232"/>
      <c r="V270" s="231"/>
      <c r="W270" s="234"/>
    </row>
    <row r="271" spans="1:23" x14ac:dyDescent="0.25">
      <c r="A271" s="212"/>
      <c r="B271" s="212"/>
      <c r="C271" s="212"/>
      <c r="D271" s="212"/>
      <c r="E271" s="212"/>
      <c r="F271" s="213"/>
      <c r="G271" s="213"/>
      <c r="H271" s="214"/>
      <c r="I271" s="215"/>
      <c r="J271" s="237"/>
      <c r="K271" s="231"/>
      <c r="L271" s="231"/>
      <c r="M271" s="231"/>
      <c r="N271" s="231"/>
      <c r="O271" s="231"/>
      <c r="P271" s="232"/>
      <c r="Q271" s="232"/>
      <c r="R271" s="232"/>
      <c r="S271" s="233"/>
      <c r="T271" s="232"/>
      <c r="V271" s="231"/>
      <c r="W271" s="234"/>
    </row>
    <row r="272" spans="1:23" x14ac:dyDescent="0.25">
      <c r="A272" s="212"/>
      <c r="B272" s="212"/>
      <c r="C272" s="212"/>
      <c r="D272" s="212"/>
      <c r="E272" s="212"/>
      <c r="F272" s="213"/>
      <c r="G272" s="213"/>
      <c r="H272" s="214"/>
      <c r="I272" s="215"/>
      <c r="J272" s="237"/>
      <c r="K272" s="231"/>
      <c r="L272" s="231"/>
      <c r="M272" s="231"/>
      <c r="N272" s="231"/>
      <c r="O272" s="231"/>
      <c r="P272" s="232"/>
      <c r="Q272" s="232"/>
      <c r="R272" s="232"/>
      <c r="S272" s="233"/>
      <c r="T272" s="232"/>
      <c r="V272" s="231"/>
      <c r="W272" s="234"/>
    </row>
    <row r="273" spans="1:23" x14ac:dyDescent="0.25">
      <c r="A273" s="212"/>
      <c r="B273" s="212"/>
      <c r="C273" s="212"/>
      <c r="D273" s="212"/>
      <c r="E273" s="212"/>
      <c r="F273" s="213"/>
      <c r="G273" s="213"/>
      <c r="H273" s="214"/>
      <c r="I273" s="215"/>
      <c r="J273" s="237"/>
      <c r="K273" s="231"/>
      <c r="L273" s="231"/>
      <c r="M273" s="231"/>
      <c r="N273" s="231"/>
      <c r="O273" s="231"/>
      <c r="P273" s="232"/>
      <c r="Q273" s="232"/>
      <c r="R273" s="232"/>
      <c r="S273" s="233"/>
      <c r="T273" s="232"/>
      <c r="V273" s="231"/>
      <c r="W273" s="234"/>
    </row>
    <row r="274" spans="1:23" x14ac:dyDescent="0.25">
      <c r="A274" s="212"/>
      <c r="B274" s="212"/>
      <c r="C274" s="212"/>
      <c r="D274" s="212"/>
      <c r="E274" s="212"/>
      <c r="F274" s="213"/>
      <c r="G274" s="213"/>
      <c r="H274" s="214"/>
      <c r="I274" s="215"/>
      <c r="J274" s="237"/>
      <c r="K274" s="231"/>
      <c r="L274" s="231"/>
      <c r="M274" s="231"/>
      <c r="N274" s="231"/>
      <c r="O274" s="231"/>
      <c r="P274" s="232"/>
      <c r="Q274" s="232"/>
      <c r="R274" s="232"/>
      <c r="S274" s="233"/>
      <c r="T274" s="232"/>
      <c r="V274" s="231"/>
      <c r="W274" s="234"/>
    </row>
    <row r="275" spans="1:23" x14ac:dyDescent="0.25">
      <c r="A275" s="212"/>
      <c r="B275" s="212"/>
      <c r="C275" s="212"/>
      <c r="D275" s="212"/>
      <c r="E275" s="212"/>
      <c r="F275" s="213"/>
      <c r="G275" s="213"/>
      <c r="H275" s="214"/>
      <c r="I275" s="215"/>
      <c r="J275" s="237"/>
      <c r="K275" s="231"/>
      <c r="L275" s="231"/>
      <c r="M275" s="231"/>
      <c r="N275" s="231"/>
      <c r="O275" s="231"/>
      <c r="P275" s="232"/>
      <c r="Q275" s="232"/>
      <c r="R275" s="232"/>
      <c r="S275" s="233"/>
      <c r="T275" s="232"/>
      <c r="V275" s="231"/>
      <c r="W275" s="234"/>
    </row>
    <row r="276" spans="1:23" x14ac:dyDescent="0.25">
      <c r="A276" s="212"/>
      <c r="B276" s="212"/>
      <c r="C276" s="212"/>
      <c r="D276" s="212"/>
      <c r="E276" s="212"/>
      <c r="F276" s="213"/>
      <c r="G276" s="213"/>
      <c r="H276" s="214"/>
      <c r="I276" s="215"/>
      <c r="J276" s="237"/>
      <c r="K276" s="231"/>
      <c r="L276" s="231"/>
      <c r="M276" s="231"/>
      <c r="N276" s="231"/>
      <c r="O276" s="231"/>
      <c r="P276" s="232"/>
      <c r="Q276" s="232"/>
      <c r="R276" s="232"/>
      <c r="S276" s="233"/>
      <c r="T276" s="232"/>
      <c r="V276" s="231"/>
      <c r="W276" s="234"/>
    </row>
    <row r="277" spans="1:23" x14ac:dyDescent="0.25">
      <c r="A277" s="212"/>
      <c r="B277" s="212"/>
      <c r="C277" s="212"/>
      <c r="D277" s="212"/>
      <c r="E277" s="212"/>
      <c r="F277" s="213"/>
      <c r="G277" s="213"/>
      <c r="H277" s="214"/>
      <c r="I277" s="215"/>
      <c r="J277" s="237"/>
      <c r="K277" s="231"/>
      <c r="L277" s="231"/>
      <c r="M277" s="231"/>
      <c r="N277" s="231"/>
      <c r="O277" s="231"/>
      <c r="P277" s="232"/>
      <c r="Q277" s="232"/>
      <c r="R277" s="232"/>
      <c r="S277" s="233"/>
      <c r="T277" s="232"/>
      <c r="V277" s="231"/>
      <c r="W277" s="234"/>
    </row>
    <row r="278" spans="1:23" x14ac:dyDescent="0.25">
      <c r="A278" s="212"/>
      <c r="B278" s="212"/>
      <c r="C278" s="212"/>
      <c r="D278" s="212"/>
      <c r="E278" s="212"/>
      <c r="F278" s="213"/>
      <c r="G278" s="213"/>
      <c r="H278" s="214"/>
      <c r="I278" s="215"/>
      <c r="J278" s="237"/>
      <c r="K278" s="231"/>
      <c r="L278" s="231"/>
      <c r="M278" s="231"/>
      <c r="N278" s="231"/>
      <c r="O278" s="231"/>
      <c r="P278" s="232"/>
      <c r="Q278" s="232"/>
      <c r="R278" s="232"/>
      <c r="S278" s="233"/>
      <c r="T278" s="232"/>
      <c r="V278" s="231"/>
      <c r="W278" s="234"/>
    </row>
    <row r="279" spans="1:23" x14ac:dyDescent="0.25">
      <c r="A279" s="212"/>
      <c r="B279" s="212"/>
      <c r="C279" s="212"/>
      <c r="D279" s="212"/>
      <c r="E279" s="212"/>
      <c r="F279" s="213"/>
      <c r="G279" s="213"/>
      <c r="H279" s="214"/>
      <c r="I279" s="215"/>
      <c r="J279" s="237"/>
      <c r="K279" s="231"/>
      <c r="L279" s="231"/>
      <c r="M279" s="231"/>
      <c r="N279" s="231"/>
      <c r="O279" s="231"/>
      <c r="P279" s="232"/>
      <c r="Q279" s="232"/>
      <c r="R279" s="232"/>
      <c r="S279" s="233"/>
      <c r="T279" s="232"/>
      <c r="V279" s="231"/>
      <c r="W279" s="234"/>
    </row>
    <row r="280" spans="1:23" x14ac:dyDescent="0.25">
      <c r="A280" s="212"/>
      <c r="B280" s="212"/>
      <c r="C280" s="212"/>
      <c r="D280" s="212"/>
      <c r="E280" s="212"/>
      <c r="F280" s="213"/>
      <c r="G280" s="213"/>
      <c r="H280" s="214"/>
      <c r="I280" s="215"/>
      <c r="J280" s="237"/>
      <c r="K280" s="231"/>
      <c r="L280" s="231"/>
      <c r="M280" s="231"/>
      <c r="N280" s="231"/>
      <c r="O280" s="231"/>
      <c r="P280" s="232"/>
      <c r="Q280" s="232"/>
      <c r="R280" s="232"/>
      <c r="S280" s="233"/>
      <c r="T280" s="232"/>
      <c r="V280" s="231"/>
      <c r="W280" s="234"/>
    </row>
    <row r="281" spans="1:23" x14ac:dyDescent="0.25">
      <c r="A281" s="212"/>
      <c r="B281" s="212"/>
      <c r="C281" s="212"/>
      <c r="D281" s="212"/>
      <c r="E281" s="212"/>
      <c r="F281" s="213"/>
      <c r="G281" s="213"/>
      <c r="H281" s="214"/>
      <c r="I281" s="215"/>
      <c r="J281" s="237"/>
      <c r="K281" s="231"/>
      <c r="L281" s="231"/>
      <c r="M281" s="231"/>
      <c r="N281" s="231"/>
      <c r="O281" s="231"/>
      <c r="P281" s="232"/>
      <c r="Q281" s="232"/>
      <c r="R281" s="232"/>
      <c r="S281" s="233"/>
      <c r="T281" s="232"/>
      <c r="V281" s="231"/>
      <c r="W281" s="234"/>
    </row>
    <row r="282" spans="1:23" x14ac:dyDescent="0.25">
      <c r="A282" s="212"/>
      <c r="B282" s="212"/>
      <c r="C282" s="212"/>
      <c r="D282" s="212"/>
      <c r="E282" s="212"/>
      <c r="F282" s="213"/>
      <c r="G282" s="213"/>
      <c r="H282" s="214"/>
      <c r="I282" s="215"/>
      <c r="J282" s="237"/>
      <c r="K282" s="231"/>
      <c r="L282" s="231"/>
      <c r="M282" s="231"/>
      <c r="N282" s="231"/>
      <c r="O282" s="231"/>
      <c r="P282" s="232"/>
      <c r="Q282" s="232"/>
      <c r="R282" s="232"/>
      <c r="S282" s="233"/>
      <c r="T282" s="232"/>
      <c r="V282" s="231"/>
      <c r="W282" s="234"/>
    </row>
    <row r="283" spans="1:23" x14ac:dyDescent="0.25">
      <c r="A283" s="212"/>
      <c r="B283" s="212"/>
      <c r="C283" s="212"/>
      <c r="D283" s="212"/>
      <c r="E283" s="212"/>
      <c r="F283" s="213"/>
      <c r="G283" s="213"/>
      <c r="H283" s="214"/>
      <c r="I283" s="215"/>
      <c r="J283" s="237"/>
      <c r="K283" s="231"/>
      <c r="L283" s="231"/>
      <c r="M283" s="231"/>
      <c r="N283" s="231"/>
      <c r="O283" s="231"/>
      <c r="P283" s="232"/>
      <c r="Q283" s="232"/>
      <c r="R283" s="232"/>
      <c r="S283" s="233"/>
      <c r="T283" s="232"/>
      <c r="V283" s="231"/>
      <c r="W283" s="234"/>
    </row>
    <row r="284" spans="1:23" x14ac:dyDescent="0.25">
      <c r="A284" s="212"/>
      <c r="B284" s="212"/>
      <c r="C284" s="212"/>
      <c r="D284" s="212"/>
      <c r="E284" s="212"/>
      <c r="F284" s="213"/>
      <c r="G284" s="213"/>
      <c r="H284" s="214"/>
      <c r="I284" s="215"/>
      <c r="J284" s="237"/>
      <c r="K284" s="231"/>
      <c r="L284" s="231"/>
      <c r="M284" s="231"/>
      <c r="N284" s="231"/>
      <c r="O284" s="231"/>
      <c r="P284" s="232"/>
      <c r="Q284" s="232"/>
      <c r="R284" s="232"/>
      <c r="S284" s="233"/>
      <c r="T284" s="232"/>
      <c r="V284" s="231"/>
      <c r="W284" s="234"/>
    </row>
    <row r="285" spans="1:23" x14ac:dyDescent="0.25">
      <c r="A285" s="212"/>
      <c r="B285" s="212"/>
      <c r="C285" s="212"/>
      <c r="D285" s="212"/>
      <c r="E285" s="212"/>
      <c r="F285" s="213"/>
      <c r="G285" s="213"/>
      <c r="H285" s="214"/>
      <c r="I285" s="215"/>
      <c r="J285" s="237"/>
      <c r="K285" s="231"/>
      <c r="L285" s="231"/>
      <c r="M285" s="231"/>
      <c r="N285" s="231"/>
      <c r="O285" s="231"/>
      <c r="P285" s="232"/>
      <c r="Q285" s="232"/>
      <c r="R285" s="232"/>
      <c r="S285" s="233"/>
      <c r="T285" s="232"/>
      <c r="V285" s="231"/>
      <c r="W285" s="234"/>
    </row>
    <row r="286" spans="1:23" x14ac:dyDescent="0.25">
      <c r="A286" s="212"/>
      <c r="B286" s="212"/>
      <c r="C286" s="212"/>
      <c r="D286" s="212"/>
      <c r="E286" s="212"/>
      <c r="F286" s="213"/>
      <c r="G286" s="213"/>
      <c r="H286" s="214"/>
      <c r="I286" s="215"/>
      <c r="J286" s="237"/>
      <c r="K286" s="231"/>
      <c r="L286" s="231"/>
      <c r="M286" s="231"/>
      <c r="N286" s="231"/>
      <c r="O286" s="231"/>
      <c r="P286" s="232"/>
      <c r="Q286" s="232"/>
      <c r="R286" s="232"/>
      <c r="S286" s="233"/>
      <c r="T286" s="232"/>
      <c r="V286" s="231"/>
      <c r="W286" s="234"/>
    </row>
    <row r="287" spans="1:23" x14ac:dyDescent="0.25">
      <c r="A287" s="212"/>
      <c r="B287" s="212"/>
      <c r="C287" s="212"/>
      <c r="D287" s="212"/>
      <c r="E287" s="212"/>
      <c r="F287" s="213"/>
      <c r="G287" s="213"/>
      <c r="H287" s="214"/>
      <c r="I287" s="215"/>
      <c r="J287" s="237"/>
      <c r="K287" s="231"/>
      <c r="L287" s="231"/>
      <c r="M287" s="231"/>
      <c r="N287" s="231"/>
      <c r="O287" s="231"/>
      <c r="P287" s="232"/>
      <c r="Q287" s="232"/>
      <c r="R287" s="232"/>
      <c r="S287" s="233"/>
      <c r="T287" s="232"/>
      <c r="V287" s="231"/>
      <c r="W287" s="234"/>
    </row>
    <row r="288" spans="1:23" x14ac:dyDescent="0.25">
      <c r="A288" s="212"/>
      <c r="B288" s="212"/>
      <c r="C288" s="212"/>
      <c r="D288" s="212"/>
      <c r="E288" s="212"/>
      <c r="F288" s="213"/>
      <c r="G288" s="213"/>
      <c r="H288" s="214"/>
      <c r="I288" s="215"/>
      <c r="J288" s="237"/>
      <c r="K288" s="231"/>
      <c r="L288" s="231"/>
      <c r="M288" s="231"/>
      <c r="N288" s="231"/>
      <c r="O288" s="231"/>
      <c r="P288" s="232"/>
      <c r="Q288" s="232"/>
      <c r="R288" s="232"/>
      <c r="S288" s="233"/>
      <c r="T288" s="232"/>
      <c r="V288" s="231"/>
      <c r="W288" s="234"/>
    </row>
    <row r="289" spans="1:23" x14ac:dyDescent="0.25">
      <c r="A289" s="212"/>
      <c r="B289" s="212"/>
      <c r="C289" s="212"/>
      <c r="D289" s="212"/>
      <c r="E289" s="212"/>
      <c r="F289" s="213"/>
      <c r="G289" s="213"/>
      <c r="H289" s="214"/>
      <c r="I289" s="215"/>
      <c r="J289" s="237"/>
      <c r="K289" s="231"/>
      <c r="L289" s="231"/>
      <c r="M289" s="231"/>
      <c r="N289" s="231"/>
      <c r="O289" s="231"/>
      <c r="P289" s="232"/>
      <c r="Q289" s="232"/>
      <c r="R289" s="232"/>
      <c r="S289" s="233"/>
      <c r="T289" s="232"/>
      <c r="V289" s="231"/>
      <c r="W289" s="234"/>
    </row>
    <row r="290" spans="1:23" x14ac:dyDescent="0.25">
      <c r="A290" s="212"/>
      <c r="B290" s="212"/>
      <c r="C290" s="212"/>
      <c r="D290" s="212"/>
      <c r="E290" s="212"/>
      <c r="F290" s="213"/>
      <c r="G290" s="213"/>
      <c r="H290" s="214"/>
      <c r="I290" s="215"/>
      <c r="J290" s="237"/>
      <c r="K290" s="231"/>
      <c r="L290" s="231"/>
      <c r="M290" s="231"/>
      <c r="N290" s="231"/>
      <c r="O290" s="231"/>
      <c r="P290" s="232"/>
      <c r="Q290" s="232"/>
      <c r="R290" s="232"/>
      <c r="S290" s="233"/>
      <c r="T290" s="232"/>
      <c r="V290" s="231"/>
      <c r="W290" s="234"/>
    </row>
    <row r="291" spans="1:23" x14ac:dyDescent="0.25">
      <c r="A291" s="212"/>
      <c r="B291" s="212"/>
      <c r="C291" s="212"/>
      <c r="D291" s="212"/>
      <c r="E291" s="212"/>
      <c r="F291" s="213"/>
      <c r="G291" s="213"/>
      <c r="H291" s="214"/>
      <c r="I291" s="215"/>
      <c r="J291" s="237"/>
      <c r="K291" s="231"/>
      <c r="L291" s="231"/>
      <c r="M291" s="231"/>
      <c r="N291" s="231"/>
      <c r="O291" s="231"/>
      <c r="P291" s="232"/>
      <c r="Q291" s="232"/>
      <c r="R291" s="232"/>
      <c r="S291" s="233"/>
      <c r="T291" s="232"/>
      <c r="V291" s="231"/>
      <c r="W291" s="234"/>
    </row>
    <row r="292" spans="1:23" x14ac:dyDescent="0.25">
      <c r="A292" s="212"/>
      <c r="B292" s="212"/>
      <c r="C292" s="212"/>
      <c r="D292" s="212"/>
      <c r="E292" s="212"/>
      <c r="F292" s="213"/>
      <c r="G292" s="213"/>
      <c r="H292" s="214"/>
      <c r="I292" s="215"/>
      <c r="J292" s="237"/>
      <c r="K292" s="231"/>
      <c r="L292" s="231"/>
      <c r="M292" s="231"/>
      <c r="N292" s="231"/>
      <c r="O292" s="231"/>
      <c r="P292" s="232"/>
      <c r="Q292" s="232"/>
      <c r="R292" s="232"/>
      <c r="S292" s="233"/>
      <c r="T292" s="232"/>
      <c r="V292" s="231"/>
      <c r="W292" s="234"/>
    </row>
    <row r="293" spans="1:23" x14ac:dyDescent="0.25">
      <c r="A293" s="212"/>
      <c r="B293" s="212"/>
      <c r="C293" s="212"/>
      <c r="D293" s="212"/>
      <c r="E293" s="212"/>
      <c r="F293" s="213"/>
      <c r="G293" s="213"/>
      <c r="H293" s="214"/>
      <c r="I293" s="215"/>
      <c r="J293" s="237"/>
      <c r="K293" s="231"/>
      <c r="L293" s="231"/>
      <c r="M293" s="231"/>
      <c r="N293" s="231"/>
      <c r="O293" s="231"/>
      <c r="P293" s="232"/>
      <c r="Q293" s="232"/>
      <c r="R293" s="232"/>
      <c r="S293" s="233"/>
      <c r="T293" s="232"/>
      <c r="V293" s="231"/>
      <c r="W293" s="234"/>
    </row>
    <row r="294" spans="1:23" x14ac:dyDescent="0.25">
      <c r="A294" s="212"/>
      <c r="B294" s="212"/>
      <c r="C294" s="212"/>
      <c r="D294" s="212"/>
      <c r="E294" s="212"/>
      <c r="F294" s="213"/>
      <c r="G294" s="213"/>
      <c r="H294" s="214"/>
      <c r="I294" s="215"/>
      <c r="J294" s="237"/>
      <c r="K294" s="231"/>
      <c r="L294" s="231"/>
      <c r="M294" s="231"/>
      <c r="N294" s="231"/>
      <c r="O294" s="231"/>
      <c r="P294" s="232"/>
      <c r="Q294" s="232"/>
      <c r="R294" s="232"/>
      <c r="S294" s="233"/>
      <c r="T294" s="232"/>
      <c r="V294" s="231"/>
      <c r="W294" s="234"/>
    </row>
    <row r="295" spans="1:23" x14ac:dyDescent="0.25">
      <c r="A295" s="212"/>
      <c r="B295" s="212"/>
      <c r="C295" s="212"/>
      <c r="D295" s="212"/>
      <c r="E295" s="212"/>
      <c r="F295" s="213"/>
      <c r="G295" s="213"/>
      <c r="H295" s="214"/>
      <c r="I295" s="215"/>
      <c r="J295" s="237"/>
      <c r="K295" s="231"/>
      <c r="L295" s="231"/>
      <c r="M295" s="231"/>
      <c r="N295" s="231"/>
      <c r="O295" s="231"/>
      <c r="P295" s="232"/>
      <c r="Q295" s="232"/>
      <c r="R295" s="232"/>
      <c r="S295" s="233"/>
      <c r="T295" s="232"/>
      <c r="V295" s="231"/>
      <c r="W295" s="234"/>
    </row>
    <row r="296" spans="1:23" x14ac:dyDescent="0.25">
      <c r="A296" s="212"/>
      <c r="B296" s="212"/>
      <c r="C296" s="212"/>
      <c r="D296" s="212"/>
      <c r="E296" s="212"/>
      <c r="F296" s="213"/>
      <c r="G296" s="213"/>
      <c r="H296" s="214"/>
      <c r="I296" s="215"/>
      <c r="J296" s="237"/>
      <c r="K296" s="231"/>
      <c r="L296" s="231"/>
      <c r="M296" s="231"/>
      <c r="N296" s="231"/>
      <c r="O296" s="231"/>
      <c r="P296" s="232"/>
      <c r="Q296" s="232"/>
      <c r="R296" s="232"/>
      <c r="S296" s="233"/>
      <c r="T296" s="232"/>
      <c r="V296" s="231"/>
      <c r="W296" s="234"/>
    </row>
    <row r="297" spans="1:23" x14ac:dyDescent="0.25">
      <c r="A297" s="212"/>
      <c r="B297" s="212"/>
      <c r="C297" s="212"/>
      <c r="D297" s="212"/>
      <c r="E297" s="212"/>
      <c r="F297" s="213"/>
      <c r="G297" s="213"/>
      <c r="H297" s="214"/>
      <c r="I297" s="215"/>
      <c r="J297" s="237"/>
      <c r="K297" s="231"/>
      <c r="L297" s="231"/>
      <c r="M297" s="231"/>
      <c r="N297" s="231"/>
      <c r="O297" s="231"/>
      <c r="P297" s="232"/>
      <c r="Q297" s="232"/>
      <c r="R297" s="232"/>
      <c r="S297" s="233"/>
      <c r="T297" s="232"/>
      <c r="V297" s="231"/>
      <c r="W297" s="234"/>
    </row>
    <row r="298" spans="1:23" x14ac:dyDescent="0.25">
      <c r="A298" s="212"/>
      <c r="B298" s="212"/>
      <c r="C298" s="212"/>
      <c r="D298" s="212"/>
      <c r="E298" s="212"/>
      <c r="F298" s="213"/>
      <c r="G298" s="213"/>
      <c r="H298" s="214"/>
      <c r="I298" s="215"/>
      <c r="J298" s="237"/>
      <c r="K298" s="231"/>
      <c r="L298" s="231"/>
      <c r="M298" s="231"/>
      <c r="N298" s="231"/>
      <c r="O298" s="231"/>
      <c r="P298" s="232"/>
      <c r="Q298" s="232"/>
      <c r="R298" s="232"/>
      <c r="S298" s="233"/>
      <c r="T298" s="232"/>
      <c r="V298" s="231"/>
      <c r="W298" s="234"/>
    </row>
    <row r="299" spans="1:23" x14ac:dyDescent="0.25">
      <c r="A299" s="212"/>
      <c r="B299" s="212"/>
      <c r="C299" s="212"/>
      <c r="D299" s="212"/>
      <c r="E299" s="212"/>
      <c r="F299" s="213"/>
      <c r="G299" s="213"/>
      <c r="H299" s="214"/>
      <c r="I299" s="215"/>
      <c r="J299" s="237"/>
      <c r="K299" s="231"/>
      <c r="L299" s="231"/>
      <c r="M299" s="231"/>
      <c r="N299" s="231"/>
      <c r="O299" s="231"/>
      <c r="P299" s="232"/>
      <c r="Q299" s="232"/>
      <c r="R299" s="232"/>
      <c r="S299" s="233"/>
      <c r="T299" s="232"/>
      <c r="V299" s="231"/>
      <c r="W299" s="234"/>
    </row>
    <row r="300" spans="1:23" x14ac:dyDescent="0.25">
      <c r="A300" s="212"/>
      <c r="B300" s="212"/>
      <c r="C300" s="212"/>
      <c r="D300" s="212"/>
      <c r="E300" s="212"/>
      <c r="F300" s="213"/>
      <c r="G300" s="213"/>
      <c r="H300" s="214"/>
      <c r="I300" s="215"/>
      <c r="J300" s="237"/>
      <c r="K300" s="231"/>
      <c r="L300" s="231"/>
      <c r="M300" s="231"/>
      <c r="N300" s="231"/>
      <c r="O300" s="231"/>
      <c r="P300" s="232"/>
      <c r="Q300" s="232"/>
      <c r="R300" s="232"/>
      <c r="S300" s="233"/>
      <c r="T300" s="232"/>
      <c r="V300" s="231"/>
      <c r="W300" s="234"/>
    </row>
    <row r="301" spans="1:23" x14ac:dyDescent="0.25">
      <c r="A301" s="212"/>
      <c r="B301" s="212"/>
      <c r="C301" s="212"/>
      <c r="D301" s="212"/>
      <c r="E301" s="212"/>
      <c r="F301" s="213"/>
      <c r="G301" s="213"/>
      <c r="H301" s="214"/>
      <c r="I301" s="215"/>
      <c r="J301" s="237"/>
      <c r="K301" s="231"/>
      <c r="L301" s="231"/>
      <c r="M301" s="231"/>
      <c r="N301" s="231"/>
      <c r="O301" s="231"/>
      <c r="P301" s="232"/>
      <c r="Q301" s="232"/>
      <c r="R301" s="232"/>
      <c r="S301" s="233"/>
      <c r="T301" s="232"/>
      <c r="V301" s="231"/>
      <c r="W301" s="234"/>
    </row>
    <row r="302" spans="1:23" x14ac:dyDescent="0.25">
      <c r="A302" s="212"/>
      <c r="B302" s="212"/>
      <c r="C302" s="212"/>
      <c r="D302" s="212"/>
      <c r="E302" s="212"/>
      <c r="F302" s="213"/>
      <c r="G302" s="213"/>
      <c r="H302" s="214"/>
      <c r="I302" s="215"/>
      <c r="J302" s="237"/>
      <c r="K302" s="231"/>
      <c r="L302" s="231"/>
      <c r="M302" s="231"/>
      <c r="N302" s="231"/>
      <c r="O302" s="231"/>
      <c r="P302" s="232"/>
      <c r="Q302" s="232"/>
      <c r="R302" s="232"/>
      <c r="S302" s="233"/>
      <c r="T302" s="232"/>
      <c r="V302" s="231"/>
      <c r="W302" s="234"/>
    </row>
    <row r="303" spans="1:23" x14ac:dyDescent="0.25">
      <c r="A303" s="212"/>
      <c r="B303" s="212"/>
      <c r="C303" s="212"/>
      <c r="D303" s="212"/>
      <c r="E303" s="212"/>
      <c r="F303" s="213"/>
      <c r="G303" s="213"/>
      <c r="H303" s="214"/>
      <c r="I303" s="215"/>
      <c r="J303" s="237"/>
      <c r="K303" s="231"/>
      <c r="L303" s="231"/>
      <c r="M303" s="231"/>
      <c r="N303" s="231"/>
      <c r="O303" s="231"/>
      <c r="P303" s="232"/>
      <c r="Q303" s="232"/>
      <c r="R303" s="232"/>
      <c r="S303" s="233"/>
      <c r="T303" s="232"/>
      <c r="V303" s="231"/>
      <c r="W303" s="234"/>
    </row>
    <row r="304" spans="1:23" x14ac:dyDescent="0.25">
      <c r="A304" s="212"/>
      <c r="B304" s="212"/>
      <c r="C304" s="212"/>
      <c r="D304" s="212"/>
      <c r="E304" s="212"/>
      <c r="F304" s="213"/>
      <c r="G304" s="213"/>
      <c r="H304" s="214"/>
      <c r="I304" s="215"/>
      <c r="J304" s="237"/>
      <c r="K304" s="231"/>
      <c r="L304" s="231"/>
      <c r="M304" s="231"/>
      <c r="N304" s="231"/>
      <c r="O304" s="231"/>
      <c r="P304" s="232"/>
      <c r="Q304" s="232"/>
      <c r="R304" s="232"/>
      <c r="S304" s="233"/>
      <c r="T304" s="232"/>
      <c r="V304" s="231"/>
      <c r="W304" s="234"/>
    </row>
    <row r="305" spans="1:23" x14ac:dyDescent="0.25">
      <c r="A305" s="212"/>
      <c r="B305" s="212"/>
      <c r="C305" s="212"/>
      <c r="D305" s="212"/>
      <c r="E305" s="212"/>
      <c r="F305" s="213"/>
      <c r="G305" s="213"/>
      <c r="H305" s="214"/>
      <c r="I305" s="215"/>
      <c r="J305" s="237"/>
      <c r="K305" s="231"/>
      <c r="L305" s="231"/>
      <c r="M305" s="231"/>
      <c r="N305" s="231"/>
      <c r="O305" s="231"/>
      <c r="P305" s="232"/>
      <c r="Q305" s="232"/>
      <c r="R305" s="232"/>
      <c r="S305" s="233"/>
      <c r="T305" s="232"/>
      <c r="V305" s="231"/>
      <c r="W305" s="234"/>
    </row>
    <row r="306" spans="1:23" x14ac:dyDescent="0.25">
      <c r="A306" s="212"/>
      <c r="B306" s="212"/>
      <c r="C306" s="212"/>
      <c r="D306" s="212"/>
      <c r="E306" s="212"/>
      <c r="F306" s="213"/>
      <c r="G306" s="213"/>
      <c r="H306" s="214"/>
      <c r="I306" s="215"/>
      <c r="J306" s="237"/>
      <c r="K306" s="231"/>
      <c r="L306" s="231"/>
      <c r="M306" s="231"/>
      <c r="N306" s="231"/>
      <c r="O306" s="231"/>
      <c r="P306" s="232"/>
      <c r="Q306" s="232"/>
      <c r="R306" s="232"/>
      <c r="S306" s="233"/>
      <c r="T306" s="232"/>
      <c r="V306" s="231"/>
      <c r="W306" s="234"/>
    </row>
    <row r="307" spans="1:23" x14ac:dyDescent="0.25">
      <c r="A307" s="212"/>
      <c r="B307" s="212"/>
      <c r="C307" s="212"/>
      <c r="D307" s="212"/>
      <c r="E307" s="212"/>
      <c r="F307" s="213"/>
      <c r="G307" s="213"/>
      <c r="H307" s="214"/>
      <c r="I307" s="215"/>
      <c r="J307" s="237"/>
      <c r="K307" s="231"/>
      <c r="L307" s="231"/>
      <c r="M307" s="231"/>
      <c r="N307" s="231"/>
      <c r="O307" s="231"/>
      <c r="P307" s="232"/>
      <c r="Q307" s="232"/>
      <c r="R307" s="232"/>
      <c r="S307" s="233"/>
      <c r="T307" s="232"/>
      <c r="V307" s="231"/>
      <c r="W307" s="234"/>
    </row>
    <row r="308" spans="1:23" x14ac:dyDescent="0.25">
      <c r="A308" s="212"/>
      <c r="B308" s="212"/>
      <c r="C308" s="212"/>
      <c r="D308" s="212"/>
      <c r="E308" s="212"/>
      <c r="F308" s="213"/>
      <c r="G308" s="213"/>
      <c r="H308" s="214"/>
      <c r="I308" s="215"/>
      <c r="J308" s="237"/>
      <c r="K308" s="231"/>
      <c r="L308" s="231"/>
      <c r="M308" s="231"/>
      <c r="N308" s="231"/>
      <c r="O308" s="231"/>
      <c r="P308" s="232"/>
      <c r="Q308" s="232"/>
      <c r="R308" s="232"/>
      <c r="S308" s="233"/>
      <c r="T308" s="232"/>
      <c r="V308" s="231"/>
      <c r="W308" s="234"/>
    </row>
    <row r="309" spans="1:23" x14ac:dyDescent="0.25">
      <c r="A309" s="212"/>
      <c r="B309" s="212"/>
      <c r="C309" s="212"/>
      <c r="D309" s="212"/>
      <c r="E309" s="212"/>
      <c r="F309" s="213"/>
      <c r="G309" s="213"/>
      <c r="H309" s="214"/>
      <c r="I309" s="215"/>
      <c r="J309" s="237"/>
      <c r="K309" s="231"/>
      <c r="L309" s="231"/>
      <c r="M309" s="231"/>
      <c r="N309" s="231"/>
      <c r="O309" s="231"/>
      <c r="P309" s="232"/>
      <c r="Q309" s="232"/>
      <c r="R309" s="232"/>
      <c r="S309" s="233"/>
      <c r="T309" s="232"/>
      <c r="V309" s="231"/>
      <c r="W309" s="234"/>
    </row>
    <row r="310" spans="1:23" x14ac:dyDescent="0.25">
      <c r="A310" s="212"/>
      <c r="B310" s="212"/>
      <c r="C310" s="212"/>
      <c r="D310" s="212"/>
      <c r="E310" s="212"/>
      <c r="F310" s="213"/>
      <c r="G310" s="213"/>
      <c r="H310" s="214"/>
      <c r="I310" s="215"/>
      <c r="J310" s="237"/>
      <c r="K310" s="231"/>
      <c r="L310" s="231"/>
      <c r="M310" s="231"/>
      <c r="N310" s="231"/>
      <c r="O310" s="231"/>
      <c r="P310" s="232"/>
      <c r="Q310" s="232"/>
      <c r="R310" s="232"/>
      <c r="S310" s="233"/>
      <c r="T310" s="232"/>
      <c r="V310" s="231"/>
      <c r="W310" s="234"/>
    </row>
    <row r="311" spans="1:23" x14ac:dyDescent="0.25">
      <c r="A311" s="212"/>
      <c r="B311" s="212"/>
      <c r="C311" s="212"/>
      <c r="D311" s="212"/>
      <c r="E311" s="212"/>
      <c r="F311" s="213"/>
      <c r="G311" s="213"/>
      <c r="H311" s="214"/>
      <c r="I311" s="215"/>
      <c r="J311" s="237"/>
      <c r="K311" s="231"/>
      <c r="L311" s="231"/>
      <c r="M311" s="231"/>
      <c r="N311" s="231"/>
      <c r="O311" s="231"/>
      <c r="P311" s="232"/>
      <c r="Q311" s="232"/>
      <c r="R311" s="232"/>
      <c r="S311" s="233"/>
      <c r="T311" s="232"/>
      <c r="V311" s="231"/>
      <c r="W311" s="234"/>
    </row>
    <row r="312" spans="1:23" x14ac:dyDescent="0.25">
      <c r="A312" s="212"/>
      <c r="B312" s="212"/>
      <c r="C312" s="212"/>
      <c r="D312" s="212"/>
      <c r="E312" s="212"/>
      <c r="F312" s="213"/>
      <c r="G312" s="213"/>
      <c r="H312" s="214"/>
      <c r="I312" s="215"/>
      <c r="J312" s="237"/>
      <c r="K312" s="231"/>
      <c r="L312" s="231"/>
      <c r="M312" s="231"/>
      <c r="N312" s="231"/>
      <c r="O312" s="231"/>
      <c r="P312" s="232"/>
      <c r="Q312" s="232"/>
      <c r="R312" s="232"/>
      <c r="S312" s="233"/>
      <c r="T312" s="232"/>
      <c r="V312" s="231"/>
      <c r="W312" s="234"/>
    </row>
    <row r="313" spans="1:23" x14ac:dyDescent="0.25">
      <c r="A313" s="212"/>
      <c r="B313" s="212"/>
      <c r="C313" s="212"/>
      <c r="D313" s="212"/>
      <c r="E313" s="212"/>
      <c r="F313" s="213"/>
      <c r="G313" s="213"/>
      <c r="H313" s="214"/>
      <c r="I313" s="215"/>
      <c r="J313" s="237"/>
      <c r="K313" s="231"/>
      <c r="L313" s="231"/>
      <c r="M313" s="231"/>
      <c r="N313" s="231"/>
      <c r="O313" s="231"/>
      <c r="P313" s="232"/>
      <c r="Q313" s="232"/>
      <c r="R313" s="232"/>
      <c r="S313" s="233"/>
      <c r="T313" s="232"/>
      <c r="V313" s="231"/>
      <c r="W313" s="234"/>
    </row>
    <row r="314" spans="1:23" x14ac:dyDescent="0.25">
      <c r="A314" s="212"/>
      <c r="B314" s="212"/>
      <c r="C314" s="212"/>
      <c r="D314" s="212"/>
      <c r="E314" s="212"/>
      <c r="F314" s="213"/>
      <c r="G314" s="213"/>
      <c r="H314" s="214"/>
      <c r="I314" s="215"/>
      <c r="J314" s="237"/>
      <c r="K314" s="231"/>
      <c r="L314" s="231"/>
      <c r="M314" s="231"/>
      <c r="N314" s="231"/>
      <c r="O314" s="231"/>
      <c r="P314" s="232"/>
      <c r="Q314" s="232"/>
      <c r="R314" s="232"/>
      <c r="S314" s="233"/>
      <c r="T314" s="232"/>
      <c r="V314" s="231"/>
      <c r="W314" s="234"/>
    </row>
    <row r="315" spans="1:23" x14ac:dyDescent="0.25">
      <c r="A315" s="212"/>
      <c r="B315" s="212"/>
      <c r="C315" s="212"/>
      <c r="D315" s="212"/>
      <c r="E315" s="212"/>
      <c r="F315" s="213"/>
      <c r="G315" s="213"/>
      <c r="H315" s="214"/>
      <c r="I315" s="215"/>
      <c r="J315" s="237"/>
      <c r="K315" s="231"/>
      <c r="L315" s="231"/>
      <c r="M315" s="231"/>
      <c r="N315" s="231"/>
      <c r="O315" s="231"/>
      <c r="P315" s="232"/>
      <c r="Q315" s="232"/>
      <c r="R315" s="232"/>
      <c r="S315" s="233"/>
      <c r="T315" s="232"/>
      <c r="V315" s="231"/>
      <c r="W315" s="234"/>
    </row>
    <row r="316" spans="1:23" x14ac:dyDescent="0.25">
      <c r="A316" s="212"/>
      <c r="B316" s="212"/>
      <c r="C316" s="212"/>
      <c r="D316" s="212"/>
      <c r="E316" s="212"/>
      <c r="F316" s="213"/>
      <c r="G316" s="213"/>
      <c r="H316" s="214"/>
      <c r="I316" s="215"/>
      <c r="J316" s="237"/>
      <c r="K316" s="231"/>
      <c r="L316" s="231"/>
      <c r="M316" s="231"/>
      <c r="N316" s="231"/>
      <c r="O316" s="231"/>
      <c r="P316" s="232"/>
      <c r="Q316" s="232"/>
      <c r="R316" s="232"/>
      <c r="S316" s="233"/>
      <c r="T316" s="232"/>
      <c r="V316" s="231"/>
      <c r="W316" s="234"/>
    </row>
    <row r="317" spans="1:23" x14ac:dyDescent="0.25">
      <c r="A317" s="212"/>
      <c r="B317" s="212"/>
      <c r="C317" s="212"/>
      <c r="D317" s="212"/>
      <c r="E317" s="212"/>
      <c r="F317" s="213"/>
      <c r="G317" s="213"/>
      <c r="H317" s="214"/>
      <c r="I317" s="215"/>
      <c r="J317" s="237"/>
      <c r="K317" s="231"/>
      <c r="L317" s="231"/>
      <c r="M317" s="231"/>
      <c r="N317" s="231"/>
      <c r="O317" s="231"/>
      <c r="P317" s="232"/>
      <c r="Q317" s="232"/>
      <c r="R317" s="232"/>
      <c r="S317" s="233"/>
      <c r="T317" s="232"/>
      <c r="V317" s="231"/>
      <c r="W317" s="234"/>
    </row>
    <row r="318" spans="1:23" x14ac:dyDescent="0.25">
      <c r="A318" s="212"/>
      <c r="B318" s="212"/>
      <c r="C318" s="212"/>
      <c r="D318" s="212"/>
      <c r="E318" s="212"/>
      <c r="F318" s="213"/>
      <c r="G318" s="213"/>
      <c r="H318" s="214"/>
      <c r="I318" s="215"/>
      <c r="J318" s="237"/>
      <c r="K318" s="231"/>
      <c r="L318" s="231"/>
      <c r="M318" s="231"/>
      <c r="N318" s="231"/>
      <c r="O318" s="231"/>
      <c r="P318" s="232"/>
      <c r="Q318" s="232"/>
      <c r="R318" s="232"/>
      <c r="S318" s="233"/>
      <c r="T318" s="232"/>
      <c r="V318" s="231"/>
      <c r="W318" s="234"/>
    </row>
    <row r="319" spans="1:23" x14ac:dyDescent="0.25">
      <c r="A319" s="212"/>
      <c r="B319" s="212"/>
      <c r="C319" s="212"/>
      <c r="D319" s="212"/>
      <c r="E319" s="212"/>
      <c r="F319" s="213"/>
      <c r="G319" s="213"/>
      <c r="H319" s="214"/>
      <c r="I319" s="215"/>
      <c r="J319" s="237"/>
      <c r="K319" s="231"/>
      <c r="L319" s="231"/>
      <c r="M319" s="231"/>
      <c r="N319" s="231"/>
      <c r="O319" s="231"/>
      <c r="P319" s="232"/>
      <c r="Q319" s="232"/>
      <c r="R319" s="232"/>
      <c r="S319" s="233"/>
      <c r="T319" s="232"/>
      <c r="V319" s="231"/>
      <c r="W319" s="234"/>
    </row>
    <row r="320" spans="1:23" x14ac:dyDescent="0.25">
      <c r="A320" s="212"/>
      <c r="B320" s="212"/>
      <c r="C320" s="212"/>
      <c r="D320" s="212"/>
      <c r="E320" s="212"/>
      <c r="F320" s="213"/>
      <c r="G320" s="213"/>
      <c r="H320" s="214"/>
      <c r="I320" s="215"/>
      <c r="J320" s="237"/>
      <c r="K320" s="231"/>
      <c r="L320" s="231"/>
      <c r="M320" s="231"/>
      <c r="N320" s="231"/>
      <c r="O320" s="231"/>
      <c r="P320" s="232"/>
      <c r="Q320" s="232"/>
      <c r="R320" s="232"/>
      <c r="S320" s="233"/>
      <c r="T320" s="232"/>
      <c r="V320" s="231"/>
      <c r="W320" s="234"/>
    </row>
    <row r="321" spans="1:23" x14ac:dyDescent="0.25">
      <c r="A321" s="212"/>
      <c r="B321" s="212"/>
      <c r="C321" s="212"/>
      <c r="D321" s="212"/>
      <c r="E321" s="212"/>
      <c r="F321" s="213"/>
      <c r="G321" s="213"/>
      <c r="H321" s="214"/>
      <c r="I321" s="215"/>
      <c r="J321" s="237"/>
      <c r="K321" s="231"/>
      <c r="L321" s="231"/>
      <c r="M321" s="231"/>
      <c r="N321" s="231"/>
      <c r="O321" s="231"/>
      <c r="P321" s="232"/>
      <c r="Q321" s="232"/>
      <c r="R321" s="232"/>
      <c r="S321" s="233"/>
      <c r="T321" s="232"/>
      <c r="V321" s="231"/>
      <c r="W321" s="234"/>
    </row>
    <row r="322" spans="1:23" x14ac:dyDescent="0.25">
      <c r="A322" s="212"/>
      <c r="B322" s="212"/>
      <c r="C322" s="212"/>
      <c r="D322" s="212"/>
      <c r="E322" s="212"/>
      <c r="F322" s="213"/>
      <c r="G322" s="213"/>
      <c r="H322" s="214"/>
      <c r="I322" s="215"/>
      <c r="J322" s="237"/>
      <c r="K322" s="231"/>
      <c r="L322" s="231"/>
      <c r="M322" s="231"/>
      <c r="N322" s="231"/>
      <c r="O322" s="231"/>
      <c r="P322" s="232"/>
      <c r="Q322" s="232"/>
      <c r="R322" s="232"/>
      <c r="S322" s="233"/>
      <c r="T322" s="232"/>
      <c r="V322" s="231"/>
      <c r="W322" s="234"/>
    </row>
    <row r="323" spans="1:23" x14ac:dyDescent="0.25">
      <c r="A323" s="212"/>
      <c r="B323" s="212"/>
      <c r="C323" s="212"/>
      <c r="D323" s="212"/>
      <c r="E323" s="212"/>
      <c r="F323" s="213"/>
      <c r="G323" s="213"/>
      <c r="H323" s="214"/>
      <c r="I323" s="215"/>
      <c r="J323" s="237"/>
      <c r="K323" s="231"/>
      <c r="L323" s="231"/>
      <c r="M323" s="231"/>
      <c r="N323" s="231"/>
      <c r="O323" s="231"/>
      <c r="P323" s="232"/>
      <c r="Q323" s="232"/>
      <c r="R323" s="232"/>
      <c r="S323" s="233"/>
      <c r="T323" s="232"/>
      <c r="V323" s="231"/>
      <c r="W323" s="234"/>
    </row>
    <row r="324" spans="1:23" x14ac:dyDescent="0.25">
      <c r="A324" s="212"/>
      <c r="B324" s="212"/>
      <c r="C324" s="212"/>
      <c r="D324" s="212"/>
      <c r="E324" s="212"/>
      <c r="F324" s="213"/>
      <c r="G324" s="213"/>
      <c r="H324" s="214"/>
      <c r="I324" s="215"/>
      <c r="J324" s="237"/>
      <c r="K324" s="231"/>
      <c r="L324" s="231"/>
      <c r="M324" s="231"/>
      <c r="N324" s="231"/>
      <c r="O324" s="231"/>
      <c r="P324" s="232"/>
      <c r="Q324" s="232"/>
      <c r="R324" s="232"/>
      <c r="S324" s="233"/>
      <c r="T324" s="232"/>
      <c r="V324" s="231"/>
      <c r="W324" s="234"/>
    </row>
    <row r="325" spans="1:23" x14ac:dyDescent="0.25">
      <c r="A325" s="212"/>
      <c r="B325" s="212"/>
      <c r="C325" s="212"/>
      <c r="D325" s="212"/>
      <c r="E325" s="212"/>
      <c r="F325" s="213"/>
      <c r="G325" s="213"/>
      <c r="H325" s="214"/>
      <c r="I325" s="215"/>
      <c r="J325" s="237"/>
      <c r="K325" s="231"/>
      <c r="L325" s="231"/>
      <c r="M325" s="231"/>
      <c r="N325" s="231"/>
      <c r="O325" s="231"/>
      <c r="P325" s="232"/>
      <c r="Q325" s="232"/>
      <c r="R325" s="232"/>
      <c r="S325" s="233"/>
      <c r="T325" s="232"/>
      <c r="V325" s="231"/>
      <c r="W325" s="234"/>
    </row>
    <row r="326" spans="1:23" x14ac:dyDescent="0.25">
      <c r="A326" s="212"/>
      <c r="B326" s="212"/>
      <c r="C326" s="212"/>
      <c r="D326" s="212"/>
      <c r="E326" s="212"/>
      <c r="F326" s="213"/>
      <c r="G326" s="213"/>
      <c r="H326" s="214"/>
      <c r="I326" s="215"/>
      <c r="J326" s="237"/>
      <c r="K326" s="231"/>
      <c r="L326" s="231"/>
      <c r="M326" s="231"/>
      <c r="N326" s="231"/>
      <c r="O326" s="231"/>
      <c r="P326" s="232"/>
      <c r="Q326" s="232"/>
      <c r="R326" s="232"/>
      <c r="S326" s="233"/>
      <c r="T326" s="232"/>
      <c r="V326" s="231"/>
      <c r="W326" s="234"/>
    </row>
    <row r="327" spans="1:23" x14ac:dyDescent="0.25">
      <c r="A327" s="212"/>
      <c r="B327" s="212"/>
      <c r="C327" s="212"/>
      <c r="D327" s="212"/>
      <c r="E327" s="212"/>
      <c r="F327" s="213"/>
      <c r="G327" s="213"/>
      <c r="H327" s="214"/>
      <c r="I327" s="215"/>
      <c r="J327" s="237"/>
      <c r="K327" s="231"/>
      <c r="L327" s="231"/>
      <c r="M327" s="231"/>
      <c r="N327" s="231"/>
      <c r="O327" s="231"/>
      <c r="P327" s="232"/>
      <c r="Q327" s="232"/>
      <c r="R327" s="232"/>
      <c r="S327" s="233"/>
      <c r="T327" s="232"/>
      <c r="V327" s="231"/>
      <c r="W327" s="234"/>
    </row>
    <row r="328" spans="1:23" x14ac:dyDescent="0.25">
      <c r="A328" s="212"/>
      <c r="B328" s="212"/>
      <c r="C328" s="212"/>
      <c r="D328" s="212"/>
      <c r="E328" s="212"/>
      <c r="F328" s="213"/>
      <c r="G328" s="213"/>
      <c r="H328" s="214"/>
      <c r="I328" s="215"/>
      <c r="J328" s="237"/>
      <c r="K328" s="231"/>
      <c r="L328" s="231"/>
      <c r="M328" s="231"/>
      <c r="N328" s="231"/>
      <c r="O328" s="231"/>
      <c r="P328" s="232"/>
      <c r="Q328" s="232"/>
      <c r="R328" s="232"/>
      <c r="S328" s="233"/>
      <c r="T328" s="232"/>
      <c r="V328" s="231"/>
      <c r="W328" s="234"/>
    </row>
    <row r="329" spans="1:23" x14ac:dyDescent="0.25">
      <c r="A329" s="212"/>
      <c r="B329" s="212"/>
      <c r="C329" s="212"/>
      <c r="D329" s="212"/>
      <c r="E329" s="212"/>
      <c r="F329" s="213"/>
      <c r="G329" s="213"/>
      <c r="H329" s="214"/>
      <c r="I329" s="215"/>
      <c r="J329" s="237"/>
      <c r="K329" s="231"/>
      <c r="L329" s="231"/>
      <c r="M329" s="231"/>
      <c r="N329" s="231"/>
      <c r="O329" s="231"/>
      <c r="P329" s="232"/>
      <c r="Q329" s="232"/>
      <c r="R329" s="232"/>
      <c r="S329" s="233"/>
      <c r="T329" s="232"/>
      <c r="V329" s="231"/>
      <c r="W329" s="234"/>
    </row>
    <row r="330" spans="1:23" x14ac:dyDescent="0.25">
      <c r="A330" s="212"/>
      <c r="B330" s="212"/>
      <c r="C330" s="212"/>
      <c r="D330" s="212"/>
      <c r="E330" s="212"/>
      <c r="F330" s="213"/>
      <c r="G330" s="213"/>
      <c r="H330" s="214"/>
      <c r="I330" s="215"/>
      <c r="J330" s="237"/>
      <c r="K330" s="231"/>
      <c r="L330" s="231"/>
      <c r="M330" s="231"/>
      <c r="N330" s="231"/>
      <c r="O330" s="231"/>
      <c r="P330" s="232"/>
      <c r="Q330" s="232"/>
      <c r="R330" s="232"/>
      <c r="S330" s="233"/>
      <c r="T330" s="232"/>
      <c r="V330" s="231"/>
      <c r="W330" s="234"/>
    </row>
    <row r="331" spans="1:23" x14ac:dyDescent="0.25">
      <c r="A331" s="212"/>
      <c r="B331" s="212"/>
      <c r="C331" s="212"/>
      <c r="D331" s="212"/>
      <c r="E331" s="212"/>
      <c r="F331" s="213"/>
      <c r="G331" s="213"/>
      <c r="H331" s="214"/>
      <c r="I331" s="215"/>
      <c r="J331" s="237"/>
      <c r="K331" s="231"/>
      <c r="L331" s="231"/>
      <c r="M331" s="231"/>
      <c r="N331" s="231"/>
      <c r="O331" s="231"/>
      <c r="P331" s="232"/>
      <c r="Q331" s="232"/>
      <c r="R331" s="232"/>
      <c r="S331" s="233"/>
      <c r="T331" s="232"/>
      <c r="V331" s="231"/>
      <c r="W331" s="234"/>
    </row>
    <row r="332" spans="1:23" x14ac:dyDescent="0.25">
      <c r="A332" s="212"/>
      <c r="B332" s="212"/>
      <c r="C332" s="212"/>
      <c r="D332" s="212"/>
      <c r="E332" s="212"/>
      <c r="F332" s="213"/>
      <c r="G332" s="213"/>
      <c r="H332" s="214"/>
      <c r="I332" s="215"/>
      <c r="J332" s="237"/>
      <c r="K332" s="231"/>
      <c r="L332" s="231"/>
      <c r="M332" s="231"/>
      <c r="N332" s="231"/>
      <c r="O332" s="231"/>
      <c r="P332" s="232"/>
      <c r="Q332" s="232"/>
      <c r="R332" s="232"/>
      <c r="S332" s="233"/>
      <c r="T332" s="232"/>
      <c r="V332" s="231"/>
      <c r="W332" s="234"/>
    </row>
    <row r="333" spans="1:23" x14ac:dyDescent="0.25">
      <c r="A333" s="212"/>
      <c r="B333" s="212"/>
      <c r="C333" s="212"/>
      <c r="D333" s="212"/>
      <c r="E333" s="212"/>
      <c r="F333" s="213"/>
      <c r="G333" s="213"/>
      <c r="H333" s="214"/>
      <c r="I333" s="215"/>
      <c r="J333" s="237"/>
      <c r="K333" s="231"/>
      <c r="L333" s="231"/>
      <c r="M333" s="231"/>
      <c r="N333" s="231"/>
      <c r="O333" s="231"/>
      <c r="P333" s="232"/>
      <c r="Q333" s="232"/>
      <c r="R333" s="232"/>
      <c r="S333" s="233"/>
      <c r="T333" s="232"/>
      <c r="V333" s="231"/>
      <c r="W333" s="234"/>
    </row>
    <row r="334" spans="1:23" x14ac:dyDescent="0.25">
      <c r="A334" s="212"/>
      <c r="B334" s="212"/>
      <c r="C334" s="212"/>
      <c r="D334" s="212"/>
      <c r="E334" s="212"/>
      <c r="F334" s="213"/>
      <c r="G334" s="213"/>
      <c r="H334" s="214"/>
      <c r="I334" s="215"/>
      <c r="J334" s="237"/>
      <c r="K334" s="231"/>
      <c r="L334" s="231"/>
      <c r="M334" s="231"/>
      <c r="N334" s="231"/>
      <c r="O334" s="231"/>
      <c r="P334" s="232"/>
      <c r="Q334" s="232"/>
      <c r="R334" s="232"/>
      <c r="S334" s="233"/>
      <c r="T334" s="232"/>
      <c r="V334" s="231"/>
      <c r="W334" s="234"/>
    </row>
    <row r="335" spans="1:23" x14ac:dyDescent="0.25">
      <c r="A335" s="212"/>
      <c r="B335" s="212"/>
      <c r="C335" s="212"/>
      <c r="D335" s="212"/>
      <c r="E335" s="212"/>
      <c r="F335" s="213"/>
      <c r="G335" s="213"/>
      <c r="H335" s="214"/>
      <c r="I335" s="215"/>
      <c r="J335" s="237"/>
      <c r="K335" s="231"/>
      <c r="L335" s="231"/>
      <c r="M335" s="231"/>
      <c r="N335" s="231"/>
      <c r="O335" s="231"/>
      <c r="P335" s="232"/>
      <c r="Q335" s="232"/>
      <c r="R335" s="232"/>
      <c r="S335" s="233"/>
      <c r="T335" s="232"/>
      <c r="V335" s="231"/>
      <c r="W335" s="234"/>
    </row>
    <row r="336" spans="1:23" x14ac:dyDescent="0.25">
      <c r="A336" s="212"/>
      <c r="B336" s="212"/>
      <c r="C336" s="212"/>
      <c r="D336" s="212"/>
      <c r="E336" s="212"/>
      <c r="F336" s="213"/>
      <c r="G336" s="213"/>
      <c r="H336" s="214"/>
      <c r="I336" s="215"/>
      <c r="J336" s="237"/>
      <c r="K336" s="231"/>
      <c r="L336" s="231"/>
      <c r="M336" s="231"/>
      <c r="N336" s="231"/>
      <c r="O336" s="231"/>
      <c r="P336" s="232"/>
      <c r="Q336" s="232"/>
      <c r="R336" s="232"/>
      <c r="S336" s="233"/>
      <c r="T336" s="232"/>
      <c r="V336" s="231"/>
      <c r="W336" s="234"/>
    </row>
    <row r="337" spans="1:23" x14ac:dyDescent="0.25">
      <c r="A337" s="212"/>
      <c r="B337" s="212"/>
      <c r="C337" s="212"/>
      <c r="D337" s="212"/>
      <c r="E337" s="212"/>
      <c r="F337" s="213"/>
      <c r="G337" s="213"/>
      <c r="H337" s="214"/>
      <c r="I337" s="215"/>
      <c r="J337" s="237"/>
      <c r="K337" s="231"/>
      <c r="L337" s="231"/>
      <c r="M337" s="231"/>
      <c r="N337" s="231"/>
      <c r="O337" s="231"/>
      <c r="P337" s="232"/>
      <c r="Q337" s="232"/>
      <c r="R337" s="232"/>
      <c r="S337" s="233"/>
      <c r="T337" s="232"/>
      <c r="V337" s="231"/>
      <c r="W337" s="234"/>
    </row>
    <row r="338" spans="1:23" x14ac:dyDescent="0.25">
      <c r="A338" s="212"/>
      <c r="B338" s="212"/>
      <c r="C338" s="212"/>
      <c r="D338" s="212"/>
      <c r="E338" s="212"/>
      <c r="F338" s="213"/>
      <c r="G338" s="213"/>
      <c r="H338" s="214"/>
      <c r="I338" s="215"/>
      <c r="J338" s="237"/>
      <c r="K338" s="231"/>
      <c r="L338" s="231"/>
      <c r="M338" s="231"/>
      <c r="N338" s="231"/>
      <c r="O338" s="231"/>
      <c r="P338" s="232"/>
      <c r="Q338" s="232"/>
      <c r="R338" s="232"/>
      <c r="S338" s="233"/>
      <c r="T338" s="232"/>
      <c r="V338" s="231"/>
      <c r="W338" s="234"/>
    </row>
    <row r="339" spans="1:23" x14ac:dyDescent="0.25">
      <c r="A339" s="212"/>
      <c r="B339" s="212"/>
      <c r="C339" s="212"/>
      <c r="D339" s="212"/>
      <c r="E339" s="212"/>
      <c r="F339" s="213"/>
      <c r="G339" s="213"/>
      <c r="H339" s="214"/>
      <c r="I339" s="215"/>
      <c r="J339" s="237"/>
      <c r="K339" s="231"/>
      <c r="L339" s="231"/>
      <c r="M339" s="231"/>
      <c r="N339" s="231"/>
      <c r="O339" s="231"/>
      <c r="P339" s="232"/>
      <c r="Q339" s="232"/>
      <c r="R339" s="232"/>
      <c r="S339" s="233"/>
      <c r="T339" s="232"/>
      <c r="V339" s="231"/>
      <c r="W339" s="234"/>
    </row>
    <row r="340" spans="1:23" x14ac:dyDescent="0.25">
      <c r="A340" s="212"/>
      <c r="B340" s="212"/>
      <c r="C340" s="212"/>
      <c r="D340" s="212"/>
      <c r="E340" s="212"/>
      <c r="F340" s="213"/>
      <c r="G340" s="213"/>
      <c r="H340" s="214"/>
      <c r="I340" s="215"/>
      <c r="J340" s="237"/>
      <c r="K340" s="231"/>
      <c r="L340" s="231"/>
      <c r="M340" s="231"/>
      <c r="N340" s="231"/>
      <c r="O340" s="231"/>
      <c r="P340" s="232"/>
      <c r="Q340" s="232"/>
      <c r="R340" s="232"/>
      <c r="S340" s="233"/>
      <c r="T340" s="232"/>
      <c r="V340" s="231"/>
      <c r="W340" s="234"/>
    </row>
    <row r="341" spans="1:23" x14ac:dyDescent="0.25">
      <c r="A341" s="212"/>
      <c r="B341" s="212"/>
      <c r="C341" s="212"/>
      <c r="D341" s="212"/>
      <c r="E341" s="212"/>
      <c r="F341" s="213"/>
      <c r="G341" s="213"/>
      <c r="H341" s="214"/>
      <c r="I341" s="215"/>
      <c r="J341" s="237"/>
      <c r="K341" s="231"/>
      <c r="L341" s="231"/>
      <c r="M341" s="231"/>
      <c r="N341" s="231"/>
      <c r="O341" s="231"/>
      <c r="P341" s="232"/>
      <c r="Q341" s="232"/>
      <c r="R341" s="232"/>
      <c r="S341" s="233"/>
      <c r="T341" s="232"/>
      <c r="V341" s="231"/>
      <c r="W341" s="234"/>
    </row>
    <row r="342" spans="1:23" x14ac:dyDescent="0.25">
      <c r="A342" s="212"/>
      <c r="B342" s="212"/>
      <c r="C342" s="212"/>
      <c r="D342" s="212"/>
      <c r="E342" s="212"/>
      <c r="F342" s="213"/>
      <c r="G342" s="213"/>
      <c r="H342" s="214"/>
      <c r="I342" s="215"/>
      <c r="J342" s="237"/>
      <c r="K342" s="231"/>
      <c r="L342" s="231"/>
      <c r="M342" s="231"/>
      <c r="N342" s="231"/>
      <c r="O342" s="231"/>
      <c r="P342" s="232"/>
      <c r="Q342" s="232"/>
      <c r="R342" s="232"/>
      <c r="S342" s="233"/>
      <c r="T342" s="232"/>
      <c r="V342" s="231"/>
      <c r="W342" s="234"/>
    </row>
    <row r="343" spans="1:23" x14ac:dyDescent="0.25">
      <c r="A343" s="212"/>
      <c r="B343" s="212"/>
      <c r="C343" s="212"/>
      <c r="D343" s="212"/>
      <c r="E343" s="212"/>
      <c r="F343" s="213"/>
      <c r="G343" s="213"/>
      <c r="H343" s="214"/>
      <c r="I343" s="215"/>
      <c r="J343" s="237"/>
      <c r="K343" s="231"/>
      <c r="L343" s="231"/>
      <c r="M343" s="231"/>
      <c r="N343" s="231"/>
      <c r="O343" s="231"/>
      <c r="P343" s="232"/>
      <c r="Q343" s="232"/>
      <c r="R343" s="232"/>
      <c r="S343" s="233"/>
      <c r="T343" s="232"/>
      <c r="V343" s="231"/>
      <c r="W343" s="234"/>
    </row>
    <row r="344" spans="1:23" x14ac:dyDescent="0.25">
      <c r="A344" s="212"/>
      <c r="B344" s="212"/>
      <c r="C344" s="212"/>
      <c r="D344" s="212"/>
      <c r="E344" s="212"/>
      <c r="F344" s="213"/>
      <c r="G344" s="213"/>
      <c r="H344" s="214"/>
      <c r="I344" s="215"/>
      <c r="J344" s="237"/>
      <c r="K344" s="231"/>
      <c r="L344" s="231"/>
      <c r="M344" s="231"/>
      <c r="N344" s="231"/>
      <c r="O344" s="231"/>
      <c r="P344" s="232"/>
      <c r="Q344" s="232"/>
      <c r="R344" s="232"/>
      <c r="S344" s="233"/>
      <c r="T344" s="232"/>
      <c r="V344" s="231"/>
      <c r="W344" s="234"/>
    </row>
    <row r="345" spans="1:23" x14ac:dyDescent="0.25">
      <c r="A345" s="212"/>
      <c r="B345" s="212"/>
      <c r="C345" s="212"/>
      <c r="D345" s="212"/>
      <c r="E345" s="212"/>
      <c r="F345" s="213"/>
      <c r="G345" s="213"/>
      <c r="H345" s="214"/>
      <c r="I345" s="215"/>
      <c r="J345" s="237"/>
      <c r="K345" s="231"/>
      <c r="L345" s="231"/>
      <c r="M345" s="231"/>
      <c r="N345" s="231"/>
      <c r="O345" s="231"/>
      <c r="P345" s="232"/>
      <c r="Q345" s="232"/>
      <c r="R345" s="232"/>
      <c r="S345" s="233"/>
      <c r="T345" s="232"/>
      <c r="V345" s="231"/>
      <c r="W345" s="234"/>
    </row>
    <row r="346" spans="1:23" x14ac:dyDescent="0.25">
      <c r="A346" s="212"/>
      <c r="B346" s="212"/>
      <c r="C346" s="212"/>
      <c r="D346" s="212"/>
      <c r="E346" s="212"/>
      <c r="F346" s="213"/>
      <c r="G346" s="213"/>
      <c r="H346" s="214"/>
      <c r="I346" s="215"/>
      <c r="J346" s="237"/>
      <c r="K346" s="231"/>
      <c r="L346" s="231"/>
      <c r="M346" s="231"/>
      <c r="N346" s="231"/>
      <c r="O346" s="231"/>
      <c r="P346" s="232"/>
      <c r="Q346" s="232"/>
      <c r="R346" s="232"/>
      <c r="S346" s="233"/>
      <c r="T346" s="232"/>
      <c r="V346" s="231"/>
      <c r="W346" s="234"/>
    </row>
    <row r="347" spans="1:23" x14ac:dyDescent="0.25">
      <c r="A347" s="212"/>
      <c r="B347" s="212"/>
      <c r="C347" s="212"/>
      <c r="D347" s="212"/>
      <c r="E347" s="212"/>
      <c r="F347" s="213"/>
      <c r="G347" s="213"/>
      <c r="H347" s="214"/>
      <c r="I347" s="215"/>
      <c r="J347" s="237"/>
      <c r="K347" s="231"/>
      <c r="L347" s="231"/>
      <c r="M347" s="231"/>
      <c r="N347" s="231"/>
      <c r="O347" s="231"/>
      <c r="P347" s="232"/>
      <c r="Q347" s="232"/>
      <c r="R347" s="232"/>
      <c r="S347" s="233"/>
      <c r="T347" s="232"/>
      <c r="V347" s="231"/>
      <c r="W347" s="234"/>
    </row>
    <row r="348" spans="1:23" x14ac:dyDescent="0.25">
      <c r="A348" s="212"/>
      <c r="B348" s="212"/>
      <c r="C348" s="212"/>
      <c r="D348" s="212"/>
      <c r="E348" s="212"/>
      <c r="F348" s="213"/>
      <c r="G348" s="213"/>
      <c r="H348" s="214"/>
      <c r="I348" s="215"/>
      <c r="J348" s="237"/>
      <c r="K348" s="231"/>
      <c r="L348" s="231"/>
      <c r="M348" s="231"/>
      <c r="N348" s="231"/>
      <c r="O348" s="231"/>
      <c r="P348" s="232"/>
      <c r="Q348" s="232"/>
      <c r="R348" s="232"/>
      <c r="S348" s="233"/>
      <c r="T348" s="232"/>
      <c r="V348" s="231"/>
      <c r="W348" s="234"/>
    </row>
    <row r="349" spans="1:23" x14ac:dyDescent="0.25">
      <c r="A349" s="212"/>
      <c r="B349" s="212"/>
      <c r="C349" s="212"/>
      <c r="D349" s="212"/>
      <c r="E349" s="212"/>
      <c r="F349" s="213"/>
      <c r="G349" s="213"/>
      <c r="H349" s="214"/>
      <c r="I349" s="215"/>
      <c r="J349" s="237"/>
      <c r="K349" s="231"/>
      <c r="L349" s="231"/>
      <c r="M349" s="231"/>
      <c r="N349" s="231"/>
      <c r="O349" s="231"/>
      <c r="P349" s="232"/>
      <c r="Q349" s="232"/>
      <c r="R349" s="232"/>
      <c r="S349" s="233"/>
      <c r="T349" s="232"/>
      <c r="V349" s="231"/>
      <c r="W349" s="234"/>
    </row>
    <row r="350" spans="1:23" x14ac:dyDescent="0.25">
      <c r="A350" s="212"/>
      <c r="B350" s="212"/>
      <c r="C350" s="212"/>
      <c r="D350" s="212"/>
      <c r="E350" s="212"/>
      <c r="F350" s="213"/>
      <c r="G350" s="213"/>
      <c r="H350" s="214"/>
      <c r="I350" s="215"/>
      <c r="J350" s="237"/>
      <c r="K350" s="231"/>
      <c r="L350" s="231"/>
      <c r="M350" s="231"/>
      <c r="N350" s="231"/>
      <c r="O350" s="231"/>
      <c r="P350" s="232"/>
      <c r="Q350" s="232"/>
      <c r="R350" s="232"/>
      <c r="S350" s="233"/>
      <c r="T350" s="232"/>
      <c r="V350" s="231"/>
      <c r="W350" s="234"/>
    </row>
    <row r="351" spans="1:23" x14ac:dyDescent="0.25">
      <c r="A351" s="212"/>
      <c r="B351" s="212"/>
      <c r="C351" s="212"/>
      <c r="D351" s="212"/>
      <c r="E351" s="212"/>
      <c r="F351" s="213"/>
      <c r="G351" s="213"/>
      <c r="H351" s="214"/>
      <c r="I351" s="215"/>
      <c r="J351" s="237"/>
      <c r="K351" s="231"/>
      <c r="L351" s="231"/>
      <c r="M351" s="231"/>
      <c r="N351" s="231"/>
      <c r="O351" s="231"/>
      <c r="P351" s="232"/>
      <c r="Q351" s="232"/>
      <c r="R351" s="232"/>
      <c r="S351" s="233"/>
      <c r="T351" s="232"/>
      <c r="V351" s="231"/>
      <c r="W351" s="234"/>
    </row>
    <row r="352" spans="1:23" x14ac:dyDescent="0.25">
      <c r="A352" s="212"/>
      <c r="B352" s="212"/>
      <c r="C352" s="212"/>
      <c r="D352" s="212"/>
      <c r="E352" s="212"/>
      <c r="F352" s="213"/>
      <c r="G352" s="213"/>
      <c r="H352" s="214"/>
      <c r="I352" s="215"/>
      <c r="J352" s="237"/>
      <c r="K352" s="231"/>
      <c r="L352" s="231"/>
      <c r="M352" s="231"/>
      <c r="N352" s="231"/>
      <c r="O352" s="231"/>
      <c r="P352" s="232"/>
      <c r="Q352" s="232"/>
      <c r="R352" s="232"/>
      <c r="S352" s="233"/>
      <c r="T352" s="232"/>
      <c r="V352" s="231"/>
      <c r="W352" s="234"/>
    </row>
    <row r="353" spans="1:23" x14ac:dyDescent="0.25">
      <c r="A353" s="212"/>
      <c r="B353" s="212"/>
      <c r="C353" s="212"/>
      <c r="D353" s="212"/>
      <c r="E353" s="212"/>
      <c r="F353" s="213"/>
      <c r="G353" s="213"/>
      <c r="H353" s="214"/>
      <c r="I353" s="215"/>
      <c r="J353" s="237"/>
      <c r="K353" s="231"/>
      <c r="L353" s="231"/>
      <c r="M353" s="231"/>
      <c r="N353" s="231"/>
      <c r="O353" s="231"/>
      <c r="P353" s="232"/>
      <c r="Q353" s="232"/>
      <c r="R353" s="232"/>
      <c r="S353" s="233"/>
      <c r="T353" s="232"/>
      <c r="V353" s="231"/>
      <c r="W353" s="234"/>
    </row>
    <row r="354" spans="1:23" x14ac:dyDescent="0.25">
      <c r="A354" s="212"/>
      <c r="B354" s="212"/>
      <c r="C354" s="212"/>
      <c r="D354" s="212"/>
      <c r="E354" s="212"/>
      <c r="F354" s="213"/>
      <c r="G354" s="213"/>
      <c r="H354" s="214"/>
      <c r="I354" s="215"/>
      <c r="J354" s="237"/>
      <c r="K354" s="231"/>
      <c r="L354" s="231"/>
      <c r="M354" s="231"/>
      <c r="N354" s="231"/>
      <c r="O354" s="231"/>
      <c r="P354" s="232"/>
      <c r="Q354" s="232"/>
      <c r="R354" s="232"/>
      <c r="S354" s="233"/>
      <c r="T354" s="232"/>
      <c r="V354" s="231"/>
      <c r="W354" s="234"/>
    </row>
    <row r="355" spans="1:23" x14ac:dyDescent="0.25">
      <c r="A355" s="212"/>
      <c r="B355" s="212"/>
      <c r="C355" s="212"/>
      <c r="D355" s="212"/>
      <c r="E355" s="212"/>
      <c r="F355" s="213"/>
      <c r="G355" s="213"/>
      <c r="H355" s="214"/>
      <c r="I355" s="215"/>
      <c r="J355" s="237"/>
      <c r="K355" s="231"/>
      <c r="L355" s="231"/>
      <c r="M355" s="231"/>
      <c r="N355" s="231"/>
      <c r="O355" s="231"/>
      <c r="P355" s="232"/>
      <c r="Q355" s="232"/>
      <c r="R355" s="232"/>
      <c r="S355" s="233"/>
      <c r="T355" s="232"/>
      <c r="V355" s="231"/>
      <c r="W355" s="234"/>
    </row>
    <row r="356" spans="1:23" x14ac:dyDescent="0.25">
      <c r="A356" s="212"/>
      <c r="B356" s="212"/>
      <c r="C356" s="212"/>
      <c r="D356" s="212"/>
      <c r="E356" s="212"/>
      <c r="F356" s="213"/>
      <c r="G356" s="213"/>
      <c r="H356" s="214"/>
      <c r="I356" s="215"/>
      <c r="J356" s="237"/>
      <c r="K356" s="231"/>
      <c r="L356" s="231"/>
      <c r="M356" s="231"/>
      <c r="N356" s="231"/>
      <c r="O356" s="231"/>
      <c r="P356" s="232"/>
      <c r="Q356" s="232"/>
      <c r="R356" s="232"/>
      <c r="S356" s="233"/>
      <c r="T356" s="232"/>
      <c r="V356" s="231"/>
      <c r="W356" s="234"/>
    </row>
    <row r="357" spans="1:23" x14ac:dyDescent="0.25">
      <c r="A357" s="212"/>
      <c r="B357" s="212"/>
      <c r="C357" s="212"/>
      <c r="D357" s="212"/>
      <c r="E357" s="212"/>
      <c r="F357" s="213"/>
      <c r="G357" s="213"/>
      <c r="H357" s="214"/>
      <c r="I357" s="215"/>
      <c r="J357" s="237"/>
      <c r="K357" s="231"/>
      <c r="L357" s="231"/>
      <c r="M357" s="231"/>
      <c r="N357" s="231"/>
      <c r="O357" s="231"/>
      <c r="P357" s="232"/>
      <c r="Q357" s="232"/>
      <c r="R357" s="232"/>
      <c r="S357" s="233"/>
      <c r="T357" s="232"/>
      <c r="V357" s="231"/>
      <c r="W357" s="234"/>
    </row>
    <row r="358" spans="1:23" x14ac:dyDescent="0.25">
      <c r="A358" s="212"/>
      <c r="B358" s="212"/>
      <c r="C358" s="212"/>
      <c r="D358" s="212"/>
      <c r="E358" s="212"/>
      <c r="F358" s="213"/>
      <c r="G358" s="213"/>
      <c r="H358" s="214"/>
      <c r="I358" s="215"/>
      <c r="J358" s="237"/>
      <c r="K358" s="231"/>
      <c r="L358" s="231"/>
      <c r="M358" s="231"/>
      <c r="N358" s="231"/>
      <c r="O358" s="231"/>
      <c r="P358" s="232"/>
      <c r="Q358" s="232"/>
      <c r="R358" s="232"/>
      <c r="S358" s="233"/>
      <c r="T358" s="232"/>
      <c r="V358" s="231"/>
      <c r="W358" s="234"/>
    </row>
    <row r="359" spans="1:23" x14ac:dyDescent="0.25">
      <c r="A359" s="212"/>
      <c r="B359" s="212"/>
      <c r="C359" s="212"/>
      <c r="D359" s="212"/>
      <c r="E359" s="212"/>
      <c r="F359" s="213"/>
      <c r="G359" s="213"/>
      <c r="H359" s="214"/>
      <c r="I359" s="215"/>
      <c r="J359" s="237"/>
      <c r="K359" s="231"/>
      <c r="L359" s="231"/>
      <c r="M359" s="231"/>
      <c r="N359" s="231"/>
      <c r="O359" s="231"/>
      <c r="P359" s="232"/>
      <c r="Q359" s="232"/>
      <c r="R359" s="232"/>
      <c r="S359" s="233"/>
      <c r="T359" s="232"/>
      <c r="V359" s="231"/>
      <c r="W359" s="234"/>
    </row>
    <row r="360" spans="1:23" x14ac:dyDescent="0.25">
      <c r="A360" s="212"/>
      <c r="B360" s="212"/>
      <c r="C360" s="212"/>
      <c r="D360" s="212"/>
      <c r="E360" s="212"/>
      <c r="F360" s="213"/>
      <c r="G360" s="213"/>
      <c r="H360" s="214"/>
      <c r="I360" s="215"/>
      <c r="J360" s="237"/>
      <c r="K360" s="231"/>
      <c r="L360" s="231"/>
      <c r="M360" s="231"/>
      <c r="N360" s="231"/>
      <c r="O360" s="231"/>
      <c r="P360" s="232"/>
      <c r="Q360" s="232"/>
      <c r="R360" s="232"/>
      <c r="S360" s="233"/>
      <c r="T360" s="232"/>
      <c r="V360" s="231"/>
      <c r="W360" s="234"/>
    </row>
    <row r="361" spans="1:23" x14ac:dyDescent="0.25">
      <c r="A361" s="212"/>
      <c r="B361" s="212"/>
      <c r="C361" s="212"/>
      <c r="D361" s="212"/>
      <c r="E361" s="212"/>
      <c r="F361" s="213"/>
      <c r="G361" s="213"/>
      <c r="H361" s="214"/>
      <c r="I361" s="215"/>
      <c r="J361" s="237"/>
      <c r="K361" s="231"/>
      <c r="L361" s="231"/>
      <c r="M361" s="231"/>
      <c r="N361" s="231"/>
      <c r="O361" s="231"/>
      <c r="P361" s="232"/>
      <c r="Q361" s="232"/>
      <c r="R361" s="232"/>
      <c r="S361" s="233"/>
      <c r="T361" s="232"/>
      <c r="V361" s="231"/>
      <c r="W361" s="234"/>
    </row>
    <row r="362" spans="1:23" x14ac:dyDescent="0.25">
      <c r="A362" s="212"/>
      <c r="B362" s="212"/>
      <c r="C362" s="212"/>
      <c r="D362" s="212"/>
      <c r="E362" s="212"/>
      <c r="F362" s="213"/>
      <c r="G362" s="213"/>
      <c r="H362" s="214"/>
      <c r="I362" s="215"/>
      <c r="J362" s="237"/>
      <c r="K362" s="231"/>
      <c r="L362" s="231"/>
      <c r="M362" s="231"/>
      <c r="N362" s="231"/>
      <c r="O362" s="231"/>
      <c r="P362" s="232"/>
      <c r="Q362" s="232"/>
      <c r="R362" s="232"/>
      <c r="S362" s="233"/>
      <c r="T362" s="232"/>
      <c r="V362" s="231"/>
      <c r="W362" s="234"/>
    </row>
    <row r="363" spans="1:23" x14ac:dyDescent="0.25">
      <c r="A363" s="212"/>
      <c r="B363" s="212"/>
      <c r="C363" s="212"/>
      <c r="D363" s="212"/>
      <c r="E363" s="212"/>
      <c r="F363" s="213"/>
      <c r="G363" s="213"/>
      <c r="H363" s="214"/>
      <c r="I363" s="215"/>
      <c r="J363" s="237"/>
      <c r="K363" s="231"/>
      <c r="L363" s="231"/>
      <c r="M363" s="231"/>
      <c r="N363" s="231"/>
      <c r="O363" s="231"/>
      <c r="P363" s="232"/>
      <c r="Q363" s="232"/>
      <c r="R363" s="232"/>
      <c r="S363" s="233"/>
      <c r="T363" s="232"/>
      <c r="V363" s="231"/>
      <c r="W363" s="234"/>
    </row>
    <row r="364" spans="1:23" x14ac:dyDescent="0.25">
      <c r="A364" s="212"/>
      <c r="B364" s="212"/>
      <c r="C364" s="212"/>
      <c r="D364" s="212"/>
      <c r="E364" s="212"/>
      <c r="F364" s="213"/>
      <c r="G364" s="213"/>
      <c r="H364" s="214"/>
      <c r="I364" s="215"/>
      <c r="J364" s="237"/>
      <c r="K364" s="231"/>
      <c r="L364" s="231"/>
      <c r="M364" s="231"/>
      <c r="N364" s="231"/>
      <c r="O364" s="231"/>
      <c r="P364" s="232"/>
      <c r="Q364" s="232"/>
      <c r="R364" s="232"/>
      <c r="S364" s="233"/>
      <c r="T364" s="232"/>
      <c r="V364" s="231"/>
      <c r="W364" s="234"/>
    </row>
    <row r="365" spans="1:23" x14ac:dyDescent="0.25">
      <c r="A365" s="212"/>
      <c r="B365" s="212"/>
      <c r="C365" s="212"/>
      <c r="D365" s="212"/>
      <c r="E365" s="212"/>
      <c r="F365" s="213"/>
      <c r="G365" s="213"/>
      <c r="H365" s="214"/>
      <c r="I365" s="215"/>
      <c r="J365" s="237"/>
      <c r="K365" s="231"/>
      <c r="L365" s="231"/>
      <c r="M365" s="231"/>
      <c r="N365" s="231"/>
      <c r="O365" s="231"/>
      <c r="P365" s="232"/>
      <c r="Q365" s="232"/>
      <c r="R365" s="232"/>
      <c r="S365" s="233"/>
      <c r="T365" s="232"/>
      <c r="V365" s="231"/>
      <c r="W365" s="234"/>
    </row>
    <row r="366" spans="1:23" x14ac:dyDescent="0.25">
      <c r="A366" s="212"/>
      <c r="B366" s="212"/>
      <c r="C366" s="212"/>
      <c r="D366" s="212"/>
      <c r="E366" s="212"/>
      <c r="F366" s="213"/>
      <c r="G366" s="213"/>
      <c r="H366" s="214"/>
      <c r="I366" s="215"/>
      <c r="J366" s="237"/>
      <c r="K366" s="231"/>
      <c r="L366" s="231"/>
      <c r="M366" s="231"/>
      <c r="N366" s="231"/>
      <c r="O366" s="231"/>
      <c r="P366" s="232"/>
      <c r="Q366" s="232"/>
      <c r="R366" s="232"/>
      <c r="S366" s="233"/>
      <c r="T366" s="232"/>
      <c r="V366" s="231"/>
      <c r="W366" s="234"/>
    </row>
    <row r="367" spans="1:23" x14ac:dyDescent="0.25">
      <c r="A367" s="212"/>
      <c r="B367" s="212"/>
      <c r="C367" s="212"/>
      <c r="D367" s="212"/>
      <c r="E367" s="212"/>
      <c r="F367" s="213"/>
      <c r="G367" s="213"/>
      <c r="H367" s="214"/>
      <c r="I367" s="215"/>
      <c r="J367" s="237"/>
      <c r="K367" s="231"/>
      <c r="L367" s="231"/>
      <c r="M367" s="231"/>
      <c r="N367" s="231"/>
      <c r="O367" s="231"/>
      <c r="P367" s="232"/>
      <c r="Q367" s="232"/>
      <c r="R367" s="232"/>
      <c r="S367" s="233"/>
      <c r="T367" s="232"/>
      <c r="V367" s="231"/>
      <c r="W367" s="234"/>
    </row>
    <row r="368" spans="1:23" x14ac:dyDescent="0.25">
      <c r="A368" s="212"/>
      <c r="B368" s="212"/>
      <c r="C368" s="212"/>
      <c r="D368" s="212"/>
      <c r="E368" s="212"/>
      <c r="F368" s="213"/>
      <c r="G368" s="213"/>
      <c r="H368" s="214"/>
      <c r="I368" s="215"/>
      <c r="J368" s="237"/>
      <c r="K368" s="231"/>
      <c r="L368" s="231"/>
      <c r="M368" s="231"/>
      <c r="N368" s="231"/>
      <c r="O368" s="231"/>
      <c r="P368" s="232"/>
      <c r="Q368" s="232"/>
      <c r="R368" s="232"/>
      <c r="S368" s="233"/>
      <c r="T368" s="232"/>
      <c r="V368" s="231"/>
      <c r="W368" s="234"/>
    </row>
    <row r="369" spans="1:23" x14ac:dyDescent="0.25">
      <c r="A369" s="212"/>
      <c r="B369" s="212"/>
      <c r="C369" s="212"/>
      <c r="D369" s="212"/>
      <c r="E369" s="212"/>
      <c r="F369" s="213"/>
      <c r="G369" s="213"/>
      <c r="H369" s="214"/>
      <c r="I369" s="215"/>
      <c r="J369" s="237"/>
      <c r="K369" s="231"/>
      <c r="L369" s="231"/>
      <c r="M369" s="231"/>
      <c r="N369" s="231"/>
      <c r="O369" s="231"/>
      <c r="P369" s="232"/>
      <c r="Q369" s="232"/>
      <c r="R369" s="232"/>
      <c r="S369" s="233"/>
      <c r="T369" s="232"/>
      <c r="V369" s="231"/>
      <c r="W369" s="234"/>
    </row>
    <row r="370" spans="1:23" x14ac:dyDescent="0.25">
      <c r="A370" s="212"/>
      <c r="B370" s="212"/>
      <c r="C370" s="212"/>
      <c r="D370" s="212"/>
      <c r="E370" s="212"/>
      <c r="F370" s="213"/>
      <c r="G370" s="213"/>
      <c r="H370" s="214"/>
      <c r="I370" s="215"/>
      <c r="J370" s="237"/>
      <c r="K370" s="231"/>
      <c r="L370" s="231"/>
      <c r="M370" s="231"/>
      <c r="N370" s="231"/>
      <c r="O370" s="231"/>
      <c r="P370" s="232"/>
      <c r="Q370" s="232"/>
      <c r="R370" s="232"/>
      <c r="S370" s="233"/>
      <c r="T370" s="232"/>
      <c r="V370" s="231"/>
      <c r="W370" s="234"/>
    </row>
    <row r="371" spans="1:23" x14ac:dyDescent="0.25">
      <c r="A371" s="212"/>
      <c r="B371" s="212"/>
      <c r="C371" s="212"/>
      <c r="D371" s="212"/>
      <c r="E371" s="212"/>
      <c r="F371" s="213"/>
      <c r="G371" s="213"/>
      <c r="H371" s="214"/>
      <c r="I371" s="215"/>
      <c r="J371" s="237"/>
      <c r="K371" s="231"/>
      <c r="L371" s="231"/>
      <c r="M371" s="231"/>
      <c r="N371" s="231"/>
      <c r="O371" s="231"/>
      <c r="P371" s="232"/>
      <c r="Q371" s="232"/>
      <c r="R371" s="232"/>
      <c r="S371" s="233"/>
      <c r="T371" s="232"/>
      <c r="V371" s="231"/>
      <c r="W371" s="234"/>
    </row>
    <row r="372" spans="1:23" x14ac:dyDescent="0.25">
      <c r="A372" s="212"/>
      <c r="B372" s="212"/>
      <c r="C372" s="212"/>
      <c r="D372" s="212"/>
      <c r="E372" s="212"/>
      <c r="F372" s="213"/>
      <c r="G372" s="213"/>
      <c r="H372" s="214"/>
      <c r="I372" s="215"/>
      <c r="J372" s="237"/>
      <c r="K372" s="231"/>
      <c r="L372" s="231"/>
      <c r="M372" s="231"/>
      <c r="N372" s="231"/>
      <c r="O372" s="231"/>
      <c r="P372" s="232"/>
      <c r="Q372" s="232"/>
      <c r="R372" s="232"/>
      <c r="S372" s="233"/>
      <c r="T372" s="232"/>
      <c r="V372" s="231"/>
      <c r="W372" s="234"/>
    </row>
    <row r="373" spans="1:23" x14ac:dyDescent="0.25">
      <c r="A373" s="212"/>
      <c r="B373" s="212"/>
      <c r="C373" s="212"/>
      <c r="D373" s="212"/>
      <c r="E373" s="212"/>
      <c r="F373" s="213"/>
      <c r="G373" s="213"/>
      <c r="H373" s="214"/>
      <c r="I373" s="215"/>
      <c r="J373" s="237"/>
      <c r="K373" s="231"/>
      <c r="L373" s="231"/>
      <c r="M373" s="231"/>
      <c r="N373" s="231"/>
      <c r="O373" s="231"/>
      <c r="P373" s="232"/>
      <c r="Q373" s="232"/>
      <c r="R373" s="232"/>
      <c r="S373" s="233"/>
      <c r="T373" s="232"/>
      <c r="V373" s="231"/>
      <c r="W373" s="234"/>
    </row>
    <row r="374" spans="1:23" x14ac:dyDescent="0.25">
      <c r="A374" s="212"/>
      <c r="B374" s="212"/>
      <c r="C374" s="212"/>
      <c r="D374" s="212"/>
      <c r="E374" s="212"/>
      <c r="F374" s="213"/>
      <c r="G374" s="213"/>
      <c r="H374" s="214"/>
      <c r="I374" s="215"/>
      <c r="J374" s="237"/>
      <c r="K374" s="231"/>
      <c r="L374" s="231"/>
      <c r="M374" s="231"/>
      <c r="N374" s="231"/>
      <c r="O374" s="231"/>
      <c r="P374" s="232"/>
      <c r="Q374" s="232"/>
      <c r="R374" s="232"/>
      <c r="S374" s="233"/>
      <c r="T374" s="232"/>
      <c r="V374" s="231"/>
      <c r="W374" s="234"/>
    </row>
    <row r="375" spans="1:23" x14ac:dyDescent="0.25">
      <c r="A375" s="212"/>
      <c r="B375" s="212"/>
      <c r="C375" s="212"/>
      <c r="D375" s="212"/>
      <c r="E375" s="212"/>
      <c r="F375" s="213"/>
      <c r="G375" s="213"/>
      <c r="H375" s="214"/>
      <c r="I375" s="215"/>
      <c r="J375" s="237"/>
      <c r="K375" s="231"/>
      <c r="L375" s="231"/>
      <c r="M375" s="231"/>
      <c r="N375" s="231"/>
      <c r="O375" s="231"/>
      <c r="P375" s="232"/>
      <c r="Q375" s="232"/>
      <c r="R375" s="232"/>
      <c r="S375" s="233"/>
      <c r="T375" s="232"/>
      <c r="V375" s="231"/>
      <c r="W375" s="234"/>
    </row>
    <row r="376" spans="1:23" x14ac:dyDescent="0.25">
      <c r="A376" s="212"/>
      <c r="B376" s="212"/>
      <c r="C376" s="212"/>
      <c r="D376" s="212"/>
      <c r="E376" s="212"/>
      <c r="F376" s="213"/>
      <c r="G376" s="213"/>
      <c r="H376" s="214"/>
      <c r="I376" s="215"/>
      <c r="J376" s="237"/>
      <c r="K376" s="231"/>
      <c r="L376" s="231"/>
      <c r="M376" s="231"/>
      <c r="N376" s="231"/>
      <c r="O376" s="231"/>
      <c r="P376" s="232"/>
      <c r="Q376" s="232"/>
      <c r="R376" s="232"/>
      <c r="S376" s="233"/>
      <c r="T376" s="232"/>
      <c r="V376" s="231"/>
      <c r="W376" s="234"/>
    </row>
    <row r="377" spans="1:23" x14ac:dyDescent="0.25">
      <c r="A377" s="212"/>
      <c r="B377" s="212"/>
      <c r="C377" s="212"/>
      <c r="D377" s="212"/>
      <c r="E377" s="212"/>
      <c r="F377" s="213"/>
      <c r="G377" s="213"/>
      <c r="H377" s="214"/>
      <c r="I377" s="215"/>
      <c r="J377" s="237"/>
      <c r="K377" s="231"/>
      <c r="L377" s="231"/>
      <c r="M377" s="231"/>
      <c r="N377" s="231"/>
      <c r="O377" s="231"/>
      <c r="P377" s="232"/>
      <c r="Q377" s="232"/>
      <c r="R377" s="232"/>
      <c r="S377" s="233"/>
      <c r="T377" s="232"/>
      <c r="V377" s="231"/>
      <c r="W377" s="234"/>
    </row>
    <row r="378" spans="1:23" x14ac:dyDescent="0.25">
      <c r="A378" s="212"/>
      <c r="B378" s="212"/>
      <c r="C378" s="212"/>
      <c r="D378" s="212"/>
      <c r="E378" s="212"/>
      <c r="F378" s="213"/>
      <c r="G378" s="213"/>
      <c r="H378" s="214"/>
      <c r="I378" s="215"/>
      <c r="J378" s="237"/>
      <c r="K378" s="231"/>
      <c r="L378" s="231"/>
      <c r="M378" s="231"/>
      <c r="N378" s="231"/>
      <c r="O378" s="231"/>
      <c r="P378" s="232"/>
      <c r="Q378" s="232"/>
      <c r="R378" s="232"/>
      <c r="S378" s="233"/>
      <c r="T378" s="232"/>
      <c r="V378" s="231"/>
      <c r="W378" s="234"/>
    </row>
    <row r="379" spans="1:23" x14ac:dyDescent="0.25">
      <c r="A379" s="212"/>
      <c r="B379" s="212"/>
      <c r="C379" s="212"/>
      <c r="D379" s="212"/>
      <c r="E379" s="212"/>
      <c r="F379" s="213"/>
      <c r="G379" s="213"/>
      <c r="H379" s="214"/>
      <c r="I379" s="215"/>
      <c r="J379" s="237"/>
      <c r="K379" s="231"/>
      <c r="L379" s="231"/>
      <c r="M379" s="231"/>
      <c r="N379" s="231"/>
      <c r="O379" s="231"/>
      <c r="P379" s="232"/>
      <c r="Q379" s="232"/>
      <c r="R379" s="232"/>
      <c r="S379" s="233"/>
      <c r="T379" s="232"/>
      <c r="V379" s="231"/>
      <c r="W379" s="234"/>
    </row>
    <row r="380" spans="1:23" x14ac:dyDescent="0.25">
      <c r="A380" s="212"/>
      <c r="B380" s="212"/>
      <c r="C380" s="212"/>
      <c r="D380" s="212"/>
      <c r="E380" s="212"/>
      <c r="F380" s="213"/>
      <c r="G380" s="213"/>
      <c r="H380" s="214"/>
      <c r="I380" s="215"/>
      <c r="J380" s="237"/>
      <c r="K380" s="231"/>
      <c r="L380" s="231"/>
      <c r="M380" s="231"/>
      <c r="N380" s="231"/>
      <c r="O380" s="231"/>
      <c r="P380" s="232"/>
      <c r="Q380" s="232"/>
      <c r="R380" s="232"/>
      <c r="S380" s="233"/>
      <c r="T380" s="232"/>
      <c r="V380" s="231"/>
      <c r="W380" s="234"/>
    </row>
    <row r="381" spans="1:23" x14ac:dyDescent="0.25">
      <c r="A381" s="212"/>
      <c r="B381" s="212"/>
      <c r="C381" s="212"/>
      <c r="D381" s="212"/>
      <c r="E381" s="212"/>
      <c r="F381" s="213"/>
      <c r="G381" s="213"/>
      <c r="H381" s="214"/>
      <c r="I381" s="215"/>
      <c r="J381" s="237"/>
      <c r="K381" s="231"/>
      <c r="L381" s="231"/>
      <c r="M381" s="231"/>
      <c r="N381" s="231"/>
      <c r="O381" s="231"/>
      <c r="P381" s="232"/>
      <c r="Q381" s="232"/>
      <c r="R381" s="232"/>
      <c r="S381" s="233"/>
      <c r="T381" s="232"/>
      <c r="V381" s="231"/>
      <c r="W381" s="234"/>
    </row>
    <row r="382" spans="1:23" x14ac:dyDescent="0.25">
      <c r="A382" s="212"/>
      <c r="B382" s="212"/>
      <c r="C382" s="212"/>
      <c r="D382" s="212"/>
      <c r="E382" s="212"/>
      <c r="F382" s="213"/>
      <c r="G382" s="213"/>
      <c r="H382" s="214"/>
      <c r="I382" s="215"/>
      <c r="J382" s="237"/>
      <c r="K382" s="231"/>
      <c r="L382" s="231"/>
      <c r="M382" s="231"/>
      <c r="N382" s="231"/>
      <c r="O382" s="231"/>
      <c r="P382" s="232"/>
      <c r="Q382" s="232"/>
      <c r="R382" s="232"/>
      <c r="S382" s="233"/>
      <c r="T382" s="232"/>
      <c r="V382" s="231"/>
      <c r="W382" s="234"/>
    </row>
    <row r="383" spans="1:23" x14ac:dyDescent="0.25">
      <c r="A383" s="212"/>
      <c r="B383" s="212"/>
      <c r="C383" s="212"/>
      <c r="D383" s="212"/>
      <c r="E383" s="212"/>
      <c r="F383" s="213"/>
      <c r="G383" s="213"/>
      <c r="H383" s="214"/>
      <c r="I383" s="215"/>
      <c r="J383" s="237"/>
      <c r="K383" s="231"/>
      <c r="L383" s="231"/>
      <c r="M383" s="231"/>
      <c r="N383" s="231"/>
      <c r="O383" s="231"/>
      <c r="P383" s="232"/>
      <c r="Q383" s="232"/>
      <c r="R383" s="232"/>
      <c r="S383" s="233"/>
      <c r="T383" s="232"/>
      <c r="V383" s="231"/>
      <c r="W383" s="234"/>
    </row>
    <row r="384" spans="1:23" x14ac:dyDescent="0.25">
      <c r="A384" s="212"/>
      <c r="B384" s="212"/>
      <c r="C384" s="212"/>
      <c r="D384" s="212"/>
      <c r="E384" s="212"/>
      <c r="F384" s="213"/>
      <c r="G384" s="213"/>
      <c r="H384" s="214"/>
      <c r="I384" s="215"/>
      <c r="J384" s="237"/>
      <c r="K384" s="231"/>
      <c r="L384" s="231"/>
      <c r="M384" s="231"/>
      <c r="N384" s="231"/>
      <c r="O384" s="231"/>
      <c r="P384" s="232"/>
      <c r="Q384" s="232"/>
      <c r="R384" s="232"/>
      <c r="S384" s="233"/>
      <c r="T384" s="232"/>
      <c r="V384" s="231"/>
      <c r="W384" s="234"/>
    </row>
    <row r="385" spans="1:23" x14ac:dyDescent="0.25">
      <c r="A385" s="212"/>
      <c r="B385" s="212"/>
      <c r="C385" s="212"/>
      <c r="D385" s="212"/>
      <c r="E385" s="212"/>
      <c r="F385" s="213"/>
      <c r="G385" s="213"/>
      <c r="H385" s="214"/>
      <c r="I385" s="215"/>
      <c r="J385" s="237"/>
      <c r="K385" s="231"/>
      <c r="L385" s="231"/>
      <c r="M385" s="231"/>
      <c r="N385" s="231"/>
      <c r="O385" s="231"/>
      <c r="P385" s="232"/>
      <c r="Q385" s="232"/>
      <c r="R385" s="232"/>
      <c r="S385" s="233"/>
      <c r="T385" s="232"/>
      <c r="V385" s="231"/>
      <c r="W385" s="234"/>
    </row>
    <row r="386" spans="1:23" x14ac:dyDescent="0.25">
      <c r="A386" s="212"/>
      <c r="B386" s="212"/>
      <c r="C386" s="212"/>
      <c r="D386" s="212"/>
      <c r="E386" s="212"/>
      <c r="F386" s="213"/>
      <c r="G386" s="213"/>
      <c r="H386" s="214"/>
      <c r="I386" s="215"/>
      <c r="J386" s="237"/>
      <c r="K386" s="231"/>
      <c r="L386" s="231"/>
      <c r="M386" s="231"/>
      <c r="N386" s="231"/>
      <c r="O386" s="231"/>
      <c r="P386" s="232"/>
      <c r="Q386" s="232"/>
      <c r="R386" s="232"/>
      <c r="S386" s="233"/>
      <c r="T386" s="232"/>
      <c r="V386" s="231"/>
      <c r="W386" s="234"/>
    </row>
    <row r="387" spans="1:23" x14ac:dyDescent="0.25">
      <c r="A387" s="212"/>
      <c r="B387" s="212"/>
      <c r="C387" s="212"/>
      <c r="D387" s="212"/>
      <c r="E387" s="212"/>
      <c r="F387" s="213"/>
      <c r="G387" s="213"/>
      <c r="H387" s="214"/>
      <c r="I387" s="215"/>
      <c r="J387" s="237"/>
      <c r="K387" s="231"/>
      <c r="L387" s="231"/>
      <c r="M387" s="231"/>
      <c r="N387" s="231"/>
      <c r="O387" s="231"/>
      <c r="P387" s="232"/>
      <c r="Q387" s="232"/>
      <c r="R387" s="232"/>
      <c r="S387" s="233"/>
      <c r="T387" s="232"/>
      <c r="V387" s="231"/>
      <c r="W387" s="234"/>
    </row>
    <row r="388" spans="1:23" x14ac:dyDescent="0.25">
      <c r="A388" s="212"/>
      <c r="B388" s="212"/>
      <c r="C388" s="212"/>
      <c r="D388" s="212"/>
      <c r="E388" s="212"/>
      <c r="F388" s="213"/>
      <c r="G388" s="213"/>
      <c r="H388" s="214"/>
      <c r="I388" s="215"/>
      <c r="J388" s="237"/>
      <c r="K388" s="231"/>
      <c r="L388" s="231"/>
      <c r="M388" s="231"/>
      <c r="N388" s="231"/>
      <c r="O388" s="231"/>
      <c r="P388" s="232"/>
      <c r="Q388" s="232"/>
      <c r="R388" s="232"/>
      <c r="S388" s="233"/>
      <c r="T388" s="232"/>
      <c r="V388" s="231"/>
      <c r="W388" s="234"/>
    </row>
    <row r="389" spans="1:23" x14ac:dyDescent="0.25">
      <c r="A389" s="212"/>
      <c r="B389" s="212"/>
      <c r="C389" s="212"/>
      <c r="D389" s="212"/>
      <c r="E389" s="212"/>
      <c r="F389" s="213"/>
      <c r="G389" s="213"/>
      <c r="H389" s="214"/>
      <c r="I389" s="215"/>
      <c r="J389" s="237"/>
      <c r="K389" s="231"/>
      <c r="L389" s="231"/>
      <c r="M389" s="231"/>
      <c r="N389" s="231"/>
      <c r="O389" s="231"/>
      <c r="P389" s="232"/>
      <c r="Q389" s="232"/>
      <c r="R389" s="232"/>
      <c r="S389" s="233"/>
      <c r="T389" s="232"/>
      <c r="V389" s="231"/>
      <c r="W389" s="234"/>
    </row>
    <row r="390" spans="1:23" x14ac:dyDescent="0.25">
      <c r="A390" s="212"/>
      <c r="B390" s="212"/>
      <c r="C390" s="212"/>
      <c r="D390" s="212"/>
      <c r="E390" s="212"/>
      <c r="F390" s="213"/>
      <c r="G390" s="213"/>
      <c r="H390" s="214"/>
      <c r="I390" s="215"/>
      <c r="J390" s="237"/>
      <c r="K390" s="231"/>
      <c r="L390" s="231"/>
      <c r="M390" s="231"/>
      <c r="N390" s="231"/>
      <c r="O390" s="231"/>
      <c r="P390" s="232"/>
      <c r="Q390" s="232"/>
      <c r="R390" s="232"/>
      <c r="S390" s="233"/>
      <c r="T390" s="232"/>
      <c r="V390" s="231"/>
      <c r="W390" s="234"/>
    </row>
    <row r="391" spans="1:23" x14ac:dyDescent="0.25">
      <c r="A391" s="212"/>
      <c r="B391" s="212"/>
      <c r="C391" s="212"/>
      <c r="D391" s="212"/>
      <c r="E391" s="212"/>
      <c r="F391" s="213"/>
      <c r="G391" s="213"/>
      <c r="H391" s="214"/>
      <c r="I391" s="215"/>
      <c r="J391" s="237"/>
      <c r="K391" s="231"/>
      <c r="L391" s="231"/>
      <c r="M391" s="231"/>
      <c r="N391" s="231"/>
      <c r="O391" s="231"/>
      <c r="P391" s="232"/>
      <c r="Q391" s="232"/>
      <c r="R391" s="232"/>
      <c r="S391" s="233"/>
      <c r="T391" s="232"/>
      <c r="V391" s="231"/>
      <c r="W391" s="234"/>
    </row>
    <row r="392" spans="1:23" x14ac:dyDescent="0.25">
      <c r="A392" s="212"/>
      <c r="B392" s="212"/>
      <c r="C392" s="212"/>
      <c r="D392" s="212"/>
      <c r="E392" s="212"/>
      <c r="F392" s="213"/>
      <c r="G392" s="213"/>
      <c r="H392" s="214"/>
      <c r="I392" s="215"/>
      <c r="J392" s="237"/>
      <c r="K392" s="231"/>
      <c r="L392" s="231"/>
      <c r="M392" s="231"/>
      <c r="N392" s="231"/>
      <c r="O392" s="231"/>
      <c r="P392" s="232"/>
      <c r="Q392" s="232"/>
      <c r="R392" s="232"/>
      <c r="S392" s="233"/>
      <c r="T392" s="232"/>
      <c r="V392" s="231"/>
      <c r="W392" s="234"/>
    </row>
    <row r="393" spans="1:23" x14ac:dyDescent="0.25">
      <c r="A393" s="212"/>
      <c r="B393" s="212"/>
      <c r="C393" s="212"/>
      <c r="D393" s="212"/>
      <c r="E393" s="212"/>
      <c r="F393" s="213"/>
      <c r="G393" s="213"/>
      <c r="H393" s="214"/>
      <c r="I393" s="215"/>
      <c r="J393" s="237"/>
      <c r="K393" s="231"/>
      <c r="L393" s="231"/>
      <c r="M393" s="231"/>
      <c r="N393" s="231"/>
      <c r="O393" s="231"/>
      <c r="P393" s="232"/>
      <c r="Q393" s="232"/>
      <c r="R393" s="232"/>
      <c r="S393" s="233"/>
      <c r="T393" s="232"/>
      <c r="V393" s="231"/>
      <c r="W393" s="234"/>
    </row>
    <row r="394" spans="1:23" x14ac:dyDescent="0.25">
      <c r="A394" s="212"/>
      <c r="B394" s="212"/>
      <c r="C394" s="212"/>
      <c r="D394" s="212"/>
      <c r="E394" s="212"/>
      <c r="F394" s="213"/>
      <c r="G394" s="213"/>
      <c r="H394" s="214"/>
      <c r="I394" s="215"/>
      <c r="J394" s="237"/>
      <c r="K394" s="231"/>
      <c r="L394" s="231"/>
      <c r="M394" s="231"/>
      <c r="N394" s="231"/>
      <c r="O394" s="231"/>
      <c r="P394" s="232"/>
      <c r="Q394" s="232"/>
      <c r="R394" s="232"/>
      <c r="S394" s="233"/>
      <c r="T394" s="232"/>
      <c r="V394" s="231"/>
      <c r="W394" s="234"/>
    </row>
    <row r="395" spans="1:23" x14ac:dyDescent="0.25">
      <c r="A395" s="212"/>
      <c r="B395" s="212"/>
      <c r="C395" s="212"/>
      <c r="D395" s="212"/>
      <c r="E395" s="212"/>
      <c r="F395" s="213"/>
      <c r="G395" s="213"/>
      <c r="H395" s="214"/>
      <c r="I395" s="215"/>
      <c r="J395" s="237"/>
      <c r="K395" s="231"/>
      <c r="L395" s="231"/>
      <c r="M395" s="231"/>
      <c r="N395" s="231"/>
      <c r="O395" s="231"/>
      <c r="P395" s="232"/>
      <c r="Q395" s="232"/>
      <c r="R395" s="232"/>
      <c r="S395" s="233"/>
      <c r="T395" s="232"/>
      <c r="V395" s="231"/>
      <c r="W395" s="234"/>
    </row>
    <row r="396" spans="1:23" x14ac:dyDescent="0.25">
      <c r="A396" s="212"/>
      <c r="B396" s="212"/>
      <c r="C396" s="212"/>
      <c r="D396" s="212"/>
      <c r="E396" s="212"/>
      <c r="F396" s="213"/>
      <c r="G396" s="213"/>
      <c r="H396" s="214"/>
      <c r="I396" s="215"/>
      <c r="J396" s="237"/>
      <c r="K396" s="231"/>
      <c r="L396" s="231"/>
      <c r="M396" s="231"/>
      <c r="N396" s="231"/>
      <c r="O396" s="231"/>
      <c r="P396" s="232"/>
      <c r="Q396" s="232"/>
      <c r="R396" s="232"/>
      <c r="S396" s="233"/>
      <c r="T396" s="232"/>
      <c r="V396" s="231"/>
      <c r="W396" s="234"/>
    </row>
    <row r="397" spans="1:23" x14ac:dyDescent="0.25">
      <c r="A397" s="212"/>
      <c r="B397" s="212"/>
      <c r="C397" s="212"/>
      <c r="D397" s="212"/>
      <c r="E397" s="212"/>
      <c r="F397" s="213"/>
      <c r="G397" s="213"/>
      <c r="H397" s="214"/>
      <c r="I397" s="215"/>
      <c r="J397" s="237"/>
      <c r="K397" s="231"/>
      <c r="L397" s="231"/>
      <c r="M397" s="231"/>
      <c r="N397" s="231"/>
      <c r="O397" s="231"/>
      <c r="P397" s="232"/>
      <c r="Q397" s="232"/>
      <c r="R397" s="232"/>
      <c r="S397" s="233"/>
      <c r="T397" s="232"/>
      <c r="V397" s="231"/>
      <c r="W397" s="234"/>
    </row>
    <row r="398" spans="1:23" x14ac:dyDescent="0.25">
      <c r="A398" s="212"/>
      <c r="B398" s="212"/>
      <c r="C398" s="212"/>
      <c r="D398" s="212"/>
      <c r="E398" s="212"/>
      <c r="F398" s="213"/>
      <c r="G398" s="213"/>
      <c r="H398" s="214"/>
      <c r="I398" s="215"/>
      <c r="J398" s="237"/>
      <c r="K398" s="231"/>
      <c r="L398" s="231"/>
      <c r="M398" s="231"/>
      <c r="N398" s="231"/>
      <c r="O398" s="231"/>
      <c r="P398" s="232"/>
      <c r="Q398" s="232"/>
      <c r="R398" s="232"/>
      <c r="S398" s="233"/>
      <c r="T398" s="232"/>
      <c r="V398" s="231"/>
      <c r="W398" s="234"/>
    </row>
    <row r="399" spans="1:23" x14ac:dyDescent="0.25">
      <c r="A399" s="212"/>
      <c r="B399" s="212"/>
      <c r="C399" s="212"/>
      <c r="D399" s="212"/>
      <c r="E399" s="212"/>
      <c r="F399" s="213"/>
      <c r="G399" s="213"/>
      <c r="H399" s="214"/>
      <c r="I399" s="215"/>
      <c r="J399" s="237"/>
      <c r="K399" s="231"/>
      <c r="L399" s="231"/>
      <c r="M399" s="231"/>
      <c r="N399" s="231"/>
      <c r="O399" s="231"/>
      <c r="P399" s="232"/>
      <c r="Q399" s="232"/>
      <c r="R399" s="232"/>
      <c r="S399" s="233"/>
      <c r="T399" s="232"/>
      <c r="V399" s="231"/>
      <c r="W399" s="234"/>
    </row>
    <row r="400" spans="1:23" x14ac:dyDescent="0.25">
      <c r="A400" s="212"/>
      <c r="B400" s="212"/>
      <c r="C400" s="212"/>
      <c r="D400" s="212"/>
      <c r="E400" s="212"/>
      <c r="F400" s="213"/>
      <c r="G400" s="213"/>
      <c r="H400" s="214"/>
      <c r="I400" s="215"/>
      <c r="J400" s="237"/>
      <c r="K400" s="231"/>
      <c r="L400" s="231"/>
      <c r="M400" s="231"/>
      <c r="N400" s="231"/>
      <c r="O400" s="231"/>
      <c r="P400" s="232"/>
      <c r="Q400" s="232"/>
      <c r="R400" s="232"/>
      <c r="S400" s="233"/>
      <c r="T400" s="232"/>
      <c r="V400" s="231"/>
      <c r="W400" s="234"/>
    </row>
    <row r="401" spans="1:23" x14ac:dyDescent="0.25">
      <c r="A401" s="212"/>
      <c r="B401" s="212"/>
      <c r="C401" s="212"/>
      <c r="D401" s="212"/>
      <c r="E401" s="212"/>
      <c r="F401" s="213"/>
      <c r="G401" s="213"/>
      <c r="H401" s="214"/>
      <c r="I401" s="215"/>
      <c r="J401" s="237"/>
      <c r="K401" s="231"/>
      <c r="L401" s="231"/>
      <c r="M401" s="231"/>
      <c r="N401" s="231"/>
      <c r="O401" s="231"/>
      <c r="P401" s="232"/>
      <c r="Q401" s="232"/>
      <c r="R401" s="232"/>
      <c r="S401" s="233"/>
      <c r="T401" s="232"/>
      <c r="V401" s="231"/>
      <c r="W401" s="234"/>
    </row>
    <row r="402" spans="1:23" x14ac:dyDescent="0.25">
      <c r="A402" s="212"/>
      <c r="B402" s="212"/>
      <c r="C402" s="212"/>
      <c r="D402" s="212"/>
      <c r="E402" s="212"/>
      <c r="F402" s="213"/>
      <c r="G402" s="213"/>
      <c r="H402" s="214"/>
      <c r="I402" s="215"/>
      <c r="J402" s="237"/>
      <c r="K402" s="231"/>
      <c r="L402" s="231"/>
      <c r="M402" s="231"/>
      <c r="N402" s="231"/>
      <c r="O402" s="231"/>
      <c r="P402" s="232"/>
      <c r="Q402" s="232"/>
      <c r="R402" s="232"/>
      <c r="S402" s="233"/>
      <c r="T402" s="232"/>
      <c r="V402" s="231"/>
      <c r="W402" s="234"/>
    </row>
    <row r="403" spans="1:23" x14ac:dyDescent="0.25">
      <c r="A403" s="212"/>
      <c r="B403" s="212"/>
      <c r="C403" s="212"/>
      <c r="D403" s="212"/>
      <c r="E403" s="212"/>
      <c r="F403" s="213"/>
      <c r="G403" s="213"/>
      <c r="H403" s="214"/>
      <c r="I403" s="215"/>
      <c r="J403" s="237"/>
      <c r="K403" s="231"/>
      <c r="L403" s="231"/>
      <c r="M403" s="231"/>
      <c r="N403" s="231"/>
      <c r="O403" s="231"/>
      <c r="P403" s="232"/>
      <c r="Q403" s="232"/>
      <c r="R403" s="232"/>
      <c r="S403" s="233"/>
      <c r="T403" s="232"/>
      <c r="V403" s="231"/>
      <c r="W403" s="234"/>
    </row>
    <row r="404" spans="1:23" x14ac:dyDescent="0.25">
      <c r="A404" s="212"/>
      <c r="B404" s="212"/>
      <c r="C404" s="212"/>
      <c r="D404" s="212"/>
      <c r="E404" s="212"/>
      <c r="F404" s="213"/>
      <c r="G404" s="213"/>
      <c r="H404" s="214"/>
      <c r="I404" s="215"/>
      <c r="J404" s="237"/>
      <c r="K404" s="231"/>
      <c r="L404" s="231"/>
      <c r="M404" s="231"/>
      <c r="N404" s="231"/>
      <c r="O404" s="231"/>
      <c r="P404" s="232"/>
      <c r="Q404" s="232"/>
      <c r="R404" s="232"/>
      <c r="S404" s="233"/>
      <c r="T404" s="232"/>
      <c r="V404" s="231"/>
      <c r="W404" s="234"/>
    </row>
    <row r="405" spans="1:23" x14ac:dyDescent="0.25">
      <c r="A405" s="212"/>
      <c r="B405" s="212"/>
      <c r="C405" s="212"/>
      <c r="D405" s="212"/>
      <c r="E405" s="212"/>
      <c r="F405" s="213"/>
      <c r="G405" s="213"/>
      <c r="H405" s="214"/>
      <c r="I405" s="215"/>
      <c r="J405" s="237"/>
      <c r="K405" s="231"/>
      <c r="L405" s="231"/>
      <c r="M405" s="231"/>
      <c r="N405" s="231"/>
      <c r="O405" s="231"/>
      <c r="P405" s="232"/>
      <c r="Q405" s="232"/>
      <c r="R405" s="232"/>
      <c r="S405" s="233"/>
      <c r="T405" s="232"/>
      <c r="V405" s="231"/>
      <c r="W405" s="234"/>
    </row>
    <row r="406" spans="1:23" x14ac:dyDescent="0.25">
      <c r="A406" s="212"/>
      <c r="B406" s="212"/>
      <c r="C406" s="212"/>
      <c r="D406" s="212"/>
      <c r="E406" s="212"/>
      <c r="F406" s="213"/>
      <c r="G406" s="213"/>
      <c r="H406" s="214"/>
      <c r="I406" s="215"/>
      <c r="J406" s="237"/>
      <c r="K406" s="231"/>
      <c r="L406" s="231"/>
      <c r="M406" s="231"/>
      <c r="N406" s="231"/>
      <c r="O406" s="231"/>
      <c r="P406" s="232"/>
      <c r="Q406" s="232"/>
      <c r="R406" s="232"/>
      <c r="S406" s="233"/>
      <c r="T406" s="232"/>
      <c r="V406" s="231"/>
      <c r="W406" s="234"/>
    </row>
    <row r="407" spans="1:23" x14ac:dyDescent="0.25">
      <c r="A407" s="212"/>
      <c r="B407" s="212"/>
      <c r="C407" s="212"/>
      <c r="D407" s="212"/>
      <c r="E407" s="212"/>
      <c r="F407" s="213"/>
      <c r="G407" s="213"/>
      <c r="H407" s="214"/>
      <c r="I407" s="215"/>
      <c r="J407" s="237"/>
      <c r="K407" s="231"/>
      <c r="L407" s="231"/>
      <c r="M407" s="231"/>
      <c r="N407" s="231"/>
      <c r="O407" s="231"/>
      <c r="P407" s="232"/>
      <c r="Q407" s="232"/>
      <c r="R407" s="232"/>
      <c r="S407" s="233"/>
      <c r="T407" s="232"/>
      <c r="V407" s="231"/>
      <c r="W407" s="234"/>
    </row>
    <row r="408" spans="1:23" x14ac:dyDescent="0.25">
      <c r="A408" s="212"/>
      <c r="B408" s="212"/>
      <c r="C408" s="212"/>
      <c r="D408" s="212"/>
      <c r="E408" s="212"/>
      <c r="F408" s="213"/>
      <c r="G408" s="213"/>
      <c r="H408" s="214"/>
      <c r="I408" s="215"/>
      <c r="J408" s="237"/>
      <c r="K408" s="231"/>
      <c r="L408" s="231"/>
      <c r="M408" s="231"/>
      <c r="N408" s="231"/>
      <c r="O408" s="231"/>
      <c r="P408" s="232"/>
      <c r="Q408" s="232"/>
      <c r="R408" s="232"/>
      <c r="S408" s="233"/>
      <c r="T408" s="232"/>
      <c r="V408" s="231"/>
      <c r="W408" s="234"/>
    </row>
    <row r="409" spans="1:23" x14ac:dyDescent="0.25">
      <c r="A409" s="212"/>
      <c r="B409" s="212"/>
      <c r="C409" s="212"/>
      <c r="D409" s="212"/>
      <c r="E409" s="212"/>
      <c r="F409" s="213"/>
      <c r="G409" s="213"/>
      <c r="H409" s="214"/>
      <c r="I409" s="215"/>
      <c r="J409" s="237"/>
      <c r="K409" s="231"/>
      <c r="L409" s="231"/>
      <c r="M409" s="231"/>
      <c r="N409" s="231"/>
      <c r="O409" s="231"/>
      <c r="P409" s="232"/>
      <c r="Q409" s="232"/>
      <c r="R409" s="232"/>
      <c r="S409" s="233"/>
      <c r="T409" s="232"/>
      <c r="V409" s="231"/>
      <c r="W409" s="234"/>
    </row>
    <row r="410" spans="1:23" x14ac:dyDescent="0.25">
      <c r="A410" s="212"/>
      <c r="B410" s="212"/>
      <c r="C410" s="212"/>
      <c r="D410" s="212"/>
      <c r="E410" s="212"/>
      <c r="F410" s="213"/>
      <c r="G410" s="213"/>
      <c r="H410" s="214"/>
      <c r="I410" s="215"/>
      <c r="J410" s="237"/>
      <c r="K410" s="231"/>
      <c r="L410" s="231"/>
      <c r="M410" s="231"/>
      <c r="N410" s="231"/>
      <c r="O410" s="231"/>
      <c r="P410" s="232"/>
      <c r="Q410" s="232"/>
      <c r="R410" s="232"/>
      <c r="S410" s="233"/>
      <c r="T410" s="232"/>
      <c r="V410" s="231"/>
      <c r="W410" s="234"/>
    </row>
    <row r="411" spans="1:23" x14ac:dyDescent="0.25">
      <c r="A411" s="212"/>
      <c r="B411" s="212"/>
      <c r="C411" s="212"/>
      <c r="D411" s="212"/>
      <c r="E411" s="212"/>
      <c r="F411" s="213"/>
      <c r="G411" s="213"/>
      <c r="H411" s="214"/>
      <c r="I411" s="215"/>
      <c r="J411" s="237"/>
      <c r="K411" s="231"/>
      <c r="L411" s="231"/>
      <c r="M411" s="231"/>
      <c r="N411" s="231"/>
      <c r="O411" s="231"/>
      <c r="P411" s="232"/>
      <c r="Q411" s="232"/>
      <c r="R411" s="232"/>
      <c r="S411" s="233"/>
      <c r="T411" s="232"/>
      <c r="V411" s="231"/>
      <c r="W411" s="234"/>
    </row>
    <row r="412" spans="1:23" x14ac:dyDescent="0.25">
      <c r="A412" s="212"/>
      <c r="B412" s="212"/>
      <c r="C412" s="212"/>
      <c r="D412" s="212"/>
      <c r="E412" s="212"/>
      <c r="F412" s="213"/>
      <c r="G412" s="213"/>
      <c r="H412" s="214"/>
      <c r="I412" s="215"/>
      <c r="J412" s="237"/>
      <c r="K412" s="231"/>
      <c r="L412" s="231"/>
      <c r="M412" s="231"/>
      <c r="N412" s="231"/>
      <c r="O412" s="231"/>
      <c r="P412" s="232"/>
      <c r="Q412" s="232"/>
      <c r="R412" s="232"/>
      <c r="S412" s="233"/>
      <c r="T412" s="232"/>
      <c r="V412" s="231"/>
      <c r="W412" s="234"/>
    </row>
    <row r="413" spans="1:23" x14ac:dyDescent="0.25">
      <c r="A413" s="212"/>
      <c r="B413" s="212"/>
      <c r="C413" s="212"/>
      <c r="D413" s="212"/>
      <c r="E413" s="212"/>
      <c r="F413" s="213"/>
      <c r="G413" s="213"/>
      <c r="H413" s="214"/>
      <c r="I413" s="215"/>
      <c r="J413" s="237"/>
      <c r="K413" s="231"/>
      <c r="L413" s="231"/>
      <c r="M413" s="231"/>
      <c r="N413" s="231"/>
      <c r="O413" s="231"/>
      <c r="P413" s="232"/>
      <c r="Q413" s="232"/>
      <c r="R413" s="232"/>
      <c r="S413" s="233"/>
      <c r="T413" s="232"/>
      <c r="V413" s="231"/>
      <c r="W413" s="234"/>
    </row>
    <row r="414" spans="1:23" x14ac:dyDescent="0.25">
      <c r="A414" s="212"/>
      <c r="B414" s="212"/>
      <c r="C414" s="212"/>
      <c r="D414" s="212"/>
      <c r="E414" s="212"/>
      <c r="F414" s="213"/>
      <c r="G414" s="213"/>
      <c r="H414" s="214"/>
      <c r="I414" s="215"/>
      <c r="J414" s="237"/>
      <c r="K414" s="231"/>
      <c r="L414" s="231"/>
      <c r="M414" s="231"/>
      <c r="N414" s="231"/>
      <c r="O414" s="231"/>
      <c r="P414" s="232"/>
      <c r="Q414" s="232"/>
      <c r="R414" s="232"/>
      <c r="S414" s="233"/>
      <c r="T414" s="232"/>
      <c r="V414" s="231"/>
      <c r="W414" s="234"/>
    </row>
    <row r="415" spans="1:23" x14ac:dyDescent="0.25">
      <c r="A415" s="212"/>
      <c r="B415" s="212"/>
      <c r="C415" s="212"/>
      <c r="D415" s="212"/>
      <c r="E415" s="212"/>
      <c r="F415" s="213"/>
      <c r="G415" s="213"/>
      <c r="H415" s="214"/>
      <c r="I415" s="215"/>
      <c r="J415" s="237"/>
      <c r="K415" s="231"/>
      <c r="L415" s="231"/>
      <c r="M415" s="231"/>
      <c r="N415" s="231"/>
      <c r="O415" s="231"/>
      <c r="P415" s="232"/>
      <c r="Q415" s="232"/>
      <c r="R415" s="232"/>
      <c r="S415" s="233"/>
      <c r="T415" s="232"/>
      <c r="V415" s="231"/>
      <c r="W415" s="234"/>
    </row>
    <row r="416" spans="1:23" x14ac:dyDescent="0.25">
      <c r="A416" s="212"/>
      <c r="B416" s="212"/>
      <c r="C416" s="212"/>
      <c r="D416" s="212"/>
      <c r="E416" s="212"/>
      <c r="F416" s="213"/>
      <c r="G416" s="213"/>
      <c r="H416" s="214"/>
      <c r="I416" s="215"/>
      <c r="J416" s="237"/>
      <c r="K416" s="231"/>
      <c r="L416" s="231"/>
      <c r="M416" s="231"/>
      <c r="N416" s="231"/>
      <c r="O416" s="231"/>
      <c r="P416" s="232"/>
      <c r="Q416" s="232"/>
      <c r="R416" s="232"/>
      <c r="S416" s="233"/>
      <c r="T416" s="232"/>
      <c r="V416" s="231"/>
      <c r="W416" s="234"/>
    </row>
    <row r="417" spans="1:23" x14ac:dyDescent="0.25">
      <c r="A417" s="212"/>
      <c r="B417" s="212"/>
      <c r="C417" s="212"/>
      <c r="D417" s="212"/>
      <c r="E417" s="212"/>
      <c r="F417" s="213"/>
      <c r="G417" s="213"/>
      <c r="H417" s="214"/>
      <c r="I417" s="215"/>
      <c r="J417" s="237"/>
      <c r="K417" s="231"/>
      <c r="L417" s="231"/>
      <c r="M417" s="231"/>
      <c r="N417" s="231"/>
      <c r="O417" s="231"/>
      <c r="P417" s="232"/>
      <c r="Q417" s="232"/>
      <c r="R417" s="232"/>
      <c r="S417" s="233"/>
      <c r="T417" s="232"/>
      <c r="V417" s="231"/>
      <c r="W417" s="234"/>
    </row>
    <row r="418" spans="1:23" x14ac:dyDescent="0.25">
      <c r="A418" s="212"/>
      <c r="B418" s="212"/>
      <c r="C418" s="212"/>
      <c r="D418" s="212"/>
      <c r="E418" s="212"/>
      <c r="F418" s="213"/>
      <c r="G418" s="213"/>
      <c r="H418" s="214"/>
      <c r="I418" s="215"/>
      <c r="J418" s="237"/>
      <c r="K418" s="231"/>
      <c r="L418" s="231"/>
      <c r="M418" s="231"/>
      <c r="N418" s="231"/>
      <c r="O418" s="231"/>
      <c r="P418" s="232"/>
      <c r="Q418" s="232"/>
      <c r="R418" s="232"/>
      <c r="S418" s="233"/>
      <c r="T418" s="232"/>
      <c r="V418" s="231"/>
      <c r="W418" s="234"/>
    </row>
    <row r="419" spans="1:23" x14ac:dyDescent="0.25">
      <c r="A419" s="212"/>
      <c r="B419" s="212"/>
      <c r="C419" s="212"/>
      <c r="D419" s="212"/>
      <c r="E419" s="212"/>
      <c r="F419" s="213"/>
      <c r="G419" s="213"/>
      <c r="H419" s="214"/>
      <c r="I419" s="215"/>
      <c r="J419" s="237"/>
      <c r="K419" s="231"/>
      <c r="L419" s="231"/>
      <c r="M419" s="231"/>
      <c r="N419" s="231"/>
      <c r="O419" s="231"/>
      <c r="P419" s="232"/>
      <c r="Q419" s="232"/>
      <c r="R419" s="232"/>
      <c r="S419" s="233"/>
      <c r="T419" s="232"/>
      <c r="V419" s="231"/>
      <c r="W419" s="234"/>
    </row>
    <row r="420" spans="1:23" x14ac:dyDescent="0.25">
      <c r="A420" s="212"/>
      <c r="B420" s="212"/>
      <c r="C420" s="212"/>
      <c r="D420" s="212"/>
      <c r="E420" s="212"/>
      <c r="F420" s="213"/>
      <c r="G420" s="213"/>
      <c r="H420" s="214"/>
      <c r="I420" s="215"/>
      <c r="J420" s="237"/>
      <c r="K420" s="231"/>
      <c r="L420" s="231"/>
      <c r="M420" s="231"/>
      <c r="N420" s="231"/>
      <c r="O420" s="231"/>
      <c r="P420" s="232"/>
      <c r="Q420" s="232"/>
      <c r="R420" s="232"/>
      <c r="S420" s="233"/>
      <c r="T420" s="232"/>
      <c r="V420" s="231"/>
      <c r="W420" s="234"/>
    </row>
    <row r="421" spans="1:23" x14ac:dyDescent="0.25">
      <c r="A421" s="212"/>
      <c r="B421" s="212"/>
      <c r="C421" s="212"/>
      <c r="D421" s="212"/>
      <c r="E421" s="212"/>
      <c r="F421" s="213"/>
      <c r="G421" s="213"/>
      <c r="H421" s="214"/>
      <c r="I421" s="215"/>
      <c r="J421" s="237"/>
      <c r="K421" s="231"/>
      <c r="L421" s="231"/>
      <c r="M421" s="231"/>
      <c r="N421" s="231"/>
      <c r="O421" s="231"/>
      <c r="P421" s="232"/>
      <c r="Q421" s="232"/>
      <c r="R421" s="232"/>
      <c r="S421" s="233"/>
      <c r="T421" s="232"/>
      <c r="V421" s="231"/>
      <c r="W421" s="234"/>
    </row>
    <row r="422" spans="1:23" x14ac:dyDescent="0.25">
      <c r="A422" s="212"/>
      <c r="B422" s="212"/>
      <c r="C422" s="212"/>
      <c r="D422" s="212"/>
      <c r="E422" s="212"/>
      <c r="F422" s="213"/>
      <c r="G422" s="213"/>
      <c r="H422" s="214"/>
      <c r="I422" s="215"/>
      <c r="J422" s="237"/>
      <c r="K422" s="231"/>
      <c r="L422" s="231"/>
      <c r="M422" s="231"/>
      <c r="N422" s="231"/>
      <c r="O422" s="231"/>
      <c r="P422" s="232"/>
      <c r="Q422" s="232"/>
      <c r="R422" s="232"/>
      <c r="S422" s="233"/>
      <c r="T422" s="232"/>
      <c r="V422" s="231"/>
      <c r="W422" s="234"/>
    </row>
    <row r="423" spans="1:23" x14ac:dyDescent="0.25">
      <c r="A423" s="212"/>
      <c r="B423" s="212"/>
      <c r="C423" s="212"/>
      <c r="D423" s="212"/>
      <c r="E423" s="212"/>
      <c r="F423" s="213"/>
      <c r="G423" s="213"/>
      <c r="H423" s="214"/>
      <c r="I423" s="215"/>
      <c r="J423" s="237"/>
      <c r="K423" s="231"/>
      <c r="L423" s="231"/>
      <c r="M423" s="231"/>
      <c r="N423" s="231"/>
      <c r="O423" s="231"/>
      <c r="P423" s="232"/>
      <c r="Q423" s="232"/>
      <c r="R423" s="232"/>
      <c r="S423" s="233"/>
      <c r="T423" s="232"/>
      <c r="V423" s="231"/>
      <c r="W423" s="234"/>
    </row>
    <row r="424" spans="1:23" x14ac:dyDescent="0.25">
      <c r="A424" s="212"/>
      <c r="B424" s="212"/>
      <c r="C424" s="212"/>
      <c r="D424" s="212"/>
      <c r="E424" s="212"/>
      <c r="F424" s="213"/>
      <c r="G424" s="213"/>
      <c r="H424" s="214"/>
      <c r="I424" s="215"/>
      <c r="J424" s="237"/>
      <c r="K424" s="231"/>
      <c r="L424" s="231"/>
      <c r="M424" s="231"/>
      <c r="N424" s="231"/>
      <c r="O424" s="231"/>
      <c r="P424" s="232"/>
      <c r="Q424" s="232"/>
      <c r="R424" s="232"/>
      <c r="S424" s="233"/>
      <c r="T424" s="232"/>
      <c r="V424" s="231"/>
      <c r="W424" s="234"/>
    </row>
    <row r="425" spans="1:23" x14ac:dyDescent="0.25">
      <c r="A425" s="212"/>
      <c r="B425" s="212"/>
      <c r="C425" s="212"/>
      <c r="D425" s="212"/>
      <c r="E425" s="212"/>
      <c r="F425" s="213"/>
      <c r="G425" s="213"/>
      <c r="H425" s="214"/>
      <c r="I425" s="215"/>
      <c r="J425" s="237"/>
      <c r="K425" s="231"/>
      <c r="L425" s="231"/>
      <c r="M425" s="231"/>
      <c r="N425" s="231"/>
      <c r="O425" s="231"/>
      <c r="P425" s="232"/>
      <c r="Q425" s="232"/>
      <c r="R425" s="232"/>
      <c r="S425" s="233"/>
      <c r="T425" s="232"/>
      <c r="V425" s="231"/>
      <c r="W425" s="234"/>
    </row>
    <row r="426" spans="1:23" x14ac:dyDescent="0.25">
      <c r="A426" s="212"/>
      <c r="B426" s="212"/>
      <c r="C426" s="212"/>
      <c r="D426" s="212"/>
      <c r="E426" s="212"/>
      <c r="F426" s="213"/>
      <c r="G426" s="213"/>
      <c r="H426" s="214"/>
      <c r="I426" s="215"/>
      <c r="J426" s="237"/>
      <c r="K426" s="231"/>
      <c r="L426" s="231"/>
      <c r="M426" s="231"/>
      <c r="N426" s="231"/>
      <c r="O426" s="231"/>
      <c r="P426" s="232"/>
      <c r="Q426" s="232"/>
      <c r="R426" s="232"/>
      <c r="S426" s="233"/>
      <c r="T426" s="232"/>
      <c r="V426" s="231"/>
      <c r="W426" s="234"/>
    </row>
    <row r="427" spans="1:23" x14ac:dyDescent="0.25">
      <c r="A427" s="212"/>
      <c r="B427" s="212"/>
      <c r="C427" s="212"/>
      <c r="D427" s="212"/>
      <c r="E427" s="212"/>
      <c r="F427" s="213"/>
      <c r="G427" s="213"/>
      <c r="H427" s="214"/>
      <c r="I427" s="215"/>
      <c r="J427" s="237"/>
      <c r="K427" s="231"/>
      <c r="L427" s="231"/>
      <c r="M427" s="231"/>
      <c r="N427" s="231"/>
      <c r="O427" s="231"/>
      <c r="P427" s="232"/>
      <c r="Q427" s="232"/>
      <c r="R427" s="232"/>
      <c r="S427" s="233"/>
      <c r="T427" s="232"/>
      <c r="V427" s="231"/>
      <c r="W427" s="234"/>
    </row>
    <row r="428" spans="1:23" x14ac:dyDescent="0.25">
      <c r="A428" s="212"/>
      <c r="B428" s="212"/>
      <c r="C428" s="212"/>
      <c r="D428" s="212"/>
      <c r="E428" s="212"/>
      <c r="F428" s="213"/>
      <c r="G428" s="213"/>
      <c r="H428" s="214"/>
      <c r="I428" s="215"/>
      <c r="J428" s="237"/>
      <c r="K428" s="231"/>
      <c r="L428" s="231"/>
      <c r="M428" s="231"/>
      <c r="N428" s="231"/>
      <c r="O428" s="231"/>
      <c r="P428" s="232"/>
      <c r="Q428" s="232"/>
      <c r="R428" s="232"/>
      <c r="S428" s="233"/>
      <c r="T428" s="232"/>
      <c r="V428" s="231"/>
      <c r="W428" s="234"/>
    </row>
    <row r="429" spans="1:23" x14ac:dyDescent="0.25">
      <c r="A429" s="212"/>
      <c r="B429" s="212"/>
      <c r="C429" s="212"/>
      <c r="D429" s="212"/>
      <c r="E429" s="212"/>
      <c r="F429" s="213"/>
      <c r="G429" s="213"/>
      <c r="H429" s="214"/>
      <c r="I429" s="215"/>
      <c r="J429" s="237"/>
      <c r="K429" s="231"/>
      <c r="L429" s="231"/>
      <c r="M429" s="231"/>
      <c r="N429" s="231"/>
      <c r="O429" s="231"/>
      <c r="P429" s="232"/>
      <c r="Q429" s="232"/>
      <c r="R429" s="232"/>
      <c r="S429" s="233"/>
      <c r="T429" s="232"/>
      <c r="V429" s="231"/>
      <c r="W429" s="234"/>
    </row>
    <row r="430" spans="1:23" x14ac:dyDescent="0.25">
      <c r="A430" s="212"/>
      <c r="B430" s="212"/>
      <c r="C430" s="212"/>
      <c r="D430" s="212"/>
      <c r="E430" s="212"/>
      <c r="F430" s="213"/>
      <c r="G430" s="213"/>
      <c r="H430" s="214"/>
      <c r="I430" s="215"/>
      <c r="J430" s="237"/>
      <c r="K430" s="231"/>
      <c r="L430" s="231"/>
      <c r="M430" s="231"/>
      <c r="N430" s="231"/>
      <c r="O430" s="231"/>
      <c r="P430" s="232"/>
      <c r="Q430" s="232"/>
      <c r="R430" s="232"/>
      <c r="S430" s="233"/>
      <c r="T430" s="232"/>
      <c r="V430" s="231"/>
      <c r="W430" s="234"/>
    </row>
    <row r="431" spans="1:23" x14ac:dyDescent="0.25">
      <c r="A431" s="212"/>
      <c r="B431" s="212"/>
      <c r="C431" s="212"/>
      <c r="D431" s="212"/>
      <c r="E431" s="212"/>
      <c r="F431" s="213"/>
      <c r="G431" s="213"/>
      <c r="H431" s="214"/>
      <c r="I431" s="215"/>
      <c r="J431" s="237"/>
      <c r="K431" s="231"/>
      <c r="L431" s="231"/>
      <c r="M431" s="231"/>
      <c r="N431" s="231"/>
      <c r="O431" s="231"/>
      <c r="P431" s="232"/>
      <c r="Q431" s="232"/>
      <c r="R431" s="232"/>
      <c r="S431" s="233"/>
      <c r="T431" s="232"/>
      <c r="V431" s="231"/>
      <c r="W431" s="234"/>
    </row>
    <row r="432" spans="1:23" x14ac:dyDescent="0.25">
      <c r="A432" s="212"/>
      <c r="B432" s="212"/>
      <c r="C432" s="212"/>
      <c r="D432" s="212"/>
      <c r="E432" s="212"/>
      <c r="F432" s="213"/>
      <c r="G432" s="213"/>
      <c r="H432" s="214"/>
      <c r="I432" s="215"/>
      <c r="J432" s="237"/>
      <c r="K432" s="231"/>
      <c r="L432" s="231"/>
      <c r="M432" s="231"/>
      <c r="N432" s="231"/>
      <c r="O432" s="231"/>
      <c r="P432" s="232"/>
      <c r="Q432" s="232"/>
      <c r="R432" s="232"/>
      <c r="S432" s="233"/>
      <c r="T432" s="232"/>
      <c r="V432" s="231"/>
      <c r="W432" s="234"/>
    </row>
    <row r="433" spans="1:23" x14ac:dyDescent="0.25">
      <c r="A433" s="212"/>
      <c r="B433" s="212"/>
      <c r="C433" s="212"/>
      <c r="D433" s="212"/>
      <c r="E433" s="212"/>
      <c r="F433" s="213"/>
      <c r="G433" s="213"/>
      <c r="H433" s="214"/>
      <c r="I433" s="215"/>
      <c r="J433" s="237"/>
      <c r="K433" s="231"/>
      <c r="L433" s="231"/>
      <c r="M433" s="231"/>
      <c r="N433" s="231"/>
      <c r="O433" s="231"/>
      <c r="P433" s="232"/>
      <c r="Q433" s="232"/>
      <c r="R433" s="232"/>
      <c r="S433" s="233"/>
      <c r="T433" s="232"/>
      <c r="V433" s="231"/>
      <c r="W433" s="234"/>
    </row>
    <row r="434" spans="1:23" x14ac:dyDescent="0.25">
      <c r="A434" s="212"/>
      <c r="B434" s="212"/>
      <c r="C434" s="212"/>
      <c r="D434" s="212"/>
      <c r="E434" s="212"/>
      <c r="F434" s="213"/>
      <c r="G434" s="213"/>
      <c r="H434" s="214"/>
      <c r="I434" s="215"/>
      <c r="J434" s="237"/>
      <c r="K434" s="231"/>
      <c r="L434" s="231"/>
      <c r="M434" s="231"/>
      <c r="N434" s="231"/>
      <c r="O434" s="231"/>
      <c r="P434" s="232"/>
      <c r="Q434" s="232"/>
      <c r="R434" s="232"/>
      <c r="S434" s="233"/>
      <c r="T434" s="232"/>
      <c r="V434" s="231"/>
      <c r="W434" s="234"/>
    </row>
    <row r="435" spans="1:23" x14ac:dyDescent="0.25">
      <c r="A435" s="212"/>
      <c r="B435" s="212"/>
      <c r="C435" s="212"/>
      <c r="D435" s="212"/>
      <c r="E435" s="212"/>
      <c r="F435" s="213"/>
      <c r="G435" s="213"/>
      <c r="H435" s="214"/>
      <c r="I435" s="215"/>
      <c r="J435" s="237"/>
      <c r="K435" s="231"/>
      <c r="L435" s="231"/>
      <c r="M435" s="231"/>
      <c r="N435" s="231"/>
      <c r="O435" s="231"/>
      <c r="P435" s="232"/>
      <c r="Q435" s="232"/>
      <c r="R435" s="232"/>
      <c r="S435" s="233"/>
      <c r="T435" s="232"/>
      <c r="V435" s="231"/>
      <c r="W435" s="234"/>
    </row>
    <row r="436" spans="1:23" x14ac:dyDescent="0.25">
      <c r="A436" s="212"/>
      <c r="B436" s="212"/>
      <c r="C436" s="212"/>
      <c r="D436" s="212"/>
      <c r="E436" s="212"/>
      <c r="F436" s="213"/>
      <c r="G436" s="213"/>
      <c r="H436" s="214"/>
      <c r="I436" s="215"/>
      <c r="J436" s="237"/>
      <c r="K436" s="231"/>
      <c r="L436" s="231"/>
      <c r="M436" s="231"/>
      <c r="N436" s="231"/>
      <c r="O436" s="231"/>
      <c r="P436" s="232"/>
      <c r="Q436" s="232"/>
      <c r="R436" s="232"/>
      <c r="S436" s="233"/>
      <c r="T436" s="232"/>
      <c r="V436" s="231"/>
      <c r="W436" s="234"/>
    </row>
    <row r="437" spans="1:23" x14ac:dyDescent="0.25">
      <c r="A437" s="212"/>
      <c r="B437" s="212"/>
      <c r="C437" s="212"/>
      <c r="D437" s="212"/>
      <c r="E437" s="212"/>
      <c r="F437" s="213"/>
      <c r="G437" s="213"/>
      <c r="H437" s="214"/>
      <c r="I437" s="215"/>
      <c r="J437" s="237"/>
      <c r="K437" s="231"/>
      <c r="L437" s="231"/>
      <c r="M437" s="231"/>
      <c r="N437" s="231"/>
      <c r="O437" s="231"/>
      <c r="P437" s="232"/>
      <c r="Q437" s="232"/>
      <c r="R437" s="232"/>
      <c r="S437" s="233"/>
      <c r="T437" s="232"/>
      <c r="V437" s="231"/>
      <c r="W437" s="234"/>
    </row>
    <row r="438" spans="1:23" x14ac:dyDescent="0.25">
      <c r="A438" s="212"/>
      <c r="B438" s="212"/>
      <c r="C438" s="212"/>
      <c r="D438" s="212"/>
      <c r="E438" s="212"/>
      <c r="F438" s="213"/>
      <c r="G438" s="213"/>
      <c r="H438" s="214"/>
      <c r="I438" s="215"/>
      <c r="J438" s="237"/>
      <c r="K438" s="231"/>
      <c r="L438" s="231"/>
      <c r="M438" s="231"/>
      <c r="N438" s="231"/>
      <c r="O438" s="231"/>
      <c r="P438" s="232"/>
      <c r="Q438" s="232"/>
      <c r="R438" s="232"/>
      <c r="S438" s="233"/>
      <c r="T438" s="232"/>
      <c r="V438" s="231"/>
      <c r="W438" s="234"/>
    </row>
    <row r="439" spans="1:23" x14ac:dyDescent="0.25">
      <c r="A439" s="212"/>
      <c r="B439" s="212"/>
      <c r="C439" s="212"/>
      <c r="D439" s="212"/>
      <c r="E439" s="212"/>
      <c r="F439" s="213"/>
      <c r="G439" s="213"/>
      <c r="H439" s="214"/>
      <c r="I439" s="215"/>
      <c r="J439" s="237"/>
      <c r="K439" s="231"/>
      <c r="L439" s="231"/>
      <c r="M439" s="231"/>
      <c r="N439" s="231"/>
      <c r="O439" s="231"/>
      <c r="P439" s="232"/>
      <c r="Q439" s="232"/>
      <c r="R439" s="232"/>
      <c r="S439" s="233"/>
      <c r="T439" s="232"/>
      <c r="V439" s="231"/>
      <c r="W439" s="234"/>
    </row>
    <row r="440" spans="1:23" x14ac:dyDescent="0.25">
      <c r="A440" s="212"/>
      <c r="B440" s="212"/>
      <c r="C440" s="212"/>
      <c r="D440" s="212"/>
      <c r="E440" s="212"/>
      <c r="F440" s="213"/>
      <c r="G440" s="213"/>
      <c r="H440" s="214"/>
      <c r="I440" s="215"/>
      <c r="J440" s="237"/>
      <c r="K440" s="231"/>
      <c r="L440" s="231"/>
      <c r="M440" s="231"/>
      <c r="N440" s="231"/>
      <c r="O440" s="231"/>
      <c r="P440" s="232"/>
      <c r="Q440" s="232"/>
      <c r="R440" s="232"/>
      <c r="S440" s="233"/>
      <c r="T440" s="232"/>
      <c r="V440" s="231"/>
      <c r="W440" s="234"/>
    </row>
    <row r="441" spans="1:23" x14ac:dyDescent="0.25">
      <c r="A441" s="212"/>
      <c r="B441" s="212"/>
      <c r="C441" s="212"/>
      <c r="D441" s="212"/>
      <c r="E441" s="212"/>
      <c r="F441" s="213"/>
      <c r="G441" s="213"/>
      <c r="H441" s="214"/>
      <c r="I441" s="215"/>
      <c r="J441" s="237"/>
      <c r="K441" s="231"/>
      <c r="L441" s="231"/>
      <c r="M441" s="231"/>
      <c r="N441" s="231"/>
      <c r="O441" s="231"/>
      <c r="P441" s="232"/>
      <c r="Q441" s="232"/>
      <c r="R441" s="232"/>
      <c r="S441" s="233"/>
      <c r="T441" s="232"/>
      <c r="V441" s="231"/>
      <c r="W441" s="234"/>
    </row>
    <row r="442" spans="1:23" x14ac:dyDescent="0.25">
      <c r="A442" s="212"/>
      <c r="B442" s="212"/>
      <c r="C442" s="212"/>
      <c r="D442" s="212"/>
      <c r="E442" s="212"/>
      <c r="F442" s="213"/>
      <c r="G442" s="213"/>
      <c r="H442" s="214"/>
      <c r="I442" s="215"/>
      <c r="J442" s="237"/>
      <c r="K442" s="231"/>
      <c r="L442" s="231"/>
      <c r="M442" s="231"/>
      <c r="N442" s="231"/>
      <c r="O442" s="231"/>
      <c r="P442" s="232"/>
      <c r="Q442" s="232"/>
      <c r="R442" s="232"/>
      <c r="S442" s="233"/>
      <c r="T442" s="232"/>
      <c r="V442" s="231"/>
      <c r="W442" s="234"/>
    </row>
    <row r="443" spans="1:23" x14ac:dyDescent="0.25">
      <c r="A443" s="212"/>
      <c r="B443" s="212"/>
      <c r="C443" s="212"/>
      <c r="D443" s="212"/>
      <c r="E443" s="212"/>
      <c r="F443" s="213"/>
      <c r="G443" s="213"/>
      <c r="H443" s="214"/>
      <c r="I443" s="215"/>
      <c r="J443" s="237"/>
      <c r="K443" s="231"/>
      <c r="L443" s="231"/>
      <c r="M443" s="231"/>
      <c r="N443" s="231"/>
      <c r="O443" s="231"/>
      <c r="P443" s="232"/>
      <c r="Q443" s="232"/>
      <c r="R443" s="232"/>
      <c r="S443" s="233"/>
      <c r="T443" s="232"/>
      <c r="V443" s="231"/>
      <c r="W443" s="234"/>
    </row>
    <row r="444" spans="1:23" x14ac:dyDescent="0.25">
      <c r="A444" s="212"/>
      <c r="B444" s="212"/>
      <c r="C444" s="212"/>
      <c r="D444" s="212"/>
      <c r="E444" s="212"/>
      <c r="F444" s="213"/>
      <c r="G444" s="213"/>
      <c r="H444" s="214"/>
      <c r="I444" s="215"/>
      <c r="J444" s="237"/>
      <c r="K444" s="231"/>
      <c r="L444" s="231"/>
      <c r="M444" s="231"/>
      <c r="N444" s="231"/>
      <c r="O444" s="231"/>
      <c r="P444" s="232"/>
      <c r="Q444" s="232"/>
      <c r="R444" s="232"/>
      <c r="S444" s="233"/>
      <c r="T444" s="232"/>
      <c r="V444" s="231"/>
      <c r="W444" s="234"/>
    </row>
    <row r="445" spans="1:23" x14ac:dyDescent="0.25">
      <c r="A445" s="212"/>
      <c r="B445" s="212"/>
      <c r="C445" s="212"/>
      <c r="D445" s="212"/>
      <c r="E445" s="212"/>
      <c r="F445" s="213"/>
      <c r="G445" s="213"/>
      <c r="H445" s="214"/>
      <c r="I445" s="215"/>
      <c r="J445" s="237"/>
      <c r="K445" s="231"/>
      <c r="L445" s="231"/>
      <c r="M445" s="231"/>
      <c r="N445" s="231"/>
      <c r="O445" s="231"/>
      <c r="P445" s="232"/>
      <c r="Q445" s="232"/>
      <c r="R445" s="232"/>
      <c r="S445" s="233"/>
      <c r="T445" s="232"/>
      <c r="V445" s="231"/>
      <c r="W445" s="234"/>
    </row>
    <row r="446" spans="1:23" x14ac:dyDescent="0.25">
      <c r="A446" s="212"/>
      <c r="B446" s="212"/>
      <c r="C446" s="212"/>
      <c r="D446" s="212"/>
      <c r="E446" s="212"/>
      <c r="F446" s="213"/>
      <c r="G446" s="213"/>
      <c r="H446" s="214"/>
      <c r="I446" s="215"/>
      <c r="J446" s="237"/>
      <c r="K446" s="231"/>
      <c r="L446" s="231"/>
      <c r="M446" s="231"/>
      <c r="N446" s="231"/>
      <c r="O446" s="231"/>
      <c r="P446" s="232"/>
      <c r="Q446" s="232"/>
      <c r="R446" s="232"/>
      <c r="S446" s="233"/>
      <c r="T446" s="232"/>
      <c r="V446" s="231"/>
      <c r="W446" s="234"/>
    </row>
    <row r="447" spans="1:23" x14ac:dyDescent="0.25">
      <c r="A447" s="212"/>
      <c r="B447" s="212"/>
      <c r="C447" s="212"/>
      <c r="D447" s="212"/>
      <c r="E447" s="212"/>
      <c r="F447" s="213"/>
      <c r="G447" s="213"/>
      <c r="H447" s="214"/>
      <c r="I447" s="215"/>
      <c r="J447" s="237"/>
      <c r="K447" s="231"/>
      <c r="L447" s="231"/>
      <c r="M447" s="231"/>
      <c r="N447" s="231"/>
      <c r="O447" s="231"/>
      <c r="P447" s="232"/>
      <c r="Q447" s="232"/>
      <c r="R447" s="232"/>
      <c r="S447" s="233"/>
      <c r="T447" s="232"/>
      <c r="V447" s="231"/>
      <c r="W447" s="234"/>
    </row>
    <row r="448" spans="1:23" x14ac:dyDescent="0.25">
      <c r="A448" s="212"/>
      <c r="B448" s="212"/>
      <c r="C448" s="212"/>
      <c r="D448" s="212"/>
      <c r="E448" s="212"/>
      <c r="F448" s="213"/>
      <c r="G448" s="213"/>
      <c r="H448" s="214"/>
      <c r="I448" s="215"/>
      <c r="J448" s="237"/>
      <c r="K448" s="231"/>
      <c r="L448" s="231"/>
      <c r="M448" s="231"/>
      <c r="N448" s="231"/>
      <c r="O448" s="231"/>
      <c r="P448" s="232"/>
      <c r="Q448" s="232"/>
      <c r="R448" s="232"/>
      <c r="S448" s="233"/>
      <c r="T448" s="232"/>
      <c r="V448" s="231"/>
      <c r="W448" s="234"/>
    </row>
    <row r="449" spans="1:23" x14ac:dyDescent="0.25">
      <c r="A449" s="212"/>
      <c r="B449" s="212"/>
      <c r="C449" s="212"/>
      <c r="D449" s="212"/>
      <c r="E449" s="212"/>
      <c r="F449" s="213"/>
      <c r="G449" s="213"/>
      <c r="H449" s="214"/>
      <c r="I449" s="215"/>
      <c r="J449" s="237"/>
      <c r="K449" s="231"/>
      <c r="L449" s="231"/>
      <c r="M449" s="231"/>
      <c r="N449" s="231"/>
      <c r="O449" s="231"/>
      <c r="P449" s="232"/>
      <c r="Q449" s="232"/>
      <c r="R449" s="232"/>
      <c r="S449" s="233"/>
      <c r="T449" s="232"/>
      <c r="V449" s="231"/>
      <c r="W449" s="234"/>
    </row>
    <row r="450" spans="1:23" x14ac:dyDescent="0.25">
      <c r="A450" s="212"/>
      <c r="B450" s="212"/>
      <c r="C450" s="212"/>
      <c r="D450" s="212"/>
      <c r="E450" s="212"/>
      <c r="F450" s="213"/>
      <c r="G450" s="213"/>
      <c r="H450" s="214"/>
      <c r="I450" s="215"/>
      <c r="J450" s="237"/>
      <c r="K450" s="231"/>
      <c r="L450" s="231"/>
      <c r="M450" s="231"/>
      <c r="N450" s="231"/>
      <c r="O450" s="231"/>
      <c r="P450" s="232"/>
      <c r="Q450" s="232"/>
      <c r="R450" s="232"/>
      <c r="S450" s="233"/>
      <c r="T450" s="232"/>
      <c r="V450" s="231"/>
      <c r="W450" s="234"/>
    </row>
    <row r="451" spans="1:23" x14ac:dyDescent="0.25">
      <c r="A451" s="212"/>
      <c r="B451" s="212"/>
      <c r="C451" s="212"/>
      <c r="D451" s="212"/>
      <c r="E451" s="212"/>
      <c r="F451" s="213"/>
      <c r="G451" s="213"/>
      <c r="H451" s="214"/>
      <c r="I451" s="215"/>
      <c r="J451" s="237"/>
      <c r="K451" s="231"/>
      <c r="L451" s="231"/>
      <c r="M451" s="231"/>
      <c r="N451" s="231"/>
      <c r="O451" s="231"/>
      <c r="P451" s="232"/>
      <c r="Q451" s="232"/>
      <c r="R451" s="232"/>
      <c r="S451" s="233"/>
      <c r="T451" s="232"/>
      <c r="V451" s="231"/>
      <c r="W451" s="234"/>
    </row>
    <row r="452" spans="1:23" x14ac:dyDescent="0.25">
      <c r="A452" s="212"/>
      <c r="B452" s="212"/>
      <c r="C452" s="212"/>
      <c r="D452" s="212"/>
      <c r="E452" s="212"/>
      <c r="F452" s="213"/>
      <c r="G452" s="213"/>
      <c r="H452" s="214"/>
      <c r="I452" s="215"/>
      <c r="J452" s="237"/>
      <c r="K452" s="231"/>
      <c r="L452" s="231"/>
      <c r="M452" s="231"/>
      <c r="N452" s="231"/>
      <c r="O452" s="231"/>
      <c r="P452" s="232"/>
      <c r="Q452" s="232"/>
      <c r="R452" s="232"/>
      <c r="S452" s="233"/>
      <c r="T452" s="232"/>
      <c r="V452" s="231"/>
      <c r="W452" s="234"/>
    </row>
    <row r="453" spans="1:23" x14ac:dyDescent="0.25">
      <c r="A453" s="212"/>
      <c r="B453" s="212"/>
      <c r="C453" s="212"/>
      <c r="D453" s="212"/>
      <c r="E453" s="212"/>
      <c r="F453" s="213"/>
      <c r="G453" s="213"/>
      <c r="H453" s="214"/>
      <c r="I453" s="215"/>
      <c r="J453" s="237"/>
      <c r="K453" s="231"/>
      <c r="L453" s="231"/>
      <c r="M453" s="231"/>
      <c r="N453" s="231"/>
      <c r="O453" s="231"/>
      <c r="P453" s="232"/>
      <c r="Q453" s="232"/>
      <c r="R453" s="232"/>
      <c r="S453" s="233"/>
      <c r="T453" s="232"/>
      <c r="V453" s="231"/>
      <c r="W453" s="234"/>
    </row>
    <row r="454" spans="1:23" x14ac:dyDescent="0.25">
      <c r="A454" s="212"/>
      <c r="B454" s="212"/>
      <c r="C454" s="212"/>
      <c r="D454" s="212"/>
      <c r="E454" s="212"/>
      <c r="F454" s="213"/>
      <c r="G454" s="213"/>
      <c r="H454" s="214"/>
      <c r="I454" s="215"/>
      <c r="J454" s="237"/>
      <c r="K454" s="231"/>
      <c r="L454" s="231"/>
      <c r="M454" s="231"/>
      <c r="N454" s="231"/>
      <c r="O454" s="231"/>
      <c r="P454" s="232"/>
      <c r="Q454" s="232"/>
      <c r="R454" s="232"/>
      <c r="S454" s="233"/>
      <c r="T454" s="232"/>
      <c r="V454" s="231"/>
      <c r="W454" s="234"/>
    </row>
    <row r="455" spans="1:23" x14ac:dyDescent="0.25">
      <c r="A455" s="212"/>
      <c r="B455" s="212"/>
      <c r="C455" s="212"/>
      <c r="D455" s="212"/>
      <c r="E455" s="212"/>
      <c r="F455" s="213"/>
      <c r="G455" s="213"/>
      <c r="H455" s="214"/>
      <c r="I455" s="215"/>
      <c r="J455" s="237"/>
      <c r="K455" s="231"/>
      <c r="L455" s="231"/>
      <c r="M455" s="231"/>
      <c r="N455" s="231"/>
      <c r="O455" s="231"/>
      <c r="P455" s="232"/>
      <c r="Q455" s="232"/>
      <c r="R455" s="232"/>
      <c r="S455" s="233"/>
      <c r="T455" s="232"/>
      <c r="V455" s="231"/>
      <c r="W455" s="234"/>
    </row>
    <row r="456" spans="1:23" x14ac:dyDescent="0.25">
      <c r="A456" s="212"/>
      <c r="B456" s="212"/>
      <c r="C456" s="212"/>
      <c r="D456" s="212"/>
      <c r="E456" s="212"/>
      <c r="F456" s="213"/>
      <c r="G456" s="213"/>
      <c r="H456" s="214"/>
      <c r="I456" s="215"/>
      <c r="J456" s="237"/>
      <c r="K456" s="231"/>
      <c r="L456" s="231"/>
      <c r="M456" s="231"/>
      <c r="N456" s="231"/>
      <c r="O456" s="231"/>
      <c r="P456" s="232"/>
      <c r="Q456" s="232"/>
      <c r="R456" s="232"/>
      <c r="S456" s="233"/>
      <c r="T456" s="232"/>
      <c r="V456" s="231"/>
      <c r="W456" s="234"/>
    </row>
    <row r="457" spans="1:23" x14ac:dyDescent="0.25">
      <c r="A457" s="212"/>
      <c r="B457" s="212"/>
      <c r="C457" s="212"/>
      <c r="D457" s="212"/>
      <c r="E457" s="212"/>
      <c r="F457" s="213"/>
      <c r="G457" s="213"/>
      <c r="H457" s="214"/>
      <c r="I457" s="215"/>
      <c r="J457" s="237"/>
      <c r="K457" s="231"/>
      <c r="L457" s="231"/>
      <c r="M457" s="231"/>
      <c r="N457" s="231"/>
      <c r="O457" s="231"/>
      <c r="P457" s="232"/>
      <c r="Q457" s="232"/>
      <c r="R457" s="232"/>
      <c r="S457" s="233"/>
      <c r="T457" s="232"/>
      <c r="V457" s="231"/>
      <c r="W457" s="234"/>
    </row>
    <row r="458" spans="1:23" x14ac:dyDescent="0.25">
      <c r="A458" s="212"/>
      <c r="B458" s="212"/>
      <c r="C458" s="212"/>
      <c r="D458" s="212"/>
      <c r="E458" s="212"/>
      <c r="F458" s="213"/>
      <c r="G458" s="213"/>
      <c r="H458" s="214"/>
      <c r="I458" s="215"/>
      <c r="J458" s="237"/>
      <c r="K458" s="231"/>
      <c r="L458" s="231"/>
      <c r="M458" s="231"/>
      <c r="N458" s="231"/>
      <c r="O458" s="231"/>
      <c r="P458" s="232"/>
      <c r="Q458" s="232"/>
      <c r="R458" s="232"/>
      <c r="S458" s="233"/>
      <c r="T458" s="232"/>
      <c r="V458" s="231"/>
      <c r="W458" s="234"/>
    </row>
    <row r="459" spans="1:23" x14ac:dyDescent="0.25">
      <c r="A459" s="212"/>
      <c r="B459" s="212"/>
      <c r="C459" s="212"/>
      <c r="D459" s="212"/>
      <c r="E459" s="212"/>
      <c r="F459" s="213"/>
      <c r="G459" s="213"/>
      <c r="H459" s="214"/>
      <c r="I459" s="215"/>
      <c r="J459" s="237"/>
      <c r="K459" s="231"/>
      <c r="L459" s="231"/>
      <c r="M459" s="231"/>
      <c r="N459" s="231"/>
      <c r="O459" s="231"/>
      <c r="P459" s="232"/>
      <c r="Q459" s="232"/>
      <c r="R459" s="232"/>
      <c r="S459" s="233"/>
      <c r="T459" s="232"/>
      <c r="V459" s="231"/>
      <c r="W459" s="234"/>
    </row>
    <row r="460" spans="1:23" x14ac:dyDescent="0.25">
      <c r="A460" s="212"/>
      <c r="B460" s="212"/>
      <c r="C460" s="212"/>
      <c r="D460" s="212"/>
      <c r="E460" s="212"/>
      <c r="F460" s="213"/>
      <c r="G460" s="213"/>
      <c r="H460" s="214"/>
      <c r="I460" s="215"/>
      <c r="J460" s="237"/>
      <c r="K460" s="231"/>
      <c r="L460" s="231"/>
      <c r="M460" s="231"/>
      <c r="N460" s="231"/>
      <c r="O460" s="231"/>
      <c r="P460" s="232"/>
      <c r="Q460" s="232"/>
      <c r="R460" s="232"/>
      <c r="S460" s="233"/>
      <c r="T460" s="232"/>
      <c r="V460" s="231"/>
      <c r="W460" s="234"/>
    </row>
    <row r="461" spans="1:23" x14ac:dyDescent="0.25">
      <c r="A461" s="212"/>
      <c r="B461" s="212"/>
      <c r="C461" s="212"/>
      <c r="D461" s="212"/>
      <c r="E461" s="212"/>
      <c r="F461" s="213"/>
      <c r="G461" s="213"/>
      <c r="H461" s="214"/>
      <c r="I461" s="215"/>
      <c r="J461" s="237"/>
      <c r="K461" s="231"/>
      <c r="L461" s="231"/>
      <c r="M461" s="231"/>
      <c r="N461" s="231"/>
      <c r="O461" s="231"/>
      <c r="P461" s="232"/>
      <c r="Q461" s="232"/>
      <c r="R461" s="232"/>
      <c r="S461" s="233"/>
      <c r="T461" s="232"/>
      <c r="V461" s="231"/>
      <c r="W461" s="234"/>
    </row>
    <row r="462" spans="1:23" x14ac:dyDescent="0.25">
      <c r="A462" s="212"/>
      <c r="B462" s="212"/>
      <c r="C462" s="212"/>
      <c r="D462" s="212"/>
      <c r="E462" s="212"/>
      <c r="F462" s="213"/>
      <c r="G462" s="213"/>
      <c r="H462" s="214"/>
      <c r="I462" s="215"/>
      <c r="J462" s="237"/>
      <c r="K462" s="231"/>
      <c r="L462" s="231"/>
      <c r="M462" s="231"/>
      <c r="N462" s="231"/>
      <c r="O462" s="231"/>
      <c r="P462" s="232"/>
      <c r="Q462" s="232"/>
      <c r="R462" s="232"/>
      <c r="S462" s="233"/>
      <c r="T462" s="232"/>
      <c r="V462" s="231"/>
      <c r="W462" s="234"/>
    </row>
    <row r="463" spans="1:23" x14ac:dyDescent="0.25">
      <c r="A463" s="212"/>
      <c r="B463" s="212"/>
      <c r="C463" s="212"/>
      <c r="D463" s="212"/>
      <c r="E463" s="212"/>
      <c r="F463" s="213"/>
      <c r="G463" s="213"/>
      <c r="H463" s="214"/>
      <c r="I463" s="215"/>
      <c r="J463" s="237"/>
      <c r="K463" s="231"/>
      <c r="L463" s="231"/>
      <c r="M463" s="231"/>
      <c r="N463" s="231"/>
      <c r="O463" s="231"/>
      <c r="P463" s="232"/>
      <c r="Q463" s="232"/>
      <c r="R463" s="232"/>
      <c r="S463" s="233"/>
      <c r="T463" s="232"/>
      <c r="V463" s="231"/>
      <c r="W463" s="234"/>
    </row>
    <row r="464" spans="1:23" x14ac:dyDescent="0.25">
      <c r="A464" s="212"/>
      <c r="B464" s="212"/>
      <c r="C464" s="212"/>
      <c r="D464" s="212"/>
      <c r="E464" s="212"/>
      <c r="F464" s="213"/>
      <c r="G464" s="213"/>
      <c r="H464" s="214"/>
      <c r="I464" s="215"/>
      <c r="J464" s="237"/>
      <c r="K464" s="231"/>
      <c r="L464" s="231"/>
      <c r="M464" s="231"/>
      <c r="N464" s="231"/>
      <c r="O464" s="231"/>
      <c r="P464" s="232"/>
      <c r="Q464" s="232"/>
      <c r="R464" s="232"/>
      <c r="S464" s="233"/>
      <c r="T464" s="232"/>
      <c r="V464" s="231"/>
      <c r="W464" s="234"/>
    </row>
    <row r="465" spans="1:23" x14ac:dyDescent="0.25">
      <c r="A465" s="212"/>
      <c r="B465" s="212"/>
      <c r="C465" s="212"/>
      <c r="D465" s="212"/>
      <c r="E465" s="212"/>
      <c r="F465" s="213"/>
      <c r="G465" s="213"/>
      <c r="H465" s="214"/>
      <c r="I465" s="215"/>
      <c r="J465" s="237"/>
      <c r="K465" s="231"/>
      <c r="L465" s="231"/>
      <c r="M465" s="231"/>
      <c r="N465" s="231"/>
      <c r="O465" s="231"/>
      <c r="P465" s="232"/>
      <c r="Q465" s="232"/>
      <c r="R465" s="232"/>
      <c r="S465" s="233"/>
      <c r="T465" s="232"/>
      <c r="V465" s="231"/>
      <c r="W465" s="234"/>
    </row>
    <row r="466" spans="1:23" x14ac:dyDescent="0.25">
      <c r="A466" s="212"/>
      <c r="B466" s="212"/>
      <c r="C466" s="212"/>
      <c r="D466" s="212"/>
      <c r="E466" s="212"/>
      <c r="F466" s="213"/>
      <c r="G466" s="213"/>
      <c r="H466" s="214"/>
      <c r="I466" s="215"/>
      <c r="J466" s="237"/>
      <c r="K466" s="231"/>
      <c r="L466" s="231"/>
      <c r="M466" s="231"/>
      <c r="N466" s="231"/>
      <c r="O466" s="231"/>
      <c r="P466" s="232"/>
      <c r="Q466" s="232"/>
      <c r="R466" s="232"/>
      <c r="S466" s="233"/>
      <c r="T466" s="232"/>
      <c r="V466" s="231"/>
      <c r="W466" s="234"/>
    </row>
    <row r="467" spans="1:23" x14ac:dyDescent="0.25">
      <c r="A467" s="212"/>
      <c r="B467" s="212"/>
      <c r="C467" s="212"/>
      <c r="D467" s="212"/>
      <c r="E467" s="212"/>
      <c r="F467" s="213"/>
      <c r="G467" s="213"/>
      <c r="H467" s="214"/>
      <c r="I467" s="215"/>
      <c r="J467" s="237"/>
      <c r="K467" s="231"/>
      <c r="L467" s="231"/>
      <c r="M467" s="231"/>
      <c r="N467" s="231"/>
      <c r="O467" s="231"/>
      <c r="P467" s="232"/>
      <c r="Q467" s="232"/>
      <c r="R467" s="232"/>
      <c r="S467" s="233"/>
      <c r="T467" s="232"/>
      <c r="V467" s="231"/>
      <c r="W467" s="234"/>
    </row>
    <row r="468" spans="1:23" x14ac:dyDescent="0.25">
      <c r="A468" s="212"/>
      <c r="B468" s="212"/>
      <c r="C468" s="212"/>
      <c r="D468" s="212"/>
      <c r="E468" s="212"/>
      <c r="F468" s="213"/>
      <c r="G468" s="213"/>
      <c r="H468" s="214"/>
      <c r="I468" s="215"/>
      <c r="J468" s="237"/>
      <c r="K468" s="231"/>
      <c r="L468" s="231"/>
      <c r="M468" s="231"/>
      <c r="N468" s="231"/>
      <c r="O468" s="231"/>
      <c r="P468" s="232"/>
      <c r="Q468" s="232"/>
      <c r="R468" s="232"/>
      <c r="S468" s="233"/>
      <c r="T468" s="232"/>
      <c r="V468" s="231"/>
      <c r="W468" s="234"/>
    </row>
    <row r="469" spans="1:23" x14ac:dyDescent="0.25">
      <c r="A469" s="212"/>
      <c r="B469" s="212"/>
      <c r="C469" s="212"/>
      <c r="D469" s="212"/>
      <c r="E469" s="212"/>
      <c r="F469" s="213"/>
      <c r="G469" s="213"/>
      <c r="H469" s="214"/>
      <c r="I469" s="215"/>
      <c r="J469" s="237"/>
      <c r="K469" s="231"/>
      <c r="L469" s="231"/>
      <c r="M469" s="231"/>
      <c r="N469" s="231"/>
      <c r="O469" s="231"/>
      <c r="P469" s="232"/>
      <c r="Q469" s="232"/>
      <c r="R469" s="232"/>
      <c r="S469" s="233"/>
      <c r="T469" s="232"/>
      <c r="V469" s="231"/>
      <c r="W469" s="234"/>
    </row>
    <row r="470" spans="1:23" x14ac:dyDescent="0.25">
      <c r="A470" s="212"/>
      <c r="B470" s="212"/>
      <c r="C470" s="212"/>
      <c r="D470" s="212"/>
      <c r="E470" s="212"/>
      <c r="F470" s="213"/>
      <c r="G470" s="213"/>
      <c r="H470" s="214"/>
      <c r="I470" s="215"/>
      <c r="J470" s="237"/>
      <c r="K470" s="231"/>
      <c r="L470" s="231"/>
      <c r="M470" s="231"/>
      <c r="N470" s="231"/>
      <c r="O470" s="231"/>
      <c r="P470" s="232"/>
      <c r="Q470" s="232"/>
      <c r="R470" s="232"/>
      <c r="S470" s="233"/>
      <c r="T470" s="232"/>
      <c r="V470" s="231"/>
      <c r="W470" s="234"/>
    </row>
    <row r="471" spans="1:23" x14ac:dyDescent="0.25">
      <c r="A471" s="212"/>
      <c r="B471" s="212"/>
      <c r="C471" s="212"/>
      <c r="D471" s="212"/>
      <c r="E471" s="212"/>
      <c r="F471" s="213"/>
      <c r="G471" s="213"/>
      <c r="H471" s="214"/>
      <c r="I471" s="215"/>
      <c r="J471" s="237"/>
      <c r="K471" s="231"/>
      <c r="L471" s="231"/>
      <c r="M471" s="231"/>
      <c r="N471" s="231"/>
      <c r="O471" s="231"/>
      <c r="P471" s="232"/>
      <c r="Q471" s="232"/>
      <c r="R471" s="232"/>
      <c r="S471" s="233"/>
      <c r="T471" s="232"/>
      <c r="V471" s="231"/>
      <c r="W471" s="234"/>
    </row>
    <row r="472" spans="1:23" x14ac:dyDescent="0.25">
      <c r="A472" s="212"/>
      <c r="B472" s="212"/>
      <c r="C472" s="212"/>
      <c r="D472" s="212"/>
      <c r="E472" s="212"/>
      <c r="F472" s="213"/>
      <c r="G472" s="213"/>
      <c r="H472" s="214"/>
      <c r="I472" s="215"/>
      <c r="J472" s="237"/>
      <c r="K472" s="231"/>
      <c r="L472" s="231"/>
      <c r="M472" s="231"/>
      <c r="N472" s="231"/>
      <c r="O472" s="231"/>
      <c r="P472" s="232"/>
      <c r="Q472" s="232"/>
      <c r="R472" s="232"/>
      <c r="S472" s="233"/>
      <c r="T472" s="232"/>
      <c r="V472" s="231"/>
      <c r="W472" s="234"/>
    </row>
    <row r="473" spans="1:23" x14ac:dyDescent="0.25">
      <c r="A473" s="212"/>
      <c r="B473" s="212"/>
      <c r="C473" s="212"/>
      <c r="D473" s="212"/>
      <c r="E473" s="212"/>
      <c r="F473" s="213"/>
      <c r="G473" s="213"/>
      <c r="H473" s="214"/>
      <c r="I473" s="215"/>
      <c r="J473" s="237"/>
      <c r="K473" s="231"/>
      <c r="L473" s="231"/>
      <c r="M473" s="231"/>
      <c r="N473" s="231"/>
      <c r="O473" s="231"/>
      <c r="P473" s="232"/>
      <c r="Q473" s="232"/>
      <c r="R473" s="232"/>
      <c r="S473" s="233"/>
      <c r="T473" s="232"/>
      <c r="V473" s="231"/>
      <c r="W473" s="234"/>
    </row>
    <row r="474" spans="1:23" x14ac:dyDescent="0.25">
      <c r="A474" s="212"/>
      <c r="B474" s="212"/>
      <c r="C474" s="212"/>
      <c r="D474" s="212"/>
      <c r="E474" s="212"/>
      <c r="F474" s="213"/>
      <c r="G474" s="213"/>
      <c r="H474" s="214"/>
      <c r="I474" s="215"/>
      <c r="J474" s="237"/>
      <c r="K474" s="231"/>
      <c r="L474" s="231"/>
      <c r="M474" s="231"/>
      <c r="N474" s="231"/>
      <c r="O474" s="231"/>
      <c r="P474" s="232"/>
      <c r="Q474" s="232"/>
      <c r="R474" s="232"/>
      <c r="S474" s="233"/>
      <c r="T474" s="232"/>
      <c r="V474" s="231"/>
      <c r="W474" s="234"/>
    </row>
    <row r="475" spans="1:23" x14ac:dyDescent="0.25">
      <c r="A475" s="212"/>
      <c r="B475" s="212"/>
      <c r="C475" s="212"/>
      <c r="D475" s="212"/>
      <c r="E475" s="212"/>
      <c r="F475" s="213"/>
      <c r="G475" s="213"/>
      <c r="H475" s="214"/>
      <c r="I475" s="215"/>
      <c r="J475" s="237"/>
      <c r="K475" s="231"/>
      <c r="L475" s="231"/>
      <c r="M475" s="231"/>
      <c r="N475" s="231"/>
      <c r="O475" s="231"/>
      <c r="P475" s="232"/>
      <c r="Q475" s="232"/>
      <c r="R475" s="232"/>
      <c r="S475" s="233"/>
      <c r="T475" s="232"/>
      <c r="V475" s="231"/>
      <c r="W475" s="234"/>
    </row>
    <row r="476" spans="1:23" x14ac:dyDescent="0.25">
      <c r="A476" s="212"/>
      <c r="B476" s="212"/>
      <c r="C476" s="212"/>
      <c r="D476" s="212"/>
      <c r="E476" s="212"/>
      <c r="F476" s="213"/>
      <c r="G476" s="213"/>
      <c r="H476" s="214"/>
      <c r="I476" s="215"/>
      <c r="J476" s="237"/>
      <c r="K476" s="231"/>
      <c r="L476" s="231"/>
      <c r="M476" s="231"/>
      <c r="N476" s="231"/>
      <c r="O476" s="231"/>
      <c r="P476" s="232"/>
      <c r="Q476" s="232"/>
      <c r="R476" s="232"/>
      <c r="S476" s="233"/>
      <c r="T476" s="232"/>
      <c r="V476" s="231"/>
      <c r="W476" s="234"/>
    </row>
    <row r="477" spans="1:23" x14ac:dyDescent="0.25">
      <c r="A477" s="212"/>
      <c r="B477" s="212"/>
      <c r="C477" s="212"/>
      <c r="D477" s="212"/>
      <c r="E477" s="212"/>
      <c r="F477" s="213"/>
      <c r="G477" s="213"/>
      <c r="H477" s="214"/>
      <c r="I477" s="215"/>
      <c r="J477" s="237"/>
      <c r="K477" s="231"/>
      <c r="L477" s="231"/>
      <c r="M477" s="231"/>
      <c r="N477" s="231"/>
      <c r="O477" s="231"/>
      <c r="P477" s="232"/>
      <c r="Q477" s="232"/>
      <c r="R477" s="232"/>
      <c r="S477" s="233"/>
      <c r="T477" s="232"/>
      <c r="V477" s="231"/>
      <c r="W477" s="234"/>
    </row>
    <row r="478" spans="1:23" x14ac:dyDescent="0.25">
      <c r="A478" s="212"/>
      <c r="B478" s="212"/>
      <c r="C478" s="212"/>
      <c r="D478" s="212"/>
      <c r="E478" s="212"/>
      <c r="F478" s="213"/>
      <c r="G478" s="213"/>
      <c r="H478" s="214"/>
      <c r="I478" s="215"/>
      <c r="J478" s="237"/>
      <c r="K478" s="231"/>
      <c r="L478" s="231"/>
      <c r="M478" s="231"/>
      <c r="N478" s="231"/>
      <c r="O478" s="231"/>
      <c r="P478" s="232"/>
      <c r="Q478" s="232"/>
      <c r="R478" s="232"/>
      <c r="S478" s="233"/>
      <c r="T478" s="232"/>
      <c r="V478" s="231"/>
      <c r="W478" s="234"/>
    </row>
    <row r="479" spans="1:23" x14ac:dyDescent="0.25">
      <c r="A479" s="212"/>
      <c r="B479" s="212"/>
      <c r="C479" s="212"/>
      <c r="D479" s="212"/>
      <c r="E479" s="212"/>
      <c r="F479" s="213"/>
      <c r="G479" s="213"/>
      <c r="H479" s="214"/>
      <c r="I479" s="215"/>
      <c r="J479" s="237"/>
      <c r="K479" s="231"/>
      <c r="L479" s="231"/>
      <c r="M479" s="231"/>
      <c r="N479" s="231"/>
      <c r="O479" s="231"/>
      <c r="P479" s="232"/>
      <c r="Q479" s="232"/>
      <c r="R479" s="232"/>
      <c r="S479" s="233"/>
      <c r="T479" s="232"/>
      <c r="V479" s="231"/>
      <c r="W479" s="234"/>
    </row>
    <row r="480" spans="1:23" x14ac:dyDescent="0.25">
      <c r="A480" s="212"/>
      <c r="B480" s="212"/>
      <c r="C480" s="212"/>
      <c r="D480" s="212"/>
      <c r="E480" s="212"/>
      <c r="F480" s="213"/>
      <c r="G480" s="213"/>
      <c r="H480" s="214"/>
      <c r="I480" s="215"/>
      <c r="J480" s="237"/>
      <c r="K480" s="231"/>
      <c r="L480" s="231"/>
      <c r="M480" s="231"/>
      <c r="N480" s="231"/>
      <c r="O480" s="231"/>
      <c r="P480" s="232"/>
      <c r="Q480" s="232"/>
      <c r="R480" s="232"/>
      <c r="S480" s="233"/>
      <c r="T480" s="232"/>
      <c r="V480" s="231"/>
      <c r="W480" s="234"/>
    </row>
    <row r="481" spans="1:23" x14ac:dyDescent="0.25">
      <c r="A481" s="212"/>
      <c r="B481" s="212"/>
      <c r="C481" s="212"/>
      <c r="D481" s="212"/>
      <c r="E481" s="212"/>
      <c r="F481" s="213"/>
      <c r="G481" s="213"/>
      <c r="H481" s="214"/>
      <c r="I481" s="215"/>
      <c r="J481" s="237"/>
      <c r="K481" s="231"/>
      <c r="L481" s="231"/>
      <c r="M481" s="231"/>
      <c r="N481" s="231"/>
      <c r="O481" s="231"/>
      <c r="P481" s="232"/>
      <c r="Q481" s="232"/>
      <c r="R481" s="232"/>
      <c r="S481" s="233"/>
      <c r="T481" s="232"/>
      <c r="V481" s="231"/>
      <c r="W481" s="234"/>
    </row>
    <row r="482" spans="1:23" x14ac:dyDescent="0.25">
      <c r="A482" s="212"/>
      <c r="B482" s="212"/>
      <c r="C482" s="212"/>
      <c r="D482" s="212"/>
      <c r="E482" s="212"/>
      <c r="F482" s="213"/>
      <c r="G482" s="213"/>
      <c r="H482" s="214"/>
      <c r="I482" s="215"/>
      <c r="J482" s="237"/>
      <c r="K482" s="231"/>
      <c r="L482" s="231"/>
      <c r="M482" s="231"/>
      <c r="N482" s="231"/>
      <c r="O482" s="231"/>
      <c r="P482" s="232"/>
      <c r="Q482" s="232"/>
      <c r="R482" s="232"/>
      <c r="S482" s="233"/>
      <c r="T482" s="232"/>
      <c r="V482" s="231"/>
      <c r="W482" s="234"/>
    </row>
    <row r="483" spans="1:23" x14ac:dyDescent="0.25">
      <c r="A483" s="212"/>
      <c r="B483" s="212"/>
      <c r="C483" s="212"/>
      <c r="D483" s="212"/>
      <c r="E483" s="212"/>
      <c r="F483" s="213"/>
      <c r="G483" s="213"/>
      <c r="H483" s="214"/>
      <c r="I483" s="215"/>
      <c r="J483" s="237"/>
      <c r="K483" s="231"/>
      <c r="L483" s="231"/>
      <c r="M483" s="231"/>
      <c r="N483" s="231"/>
      <c r="O483" s="231"/>
      <c r="P483" s="232"/>
      <c r="Q483" s="232"/>
      <c r="R483" s="232"/>
      <c r="S483" s="233"/>
      <c r="T483" s="232"/>
      <c r="V483" s="231"/>
      <c r="W483" s="234"/>
    </row>
    <row r="484" spans="1:23" x14ac:dyDescent="0.25">
      <c r="A484" s="212"/>
      <c r="B484" s="212"/>
      <c r="C484" s="212"/>
      <c r="D484" s="212"/>
      <c r="E484" s="212"/>
      <c r="F484" s="213"/>
      <c r="G484" s="213"/>
      <c r="H484" s="214"/>
      <c r="I484" s="215"/>
      <c r="J484" s="237"/>
      <c r="K484" s="231"/>
      <c r="L484" s="231"/>
      <c r="M484" s="231"/>
      <c r="N484" s="231"/>
      <c r="O484" s="231"/>
      <c r="P484" s="232"/>
      <c r="Q484" s="232"/>
      <c r="R484" s="232"/>
      <c r="S484" s="233"/>
      <c r="T484" s="232"/>
      <c r="V484" s="231"/>
      <c r="W484" s="234"/>
    </row>
    <row r="485" spans="1:23" x14ac:dyDescent="0.25">
      <c r="A485" s="212"/>
      <c r="B485" s="212"/>
      <c r="C485" s="212"/>
      <c r="D485" s="212"/>
      <c r="E485" s="212"/>
      <c r="F485" s="213"/>
      <c r="G485" s="213"/>
      <c r="H485" s="214"/>
      <c r="I485" s="215"/>
      <c r="J485" s="237"/>
      <c r="K485" s="231"/>
      <c r="L485" s="231"/>
      <c r="M485" s="231"/>
      <c r="N485" s="231"/>
      <c r="O485" s="231"/>
      <c r="P485" s="232"/>
      <c r="Q485" s="232"/>
      <c r="R485" s="232"/>
      <c r="S485" s="233"/>
      <c r="T485" s="232"/>
      <c r="V485" s="231"/>
      <c r="W485" s="234"/>
    </row>
    <row r="486" spans="1:23" x14ac:dyDescent="0.25">
      <c r="A486" s="212"/>
      <c r="B486" s="212"/>
      <c r="C486" s="212"/>
      <c r="D486" s="212"/>
      <c r="E486" s="212"/>
      <c r="F486" s="213"/>
      <c r="G486" s="213"/>
      <c r="H486" s="214"/>
      <c r="I486" s="215"/>
      <c r="J486" s="237"/>
      <c r="K486" s="231"/>
      <c r="L486" s="231"/>
      <c r="M486" s="231"/>
      <c r="N486" s="231"/>
      <c r="O486" s="231"/>
      <c r="P486" s="232"/>
      <c r="Q486" s="232"/>
      <c r="R486" s="232"/>
      <c r="S486" s="233"/>
      <c r="T486" s="232"/>
      <c r="V486" s="231"/>
      <c r="W486" s="234"/>
    </row>
    <row r="487" spans="1:23" x14ac:dyDescent="0.25">
      <c r="A487" s="212"/>
      <c r="B487" s="212"/>
      <c r="C487" s="212"/>
      <c r="D487" s="212"/>
      <c r="E487" s="212"/>
      <c r="F487" s="213"/>
      <c r="G487" s="213"/>
      <c r="H487" s="214"/>
      <c r="I487" s="215"/>
      <c r="J487" s="237"/>
      <c r="K487" s="231"/>
      <c r="L487" s="231"/>
      <c r="M487" s="231"/>
      <c r="N487" s="231"/>
      <c r="O487" s="231"/>
      <c r="P487" s="232"/>
      <c r="Q487" s="232"/>
      <c r="R487" s="232"/>
      <c r="S487" s="233"/>
      <c r="T487" s="232"/>
      <c r="V487" s="231"/>
      <c r="W487" s="234"/>
    </row>
    <row r="488" spans="1:23" x14ac:dyDescent="0.25">
      <c r="A488" s="212"/>
      <c r="B488" s="212"/>
      <c r="C488" s="212"/>
      <c r="D488" s="212"/>
      <c r="E488" s="212"/>
      <c r="F488" s="213"/>
      <c r="G488" s="213"/>
      <c r="H488" s="214"/>
      <c r="I488" s="215"/>
      <c r="J488" s="237"/>
      <c r="K488" s="231"/>
      <c r="L488" s="231"/>
      <c r="M488" s="231"/>
      <c r="N488" s="231"/>
      <c r="O488" s="231"/>
      <c r="P488" s="232"/>
      <c r="Q488" s="232"/>
      <c r="R488" s="232"/>
      <c r="S488" s="233"/>
      <c r="T488" s="232"/>
      <c r="V488" s="231"/>
      <c r="W488" s="234"/>
    </row>
    <row r="489" spans="1:23" x14ac:dyDescent="0.25">
      <c r="A489" s="212"/>
      <c r="B489" s="212"/>
      <c r="C489" s="212"/>
      <c r="D489" s="212"/>
      <c r="E489" s="212"/>
      <c r="F489" s="213"/>
      <c r="G489" s="213"/>
      <c r="H489" s="214"/>
      <c r="I489" s="215"/>
      <c r="J489" s="237"/>
      <c r="K489" s="231"/>
      <c r="L489" s="231"/>
      <c r="M489" s="231"/>
      <c r="N489" s="231"/>
      <c r="O489" s="231"/>
      <c r="P489" s="232"/>
      <c r="Q489" s="232"/>
      <c r="R489" s="232"/>
      <c r="S489" s="233"/>
      <c r="T489" s="232"/>
      <c r="V489" s="231"/>
      <c r="W489" s="234"/>
    </row>
    <row r="490" spans="1:23" x14ac:dyDescent="0.25">
      <c r="A490" s="212"/>
      <c r="B490" s="212"/>
      <c r="C490" s="212"/>
      <c r="D490" s="212"/>
      <c r="E490" s="212"/>
      <c r="F490" s="213"/>
      <c r="G490" s="213"/>
      <c r="H490" s="214"/>
      <c r="I490" s="215"/>
      <c r="J490" s="237"/>
      <c r="K490" s="231"/>
      <c r="L490" s="231"/>
      <c r="M490" s="231"/>
      <c r="N490" s="231"/>
      <c r="O490" s="231"/>
      <c r="P490" s="232"/>
      <c r="Q490" s="232"/>
      <c r="R490" s="232"/>
      <c r="S490" s="233"/>
      <c r="T490" s="232"/>
      <c r="V490" s="231"/>
      <c r="W490" s="234"/>
    </row>
    <row r="491" spans="1:23" x14ac:dyDescent="0.25">
      <c r="A491" s="212"/>
      <c r="B491" s="212"/>
      <c r="C491" s="212"/>
      <c r="D491" s="212"/>
      <c r="E491" s="212"/>
      <c r="F491" s="213"/>
      <c r="G491" s="213"/>
      <c r="H491" s="214"/>
      <c r="I491" s="215"/>
      <c r="J491" s="237"/>
      <c r="K491" s="231"/>
      <c r="L491" s="231"/>
      <c r="M491" s="231"/>
      <c r="N491" s="231"/>
      <c r="O491" s="231"/>
      <c r="P491" s="232"/>
      <c r="Q491" s="232"/>
      <c r="R491" s="232"/>
      <c r="S491" s="233"/>
      <c r="T491" s="232"/>
      <c r="V491" s="231"/>
      <c r="W491" s="234"/>
    </row>
    <row r="492" spans="1:23" x14ac:dyDescent="0.25">
      <c r="A492" s="212"/>
      <c r="B492" s="212"/>
      <c r="C492" s="212"/>
      <c r="D492" s="212"/>
      <c r="E492" s="212"/>
      <c r="F492" s="213"/>
      <c r="G492" s="213"/>
      <c r="H492" s="214"/>
      <c r="I492" s="215"/>
      <c r="J492" s="237"/>
      <c r="K492" s="231"/>
      <c r="L492" s="231"/>
      <c r="M492" s="231"/>
      <c r="N492" s="231"/>
      <c r="O492" s="231"/>
      <c r="P492" s="232"/>
      <c r="Q492" s="232"/>
      <c r="R492" s="232"/>
      <c r="S492" s="233"/>
      <c r="T492" s="232"/>
      <c r="V492" s="231"/>
      <c r="W492" s="234"/>
    </row>
    <row r="493" spans="1:23" x14ac:dyDescent="0.25">
      <c r="A493" s="212"/>
      <c r="B493" s="212"/>
      <c r="C493" s="212"/>
      <c r="D493" s="212"/>
      <c r="E493" s="212"/>
      <c r="F493" s="213"/>
      <c r="G493" s="213"/>
      <c r="H493" s="214"/>
      <c r="I493" s="215"/>
      <c r="J493" s="237"/>
      <c r="K493" s="231"/>
      <c r="L493" s="231"/>
      <c r="M493" s="231"/>
      <c r="N493" s="231"/>
      <c r="O493" s="231"/>
      <c r="P493" s="232"/>
      <c r="Q493" s="232"/>
      <c r="R493" s="232"/>
      <c r="S493" s="233"/>
      <c r="T493" s="232"/>
      <c r="V493" s="231"/>
      <c r="W493" s="234"/>
    </row>
    <row r="494" spans="1:23" x14ac:dyDescent="0.25">
      <c r="A494" s="212"/>
      <c r="B494" s="212"/>
      <c r="C494" s="212"/>
      <c r="D494" s="212"/>
      <c r="E494" s="212"/>
      <c r="F494" s="213"/>
      <c r="G494" s="213"/>
      <c r="H494" s="214"/>
      <c r="I494" s="215"/>
      <c r="J494" s="237"/>
      <c r="K494" s="231"/>
      <c r="L494" s="231"/>
      <c r="M494" s="231"/>
      <c r="N494" s="231"/>
      <c r="O494" s="231"/>
      <c r="P494" s="232"/>
      <c r="Q494" s="232"/>
      <c r="R494" s="232"/>
      <c r="S494" s="233"/>
      <c r="T494" s="232"/>
      <c r="V494" s="231"/>
      <c r="W494" s="234"/>
    </row>
    <row r="495" spans="1:23" x14ac:dyDescent="0.25">
      <c r="A495" s="212"/>
      <c r="B495" s="212"/>
      <c r="C495" s="212"/>
      <c r="D495" s="212"/>
      <c r="E495" s="212"/>
      <c r="F495" s="213"/>
      <c r="G495" s="213"/>
      <c r="H495" s="214"/>
      <c r="I495" s="215"/>
      <c r="J495" s="237"/>
      <c r="K495" s="231"/>
      <c r="L495" s="231"/>
      <c r="M495" s="231"/>
      <c r="N495" s="231"/>
      <c r="O495" s="231"/>
      <c r="P495" s="232"/>
      <c r="Q495" s="232"/>
      <c r="R495" s="232"/>
      <c r="S495" s="233"/>
      <c r="T495" s="232"/>
      <c r="V495" s="231"/>
      <c r="W495" s="234"/>
    </row>
    <row r="496" spans="1:23" x14ac:dyDescent="0.25">
      <c r="A496" s="212"/>
      <c r="B496" s="212"/>
      <c r="C496" s="212"/>
      <c r="D496" s="212"/>
      <c r="E496" s="212"/>
      <c r="F496" s="213"/>
      <c r="G496" s="213"/>
      <c r="H496" s="214"/>
      <c r="I496" s="215"/>
      <c r="J496" s="237"/>
      <c r="K496" s="231"/>
      <c r="L496" s="231"/>
      <c r="M496" s="231"/>
      <c r="N496" s="231"/>
      <c r="O496" s="231"/>
      <c r="P496" s="232"/>
      <c r="Q496" s="232"/>
      <c r="R496" s="232"/>
      <c r="S496" s="233"/>
      <c r="T496" s="232"/>
      <c r="V496" s="231"/>
      <c r="W496" s="234"/>
    </row>
    <row r="497" spans="1:23" x14ac:dyDescent="0.25">
      <c r="A497" s="212"/>
      <c r="B497" s="212"/>
      <c r="C497" s="212"/>
      <c r="D497" s="212"/>
      <c r="E497" s="212"/>
      <c r="F497" s="213"/>
      <c r="G497" s="213"/>
      <c r="H497" s="214"/>
      <c r="I497" s="215"/>
      <c r="J497" s="237"/>
      <c r="K497" s="231"/>
      <c r="L497" s="231"/>
      <c r="M497" s="231"/>
      <c r="N497" s="231"/>
      <c r="O497" s="231"/>
      <c r="P497" s="232"/>
      <c r="Q497" s="232"/>
      <c r="R497" s="232"/>
      <c r="S497" s="233"/>
      <c r="T497" s="232"/>
      <c r="V497" s="231"/>
      <c r="W497" s="234"/>
    </row>
    <row r="498" spans="1:23" x14ac:dyDescent="0.25">
      <c r="A498" s="212"/>
      <c r="B498" s="212"/>
      <c r="C498" s="212"/>
      <c r="D498" s="212"/>
      <c r="E498" s="212"/>
      <c r="F498" s="213"/>
      <c r="G498" s="213"/>
      <c r="H498" s="214"/>
      <c r="I498" s="215"/>
      <c r="J498" s="237"/>
      <c r="K498" s="231"/>
      <c r="L498" s="231"/>
      <c r="M498" s="231"/>
      <c r="N498" s="231"/>
      <c r="O498" s="231"/>
      <c r="P498" s="232"/>
      <c r="Q498" s="232"/>
      <c r="R498" s="232"/>
      <c r="S498" s="233"/>
      <c r="T498" s="232"/>
      <c r="V498" s="231"/>
      <c r="W498" s="234"/>
    </row>
    <row r="499" spans="1:23" x14ac:dyDescent="0.25">
      <c r="A499" s="212"/>
      <c r="B499" s="212"/>
      <c r="C499" s="212"/>
      <c r="D499" s="212"/>
      <c r="E499" s="212"/>
      <c r="F499" s="213"/>
      <c r="G499" s="213"/>
      <c r="H499" s="214"/>
      <c r="I499" s="215"/>
      <c r="J499" s="237"/>
      <c r="K499" s="231"/>
      <c r="L499" s="231"/>
      <c r="M499" s="231"/>
      <c r="N499" s="231"/>
      <c r="O499" s="231"/>
      <c r="P499" s="232"/>
      <c r="Q499" s="232"/>
      <c r="R499" s="232"/>
      <c r="S499" s="233"/>
      <c r="T499" s="232"/>
      <c r="V499" s="231"/>
      <c r="W499" s="234"/>
    </row>
    <row r="500" spans="1:23" x14ac:dyDescent="0.25">
      <c r="A500" s="212"/>
      <c r="B500" s="212"/>
      <c r="C500" s="212"/>
      <c r="D500" s="212"/>
      <c r="E500" s="212"/>
      <c r="F500" s="213"/>
      <c r="G500" s="213"/>
      <c r="H500" s="214"/>
      <c r="I500" s="215"/>
      <c r="J500" s="237"/>
      <c r="K500" s="231"/>
      <c r="L500" s="231"/>
      <c r="M500" s="231"/>
      <c r="N500" s="231"/>
      <c r="O500" s="231"/>
      <c r="P500" s="232"/>
      <c r="Q500" s="232"/>
      <c r="R500" s="232"/>
      <c r="S500" s="233"/>
      <c r="T500" s="232"/>
      <c r="V500" s="231"/>
      <c r="W500" s="234"/>
    </row>
    <row r="501" spans="1:23" x14ac:dyDescent="0.25">
      <c r="A501" s="212"/>
      <c r="B501" s="212"/>
      <c r="C501" s="212"/>
      <c r="D501" s="212"/>
      <c r="E501" s="212"/>
      <c r="F501" s="213"/>
      <c r="G501" s="213"/>
      <c r="H501" s="214"/>
      <c r="I501" s="215"/>
      <c r="J501" s="237"/>
      <c r="K501" s="231"/>
      <c r="L501" s="231"/>
      <c r="M501" s="231"/>
      <c r="N501" s="231"/>
      <c r="O501" s="231"/>
      <c r="P501" s="232"/>
      <c r="Q501" s="232"/>
      <c r="R501" s="232"/>
      <c r="S501" s="233"/>
      <c r="T501" s="232"/>
      <c r="V501" s="231"/>
      <c r="W501" s="234"/>
    </row>
    <row r="502" spans="1:23" x14ac:dyDescent="0.25">
      <c r="A502" s="212"/>
      <c r="B502" s="212"/>
      <c r="C502" s="212"/>
      <c r="D502" s="212"/>
      <c r="E502" s="212"/>
      <c r="F502" s="213"/>
      <c r="G502" s="213"/>
      <c r="H502" s="214"/>
      <c r="I502" s="215"/>
      <c r="J502" s="237"/>
      <c r="K502" s="231"/>
      <c r="L502" s="231"/>
      <c r="M502" s="231"/>
      <c r="N502" s="231"/>
      <c r="O502" s="231"/>
      <c r="P502" s="232"/>
      <c r="Q502" s="232"/>
      <c r="R502" s="232"/>
      <c r="S502" s="233"/>
      <c r="T502" s="232"/>
      <c r="V502" s="231"/>
      <c r="W502" s="234"/>
    </row>
    <row r="503" spans="1:23" x14ac:dyDescent="0.25">
      <c r="A503" s="212"/>
      <c r="B503" s="212"/>
      <c r="C503" s="212"/>
      <c r="D503" s="212"/>
      <c r="E503" s="212"/>
      <c r="F503" s="213"/>
      <c r="G503" s="213"/>
      <c r="H503" s="214"/>
      <c r="I503" s="215"/>
      <c r="J503" s="237"/>
      <c r="K503" s="231"/>
      <c r="L503" s="231"/>
      <c r="M503" s="231"/>
      <c r="N503" s="231"/>
      <c r="O503" s="231"/>
      <c r="P503" s="232"/>
      <c r="Q503" s="232"/>
      <c r="R503" s="232"/>
      <c r="S503" s="233"/>
      <c r="T503" s="232"/>
      <c r="V503" s="231"/>
      <c r="W503" s="234"/>
    </row>
    <row r="504" spans="1:23" x14ac:dyDescent="0.25">
      <c r="A504" s="212"/>
      <c r="B504" s="212"/>
      <c r="C504" s="212"/>
      <c r="D504" s="212"/>
      <c r="E504" s="212"/>
      <c r="F504" s="213"/>
      <c r="G504" s="213"/>
      <c r="H504" s="214"/>
      <c r="I504" s="215"/>
      <c r="J504" s="237"/>
      <c r="K504" s="231"/>
      <c r="L504" s="231"/>
      <c r="M504" s="231"/>
      <c r="N504" s="231"/>
      <c r="O504" s="231"/>
      <c r="P504" s="232"/>
      <c r="Q504" s="232"/>
      <c r="R504" s="232"/>
      <c r="S504" s="233"/>
      <c r="T504" s="232"/>
      <c r="V504" s="231"/>
      <c r="W504" s="234"/>
    </row>
    <row r="505" spans="1:23" x14ac:dyDescent="0.25">
      <c r="A505" s="212"/>
      <c r="B505" s="212"/>
      <c r="C505" s="212"/>
      <c r="D505" s="212"/>
      <c r="E505" s="212"/>
      <c r="F505" s="213"/>
      <c r="G505" s="213"/>
      <c r="H505" s="214"/>
      <c r="I505" s="215"/>
      <c r="J505" s="237"/>
      <c r="K505" s="231"/>
      <c r="L505" s="231"/>
      <c r="M505" s="231"/>
      <c r="N505" s="231"/>
      <c r="O505" s="231"/>
      <c r="P505" s="232"/>
      <c r="Q505" s="232"/>
      <c r="R505" s="232"/>
      <c r="S505" s="233"/>
      <c r="T505" s="232"/>
      <c r="V505" s="231"/>
      <c r="W505" s="234"/>
    </row>
    <row r="506" spans="1:23" x14ac:dyDescent="0.25">
      <c r="A506" s="212"/>
      <c r="B506" s="212"/>
      <c r="C506" s="212"/>
      <c r="D506" s="212"/>
      <c r="E506" s="212"/>
      <c r="F506" s="213"/>
      <c r="G506" s="213"/>
      <c r="H506" s="214"/>
      <c r="I506" s="215"/>
      <c r="J506" s="237"/>
      <c r="K506" s="231"/>
      <c r="L506" s="231"/>
      <c r="M506" s="231"/>
      <c r="N506" s="231"/>
      <c r="O506" s="231"/>
      <c r="P506" s="232"/>
      <c r="Q506" s="232"/>
      <c r="R506" s="232"/>
      <c r="S506" s="233"/>
      <c r="T506" s="232"/>
      <c r="V506" s="231"/>
      <c r="W506" s="234"/>
    </row>
    <row r="507" spans="1:23" x14ac:dyDescent="0.25">
      <c r="A507" s="212"/>
      <c r="B507" s="212"/>
      <c r="C507" s="212"/>
      <c r="D507" s="212"/>
      <c r="E507" s="212"/>
      <c r="F507" s="213"/>
      <c r="G507" s="213"/>
      <c r="H507" s="214"/>
      <c r="I507" s="215"/>
      <c r="J507" s="237"/>
      <c r="K507" s="231"/>
      <c r="L507" s="231"/>
      <c r="M507" s="231"/>
      <c r="N507" s="231"/>
      <c r="O507" s="231"/>
      <c r="P507" s="232"/>
      <c r="Q507" s="232"/>
      <c r="R507" s="232"/>
      <c r="S507" s="233"/>
      <c r="T507" s="232"/>
      <c r="V507" s="231"/>
      <c r="W507" s="234"/>
    </row>
    <row r="508" spans="1:23" x14ac:dyDescent="0.25">
      <c r="A508" s="212"/>
      <c r="B508" s="212"/>
      <c r="C508" s="212"/>
      <c r="D508" s="212"/>
      <c r="E508" s="212"/>
      <c r="F508" s="213"/>
      <c r="G508" s="213"/>
      <c r="H508" s="214"/>
      <c r="I508" s="215"/>
      <c r="J508" s="237"/>
      <c r="K508" s="231"/>
      <c r="L508" s="231"/>
      <c r="M508" s="231"/>
      <c r="N508" s="231"/>
      <c r="O508" s="231"/>
      <c r="P508" s="232"/>
      <c r="Q508" s="232"/>
      <c r="R508" s="232"/>
      <c r="S508" s="233"/>
      <c r="T508" s="232"/>
      <c r="V508" s="231"/>
      <c r="W508" s="234"/>
    </row>
    <row r="509" spans="1:23" x14ac:dyDescent="0.25">
      <c r="A509" s="212"/>
      <c r="B509" s="212"/>
      <c r="C509" s="212"/>
      <c r="D509" s="212"/>
      <c r="E509" s="212"/>
      <c r="F509" s="213"/>
      <c r="G509" s="213"/>
      <c r="H509" s="214"/>
      <c r="I509" s="215"/>
      <c r="J509" s="237"/>
      <c r="K509" s="231"/>
      <c r="L509" s="231"/>
      <c r="M509" s="231"/>
      <c r="N509" s="231"/>
      <c r="O509" s="231"/>
      <c r="P509" s="232"/>
      <c r="Q509" s="232"/>
      <c r="R509" s="232"/>
      <c r="S509" s="233"/>
      <c r="T509" s="232"/>
      <c r="V509" s="231"/>
      <c r="W509" s="234"/>
    </row>
    <row r="510" spans="1:23" x14ac:dyDescent="0.25">
      <c r="A510" s="212"/>
      <c r="B510" s="212"/>
      <c r="C510" s="212"/>
      <c r="D510" s="212"/>
      <c r="E510" s="212"/>
      <c r="F510" s="213"/>
      <c r="G510" s="213"/>
      <c r="H510" s="214"/>
      <c r="I510" s="215"/>
      <c r="J510" s="237"/>
      <c r="K510" s="231"/>
      <c r="L510" s="231"/>
      <c r="M510" s="231"/>
      <c r="N510" s="231"/>
      <c r="O510" s="231"/>
      <c r="P510" s="232"/>
      <c r="Q510" s="232"/>
      <c r="R510" s="232"/>
      <c r="S510" s="233"/>
      <c r="T510" s="232"/>
      <c r="V510" s="231"/>
      <c r="W510" s="234"/>
    </row>
    <row r="511" spans="1:23" x14ac:dyDescent="0.25">
      <c r="A511" s="212"/>
      <c r="B511" s="212"/>
      <c r="C511" s="212"/>
      <c r="D511" s="212"/>
      <c r="E511" s="212"/>
      <c r="F511" s="213"/>
      <c r="G511" s="213"/>
      <c r="H511" s="214"/>
      <c r="I511" s="215"/>
      <c r="J511" s="237"/>
      <c r="K511" s="231"/>
      <c r="L511" s="231"/>
      <c r="M511" s="231"/>
      <c r="N511" s="231"/>
      <c r="O511" s="231"/>
      <c r="P511" s="232"/>
      <c r="Q511" s="232"/>
      <c r="R511" s="232"/>
      <c r="S511" s="233"/>
      <c r="T511" s="232"/>
      <c r="V511" s="231"/>
      <c r="W511" s="234"/>
    </row>
    <row r="512" spans="1:23" x14ac:dyDescent="0.25">
      <c r="A512" s="212"/>
      <c r="B512" s="212"/>
      <c r="C512" s="212"/>
      <c r="D512" s="212"/>
      <c r="E512" s="212"/>
      <c r="F512" s="213"/>
      <c r="G512" s="213"/>
      <c r="H512" s="214"/>
      <c r="I512" s="215"/>
      <c r="J512" s="237"/>
      <c r="K512" s="231"/>
      <c r="L512" s="231"/>
      <c r="M512" s="231"/>
      <c r="N512" s="231"/>
      <c r="O512" s="231"/>
      <c r="P512" s="232"/>
      <c r="Q512" s="232"/>
      <c r="R512" s="232"/>
      <c r="S512" s="233"/>
      <c r="T512" s="232"/>
      <c r="V512" s="231"/>
      <c r="W512" s="234"/>
    </row>
    <row r="513" spans="1:23" x14ac:dyDescent="0.25">
      <c r="A513" s="212"/>
      <c r="B513" s="212"/>
      <c r="C513" s="212"/>
      <c r="D513" s="212"/>
      <c r="E513" s="212"/>
      <c r="F513" s="213"/>
      <c r="G513" s="213"/>
      <c r="H513" s="214"/>
      <c r="I513" s="215"/>
      <c r="J513" s="237"/>
      <c r="K513" s="231"/>
      <c r="L513" s="231"/>
      <c r="M513" s="231"/>
      <c r="N513" s="231"/>
      <c r="O513" s="231"/>
      <c r="P513" s="232"/>
      <c r="Q513" s="232"/>
      <c r="R513" s="232"/>
      <c r="S513" s="233"/>
      <c r="T513" s="232"/>
      <c r="V513" s="231"/>
      <c r="W513" s="234"/>
    </row>
    <row r="514" spans="1:23" x14ac:dyDescent="0.25">
      <c r="A514" s="212"/>
      <c r="B514" s="212"/>
      <c r="C514" s="212"/>
      <c r="D514" s="212"/>
      <c r="E514" s="212"/>
      <c r="F514" s="213"/>
      <c r="G514" s="213"/>
      <c r="H514" s="214"/>
      <c r="I514" s="215"/>
      <c r="J514" s="237"/>
      <c r="K514" s="231"/>
      <c r="L514" s="231"/>
      <c r="M514" s="231"/>
      <c r="N514" s="231"/>
      <c r="O514" s="231"/>
      <c r="P514" s="232"/>
      <c r="Q514" s="232"/>
      <c r="R514" s="232"/>
      <c r="S514" s="233"/>
      <c r="T514" s="232"/>
      <c r="V514" s="231"/>
      <c r="W514" s="234"/>
    </row>
    <row r="515" spans="1:23" x14ac:dyDescent="0.25">
      <c r="A515" s="212"/>
      <c r="B515" s="212"/>
      <c r="C515" s="212"/>
      <c r="D515" s="212"/>
      <c r="E515" s="212"/>
      <c r="F515" s="213"/>
      <c r="G515" s="213"/>
      <c r="H515" s="214"/>
      <c r="I515" s="215"/>
      <c r="J515" s="237"/>
      <c r="K515" s="231"/>
      <c r="L515" s="231"/>
      <c r="M515" s="231"/>
      <c r="N515" s="231"/>
      <c r="O515" s="231"/>
      <c r="P515" s="232"/>
      <c r="Q515" s="232"/>
      <c r="R515" s="232"/>
      <c r="S515" s="233"/>
      <c r="T515" s="232"/>
      <c r="V515" s="231"/>
      <c r="W515" s="234"/>
    </row>
    <row r="516" spans="1:23" x14ac:dyDescent="0.25">
      <c r="A516" s="212"/>
      <c r="B516" s="212"/>
      <c r="C516" s="212"/>
      <c r="D516" s="212"/>
      <c r="E516" s="212"/>
      <c r="F516" s="213"/>
      <c r="G516" s="213"/>
      <c r="H516" s="214"/>
      <c r="I516" s="215"/>
      <c r="J516" s="237"/>
      <c r="K516" s="231"/>
      <c r="L516" s="231"/>
      <c r="M516" s="231"/>
      <c r="N516" s="231"/>
      <c r="O516" s="231"/>
      <c r="P516" s="232"/>
      <c r="Q516" s="232"/>
      <c r="R516" s="232"/>
      <c r="S516" s="233"/>
      <c r="T516" s="232"/>
      <c r="V516" s="231"/>
      <c r="W516" s="234"/>
    </row>
    <row r="517" spans="1:23" x14ac:dyDescent="0.25">
      <c r="A517" s="212"/>
      <c r="B517" s="212"/>
      <c r="C517" s="212"/>
      <c r="D517" s="212"/>
      <c r="E517" s="212"/>
      <c r="F517" s="213"/>
      <c r="G517" s="213"/>
      <c r="H517" s="214"/>
      <c r="I517" s="215"/>
      <c r="J517" s="237"/>
      <c r="K517" s="231"/>
      <c r="L517" s="231"/>
      <c r="M517" s="231"/>
      <c r="N517" s="231"/>
      <c r="O517" s="231"/>
      <c r="P517" s="232"/>
      <c r="Q517" s="232"/>
      <c r="R517" s="232"/>
      <c r="S517" s="233"/>
      <c r="T517" s="232"/>
      <c r="V517" s="231"/>
      <c r="W517" s="234"/>
    </row>
    <row r="518" spans="1:23" x14ac:dyDescent="0.25">
      <c r="A518" s="212"/>
      <c r="B518" s="212"/>
      <c r="C518" s="212"/>
      <c r="D518" s="212"/>
      <c r="E518" s="212"/>
      <c r="F518" s="213"/>
      <c r="G518" s="213"/>
      <c r="H518" s="214"/>
      <c r="I518" s="215"/>
      <c r="J518" s="237"/>
      <c r="K518" s="231"/>
      <c r="L518" s="231"/>
      <c r="M518" s="231"/>
      <c r="N518" s="231"/>
      <c r="O518" s="231"/>
      <c r="P518" s="232"/>
      <c r="Q518" s="232"/>
      <c r="R518" s="232"/>
      <c r="S518" s="233"/>
      <c r="T518" s="232"/>
      <c r="V518" s="231"/>
      <c r="W518" s="234"/>
    </row>
    <row r="519" spans="1:23" x14ac:dyDescent="0.25">
      <c r="A519" s="212"/>
      <c r="B519" s="212"/>
      <c r="C519" s="212"/>
      <c r="D519" s="212"/>
      <c r="E519" s="212"/>
      <c r="F519" s="213"/>
      <c r="G519" s="213"/>
      <c r="H519" s="214"/>
      <c r="I519" s="215"/>
      <c r="J519" s="237"/>
      <c r="K519" s="231"/>
      <c r="L519" s="231"/>
      <c r="M519" s="231"/>
      <c r="N519" s="231"/>
      <c r="O519" s="231"/>
      <c r="P519" s="232"/>
      <c r="Q519" s="232"/>
      <c r="R519" s="232"/>
      <c r="S519" s="233"/>
      <c r="T519" s="232"/>
      <c r="V519" s="231"/>
      <c r="W519" s="234"/>
    </row>
    <row r="520" spans="1:23" x14ac:dyDescent="0.25">
      <c r="A520" s="212"/>
      <c r="B520" s="212"/>
      <c r="C520" s="212"/>
      <c r="D520" s="212"/>
      <c r="E520" s="212"/>
      <c r="F520" s="213"/>
      <c r="G520" s="213"/>
      <c r="H520" s="214"/>
      <c r="I520" s="215"/>
      <c r="J520" s="237"/>
      <c r="K520" s="231"/>
      <c r="L520" s="231"/>
      <c r="M520" s="231"/>
      <c r="N520" s="231"/>
      <c r="O520" s="231"/>
      <c r="P520" s="232"/>
      <c r="Q520" s="232"/>
      <c r="R520" s="232"/>
      <c r="S520" s="233"/>
      <c r="T520" s="232"/>
      <c r="V520" s="231"/>
      <c r="W520" s="234"/>
    </row>
    <row r="521" spans="1:23" x14ac:dyDescent="0.25">
      <c r="A521" s="212"/>
      <c r="B521" s="212"/>
      <c r="C521" s="212"/>
      <c r="D521" s="212"/>
      <c r="E521" s="212"/>
      <c r="F521" s="213"/>
      <c r="G521" s="213"/>
      <c r="H521" s="214"/>
      <c r="I521" s="215"/>
      <c r="J521" s="237"/>
      <c r="K521" s="231"/>
      <c r="L521" s="231"/>
      <c r="M521" s="231"/>
      <c r="N521" s="231"/>
      <c r="O521" s="231"/>
      <c r="P521" s="232"/>
      <c r="Q521" s="232"/>
      <c r="R521" s="232"/>
      <c r="S521" s="233"/>
      <c r="T521" s="232"/>
      <c r="V521" s="231"/>
      <c r="W521" s="234"/>
    </row>
    <row r="522" spans="1:23" x14ac:dyDescent="0.25">
      <c r="A522" s="212"/>
      <c r="B522" s="212"/>
      <c r="C522" s="212"/>
      <c r="D522" s="212"/>
      <c r="E522" s="212"/>
      <c r="F522" s="213"/>
      <c r="G522" s="213"/>
      <c r="H522" s="214"/>
      <c r="I522" s="215"/>
      <c r="J522" s="237"/>
      <c r="K522" s="231"/>
      <c r="L522" s="231"/>
      <c r="M522" s="231"/>
      <c r="N522" s="231"/>
      <c r="O522" s="231"/>
      <c r="P522" s="232"/>
      <c r="Q522" s="232"/>
      <c r="R522" s="232"/>
      <c r="S522" s="233"/>
      <c r="T522" s="232"/>
      <c r="V522" s="231"/>
      <c r="W522" s="234"/>
    </row>
    <row r="523" spans="1:23" x14ac:dyDescent="0.25">
      <c r="A523" s="212"/>
      <c r="B523" s="212"/>
      <c r="C523" s="212"/>
      <c r="D523" s="212"/>
      <c r="E523" s="212"/>
      <c r="F523" s="213"/>
      <c r="G523" s="213"/>
      <c r="H523" s="214"/>
      <c r="I523" s="215"/>
      <c r="J523" s="237"/>
      <c r="K523" s="231"/>
      <c r="L523" s="231"/>
      <c r="M523" s="231"/>
      <c r="N523" s="231"/>
      <c r="O523" s="231"/>
      <c r="P523" s="232"/>
      <c r="Q523" s="232"/>
      <c r="R523" s="232"/>
      <c r="S523" s="233"/>
      <c r="T523" s="232"/>
      <c r="V523" s="231"/>
      <c r="W523" s="234"/>
    </row>
    <row r="524" spans="1:23" x14ac:dyDescent="0.25">
      <c r="A524" s="212"/>
      <c r="B524" s="212"/>
      <c r="C524" s="212"/>
      <c r="D524" s="212"/>
      <c r="E524" s="212"/>
      <c r="F524" s="213"/>
      <c r="G524" s="213"/>
      <c r="H524" s="214"/>
      <c r="I524" s="215"/>
      <c r="J524" s="237"/>
      <c r="K524" s="231"/>
      <c r="L524" s="231"/>
      <c r="M524" s="231"/>
      <c r="N524" s="231"/>
      <c r="O524" s="231"/>
      <c r="P524" s="232"/>
      <c r="Q524" s="232"/>
      <c r="R524" s="232"/>
      <c r="S524" s="233"/>
      <c r="T524" s="232"/>
      <c r="V524" s="231"/>
      <c r="W524" s="234"/>
    </row>
    <row r="525" spans="1:23" x14ac:dyDescent="0.25">
      <c r="A525" s="212"/>
      <c r="B525" s="212"/>
      <c r="C525" s="212"/>
      <c r="D525" s="212"/>
      <c r="E525" s="212"/>
      <c r="F525" s="213"/>
      <c r="G525" s="213"/>
      <c r="H525" s="214"/>
      <c r="I525" s="215"/>
      <c r="J525" s="237"/>
      <c r="K525" s="231"/>
      <c r="L525" s="231"/>
      <c r="M525" s="231"/>
      <c r="N525" s="231"/>
      <c r="O525" s="231"/>
      <c r="P525" s="232"/>
      <c r="Q525" s="232"/>
      <c r="R525" s="232"/>
      <c r="S525" s="233"/>
      <c r="T525" s="232"/>
      <c r="V525" s="231"/>
      <c r="W525" s="234"/>
    </row>
    <row r="526" spans="1:23" x14ac:dyDescent="0.25">
      <c r="A526" s="212"/>
      <c r="B526" s="212"/>
      <c r="C526" s="212"/>
      <c r="D526" s="212"/>
      <c r="E526" s="212"/>
      <c r="F526" s="213"/>
      <c r="G526" s="213"/>
      <c r="H526" s="214"/>
      <c r="I526" s="215"/>
      <c r="J526" s="237"/>
      <c r="K526" s="231"/>
      <c r="L526" s="231"/>
      <c r="M526" s="231"/>
      <c r="N526" s="231"/>
      <c r="O526" s="231"/>
      <c r="P526" s="232"/>
      <c r="Q526" s="232"/>
      <c r="R526" s="232"/>
      <c r="S526" s="233"/>
      <c r="T526" s="232"/>
      <c r="V526" s="231"/>
      <c r="W526" s="234"/>
    </row>
    <row r="527" spans="1:23" x14ac:dyDescent="0.25">
      <c r="A527" s="212"/>
      <c r="B527" s="212"/>
      <c r="C527" s="212"/>
      <c r="D527" s="212"/>
      <c r="E527" s="212"/>
      <c r="F527" s="213"/>
      <c r="G527" s="213"/>
      <c r="H527" s="214"/>
      <c r="I527" s="215"/>
      <c r="J527" s="237"/>
      <c r="K527" s="231"/>
      <c r="L527" s="231"/>
      <c r="M527" s="231"/>
      <c r="N527" s="231"/>
      <c r="O527" s="231"/>
      <c r="P527" s="232"/>
      <c r="Q527" s="232"/>
      <c r="R527" s="232"/>
      <c r="S527" s="233"/>
      <c r="T527" s="232"/>
      <c r="V527" s="231"/>
      <c r="W527" s="234"/>
    </row>
    <row r="528" spans="1:23" x14ac:dyDescent="0.25">
      <c r="A528" s="212"/>
      <c r="B528" s="212"/>
      <c r="C528" s="212"/>
      <c r="D528" s="212"/>
      <c r="E528" s="212"/>
      <c r="F528" s="213"/>
      <c r="G528" s="213"/>
      <c r="H528" s="214"/>
      <c r="I528" s="215"/>
      <c r="J528" s="237"/>
      <c r="K528" s="231"/>
      <c r="L528" s="231"/>
      <c r="M528" s="231"/>
      <c r="N528" s="231"/>
      <c r="O528" s="231"/>
      <c r="P528" s="232"/>
      <c r="Q528" s="232"/>
      <c r="R528" s="232"/>
      <c r="S528" s="233"/>
      <c r="T528" s="232"/>
      <c r="V528" s="231"/>
      <c r="W528" s="234"/>
    </row>
    <row r="529" spans="1:23" x14ac:dyDescent="0.25">
      <c r="A529" s="212"/>
      <c r="B529" s="212"/>
      <c r="C529" s="212"/>
      <c r="D529" s="212"/>
      <c r="E529" s="212"/>
      <c r="F529" s="213"/>
      <c r="G529" s="213"/>
      <c r="H529" s="214"/>
      <c r="I529" s="215"/>
      <c r="J529" s="237"/>
      <c r="K529" s="231"/>
      <c r="L529" s="231"/>
      <c r="M529" s="231"/>
      <c r="N529" s="231"/>
      <c r="O529" s="231"/>
      <c r="P529" s="232"/>
      <c r="Q529" s="232"/>
      <c r="R529" s="232"/>
      <c r="S529" s="233"/>
      <c r="T529" s="232"/>
      <c r="V529" s="231"/>
      <c r="W529" s="234"/>
    </row>
    <row r="530" spans="1:23" x14ac:dyDescent="0.25">
      <c r="A530" s="212"/>
      <c r="B530" s="212"/>
      <c r="C530" s="212"/>
      <c r="D530" s="212"/>
      <c r="E530" s="212"/>
      <c r="F530" s="213"/>
      <c r="G530" s="213"/>
      <c r="H530" s="214"/>
      <c r="I530" s="215"/>
      <c r="J530" s="237"/>
      <c r="K530" s="231"/>
      <c r="L530" s="231"/>
      <c r="M530" s="231"/>
      <c r="N530" s="231"/>
      <c r="O530" s="231"/>
      <c r="P530" s="232"/>
      <c r="Q530" s="232"/>
      <c r="R530" s="232"/>
      <c r="S530" s="233"/>
      <c r="T530" s="232"/>
      <c r="V530" s="231"/>
      <c r="W530" s="234"/>
    </row>
    <row r="531" spans="1:23" x14ac:dyDescent="0.25">
      <c r="A531" s="268"/>
      <c r="B531" s="268"/>
      <c r="C531" s="268"/>
      <c r="D531" s="268"/>
      <c r="E531" s="268"/>
      <c r="F531" s="269"/>
      <c r="G531" s="269"/>
      <c r="H531" s="272"/>
      <c r="I531" s="273"/>
      <c r="J531"/>
      <c r="K531"/>
      <c r="L531"/>
      <c r="M531"/>
      <c r="N531"/>
      <c r="O531"/>
      <c r="P531"/>
      <c r="Q531"/>
      <c r="R531"/>
      <c r="S531"/>
      <c r="T531"/>
      <c r="V531"/>
      <c r="W531"/>
    </row>
    <row r="532" spans="1:23" x14ac:dyDescent="0.25">
      <c r="A532" s="268"/>
      <c r="B532" s="268"/>
      <c r="C532" s="268"/>
      <c r="D532" s="268"/>
      <c r="E532" s="268"/>
      <c r="F532" s="269"/>
      <c r="G532" s="269"/>
      <c r="H532" s="272"/>
      <c r="I532" s="273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</row>
    <row r="533" spans="1:23" x14ac:dyDescent="0.25">
      <c r="A533" s="268"/>
      <c r="B533" s="268"/>
      <c r="C533" s="268"/>
      <c r="D533" s="268"/>
      <c r="E533" s="268"/>
      <c r="F533" s="269"/>
      <c r="G533" s="269"/>
      <c r="H533" s="272"/>
      <c r="I533" s="27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</row>
    <row r="534" spans="1:23" x14ac:dyDescent="0.25">
      <c r="A534" s="268"/>
      <c r="B534" s="268"/>
      <c r="C534" s="268"/>
      <c r="D534" s="268"/>
      <c r="E534" s="268"/>
      <c r="F534" s="269"/>
      <c r="G534" s="269"/>
      <c r="H534" s="272"/>
      <c r="I534" s="273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</row>
    <row r="535" spans="1:23" x14ac:dyDescent="0.25">
      <c r="A535" s="268"/>
      <c r="B535" s="268"/>
      <c r="C535" s="268"/>
      <c r="D535" s="268"/>
      <c r="E535" s="268"/>
      <c r="F535" s="269"/>
      <c r="G535" s="269"/>
      <c r="H535" s="272"/>
      <c r="I535" s="273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</row>
    <row r="536" spans="1:23" x14ac:dyDescent="0.25">
      <c r="A536"/>
      <c r="B536"/>
      <c r="C536"/>
      <c r="D536"/>
      <c r="E536"/>
      <c r="F536"/>
      <c r="G536"/>
      <c r="H536"/>
      <c r="I536" s="208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</row>
    <row r="537" spans="1:23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</row>
    <row r="538" spans="1:23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</row>
    <row r="539" spans="1:23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</row>
    <row r="540" spans="1:23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</row>
    <row r="541" spans="1:23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</row>
    <row r="542" spans="1:23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</row>
    <row r="543" spans="1:23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</row>
    <row r="544" spans="1:23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</row>
    <row r="545" spans="1:23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</row>
    <row r="546" spans="1:23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</row>
    <row r="547" spans="1:23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</row>
    <row r="548" spans="1:23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</row>
    <row r="549" spans="1:23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</row>
    <row r="550" spans="1:23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</row>
    <row r="551" spans="1:23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</row>
    <row r="552" spans="1:23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</row>
    <row r="553" spans="1:23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</row>
    <row r="554" spans="1:23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</row>
    <row r="555" spans="1:23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</row>
    <row r="556" spans="1:23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</row>
    <row r="557" spans="1:23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</row>
    <row r="558" spans="1:23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</row>
    <row r="559" spans="1:23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</row>
    <row r="560" spans="1:23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</row>
    <row r="561" spans="1:23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</row>
    <row r="562" spans="1:23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</row>
    <row r="563" spans="1:23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</row>
    <row r="564" spans="1:23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</row>
    <row r="565" spans="1:23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</row>
    <row r="566" spans="1:23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</row>
    <row r="567" spans="1:23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</row>
    <row r="568" spans="1:23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</row>
    <row r="569" spans="1:23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</row>
    <row r="570" spans="1:23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</row>
    <row r="571" spans="1:23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</row>
    <row r="572" spans="1:23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</row>
    <row r="573" spans="1:23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</row>
    <row r="574" spans="1:23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</row>
    <row r="575" spans="1:23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</row>
    <row r="576" spans="1:23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</row>
    <row r="577" spans="1:23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</row>
    <row r="578" spans="1:23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</row>
    <row r="579" spans="1:23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</row>
    <row r="580" spans="1:23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</row>
    <row r="581" spans="1:23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</row>
    <row r="582" spans="1:23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</row>
    <row r="583" spans="1:23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</row>
    <row r="584" spans="1:23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</row>
    <row r="585" spans="1:23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</row>
    <row r="586" spans="1:23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</row>
    <row r="587" spans="1:23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</row>
    <row r="588" spans="1:23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</row>
    <row r="589" spans="1:23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</row>
    <row r="590" spans="1:23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</row>
    <row r="591" spans="1:23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</row>
    <row r="592" spans="1:23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</row>
    <row r="593" spans="1:23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</row>
    <row r="594" spans="1:23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</row>
    <row r="595" spans="1:23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</row>
    <row r="596" spans="1:23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</row>
    <row r="597" spans="1:23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</row>
    <row r="598" spans="1:23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</row>
    <row r="599" spans="1:23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</row>
    <row r="600" spans="1:23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</row>
    <row r="601" spans="1:23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</row>
    <row r="602" spans="1:23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</row>
    <row r="603" spans="1:23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</row>
    <row r="604" spans="1:23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</row>
    <row r="605" spans="1:23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</row>
    <row r="606" spans="1:23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</row>
    <row r="607" spans="1:23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</row>
    <row r="608" spans="1:23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</row>
    <row r="609" spans="1:23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</row>
    <row r="610" spans="1:23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</row>
    <row r="611" spans="1:23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</row>
    <row r="612" spans="1:23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</row>
    <row r="613" spans="1:23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</row>
    <row r="614" spans="1:23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</row>
    <row r="615" spans="1:23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</row>
    <row r="616" spans="1:23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</row>
    <row r="617" spans="1:23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</row>
    <row r="618" spans="1:23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</row>
    <row r="619" spans="1:23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</row>
    <row r="620" spans="1:23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</row>
    <row r="621" spans="1:23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</row>
    <row r="622" spans="1:23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</row>
    <row r="623" spans="1:23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</row>
    <row r="624" spans="1:23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</row>
    <row r="625" spans="1:23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</row>
    <row r="626" spans="1:23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</row>
    <row r="627" spans="1:23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</row>
    <row r="628" spans="1:23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</row>
    <row r="629" spans="1:23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</row>
    <row r="630" spans="1:23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</row>
    <row r="631" spans="1:23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</row>
    <row r="632" spans="1:23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</row>
    <row r="633" spans="1:23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</row>
    <row r="634" spans="1:23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</row>
    <row r="635" spans="1:23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</row>
    <row r="636" spans="1:23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</row>
    <row r="637" spans="1:23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</row>
    <row r="638" spans="1:23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</row>
    <row r="639" spans="1:23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</row>
    <row r="640" spans="1:23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</row>
    <row r="641" spans="1:24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</row>
    <row r="642" spans="1:24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</row>
    <row r="643" spans="1:24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</row>
    <row r="644" spans="1:24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</row>
    <row r="645" spans="1:24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</row>
    <row r="646" spans="1:24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</row>
    <row r="647" spans="1:24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</row>
    <row r="648" spans="1:24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</row>
    <row r="649" spans="1:24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</row>
    <row r="650" spans="1:24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</row>
    <row r="651" spans="1:24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</row>
    <row r="652" spans="1:24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</row>
    <row r="653" spans="1:24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</row>
    <row r="654" spans="1:24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</row>
    <row r="655" spans="1:24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</row>
    <row r="656" spans="1:24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</row>
    <row r="657" spans="1:24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</row>
    <row r="658" spans="1:24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</row>
    <row r="659" spans="1:24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</row>
    <row r="660" spans="1:24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</row>
    <row r="661" spans="1:24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</row>
    <row r="662" spans="1:24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</row>
    <row r="663" spans="1:24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</row>
  </sheetData>
  <mergeCells count="5">
    <mergeCell ref="B2:F2"/>
    <mergeCell ref="B3:F3"/>
    <mergeCell ref="B4:F4"/>
    <mergeCell ref="B5:F5"/>
    <mergeCell ref="K7:L7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52"/>
  <sheetViews>
    <sheetView showGridLines="0" workbookViewId="0">
      <selection activeCell="A195" sqref="A195:K240"/>
    </sheetView>
  </sheetViews>
  <sheetFormatPr defaultColWidth="9.140625" defaultRowHeight="15.75" x14ac:dyDescent="0.25"/>
  <cols>
    <col min="1" max="1" width="19.7109375" style="3" customWidth="1"/>
    <col min="2" max="2" width="35.7109375" style="3" customWidth="1"/>
    <col min="3" max="3" width="20.7109375" style="72" customWidth="1"/>
    <col min="4" max="5" width="20.7109375" style="3" customWidth="1"/>
    <col min="6" max="6" width="15" style="3" bestFit="1" customWidth="1"/>
    <col min="7" max="7" width="10.5703125" style="3" customWidth="1"/>
    <col min="8" max="8" width="11.7109375" style="3" customWidth="1"/>
    <col min="9" max="9" width="12.140625" style="3" customWidth="1"/>
    <col min="10" max="10" width="16.5703125" style="3" customWidth="1"/>
    <col min="11" max="11" width="12.28515625" style="3" customWidth="1"/>
    <col min="12" max="16384" width="9.140625" style="3"/>
  </cols>
  <sheetData>
    <row r="1" spans="1:11" x14ac:dyDescent="0.25">
      <c r="A1" s="7"/>
      <c r="D1" s="9"/>
      <c r="E1" s="9"/>
    </row>
    <row r="2" spans="1:11" x14ac:dyDescent="0.25">
      <c r="B2" s="320" t="s">
        <v>379</v>
      </c>
      <c r="C2" s="320"/>
      <c r="D2" s="320"/>
      <c r="E2" s="320"/>
      <c r="F2" s="320"/>
    </row>
    <row r="3" spans="1:11" x14ac:dyDescent="0.25">
      <c r="A3" s="1"/>
      <c r="B3" s="320" t="s">
        <v>0</v>
      </c>
      <c r="C3" s="320"/>
      <c r="D3" s="320"/>
      <c r="E3" s="320"/>
      <c r="F3" s="320"/>
    </row>
    <row r="4" spans="1:11" x14ac:dyDescent="0.25">
      <c r="B4" s="320"/>
      <c r="C4" s="320"/>
      <c r="D4" s="320"/>
      <c r="E4" s="320"/>
      <c r="F4" s="320"/>
    </row>
    <row r="5" spans="1:11" x14ac:dyDescent="0.25">
      <c r="A5" s="1"/>
      <c r="B5" s="320"/>
      <c r="C5" s="320"/>
      <c r="D5" s="320"/>
      <c r="E5" s="320"/>
      <c r="F5" s="320"/>
    </row>
    <row r="6" spans="1:11" x14ac:dyDescent="0.25">
      <c r="A6" s="1"/>
      <c r="B6" s="1"/>
      <c r="D6" s="9"/>
      <c r="E6" s="9"/>
    </row>
    <row r="7" spans="1:11" ht="63" x14ac:dyDescent="0.25">
      <c r="A7" s="41" t="s">
        <v>1</v>
      </c>
      <c r="B7" s="41" t="s">
        <v>2</v>
      </c>
      <c r="C7" s="73" t="s">
        <v>3</v>
      </c>
      <c r="D7" s="58" t="s">
        <v>4</v>
      </c>
      <c r="E7" s="58" t="s">
        <v>5</v>
      </c>
      <c r="F7" s="42" t="s">
        <v>3</v>
      </c>
      <c r="G7" s="41" t="s">
        <v>4</v>
      </c>
      <c r="H7" s="41" t="s">
        <v>5</v>
      </c>
      <c r="I7" s="61" t="s">
        <v>451</v>
      </c>
      <c r="J7" s="327">
        <v>19909</v>
      </c>
      <c r="K7" s="328"/>
    </row>
    <row r="8" spans="1:11" x14ac:dyDescent="0.25">
      <c r="A8" s="53" t="s">
        <v>6</v>
      </c>
      <c r="B8" s="53" t="s">
        <v>7</v>
      </c>
      <c r="C8" s="73">
        <v>3</v>
      </c>
      <c r="D8" s="42">
        <v>4</v>
      </c>
      <c r="E8" s="42">
        <v>5</v>
      </c>
      <c r="F8" s="61" t="s">
        <v>403</v>
      </c>
      <c r="G8" s="61"/>
      <c r="H8" s="61" t="s">
        <v>403</v>
      </c>
      <c r="I8" s="36"/>
      <c r="J8" s="36"/>
      <c r="K8" s="36"/>
    </row>
    <row r="9" spans="1:11" x14ac:dyDescent="0.25">
      <c r="A9" s="26" t="s">
        <v>8</v>
      </c>
      <c r="B9" s="40" t="s">
        <v>9</v>
      </c>
      <c r="C9" s="78">
        <f>C10+C11+C12+C13+C14+C15+C16+C17+C18</f>
        <v>2</v>
      </c>
      <c r="D9" s="74"/>
      <c r="E9" s="78">
        <f t="shared" ref="E9" si="0">E10+E11+E12+E13+E14+E15+E16+E17+E18</f>
        <v>220000</v>
      </c>
      <c r="F9" s="66"/>
      <c r="G9" s="66"/>
      <c r="H9" s="66">
        <f>F9*G9</f>
        <v>0</v>
      </c>
      <c r="I9" s="36"/>
      <c r="J9" s="36"/>
      <c r="K9" s="36"/>
    </row>
    <row r="10" spans="1:11" x14ac:dyDescent="0.25">
      <c r="A10" s="26" t="s">
        <v>10</v>
      </c>
      <c r="B10" s="26" t="s">
        <v>11</v>
      </c>
      <c r="C10" s="74"/>
      <c r="D10" s="37"/>
      <c r="E10" s="37">
        <f>C10*D10</f>
        <v>0</v>
      </c>
      <c r="F10" s="64"/>
      <c r="G10" s="64"/>
      <c r="H10" s="66">
        <f t="shared" ref="H10:H73" si="1">F10*G10</f>
        <v>0</v>
      </c>
      <c r="I10" s="36"/>
      <c r="J10" s="36"/>
      <c r="K10" s="36"/>
    </row>
    <row r="11" spans="1:11" x14ac:dyDescent="0.25">
      <c r="A11" s="26" t="s">
        <v>12</v>
      </c>
      <c r="B11" s="26" t="s">
        <v>13</v>
      </c>
      <c r="C11" s="74"/>
      <c r="D11" s="37"/>
      <c r="E11" s="37">
        <f t="shared" ref="E11:E74" si="2">C11*D11</f>
        <v>0</v>
      </c>
      <c r="F11" s="68"/>
      <c r="G11" s="68"/>
      <c r="H11" s="96">
        <f t="shared" si="1"/>
        <v>0</v>
      </c>
      <c r="I11" s="173"/>
      <c r="J11" s="173"/>
      <c r="K11" s="173"/>
    </row>
    <row r="12" spans="1:11" x14ac:dyDescent="0.25">
      <c r="A12" s="26" t="s">
        <v>14</v>
      </c>
      <c r="B12" s="26" t="s">
        <v>15</v>
      </c>
      <c r="C12" s="74"/>
      <c r="D12" s="37"/>
      <c r="E12" s="37">
        <f t="shared" si="2"/>
        <v>0</v>
      </c>
      <c r="F12" s="68"/>
      <c r="G12" s="68"/>
      <c r="H12" s="96">
        <f t="shared" si="1"/>
        <v>0</v>
      </c>
      <c r="I12" s="173"/>
      <c r="J12" s="173"/>
      <c r="K12" s="173"/>
    </row>
    <row r="13" spans="1:11" x14ac:dyDescent="0.25">
      <c r="A13" s="26" t="s">
        <v>16</v>
      </c>
      <c r="B13" s="26" t="s">
        <v>17</v>
      </c>
      <c r="C13" s="74">
        <v>1</v>
      </c>
      <c r="D13" s="37">
        <v>80000</v>
      </c>
      <c r="E13" s="37">
        <f t="shared" si="2"/>
        <v>80000</v>
      </c>
      <c r="F13" s="65">
        <v>1</v>
      </c>
      <c r="G13" s="65">
        <v>78283</v>
      </c>
      <c r="H13" s="96">
        <f t="shared" si="1"/>
        <v>78283</v>
      </c>
      <c r="I13" s="173"/>
      <c r="J13" s="173"/>
      <c r="K13" s="173"/>
    </row>
    <row r="14" spans="1:11" x14ac:dyDescent="0.25">
      <c r="A14" s="26" t="s">
        <v>18</v>
      </c>
      <c r="B14" s="26" t="s">
        <v>19</v>
      </c>
      <c r="C14" s="74">
        <v>1</v>
      </c>
      <c r="D14" s="37">
        <v>140000</v>
      </c>
      <c r="E14" s="37">
        <f t="shared" si="2"/>
        <v>140000</v>
      </c>
      <c r="F14" s="65">
        <v>1</v>
      </c>
      <c r="G14" s="65">
        <v>153506</v>
      </c>
      <c r="H14" s="96">
        <f t="shared" si="1"/>
        <v>153506</v>
      </c>
      <c r="I14" s="173"/>
      <c r="J14" s="173"/>
      <c r="K14" s="173"/>
    </row>
    <row r="15" spans="1:11" x14ac:dyDescent="0.25">
      <c r="A15" s="26" t="s">
        <v>20</v>
      </c>
      <c r="B15" s="26" t="s">
        <v>21</v>
      </c>
      <c r="C15" s="74"/>
      <c r="D15" s="37"/>
      <c r="E15" s="37">
        <f t="shared" si="2"/>
        <v>0</v>
      </c>
      <c r="F15" s="68"/>
      <c r="G15" s="68"/>
      <c r="H15" s="96">
        <f t="shared" si="1"/>
        <v>0</v>
      </c>
      <c r="I15" s="173"/>
      <c r="J15" s="173"/>
      <c r="K15" s="173"/>
    </row>
    <row r="16" spans="1:11" x14ac:dyDescent="0.25">
      <c r="A16" s="26" t="s">
        <v>22</v>
      </c>
      <c r="B16" s="26" t="s">
        <v>23</v>
      </c>
      <c r="C16" s="74">
        <v>0</v>
      </c>
      <c r="D16" s="37"/>
      <c r="E16" s="37">
        <f t="shared" si="2"/>
        <v>0</v>
      </c>
      <c r="F16" s="68"/>
      <c r="G16" s="68"/>
      <c r="H16" s="96">
        <f t="shared" si="1"/>
        <v>0</v>
      </c>
      <c r="I16" s="173"/>
      <c r="J16" s="173"/>
      <c r="K16" s="173"/>
    </row>
    <row r="17" spans="1:11" x14ac:dyDescent="0.25">
      <c r="A17" s="26" t="s">
        <v>24</v>
      </c>
      <c r="B17" s="26" t="s">
        <v>25</v>
      </c>
      <c r="C17" s="74"/>
      <c r="D17" s="37"/>
      <c r="E17" s="37">
        <f t="shared" si="2"/>
        <v>0</v>
      </c>
      <c r="F17" s="68"/>
      <c r="G17" s="68"/>
      <c r="H17" s="96">
        <f t="shared" si="1"/>
        <v>0</v>
      </c>
      <c r="I17" s="173"/>
      <c r="J17" s="173"/>
      <c r="K17" s="173"/>
    </row>
    <row r="18" spans="1:11" x14ac:dyDescent="0.25">
      <c r="A18" s="26" t="s">
        <v>26</v>
      </c>
      <c r="B18" s="26" t="s">
        <v>27</v>
      </c>
      <c r="C18" s="74"/>
      <c r="D18" s="37"/>
      <c r="E18" s="37">
        <f t="shared" si="2"/>
        <v>0</v>
      </c>
      <c r="F18" s="68"/>
      <c r="G18" s="68"/>
      <c r="H18" s="96">
        <f t="shared" si="1"/>
        <v>0</v>
      </c>
      <c r="I18" s="173"/>
      <c r="J18" s="173"/>
      <c r="K18" s="173"/>
    </row>
    <row r="19" spans="1:11" ht="31.5" x14ac:dyDescent="0.25">
      <c r="A19" s="26" t="s">
        <v>28</v>
      </c>
      <c r="B19" s="40" t="s">
        <v>29</v>
      </c>
      <c r="C19" s="78">
        <v>2</v>
      </c>
      <c r="D19" s="34">
        <v>5500</v>
      </c>
      <c r="E19" s="34">
        <f t="shared" si="2"/>
        <v>11000</v>
      </c>
      <c r="F19" s="65">
        <v>2</v>
      </c>
      <c r="G19" s="65">
        <f>4800+6800</f>
        <v>11600</v>
      </c>
      <c r="H19" s="111">
        <v>11600</v>
      </c>
      <c r="I19" s="173"/>
      <c r="J19" s="173"/>
      <c r="K19" s="173"/>
    </row>
    <row r="20" spans="1:11" ht="31.5" x14ac:dyDescent="0.25">
      <c r="A20" s="26" t="s">
        <v>30</v>
      </c>
      <c r="B20" s="40" t="s">
        <v>31</v>
      </c>
      <c r="C20" s="78">
        <f>C21+C22+C23+C24+C25+C26+C27+C28+C29+C30+C31+C32+C33+C34+C35+C36+C37+C38+C39+C40+C41+C42+C43+C44+C45+C46+C47+C48+C49+C50+C51</f>
        <v>38</v>
      </c>
      <c r="D20" s="37"/>
      <c r="E20" s="78">
        <f>E21+E22+E23+E24+E25+E26+E27+E28+E29+E30+E31+E32+E33+E34+E35+E36+E37+E38+E39+E40+E41+E42+E43+E44+E45+E46+E47+E48+E49+E50+E51</f>
        <v>41200</v>
      </c>
      <c r="F20" s="96"/>
      <c r="G20" s="96"/>
      <c r="H20" s="96">
        <f t="shared" si="1"/>
        <v>0</v>
      </c>
      <c r="I20" s="173"/>
      <c r="J20" s="173"/>
      <c r="K20" s="173"/>
    </row>
    <row r="21" spans="1:11" x14ac:dyDescent="0.25">
      <c r="A21" s="26" t="s">
        <v>32</v>
      </c>
      <c r="B21" s="26" t="s">
        <v>33</v>
      </c>
      <c r="C21" s="74"/>
      <c r="D21" s="37"/>
      <c r="E21" s="37">
        <f t="shared" si="2"/>
        <v>0</v>
      </c>
      <c r="F21" s="68"/>
      <c r="G21" s="68"/>
      <c r="H21" s="96">
        <f t="shared" si="1"/>
        <v>0</v>
      </c>
      <c r="I21" s="173"/>
      <c r="J21" s="173"/>
      <c r="K21" s="173"/>
    </row>
    <row r="22" spans="1:11" x14ac:dyDescent="0.25">
      <c r="A22" s="26" t="s">
        <v>34</v>
      </c>
      <c r="B22" s="26" t="s">
        <v>35</v>
      </c>
      <c r="C22" s="74"/>
      <c r="D22" s="37"/>
      <c r="E22" s="37">
        <f t="shared" si="2"/>
        <v>0</v>
      </c>
      <c r="F22" s="68"/>
      <c r="G22" s="68"/>
      <c r="H22" s="96">
        <f t="shared" si="1"/>
        <v>0</v>
      </c>
      <c r="I22" s="173"/>
      <c r="J22" s="173"/>
      <c r="K22" s="173"/>
    </row>
    <row r="23" spans="1:11" x14ac:dyDescent="0.25">
      <c r="A23" s="26" t="s">
        <v>36</v>
      </c>
      <c r="B23" s="26" t="s">
        <v>37</v>
      </c>
      <c r="C23" s="74"/>
      <c r="D23" s="37"/>
      <c r="E23" s="37">
        <f t="shared" si="2"/>
        <v>0</v>
      </c>
      <c r="F23" s="68"/>
      <c r="G23" s="68"/>
      <c r="H23" s="96">
        <f t="shared" si="1"/>
        <v>0</v>
      </c>
      <c r="I23" s="173"/>
      <c r="J23" s="173"/>
      <c r="K23" s="173"/>
    </row>
    <row r="24" spans="1:11" x14ac:dyDescent="0.25">
      <c r="A24" s="26" t="s">
        <v>38</v>
      </c>
      <c r="B24" s="26" t="s">
        <v>39</v>
      </c>
      <c r="C24" s="74">
        <v>4</v>
      </c>
      <c r="D24" s="37">
        <v>1500</v>
      </c>
      <c r="E24" s="37">
        <f t="shared" si="2"/>
        <v>6000</v>
      </c>
      <c r="F24" s="68"/>
      <c r="G24" s="68"/>
      <c r="H24" s="96">
        <f t="shared" si="1"/>
        <v>0</v>
      </c>
      <c r="I24" s="173"/>
      <c r="J24" s="173"/>
      <c r="K24" s="173"/>
    </row>
    <row r="25" spans="1:11" x14ac:dyDescent="0.25">
      <c r="A25" s="26" t="s">
        <v>40</v>
      </c>
      <c r="B25" s="26" t="s">
        <v>41</v>
      </c>
      <c r="C25" s="74"/>
      <c r="D25" s="37"/>
      <c r="E25" s="37">
        <f t="shared" si="2"/>
        <v>0</v>
      </c>
      <c r="F25" s="68"/>
      <c r="G25" s="68"/>
      <c r="H25" s="96">
        <f t="shared" si="1"/>
        <v>0</v>
      </c>
      <c r="I25" s="173"/>
      <c r="J25" s="173"/>
      <c r="K25" s="173"/>
    </row>
    <row r="26" spans="1:11" x14ac:dyDescent="0.25">
      <c r="A26" s="26" t="s">
        <v>42</v>
      </c>
      <c r="B26" s="26" t="s">
        <v>43</v>
      </c>
      <c r="C26" s="74"/>
      <c r="D26" s="37"/>
      <c r="E26" s="37">
        <f t="shared" si="2"/>
        <v>0</v>
      </c>
      <c r="F26" s="68"/>
      <c r="G26" s="68"/>
      <c r="H26" s="96">
        <f t="shared" si="1"/>
        <v>0</v>
      </c>
      <c r="I26" s="173"/>
      <c r="J26" s="173"/>
      <c r="K26" s="173"/>
    </row>
    <row r="27" spans="1:11" ht="31.5" x14ac:dyDescent="0.25">
      <c r="A27" s="26" t="s">
        <v>44</v>
      </c>
      <c r="B27" s="26" t="s">
        <v>45</v>
      </c>
      <c r="C27" s="74"/>
      <c r="D27" s="37"/>
      <c r="E27" s="37">
        <f t="shared" si="2"/>
        <v>0</v>
      </c>
      <c r="F27" s="68"/>
      <c r="G27" s="68"/>
      <c r="H27" s="96">
        <f t="shared" si="1"/>
        <v>0</v>
      </c>
      <c r="I27" s="173"/>
      <c r="J27" s="173"/>
      <c r="K27" s="173"/>
    </row>
    <row r="28" spans="1:11" x14ac:dyDescent="0.25">
      <c r="A28" s="26" t="s">
        <v>46</v>
      </c>
      <c r="B28" s="26" t="s">
        <v>47</v>
      </c>
      <c r="C28" s="74">
        <v>20</v>
      </c>
      <c r="D28" s="37">
        <v>300</v>
      </c>
      <c r="E28" s="37">
        <f t="shared" si="2"/>
        <v>6000</v>
      </c>
      <c r="F28" s="68"/>
      <c r="G28" s="68"/>
      <c r="H28" s="96">
        <f t="shared" si="1"/>
        <v>0</v>
      </c>
      <c r="I28" s="173"/>
      <c r="J28" s="173"/>
      <c r="K28" s="173"/>
    </row>
    <row r="29" spans="1:11" x14ac:dyDescent="0.25">
      <c r="A29" s="26" t="s">
        <v>48</v>
      </c>
      <c r="B29" s="26" t="s">
        <v>49</v>
      </c>
      <c r="C29" s="74"/>
      <c r="D29" s="37"/>
      <c r="E29" s="37">
        <f t="shared" si="2"/>
        <v>0</v>
      </c>
      <c r="F29" s="68"/>
      <c r="G29" s="68"/>
      <c r="H29" s="96">
        <f t="shared" si="1"/>
        <v>0</v>
      </c>
      <c r="I29" s="173"/>
      <c r="J29" s="173"/>
      <c r="K29" s="173"/>
    </row>
    <row r="30" spans="1:11" ht="31.5" x14ac:dyDescent="0.25">
      <c r="A30" s="26" t="s">
        <v>50</v>
      </c>
      <c r="B30" s="26" t="s">
        <v>51</v>
      </c>
      <c r="C30" s="74">
        <v>6</v>
      </c>
      <c r="D30" s="37">
        <v>2200</v>
      </c>
      <c r="E30" s="37">
        <f t="shared" si="2"/>
        <v>13200</v>
      </c>
      <c r="F30" s="68"/>
      <c r="G30" s="68"/>
      <c r="H30" s="96">
        <f t="shared" si="1"/>
        <v>0</v>
      </c>
      <c r="I30" s="173"/>
      <c r="J30" s="173"/>
      <c r="K30" s="173"/>
    </row>
    <row r="31" spans="1:11" x14ac:dyDescent="0.25">
      <c r="A31" s="26" t="s">
        <v>52</v>
      </c>
      <c r="B31" s="26" t="s">
        <v>53</v>
      </c>
      <c r="C31" s="74"/>
      <c r="D31" s="37"/>
      <c r="E31" s="37">
        <f t="shared" si="2"/>
        <v>0</v>
      </c>
      <c r="F31" s="65">
        <v>20</v>
      </c>
      <c r="G31" s="65">
        <v>799</v>
      </c>
      <c r="H31" s="111">
        <f t="shared" si="1"/>
        <v>15980</v>
      </c>
      <c r="I31" s="173"/>
      <c r="J31" s="173"/>
      <c r="K31" s="173"/>
    </row>
    <row r="32" spans="1:11" x14ac:dyDescent="0.25">
      <c r="A32" s="26" t="s">
        <v>54</v>
      </c>
      <c r="B32" s="26" t="s">
        <v>55</v>
      </c>
      <c r="C32" s="74"/>
      <c r="D32" s="37"/>
      <c r="E32" s="37">
        <f t="shared" si="2"/>
        <v>0</v>
      </c>
      <c r="F32" s="68"/>
      <c r="G32" s="68"/>
      <c r="H32" s="96">
        <f t="shared" si="1"/>
        <v>0</v>
      </c>
      <c r="I32" s="173"/>
      <c r="J32" s="173"/>
      <c r="K32" s="173"/>
    </row>
    <row r="33" spans="1:11" x14ac:dyDescent="0.25">
      <c r="A33" s="26" t="s">
        <v>56</v>
      </c>
      <c r="B33" s="26" t="s">
        <v>57</v>
      </c>
      <c r="C33" s="74"/>
      <c r="D33" s="37"/>
      <c r="E33" s="37">
        <f t="shared" si="2"/>
        <v>0</v>
      </c>
      <c r="F33" s="68"/>
      <c r="G33" s="68"/>
      <c r="H33" s="96">
        <f t="shared" si="1"/>
        <v>0</v>
      </c>
      <c r="I33" s="173"/>
      <c r="J33" s="173"/>
      <c r="K33" s="173"/>
    </row>
    <row r="34" spans="1:11" x14ac:dyDescent="0.25">
      <c r="A34" s="26" t="s">
        <v>58</v>
      </c>
      <c r="B34" s="26" t="s">
        <v>59</v>
      </c>
      <c r="C34" s="74"/>
      <c r="D34" s="37"/>
      <c r="E34" s="37">
        <f t="shared" si="2"/>
        <v>0</v>
      </c>
      <c r="F34" s="68"/>
      <c r="G34" s="68"/>
      <c r="H34" s="96">
        <f t="shared" si="1"/>
        <v>0</v>
      </c>
      <c r="I34" s="173"/>
      <c r="J34" s="173"/>
      <c r="K34" s="173"/>
    </row>
    <row r="35" spans="1:11" x14ac:dyDescent="0.25">
      <c r="A35" s="26" t="s">
        <v>60</v>
      </c>
      <c r="B35" s="26" t="s">
        <v>61</v>
      </c>
      <c r="C35" s="74"/>
      <c r="D35" s="37"/>
      <c r="E35" s="37">
        <f t="shared" si="2"/>
        <v>0</v>
      </c>
      <c r="F35" s="68"/>
      <c r="G35" s="68"/>
      <c r="H35" s="96">
        <f t="shared" si="1"/>
        <v>0</v>
      </c>
      <c r="I35" s="173"/>
      <c r="J35" s="173"/>
      <c r="K35" s="173"/>
    </row>
    <row r="36" spans="1:11" x14ac:dyDescent="0.25">
      <c r="A36" s="26" t="s">
        <v>62</v>
      </c>
      <c r="B36" s="26" t="s">
        <v>63</v>
      </c>
      <c r="C36" s="74"/>
      <c r="D36" s="37"/>
      <c r="E36" s="37">
        <f t="shared" si="2"/>
        <v>0</v>
      </c>
      <c r="F36" s="68"/>
      <c r="G36" s="68"/>
      <c r="H36" s="96">
        <f t="shared" si="1"/>
        <v>0</v>
      </c>
      <c r="I36" s="173"/>
      <c r="J36" s="173"/>
      <c r="K36" s="173"/>
    </row>
    <row r="37" spans="1:11" x14ac:dyDescent="0.25">
      <c r="A37" s="26" t="s">
        <v>64</v>
      </c>
      <c r="B37" s="26" t="s">
        <v>65</v>
      </c>
      <c r="C37" s="74"/>
      <c r="D37" s="37"/>
      <c r="E37" s="37">
        <f t="shared" si="2"/>
        <v>0</v>
      </c>
      <c r="F37" s="68"/>
      <c r="G37" s="68"/>
      <c r="H37" s="96">
        <f t="shared" si="1"/>
        <v>0</v>
      </c>
      <c r="I37" s="173"/>
      <c r="J37" s="173"/>
      <c r="K37" s="173"/>
    </row>
    <row r="38" spans="1:11" x14ac:dyDescent="0.25">
      <c r="A38" s="26" t="s">
        <v>66</v>
      </c>
      <c r="B38" s="26" t="s">
        <v>67</v>
      </c>
      <c r="C38" s="74"/>
      <c r="D38" s="37"/>
      <c r="E38" s="37">
        <f t="shared" si="2"/>
        <v>0</v>
      </c>
      <c r="F38" s="68"/>
      <c r="G38" s="68"/>
      <c r="H38" s="96">
        <f t="shared" si="1"/>
        <v>0</v>
      </c>
      <c r="I38" s="173"/>
      <c r="J38" s="173"/>
      <c r="K38" s="173"/>
    </row>
    <row r="39" spans="1:11" x14ac:dyDescent="0.25">
      <c r="A39" s="26" t="s">
        <v>68</v>
      </c>
      <c r="B39" s="26" t="s">
        <v>69</v>
      </c>
      <c r="C39" s="74"/>
      <c r="D39" s="37"/>
      <c r="E39" s="37">
        <f t="shared" si="2"/>
        <v>0</v>
      </c>
      <c r="F39" s="68"/>
      <c r="G39" s="68"/>
      <c r="H39" s="96">
        <f t="shared" si="1"/>
        <v>0</v>
      </c>
      <c r="I39" s="173"/>
      <c r="J39" s="173"/>
      <c r="K39" s="173"/>
    </row>
    <row r="40" spans="1:11" x14ac:dyDescent="0.25">
      <c r="A40" s="26" t="s">
        <v>70</v>
      </c>
      <c r="B40" s="26" t="s">
        <v>71</v>
      </c>
      <c r="C40" s="74"/>
      <c r="D40" s="37"/>
      <c r="E40" s="37"/>
      <c r="F40" s="68"/>
      <c r="G40" s="68"/>
      <c r="H40" s="96">
        <f t="shared" si="1"/>
        <v>0</v>
      </c>
      <c r="I40" s="173"/>
      <c r="J40" s="173"/>
      <c r="K40" s="173"/>
    </row>
    <row r="41" spans="1:11" x14ac:dyDescent="0.25">
      <c r="A41" s="26" t="s">
        <v>72</v>
      </c>
      <c r="B41" s="26" t="s">
        <v>73</v>
      </c>
      <c r="C41" s="74">
        <v>8</v>
      </c>
      <c r="D41" s="37">
        <v>2000</v>
      </c>
      <c r="E41" s="37">
        <f t="shared" si="2"/>
        <v>16000</v>
      </c>
      <c r="F41" s="65">
        <v>3</v>
      </c>
      <c r="G41" s="65">
        <v>2129</v>
      </c>
      <c r="H41" s="96">
        <f t="shared" si="1"/>
        <v>6387</v>
      </c>
      <c r="I41" s="173"/>
      <c r="J41" s="173"/>
      <c r="K41" s="173"/>
    </row>
    <row r="42" spans="1:11" x14ac:dyDescent="0.25">
      <c r="A42" s="26" t="s">
        <v>74</v>
      </c>
      <c r="B42" s="26" t="s">
        <v>75</v>
      </c>
      <c r="C42" s="74"/>
      <c r="D42" s="37"/>
      <c r="E42" s="37">
        <f t="shared" si="2"/>
        <v>0</v>
      </c>
      <c r="F42" s="68"/>
      <c r="G42" s="68"/>
      <c r="H42" s="96">
        <f t="shared" si="1"/>
        <v>0</v>
      </c>
      <c r="I42" s="173"/>
      <c r="J42" s="173"/>
      <c r="K42" s="173"/>
    </row>
    <row r="43" spans="1:11" x14ac:dyDescent="0.25">
      <c r="A43" s="26" t="s">
        <v>76</v>
      </c>
      <c r="B43" s="26" t="s">
        <v>77</v>
      </c>
      <c r="C43" s="74"/>
      <c r="D43" s="37"/>
      <c r="E43" s="37">
        <f t="shared" si="2"/>
        <v>0</v>
      </c>
      <c r="F43" s="68"/>
      <c r="G43" s="68"/>
      <c r="H43" s="96">
        <f t="shared" si="1"/>
        <v>0</v>
      </c>
      <c r="I43" s="173"/>
      <c r="J43" s="173"/>
      <c r="K43" s="173"/>
    </row>
    <row r="44" spans="1:11" x14ac:dyDescent="0.25">
      <c r="A44" s="26" t="s">
        <v>78</v>
      </c>
      <c r="B44" s="26" t="s">
        <v>79</v>
      </c>
      <c r="C44" s="74"/>
      <c r="D44" s="37"/>
      <c r="E44" s="37">
        <f t="shared" si="2"/>
        <v>0</v>
      </c>
      <c r="F44" s="68"/>
      <c r="G44" s="68"/>
      <c r="H44" s="96">
        <f t="shared" si="1"/>
        <v>0</v>
      </c>
      <c r="I44" s="173"/>
      <c r="J44" s="173"/>
      <c r="K44" s="173"/>
    </row>
    <row r="45" spans="1:11" x14ac:dyDescent="0.25">
      <c r="A45" s="26" t="s">
        <v>80</v>
      </c>
      <c r="B45" s="26" t="s">
        <v>81</v>
      </c>
      <c r="C45" s="74"/>
      <c r="D45" s="37"/>
      <c r="E45" s="37">
        <f t="shared" si="2"/>
        <v>0</v>
      </c>
      <c r="F45" s="68"/>
      <c r="G45" s="68"/>
      <c r="H45" s="96">
        <f t="shared" si="1"/>
        <v>0</v>
      </c>
      <c r="I45" s="173"/>
      <c r="J45" s="173"/>
      <c r="K45" s="173"/>
    </row>
    <row r="46" spans="1:11" x14ac:dyDescent="0.25">
      <c r="A46" s="26" t="s">
        <v>82</v>
      </c>
      <c r="B46" s="26" t="s">
        <v>83</v>
      </c>
      <c r="C46" s="74"/>
      <c r="D46" s="37"/>
      <c r="E46" s="37">
        <f t="shared" si="2"/>
        <v>0</v>
      </c>
      <c r="F46" s="68"/>
      <c r="G46" s="68"/>
      <c r="H46" s="96">
        <f t="shared" si="1"/>
        <v>0</v>
      </c>
      <c r="I46" s="173"/>
      <c r="J46" s="173"/>
      <c r="K46" s="173"/>
    </row>
    <row r="47" spans="1:11" x14ac:dyDescent="0.25">
      <c r="A47" s="26" t="s">
        <v>84</v>
      </c>
      <c r="B47" s="26" t="s">
        <v>85</v>
      </c>
      <c r="C47" s="74"/>
      <c r="D47" s="37"/>
      <c r="E47" s="37">
        <f t="shared" si="2"/>
        <v>0</v>
      </c>
      <c r="F47" s="68"/>
      <c r="G47" s="68"/>
      <c r="H47" s="96">
        <f t="shared" si="1"/>
        <v>0</v>
      </c>
      <c r="I47" s="173"/>
      <c r="J47" s="173"/>
      <c r="K47" s="173"/>
    </row>
    <row r="48" spans="1:11" ht="31.5" x14ac:dyDescent="0.25">
      <c r="A48" s="26" t="s">
        <v>86</v>
      </c>
      <c r="B48" s="26" t="s">
        <v>87</v>
      </c>
      <c r="C48" s="74"/>
      <c r="D48" s="37"/>
      <c r="E48" s="37">
        <f t="shared" si="2"/>
        <v>0</v>
      </c>
      <c r="F48" s="68"/>
      <c r="G48" s="68"/>
      <c r="H48" s="96">
        <f t="shared" si="1"/>
        <v>0</v>
      </c>
      <c r="I48" s="173"/>
      <c r="J48" s="173"/>
      <c r="K48" s="173"/>
    </row>
    <row r="49" spans="1:13" x14ac:dyDescent="0.25">
      <c r="A49" s="26" t="s">
        <v>88</v>
      </c>
      <c r="B49" s="26" t="s">
        <v>89</v>
      </c>
      <c r="C49" s="74"/>
      <c r="D49" s="37"/>
      <c r="E49" s="37">
        <f t="shared" si="2"/>
        <v>0</v>
      </c>
      <c r="F49" s="68"/>
      <c r="G49" s="68"/>
      <c r="H49" s="96">
        <f t="shared" si="1"/>
        <v>0</v>
      </c>
      <c r="I49" s="173"/>
      <c r="J49" s="173"/>
      <c r="K49" s="173"/>
    </row>
    <row r="50" spans="1:13" x14ac:dyDescent="0.25">
      <c r="A50" s="26" t="s">
        <v>90</v>
      </c>
      <c r="B50" s="26" t="s">
        <v>91</v>
      </c>
      <c r="C50" s="74"/>
      <c r="D50" s="37"/>
      <c r="E50" s="37">
        <f t="shared" si="2"/>
        <v>0</v>
      </c>
      <c r="F50" s="68"/>
      <c r="G50" s="68"/>
      <c r="H50" s="96">
        <f t="shared" si="1"/>
        <v>0</v>
      </c>
      <c r="I50" s="173"/>
      <c r="J50" s="173"/>
      <c r="K50" s="173"/>
    </row>
    <row r="51" spans="1:13" x14ac:dyDescent="0.25">
      <c r="A51" s="26" t="s">
        <v>92</v>
      </c>
      <c r="B51" s="45" t="s">
        <v>81</v>
      </c>
      <c r="C51" s="75"/>
      <c r="D51" s="52"/>
      <c r="E51" s="37">
        <f t="shared" si="2"/>
        <v>0</v>
      </c>
      <c r="F51" s="68"/>
      <c r="G51" s="68"/>
      <c r="H51" s="96">
        <f t="shared" si="1"/>
        <v>0</v>
      </c>
      <c r="I51" s="52">
        <f t="shared" ref="I51" si="3">+G51*H51</f>
        <v>0</v>
      </c>
      <c r="J51" s="173"/>
      <c r="K51" s="173"/>
    </row>
    <row r="52" spans="1:13" ht="63" x14ac:dyDescent="0.25">
      <c r="A52" s="26" t="s">
        <v>93</v>
      </c>
      <c r="B52" s="40" t="s">
        <v>94</v>
      </c>
      <c r="C52" s="78">
        <f>C53+C54+C55+C56+C57+C58+C59+C60+C61+C62+C63+C64+C65+C66+C67+C68+C69+C70+C71+C72+C73+C74+C75</f>
        <v>38</v>
      </c>
      <c r="D52" s="37"/>
      <c r="E52" s="78">
        <f>E53+E54+E55+E56+E57+E58+E59+E60+E61+E62+E63+E64+E65+E66+E67+E68+E69+E70+E71+E72+E73+E74+E75</f>
        <v>113100</v>
      </c>
      <c r="F52" s="68"/>
      <c r="G52" s="68"/>
      <c r="H52" s="96">
        <f t="shared" si="1"/>
        <v>0</v>
      </c>
      <c r="I52" s="173"/>
      <c r="J52" s="173"/>
      <c r="K52" s="173"/>
    </row>
    <row r="53" spans="1:13" ht="31.5" x14ac:dyDescent="0.25">
      <c r="A53" s="26" t="s">
        <v>95</v>
      </c>
      <c r="B53" s="26" t="s">
        <v>96</v>
      </c>
      <c r="C53" s="74"/>
      <c r="D53" s="37"/>
      <c r="E53" s="37">
        <f t="shared" si="2"/>
        <v>0</v>
      </c>
      <c r="F53" s="68"/>
      <c r="G53" s="68"/>
      <c r="H53" s="96">
        <f t="shared" si="1"/>
        <v>0</v>
      </c>
      <c r="I53" s="198" t="s">
        <v>450</v>
      </c>
      <c r="J53" s="173"/>
      <c r="K53" s="173"/>
    </row>
    <row r="54" spans="1:13" x14ac:dyDescent="0.25">
      <c r="A54" s="26" t="s">
        <v>97</v>
      </c>
      <c r="B54" s="26" t="s">
        <v>98</v>
      </c>
      <c r="C54" s="74">
        <v>5</v>
      </c>
      <c r="D54" s="37">
        <v>10000</v>
      </c>
      <c r="E54" s="37">
        <f t="shared" si="2"/>
        <v>50000</v>
      </c>
      <c r="F54" s="65">
        <v>5</v>
      </c>
      <c r="G54" s="65">
        <f>15600*2+8000*3</f>
        <v>55200</v>
      </c>
      <c r="H54" s="111">
        <v>55200</v>
      </c>
      <c r="I54" s="173"/>
      <c r="J54" s="173"/>
      <c r="K54" s="173"/>
      <c r="L54" s="3">
        <v>3</v>
      </c>
      <c r="M54" s="3">
        <v>8000</v>
      </c>
    </row>
    <row r="55" spans="1:13" x14ac:dyDescent="0.25">
      <c r="A55" s="26" t="s">
        <v>99</v>
      </c>
      <c r="B55" s="26" t="s">
        <v>100</v>
      </c>
      <c r="C55" s="74">
        <v>1</v>
      </c>
      <c r="D55" s="37">
        <v>6000</v>
      </c>
      <c r="E55" s="37">
        <f t="shared" si="2"/>
        <v>6000</v>
      </c>
      <c r="F55" s="68"/>
      <c r="G55" s="68"/>
      <c r="H55" s="96">
        <f t="shared" si="1"/>
        <v>0</v>
      </c>
      <c r="I55" s="173"/>
      <c r="J55" s="173"/>
      <c r="K55" s="173"/>
    </row>
    <row r="56" spans="1:13" ht="31.5" x14ac:dyDescent="0.25">
      <c r="A56" s="26" t="s">
        <v>101</v>
      </c>
      <c r="B56" s="26" t="s">
        <v>102</v>
      </c>
      <c r="C56" s="74"/>
      <c r="D56" s="37"/>
      <c r="E56" s="37">
        <f t="shared" si="2"/>
        <v>0</v>
      </c>
      <c r="F56" s="65">
        <v>8</v>
      </c>
      <c r="G56" s="65">
        <f>3750*6+2840*7</f>
        <v>42380</v>
      </c>
      <c r="H56" s="96">
        <v>42380</v>
      </c>
      <c r="I56" s="198" t="s">
        <v>450</v>
      </c>
      <c r="J56" s="173"/>
      <c r="K56" s="173"/>
    </row>
    <row r="57" spans="1:13" x14ac:dyDescent="0.25">
      <c r="A57" s="26" t="s">
        <v>103</v>
      </c>
      <c r="B57" s="26" t="s">
        <v>104</v>
      </c>
      <c r="C57" s="74">
        <v>4</v>
      </c>
      <c r="D57" s="37">
        <v>4000</v>
      </c>
      <c r="E57" s="37">
        <f t="shared" si="2"/>
        <v>16000</v>
      </c>
      <c r="F57" s="65"/>
      <c r="G57" s="65"/>
      <c r="H57" s="96"/>
      <c r="I57" s="173"/>
      <c r="J57" s="173"/>
      <c r="K57" s="173">
        <v>7</v>
      </c>
      <c r="L57" s="3">
        <v>2840</v>
      </c>
    </row>
    <row r="58" spans="1:13" x14ac:dyDescent="0.25">
      <c r="A58" s="26" t="s">
        <v>105</v>
      </c>
      <c r="B58" s="26" t="s">
        <v>106</v>
      </c>
      <c r="C58" s="74"/>
      <c r="D58" s="37"/>
      <c r="E58" s="37">
        <f t="shared" si="2"/>
        <v>0</v>
      </c>
      <c r="F58" s="68"/>
      <c r="G58" s="68"/>
      <c r="H58" s="96">
        <f t="shared" si="1"/>
        <v>0</v>
      </c>
      <c r="I58" s="173"/>
      <c r="J58" s="173"/>
      <c r="K58" s="173"/>
    </row>
    <row r="59" spans="1:13" x14ac:dyDescent="0.25">
      <c r="A59" s="26" t="s">
        <v>107</v>
      </c>
      <c r="B59" s="26" t="s">
        <v>108</v>
      </c>
      <c r="C59" s="74"/>
      <c r="D59" s="37"/>
      <c r="E59" s="37">
        <f t="shared" si="2"/>
        <v>0</v>
      </c>
      <c r="F59" s="68"/>
      <c r="G59" s="68"/>
      <c r="H59" s="96">
        <f t="shared" si="1"/>
        <v>0</v>
      </c>
      <c r="I59" s="173"/>
      <c r="J59" s="173"/>
      <c r="K59" s="173"/>
    </row>
    <row r="60" spans="1:13" x14ac:dyDescent="0.25">
      <c r="A60" s="26" t="s">
        <v>109</v>
      </c>
      <c r="B60" s="26" t="s">
        <v>354</v>
      </c>
      <c r="C60" s="74">
        <v>6</v>
      </c>
      <c r="D60" s="37">
        <v>3500</v>
      </c>
      <c r="E60" s="37">
        <f t="shared" si="2"/>
        <v>21000</v>
      </c>
      <c r="F60" s="68"/>
      <c r="G60" s="68"/>
      <c r="H60" s="96">
        <f t="shared" si="1"/>
        <v>0</v>
      </c>
      <c r="I60" s="173"/>
      <c r="J60" s="173"/>
      <c r="K60" s="173"/>
    </row>
    <row r="61" spans="1:13" ht="18.75" x14ac:dyDescent="0.25">
      <c r="A61" s="26" t="s">
        <v>111</v>
      </c>
      <c r="B61" s="26" t="s">
        <v>112</v>
      </c>
      <c r="C61" s="74"/>
      <c r="D61" s="37"/>
      <c r="E61" s="37">
        <f t="shared" si="2"/>
        <v>0</v>
      </c>
      <c r="F61" s="68"/>
      <c r="G61" s="91"/>
      <c r="H61" s="96">
        <f t="shared" si="1"/>
        <v>0</v>
      </c>
      <c r="I61" s="173"/>
      <c r="J61" s="173"/>
      <c r="K61" s="173"/>
    </row>
    <row r="62" spans="1:13" x14ac:dyDescent="0.25">
      <c r="A62" s="26" t="s">
        <v>113</v>
      </c>
      <c r="B62" s="26" t="s">
        <v>114</v>
      </c>
      <c r="C62" s="74">
        <v>5</v>
      </c>
      <c r="D62" s="37">
        <v>200</v>
      </c>
      <c r="E62" s="37">
        <f t="shared" si="2"/>
        <v>1000</v>
      </c>
      <c r="F62" s="68"/>
      <c r="G62" s="68"/>
      <c r="H62" s="96">
        <f t="shared" si="1"/>
        <v>0</v>
      </c>
      <c r="I62" s="173"/>
      <c r="J62" s="173"/>
      <c r="K62" s="173"/>
    </row>
    <row r="63" spans="1:13" x14ac:dyDescent="0.25">
      <c r="A63" s="26" t="s">
        <v>115</v>
      </c>
      <c r="B63" s="26" t="s">
        <v>116</v>
      </c>
      <c r="C63" s="74"/>
      <c r="D63" s="37"/>
      <c r="E63" s="37">
        <f t="shared" si="2"/>
        <v>0</v>
      </c>
      <c r="F63" s="68"/>
      <c r="G63" s="68"/>
      <c r="H63" s="96">
        <f t="shared" si="1"/>
        <v>0</v>
      </c>
      <c r="I63" s="173"/>
      <c r="J63" s="173"/>
      <c r="K63" s="173"/>
    </row>
    <row r="64" spans="1:13" x14ac:dyDescent="0.25">
      <c r="A64" s="26" t="s">
        <v>117</v>
      </c>
      <c r="B64" s="26" t="s">
        <v>118</v>
      </c>
      <c r="C64" s="74"/>
      <c r="D64" s="37"/>
      <c r="E64" s="37">
        <f t="shared" si="2"/>
        <v>0</v>
      </c>
      <c r="F64" s="68"/>
      <c r="G64" s="68"/>
      <c r="H64" s="96">
        <f t="shared" si="1"/>
        <v>0</v>
      </c>
      <c r="I64" s="173"/>
      <c r="J64" s="173"/>
      <c r="K64" s="173"/>
    </row>
    <row r="65" spans="1:11" x14ac:dyDescent="0.25">
      <c r="A65" s="26" t="s">
        <v>119</v>
      </c>
      <c r="B65" s="26" t="s">
        <v>120</v>
      </c>
      <c r="C65" s="74"/>
      <c r="D65" s="37"/>
      <c r="E65" s="37">
        <f t="shared" si="2"/>
        <v>0</v>
      </c>
      <c r="F65" s="68"/>
      <c r="G65" s="68"/>
      <c r="H65" s="96">
        <f t="shared" si="1"/>
        <v>0</v>
      </c>
      <c r="I65" s="173"/>
      <c r="J65" s="173"/>
      <c r="K65" s="173"/>
    </row>
    <row r="66" spans="1:11" x14ac:dyDescent="0.25">
      <c r="A66" s="26" t="s">
        <v>121</v>
      </c>
      <c r="B66" s="26" t="s">
        <v>122</v>
      </c>
      <c r="C66" s="74">
        <v>1</v>
      </c>
      <c r="D66" s="37">
        <v>5000</v>
      </c>
      <c r="E66" s="37">
        <f t="shared" si="2"/>
        <v>5000</v>
      </c>
      <c r="F66" s="68"/>
      <c r="G66" s="68"/>
      <c r="H66" s="96">
        <f t="shared" si="1"/>
        <v>0</v>
      </c>
      <c r="I66" s="173"/>
      <c r="J66" s="173"/>
      <c r="K66" s="173"/>
    </row>
    <row r="67" spans="1:11" x14ac:dyDescent="0.25">
      <c r="A67" s="26" t="s">
        <v>123</v>
      </c>
      <c r="B67" s="26" t="s">
        <v>124</v>
      </c>
      <c r="C67" s="74"/>
      <c r="D67" s="37"/>
      <c r="E67" s="37">
        <f t="shared" si="2"/>
        <v>0</v>
      </c>
      <c r="F67" s="68"/>
      <c r="G67" s="68"/>
      <c r="H67" s="96">
        <f t="shared" si="1"/>
        <v>0</v>
      </c>
      <c r="I67" s="173"/>
      <c r="J67" s="173"/>
      <c r="K67" s="173"/>
    </row>
    <row r="68" spans="1:11" x14ac:dyDescent="0.25">
      <c r="A68" s="26" t="s">
        <v>125</v>
      </c>
      <c r="B68" s="26" t="s">
        <v>126</v>
      </c>
      <c r="C68" s="74">
        <v>1</v>
      </c>
      <c r="D68" s="37">
        <v>500</v>
      </c>
      <c r="E68" s="37">
        <f t="shared" si="2"/>
        <v>500</v>
      </c>
      <c r="F68" s="68"/>
      <c r="G68" s="68"/>
      <c r="H68" s="96">
        <f t="shared" si="1"/>
        <v>0</v>
      </c>
      <c r="I68" s="173"/>
      <c r="J68" s="173"/>
      <c r="K68" s="173"/>
    </row>
    <row r="69" spans="1:11" ht="31.5" x14ac:dyDescent="0.25">
      <c r="A69" s="26" t="s">
        <v>127</v>
      </c>
      <c r="B69" s="26" t="s">
        <v>128</v>
      </c>
      <c r="C69" s="74"/>
      <c r="D69" s="37"/>
      <c r="E69" s="37">
        <f t="shared" si="2"/>
        <v>0</v>
      </c>
      <c r="F69" s="68"/>
      <c r="G69" s="68"/>
      <c r="H69" s="96">
        <f t="shared" si="1"/>
        <v>0</v>
      </c>
      <c r="I69" s="173"/>
      <c r="J69" s="173"/>
      <c r="K69" s="173"/>
    </row>
    <row r="70" spans="1:11" x14ac:dyDescent="0.25">
      <c r="A70" s="26" t="s">
        <v>129</v>
      </c>
      <c r="B70" s="26" t="s">
        <v>130</v>
      </c>
      <c r="C70" s="74"/>
      <c r="D70" s="37"/>
      <c r="E70" s="37">
        <f t="shared" si="2"/>
        <v>0</v>
      </c>
      <c r="F70" s="68"/>
      <c r="G70" s="68"/>
      <c r="H70" s="96">
        <f t="shared" si="1"/>
        <v>0</v>
      </c>
      <c r="I70" s="173"/>
      <c r="J70" s="173"/>
      <c r="K70" s="173"/>
    </row>
    <row r="71" spans="1:11" x14ac:dyDescent="0.25">
      <c r="A71" s="26" t="s">
        <v>131</v>
      </c>
      <c r="B71" s="26" t="s">
        <v>132</v>
      </c>
      <c r="C71" s="74"/>
      <c r="D71" s="37"/>
      <c r="E71" s="37">
        <f t="shared" si="2"/>
        <v>0</v>
      </c>
      <c r="F71" s="68"/>
      <c r="G71" s="68"/>
      <c r="H71" s="96">
        <f t="shared" si="1"/>
        <v>0</v>
      </c>
      <c r="I71" s="173"/>
      <c r="J71" s="173"/>
      <c r="K71" s="173"/>
    </row>
    <row r="72" spans="1:11" x14ac:dyDescent="0.25">
      <c r="A72" s="26" t="s">
        <v>133</v>
      </c>
      <c r="B72" s="26" t="s">
        <v>134</v>
      </c>
      <c r="C72" s="74">
        <v>7</v>
      </c>
      <c r="D72" s="37">
        <v>800</v>
      </c>
      <c r="E72" s="37">
        <f t="shared" si="2"/>
        <v>5600</v>
      </c>
      <c r="F72" s="68"/>
      <c r="G72" s="68"/>
      <c r="H72" s="96">
        <f t="shared" si="1"/>
        <v>0</v>
      </c>
      <c r="I72" s="173"/>
      <c r="J72" s="173"/>
      <c r="K72" s="173"/>
    </row>
    <row r="73" spans="1:11" x14ac:dyDescent="0.25">
      <c r="A73" s="26" t="s">
        <v>135</v>
      </c>
      <c r="B73" s="26" t="s">
        <v>136</v>
      </c>
      <c r="C73" s="74">
        <v>8</v>
      </c>
      <c r="D73" s="37">
        <v>1000</v>
      </c>
      <c r="E73" s="37">
        <f t="shared" si="2"/>
        <v>8000</v>
      </c>
      <c r="F73" s="68"/>
      <c r="G73" s="68"/>
      <c r="H73" s="96">
        <f t="shared" si="1"/>
        <v>0</v>
      </c>
      <c r="I73" s="173"/>
      <c r="J73" s="173"/>
      <c r="K73" s="173"/>
    </row>
    <row r="74" spans="1:11" ht="47.25" x14ac:dyDescent="0.25">
      <c r="A74" s="26" t="s">
        <v>137</v>
      </c>
      <c r="B74" s="26" t="s">
        <v>138</v>
      </c>
      <c r="C74" s="74"/>
      <c r="D74" s="37"/>
      <c r="E74" s="37">
        <f t="shared" si="2"/>
        <v>0</v>
      </c>
      <c r="F74" s="68"/>
      <c r="G74" s="68"/>
      <c r="H74" s="96">
        <f t="shared" ref="H74:H137" si="4">F74*G74</f>
        <v>0</v>
      </c>
      <c r="I74" s="173"/>
      <c r="J74" s="173"/>
      <c r="K74" s="173"/>
    </row>
    <row r="75" spans="1:11" x14ac:dyDescent="0.25">
      <c r="A75" s="26" t="s">
        <v>139</v>
      </c>
      <c r="B75" s="26" t="s">
        <v>81</v>
      </c>
      <c r="C75" s="74"/>
      <c r="D75" s="37"/>
      <c r="E75" s="37">
        <f t="shared" ref="E75:E138" si="5">C75*D75</f>
        <v>0</v>
      </c>
      <c r="F75" s="68"/>
      <c r="G75" s="68"/>
      <c r="H75" s="96">
        <f t="shared" si="4"/>
        <v>0</v>
      </c>
      <c r="I75" s="52">
        <f t="shared" ref="I75" si="6">+G75*H75</f>
        <v>0</v>
      </c>
      <c r="J75" s="173"/>
      <c r="K75" s="173"/>
    </row>
    <row r="76" spans="1:11" x14ac:dyDescent="0.25">
      <c r="A76" s="26" t="s">
        <v>140</v>
      </c>
      <c r="B76" s="40" t="s">
        <v>141</v>
      </c>
      <c r="C76" s="78">
        <f>C77+C78+C79+C80+C81+C82</f>
        <v>12</v>
      </c>
      <c r="D76" s="37"/>
      <c r="E76" s="78">
        <f>E77+E78+E79+E80+E81+E82</f>
        <v>185000</v>
      </c>
      <c r="F76" s="68"/>
      <c r="G76" s="68"/>
      <c r="H76" s="96">
        <f t="shared" si="4"/>
        <v>0</v>
      </c>
      <c r="I76" s="173"/>
      <c r="J76" s="173"/>
      <c r="K76" s="173"/>
    </row>
    <row r="77" spans="1:11" x14ac:dyDescent="0.25">
      <c r="A77" s="26" t="s">
        <v>142</v>
      </c>
      <c r="B77" s="26" t="s">
        <v>143</v>
      </c>
      <c r="C77" s="74">
        <v>1</v>
      </c>
      <c r="D77" s="37">
        <v>65000</v>
      </c>
      <c r="E77" s="37">
        <f t="shared" si="5"/>
        <v>65000</v>
      </c>
      <c r="F77" s="68"/>
      <c r="G77" s="68"/>
      <c r="H77" s="96">
        <f t="shared" si="4"/>
        <v>0</v>
      </c>
      <c r="I77" s="173"/>
      <c r="J77" s="173"/>
      <c r="K77" s="173"/>
    </row>
    <row r="78" spans="1:11" x14ac:dyDescent="0.25">
      <c r="A78" s="26" t="s">
        <v>144</v>
      </c>
      <c r="B78" s="26" t="s">
        <v>145</v>
      </c>
      <c r="C78" s="74">
        <v>6</v>
      </c>
      <c r="D78" s="37">
        <v>3000</v>
      </c>
      <c r="E78" s="37">
        <f t="shared" si="5"/>
        <v>18000</v>
      </c>
      <c r="F78" s="68"/>
      <c r="G78" s="68"/>
      <c r="H78" s="96">
        <f t="shared" si="4"/>
        <v>0</v>
      </c>
      <c r="I78" s="173"/>
      <c r="J78" s="173"/>
      <c r="K78" s="173"/>
    </row>
    <row r="79" spans="1:11" x14ac:dyDescent="0.25">
      <c r="A79" s="26" t="s">
        <v>146</v>
      </c>
      <c r="B79" s="26" t="s">
        <v>147</v>
      </c>
      <c r="C79" s="74"/>
      <c r="D79" s="37"/>
      <c r="E79" s="37">
        <f t="shared" si="5"/>
        <v>0</v>
      </c>
      <c r="F79" s="68"/>
      <c r="G79" s="68"/>
      <c r="H79" s="96">
        <f t="shared" si="4"/>
        <v>0</v>
      </c>
      <c r="I79" s="173"/>
      <c r="J79" s="173"/>
      <c r="K79" s="173"/>
    </row>
    <row r="80" spans="1:11" x14ac:dyDescent="0.25">
      <c r="A80" s="26" t="s">
        <v>148</v>
      </c>
      <c r="B80" s="26" t="s">
        <v>149</v>
      </c>
      <c r="C80" s="74">
        <v>4</v>
      </c>
      <c r="D80" s="37">
        <v>25000</v>
      </c>
      <c r="E80" s="37">
        <f t="shared" si="5"/>
        <v>100000</v>
      </c>
      <c r="F80" s="65">
        <v>1</v>
      </c>
      <c r="G80" s="65">
        <f>19320+2*20520</f>
        <v>60360</v>
      </c>
      <c r="H80" s="96">
        <f t="shared" si="4"/>
        <v>60360</v>
      </c>
      <c r="I80" s="173"/>
      <c r="J80" s="173"/>
      <c r="K80" s="173"/>
    </row>
    <row r="81" spans="1:11" x14ac:dyDescent="0.25">
      <c r="A81" s="26" t="s">
        <v>150</v>
      </c>
      <c r="B81" s="26" t="s">
        <v>151</v>
      </c>
      <c r="C81" s="74">
        <v>1</v>
      </c>
      <c r="D81" s="37">
        <v>2000</v>
      </c>
      <c r="E81" s="37">
        <f t="shared" si="5"/>
        <v>2000</v>
      </c>
      <c r="F81" s="68"/>
      <c r="G81" s="68"/>
      <c r="H81" s="96">
        <f t="shared" si="4"/>
        <v>0</v>
      </c>
      <c r="I81" s="173"/>
      <c r="J81" s="173"/>
      <c r="K81" s="173"/>
    </row>
    <row r="82" spans="1:11" x14ac:dyDescent="0.25">
      <c r="A82" s="26" t="s">
        <v>152</v>
      </c>
      <c r="B82" s="26" t="s">
        <v>153</v>
      </c>
      <c r="C82" s="74"/>
      <c r="D82" s="37"/>
      <c r="E82" s="37">
        <f t="shared" si="5"/>
        <v>0</v>
      </c>
      <c r="F82" s="68"/>
      <c r="G82" s="68"/>
      <c r="H82" s="96">
        <f t="shared" si="4"/>
        <v>0</v>
      </c>
      <c r="I82" s="173"/>
      <c r="J82" s="173"/>
      <c r="K82" s="173"/>
    </row>
    <row r="83" spans="1:11" ht="31.5" x14ac:dyDescent="0.25">
      <c r="A83" s="26" t="s">
        <v>154</v>
      </c>
      <c r="B83" s="40" t="s">
        <v>155</v>
      </c>
      <c r="C83" s="78">
        <f>C84+C85+C86+C87+C88</f>
        <v>26</v>
      </c>
      <c r="D83" s="37"/>
      <c r="E83" s="78">
        <f>E84+E85+E86+E87+E88</f>
        <v>54000</v>
      </c>
      <c r="F83" s="68"/>
      <c r="G83" s="68"/>
      <c r="H83" s="96">
        <f t="shared" si="4"/>
        <v>0</v>
      </c>
      <c r="I83" s="173"/>
      <c r="J83" s="173"/>
      <c r="K83" s="173"/>
    </row>
    <row r="84" spans="1:11" x14ac:dyDescent="0.25">
      <c r="A84" s="26" t="s">
        <v>156</v>
      </c>
      <c r="B84" s="26" t="s">
        <v>157</v>
      </c>
      <c r="C84" s="74">
        <v>6</v>
      </c>
      <c r="D84" s="37">
        <v>5000</v>
      </c>
      <c r="E84" s="37">
        <f t="shared" si="5"/>
        <v>30000</v>
      </c>
      <c r="F84" s="68"/>
      <c r="G84" s="68"/>
      <c r="H84" s="96">
        <f t="shared" si="4"/>
        <v>0</v>
      </c>
      <c r="I84" s="173"/>
      <c r="J84" s="173"/>
      <c r="K84" s="173"/>
    </row>
    <row r="85" spans="1:11" x14ac:dyDescent="0.25">
      <c r="A85" s="26" t="s">
        <v>158</v>
      </c>
      <c r="B85" s="26" t="s">
        <v>159</v>
      </c>
      <c r="C85" s="74"/>
      <c r="D85" s="37"/>
      <c r="E85" s="37">
        <f t="shared" si="5"/>
        <v>0</v>
      </c>
      <c r="F85" s="68"/>
      <c r="G85" s="68"/>
      <c r="H85" s="96">
        <f t="shared" si="4"/>
        <v>0</v>
      </c>
      <c r="I85" s="173"/>
      <c r="J85" s="173"/>
      <c r="K85" s="173"/>
    </row>
    <row r="86" spans="1:11" x14ac:dyDescent="0.25">
      <c r="A86" s="26" t="s">
        <v>160</v>
      </c>
      <c r="B86" s="26" t="s">
        <v>161</v>
      </c>
      <c r="C86" s="74"/>
      <c r="D86" s="37"/>
      <c r="E86" s="37">
        <f t="shared" si="5"/>
        <v>0</v>
      </c>
      <c r="F86" s="65">
        <v>1</v>
      </c>
      <c r="G86" s="65">
        <v>8000</v>
      </c>
      <c r="H86" s="96">
        <f t="shared" si="4"/>
        <v>8000</v>
      </c>
      <c r="I86" s="173"/>
      <c r="J86" s="173"/>
      <c r="K86" s="173"/>
    </row>
    <row r="87" spans="1:11" x14ac:dyDescent="0.25">
      <c r="A87" s="26" t="s">
        <v>162</v>
      </c>
      <c r="B87" s="26" t="s">
        <v>163</v>
      </c>
      <c r="C87" s="74"/>
      <c r="D87" s="37"/>
      <c r="E87" s="37">
        <f t="shared" si="5"/>
        <v>0</v>
      </c>
      <c r="F87" s="68"/>
      <c r="G87" s="68"/>
      <c r="H87" s="96">
        <f t="shared" si="4"/>
        <v>0</v>
      </c>
      <c r="I87" s="173"/>
      <c r="J87" s="173"/>
      <c r="K87" s="173"/>
    </row>
    <row r="88" spans="1:11" x14ac:dyDescent="0.25">
      <c r="A88" s="26" t="s">
        <v>164</v>
      </c>
      <c r="B88" s="26" t="s">
        <v>165</v>
      </c>
      <c r="C88" s="74">
        <v>20</v>
      </c>
      <c r="D88" s="37">
        <v>1200</v>
      </c>
      <c r="E88" s="37">
        <f t="shared" si="5"/>
        <v>24000</v>
      </c>
      <c r="F88" s="68"/>
      <c r="G88" s="68"/>
      <c r="H88" s="96">
        <f t="shared" si="4"/>
        <v>0</v>
      </c>
      <c r="I88" s="173"/>
      <c r="J88" s="173"/>
      <c r="K88" s="173"/>
    </row>
    <row r="89" spans="1:11" x14ac:dyDescent="0.25">
      <c r="A89" s="26" t="s">
        <v>166</v>
      </c>
      <c r="B89" s="40" t="s">
        <v>167</v>
      </c>
      <c r="C89" s="78">
        <f>C90+C91+C92+C93+C94+C95+C96+C97+C98+C99+C100+C101+C102+C103+C104+C105+C106+C107+C108+C109+C110+C111+C112</f>
        <v>191</v>
      </c>
      <c r="D89" s="37"/>
      <c r="E89" s="78">
        <f>E90+E91+E92+E93+E94+E95+E96+E97+E98+E99+E100+E101+E102+E103+E104+E105+E106+E107+E108+E109+E110+E111+E112</f>
        <v>462000</v>
      </c>
      <c r="F89" s="68"/>
      <c r="G89" s="68"/>
      <c r="H89" s="96">
        <f t="shared" si="4"/>
        <v>0</v>
      </c>
      <c r="I89" s="173"/>
      <c r="J89" s="173"/>
      <c r="K89" s="173"/>
    </row>
    <row r="90" spans="1:11" ht="47.25" x14ac:dyDescent="0.25">
      <c r="A90" s="26" t="s">
        <v>168</v>
      </c>
      <c r="B90" s="26" t="s">
        <v>169</v>
      </c>
      <c r="C90" s="74">
        <v>1</v>
      </c>
      <c r="D90" s="37">
        <v>15000</v>
      </c>
      <c r="E90" s="37">
        <f t="shared" si="5"/>
        <v>15000</v>
      </c>
      <c r="F90" s="68"/>
      <c r="G90" s="68"/>
      <c r="H90" s="96">
        <f t="shared" si="4"/>
        <v>0</v>
      </c>
      <c r="I90" s="173"/>
      <c r="J90" s="173"/>
      <c r="K90" s="173"/>
    </row>
    <row r="91" spans="1:11" x14ac:dyDescent="0.25">
      <c r="A91" s="26" t="s">
        <v>170</v>
      </c>
      <c r="B91" s="26" t="s">
        <v>171</v>
      </c>
      <c r="C91" s="74">
        <v>10</v>
      </c>
      <c r="D91" s="37">
        <v>1000</v>
      </c>
      <c r="E91" s="37">
        <f t="shared" si="5"/>
        <v>10000</v>
      </c>
      <c r="F91" s="68"/>
      <c r="G91" s="68"/>
      <c r="H91" s="96">
        <f t="shared" si="4"/>
        <v>0</v>
      </c>
      <c r="I91" s="173"/>
      <c r="J91" s="173"/>
      <c r="K91" s="173"/>
    </row>
    <row r="92" spans="1:11" x14ac:dyDescent="0.25">
      <c r="A92" s="26" t="s">
        <v>172</v>
      </c>
      <c r="B92" s="26" t="s">
        <v>173</v>
      </c>
      <c r="C92" s="74">
        <v>5</v>
      </c>
      <c r="D92" s="37">
        <v>20000</v>
      </c>
      <c r="E92" s="37">
        <f t="shared" si="5"/>
        <v>100000</v>
      </c>
      <c r="F92" s="68"/>
      <c r="G92" s="68"/>
      <c r="H92" s="96">
        <f t="shared" si="4"/>
        <v>0</v>
      </c>
      <c r="I92" s="173"/>
      <c r="J92" s="173"/>
      <c r="K92" s="173"/>
    </row>
    <row r="93" spans="1:11" x14ac:dyDescent="0.25">
      <c r="A93" s="26" t="s">
        <v>174</v>
      </c>
      <c r="B93" s="26" t="s">
        <v>175</v>
      </c>
      <c r="C93" s="74">
        <v>2</v>
      </c>
      <c r="D93" s="37">
        <v>2000</v>
      </c>
      <c r="E93" s="37">
        <f t="shared" si="5"/>
        <v>4000</v>
      </c>
      <c r="F93" s="68"/>
      <c r="G93" s="68"/>
      <c r="H93" s="96">
        <f t="shared" si="4"/>
        <v>0</v>
      </c>
      <c r="I93" s="173"/>
      <c r="J93" s="173"/>
      <c r="K93" s="173"/>
    </row>
    <row r="94" spans="1:11" ht="47.25" x14ac:dyDescent="0.25">
      <c r="A94" s="26" t="s">
        <v>176</v>
      </c>
      <c r="B94" s="26" t="s">
        <v>177</v>
      </c>
      <c r="C94" s="74">
        <v>1</v>
      </c>
      <c r="D94" s="37">
        <v>6000</v>
      </c>
      <c r="E94" s="37">
        <f t="shared" si="5"/>
        <v>6000</v>
      </c>
      <c r="F94" s="68"/>
      <c r="G94" s="68"/>
      <c r="H94" s="96">
        <f t="shared" si="4"/>
        <v>0</v>
      </c>
      <c r="I94" s="173"/>
      <c r="J94" s="173"/>
      <c r="K94" s="173"/>
    </row>
    <row r="95" spans="1:11" ht="78.75" x14ac:dyDescent="0.25">
      <c r="A95" s="26" t="s">
        <v>178</v>
      </c>
      <c r="B95" s="26" t="s">
        <v>179</v>
      </c>
      <c r="C95" s="74"/>
      <c r="D95" s="37"/>
      <c r="E95" s="37">
        <f t="shared" si="5"/>
        <v>0</v>
      </c>
      <c r="F95" s="68"/>
      <c r="G95" s="68"/>
      <c r="H95" s="96">
        <f t="shared" si="4"/>
        <v>0</v>
      </c>
      <c r="I95" s="173"/>
      <c r="J95" s="173"/>
      <c r="K95" s="173"/>
    </row>
    <row r="96" spans="1:11" ht="31.5" x14ac:dyDescent="0.25">
      <c r="A96" s="26" t="s">
        <v>180</v>
      </c>
      <c r="B96" s="26" t="s">
        <v>181</v>
      </c>
      <c r="C96" s="74">
        <v>5</v>
      </c>
      <c r="D96" s="37">
        <v>31000</v>
      </c>
      <c r="E96" s="37">
        <f t="shared" si="5"/>
        <v>155000</v>
      </c>
      <c r="F96" s="68"/>
      <c r="G96" s="68"/>
      <c r="H96" s="96">
        <f t="shared" si="4"/>
        <v>0</v>
      </c>
      <c r="I96" s="173"/>
      <c r="J96" s="173"/>
      <c r="K96" s="173"/>
    </row>
    <row r="97" spans="1:11" ht="63" x14ac:dyDescent="0.25">
      <c r="A97" s="26" t="s">
        <v>182</v>
      </c>
      <c r="B97" s="26" t="s">
        <v>183</v>
      </c>
      <c r="C97" s="74">
        <v>15</v>
      </c>
      <c r="D97" s="37">
        <v>4000</v>
      </c>
      <c r="E97" s="37">
        <f t="shared" si="5"/>
        <v>60000</v>
      </c>
      <c r="F97" s="68"/>
      <c r="G97" s="68"/>
      <c r="H97" s="96">
        <f t="shared" si="4"/>
        <v>0</v>
      </c>
      <c r="I97" s="173"/>
      <c r="J97" s="173"/>
      <c r="K97" s="173"/>
    </row>
    <row r="98" spans="1:11" ht="31.5" x14ac:dyDescent="0.25">
      <c r="A98" s="26" t="s">
        <v>184</v>
      </c>
      <c r="B98" s="26" t="s">
        <v>185</v>
      </c>
      <c r="C98" s="74">
        <v>1</v>
      </c>
      <c r="D98" s="37">
        <v>65000</v>
      </c>
      <c r="E98" s="37">
        <f t="shared" si="5"/>
        <v>65000</v>
      </c>
      <c r="F98" s="68"/>
      <c r="G98" s="68"/>
      <c r="H98" s="96">
        <f t="shared" si="4"/>
        <v>0</v>
      </c>
      <c r="I98" s="173"/>
      <c r="J98" s="173"/>
      <c r="K98" s="173"/>
    </row>
    <row r="99" spans="1:11" ht="31.5" x14ac:dyDescent="0.25">
      <c r="A99" s="26" t="s">
        <v>186</v>
      </c>
      <c r="B99" s="26" t="s">
        <v>187</v>
      </c>
      <c r="C99" s="74">
        <v>150</v>
      </c>
      <c r="D99" s="37">
        <v>300</v>
      </c>
      <c r="E99" s="37">
        <f t="shared" si="5"/>
        <v>45000</v>
      </c>
      <c r="F99" s="68"/>
      <c r="G99" s="68"/>
      <c r="H99" s="96">
        <f t="shared" si="4"/>
        <v>0</v>
      </c>
      <c r="I99" s="173"/>
      <c r="J99" s="173"/>
      <c r="K99" s="173"/>
    </row>
    <row r="100" spans="1:11" ht="78.75" x14ac:dyDescent="0.25">
      <c r="A100" s="26" t="s">
        <v>188</v>
      </c>
      <c r="B100" s="26" t="s">
        <v>189</v>
      </c>
      <c r="C100" s="74"/>
      <c r="D100" s="37"/>
      <c r="E100" s="37">
        <f t="shared" si="5"/>
        <v>0</v>
      </c>
      <c r="F100" s="68"/>
      <c r="G100" s="68"/>
      <c r="H100" s="96">
        <f t="shared" si="4"/>
        <v>0</v>
      </c>
      <c r="I100" s="173"/>
      <c r="J100" s="173"/>
      <c r="K100" s="173"/>
    </row>
    <row r="101" spans="1:11" ht="47.25" x14ac:dyDescent="0.25">
      <c r="A101" s="26" t="s">
        <v>190</v>
      </c>
      <c r="B101" s="26" t="s">
        <v>191</v>
      </c>
      <c r="C101" s="74"/>
      <c r="D101" s="37"/>
      <c r="E101" s="37">
        <f t="shared" si="5"/>
        <v>0</v>
      </c>
      <c r="F101" s="68"/>
      <c r="G101" s="68"/>
      <c r="H101" s="96">
        <f t="shared" si="4"/>
        <v>0</v>
      </c>
      <c r="I101" s="173"/>
      <c r="J101" s="173"/>
      <c r="K101" s="173"/>
    </row>
    <row r="102" spans="1:11" ht="31.5" x14ac:dyDescent="0.25">
      <c r="A102" s="26" t="s">
        <v>192</v>
      </c>
      <c r="B102" s="26" t="s">
        <v>193</v>
      </c>
      <c r="C102" s="74"/>
      <c r="D102" s="37"/>
      <c r="E102" s="37">
        <f t="shared" si="5"/>
        <v>0</v>
      </c>
      <c r="F102" s="68"/>
      <c r="G102" s="68"/>
      <c r="H102" s="96">
        <f t="shared" si="4"/>
        <v>0</v>
      </c>
      <c r="I102" s="173"/>
      <c r="J102" s="173"/>
      <c r="K102" s="173"/>
    </row>
    <row r="103" spans="1:11" ht="31.5" x14ac:dyDescent="0.25">
      <c r="A103" s="26" t="s">
        <v>194</v>
      </c>
      <c r="B103" s="26" t="s">
        <v>195</v>
      </c>
      <c r="C103" s="74"/>
      <c r="D103" s="37"/>
      <c r="E103" s="37">
        <f t="shared" si="5"/>
        <v>0</v>
      </c>
      <c r="F103" s="68"/>
      <c r="G103" s="68"/>
      <c r="H103" s="96">
        <f t="shared" si="4"/>
        <v>0</v>
      </c>
      <c r="I103" s="173"/>
      <c r="J103" s="173"/>
      <c r="K103" s="173"/>
    </row>
    <row r="104" spans="1:11" ht="31.5" x14ac:dyDescent="0.25">
      <c r="A104" s="26" t="s">
        <v>196</v>
      </c>
      <c r="B104" s="26" t="s">
        <v>197</v>
      </c>
      <c r="C104" s="74">
        <v>1</v>
      </c>
      <c r="D104" s="37">
        <v>2000</v>
      </c>
      <c r="E104" s="37">
        <f t="shared" si="5"/>
        <v>2000</v>
      </c>
      <c r="F104" s="68"/>
      <c r="G104" s="68"/>
      <c r="H104" s="96">
        <f t="shared" si="4"/>
        <v>0</v>
      </c>
      <c r="I104" s="173"/>
      <c r="J104" s="173"/>
      <c r="K104" s="173"/>
    </row>
    <row r="105" spans="1:11" ht="31.5" x14ac:dyDescent="0.25">
      <c r="A105" s="26" t="s">
        <v>198</v>
      </c>
      <c r="B105" s="26" t="s">
        <v>199</v>
      </c>
      <c r="C105" s="74"/>
      <c r="D105" s="37"/>
      <c r="E105" s="37">
        <f t="shared" si="5"/>
        <v>0</v>
      </c>
      <c r="F105" s="68"/>
      <c r="G105" s="68"/>
      <c r="H105" s="96">
        <f t="shared" si="4"/>
        <v>0</v>
      </c>
      <c r="I105" s="173"/>
      <c r="J105" s="173"/>
      <c r="K105" s="173"/>
    </row>
    <row r="106" spans="1:11" ht="63" x14ac:dyDescent="0.25">
      <c r="A106" s="26" t="s">
        <v>200</v>
      </c>
      <c r="B106" s="26" t="s">
        <v>201</v>
      </c>
      <c r="C106" s="74"/>
      <c r="D106" s="37"/>
      <c r="E106" s="37">
        <f t="shared" si="5"/>
        <v>0</v>
      </c>
      <c r="F106" s="68"/>
      <c r="G106" s="68"/>
      <c r="H106" s="96">
        <f t="shared" si="4"/>
        <v>0</v>
      </c>
      <c r="I106" s="173"/>
      <c r="J106" s="173"/>
      <c r="K106" s="173"/>
    </row>
    <row r="107" spans="1:11" ht="47.25" x14ac:dyDescent="0.25">
      <c r="A107" s="26" t="s">
        <v>202</v>
      </c>
      <c r="B107" s="26" t="s">
        <v>203</v>
      </c>
      <c r="C107" s="74"/>
      <c r="D107" s="37"/>
      <c r="E107" s="37">
        <f t="shared" si="5"/>
        <v>0</v>
      </c>
      <c r="F107" s="68"/>
      <c r="G107" s="68"/>
      <c r="H107" s="96">
        <f t="shared" si="4"/>
        <v>0</v>
      </c>
      <c r="I107" s="173"/>
      <c r="J107" s="173"/>
      <c r="K107" s="173"/>
    </row>
    <row r="108" spans="1:11" x14ac:dyDescent="0.25">
      <c r="A108" s="26" t="s">
        <v>204</v>
      </c>
      <c r="B108" s="26" t="s">
        <v>205</v>
      </c>
      <c r="C108" s="74"/>
      <c r="D108" s="37"/>
      <c r="E108" s="37">
        <f t="shared" si="5"/>
        <v>0</v>
      </c>
      <c r="F108" s="68"/>
      <c r="G108" s="68"/>
      <c r="H108" s="96">
        <f t="shared" si="4"/>
        <v>0</v>
      </c>
      <c r="I108" s="173"/>
      <c r="J108" s="173"/>
      <c r="K108" s="173"/>
    </row>
    <row r="109" spans="1:11" x14ac:dyDescent="0.25">
      <c r="A109" s="26" t="s">
        <v>206</v>
      </c>
      <c r="B109" s="26" t="s">
        <v>207</v>
      </c>
      <c r="C109" s="74"/>
      <c r="D109" s="37"/>
      <c r="E109" s="37">
        <f t="shared" si="5"/>
        <v>0</v>
      </c>
      <c r="F109" s="68"/>
      <c r="G109" s="68"/>
      <c r="H109" s="96">
        <f t="shared" si="4"/>
        <v>0</v>
      </c>
      <c r="I109" s="173"/>
      <c r="J109" s="173"/>
      <c r="K109" s="173"/>
    </row>
    <row r="110" spans="1:11" ht="78.75" x14ac:dyDescent="0.25">
      <c r="A110" s="26" t="s">
        <v>208</v>
      </c>
      <c r="B110" s="26" t="s">
        <v>209</v>
      </c>
      <c r="C110" s="74"/>
      <c r="D110" s="37"/>
      <c r="E110" s="37">
        <f t="shared" si="5"/>
        <v>0</v>
      </c>
      <c r="F110" s="68"/>
      <c r="G110" s="68"/>
      <c r="H110" s="96">
        <f t="shared" si="4"/>
        <v>0</v>
      </c>
      <c r="I110" s="173"/>
      <c r="J110" s="173"/>
      <c r="K110" s="173"/>
    </row>
    <row r="111" spans="1:11" x14ac:dyDescent="0.25">
      <c r="A111" s="26" t="s">
        <v>210</v>
      </c>
      <c r="B111" s="26" t="s">
        <v>211</v>
      </c>
      <c r="C111" s="74"/>
      <c r="D111" s="37"/>
      <c r="E111" s="37">
        <f t="shared" si="5"/>
        <v>0</v>
      </c>
      <c r="F111" s="68"/>
      <c r="G111" s="68"/>
      <c r="H111" s="96">
        <f t="shared" si="4"/>
        <v>0</v>
      </c>
      <c r="I111" s="173"/>
      <c r="J111" s="173"/>
      <c r="K111" s="173"/>
    </row>
    <row r="112" spans="1:11" x14ac:dyDescent="0.25">
      <c r="A112" s="26" t="s">
        <v>212</v>
      </c>
      <c r="B112" s="26" t="s">
        <v>213</v>
      </c>
      <c r="C112" s="74"/>
      <c r="D112" s="37"/>
      <c r="E112" s="37">
        <f t="shared" si="5"/>
        <v>0</v>
      </c>
      <c r="F112" s="68"/>
      <c r="G112" s="68"/>
      <c r="H112" s="96">
        <f t="shared" si="4"/>
        <v>0</v>
      </c>
      <c r="I112" s="173"/>
      <c r="J112" s="173"/>
      <c r="K112" s="173"/>
    </row>
    <row r="113" spans="1:11" x14ac:dyDescent="0.25">
      <c r="A113" s="26" t="s">
        <v>214</v>
      </c>
      <c r="B113" s="40" t="s">
        <v>215</v>
      </c>
      <c r="C113" s="78">
        <f>C114+C115+C116+C117+C118+C119+C120+C121+C122+C123+C124+C125+C126+C127+C128+C129+C130+C131+C132+C133</f>
        <v>2</v>
      </c>
      <c r="D113" s="37"/>
      <c r="E113" s="78">
        <f>E114+E115+E116+E117+E118+E119+E120+E121+E122+E123+E124+E125+E126+E127+E128+E129+E130+E131+E132+E133</f>
        <v>3700</v>
      </c>
      <c r="F113" s="68"/>
      <c r="G113" s="68"/>
      <c r="H113" s="96">
        <f t="shared" si="4"/>
        <v>0</v>
      </c>
      <c r="I113" s="173"/>
      <c r="J113" s="173"/>
      <c r="K113" s="173"/>
    </row>
    <row r="114" spans="1:11" ht="31.5" x14ac:dyDescent="0.25">
      <c r="A114" s="26" t="s">
        <v>216</v>
      </c>
      <c r="B114" s="26" t="s">
        <v>217</v>
      </c>
      <c r="C114" s="74"/>
      <c r="D114" s="37"/>
      <c r="E114" s="37">
        <f t="shared" si="5"/>
        <v>0</v>
      </c>
      <c r="F114" s="68"/>
      <c r="G114" s="68"/>
      <c r="H114" s="96">
        <f t="shared" si="4"/>
        <v>0</v>
      </c>
      <c r="I114" s="173"/>
      <c r="J114" s="173"/>
      <c r="K114" s="173"/>
    </row>
    <row r="115" spans="1:11" x14ac:dyDescent="0.25">
      <c r="A115" s="26" t="s">
        <v>218</v>
      </c>
      <c r="B115" s="26" t="s">
        <v>219</v>
      </c>
      <c r="C115" s="74"/>
      <c r="D115" s="37"/>
      <c r="E115" s="37">
        <f t="shared" si="5"/>
        <v>0</v>
      </c>
      <c r="F115" s="68"/>
      <c r="G115" s="68"/>
      <c r="H115" s="96">
        <f t="shared" si="4"/>
        <v>0</v>
      </c>
      <c r="I115" s="173"/>
      <c r="J115" s="173"/>
      <c r="K115" s="173"/>
    </row>
    <row r="116" spans="1:11" x14ac:dyDescent="0.25">
      <c r="A116" s="26" t="s">
        <v>220</v>
      </c>
      <c r="B116" s="26" t="s">
        <v>221</v>
      </c>
      <c r="C116" s="74"/>
      <c r="D116" s="37"/>
      <c r="E116" s="37">
        <f t="shared" si="5"/>
        <v>0</v>
      </c>
      <c r="F116" s="68"/>
      <c r="G116" s="68"/>
      <c r="H116" s="96">
        <f t="shared" si="4"/>
        <v>0</v>
      </c>
      <c r="I116" s="173"/>
      <c r="J116" s="173"/>
      <c r="K116" s="173"/>
    </row>
    <row r="117" spans="1:11" x14ac:dyDescent="0.25">
      <c r="A117" s="26" t="s">
        <v>222</v>
      </c>
      <c r="B117" s="26" t="s">
        <v>223</v>
      </c>
      <c r="C117" s="74"/>
      <c r="D117" s="37"/>
      <c r="E117" s="37">
        <f t="shared" si="5"/>
        <v>0</v>
      </c>
      <c r="F117" s="65">
        <v>1</v>
      </c>
      <c r="G117" s="65">
        <v>1900</v>
      </c>
      <c r="H117" s="96">
        <f t="shared" si="4"/>
        <v>1900</v>
      </c>
      <c r="I117" s="173"/>
      <c r="J117" s="173"/>
      <c r="K117" s="173"/>
    </row>
    <row r="118" spans="1:11" x14ac:dyDescent="0.25">
      <c r="A118" s="26" t="s">
        <v>224</v>
      </c>
      <c r="B118" s="26" t="s">
        <v>225</v>
      </c>
      <c r="C118" s="74">
        <v>1</v>
      </c>
      <c r="D118" s="37">
        <v>2500</v>
      </c>
      <c r="E118" s="37">
        <f t="shared" si="5"/>
        <v>2500</v>
      </c>
      <c r="F118" s="68"/>
      <c r="G118" s="68"/>
      <c r="H118" s="96">
        <f t="shared" si="4"/>
        <v>0</v>
      </c>
      <c r="I118" s="173"/>
      <c r="J118" s="173"/>
      <c r="K118" s="173"/>
    </row>
    <row r="119" spans="1:11" x14ac:dyDescent="0.25">
      <c r="A119" s="26" t="s">
        <v>226</v>
      </c>
      <c r="B119" s="26" t="s">
        <v>227</v>
      </c>
      <c r="C119" s="74"/>
      <c r="D119" s="37"/>
      <c r="E119" s="37">
        <f t="shared" si="5"/>
        <v>0</v>
      </c>
      <c r="F119" s="68"/>
      <c r="G119" s="68"/>
      <c r="H119" s="96">
        <f t="shared" si="4"/>
        <v>0</v>
      </c>
      <c r="I119" s="173"/>
      <c r="J119" s="173"/>
      <c r="K119" s="173"/>
    </row>
    <row r="120" spans="1:11" x14ac:dyDescent="0.25">
      <c r="A120" s="26" t="s">
        <v>228</v>
      </c>
      <c r="B120" s="26" t="s">
        <v>229</v>
      </c>
      <c r="C120" s="74"/>
      <c r="D120" s="37"/>
      <c r="E120" s="37">
        <f t="shared" si="5"/>
        <v>0</v>
      </c>
      <c r="F120" s="68"/>
      <c r="G120" s="68"/>
      <c r="H120" s="96">
        <f t="shared" si="4"/>
        <v>0</v>
      </c>
      <c r="I120" s="173"/>
      <c r="J120" s="173"/>
      <c r="K120" s="173"/>
    </row>
    <row r="121" spans="1:11" x14ac:dyDescent="0.25">
      <c r="A121" s="26" t="s">
        <v>230</v>
      </c>
      <c r="B121" s="26" t="s">
        <v>231</v>
      </c>
      <c r="C121" s="74">
        <v>1</v>
      </c>
      <c r="D121" s="37">
        <v>1200</v>
      </c>
      <c r="E121" s="37">
        <f t="shared" si="5"/>
        <v>1200</v>
      </c>
      <c r="F121" s="68"/>
      <c r="G121" s="68"/>
      <c r="H121" s="96">
        <f t="shared" si="4"/>
        <v>0</v>
      </c>
      <c r="I121" s="173"/>
      <c r="J121" s="173"/>
      <c r="K121" s="173"/>
    </row>
    <row r="122" spans="1:11" x14ac:dyDescent="0.25">
      <c r="A122" s="26" t="s">
        <v>232</v>
      </c>
      <c r="B122" s="26" t="s">
        <v>233</v>
      </c>
      <c r="C122" s="74"/>
      <c r="D122" s="37"/>
      <c r="E122" s="37">
        <f t="shared" si="5"/>
        <v>0</v>
      </c>
      <c r="F122" s="68"/>
      <c r="G122" s="68"/>
      <c r="H122" s="96">
        <f t="shared" si="4"/>
        <v>0</v>
      </c>
      <c r="I122" s="173"/>
      <c r="J122" s="173"/>
      <c r="K122" s="173"/>
    </row>
    <row r="123" spans="1:11" x14ac:dyDescent="0.25">
      <c r="A123" s="26" t="s">
        <v>234</v>
      </c>
      <c r="B123" s="26" t="s">
        <v>235</v>
      </c>
      <c r="C123" s="74"/>
      <c r="D123" s="37"/>
      <c r="E123" s="37">
        <f t="shared" si="5"/>
        <v>0</v>
      </c>
      <c r="F123" s="68"/>
      <c r="G123" s="68"/>
      <c r="H123" s="96">
        <f t="shared" si="4"/>
        <v>0</v>
      </c>
      <c r="I123" s="173"/>
      <c r="J123" s="173"/>
      <c r="K123" s="173"/>
    </row>
    <row r="124" spans="1:11" x14ac:dyDescent="0.25">
      <c r="A124" s="26" t="s">
        <v>236</v>
      </c>
      <c r="B124" s="26" t="s">
        <v>237</v>
      </c>
      <c r="C124" s="74"/>
      <c r="D124" s="37"/>
      <c r="E124" s="37">
        <f t="shared" si="5"/>
        <v>0</v>
      </c>
      <c r="F124" s="68"/>
      <c r="G124" s="68"/>
      <c r="H124" s="96">
        <f t="shared" si="4"/>
        <v>0</v>
      </c>
      <c r="I124" s="173"/>
      <c r="J124" s="173"/>
      <c r="K124" s="173"/>
    </row>
    <row r="125" spans="1:11" x14ac:dyDescent="0.25">
      <c r="A125" s="26" t="s">
        <v>238</v>
      </c>
      <c r="B125" s="26" t="s">
        <v>239</v>
      </c>
      <c r="C125" s="74"/>
      <c r="D125" s="37"/>
      <c r="E125" s="37">
        <f t="shared" si="5"/>
        <v>0</v>
      </c>
      <c r="F125" s="68"/>
      <c r="G125" s="68"/>
      <c r="H125" s="96">
        <f t="shared" si="4"/>
        <v>0</v>
      </c>
      <c r="I125" s="173"/>
      <c r="J125" s="173"/>
      <c r="K125" s="173"/>
    </row>
    <row r="126" spans="1:11" x14ac:dyDescent="0.25">
      <c r="A126" s="26" t="s">
        <v>240</v>
      </c>
      <c r="B126" s="26" t="s">
        <v>241</v>
      </c>
      <c r="C126" s="74"/>
      <c r="D126" s="37"/>
      <c r="E126" s="37">
        <f t="shared" si="5"/>
        <v>0</v>
      </c>
      <c r="F126" s="68"/>
      <c r="G126" s="68"/>
      <c r="H126" s="96">
        <f t="shared" si="4"/>
        <v>0</v>
      </c>
      <c r="I126" s="173"/>
      <c r="J126" s="173"/>
      <c r="K126" s="173"/>
    </row>
    <row r="127" spans="1:11" x14ac:dyDescent="0.25">
      <c r="A127" s="26" t="s">
        <v>242</v>
      </c>
      <c r="B127" s="26" t="s">
        <v>243</v>
      </c>
      <c r="C127" s="74"/>
      <c r="D127" s="37"/>
      <c r="E127" s="37">
        <f t="shared" si="5"/>
        <v>0</v>
      </c>
      <c r="F127" s="68"/>
      <c r="G127" s="68"/>
      <c r="H127" s="96">
        <f t="shared" si="4"/>
        <v>0</v>
      </c>
      <c r="I127" s="173"/>
      <c r="J127" s="173"/>
      <c r="K127" s="173"/>
    </row>
    <row r="128" spans="1:11" x14ac:dyDescent="0.25">
      <c r="A128" s="26" t="s">
        <v>244</v>
      </c>
      <c r="B128" s="26" t="s">
        <v>245</v>
      </c>
      <c r="C128" s="74"/>
      <c r="D128" s="37"/>
      <c r="E128" s="37">
        <f t="shared" si="5"/>
        <v>0</v>
      </c>
      <c r="F128" s="68"/>
      <c r="G128" s="68"/>
      <c r="H128" s="96">
        <f t="shared" si="4"/>
        <v>0</v>
      </c>
      <c r="I128" s="173"/>
      <c r="J128" s="173"/>
      <c r="K128" s="173"/>
    </row>
    <row r="129" spans="1:11" x14ac:dyDescent="0.25">
      <c r="A129" s="26" t="s">
        <v>246</v>
      </c>
      <c r="B129" s="26" t="s">
        <v>247</v>
      </c>
      <c r="C129" s="74"/>
      <c r="D129" s="37"/>
      <c r="E129" s="37">
        <f t="shared" si="5"/>
        <v>0</v>
      </c>
      <c r="F129" s="68"/>
      <c r="G129" s="68"/>
      <c r="H129" s="96">
        <f t="shared" si="4"/>
        <v>0</v>
      </c>
      <c r="I129" s="173"/>
      <c r="J129" s="173"/>
      <c r="K129" s="173"/>
    </row>
    <row r="130" spans="1:11" x14ac:dyDescent="0.25">
      <c r="A130" s="26" t="s">
        <v>248</v>
      </c>
      <c r="B130" s="26" t="s">
        <v>249</v>
      </c>
      <c r="C130" s="74"/>
      <c r="D130" s="37"/>
      <c r="E130" s="37">
        <f t="shared" si="5"/>
        <v>0</v>
      </c>
      <c r="F130" s="68"/>
      <c r="G130" s="68"/>
      <c r="H130" s="96">
        <f t="shared" si="4"/>
        <v>0</v>
      </c>
      <c r="I130" s="173"/>
      <c r="J130" s="173"/>
      <c r="K130" s="173"/>
    </row>
    <row r="131" spans="1:11" x14ac:dyDescent="0.25">
      <c r="A131" s="26" t="s">
        <v>250</v>
      </c>
      <c r="B131" s="26" t="s">
        <v>251</v>
      </c>
      <c r="C131" s="74"/>
      <c r="D131" s="37"/>
      <c r="E131" s="37">
        <f t="shared" si="5"/>
        <v>0</v>
      </c>
      <c r="F131" s="68"/>
      <c r="G131" s="68"/>
      <c r="H131" s="96">
        <f t="shared" si="4"/>
        <v>0</v>
      </c>
      <c r="I131" s="173"/>
      <c r="J131" s="173"/>
      <c r="K131" s="173"/>
    </row>
    <row r="132" spans="1:11" x14ac:dyDescent="0.25">
      <c r="A132" s="26" t="s">
        <v>252</v>
      </c>
      <c r="B132" s="26" t="s">
        <v>253</v>
      </c>
      <c r="C132" s="74"/>
      <c r="D132" s="37"/>
      <c r="E132" s="37">
        <f t="shared" si="5"/>
        <v>0</v>
      </c>
      <c r="F132" s="68"/>
      <c r="G132" s="68"/>
      <c r="H132" s="96">
        <f t="shared" si="4"/>
        <v>0</v>
      </c>
      <c r="I132" s="173"/>
      <c r="J132" s="173"/>
      <c r="K132" s="173"/>
    </row>
    <row r="133" spans="1:11" x14ac:dyDescent="0.25">
      <c r="A133" s="26" t="s">
        <v>254</v>
      </c>
      <c r="B133" s="26" t="s">
        <v>81</v>
      </c>
      <c r="C133" s="74"/>
      <c r="D133" s="37"/>
      <c r="E133" s="37">
        <f t="shared" si="5"/>
        <v>0</v>
      </c>
      <c r="F133" s="68"/>
      <c r="G133" s="68"/>
      <c r="H133" s="96">
        <f t="shared" si="4"/>
        <v>0</v>
      </c>
      <c r="I133" s="173"/>
      <c r="J133" s="173"/>
      <c r="K133" s="173"/>
    </row>
    <row r="134" spans="1:11" x14ac:dyDescent="0.25">
      <c r="A134" s="26" t="s">
        <v>255</v>
      </c>
      <c r="B134" s="40" t="s">
        <v>256</v>
      </c>
      <c r="C134" s="78">
        <f>C135+C136+C137+C138+C139+C140+C141+C142+C143+C144+C145+C146+C147+C148+C149+C150+C151</f>
        <v>24</v>
      </c>
      <c r="D134" s="37"/>
      <c r="E134" s="78">
        <f>E135+E136+E137+E138+E139+E140+E141+E142+E143+E144+E145+E146+E147+E148+E149+E150+E151</f>
        <v>214000</v>
      </c>
      <c r="F134" s="68"/>
      <c r="G134" s="68"/>
      <c r="H134" s="96">
        <f t="shared" si="4"/>
        <v>0</v>
      </c>
      <c r="I134" s="173"/>
      <c r="J134" s="173"/>
      <c r="K134" s="173"/>
    </row>
    <row r="135" spans="1:11" x14ac:dyDescent="0.25">
      <c r="A135" s="26" t="s">
        <v>257</v>
      </c>
      <c r="B135" s="26" t="s">
        <v>258</v>
      </c>
      <c r="C135" s="74"/>
      <c r="D135" s="37"/>
      <c r="E135" s="37">
        <f t="shared" si="5"/>
        <v>0</v>
      </c>
      <c r="F135" s="68"/>
      <c r="G135" s="68"/>
      <c r="H135" s="96">
        <f t="shared" si="4"/>
        <v>0</v>
      </c>
      <c r="I135" s="173"/>
      <c r="J135" s="173"/>
      <c r="K135" s="173"/>
    </row>
    <row r="136" spans="1:11" x14ac:dyDescent="0.25">
      <c r="A136" s="26" t="s">
        <v>259</v>
      </c>
      <c r="B136" s="26" t="s">
        <v>260</v>
      </c>
      <c r="C136" s="74">
        <v>4</v>
      </c>
      <c r="D136" s="37">
        <v>5000</v>
      </c>
      <c r="E136" s="37">
        <f t="shared" si="5"/>
        <v>20000</v>
      </c>
      <c r="F136" s="65">
        <v>4</v>
      </c>
      <c r="G136" s="65">
        <v>7500</v>
      </c>
      <c r="H136" s="111">
        <f t="shared" si="4"/>
        <v>30000</v>
      </c>
      <c r="I136" s="173"/>
      <c r="J136" s="173"/>
      <c r="K136" s="173"/>
    </row>
    <row r="137" spans="1:11" x14ac:dyDescent="0.25">
      <c r="A137" s="26" t="s">
        <v>261</v>
      </c>
      <c r="B137" s="26" t="s">
        <v>262</v>
      </c>
      <c r="C137" s="74"/>
      <c r="D137" s="37"/>
      <c r="E137" s="37">
        <f t="shared" si="5"/>
        <v>0</v>
      </c>
      <c r="F137" s="68"/>
      <c r="G137" s="68"/>
      <c r="H137" s="96">
        <f t="shared" si="4"/>
        <v>0</v>
      </c>
      <c r="I137" s="173"/>
      <c r="J137" s="173"/>
      <c r="K137" s="173"/>
    </row>
    <row r="138" spans="1:11" ht="31.5" x14ac:dyDescent="0.25">
      <c r="A138" s="26" t="s">
        <v>263</v>
      </c>
      <c r="B138" s="26" t="s">
        <v>264</v>
      </c>
      <c r="C138" s="74"/>
      <c r="D138" s="37"/>
      <c r="E138" s="37">
        <f t="shared" si="5"/>
        <v>0</v>
      </c>
      <c r="F138" s="68"/>
      <c r="G138" s="68"/>
      <c r="H138" s="96">
        <f t="shared" ref="H138:H188" si="7">F138*G138</f>
        <v>0</v>
      </c>
      <c r="I138" s="173"/>
      <c r="J138" s="173"/>
      <c r="K138" s="173"/>
    </row>
    <row r="139" spans="1:11" x14ac:dyDescent="0.25">
      <c r="A139" s="26" t="s">
        <v>265</v>
      </c>
      <c r="B139" s="26" t="s">
        <v>266</v>
      </c>
      <c r="C139" s="74">
        <v>10</v>
      </c>
      <c r="D139" s="37">
        <v>2500</v>
      </c>
      <c r="E139" s="37">
        <f t="shared" ref="E139:E188" si="8">C139*D139</f>
        <v>25000</v>
      </c>
      <c r="F139" s="65">
        <v>3</v>
      </c>
      <c r="G139" s="65">
        <f>2589+2*2499</f>
        <v>7587</v>
      </c>
      <c r="H139" s="96">
        <f>G139</f>
        <v>7587</v>
      </c>
      <c r="I139" s="173"/>
      <c r="J139" s="173"/>
      <c r="K139" s="173"/>
    </row>
    <row r="140" spans="1:11" x14ac:dyDescent="0.25">
      <c r="A140" s="26" t="s">
        <v>267</v>
      </c>
      <c r="B140" s="26" t="s">
        <v>268</v>
      </c>
      <c r="C140" s="74"/>
      <c r="D140" s="37"/>
      <c r="E140" s="37">
        <f t="shared" si="8"/>
        <v>0</v>
      </c>
      <c r="F140" s="68"/>
      <c r="G140" s="68"/>
      <c r="H140" s="96">
        <f t="shared" si="7"/>
        <v>0</v>
      </c>
      <c r="I140" s="173"/>
      <c r="J140" s="173"/>
      <c r="K140" s="173"/>
    </row>
    <row r="141" spans="1:11" x14ac:dyDescent="0.25">
      <c r="A141" s="26" t="s">
        <v>269</v>
      </c>
      <c r="B141" s="26" t="s">
        <v>270</v>
      </c>
      <c r="C141" s="74"/>
      <c r="D141" s="37"/>
      <c r="E141" s="37">
        <f t="shared" si="8"/>
        <v>0</v>
      </c>
      <c r="F141" s="68"/>
      <c r="G141" s="68"/>
      <c r="H141" s="96">
        <f t="shared" si="7"/>
        <v>0</v>
      </c>
      <c r="I141" s="173"/>
      <c r="J141" s="173"/>
      <c r="K141" s="173"/>
    </row>
    <row r="142" spans="1:11" x14ac:dyDescent="0.25">
      <c r="A142" s="26" t="s">
        <v>271</v>
      </c>
      <c r="B142" s="26" t="s">
        <v>272</v>
      </c>
      <c r="C142" s="74"/>
      <c r="D142" s="37"/>
      <c r="E142" s="37">
        <f t="shared" si="8"/>
        <v>0</v>
      </c>
      <c r="F142" s="68"/>
      <c r="G142" s="68"/>
      <c r="H142" s="96">
        <f t="shared" si="7"/>
        <v>0</v>
      </c>
      <c r="I142" s="173"/>
      <c r="J142" s="173"/>
      <c r="K142" s="173"/>
    </row>
    <row r="143" spans="1:11" x14ac:dyDescent="0.25">
      <c r="A143" s="26" t="s">
        <v>273</v>
      </c>
      <c r="B143" s="26" t="s">
        <v>274</v>
      </c>
      <c r="C143" s="74"/>
      <c r="D143" s="37"/>
      <c r="E143" s="37">
        <f t="shared" si="8"/>
        <v>0</v>
      </c>
      <c r="F143" s="68"/>
      <c r="G143" s="68"/>
      <c r="H143" s="96">
        <f t="shared" si="7"/>
        <v>0</v>
      </c>
      <c r="I143" s="173"/>
      <c r="J143" s="173"/>
      <c r="K143" s="173"/>
    </row>
    <row r="144" spans="1:11" x14ac:dyDescent="0.25">
      <c r="A144" s="26" t="s">
        <v>275</v>
      </c>
      <c r="B144" s="26" t="s">
        <v>276</v>
      </c>
      <c r="C144" s="74"/>
      <c r="D144" s="37"/>
      <c r="E144" s="37">
        <f t="shared" si="8"/>
        <v>0</v>
      </c>
      <c r="F144" s="68"/>
      <c r="G144" s="68"/>
      <c r="H144" s="96">
        <f t="shared" si="7"/>
        <v>0</v>
      </c>
      <c r="I144" s="173"/>
      <c r="J144" s="173"/>
      <c r="K144" s="173"/>
    </row>
    <row r="145" spans="1:11" x14ac:dyDescent="0.25">
      <c r="A145" s="26" t="s">
        <v>277</v>
      </c>
      <c r="B145" s="26" t="s">
        <v>278</v>
      </c>
      <c r="C145" s="74"/>
      <c r="D145" s="37"/>
      <c r="E145" s="37">
        <f t="shared" si="8"/>
        <v>0</v>
      </c>
      <c r="F145" s="68"/>
      <c r="G145" s="68"/>
      <c r="H145" s="96">
        <f t="shared" si="7"/>
        <v>0</v>
      </c>
      <c r="I145" s="173"/>
      <c r="J145" s="173"/>
      <c r="K145" s="173"/>
    </row>
    <row r="146" spans="1:11" x14ac:dyDescent="0.25">
      <c r="A146" s="26" t="s">
        <v>279</v>
      </c>
      <c r="B146" s="26" t="s">
        <v>280</v>
      </c>
      <c r="C146" s="74"/>
      <c r="D146" s="37"/>
      <c r="E146" s="37">
        <f t="shared" si="8"/>
        <v>0</v>
      </c>
      <c r="F146" s="68"/>
      <c r="G146" s="68"/>
      <c r="H146" s="96">
        <f t="shared" si="7"/>
        <v>0</v>
      </c>
      <c r="I146" s="173"/>
      <c r="J146" s="173"/>
      <c r="K146" s="173"/>
    </row>
    <row r="147" spans="1:11" x14ac:dyDescent="0.25">
      <c r="A147" s="26" t="s">
        <v>281</v>
      </c>
      <c r="B147" s="26" t="s">
        <v>282</v>
      </c>
      <c r="C147" s="74"/>
      <c r="D147" s="37"/>
      <c r="E147" s="37">
        <f t="shared" si="8"/>
        <v>0</v>
      </c>
      <c r="F147" s="68"/>
      <c r="G147" s="68"/>
      <c r="H147" s="96">
        <f t="shared" si="7"/>
        <v>0</v>
      </c>
      <c r="I147" s="173"/>
      <c r="J147" s="173"/>
      <c r="K147" s="173"/>
    </row>
    <row r="148" spans="1:11" x14ac:dyDescent="0.25">
      <c r="A148" s="26" t="s">
        <v>283</v>
      </c>
      <c r="B148" s="26" t="s">
        <v>284</v>
      </c>
      <c r="C148" s="74">
        <v>4</v>
      </c>
      <c r="D148" s="37">
        <v>40000</v>
      </c>
      <c r="E148" s="37">
        <f t="shared" si="8"/>
        <v>160000</v>
      </c>
      <c r="F148" s="68"/>
      <c r="G148" s="68"/>
      <c r="H148" s="96">
        <f t="shared" si="7"/>
        <v>0</v>
      </c>
      <c r="I148" s="173"/>
      <c r="J148" s="173"/>
      <c r="K148" s="173"/>
    </row>
    <row r="149" spans="1:11" x14ac:dyDescent="0.25">
      <c r="A149" s="26" t="s">
        <v>285</v>
      </c>
      <c r="B149" s="26" t="s">
        <v>286</v>
      </c>
      <c r="C149" s="74"/>
      <c r="D149" s="37"/>
      <c r="E149" s="37">
        <f t="shared" si="8"/>
        <v>0</v>
      </c>
      <c r="F149" s="68"/>
      <c r="G149" s="68"/>
      <c r="H149" s="96">
        <f t="shared" si="7"/>
        <v>0</v>
      </c>
      <c r="I149" s="173"/>
      <c r="J149" s="173"/>
      <c r="K149" s="173"/>
    </row>
    <row r="150" spans="1:11" ht="31.5" x14ac:dyDescent="0.25">
      <c r="A150" s="26" t="s">
        <v>287</v>
      </c>
      <c r="B150" s="26" t="s">
        <v>288</v>
      </c>
      <c r="C150" s="74">
        <v>6</v>
      </c>
      <c r="D150" s="37">
        <v>1500</v>
      </c>
      <c r="E150" s="37">
        <f t="shared" si="8"/>
        <v>9000</v>
      </c>
      <c r="F150" s="68"/>
      <c r="G150" s="68"/>
      <c r="H150" s="96">
        <f t="shared" si="7"/>
        <v>0</v>
      </c>
      <c r="I150" s="173"/>
      <c r="J150" s="173"/>
      <c r="K150" s="173"/>
    </row>
    <row r="151" spans="1:11" x14ac:dyDescent="0.25">
      <c r="A151" s="26" t="s">
        <v>289</v>
      </c>
      <c r="B151" s="26" t="s">
        <v>81</v>
      </c>
      <c r="C151" s="74"/>
      <c r="D151" s="37"/>
      <c r="E151" s="37">
        <f t="shared" si="8"/>
        <v>0</v>
      </c>
      <c r="F151" s="68"/>
      <c r="G151" s="68"/>
      <c r="H151" s="96">
        <f t="shared" si="7"/>
        <v>0</v>
      </c>
      <c r="I151" s="52">
        <f t="shared" ref="I151" si="9">+G151*H151</f>
        <v>0</v>
      </c>
      <c r="J151" s="173"/>
      <c r="K151" s="173"/>
    </row>
    <row r="152" spans="1:11" ht="47.25" x14ac:dyDescent="0.25">
      <c r="A152" s="26" t="s">
        <v>290</v>
      </c>
      <c r="B152" s="40" t="s">
        <v>291</v>
      </c>
      <c r="C152" s="78">
        <f>C153+C154+C155+C156+C157+C158+C159+C160+C161+C162+C163+C164+C165+C166+C167+C168+C169+C170+C171+C172+C173+C174+C175</f>
        <v>60</v>
      </c>
      <c r="D152" s="37"/>
      <c r="E152" s="78">
        <f>E153+E154+E155+E156+E157+E158+E159+E160+E161+E162+E163+E164+E165+E166+E167+E168+E169+E170+E171+E172+E173+E174+E175</f>
        <v>1693816.62</v>
      </c>
      <c r="F152" s="68"/>
      <c r="G152" s="68"/>
      <c r="H152" s="96">
        <f t="shared" si="7"/>
        <v>0</v>
      </c>
      <c r="I152" s="173"/>
      <c r="J152" s="173"/>
      <c r="K152" s="173"/>
    </row>
    <row r="153" spans="1:11" x14ac:dyDescent="0.25">
      <c r="A153" s="26" t="s">
        <v>292</v>
      </c>
      <c r="B153" s="26" t="s">
        <v>293</v>
      </c>
      <c r="C153" s="74"/>
      <c r="D153" s="37"/>
      <c r="E153" s="37">
        <f t="shared" si="8"/>
        <v>0</v>
      </c>
      <c r="F153" s="68"/>
      <c r="G153" s="68"/>
      <c r="H153" s="96">
        <f t="shared" si="7"/>
        <v>0</v>
      </c>
      <c r="I153" s="173"/>
      <c r="J153" s="173"/>
      <c r="K153" s="173"/>
    </row>
    <row r="154" spans="1:11" x14ac:dyDescent="0.25">
      <c r="A154" s="26" t="s">
        <v>294</v>
      </c>
      <c r="B154" s="26" t="s">
        <v>295</v>
      </c>
      <c r="C154" s="74">
        <v>2</v>
      </c>
      <c r="D154" s="37">
        <v>2100</v>
      </c>
      <c r="E154" s="37">
        <f t="shared" si="8"/>
        <v>4200</v>
      </c>
      <c r="F154" s="68"/>
      <c r="G154" s="68"/>
      <c r="H154" s="96">
        <f t="shared" si="7"/>
        <v>0</v>
      </c>
      <c r="I154" s="173"/>
      <c r="J154" s="173"/>
      <c r="K154" s="173"/>
    </row>
    <row r="155" spans="1:11" x14ac:dyDescent="0.25">
      <c r="A155" s="26" t="s">
        <v>296</v>
      </c>
      <c r="B155" s="26" t="s">
        <v>297</v>
      </c>
      <c r="C155" s="74">
        <v>50</v>
      </c>
      <c r="D155" s="37">
        <v>3200</v>
      </c>
      <c r="E155" s="37">
        <f t="shared" si="8"/>
        <v>160000</v>
      </c>
      <c r="F155" s="68"/>
      <c r="G155" s="68"/>
      <c r="H155" s="96">
        <f t="shared" si="7"/>
        <v>0</v>
      </c>
      <c r="I155" s="173"/>
      <c r="J155" s="173"/>
      <c r="K155" s="173"/>
    </row>
    <row r="156" spans="1:11" ht="31.5" x14ac:dyDescent="0.25">
      <c r="A156" s="26" t="s">
        <v>298</v>
      </c>
      <c r="B156" s="26" t="s">
        <v>299</v>
      </c>
      <c r="C156" s="74"/>
      <c r="D156" s="37"/>
      <c r="E156" s="37">
        <f t="shared" si="8"/>
        <v>0</v>
      </c>
      <c r="F156" s="65">
        <v>40</v>
      </c>
      <c r="G156" s="65">
        <f>25*2073+3*1461+12*2073</f>
        <v>81084</v>
      </c>
      <c r="H156" s="96">
        <f>G156</f>
        <v>81084</v>
      </c>
      <c r="I156" s="173"/>
      <c r="J156" s="173"/>
      <c r="K156" s="173"/>
    </row>
    <row r="157" spans="1:11" x14ac:dyDescent="0.25">
      <c r="A157" s="26" t="s">
        <v>300</v>
      </c>
      <c r="B157" s="26" t="s">
        <v>301</v>
      </c>
      <c r="C157" s="74"/>
      <c r="D157" s="37"/>
      <c r="E157" s="37">
        <f t="shared" si="8"/>
        <v>0</v>
      </c>
      <c r="F157" s="68"/>
      <c r="G157" s="68"/>
      <c r="H157" s="96">
        <f t="shared" si="7"/>
        <v>0</v>
      </c>
      <c r="I157" s="173"/>
      <c r="J157" s="173"/>
      <c r="K157" s="173"/>
    </row>
    <row r="158" spans="1:11" x14ac:dyDescent="0.25">
      <c r="A158" s="26" t="s">
        <v>302</v>
      </c>
      <c r="B158" s="26" t="s">
        <v>303</v>
      </c>
      <c r="C158" s="74"/>
      <c r="D158" s="37"/>
      <c r="E158" s="37">
        <f t="shared" si="8"/>
        <v>0</v>
      </c>
      <c r="F158" s="68"/>
      <c r="G158" s="68"/>
      <c r="H158" s="96">
        <f t="shared" si="7"/>
        <v>0</v>
      </c>
      <c r="I158" s="173"/>
      <c r="J158" s="173"/>
      <c r="K158" s="173"/>
    </row>
    <row r="159" spans="1:11" ht="31.5" x14ac:dyDescent="0.25">
      <c r="A159" s="26" t="s">
        <v>304</v>
      </c>
      <c r="B159" s="26" t="s">
        <v>305</v>
      </c>
      <c r="C159" s="74"/>
      <c r="D159" s="37"/>
      <c r="E159" s="37">
        <f t="shared" si="8"/>
        <v>0</v>
      </c>
      <c r="F159" s="68"/>
      <c r="G159" s="68"/>
      <c r="H159" s="96">
        <f t="shared" si="7"/>
        <v>0</v>
      </c>
      <c r="I159" s="173"/>
      <c r="J159" s="173"/>
      <c r="K159" s="173"/>
    </row>
    <row r="160" spans="1:11" x14ac:dyDescent="0.25">
      <c r="A160" s="26" t="s">
        <v>306</v>
      </c>
      <c r="B160" s="26" t="s">
        <v>389</v>
      </c>
      <c r="C160" s="74"/>
      <c r="D160" s="37"/>
      <c r="E160" s="37">
        <f t="shared" si="8"/>
        <v>0</v>
      </c>
      <c r="F160" s="68"/>
      <c r="G160" s="68"/>
      <c r="H160" s="96">
        <f t="shared" si="7"/>
        <v>0</v>
      </c>
      <c r="I160" s="173"/>
      <c r="J160" s="173"/>
      <c r="K160" s="173"/>
    </row>
    <row r="161" spans="1:11" x14ac:dyDescent="0.25">
      <c r="A161" s="26" t="s">
        <v>308</v>
      </c>
      <c r="B161" s="26" t="s">
        <v>309</v>
      </c>
      <c r="C161" s="74">
        <v>1</v>
      </c>
      <c r="D161" s="37">
        <v>110000</v>
      </c>
      <c r="E161" s="37">
        <f t="shared" si="8"/>
        <v>110000</v>
      </c>
      <c r="F161" s="68"/>
      <c r="G161" s="68"/>
      <c r="H161" s="96">
        <f t="shared" si="7"/>
        <v>0</v>
      </c>
      <c r="I161" s="173"/>
      <c r="J161" s="173"/>
      <c r="K161" s="173"/>
    </row>
    <row r="162" spans="1:11" x14ac:dyDescent="0.25">
      <c r="A162" s="26" t="s">
        <v>310</v>
      </c>
      <c r="B162" s="26" t="s">
        <v>311</v>
      </c>
      <c r="C162" s="74">
        <v>2</v>
      </c>
      <c r="D162" s="37">
        <v>240000</v>
      </c>
      <c r="E162" s="37">
        <f t="shared" si="8"/>
        <v>480000</v>
      </c>
      <c r="F162" s="68"/>
      <c r="G162" s="68"/>
      <c r="H162" s="96">
        <f t="shared" si="7"/>
        <v>0</v>
      </c>
      <c r="I162" s="173"/>
      <c r="J162" s="173"/>
      <c r="K162" s="173"/>
    </row>
    <row r="163" spans="1:11" x14ac:dyDescent="0.25">
      <c r="A163" s="26" t="s">
        <v>312</v>
      </c>
      <c r="B163" s="26" t="s">
        <v>313</v>
      </c>
      <c r="C163" s="74">
        <v>1</v>
      </c>
      <c r="D163" s="37">
        <v>170000</v>
      </c>
      <c r="E163" s="37">
        <f t="shared" si="8"/>
        <v>170000</v>
      </c>
      <c r="F163" s="68"/>
      <c r="G163" s="68"/>
      <c r="H163" s="96">
        <f t="shared" si="7"/>
        <v>0</v>
      </c>
      <c r="I163" s="173"/>
      <c r="J163" s="173"/>
      <c r="K163" s="173"/>
    </row>
    <row r="164" spans="1:11" x14ac:dyDescent="0.25">
      <c r="A164" s="26" t="s">
        <v>314</v>
      </c>
      <c r="B164" s="26" t="s">
        <v>315</v>
      </c>
      <c r="C164" s="74"/>
      <c r="D164" s="37"/>
      <c r="E164" s="37">
        <f t="shared" si="8"/>
        <v>0</v>
      </c>
      <c r="F164" s="68"/>
      <c r="G164" s="68"/>
      <c r="H164" s="96">
        <f t="shared" si="7"/>
        <v>0</v>
      </c>
      <c r="I164" s="173"/>
      <c r="J164" s="173"/>
      <c r="K164" s="173"/>
    </row>
    <row r="165" spans="1:11" ht="31.5" x14ac:dyDescent="0.25">
      <c r="A165" s="26" t="s">
        <v>316</v>
      </c>
      <c r="B165" s="26" t="s">
        <v>317</v>
      </c>
      <c r="C165" s="74">
        <v>2</v>
      </c>
      <c r="D165" s="37">
        <v>144808.31</v>
      </c>
      <c r="E165" s="37">
        <f t="shared" si="8"/>
        <v>289616.62</v>
      </c>
      <c r="F165" s="68"/>
      <c r="G165" s="68"/>
      <c r="H165" s="96">
        <f t="shared" si="7"/>
        <v>0</v>
      </c>
      <c r="I165" s="173"/>
      <c r="J165" s="173"/>
      <c r="K165" s="173"/>
    </row>
    <row r="166" spans="1:11" x14ac:dyDescent="0.25">
      <c r="A166" s="45">
        <v>1654103006</v>
      </c>
      <c r="B166" s="45" t="s">
        <v>307</v>
      </c>
      <c r="C166" s="74">
        <v>2</v>
      </c>
      <c r="D166" s="37">
        <v>240000</v>
      </c>
      <c r="E166" s="37">
        <f t="shared" si="8"/>
        <v>480000</v>
      </c>
      <c r="F166" s="68"/>
      <c r="G166" s="68"/>
      <c r="H166" s="96">
        <f t="shared" si="7"/>
        <v>0</v>
      </c>
      <c r="I166" s="173"/>
      <c r="J166" s="173"/>
      <c r="K166" s="173"/>
    </row>
    <row r="167" spans="1:11" x14ac:dyDescent="0.25">
      <c r="A167" s="26" t="s">
        <v>318</v>
      </c>
      <c r="B167" s="26" t="s">
        <v>319</v>
      </c>
      <c r="C167" s="74"/>
      <c r="D167" s="37"/>
      <c r="E167" s="37">
        <f t="shared" si="8"/>
        <v>0</v>
      </c>
      <c r="F167" s="68"/>
      <c r="G167" s="68"/>
      <c r="H167" s="96">
        <f t="shared" si="7"/>
        <v>0</v>
      </c>
      <c r="I167" s="173"/>
      <c r="J167" s="173"/>
      <c r="K167" s="173"/>
    </row>
    <row r="168" spans="1:11" x14ac:dyDescent="0.25">
      <c r="A168" s="26" t="s">
        <v>320</v>
      </c>
      <c r="B168" s="26" t="s">
        <v>321</v>
      </c>
      <c r="C168" s="74"/>
      <c r="D168" s="37"/>
      <c r="E168" s="37">
        <f t="shared" si="8"/>
        <v>0</v>
      </c>
      <c r="F168" s="68"/>
      <c r="G168" s="68"/>
      <c r="H168" s="96">
        <f t="shared" si="7"/>
        <v>0</v>
      </c>
      <c r="I168" s="173"/>
      <c r="J168" s="173"/>
      <c r="K168" s="173"/>
    </row>
    <row r="169" spans="1:11" x14ac:dyDescent="0.25">
      <c r="A169" s="26" t="s">
        <v>322</v>
      </c>
      <c r="B169" s="26" t="s">
        <v>323</v>
      </c>
      <c r="C169" s="74"/>
      <c r="D169" s="37"/>
      <c r="E169" s="37">
        <f t="shared" si="8"/>
        <v>0</v>
      </c>
      <c r="F169" s="68"/>
      <c r="G169" s="68"/>
      <c r="H169" s="96">
        <f t="shared" si="7"/>
        <v>0</v>
      </c>
      <c r="I169" s="173"/>
      <c r="J169" s="173"/>
      <c r="K169" s="173"/>
    </row>
    <row r="170" spans="1:11" x14ac:dyDescent="0.25">
      <c r="A170" s="26" t="s">
        <v>324</v>
      </c>
      <c r="B170" s="26" t="s">
        <v>390</v>
      </c>
      <c r="C170" s="74"/>
      <c r="D170" s="37"/>
      <c r="E170" s="37">
        <f t="shared" si="8"/>
        <v>0</v>
      </c>
      <c r="F170" s="68"/>
      <c r="G170" s="68"/>
      <c r="H170" s="96">
        <f t="shared" si="7"/>
        <v>0</v>
      </c>
      <c r="I170" s="173"/>
      <c r="J170" s="173"/>
      <c r="K170" s="173"/>
    </row>
    <row r="171" spans="1:11" ht="31.5" x14ac:dyDescent="0.25">
      <c r="A171" s="26" t="s">
        <v>325</v>
      </c>
      <c r="B171" s="26" t="s">
        <v>326</v>
      </c>
      <c r="C171" s="74"/>
      <c r="D171" s="37"/>
      <c r="E171" s="37">
        <f t="shared" si="8"/>
        <v>0</v>
      </c>
      <c r="F171" s="68"/>
      <c r="G171" s="68"/>
      <c r="H171" s="96">
        <f t="shared" si="7"/>
        <v>0</v>
      </c>
      <c r="I171" s="173"/>
      <c r="J171" s="173"/>
      <c r="K171" s="173"/>
    </row>
    <row r="172" spans="1:11" x14ac:dyDescent="0.25">
      <c r="A172" s="26" t="s">
        <v>327</v>
      </c>
      <c r="B172" s="26" t="s">
        <v>293</v>
      </c>
      <c r="C172" s="74"/>
      <c r="D172" s="37"/>
      <c r="E172" s="37">
        <f t="shared" si="8"/>
        <v>0</v>
      </c>
      <c r="F172" s="68"/>
      <c r="G172" s="68"/>
      <c r="H172" s="96">
        <f t="shared" si="7"/>
        <v>0</v>
      </c>
      <c r="I172" s="173"/>
      <c r="J172" s="173"/>
      <c r="K172" s="173"/>
    </row>
    <row r="173" spans="1:11" x14ac:dyDescent="0.25">
      <c r="A173" s="26" t="s">
        <v>328</v>
      </c>
      <c r="B173" s="26" t="s">
        <v>295</v>
      </c>
      <c r="C173" s="74"/>
      <c r="D173" s="37"/>
      <c r="E173" s="37">
        <f t="shared" si="8"/>
        <v>0</v>
      </c>
      <c r="F173" s="68"/>
      <c r="G173" s="68"/>
      <c r="H173" s="96">
        <f t="shared" si="7"/>
        <v>0</v>
      </c>
      <c r="I173" s="173"/>
      <c r="J173" s="173"/>
      <c r="K173" s="173"/>
    </row>
    <row r="174" spans="1:11" x14ac:dyDescent="0.25">
      <c r="A174" s="26" t="s">
        <v>329</v>
      </c>
      <c r="B174" s="26" t="s">
        <v>297</v>
      </c>
      <c r="C174" s="74"/>
      <c r="D174" s="37"/>
      <c r="E174" s="37">
        <f t="shared" si="8"/>
        <v>0</v>
      </c>
      <c r="F174" s="68"/>
      <c r="G174" s="68"/>
      <c r="H174" s="96">
        <f t="shared" si="7"/>
        <v>0</v>
      </c>
      <c r="I174" s="173"/>
      <c r="J174" s="173"/>
      <c r="K174" s="173"/>
    </row>
    <row r="175" spans="1:11" ht="31.5" x14ac:dyDescent="0.25">
      <c r="A175" s="26" t="s">
        <v>330</v>
      </c>
      <c r="B175" s="26" t="s">
        <v>299</v>
      </c>
      <c r="C175" s="74"/>
      <c r="D175" s="37"/>
      <c r="E175" s="37">
        <f t="shared" si="8"/>
        <v>0</v>
      </c>
      <c r="F175" s="68"/>
      <c r="G175" s="68"/>
      <c r="H175" s="68"/>
      <c r="I175" s="173"/>
      <c r="J175" s="173"/>
      <c r="K175" s="173"/>
    </row>
    <row r="176" spans="1:11" x14ac:dyDescent="0.25">
      <c r="A176" s="26" t="s">
        <v>331</v>
      </c>
      <c r="B176" s="40" t="s">
        <v>332</v>
      </c>
      <c r="C176" s="78">
        <f>C177+C178+C179+C180+C181+C182+C183+C184+C185+C186+C187+C188</f>
        <v>20</v>
      </c>
      <c r="D176" s="34"/>
      <c r="E176" s="78">
        <f>E177+E178+E179+E180+E181+E182+E183+E184+E185+E186+E187+E188</f>
        <v>65000</v>
      </c>
      <c r="F176" s="68"/>
      <c r="G176" s="68"/>
      <c r="H176" s="96">
        <f t="shared" si="7"/>
        <v>0</v>
      </c>
      <c r="I176" s="173"/>
      <c r="J176" s="173"/>
      <c r="K176" s="173"/>
    </row>
    <row r="177" spans="1:11" x14ac:dyDescent="0.25">
      <c r="A177" s="26" t="s">
        <v>333</v>
      </c>
      <c r="B177" s="26" t="s">
        <v>334</v>
      </c>
      <c r="C177" s="74"/>
      <c r="D177" s="37"/>
      <c r="E177" s="37">
        <f t="shared" si="8"/>
        <v>0</v>
      </c>
      <c r="F177" s="68"/>
      <c r="G177" s="68"/>
      <c r="H177" s="96">
        <f t="shared" si="7"/>
        <v>0</v>
      </c>
      <c r="I177" s="173"/>
      <c r="J177" s="173"/>
      <c r="K177" s="173"/>
    </row>
    <row r="178" spans="1:11" x14ac:dyDescent="0.25">
      <c r="A178" s="26" t="s">
        <v>335</v>
      </c>
      <c r="B178" s="26" t="s">
        <v>336</v>
      </c>
      <c r="C178" s="74"/>
      <c r="D178" s="37"/>
      <c r="E178" s="37">
        <f t="shared" si="8"/>
        <v>0</v>
      </c>
      <c r="F178" s="68"/>
      <c r="G178" s="68"/>
      <c r="H178" s="96">
        <f t="shared" si="7"/>
        <v>0</v>
      </c>
      <c r="I178" s="173"/>
      <c r="J178" s="173"/>
      <c r="K178" s="173"/>
    </row>
    <row r="179" spans="1:11" x14ac:dyDescent="0.25">
      <c r="A179" s="26" t="s">
        <v>337</v>
      </c>
      <c r="B179" s="26" t="s">
        <v>338</v>
      </c>
      <c r="C179" s="74"/>
      <c r="D179" s="37"/>
      <c r="E179" s="37">
        <f t="shared" si="8"/>
        <v>0</v>
      </c>
      <c r="F179" s="68"/>
      <c r="G179" s="68"/>
      <c r="H179" s="96">
        <f t="shared" si="7"/>
        <v>0</v>
      </c>
      <c r="I179" s="173"/>
      <c r="J179" s="173"/>
      <c r="K179" s="173"/>
    </row>
    <row r="180" spans="1:11" ht="31.5" x14ac:dyDescent="0.25">
      <c r="A180" s="26" t="s">
        <v>339</v>
      </c>
      <c r="B180" s="26" t="s">
        <v>396</v>
      </c>
      <c r="C180" s="74"/>
      <c r="D180" s="37"/>
      <c r="E180" s="37">
        <f t="shared" si="8"/>
        <v>0</v>
      </c>
      <c r="F180" s="68"/>
      <c r="G180" s="68"/>
      <c r="H180" s="96">
        <f t="shared" si="7"/>
        <v>0</v>
      </c>
      <c r="I180" s="173"/>
      <c r="J180" s="173"/>
      <c r="K180" s="173"/>
    </row>
    <row r="181" spans="1:11" ht="31.5" x14ac:dyDescent="0.25">
      <c r="A181" s="26" t="s">
        <v>341</v>
      </c>
      <c r="B181" s="26" t="s">
        <v>342</v>
      </c>
      <c r="C181" s="74">
        <v>20</v>
      </c>
      <c r="D181" s="28">
        <v>3250</v>
      </c>
      <c r="E181" s="28">
        <f t="shared" si="8"/>
        <v>65000</v>
      </c>
      <c r="F181" s="68"/>
      <c r="G181" s="68"/>
      <c r="H181" s="96">
        <f t="shared" si="7"/>
        <v>0</v>
      </c>
      <c r="I181" s="173"/>
      <c r="J181" s="173"/>
      <c r="K181" s="173"/>
    </row>
    <row r="182" spans="1:11" x14ac:dyDescent="0.25">
      <c r="A182" s="26" t="s">
        <v>343</v>
      </c>
      <c r="B182" s="26" t="s">
        <v>344</v>
      </c>
      <c r="C182" s="74"/>
      <c r="D182" s="37"/>
      <c r="E182" s="37">
        <f t="shared" si="8"/>
        <v>0</v>
      </c>
      <c r="F182" s="68"/>
      <c r="G182" s="68"/>
      <c r="H182" s="96">
        <f t="shared" si="7"/>
        <v>0</v>
      </c>
      <c r="I182" s="173"/>
      <c r="J182" s="173"/>
      <c r="K182" s="173"/>
    </row>
    <row r="183" spans="1:11" x14ac:dyDescent="0.25">
      <c r="A183" s="26" t="s">
        <v>345</v>
      </c>
      <c r="B183" s="26" t="s">
        <v>346</v>
      </c>
      <c r="C183" s="74"/>
      <c r="D183" s="37"/>
      <c r="E183" s="37">
        <f t="shared" si="8"/>
        <v>0</v>
      </c>
      <c r="F183" s="68"/>
      <c r="G183" s="68"/>
      <c r="H183" s="96">
        <f t="shared" si="7"/>
        <v>0</v>
      </c>
      <c r="I183" s="173"/>
      <c r="J183" s="173"/>
      <c r="K183" s="173"/>
    </row>
    <row r="184" spans="1:11" x14ac:dyDescent="0.25">
      <c r="A184" s="26" t="s">
        <v>347</v>
      </c>
      <c r="B184" s="30" t="s">
        <v>397</v>
      </c>
      <c r="C184" s="75"/>
      <c r="D184" s="52"/>
      <c r="E184" s="37">
        <f t="shared" si="8"/>
        <v>0</v>
      </c>
      <c r="F184" s="68"/>
      <c r="G184" s="68"/>
      <c r="H184" s="96">
        <f t="shared" si="7"/>
        <v>0</v>
      </c>
      <c r="I184" s="173"/>
      <c r="J184" s="173"/>
      <c r="K184" s="173"/>
    </row>
    <row r="185" spans="1:11" x14ac:dyDescent="0.25">
      <c r="A185" s="26" t="s">
        <v>348</v>
      </c>
      <c r="B185" s="26" t="s">
        <v>349</v>
      </c>
      <c r="C185" s="74"/>
      <c r="D185" s="37"/>
      <c r="E185" s="37">
        <f t="shared" si="8"/>
        <v>0</v>
      </c>
      <c r="F185" s="68"/>
      <c r="G185" s="68"/>
      <c r="H185" s="96">
        <f t="shared" si="7"/>
        <v>0</v>
      </c>
      <c r="I185" s="173"/>
      <c r="J185" s="173"/>
      <c r="K185" s="173"/>
    </row>
    <row r="186" spans="1:11" ht="31.5" x14ac:dyDescent="0.25">
      <c r="A186" s="26" t="s">
        <v>350</v>
      </c>
      <c r="B186" s="26" t="s">
        <v>351</v>
      </c>
      <c r="C186" s="74"/>
      <c r="D186" s="37"/>
      <c r="E186" s="37">
        <f t="shared" si="8"/>
        <v>0</v>
      </c>
      <c r="F186" s="68"/>
      <c r="G186" s="68"/>
      <c r="H186" s="96">
        <f t="shared" si="7"/>
        <v>0</v>
      </c>
      <c r="I186" s="173"/>
      <c r="J186" s="173"/>
      <c r="K186" s="173"/>
    </row>
    <row r="187" spans="1:11" ht="75" x14ac:dyDescent="0.25">
      <c r="A187" s="26">
        <v>1660102002</v>
      </c>
      <c r="B187" s="31" t="s">
        <v>400</v>
      </c>
      <c r="C187" s="74"/>
      <c r="D187" s="37"/>
      <c r="E187" s="37">
        <f t="shared" si="8"/>
        <v>0</v>
      </c>
      <c r="F187" s="68"/>
      <c r="G187" s="91"/>
      <c r="H187" s="96">
        <f t="shared" si="7"/>
        <v>0</v>
      </c>
      <c r="I187" s="173"/>
      <c r="J187" s="173"/>
      <c r="K187" s="173"/>
    </row>
    <row r="188" spans="1:11" ht="56.25" x14ac:dyDescent="0.25">
      <c r="A188" s="26">
        <v>1660102003</v>
      </c>
      <c r="B188" s="31" t="s">
        <v>399</v>
      </c>
      <c r="C188" s="74"/>
      <c r="D188" s="37"/>
      <c r="E188" s="37">
        <f t="shared" si="8"/>
        <v>0</v>
      </c>
      <c r="F188" s="68"/>
      <c r="G188" s="91"/>
      <c r="H188" s="96">
        <f t="shared" si="7"/>
        <v>0</v>
      </c>
      <c r="I188" s="173"/>
      <c r="J188" s="173"/>
      <c r="K188" s="173"/>
    </row>
    <row r="189" spans="1:11" x14ac:dyDescent="0.25">
      <c r="A189" s="60"/>
      <c r="B189" s="41" t="s">
        <v>401</v>
      </c>
      <c r="C189" s="89">
        <f>C9+C19+C20+C52+C76+C83+C89+C113+C134+C152+C176</f>
        <v>415</v>
      </c>
      <c r="D189" s="90"/>
      <c r="E189" s="89">
        <f>E9+E19+E20+E52+E76+E83+E89+E113+E134+E152+E176</f>
        <v>3062816.62</v>
      </c>
      <c r="F189" s="66">
        <f>SUM(F9:F188)+F190</f>
        <v>90</v>
      </c>
      <c r="G189" s="66"/>
      <c r="H189" s="66">
        <f>SUM(H9:H188)+H190</f>
        <v>552267</v>
      </c>
      <c r="I189" s="36"/>
      <c r="J189" s="36"/>
      <c r="K189" s="36"/>
    </row>
    <row r="190" spans="1:11" x14ac:dyDescent="0.25">
      <c r="D190" s="9"/>
      <c r="E190" s="9"/>
      <c r="F190" s="220"/>
      <c r="G190" s="220"/>
      <c r="H190" s="12"/>
    </row>
    <row r="191" spans="1:11" x14ac:dyDescent="0.25">
      <c r="A191" s="10"/>
      <c r="D191" s="9"/>
      <c r="E191" s="9"/>
    </row>
    <row r="192" spans="1:11" x14ac:dyDescent="0.25">
      <c r="D192" s="9"/>
      <c r="E192" s="9"/>
    </row>
    <row r="193" spans="1:11" x14ac:dyDescent="0.25">
      <c r="D193" s="9"/>
      <c r="E193" s="9"/>
    </row>
    <row r="194" spans="1:11" x14ac:dyDescent="0.25">
      <c r="D194" s="9"/>
      <c r="E194" s="9"/>
    </row>
    <row r="195" spans="1:11" ht="33.75" x14ac:dyDescent="0.25">
      <c r="A195" s="303" t="s">
        <v>1998</v>
      </c>
      <c r="B195" s="303" t="s">
        <v>2415</v>
      </c>
      <c r="C195" s="303" t="s">
        <v>2416</v>
      </c>
      <c r="D195" s="303" t="s">
        <v>2469</v>
      </c>
      <c r="E195" s="304" t="s">
        <v>2482</v>
      </c>
      <c r="F195" s="304" t="s">
        <v>460</v>
      </c>
      <c r="G195" s="304" t="s">
        <v>2483</v>
      </c>
      <c r="H195" s="304" t="s">
        <v>2484</v>
      </c>
      <c r="I195" s="303" t="s">
        <v>599</v>
      </c>
      <c r="J195" s="305" t="s">
        <v>2485</v>
      </c>
      <c r="K195" s="306">
        <v>3228024</v>
      </c>
    </row>
    <row r="196" spans="1:11" ht="33.75" x14ac:dyDescent="0.25">
      <c r="A196" s="303" t="s">
        <v>2000</v>
      </c>
      <c r="B196" s="303" t="s">
        <v>2415</v>
      </c>
      <c r="C196" s="303" t="s">
        <v>2416</v>
      </c>
      <c r="D196" s="303" t="s">
        <v>2469</v>
      </c>
      <c r="E196" s="304" t="s">
        <v>2487</v>
      </c>
      <c r="F196" s="304" t="s">
        <v>460</v>
      </c>
      <c r="G196" s="304" t="s">
        <v>2483</v>
      </c>
      <c r="H196" s="304" t="s">
        <v>2484</v>
      </c>
      <c r="I196" s="303" t="s">
        <v>599</v>
      </c>
      <c r="J196" s="305" t="s">
        <v>2485</v>
      </c>
      <c r="K196" s="306">
        <v>3228024</v>
      </c>
    </row>
    <row r="197" spans="1:11" ht="33.75" x14ac:dyDescent="0.25">
      <c r="A197" s="303" t="s">
        <v>2002</v>
      </c>
      <c r="B197" s="303" t="s">
        <v>2415</v>
      </c>
      <c r="C197" s="303" t="s">
        <v>2416</v>
      </c>
      <c r="D197" s="303" t="s">
        <v>2469</v>
      </c>
      <c r="E197" s="304" t="s">
        <v>2489</v>
      </c>
      <c r="F197" s="304" t="s">
        <v>460</v>
      </c>
      <c r="G197" s="304" t="s">
        <v>2483</v>
      </c>
      <c r="H197" s="304" t="s">
        <v>2484</v>
      </c>
      <c r="I197" s="303" t="s">
        <v>599</v>
      </c>
      <c r="J197" s="305" t="s">
        <v>2485</v>
      </c>
      <c r="K197" s="306">
        <v>3228024</v>
      </c>
    </row>
    <row r="198" spans="1:11" ht="33.75" x14ac:dyDescent="0.25">
      <c r="A198" s="303" t="s">
        <v>2004</v>
      </c>
      <c r="B198" s="303" t="s">
        <v>2415</v>
      </c>
      <c r="C198" s="303" t="s">
        <v>2416</v>
      </c>
      <c r="D198" s="303" t="s">
        <v>2469</v>
      </c>
      <c r="E198" s="304" t="s">
        <v>2491</v>
      </c>
      <c r="F198" s="304" t="s">
        <v>460</v>
      </c>
      <c r="G198" s="304" t="s">
        <v>2483</v>
      </c>
      <c r="H198" s="304" t="s">
        <v>2484</v>
      </c>
      <c r="I198" s="303" t="s">
        <v>599</v>
      </c>
      <c r="J198" s="305" t="s">
        <v>2485</v>
      </c>
      <c r="K198" s="306">
        <v>3228024</v>
      </c>
    </row>
    <row r="199" spans="1:11" ht="33.75" x14ac:dyDescent="0.25">
      <c r="A199" s="303" t="s">
        <v>2006</v>
      </c>
      <c r="B199" s="303" t="s">
        <v>2415</v>
      </c>
      <c r="C199" s="303" t="s">
        <v>2416</v>
      </c>
      <c r="D199" s="303" t="s">
        <v>2469</v>
      </c>
      <c r="E199" s="304" t="s">
        <v>2493</v>
      </c>
      <c r="F199" s="304" t="s">
        <v>460</v>
      </c>
      <c r="G199" s="304" t="s">
        <v>2483</v>
      </c>
      <c r="H199" s="304" t="s">
        <v>2484</v>
      </c>
      <c r="I199" s="303" t="s">
        <v>599</v>
      </c>
      <c r="J199" s="305" t="s">
        <v>2485</v>
      </c>
      <c r="K199" s="306">
        <v>3228024</v>
      </c>
    </row>
    <row r="200" spans="1:11" ht="33.75" x14ac:dyDescent="0.25">
      <c r="A200" s="303" t="s">
        <v>2008</v>
      </c>
      <c r="B200" s="303" t="s">
        <v>2415</v>
      </c>
      <c r="C200" s="303" t="s">
        <v>2416</v>
      </c>
      <c r="D200" s="303" t="s">
        <v>2469</v>
      </c>
      <c r="E200" s="304" t="s">
        <v>2495</v>
      </c>
      <c r="F200" s="304" t="s">
        <v>460</v>
      </c>
      <c r="G200" s="304" t="s">
        <v>2483</v>
      </c>
      <c r="H200" s="304" t="s">
        <v>2484</v>
      </c>
      <c r="I200" s="303" t="s">
        <v>599</v>
      </c>
      <c r="J200" s="305" t="s">
        <v>2485</v>
      </c>
      <c r="K200" s="306">
        <v>3228024</v>
      </c>
    </row>
    <row r="201" spans="1:11" ht="33.75" x14ac:dyDescent="0.25">
      <c r="A201" s="303" t="s">
        <v>2010</v>
      </c>
      <c r="B201" s="303" t="s">
        <v>2415</v>
      </c>
      <c r="C201" s="303" t="s">
        <v>2416</v>
      </c>
      <c r="D201" s="303" t="s">
        <v>2469</v>
      </c>
      <c r="E201" s="304" t="s">
        <v>2497</v>
      </c>
      <c r="F201" s="304" t="s">
        <v>460</v>
      </c>
      <c r="G201" s="304" t="s">
        <v>2483</v>
      </c>
      <c r="H201" s="304" t="s">
        <v>2484</v>
      </c>
      <c r="I201" s="303" t="s">
        <v>599</v>
      </c>
      <c r="J201" s="305" t="s">
        <v>2485</v>
      </c>
      <c r="K201" s="306">
        <v>3228024</v>
      </c>
    </row>
    <row r="202" spans="1:11" ht="33.75" x14ac:dyDescent="0.25">
      <c r="A202" s="303" t="s">
        <v>2012</v>
      </c>
      <c r="B202" s="303" t="s">
        <v>2415</v>
      </c>
      <c r="C202" s="303" t="s">
        <v>2416</v>
      </c>
      <c r="D202" s="303" t="s">
        <v>2469</v>
      </c>
      <c r="E202" s="304" t="s">
        <v>2499</v>
      </c>
      <c r="F202" s="304" t="s">
        <v>460</v>
      </c>
      <c r="G202" s="304" t="s">
        <v>2483</v>
      </c>
      <c r="H202" s="304" t="s">
        <v>2484</v>
      </c>
      <c r="I202" s="303" t="s">
        <v>599</v>
      </c>
      <c r="J202" s="305" t="s">
        <v>2485</v>
      </c>
      <c r="K202" s="306">
        <v>3228024</v>
      </c>
    </row>
    <row r="203" spans="1:11" ht="33.75" x14ac:dyDescent="0.25">
      <c r="A203" s="303" t="s">
        <v>2018</v>
      </c>
      <c r="B203" s="303" t="s">
        <v>2415</v>
      </c>
      <c r="C203" s="303" t="s">
        <v>2416</v>
      </c>
      <c r="D203" s="303" t="s">
        <v>2469</v>
      </c>
      <c r="E203" s="304" t="s">
        <v>2501</v>
      </c>
      <c r="F203" s="304" t="s">
        <v>460</v>
      </c>
      <c r="G203" s="304" t="s">
        <v>2483</v>
      </c>
      <c r="H203" s="304" t="s">
        <v>2484</v>
      </c>
      <c r="I203" s="303" t="s">
        <v>599</v>
      </c>
      <c r="J203" s="305" t="s">
        <v>2485</v>
      </c>
      <c r="K203" s="306">
        <v>3228024</v>
      </c>
    </row>
    <row r="204" spans="1:11" ht="33.75" x14ac:dyDescent="0.25">
      <c r="A204" s="303" t="s">
        <v>2020</v>
      </c>
      <c r="B204" s="303" t="s">
        <v>2415</v>
      </c>
      <c r="C204" s="303" t="s">
        <v>2416</v>
      </c>
      <c r="D204" s="303" t="s">
        <v>2469</v>
      </c>
      <c r="E204" s="304" t="s">
        <v>2503</v>
      </c>
      <c r="F204" s="304" t="s">
        <v>460</v>
      </c>
      <c r="G204" s="304" t="s">
        <v>2483</v>
      </c>
      <c r="H204" s="304" t="s">
        <v>2484</v>
      </c>
      <c r="I204" s="303" t="s">
        <v>599</v>
      </c>
      <c r="J204" s="305" t="s">
        <v>2485</v>
      </c>
      <c r="K204" s="306">
        <v>3228024</v>
      </c>
    </row>
    <row r="205" spans="1:11" ht="33.75" x14ac:dyDescent="0.25">
      <c r="A205" s="303" t="s">
        <v>2022</v>
      </c>
      <c r="B205" s="303" t="s">
        <v>2415</v>
      </c>
      <c r="C205" s="303" t="s">
        <v>2416</v>
      </c>
      <c r="D205" s="303" t="s">
        <v>2469</v>
      </c>
      <c r="E205" s="304" t="s">
        <v>2505</v>
      </c>
      <c r="F205" s="304" t="s">
        <v>460</v>
      </c>
      <c r="G205" s="304" t="s">
        <v>2483</v>
      </c>
      <c r="H205" s="304" t="s">
        <v>2484</v>
      </c>
      <c r="I205" s="303" t="s">
        <v>599</v>
      </c>
      <c r="J205" s="305" t="s">
        <v>2485</v>
      </c>
      <c r="K205" s="306">
        <v>3228024</v>
      </c>
    </row>
    <row r="206" spans="1:11" ht="33.75" x14ac:dyDescent="0.25">
      <c r="A206" s="303" t="s">
        <v>2024</v>
      </c>
      <c r="B206" s="303" t="s">
        <v>2415</v>
      </c>
      <c r="C206" s="303" t="s">
        <v>2416</v>
      </c>
      <c r="D206" s="303" t="s">
        <v>2469</v>
      </c>
      <c r="E206" s="304" t="s">
        <v>2507</v>
      </c>
      <c r="F206" s="304" t="s">
        <v>460</v>
      </c>
      <c r="G206" s="304" t="s">
        <v>2483</v>
      </c>
      <c r="H206" s="304" t="s">
        <v>2484</v>
      </c>
      <c r="I206" s="303" t="s">
        <v>599</v>
      </c>
      <c r="J206" s="305" t="s">
        <v>2485</v>
      </c>
      <c r="K206" s="306">
        <v>3228024</v>
      </c>
    </row>
    <row r="207" spans="1:11" ht="33.75" x14ac:dyDescent="0.25">
      <c r="A207" s="303" t="s">
        <v>2026</v>
      </c>
      <c r="B207" s="303" t="s">
        <v>2415</v>
      </c>
      <c r="C207" s="303" t="s">
        <v>2416</v>
      </c>
      <c r="D207" s="303" t="s">
        <v>2469</v>
      </c>
      <c r="E207" s="304" t="s">
        <v>2509</v>
      </c>
      <c r="F207" s="304" t="s">
        <v>460</v>
      </c>
      <c r="G207" s="304" t="s">
        <v>2483</v>
      </c>
      <c r="H207" s="304" t="s">
        <v>2484</v>
      </c>
      <c r="I207" s="303" t="s">
        <v>599</v>
      </c>
      <c r="J207" s="305" t="s">
        <v>2485</v>
      </c>
      <c r="K207" s="306">
        <v>3228024</v>
      </c>
    </row>
    <row r="208" spans="1:11" ht="33.75" x14ac:dyDescent="0.25">
      <c r="A208" s="303" t="s">
        <v>2030</v>
      </c>
      <c r="B208" s="303" t="s">
        <v>2415</v>
      </c>
      <c r="C208" s="303" t="s">
        <v>2416</v>
      </c>
      <c r="D208" s="303" t="s">
        <v>2469</v>
      </c>
      <c r="E208" s="304" t="s">
        <v>2511</v>
      </c>
      <c r="F208" s="304" t="s">
        <v>460</v>
      </c>
      <c r="G208" s="304" t="s">
        <v>2483</v>
      </c>
      <c r="H208" s="304" t="s">
        <v>2484</v>
      </c>
      <c r="I208" s="303" t="s">
        <v>599</v>
      </c>
      <c r="J208" s="305" t="s">
        <v>2485</v>
      </c>
      <c r="K208" s="306">
        <v>3228024</v>
      </c>
    </row>
    <row r="209" spans="1:11" ht="33.75" x14ac:dyDescent="0.25">
      <c r="A209" s="303" t="s">
        <v>2032</v>
      </c>
      <c r="B209" s="303" t="s">
        <v>2415</v>
      </c>
      <c r="C209" s="303" t="s">
        <v>2416</v>
      </c>
      <c r="D209" s="303" t="s">
        <v>2469</v>
      </c>
      <c r="E209" s="304" t="s">
        <v>2513</v>
      </c>
      <c r="F209" s="304" t="s">
        <v>460</v>
      </c>
      <c r="G209" s="304" t="s">
        <v>2483</v>
      </c>
      <c r="H209" s="304" t="s">
        <v>2484</v>
      </c>
      <c r="I209" s="303" t="s">
        <v>599</v>
      </c>
      <c r="J209" s="305" t="s">
        <v>2485</v>
      </c>
      <c r="K209" s="306">
        <v>3228024</v>
      </c>
    </row>
    <row r="210" spans="1:11" ht="33.75" x14ac:dyDescent="0.25">
      <c r="A210" s="303" t="s">
        <v>2034</v>
      </c>
      <c r="B210" s="303" t="s">
        <v>2415</v>
      </c>
      <c r="C210" s="303" t="s">
        <v>2416</v>
      </c>
      <c r="D210" s="303" t="s">
        <v>2469</v>
      </c>
      <c r="E210" s="304" t="s">
        <v>2515</v>
      </c>
      <c r="F210" s="304" t="s">
        <v>460</v>
      </c>
      <c r="G210" s="304" t="s">
        <v>2483</v>
      </c>
      <c r="H210" s="304" t="s">
        <v>2484</v>
      </c>
      <c r="I210" s="303" t="s">
        <v>599</v>
      </c>
      <c r="J210" s="305" t="s">
        <v>2485</v>
      </c>
      <c r="K210" s="306">
        <v>3228024</v>
      </c>
    </row>
    <row r="211" spans="1:11" ht="33.75" x14ac:dyDescent="0.25">
      <c r="A211" s="303" t="s">
        <v>2036</v>
      </c>
      <c r="B211" s="303" t="s">
        <v>2415</v>
      </c>
      <c r="C211" s="303" t="s">
        <v>2416</v>
      </c>
      <c r="D211" s="303" t="s">
        <v>2469</v>
      </c>
      <c r="E211" s="304" t="s">
        <v>2517</v>
      </c>
      <c r="F211" s="304" t="s">
        <v>460</v>
      </c>
      <c r="G211" s="304" t="s">
        <v>2483</v>
      </c>
      <c r="H211" s="304" t="s">
        <v>2484</v>
      </c>
      <c r="I211" s="303" t="s">
        <v>599</v>
      </c>
      <c r="J211" s="305" t="s">
        <v>2485</v>
      </c>
      <c r="K211" s="306">
        <v>3228024</v>
      </c>
    </row>
    <row r="212" spans="1:11" ht="33.75" x14ac:dyDescent="0.25">
      <c r="A212" s="303" t="s">
        <v>2037</v>
      </c>
      <c r="B212" s="303" t="s">
        <v>2415</v>
      </c>
      <c r="C212" s="303" t="s">
        <v>2416</v>
      </c>
      <c r="D212" s="303" t="s">
        <v>2469</v>
      </c>
      <c r="E212" s="304" t="s">
        <v>2519</v>
      </c>
      <c r="F212" s="304" t="s">
        <v>460</v>
      </c>
      <c r="G212" s="304" t="s">
        <v>2483</v>
      </c>
      <c r="H212" s="304" t="s">
        <v>2484</v>
      </c>
      <c r="I212" s="303" t="s">
        <v>599</v>
      </c>
      <c r="J212" s="305" t="s">
        <v>2485</v>
      </c>
      <c r="K212" s="306">
        <v>3228024</v>
      </c>
    </row>
    <row r="213" spans="1:11" ht="33.75" x14ac:dyDescent="0.25">
      <c r="A213" s="303" t="s">
        <v>2039</v>
      </c>
      <c r="B213" s="303" t="s">
        <v>2415</v>
      </c>
      <c r="C213" s="303" t="s">
        <v>2416</v>
      </c>
      <c r="D213" s="303" t="s">
        <v>2469</v>
      </c>
      <c r="E213" s="304" t="s">
        <v>2521</v>
      </c>
      <c r="F213" s="304" t="s">
        <v>460</v>
      </c>
      <c r="G213" s="304" t="s">
        <v>2483</v>
      </c>
      <c r="H213" s="304" t="s">
        <v>2484</v>
      </c>
      <c r="I213" s="303" t="s">
        <v>599</v>
      </c>
      <c r="J213" s="305" t="s">
        <v>2485</v>
      </c>
      <c r="K213" s="306">
        <v>3228024</v>
      </c>
    </row>
    <row r="214" spans="1:11" ht="33.75" x14ac:dyDescent="0.25">
      <c r="A214" s="303" t="s">
        <v>2041</v>
      </c>
      <c r="B214" s="303" t="s">
        <v>2415</v>
      </c>
      <c r="C214" s="303" t="s">
        <v>2416</v>
      </c>
      <c r="D214" s="303" t="s">
        <v>2469</v>
      </c>
      <c r="E214" s="304" t="s">
        <v>2523</v>
      </c>
      <c r="F214" s="304" t="s">
        <v>460</v>
      </c>
      <c r="G214" s="304" t="s">
        <v>2483</v>
      </c>
      <c r="H214" s="304" t="s">
        <v>2484</v>
      </c>
      <c r="I214" s="303" t="s">
        <v>599</v>
      </c>
      <c r="J214" s="305" t="s">
        <v>2485</v>
      </c>
      <c r="K214" s="306">
        <v>3228024</v>
      </c>
    </row>
    <row r="215" spans="1:11" ht="33.75" x14ac:dyDescent="0.25">
      <c r="A215" s="303" t="s">
        <v>2043</v>
      </c>
      <c r="B215" s="303" t="s">
        <v>2415</v>
      </c>
      <c r="C215" s="303" t="s">
        <v>2416</v>
      </c>
      <c r="D215" s="303" t="s">
        <v>2469</v>
      </c>
      <c r="E215" s="304" t="s">
        <v>2525</v>
      </c>
      <c r="F215" s="304" t="s">
        <v>460</v>
      </c>
      <c r="G215" s="304" t="s">
        <v>2483</v>
      </c>
      <c r="H215" s="304" t="s">
        <v>2484</v>
      </c>
      <c r="I215" s="303" t="s">
        <v>599</v>
      </c>
      <c r="J215" s="305" t="s">
        <v>2485</v>
      </c>
      <c r="K215" s="306">
        <v>3228024</v>
      </c>
    </row>
    <row r="216" spans="1:11" ht="33.75" x14ac:dyDescent="0.25">
      <c r="A216" s="303" t="s">
        <v>2370</v>
      </c>
      <c r="B216" s="303" t="s">
        <v>2415</v>
      </c>
      <c r="C216" s="303" t="s">
        <v>2416</v>
      </c>
      <c r="D216" s="303" t="s">
        <v>2646</v>
      </c>
      <c r="E216" s="304" t="s">
        <v>2829</v>
      </c>
      <c r="F216" s="304" t="s">
        <v>457</v>
      </c>
      <c r="G216" s="304" t="s">
        <v>2483</v>
      </c>
      <c r="H216" s="304" t="s">
        <v>2484</v>
      </c>
      <c r="I216" s="303" t="s">
        <v>599</v>
      </c>
      <c r="J216" s="305" t="s">
        <v>2830</v>
      </c>
      <c r="K216" s="306">
        <v>2072919</v>
      </c>
    </row>
    <row r="217" spans="1:11" ht="33.75" x14ac:dyDescent="0.25">
      <c r="A217" s="303" t="s">
        <v>2372</v>
      </c>
      <c r="B217" s="303" t="s">
        <v>2415</v>
      </c>
      <c r="C217" s="303" t="s">
        <v>2416</v>
      </c>
      <c r="D217" s="303" t="s">
        <v>2646</v>
      </c>
      <c r="E217" s="304" t="s">
        <v>2832</v>
      </c>
      <c r="F217" s="304" t="s">
        <v>457</v>
      </c>
      <c r="G217" s="304" t="s">
        <v>2483</v>
      </c>
      <c r="H217" s="304" t="s">
        <v>2484</v>
      </c>
      <c r="I217" s="303" t="s">
        <v>599</v>
      </c>
      <c r="J217" s="305" t="s">
        <v>2830</v>
      </c>
      <c r="K217" s="306">
        <v>2072919</v>
      </c>
    </row>
    <row r="218" spans="1:11" ht="33.75" x14ac:dyDescent="0.25">
      <c r="A218" s="303" t="s">
        <v>2374</v>
      </c>
      <c r="B218" s="303" t="s">
        <v>2415</v>
      </c>
      <c r="C218" s="303" t="s">
        <v>2416</v>
      </c>
      <c r="D218" s="303" t="s">
        <v>2646</v>
      </c>
      <c r="E218" s="304" t="s">
        <v>2834</v>
      </c>
      <c r="F218" s="304" t="s">
        <v>457</v>
      </c>
      <c r="G218" s="304" t="s">
        <v>2483</v>
      </c>
      <c r="H218" s="304" t="s">
        <v>2484</v>
      </c>
      <c r="I218" s="303" t="s">
        <v>599</v>
      </c>
      <c r="J218" s="305" t="s">
        <v>2830</v>
      </c>
      <c r="K218" s="306">
        <v>2072919</v>
      </c>
    </row>
    <row r="219" spans="1:11" ht="33.75" x14ac:dyDescent="0.25">
      <c r="A219" s="303" t="s">
        <v>2376</v>
      </c>
      <c r="B219" s="303" t="s">
        <v>2415</v>
      </c>
      <c r="C219" s="303" t="s">
        <v>2416</v>
      </c>
      <c r="D219" s="303" t="s">
        <v>2646</v>
      </c>
      <c r="E219" s="304" t="s">
        <v>2836</v>
      </c>
      <c r="F219" s="304" t="s">
        <v>457</v>
      </c>
      <c r="G219" s="304" t="s">
        <v>2483</v>
      </c>
      <c r="H219" s="304" t="s">
        <v>2484</v>
      </c>
      <c r="I219" s="303" t="s">
        <v>599</v>
      </c>
      <c r="J219" s="305" t="s">
        <v>2830</v>
      </c>
      <c r="K219" s="306">
        <v>2072919</v>
      </c>
    </row>
    <row r="220" spans="1:11" ht="33.75" x14ac:dyDescent="0.25">
      <c r="A220" s="303" t="s">
        <v>2378</v>
      </c>
      <c r="B220" s="303" t="s">
        <v>2415</v>
      </c>
      <c r="C220" s="303" t="s">
        <v>2416</v>
      </c>
      <c r="D220" s="303" t="s">
        <v>2646</v>
      </c>
      <c r="E220" s="304" t="s">
        <v>2838</v>
      </c>
      <c r="F220" s="304" t="s">
        <v>457</v>
      </c>
      <c r="G220" s="304" t="s">
        <v>2483</v>
      </c>
      <c r="H220" s="304" t="s">
        <v>2484</v>
      </c>
      <c r="I220" s="303" t="s">
        <v>599</v>
      </c>
      <c r="J220" s="305" t="s">
        <v>2830</v>
      </c>
      <c r="K220" s="306">
        <v>2072919</v>
      </c>
    </row>
    <row r="221" spans="1:11" ht="33.75" x14ac:dyDescent="0.25">
      <c r="A221" s="303" t="s">
        <v>2380</v>
      </c>
      <c r="B221" s="303" t="s">
        <v>2415</v>
      </c>
      <c r="C221" s="303" t="s">
        <v>2416</v>
      </c>
      <c r="D221" s="303" t="s">
        <v>2646</v>
      </c>
      <c r="E221" s="304" t="s">
        <v>2840</v>
      </c>
      <c r="F221" s="304" t="s">
        <v>457</v>
      </c>
      <c r="G221" s="304" t="s">
        <v>2483</v>
      </c>
      <c r="H221" s="304" t="s">
        <v>2484</v>
      </c>
      <c r="I221" s="303" t="s">
        <v>599</v>
      </c>
      <c r="J221" s="305" t="s">
        <v>2830</v>
      </c>
      <c r="K221" s="306">
        <v>2072919</v>
      </c>
    </row>
    <row r="222" spans="1:11" ht="33.75" x14ac:dyDescent="0.25">
      <c r="A222" s="303" t="s">
        <v>2382</v>
      </c>
      <c r="B222" s="303" t="s">
        <v>2415</v>
      </c>
      <c r="C222" s="303" t="s">
        <v>2416</v>
      </c>
      <c r="D222" s="303" t="s">
        <v>2646</v>
      </c>
      <c r="E222" s="304" t="s">
        <v>2842</v>
      </c>
      <c r="F222" s="304" t="s">
        <v>457</v>
      </c>
      <c r="G222" s="304" t="s">
        <v>2483</v>
      </c>
      <c r="H222" s="304" t="s">
        <v>2484</v>
      </c>
      <c r="I222" s="303" t="s">
        <v>599</v>
      </c>
      <c r="J222" s="305" t="s">
        <v>2830</v>
      </c>
      <c r="K222" s="306">
        <v>2072919</v>
      </c>
    </row>
    <row r="223" spans="1:11" ht="33.75" x14ac:dyDescent="0.25">
      <c r="A223" s="303" t="s">
        <v>2384</v>
      </c>
      <c r="B223" s="303" t="s">
        <v>2415</v>
      </c>
      <c r="C223" s="303" t="s">
        <v>2416</v>
      </c>
      <c r="D223" s="303" t="s">
        <v>2646</v>
      </c>
      <c r="E223" s="304" t="s">
        <v>2844</v>
      </c>
      <c r="F223" s="304" t="s">
        <v>457</v>
      </c>
      <c r="G223" s="304" t="s">
        <v>2483</v>
      </c>
      <c r="H223" s="304" t="s">
        <v>2484</v>
      </c>
      <c r="I223" s="303" t="s">
        <v>599</v>
      </c>
      <c r="J223" s="305" t="s">
        <v>2830</v>
      </c>
      <c r="K223" s="306">
        <v>2072919</v>
      </c>
    </row>
    <row r="224" spans="1:11" ht="33.75" x14ac:dyDescent="0.25">
      <c r="A224" s="303" t="s">
        <v>2386</v>
      </c>
      <c r="B224" s="303" t="s">
        <v>2415</v>
      </c>
      <c r="C224" s="303" t="s">
        <v>2416</v>
      </c>
      <c r="D224" s="303" t="s">
        <v>2646</v>
      </c>
      <c r="E224" s="304" t="s">
        <v>2846</v>
      </c>
      <c r="F224" s="304" t="s">
        <v>457</v>
      </c>
      <c r="G224" s="304" t="s">
        <v>2483</v>
      </c>
      <c r="H224" s="304" t="s">
        <v>2484</v>
      </c>
      <c r="I224" s="303" t="s">
        <v>599</v>
      </c>
      <c r="J224" s="305" t="s">
        <v>2830</v>
      </c>
      <c r="K224" s="306">
        <v>2072919</v>
      </c>
    </row>
    <row r="225" spans="1:11" ht="33.75" x14ac:dyDescent="0.25">
      <c r="A225" s="303" t="s">
        <v>2388</v>
      </c>
      <c r="B225" s="303" t="s">
        <v>2415</v>
      </c>
      <c r="C225" s="303" t="s">
        <v>2416</v>
      </c>
      <c r="D225" s="303" t="s">
        <v>2646</v>
      </c>
      <c r="E225" s="304" t="s">
        <v>2848</v>
      </c>
      <c r="F225" s="304" t="s">
        <v>457</v>
      </c>
      <c r="G225" s="304" t="s">
        <v>2483</v>
      </c>
      <c r="H225" s="304" t="s">
        <v>2484</v>
      </c>
      <c r="I225" s="303" t="s">
        <v>599</v>
      </c>
      <c r="J225" s="305" t="s">
        <v>2830</v>
      </c>
      <c r="K225" s="306">
        <v>2072919</v>
      </c>
    </row>
    <row r="226" spans="1:11" ht="33.75" x14ac:dyDescent="0.25">
      <c r="A226" s="303" t="s">
        <v>2390</v>
      </c>
      <c r="B226" s="303" t="s">
        <v>2415</v>
      </c>
      <c r="C226" s="303" t="s">
        <v>2416</v>
      </c>
      <c r="D226" s="303" t="s">
        <v>2646</v>
      </c>
      <c r="E226" s="304" t="s">
        <v>2850</v>
      </c>
      <c r="F226" s="304" t="s">
        <v>457</v>
      </c>
      <c r="G226" s="304" t="s">
        <v>2483</v>
      </c>
      <c r="H226" s="304" t="s">
        <v>2484</v>
      </c>
      <c r="I226" s="303" t="s">
        <v>599</v>
      </c>
      <c r="J226" s="305" t="s">
        <v>2830</v>
      </c>
      <c r="K226" s="306">
        <v>2072919</v>
      </c>
    </row>
    <row r="227" spans="1:11" ht="33.75" x14ac:dyDescent="0.25">
      <c r="A227" s="303" t="s">
        <v>2392</v>
      </c>
      <c r="B227" s="303" t="s">
        <v>2415</v>
      </c>
      <c r="C227" s="303" t="s">
        <v>2416</v>
      </c>
      <c r="D227" s="303" t="s">
        <v>2646</v>
      </c>
      <c r="E227" s="304" t="s">
        <v>2852</v>
      </c>
      <c r="F227" s="304" t="s">
        <v>457</v>
      </c>
      <c r="G227" s="304" t="s">
        <v>2483</v>
      </c>
      <c r="H227" s="304" t="s">
        <v>2484</v>
      </c>
      <c r="I227" s="303" t="s">
        <v>599</v>
      </c>
      <c r="J227" s="305" t="s">
        <v>2830</v>
      </c>
      <c r="K227" s="306">
        <v>2072919</v>
      </c>
    </row>
    <row r="228" spans="1:11" ht="33.75" x14ac:dyDescent="0.25">
      <c r="A228" s="303" t="s">
        <v>2394</v>
      </c>
      <c r="B228" s="303" t="s">
        <v>2415</v>
      </c>
      <c r="C228" s="303" t="s">
        <v>2416</v>
      </c>
      <c r="D228" s="303" t="s">
        <v>2646</v>
      </c>
      <c r="E228" s="304" t="s">
        <v>2854</v>
      </c>
      <c r="F228" s="304" t="s">
        <v>457</v>
      </c>
      <c r="G228" s="304" t="s">
        <v>2483</v>
      </c>
      <c r="H228" s="304" t="s">
        <v>2484</v>
      </c>
      <c r="I228" s="303" t="s">
        <v>599</v>
      </c>
      <c r="J228" s="305" t="s">
        <v>2830</v>
      </c>
      <c r="K228" s="306">
        <v>2072919</v>
      </c>
    </row>
    <row r="229" spans="1:11" ht="33.75" x14ac:dyDescent="0.25">
      <c r="A229" s="303" t="s">
        <v>2396</v>
      </c>
      <c r="B229" s="303" t="s">
        <v>2415</v>
      </c>
      <c r="C229" s="303" t="s">
        <v>2416</v>
      </c>
      <c r="D229" s="303" t="s">
        <v>2646</v>
      </c>
      <c r="E229" s="304" t="s">
        <v>2856</v>
      </c>
      <c r="F229" s="304" t="s">
        <v>457</v>
      </c>
      <c r="G229" s="304" t="s">
        <v>2483</v>
      </c>
      <c r="H229" s="304" t="s">
        <v>2484</v>
      </c>
      <c r="I229" s="303" t="s">
        <v>599</v>
      </c>
      <c r="J229" s="305" t="s">
        <v>2830</v>
      </c>
      <c r="K229" s="306">
        <v>2072919</v>
      </c>
    </row>
    <row r="230" spans="1:11" ht="33.75" x14ac:dyDescent="0.25">
      <c r="A230" s="303" t="s">
        <v>2398</v>
      </c>
      <c r="B230" s="303" t="s">
        <v>2415</v>
      </c>
      <c r="C230" s="303" t="s">
        <v>2416</v>
      </c>
      <c r="D230" s="303" t="s">
        <v>2646</v>
      </c>
      <c r="E230" s="304" t="s">
        <v>2858</v>
      </c>
      <c r="F230" s="304" t="s">
        <v>457</v>
      </c>
      <c r="G230" s="304" t="s">
        <v>2483</v>
      </c>
      <c r="H230" s="304" t="s">
        <v>2484</v>
      </c>
      <c r="I230" s="303" t="s">
        <v>599</v>
      </c>
      <c r="J230" s="305" t="s">
        <v>2830</v>
      </c>
      <c r="K230" s="306">
        <v>2072919</v>
      </c>
    </row>
    <row r="231" spans="1:11" ht="33.75" x14ac:dyDescent="0.25">
      <c r="A231" s="303" t="s">
        <v>2400</v>
      </c>
      <c r="B231" s="303" t="s">
        <v>2415</v>
      </c>
      <c r="C231" s="303" t="s">
        <v>2416</v>
      </c>
      <c r="D231" s="303" t="s">
        <v>2646</v>
      </c>
      <c r="E231" s="304" t="s">
        <v>2860</v>
      </c>
      <c r="F231" s="304" t="s">
        <v>457</v>
      </c>
      <c r="G231" s="304" t="s">
        <v>2483</v>
      </c>
      <c r="H231" s="304" t="s">
        <v>2484</v>
      </c>
      <c r="I231" s="303" t="s">
        <v>599</v>
      </c>
      <c r="J231" s="305" t="s">
        <v>2830</v>
      </c>
      <c r="K231" s="306">
        <v>2072919</v>
      </c>
    </row>
    <row r="232" spans="1:11" ht="33.75" x14ac:dyDescent="0.25">
      <c r="A232" s="303" t="s">
        <v>2405</v>
      </c>
      <c r="B232" s="303" t="s">
        <v>2415</v>
      </c>
      <c r="C232" s="303" t="s">
        <v>2416</v>
      </c>
      <c r="D232" s="303" t="s">
        <v>2646</v>
      </c>
      <c r="E232" s="304" t="s">
        <v>2862</v>
      </c>
      <c r="F232" s="304" t="s">
        <v>457</v>
      </c>
      <c r="G232" s="304" t="s">
        <v>2483</v>
      </c>
      <c r="H232" s="304" t="s">
        <v>2484</v>
      </c>
      <c r="I232" s="303" t="s">
        <v>599</v>
      </c>
      <c r="J232" s="305" t="s">
        <v>2830</v>
      </c>
      <c r="K232" s="306">
        <v>2072919</v>
      </c>
    </row>
    <row r="233" spans="1:11" ht="33.75" x14ac:dyDescent="0.25">
      <c r="A233" s="303" t="s">
        <v>2409</v>
      </c>
      <c r="B233" s="303" t="s">
        <v>2415</v>
      </c>
      <c r="C233" s="303" t="s">
        <v>2416</v>
      </c>
      <c r="D233" s="303" t="s">
        <v>2646</v>
      </c>
      <c r="E233" s="304" t="s">
        <v>2864</v>
      </c>
      <c r="F233" s="304" t="s">
        <v>457</v>
      </c>
      <c r="G233" s="304" t="s">
        <v>2483</v>
      </c>
      <c r="H233" s="304" t="s">
        <v>2484</v>
      </c>
      <c r="I233" s="303" t="s">
        <v>599</v>
      </c>
      <c r="J233" s="305" t="s">
        <v>2830</v>
      </c>
      <c r="K233" s="306">
        <v>2072919</v>
      </c>
    </row>
    <row r="234" spans="1:11" ht="33.75" x14ac:dyDescent="0.25">
      <c r="A234" s="303" t="s">
        <v>2414</v>
      </c>
      <c r="B234" s="303" t="s">
        <v>2415</v>
      </c>
      <c r="C234" s="303" t="s">
        <v>2416</v>
      </c>
      <c r="D234" s="303" t="s">
        <v>2646</v>
      </c>
      <c r="E234" s="304" t="s">
        <v>2866</v>
      </c>
      <c r="F234" s="304" t="s">
        <v>457</v>
      </c>
      <c r="G234" s="304" t="s">
        <v>2483</v>
      </c>
      <c r="H234" s="304" t="s">
        <v>2484</v>
      </c>
      <c r="I234" s="303" t="s">
        <v>599</v>
      </c>
      <c r="J234" s="305" t="s">
        <v>2830</v>
      </c>
      <c r="K234" s="306">
        <v>2072919</v>
      </c>
    </row>
    <row r="235" spans="1:11" ht="33.75" x14ac:dyDescent="0.25">
      <c r="A235" s="303" t="s">
        <v>2420</v>
      </c>
      <c r="B235" s="303" t="s">
        <v>2415</v>
      </c>
      <c r="C235" s="303" t="s">
        <v>2416</v>
      </c>
      <c r="D235" s="303" t="s">
        <v>2646</v>
      </c>
      <c r="E235" s="304" t="s">
        <v>2868</v>
      </c>
      <c r="F235" s="304" t="s">
        <v>457</v>
      </c>
      <c r="G235" s="304" t="s">
        <v>2483</v>
      </c>
      <c r="H235" s="304" t="s">
        <v>2484</v>
      </c>
      <c r="I235" s="303" t="s">
        <v>599</v>
      </c>
      <c r="J235" s="305" t="s">
        <v>2830</v>
      </c>
      <c r="K235" s="306">
        <v>2072919</v>
      </c>
    </row>
    <row r="236" spans="1:11" x14ac:dyDescent="0.25">
      <c r="A236"/>
      <c r="B236"/>
      <c r="C236"/>
      <c r="D236"/>
      <c r="E236"/>
      <c r="F236"/>
      <c r="G236"/>
      <c r="H236"/>
      <c r="I236"/>
      <c r="J236"/>
      <c r="K236"/>
    </row>
    <row r="237" spans="1:11" x14ac:dyDescent="0.25">
      <c r="A237"/>
      <c r="B237"/>
      <c r="C237"/>
      <c r="D237"/>
      <c r="E237"/>
      <c r="F237"/>
      <c r="G237"/>
      <c r="H237"/>
      <c r="I237"/>
      <c r="J237"/>
      <c r="K237"/>
    </row>
    <row r="238" spans="1:11" x14ac:dyDescent="0.25">
      <c r="A238"/>
      <c r="B238"/>
      <c r="C238"/>
      <c r="D238"/>
      <c r="E238"/>
      <c r="F238"/>
      <c r="G238"/>
      <c r="H238"/>
      <c r="I238"/>
      <c r="J238"/>
      <c r="K238"/>
    </row>
    <row r="239" spans="1:11" x14ac:dyDescent="0.25">
      <c r="A239"/>
      <c r="B239"/>
      <c r="C239"/>
      <c r="D239"/>
      <c r="E239"/>
      <c r="F239"/>
      <c r="G239"/>
      <c r="H239"/>
      <c r="I239"/>
      <c r="J239"/>
      <c r="K239"/>
    </row>
    <row r="240" spans="1:11" x14ac:dyDescent="0.25">
      <c r="A240" s="307" t="s">
        <v>5550</v>
      </c>
      <c r="B240" s="308"/>
      <c r="C240" s="308"/>
      <c r="D240" s="308"/>
      <c r="E240" s="308"/>
      <c r="F240" s="307" t="s">
        <v>5551</v>
      </c>
      <c r="G240"/>
      <c r="H240"/>
      <c r="I240"/>
      <c r="J240"/>
      <c r="K240"/>
    </row>
    <row r="241" spans="2:9" x14ac:dyDescent="0.25">
      <c r="B241"/>
      <c r="C241"/>
      <c r="D241"/>
      <c r="E241"/>
      <c r="F241"/>
      <c r="G241"/>
      <c r="H241"/>
      <c r="I241"/>
    </row>
    <row r="242" spans="2:9" x14ac:dyDescent="0.25">
      <c r="B242"/>
      <c r="C242"/>
      <c r="D242"/>
      <c r="E242"/>
      <c r="F242"/>
      <c r="G242"/>
      <c r="H242"/>
      <c r="I242"/>
    </row>
    <row r="243" spans="2:9" x14ac:dyDescent="0.25">
      <c r="B243"/>
      <c r="C243"/>
      <c r="D243"/>
      <c r="E243"/>
      <c r="F243"/>
      <c r="G243"/>
      <c r="H243"/>
      <c r="I243"/>
    </row>
    <row r="244" spans="2:9" x14ac:dyDescent="0.25">
      <c r="B244"/>
      <c r="C244"/>
      <c r="D244"/>
      <c r="E244"/>
      <c r="F244"/>
      <c r="G244"/>
      <c r="H244"/>
      <c r="I244"/>
    </row>
    <row r="245" spans="2:9" x14ac:dyDescent="0.25">
      <c r="B245"/>
      <c r="C245"/>
      <c r="D245"/>
      <c r="E245"/>
      <c r="F245"/>
      <c r="G245"/>
      <c r="H245"/>
      <c r="I245"/>
    </row>
    <row r="246" spans="2:9" x14ac:dyDescent="0.25">
      <c r="B246"/>
      <c r="C246"/>
      <c r="D246"/>
      <c r="E246"/>
      <c r="F246"/>
      <c r="G246"/>
      <c r="H246"/>
      <c r="I246"/>
    </row>
    <row r="247" spans="2:9" x14ac:dyDescent="0.25">
      <c r="B247"/>
      <c r="C247"/>
      <c r="D247"/>
      <c r="E247"/>
      <c r="F247"/>
      <c r="G247"/>
      <c r="H247"/>
      <c r="I247"/>
    </row>
    <row r="248" spans="2:9" x14ac:dyDescent="0.25">
      <c r="B248"/>
      <c r="C248"/>
      <c r="D248"/>
      <c r="E248"/>
      <c r="F248"/>
      <c r="G248"/>
      <c r="H248"/>
      <c r="I248"/>
    </row>
    <row r="249" spans="2:9" x14ac:dyDescent="0.25">
      <c r="I249"/>
    </row>
    <row r="250" spans="2:9" x14ac:dyDescent="0.25">
      <c r="I250"/>
    </row>
    <row r="251" spans="2:9" x14ac:dyDescent="0.25">
      <c r="I251"/>
    </row>
    <row r="252" spans="2:9" x14ac:dyDescent="0.25">
      <c r="I252"/>
    </row>
  </sheetData>
  <mergeCells count="5">
    <mergeCell ref="B2:F2"/>
    <mergeCell ref="B3:F3"/>
    <mergeCell ref="B4:F4"/>
    <mergeCell ref="B5:F5"/>
    <mergeCell ref="J7:K7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4</vt:i4>
      </vt:variant>
    </vt:vector>
  </HeadingPairs>
  <TitlesOfParts>
    <vt:vector size="31" baseType="lpstr">
      <vt:lpstr>Смета 2022</vt:lpstr>
      <vt:lpstr>Испольнения смета 2022 ос</vt:lpstr>
      <vt:lpstr>Обектлар, автолар</vt:lpstr>
      <vt:lpstr>Мулклар</vt:lpstr>
      <vt:lpstr>00111</vt:lpstr>
      <vt:lpstr>00192</vt:lpstr>
      <vt:lpstr>00200</vt:lpstr>
      <vt:lpstr>00226</vt:lpstr>
      <vt:lpstr>00282</vt:lpstr>
      <vt:lpstr>00328</vt:lpstr>
      <vt:lpstr>00368</vt:lpstr>
      <vt:lpstr>00446</vt:lpstr>
      <vt:lpstr>00498</vt:lpstr>
      <vt:lpstr>00551</vt:lpstr>
      <vt:lpstr>00585</vt:lpstr>
      <vt:lpstr>00982</vt:lpstr>
      <vt:lpstr>00986</vt:lpstr>
      <vt:lpstr>00989</vt:lpstr>
      <vt:lpstr>01019</vt:lpstr>
      <vt:lpstr>01083</vt:lpstr>
      <vt:lpstr>01084</vt:lpstr>
      <vt:lpstr>01144</vt:lpstr>
      <vt:lpstr>01154</vt:lpstr>
      <vt:lpstr>01171</vt:lpstr>
      <vt:lpstr>приобретение ноябрь</vt:lpstr>
      <vt:lpstr>Лист1</vt:lpstr>
      <vt:lpstr>Лист2</vt:lpstr>
      <vt:lpstr>'Испольнения смета 2022 ос'!Область_печати</vt:lpstr>
      <vt:lpstr>Мулклар!Область_печати</vt:lpstr>
      <vt:lpstr>'Обектлар, автолар'!Область_печати</vt:lpstr>
      <vt:lpstr>'Смета 2022'!Область_печати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2022-04-01T04:22:54Z</cp:lastPrinted>
  <dcterms:created xsi:type="dcterms:W3CDTF">2021-11-01T14:31:44Z</dcterms:created>
  <dcterms:modified xsi:type="dcterms:W3CDTF">2022-12-28T14:00:14Z</dcterms:modified>
</cp:coreProperties>
</file>